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Gabriel Rojas\Documents\CUBHIC 2\Calculadoras finales\"/>
    </mc:Choice>
  </mc:AlternateContent>
  <xr:revisionPtr revIDLastSave="0" documentId="13_ncr:1_{F453884A-70C8-440B-AF9D-BDA6B0DF8BB6}" xr6:coauthVersionLast="47" xr6:coauthVersionMax="47" xr10:uidLastSave="{00000000-0000-0000-0000-000000000000}"/>
  <bookViews>
    <workbookView xWindow="-110" yWindow="-110" windowWidth="19420" windowHeight="10420" xr2:uid="{9D49EF46-7918-4CF4-A6C7-B14DCD27E2D9}"/>
  </bookViews>
  <sheets>
    <sheet name="Instrucciones" sheetId="10" r:id="rId1"/>
    <sheet name="Entradas" sheetId="6" r:id="rId2"/>
    <sheet name="Observaciones" sheetId="1" r:id="rId3"/>
    <sheet name="Escenarios" sheetId="8" r:id="rId4"/>
    <sheet name="Constantes" sheetId="3" r:id="rId5"/>
    <sheet name="ETo" sheetId="7" r:id="rId6"/>
    <sheet name="Cálculos" sheetId="4" r:id="rId7"/>
    <sheet name="Gráficos" sheetId="14" r:id="rId8"/>
    <sheet name="Evaluación" sheetId="12"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3" i="8" l="1"/>
  <c r="S73" i="8"/>
  <c r="M36" i="8"/>
  <c r="L36" i="8"/>
  <c r="K36" i="8"/>
  <c r="K31" i="8"/>
  <c r="S72" i="8"/>
  <c r="T72" i="8"/>
  <c r="AQ6" i="14"/>
  <c r="AQ7" i="14"/>
  <c r="AQ8" i="14"/>
  <c r="AQ9" i="14"/>
  <c r="AQ10" i="14"/>
  <c r="AQ11" i="14"/>
  <c r="AQ12" i="14"/>
  <c r="AQ13" i="14"/>
  <c r="AQ14" i="14"/>
  <c r="AQ15" i="14"/>
  <c r="AQ16" i="14"/>
  <c r="AQ17" i="14"/>
  <c r="K6" i="8"/>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Z625" i="14"/>
  <c r="Z626" i="14"/>
  <c r="Z627" i="14"/>
  <c r="Z628" i="14"/>
  <c r="Z629" i="14"/>
  <c r="Z630" i="14"/>
  <c r="Z631" i="14"/>
  <c r="Z632" i="14"/>
  <c r="Z633" i="14"/>
  <c r="Z634" i="14"/>
  <c r="Z635" i="14"/>
  <c r="Z636" i="14"/>
  <c r="Z637" i="14"/>
  <c r="Z638" i="14"/>
  <c r="Z639" i="14"/>
  <c r="Z640" i="14"/>
  <c r="Z641" i="14"/>
  <c r="Z642" i="14"/>
  <c r="Z643" i="14"/>
  <c r="Z644" i="14"/>
  <c r="Z645" i="14"/>
  <c r="Z646" i="14"/>
  <c r="Z647" i="14"/>
  <c r="Z648" i="14"/>
  <c r="Z649" i="14"/>
  <c r="Z650" i="14"/>
  <c r="Z651" i="14"/>
  <c r="Z652" i="14"/>
  <c r="Z653" i="14"/>
  <c r="Z654" i="14"/>
  <c r="Z655" i="14"/>
  <c r="Z656" i="14"/>
  <c r="Z657" i="14"/>
  <c r="Z658" i="14"/>
  <c r="Z659" i="14"/>
  <c r="Z660" i="14"/>
  <c r="Z661" i="14"/>
  <c r="Z662" i="14"/>
  <c r="Z663" i="14"/>
  <c r="Z664" i="14"/>
  <c r="Z665" i="14"/>
  <c r="Z666" i="14"/>
  <c r="Z667" i="14"/>
  <c r="Z668" i="14"/>
  <c r="Z669" i="14"/>
  <c r="Z670" i="14"/>
  <c r="Z671" i="14"/>
  <c r="Z672" i="14"/>
  <c r="Z673" i="14"/>
  <c r="Z674" i="14"/>
  <c r="Z675" i="14"/>
  <c r="Z676" i="14"/>
  <c r="Z677" i="14"/>
  <c r="Z678" i="14"/>
  <c r="Z679" i="14"/>
  <c r="Z680" i="14"/>
  <c r="Z681" i="14"/>
  <c r="Z682" i="14"/>
  <c r="Z683" i="14"/>
  <c r="Z684" i="14"/>
  <c r="Z685" i="14"/>
  <c r="Z686" i="14"/>
  <c r="Z687" i="14"/>
  <c r="Z688" i="14"/>
  <c r="Z689" i="14"/>
  <c r="Z690" i="14"/>
  <c r="Z691" i="14"/>
  <c r="Z692" i="14"/>
  <c r="Z693" i="14"/>
  <c r="Z694" i="14"/>
  <c r="Z695" i="14"/>
  <c r="Z696" i="14"/>
  <c r="Z697" i="14"/>
  <c r="Z698" i="14"/>
  <c r="Z699" i="14"/>
  <c r="Z700" i="14"/>
  <c r="Z701" i="14"/>
  <c r="Z702" i="14"/>
  <c r="Z703" i="14"/>
  <c r="Z704" i="14"/>
  <c r="Z705" i="14"/>
  <c r="Z706" i="14"/>
  <c r="Z707" i="14"/>
  <c r="Z708" i="14"/>
  <c r="Z709" i="14"/>
  <c r="Z710" i="14"/>
  <c r="Z711" i="14"/>
  <c r="Z712" i="14"/>
  <c r="Z713" i="14"/>
  <c r="Z714" i="14"/>
  <c r="Z715" i="14"/>
  <c r="Z716" i="14"/>
  <c r="Z717" i="14"/>
  <c r="Z718" i="14"/>
  <c r="Z719" i="14"/>
  <c r="Z720" i="14"/>
  <c r="Z721" i="14"/>
  <c r="Z722" i="14"/>
  <c r="Z723" i="14"/>
  <c r="Z724" i="14"/>
  <c r="Z725" i="14"/>
  <c r="Z726" i="14"/>
  <c r="Z727" i="14"/>
  <c r="Z728" i="14"/>
  <c r="Z729" i="14"/>
  <c r="Z730" i="14"/>
  <c r="Z731" i="14"/>
  <c r="Z732" i="14"/>
  <c r="Z733" i="14"/>
  <c r="Z734" i="14"/>
  <c r="Z735" i="14"/>
  <c r="Z6" i="14"/>
  <c r="AQ19" i="14" l="1"/>
  <c r="AR17" i="14" s="1"/>
  <c r="AQ18" i="14"/>
  <c r="AR13" i="14"/>
  <c r="AR12" i="14"/>
  <c r="AR11" i="14"/>
  <c r="AR10" i="14"/>
  <c r="AR6" i="14"/>
  <c r="AR9" i="14"/>
  <c r="AR16" i="14"/>
  <c r="AR8" i="14"/>
  <c r="AR15" i="14"/>
  <c r="AR7" i="14"/>
  <c r="AR14" i="14"/>
  <c r="K46" i="6"/>
  <c r="K45" i="6"/>
  <c r="AR18" i="14" l="1"/>
  <c r="AQ20" i="14" s="1"/>
  <c r="K30" i="8" s="1"/>
  <c r="AR19" i="14"/>
  <c r="E34" i="6"/>
  <c r="E33" i="6"/>
  <c r="V19" i="14" l="1"/>
  <c r="V18" i="14"/>
  <c r="V15" i="14"/>
  <c r="V14" i="14"/>
  <c r="V11" i="14"/>
  <c r="V10" i="14"/>
  <c r="V7" i="14"/>
  <c r="V6" i="14"/>
  <c r="T19" i="14"/>
  <c r="U19" i="14" s="1"/>
  <c r="T18" i="14"/>
  <c r="U18" i="14" s="1"/>
  <c r="T15" i="14"/>
  <c r="U15" i="14" s="1"/>
  <c r="T14" i="14"/>
  <c r="U14" i="14" s="1"/>
  <c r="T11" i="14"/>
  <c r="U11" i="14" s="1"/>
  <c r="T10" i="14"/>
  <c r="U10" i="14" s="1"/>
  <c r="T7" i="14"/>
  <c r="U7" i="14" s="1"/>
  <c r="T6" i="14"/>
  <c r="U6" i="14" s="1"/>
  <c r="F12" i="6" l="1"/>
  <c r="E12" i="6"/>
  <c r="D12" i="6"/>
  <c r="S6" i="8"/>
  <c r="S8" i="8" s="1"/>
  <c r="E47" i="6" l="1"/>
  <c r="C8" i="8" l="1"/>
  <c r="C7" i="8"/>
  <c r="C6" i="8"/>
  <c r="T6" i="8"/>
  <c r="T8" i="8" s="1"/>
  <c r="D7" i="7" l="1"/>
  <c r="G7" i="7" s="1"/>
  <c r="J7" i="7"/>
  <c r="D8" i="7"/>
  <c r="J8" i="7"/>
  <c r="D9" i="7"/>
  <c r="E9" i="7" s="1"/>
  <c r="F9" i="7" s="1"/>
  <c r="J9" i="7"/>
  <c r="D10" i="7"/>
  <c r="G10" i="7" s="1"/>
  <c r="J10" i="7"/>
  <c r="D11" i="7"/>
  <c r="J11" i="7"/>
  <c r="D12" i="7"/>
  <c r="J12" i="7"/>
  <c r="D13" i="7"/>
  <c r="E13" i="7" s="1"/>
  <c r="F13" i="7" s="1"/>
  <c r="J13" i="7"/>
  <c r="D14" i="7"/>
  <c r="J14" i="7"/>
  <c r="D15" i="7"/>
  <c r="E15" i="7" s="1"/>
  <c r="F15" i="7" s="1"/>
  <c r="J15" i="7"/>
  <c r="D16" i="7"/>
  <c r="J16" i="7"/>
  <c r="D17" i="7"/>
  <c r="J17" i="7"/>
  <c r="D18" i="7"/>
  <c r="G18" i="7" s="1"/>
  <c r="J18" i="7"/>
  <c r="D19" i="7"/>
  <c r="J19" i="7"/>
  <c r="D20" i="7"/>
  <c r="J20" i="7"/>
  <c r="D21" i="7"/>
  <c r="E21" i="7" s="1"/>
  <c r="F21" i="7" s="1"/>
  <c r="J21" i="7"/>
  <c r="D22" i="7"/>
  <c r="J22" i="7"/>
  <c r="D23" i="7"/>
  <c r="G23" i="7" s="1"/>
  <c r="J23" i="7"/>
  <c r="D24" i="7"/>
  <c r="G24" i="7" s="1"/>
  <c r="J24" i="7"/>
  <c r="D25" i="7"/>
  <c r="J25" i="7"/>
  <c r="D26" i="7"/>
  <c r="G26" i="7" s="1"/>
  <c r="J26" i="7"/>
  <c r="D27" i="7"/>
  <c r="G27" i="7" s="1"/>
  <c r="J27" i="7"/>
  <c r="D28" i="7"/>
  <c r="J28" i="7"/>
  <c r="D29" i="7"/>
  <c r="J29" i="7"/>
  <c r="D30" i="7"/>
  <c r="J30" i="7"/>
  <c r="D31" i="7"/>
  <c r="E31" i="7" s="1"/>
  <c r="F31" i="7" s="1"/>
  <c r="J31" i="7"/>
  <c r="D32" i="7"/>
  <c r="J32" i="7"/>
  <c r="D33" i="7"/>
  <c r="J33" i="7"/>
  <c r="D34" i="7"/>
  <c r="G34" i="7" s="1"/>
  <c r="J34" i="7"/>
  <c r="D35" i="7"/>
  <c r="G35" i="7" s="1"/>
  <c r="E35" i="7"/>
  <c r="F35" i="7" s="1"/>
  <c r="J35" i="7"/>
  <c r="D36" i="7"/>
  <c r="J36" i="7"/>
  <c r="D37" i="7"/>
  <c r="E37" i="7" s="1"/>
  <c r="F37" i="7" s="1"/>
  <c r="J37" i="7"/>
  <c r="D38" i="7"/>
  <c r="J38" i="7"/>
  <c r="D39" i="7"/>
  <c r="E39" i="7" s="1"/>
  <c r="F39" i="7" s="1"/>
  <c r="J39" i="7"/>
  <c r="D40" i="7"/>
  <c r="J40" i="7"/>
  <c r="D41" i="7"/>
  <c r="J41" i="7"/>
  <c r="D42" i="7"/>
  <c r="G42" i="7" s="1"/>
  <c r="J42" i="7"/>
  <c r="D43" i="7"/>
  <c r="E43" i="7" s="1"/>
  <c r="F43" i="7" s="1"/>
  <c r="J43" i="7"/>
  <c r="D44" i="7"/>
  <c r="J44" i="7"/>
  <c r="D45" i="7"/>
  <c r="E45" i="7" s="1"/>
  <c r="F45" i="7" s="1"/>
  <c r="J45" i="7"/>
  <c r="D46" i="7"/>
  <c r="J46" i="7"/>
  <c r="D47" i="7"/>
  <c r="E47" i="7" s="1"/>
  <c r="F47" i="7" s="1"/>
  <c r="J47" i="7"/>
  <c r="D48" i="7"/>
  <c r="J48" i="7"/>
  <c r="D49" i="7"/>
  <c r="J49" i="7"/>
  <c r="D50" i="7"/>
  <c r="G50" i="7" s="1"/>
  <c r="J50" i="7"/>
  <c r="D51" i="7"/>
  <c r="E51" i="7" s="1"/>
  <c r="F51" i="7" s="1"/>
  <c r="J51" i="7"/>
  <c r="D52" i="7"/>
  <c r="J52" i="7"/>
  <c r="D53" i="7"/>
  <c r="E53" i="7" s="1"/>
  <c r="F53" i="7" s="1"/>
  <c r="J53" i="7"/>
  <c r="D54" i="7"/>
  <c r="J54" i="7"/>
  <c r="D55" i="7"/>
  <c r="J55" i="7"/>
  <c r="D56" i="7"/>
  <c r="G56" i="7" s="1"/>
  <c r="J56" i="7"/>
  <c r="D57" i="7"/>
  <c r="E57" i="7" s="1"/>
  <c r="F57" i="7" s="1"/>
  <c r="J57" i="7"/>
  <c r="D58" i="7"/>
  <c r="G58" i="7" s="1"/>
  <c r="J58" i="7"/>
  <c r="D59" i="7"/>
  <c r="G59" i="7" s="1"/>
  <c r="J59" i="7"/>
  <c r="D60" i="7"/>
  <c r="J60" i="7"/>
  <c r="D61" i="7"/>
  <c r="J61" i="7"/>
  <c r="D62" i="7"/>
  <c r="J62" i="7"/>
  <c r="D63" i="7"/>
  <c r="G63" i="7" s="1"/>
  <c r="J63" i="7"/>
  <c r="D64" i="7"/>
  <c r="G64" i="7" s="1"/>
  <c r="J64" i="7"/>
  <c r="D65" i="7"/>
  <c r="G65" i="7" s="1"/>
  <c r="J65" i="7"/>
  <c r="D66" i="7"/>
  <c r="G66" i="7" s="1"/>
  <c r="J66" i="7"/>
  <c r="D67" i="7"/>
  <c r="J67" i="7"/>
  <c r="D68" i="7"/>
  <c r="G68" i="7" s="1"/>
  <c r="J68" i="7"/>
  <c r="D69" i="7"/>
  <c r="J69" i="7"/>
  <c r="D70" i="7"/>
  <c r="G70" i="7" s="1"/>
  <c r="J70" i="7"/>
  <c r="D71" i="7"/>
  <c r="E71" i="7" s="1"/>
  <c r="F71" i="7" s="1"/>
  <c r="J71" i="7"/>
  <c r="D72" i="7"/>
  <c r="E72" i="7" s="1"/>
  <c r="F72" i="7" s="1"/>
  <c r="J72" i="7"/>
  <c r="D73" i="7"/>
  <c r="G73" i="7" s="1"/>
  <c r="J73" i="7"/>
  <c r="D74" i="7"/>
  <c r="G74" i="7" s="1"/>
  <c r="J74" i="7"/>
  <c r="D75" i="7"/>
  <c r="J75" i="7"/>
  <c r="D76" i="7"/>
  <c r="G76" i="7" s="1"/>
  <c r="J76" i="7"/>
  <c r="D77" i="7"/>
  <c r="G77" i="7" s="1"/>
  <c r="J77" i="7"/>
  <c r="D78" i="7"/>
  <c r="J78" i="7"/>
  <c r="D79" i="7"/>
  <c r="E79" i="7" s="1"/>
  <c r="F79" i="7" s="1"/>
  <c r="J79" i="7"/>
  <c r="D80" i="7"/>
  <c r="E80" i="7" s="1"/>
  <c r="F80" i="7" s="1"/>
  <c r="J80" i="7"/>
  <c r="D81" i="7"/>
  <c r="J81" i="7"/>
  <c r="D82" i="7"/>
  <c r="G82" i="7" s="1"/>
  <c r="J82" i="7"/>
  <c r="D83" i="7"/>
  <c r="J83" i="7"/>
  <c r="D84" i="7"/>
  <c r="J84" i="7"/>
  <c r="D85" i="7"/>
  <c r="J85" i="7"/>
  <c r="D86" i="7"/>
  <c r="G86" i="7" s="1"/>
  <c r="J86" i="7"/>
  <c r="D87" i="7"/>
  <c r="E87" i="7" s="1"/>
  <c r="F87" i="7" s="1"/>
  <c r="J87" i="7"/>
  <c r="D88" i="7"/>
  <c r="E88" i="7" s="1"/>
  <c r="F88" i="7" s="1"/>
  <c r="J88" i="7"/>
  <c r="D89" i="7"/>
  <c r="G89" i="7" s="1"/>
  <c r="J89" i="7"/>
  <c r="D90" i="7"/>
  <c r="G90" i="7" s="1"/>
  <c r="J90" i="7"/>
  <c r="D91" i="7"/>
  <c r="E91" i="7" s="1"/>
  <c r="F91" i="7" s="1"/>
  <c r="J91" i="7"/>
  <c r="D92" i="7"/>
  <c r="G92" i="7" s="1"/>
  <c r="J92" i="7"/>
  <c r="D93" i="7"/>
  <c r="G93" i="7" s="1"/>
  <c r="E93" i="7"/>
  <c r="F93" i="7" s="1"/>
  <c r="J93" i="7"/>
  <c r="D94" i="7"/>
  <c r="E94" i="7" s="1"/>
  <c r="F94" i="7" s="1"/>
  <c r="J94" i="7"/>
  <c r="D95" i="7"/>
  <c r="G95" i="7" s="1"/>
  <c r="J95" i="7"/>
  <c r="D96" i="7"/>
  <c r="J96" i="7"/>
  <c r="D97" i="7"/>
  <c r="G97" i="7" s="1"/>
  <c r="J97" i="7"/>
  <c r="D98" i="7"/>
  <c r="J98" i="7"/>
  <c r="D99" i="7"/>
  <c r="J99" i="7"/>
  <c r="D100" i="7"/>
  <c r="J100" i="7"/>
  <c r="D101" i="7"/>
  <c r="E101" i="7" s="1"/>
  <c r="F101" i="7" s="1"/>
  <c r="J101" i="7"/>
  <c r="D102" i="7"/>
  <c r="G102" i="7" s="1"/>
  <c r="J102" i="7"/>
  <c r="D103" i="7"/>
  <c r="G103" i="7" s="1"/>
  <c r="J103" i="7"/>
  <c r="D104" i="7"/>
  <c r="J104" i="7"/>
  <c r="D105" i="7"/>
  <c r="G105" i="7" s="1"/>
  <c r="J105" i="7"/>
  <c r="D106" i="7"/>
  <c r="J106" i="7"/>
  <c r="D107" i="7"/>
  <c r="J107" i="7"/>
  <c r="D108" i="7"/>
  <c r="J108" i="7"/>
  <c r="D109" i="7"/>
  <c r="E109" i="7" s="1"/>
  <c r="F109" i="7" s="1"/>
  <c r="J109" i="7"/>
  <c r="D110" i="7"/>
  <c r="E110" i="7" s="1"/>
  <c r="F110" i="7" s="1"/>
  <c r="J110" i="7"/>
  <c r="D111" i="7"/>
  <c r="G111" i="7" s="1"/>
  <c r="J111" i="7"/>
  <c r="D112" i="7"/>
  <c r="E112" i="7" s="1"/>
  <c r="F112" i="7" s="1"/>
  <c r="J112" i="7"/>
  <c r="D113" i="7"/>
  <c r="J113" i="7"/>
  <c r="D114" i="7"/>
  <c r="J114" i="7"/>
  <c r="D115" i="7"/>
  <c r="J115" i="7"/>
  <c r="D116" i="7"/>
  <c r="G116" i="7" s="1"/>
  <c r="J116" i="7"/>
  <c r="D117" i="7"/>
  <c r="G117" i="7" s="1"/>
  <c r="J117" i="7"/>
  <c r="D118" i="7"/>
  <c r="G118" i="7" s="1"/>
  <c r="E118" i="7"/>
  <c r="F118" i="7" s="1"/>
  <c r="J118" i="7"/>
  <c r="D119" i="7"/>
  <c r="G119" i="7" s="1"/>
  <c r="J119" i="7"/>
  <c r="D120" i="7"/>
  <c r="E120" i="7" s="1"/>
  <c r="F120" i="7" s="1"/>
  <c r="J120" i="7"/>
  <c r="D121" i="7"/>
  <c r="G121" i="7" s="1"/>
  <c r="J121" i="7"/>
  <c r="D122" i="7"/>
  <c r="E122" i="7" s="1"/>
  <c r="F122" i="7" s="1"/>
  <c r="J122" i="7"/>
  <c r="D123" i="7"/>
  <c r="G123" i="7" s="1"/>
  <c r="J123" i="7"/>
  <c r="D124" i="7"/>
  <c r="J124" i="7"/>
  <c r="D125" i="7"/>
  <c r="J125" i="7"/>
  <c r="D126" i="7"/>
  <c r="G126" i="7" s="1"/>
  <c r="J126" i="7"/>
  <c r="D127" i="7"/>
  <c r="G127" i="7" s="1"/>
  <c r="E127" i="7"/>
  <c r="F127" i="7" s="1"/>
  <c r="J127" i="7"/>
  <c r="D128" i="7"/>
  <c r="E128" i="7" s="1"/>
  <c r="F128" i="7" s="1"/>
  <c r="J128" i="7"/>
  <c r="D129" i="7"/>
  <c r="G129" i="7" s="1"/>
  <c r="J129" i="7"/>
  <c r="D130" i="7"/>
  <c r="E130" i="7" s="1"/>
  <c r="F130" i="7" s="1"/>
  <c r="J130" i="7"/>
  <c r="D131" i="7"/>
  <c r="G131" i="7" s="1"/>
  <c r="J131" i="7"/>
  <c r="D132" i="7"/>
  <c r="J132" i="7"/>
  <c r="D133" i="7"/>
  <c r="J133" i="7"/>
  <c r="D134" i="7"/>
  <c r="E134" i="7" s="1"/>
  <c r="F134" i="7" s="1"/>
  <c r="J134" i="7"/>
  <c r="D135" i="7"/>
  <c r="J135" i="7"/>
  <c r="D136" i="7"/>
  <c r="J136" i="7"/>
  <c r="D137" i="7"/>
  <c r="J137" i="7"/>
  <c r="D138" i="7"/>
  <c r="G138" i="7" s="1"/>
  <c r="J138" i="7"/>
  <c r="D139" i="7"/>
  <c r="J139" i="7"/>
  <c r="D140" i="7"/>
  <c r="J140" i="7"/>
  <c r="D141" i="7"/>
  <c r="J141" i="7"/>
  <c r="D142" i="7"/>
  <c r="G142" i="7" s="1"/>
  <c r="J142" i="7"/>
  <c r="D143" i="7"/>
  <c r="G143" i="7" s="1"/>
  <c r="J143" i="7"/>
  <c r="D144" i="7"/>
  <c r="G144" i="7" s="1"/>
  <c r="J144" i="7"/>
  <c r="D145" i="7"/>
  <c r="J145" i="7"/>
  <c r="D146" i="7"/>
  <c r="E146" i="7" s="1"/>
  <c r="F146" i="7" s="1"/>
  <c r="J146" i="7"/>
  <c r="D147" i="7"/>
  <c r="J147" i="7"/>
  <c r="D148" i="7"/>
  <c r="J148" i="7"/>
  <c r="D149" i="7"/>
  <c r="J149" i="7"/>
  <c r="D150" i="7"/>
  <c r="E150" i="7" s="1"/>
  <c r="F150" i="7" s="1"/>
  <c r="J150" i="7"/>
  <c r="D151" i="7"/>
  <c r="J151" i="7"/>
  <c r="D152" i="7"/>
  <c r="J152" i="7"/>
  <c r="D153" i="7"/>
  <c r="J153" i="7"/>
  <c r="D154" i="7"/>
  <c r="G154" i="7" s="1"/>
  <c r="E154" i="7"/>
  <c r="F154" i="7" s="1"/>
  <c r="J154" i="7"/>
  <c r="D155" i="7"/>
  <c r="J155" i="7"/>
  <c r="D156" i="7"/>
  <c r="J156" i="7"/>
  <c r="D157" i="7"/>
  <c r="J157" i="7"/>
  <c r="D158" i="7"/>
  <c r="G158" i="7" s="1"/>
  <c r="J158" i="7"/>
  <c r="D159" i="7"/>
  <c r="G159" i="7" s="1"/>
  <c r="J159" i="7"/>
  <c r="D160" i="7"/>
  <c r="G160" i="7" s="1"/>
  <c r="E160" i="7"/>
  <c r="F160" i="7" s="1"/>
  <c r="J160" i="7"/>
  <c r="D161" i="7"/>
  <c r="J161" i="7"/>
  <c r="D162" i="7"/>
  <c r="E162" i="7" s="1"/>
  <c r="F162" i="7" s="1"/>
  <c r="J162" i="7"/>
  <c r="D163" i="7"/>
  <c r="J163" i="7"/>
  <c r="D164" i="7"/>
  <c r="J164" i="7"/>
  <c r="D165" i="7"/>
  <c r="J165" i="7"/>
  <c r="D166" i="7"/>
  <c r="G166" i="7" s="1"/>
  <c r="J166" i="7"/>
  <c r="D167" i="7"/>
  <c r="J167" i="7"/>
  <c r="D168" i="7"/>
  <c r="J168" i="7"/>
  <c r="D169" i="7"/>
  <c r="J169" i="7"/>
  <c r="D170" i="7"/>
  <c r="G170" i="7" s="1"/>
  <c r="J170" i="7"/>
  <c r="D171" i="7"/>
  <c r="J171" i="7"/>
  <c r="D172" i="7"/>
  <c r="J172" i="7"/>
  <c r="D173" i="7"/>
  <c r="J173" i="7"/>
  <c r="D174" i="7"/>
  <c r="G174" i="7" s="1"/>
  <c r="J174" i="7"/>
  <c r="D175" i="7"/>
  <c r="G175" i="7" s="1"/>
  <c r="J175" i="7"/>
  <c r="D176" i="7"/>
  <c r="G176" i="7" s="1"/>
  <c r="E176" i="7"/>
  <c r="F176" i="7" s="1"/>
  <c r="J176" i="7"/>
  <c r="D177" i="7"/>
  <c r="J177" i="7"/>
  <c r="D178" i="7"/>
  <c r="J178" i="7"/>
  <c r="D179" i="7"/>
  <c r="J179" i="7"/>
  <c r="D180" i="7"/>
  <c r="J180" i="7"/>
  <c r="D181" i="7"/>
  <c r="J181" i="7"/>
  <c r="D182" i="7"/>
  <c r="G182" i="7" s="1"/>
  <c r="J182" i="7"/>
  <c r="D183" i="7"/>
  <c r="J183" i="7"/>
  <c r="D184" i="7"/>
  <c r="J184" i="7"/>
  <c r="D185" i="7"/>
  <c r="J185" i="7"/>
  <c r="D186" i="7"/>
  <c r="E186" i="7" s="1"/>
  <c r="F186" i="7" s="1"/>
  <c r="J186" i="7"/>
  <c r="D187" i="7"/>
  <c r="J187" i="7"/>
  <c r="D188" i="7"/>
  <c r="J188" i="7"/>
  <c r="D189" i="7"/>
  <c r="J189" i="7"/>
  <c r="D190" i="7"/>
  <c r="G190" i="7" s="1"/>
  <c r="J190" i="7"/>
  <c r="D191" i="7"/>
  <c r="G191" i="7" s="1"/>
  <c r="J191" i="7"/>
  <c r="D192" i="7"/>
  <c r="G192" i="7" s="1"/>
  <c r="J192" i="7"/>
  <c r="D193" i="7"/>
  <c r="J193" i="7"/>
  <c r="D194" i="7"/>
  <c r="J194" i="7"/>
  <c r="D195" i="7"/>
  <c r="J195" i="7"/>
  <c r="D196" i="7"/>
  <c r="J196" i="7"/>
  <c r="D197" i="7"/>
  <c r="J197" i="7"/>
  <c r="D198" i="7"/>
  <c r="E198" i="7" s="1"/>
  <c r="F198" i="7" s="1"/>
  <c r="J198" i="7"/>
  <c r="D199" i="7"/>
  <c r="J199" i="7"/>
  <c r="D200" i="7"/>
  <c r="J200" i="7"/>
  <c r="D201" i="7"/>
  <c r="J201" i="7"/>
  <c r="D202" i="7"/>
  <c r="G202" i="7" s="1"/>
  <c r="E202" i="7"/>
  <c r="F202" i="7" s="1"/>
  <c r="J202" i="7"/>
  <c r="D203" i="7"/>
  <c r="J203" i="7"/>
  <c r="D204" i="7"/>
  <c r="J204" i="7"/>
  <c r="D205" i="7"/>
  <c r="G205" i="7" s="1"/>
  <c r="J205" i="7"/>
  <c r="D206" i="7"/>
  <c r="G206" i="7" s="1"/>
  <c r="J206" i="7"/>
  <c r="D207" i="7"/>
  <c r="G207" i="7" s="1"/>
  <c r="J207" i="7"/>
  <c r="D208" i="7"/>
  <c r="J208" i="7"/>
  <c r="D209" i="7"/>
  <c r="G209" i="7" s="1"/>
  <c r="J209" i="7"/>
  <c r="D210" i="7"/>
  <c r="E210" i="7" s="1"/>
  <c r="F210" i="7" s="1"/>
  <c r="J210" i="7"/>
  <c r="D211" i="7"/>
  <c r="G211" i="7" s="1"/>
  <c r="E211" i="7"/>
  <c r="F211" i="7" s="1"/>
  <c r="J211" i="7"/>
  <c r="D212" i="7"/>
  <c r="G212" i="7" s="1"/>
  <c r="J212" i="7"/>
  <c r="D213" i="7"/>
  <c r="G213" i="7" s="1"/>
  <c r="J213" i="7"/>
  <c r="D214" i="7"/>
  <c r="J214" i="7"/>
  <c r="D215" i="7"/>
  <c r="J215" i="7"/>
  <c r="D216" i="7"/>
  <c r="J216" i="7"/>
  <c r="D217" i="7"/>
  <c r="G217" i="7" s="1"/>
  <c r="J217" i="7"/>
  <c r="D218" i="7"/>
  <c r="E218" i="7" s="1"/>
  <c r="F218" i="7" s="1"/>
  <c r="J218" i="7"/>
  <c r="D219" i="7"/>
  <c r="G219" i="7" s="1"/>
  <c r="E219" i="7"/>
  <c r="F219" i="7" s="1"/>
  <c r="J219" i="7"/>
  <c r="D220" i="7"/>
  <c r="G220" i="7" s="1"/>
  <c r="J220" i="7"/>
  <c r="D221" i="7"/>
  <c r="G221" i="7" s="1"/>
  <c r="J221" i="7"/>
  <c r="D222" i="7"/>
  <c r="G222" i="7" s="1"/>
  <c r="E222" i="7"/>
  <c r="F222" i="7" s="1"/>
  <c r="J222" i="7"/>
  <c r="D223" i="7"/>
  <c r="G223" i="7" s="1"/>
  <c r="J223" i="7"/>
  <c r="D224" i="7"/>
  <c r="J224" i="7"/>
  <c r="D225" i="7"/>
  <c r="G225" i="7" s="1"/>
  <c r="J225" i="7"/>
  <c r="D226" i="7"/>
  <c r="E226" i="7" s="1"/>
  <c r="F226" i="7" s="1"/>
  <c r="J226" i="7"/>
  <c r="D227" i="7"/>
  <c r="G227" i="7" s="1"/>
  <c r="J227" i="7"/>
  <c r="D228" i="7"/>
  <c r="G228" i="7" s="1"/>
  <c r="J228" i="7"/>
  <c r="D229" i="7"/>
  <c r="G229" i="7" s="1"/>
  <c r="J229" i="7"/>
  <c r="D230" i="7"/>
  <c r="J230" i="7"/>
  <c r="D231" i="7"/>
  <c r="J231" i="7"/>
  <c r="D232" i="7"/>
  <c r="J232" i="7"/>
  <c r="D233" i="7"/>
  <c r="G233" i="7" s="1"/>
  <c r="J233" i="7"/>
  <c r="D234" i="7"/>
  <c r="E234" i="7" s="1"/>
  <c r="F234" i="7" s="1"/>
  <c r="J234" i="7"/>
  <c r="D235" i="7"/>
  <c r="G235" i="7" s="1"/>
  <c r="J235" i="7"/>
  <c r="D236" i="7"/>
  <c r="G236" i="7" s="1"/>
  <c r="J236" i="7"/>
  <c r="D237" i="7"/>
  <c r="G237" i="7" s="1"/>
  <c r="J237" i="7"/>
  <c r="D238" i="7"/>
  <c r="G238" i="7" s="1"/>
  <c r="J238" i="7"/>
  <c r="D239" i="7"/>
  <c r="G239" i="7" s="1"/>
  <c r="J239" i="7"/>
  <c r="D240" i="7"/>
  <c r="J240" i="7"/>
  <c r="D241" i="7"/>
  <c r="G241" i="7" s="1"/>
  <c r="J241" i="7"/>
  <c r="D242" i="7"/>
  <c r="E242" i="7" s="1"/>
  <c r="F242" i="7" s="1"/>
  <c r="J242" i="7"/>
  <c r="D243" i="7"/>
  <c r="G243" i="7" s="1"/>
  <c r="J243" i="7"/>
  <c r="D244" i="7"/>
  <c r="G244" i="7" s="1"/>
  <c r="J244" i="7"/>
  <c r="D245" i="7"/>
  <c r="G245" i="7" s="1"/>
  <c r="J245" i="7"/>
  <c r="D246" i="7"/>
  <c r="J246" i="7"/>
  <c r="D247" i="7"/>
  <c r="J247" i="7"/>
  <c r="D248" i="7"/>
  <c r="J248" i="7"/>
  <c r="D249" i="7"/>
  <c r="G249" i="7" s="1"/>
  <c r="J249" i="7"/>
  <c r="D250" i="7"/>
  <c r="E250" i="7" s="1"/>
  <c r="F250" i="7" s="1"/>
  <c r="J250" i="7"/>
  <c r="D251" i="7"/>
  <c r="G251" i="7" s="1"/>
  <c r="E251" i="7"/>
  <c r="F251" i="7" s="1"/>
  <c r="J251" i="7"/>
  <c r="D252" i="7"/>
  <c r="G252" i="7" s="1"/>
  <c r="J252" i="7"/>
  <c r="D253" i="7"/>
  <c r="G253" i="7" s="1"/>
  <c r="J253" i="7"/>
  <c r="D254" i="7"/>
  <c r="G254" i="7" s="1"/>
  <c r="J254" i="7"/>
  <c r="D255" i="7"/>
  <c r="G255" i="7" s="1"/>
  <c r="J255" i="7"/>
  <c r="D256" i="7"/>
  <c r="J256" i="7"/>
  <c r="D257" i="7"/>
  <c r="G257" i="7" s="1"/>
  <c r="J257" i="7"/>
  <c r="D258" i="7"/>
  <c r="E258" i="7" s="1"/>
  <c r="F258" i="7" s="1"/>
  <c r="J258" i="7"/>
  <c r="D259" i="7"/>
  <c r="G259" i="7" s="1"/>
  <c r="J259" i="7"/>
  <c r="D260" i="7"/>
  <c r="G260" i="7" s="1"/>
  <c r="J260" i="7"/>
  <c r="D261" i="7"/>
  <c r="G261" i="7" s="1"/>
  <c r="J261" i="7"/>
  <c r="D262" i="7"/>
  <c r="J262" i="7"/>
  <c r="D263" i="7"/>
  <c r="J263" i="7"/>
  <c r="D264" i="7"/>
  <c r="J264" i="7"/>
  <c r="D265" i="7"/>
  <c r="G265" i="7" s="1"/>
  <c r="J265" i="7"/>
  <c r="D266" i="7"/>
  <c r="E266" i="7" s="1"/>
  <c r="F266" i="7" s="1"/>
  <c r="J266" i="7"/>
  <c r="D267" i="7"/>
  <c r="G267" i="7" s="1"/>
  <c r="J267" i="7"/>
  <c r="D268" i="7"/>
  <c r="G268" i="7" s="1"/>
  <c r="J268" i="7"/>
  <c r="D269" i="7"/>
  <c r="G269" i="7" s="1"/>
  <c r="J269" i="7"/>
  <c r="D270" i="7"/>
  <c r="G270" i="7" s="1"/>
  <c r="J270" i="7"/>
  <c r="D271" i="7"/>
  <c r="G271" i="7" s="1"/>
  <c r="J271" i="7"/>
  <c r="D272" i="7"/>
  <c r="J272" i="7"/>
  <c r="D273" i="7"/>
  <c r="G273" i="7" s="1"/>
  <c r="J273" i="7"/>
  <c r="D274" i="7"/>
  <c r="E274" i="7" s="1"/>
  <c r="F274" i="7" s="1"/>
  <c r="J274" i="7"/>
  <c r="D275" i="7"/>
  <c r="G275" i="7" s="1"/>
  <c r="J275" i="7"/>
  <c r="D276" i="7"/>
  <c r="G276" i="7" s="1"/>
  <c r="J276" i="7"/>
  <c r="D277" i="7"/>
  <c r="G277" i="7" s="1"/>
  <c r="J277" i="7"/>
  <c r="D278" i="7"/>
  <c r="J278" i="7"/>
  <c r="D279" i="7"/>
  <c r="G279" i="7" s="1"/>
  <c r="J279" i="7"/>
  <c r="D280" i="7"/>
  <c r="E280" i="7" s="1"/>
  <c r="F280" i="7" s="1"/>
  <c r="J280" i="7"/>
  <c r="D281" i="7"/>
  <c r="G281" i="7" s="1"/>
  <c r="J281" i="7"/>
  <c r="D282" i="7"/>
  <c r="E282" i="7" s="1"/>
  <c r="F282" i="7" s="1"/>
  <c r="J282" i="7"/>
  <c r="D283" i="7"/>
  <c r="J283" i="7"/>
  <c r="D284" i="7"/>
  <c r="G284" i="7" s="1"/>
  <c r="J284" i="7"/>
  <c r="D285" i="7"/>
  <c r="J285" i="7"/>
  <c r="D286" i="7"/>
  <c r="E286" i="7" s="1"/>
  <c r="F286" i="7" s="1"/>
  <c r="J286" i="7"/>
  <c r="D287" i="7"/>
  <c r="G287" i="7" s="1"/>
  <c r="J287" i="7"/>
  <c r="D288" i="7"/>
  <c r="E288" i="7" s="1"/>
  <c r="F288" i="7" s="1"/>
  <c r="J288" i="7"/>
  <c r="D289" i="7"/>
  <c r="G289" i="7" s="1"/>
  <c r="J289" i="7"/>
  <c r="D290" i="7"/>
  <c r="E290" i="7" s="1"/>
  <c r="F290" i="7" s="1"/>
  <c r="J290" i="7"/>
  <c r="D291" i="7"/>
  <c r="J291" i="7"/>
  <c r="D292" i="7"/>
  <c r="J292" i="7"/>
  <c r="D293" i="7"/>
  <c r="J293" i="7"/>
  <c r="D294" i="7"/>
  <c r="G294" i="7" s="1"/>
  <c r="E294" i="7"/>
  <c r="F294" i="7" s="1"/>
  <c r="J294" i="7"/>
  <c r="D295" i="7"/>
  <c r="G295" i="7" s="1"/>
  <c r="J295" i="7"/>
  <c r="D296" i="7"/>
  <c r="J296" i="7"/>
  <c r="D297" i="7"/>
  <c r="G297" i="7" s="1"/>
  <c r="J297" i="7"/>
  <c r="D298" i="7"/>
  <c r="E298" i="7" s="1"/>
  <c r="F298" i="7" s="1"/>
  <c r="J298" i="7"/>
  <c r="D299" i="7"/>
  <c r="J299" i="7"/>
  <c r="D300" i="7"/>
  <c r="J300" i="7"/>
  <c r="D301" i="7"/>
  <c r="J301" i="7"/>
  <c r="D302" i="7"/>
  <c r="E302" i="7" s="1"/>
  <c r="F302" i="7" s="1"/>
  <c r="J302" i="7"/>
  <c r="D303" i="7"/>
  <c r="G303" i="7" s="1"/>
  <c r="J303" i="7"/>
  <c r="D304" i="7"/>
  <c r="J304" i="7"/>
  <c r="D305" i="7"/>
  <c r="G305" i="7" s="1"/>
  <c r="J305" i="7"/>
  <c r="D306" i="7"/>
  <c r="E306" i="7" s="1"/>
  <c r="F306" i="7" s="1"/>
  <c r="J306" i="7"/>
  <c r="D307" i="7"/>
  <c r="J307" i="7"/>
  <c r="D308" i="7"/>
  <c r="J308" i="7"/>
  <c r="D309" i="7"/>
  <c r="J309" i="7"/>
  <c r="D310" i="7"/>
  <c r="E310" i="7" s="1"/>
  <c r="F310" i="7" s="1"/>
  <c r="J310" i="7"/>
  <c r="D311" i="7"/>
  <c r="G311" i="7" s="1"/>
  <c r="J311" i="7"/>
  <c r="D312" i="7"/>
  <c r="E312" i="7" s="1"/>
  <c r="F312" i="7" s="1"/>
  <c r="J312" i="7"/>
  <c r="D313" i="7"/>
  <c r="G313" i="7" s="1"/>
  <c r="J313" i="7"/>
  <c r="D314" i="7"/>
  <c r="G314" i="7" s="1"/>
  <c r="E314" i="7"/>
  <c r="F314" i="7" s="1"/>
  <c r="J314" i="7"/>
  <c r="D315" i="7"/>
  <c r="J315" i="7"/>
  <c r="D316" i="7"/>
  <c r="J316" i="7"/>
  <c r="D317" i="7"/>
  <c r="J317" i="7"/>
  <c r="D318" i="7"/>
  <c r="G318" i="7" s="1"/>
  <c r="J318" i="7"/>
  <c r="D319" i="7"/>
  <c r="J319" i="7"/>
  <c r="D320" i="7"/>
  <c r="E320" i="7" s="1"/>
  <c r="F320" i="7" s="1"/>
  <c r="J320" i="7"/>
  <c r="D321" i="7"/>
  <c r="G321" i="7" s="1"/>
  <c r="J321" i="7"/>
  <c r="D322" i="7"/>
  <c r="E322" i="7" s="1"/>
  <c r="F322" i="7" s="1"/>
  <c r="J322" i="7"/>
  <c r="D323" i="7"/>
  <c r="J323" i="7"/>
  <c r="D324" i="7"/>
  <c r="J324" i="7"/>
  <c r="D325" i="7"/>
  <c r="J325" i="7"/>
  <c r="D326" i="7"/>
  <c r="G326" i="7" s="1"/>
  <c r="J326" i="7"/>
  <c r="D327" i="7"/>
  <c r="J327" i="7"/>
  <c r="D328" i="7"/>
  <c r="J328" i="7"/>
  <c r="D329" i="7"/>
  <c r="G329" i="7" s="1"/>
  <c r="J329" i="7"/>
  <c r="D330" i="7"/>
  <c r="E330" i="7" s="1"/>
  <c r="F330" i="7" s="1"/>
  <c r="J330" i="7"/>
  <c r="D331" i="7"/>
  <c r="J331" i="7"/>
  <c r="D332" i="7"/>
  <c r="J332" i="7"/>
  <c r="D333" i="7"/>
  <c r="J333" i="7"/>
  <c r="D334" i="7"/>
  <c r="E334" i="7" s="1"/>
  <c r="F334" i="7" s="1"/>
  <c r="J334" i="7"/>
  <c r="D335" i="7"/>
  <c r="J335" i="7"/>
  <c r="D336" i="7"/>
  <c r="G336" i="7" s="1"/>
  <c r="J336" i="7"/>
  <c r="D337" i="7"/>
  <c r="G337" i="7" s="1"/>
  <c r="J337" i="7"/>
  <c r="D338" i="7"/>
  <c r="J338" i="7"/>
  <c r="D339" i="7"/>
  <c r="G339" i="7" s="1"/>
  <c r="J339" i="7"/>
  <c r="D340" i="7"/>
  <c r="J340" i="7"/>
  <c r="D341" i="7"/>
  <c r="J341" i="7"/>
  <c r="D342" i="7"/>
  <c r="G342" i="7" s="1"/>
  <c r="J342" i="7"/>
  <c r="D343" i="7"/>
  <c r="G343" i="7" s="1"/>
  <c r="J343" i="7"/>
  <c r="D344" i="7"/>
  <c r="E344" i="7" s="1"/>
  <c r="F344" i="7" s="1"/>
  <c r="J344" i="7"/>
  <c r="D345" i="7"/>
  <c r="G345" i="7" s="1"/>
  <c r="J345" i="7"/>
  <c r="D346" i="7"/>
  <c r="E346" i="7" s="1"/>
  <c r="F346" i="7" s="1"/>
  <c r="J346" i="7"/>
  <c r="D347" i="7"/>
  <c r="G347" i="7" s="1"/>
  <c r="J347" i="7"/>
  <c r="D348" i="7"/>
  <c r="J348" i="7"/>
  <c r="D349" i="7"/>
  <c r="J349" i="7"/>
  <c r="D350" i="7"/>
  <c r="J350" i="7"/>
  <c r="D351" i="7"/>
  <c r="J351" i="7"/>
  <c r="D352" i="7"/>
  <c r="G352" i="7" s="1"/>
  <c r="E352" i="7"/>
  <c r="F352" i="7" s="1"/>
  <c r="J352" i="7"/>
  <c r="D353" i="7"/>
  <c r="G353" i="7" s="1"/>
  <c r="J353" i="7"/>
  <c r="D354" i="7"/>
  <c r="J354" i="7"/>
  <c r="D355" i="7"/>
  <c r="G355" i="7" s="1"/>
  <c r="J355" i="7"/>
  <c r="D356" i="7"/>
  <c r="J356" i="7"/>
  <c r="D357" i="7"/>
  <c r="J357" i="7"/>
  <c r="D358" i="7"/>
  <c r="G358" i="7" s="1"/>
  <c r="J358" i="7"/>
  <c r="D359" i="7"/>
  <c r="G359" i="7" s="1"/>
  <c r="E359" i="7"/>
  <c r="F359" i="7" s="1"/>
  <c r="J359" i="7"/>
  <c r="D360" i="7"/>
  <c r="G360" i="7" s="1"/>
  <c r="J360" i="7"/>
  <c r="D361" i="7"/>
  <c r="G361" i="7" s="1"/>
  <c r="J361" i="7"/>
  <c r="D362" i="7"/>
  <c r="J362" i="7"/>
  <c r="D363" i="7"/>
  <c r="J363" i="7"/>
  <c r="D364" i="7"/>
  <c r="J364" i="7"/>
  <c r="D365" i="7"/>
  <c r="J365" i="7"/>
  <c r="D366" i="7"/>
  <c r="G366" i="7" s="1"/>
  <c r="J366" i="7"/>
  <c r="D367" i="7"/>
  <c r="G367" i="7" s="1"/>
  <c r="J367" i="7"/>
  <c r="D368" i="7"/>
  <c r="G368" i="7" s="1"/>
  <c r="J368" i="7"/>
  <c r="D369" i="7"/>
  <c r="G369" i="7" s="1"/>
  <c r="J369" i="7"/>
  <c r="D370" i="7"/>
  <c r="E370" i="7" s="1"/>
  <c r="F370" i="7" s="1"/>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AT8" i="4"/>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D7" i="12"/>
  <c r="E7" i="12"/>
  <c r="F7" i="12"/>
  <c r="G7" i="12"/>
  <c r="H7" i="12"/>
  <c r="I7" i="12"/>
  <c r="J7" i="12"/>
  <c r="K7" i="12"/>
  <c r="L7" i="12"/>
  <c r="D8" i="12"/>
  <c r="E8" i="12"/>
  <c r="F8" i="12"/>
  <c r="G8" i="12"/>
  <c r="H8" i="12"/>
  <c r="I8" i="12"/>
  <c r="J8" i="12"/>
  <c r="K8" i="12"/>
  <c r="L8" i="12"/>
  <c r="D9" i="12"/>
  <c r="E9" i="12"/>
  <c r="F9" i="12"/>
  <c r="G9" i="12"/>
  <c r="H9" i="12"/>
  <c r="I9" i="12"/>
  <c r="J9" i="12"/>
  <c r="K9" i="12"/>
  <c r="L9" i="12"/>
  <c r="D10" i="12"/>
  <c r="E10" i="12"/>
  <c r="F10" i="12"/>
  <c r="G10" i="12"/>
  <c r="H10" i="12"/>
  <c r="I10" i="12"/>
  <c r="J10" i="12"/>
  <c r="K10" i="12"/>
  <c r="L10" i="12"/>
  <c r="D11" i="12"/>
  <c r="E11" i="12"/>
  <c r="F11" i="12"/>
  <c r="G11" i="12"/>
  <c r="H11" i="12"/>
  <c r="I11" i="12"/>
  <c r="J11" i="12"/>
  <c r="K11" i="12"/>
  <c r="L11" i="12"/>
  <c r="D12" i="12"/>
  <c r="E12" i="12"/>
  <c r="F12" i="12"/>
  <c r="G12" i="12"/>
  <c r="H12" i="12"/>
  <c r="I12" i="12"/>
  <c r="J12" i="12"/>
  <c r="K12" i="12"/>
  <c r="L12" i="12"/>
  <c r="D13" i="12"/>
  <c r="E13" i="12"/>
  <c r="F13" i="12"/>
  <c r="G13" i="12"/>
  <c r="H13" i="12"/>
  <c r="I13" i="12"/>
  <c r="J13" i="12"/>
  <c r="K13" i="12"/>
  <c r="L13" i="12"/>
  <c r="D14" i="12"/>
  <c r="E14" i="12"/>
  <c r="F14" i="12"/>
  <c r="G14" i="12"/>
  <c r="H14" i="12"/>
  <c r="I14" i="12"/>
  <c r="J14" i="12"/>
  <c r="K14" i="12"/>
  <c r="L14" i="12"/>
  <c r="D15" i="12"/>
  <c r="E15" i="12"/>
  <c r="F15" i="12"/>
  <c r="G15" i="12"/>
  <c r="H15" i="12"/>
  <c r="I15" i="12"/>
  <c r="J15" i="12"/>
  <c r="K15" i="12"/>
  <c r="L15" i="12"/>
  <c r="D16" i="12"/>
  <c r="E16" i="12"/>
  <c r="F16" i="12"/>
  <c r="G16" i="12"/>
  <c r="H16" i="12"/>
  <c r="I16" i="12"/>
  <c r="J16" i="12"/>
  <c r="K16" i="12"/>
  <c r="L16" i="12"/>
  <c r="D17" i="12"/>
  <c r="E17" i="12"/>
  <c r="F17" i="12"/>
  <c r="G17" i="12"/>
  <c r="H17" i="12"/>
  <c r="I17" i="12"/>
  <c r="J17" i="12"/>
  <c r="K17" i="12"/>
  <c r="L17" i="12"/>
  <c r="D18" i="12"/>
  <c r="E18" i="12"/>
  <c r="F18" i="12"/>
  <c r="G18" i="12"/>
  <c r="H18" i="12"/>
  <c r="I18" i="12"/>
  <c r="J18" i="12"/>
  <c r="K18" i="12"/>
  <c r="L18" i="12"/>
  <c r="D19" i="12"/>
  <c r="E19" i="12"/>
  <c r="F19" i="12"/>
  <c r="G19" i="12"/>
  <c r="H19" i="12"/>
  <c r="I19" i="12"/>
  <c r="J19" i="12"/>
  <c r="K19" i="12"/>
  <c r="L19" i="12"/>
  <c r="D20" i="12"/>
  <c r="E20" i="12"/>
  <c r="F20" i="12"/>
  <c r="G20" i="12"/>
  <c r="H20" i="12"/>
  <c r="I20" i="12"/>
  <c r="J20" i="12"/>
  <c r="K20" i="12"/>
  <c r="L20" i="12"/>
  <c r="D21" i="12"/>
  <c r="E21" i="12"/>
  <c r="F21" i="12"/>
  <c r="G21" i="12"/>
  <c r="H21" i="12"/>
  <c r="I21" i="12"/>
  <c r="J21" i="12"/>
  <c r="K21" i="12"/>
  <c r="L21" i="12"/>
  <c r="D22" i="12"/>
  <c r="E22" i="12"/>
  <c r="F22" i="12"/>
  <c r="G22" i="12"/>
  <c r="H22" i="12"/>
  <c r="I22" i="12"/>
  <c r="J22" i="12"/>
  <c r="K22" i="12"/>
  <c r="L22" i="12"/>
  <c r="D23" i="12"/>
  <c r="E23" i="12"/>
  <c r="F23" i="12"/>
  <c r="G23" i="12"/>
  <c r="H23" i="12"/>
  <c r="I23" i="12"/>
  <c r="J23" i="12"/>
  <c r="K23" i="12"/>
  <c r="L23" i="12"/>
  <c r="D24" i="12"/>
  <c r="E24" i="12"/>
  <c r="F24" i="12"/>
  <c r="G24" i="12"/>
  <c r="H24" i="12"/>
  <c r="I24" i="12"/>
  <c r="J24" i="12"/>
  <c r="K24" i="12"/>
  <c r="L24" i="12"/>
  <c r="D25" i="12"/>
  <c r="E25" i="12"/>
  <c r="F25" i="12"/>
  <c r="G25" i="12"/>
  <c r="H25" i="12"/>
  <c r="I25" i="12"/>
  <c r="J25" i="12"/>
  <c r="K25" i="12"/>
  <c r="L25" i="12"/>
  <c r="D26" i="12"/>
  <c r="E26" i="12"/>
  <c r="F26" i="12"/>
  <c r="G26" i="12"/>
  <c r="H26" i="12"/>
  <c r="I26" i="12"/>
  <c r="J26" i="12"/>
  <c r="K26" i="12"/>
  <c r="L26" i="12"/>
  <c r="D27" i="12"/>
  <c r="E27" i="12"/>
  <c r="F27" i="12"/>
  <c r="G27" i="12"/>
  <c r="H27" i="12"/>
  <c r="I27" i="12"/>
  <c r="J27" i="12"/>
  <c r="K27" i="12"/>
  <c r="L27" i="12"/>
  <c r="D28" i="12"/>
  <c r="E28" i="12"/>
  <c r="F28" i="12"/>
  <c r="G28" i="12"/>
  <c r="H28" i="12"/>
  <c r="I28" i="12"/>
  <c r="J28" i="12"/>
  <c r="K28" i="12"/>
  <c r="L28" i="12"/>
  <c r="D29" i="12"/>
  <c r="E29" i="12"/>
  <c r="F29" i="12"/>
  <c r="G29" i="12"/>
  <c r="H29" i="12"/>
  <c r="I29" i="12"/>
  <c r="J29" i="12"/>
  <c r="K29" i="12"/>
  <c r="L29" i="12"/>
  <c r="D30" i="12"/>
  <c r="E30" i="12"/>
  <c r="F30" i="12"/>
  <c r="G30" i="12"/>
  <c r="H30" i="12"/>
  <c r="I30" i="12"/>
  <c r="J30" i="12"/>
  <c r="K30" i="12"/>
  <c r="L30" i="12"/>
  <c r="D31" i="12"/>
  <c r="E31" i="12"/>
  <c r="F31" i="12"/>
  <c r="G31" i="12"/>
  <c r="H31" i="12"/>
  <c r="I31" i="12"/>
  <c r="J31" i="12"/>
  <c r="K31" i="12"/>
  <c r="L31" i="12"/>
  <c r="D32" i="12"/>
  <c r="E32" i="12"/>
  <c r="F32" i="12"/>
  <c r="G32" i="12"/>
  <c r="H32" i="12"/>
  <c r="I32" i="12"/>
  <c r="J32" i="12"/>
  <c r="K32" i="12"/>
  <c r="L32" i="12"/>
  <c r="D33" i="12"/>
  <c r="E33" i="12"/>
  <c r="F33" i="12"/>
  <c r="G33" i="12"/>
  <c r="H33" i="12"/>
  <c r="I33" i="12"/>
  <c r="J33" i="12"/>
  <c r="K33" i="12"/>
  <c r="L33" i="12"/>
  <c r="D34" i="12"/>
  <c r="E34" i="12"/>
  <c r="F34" i="12"/>
  <c r="G34" i="12"/>
  <c r="H34" i="12"/>
  <c r="I34" i="12"/>
  <c r="J34" i="12"/>
  <c r="K34" i="12"/>
  <c r="L34" i="12"/>
  <c r="D35" i="12"/>
  <c r="E35" i="12"/>
  <c r="F35" i="12"/>
  <c r="G35" i="12"/>
  <c r="H35" i="12"/>
  <c r="I35" i="12"/>
  <c r="J35" i="12"/>
  <c r="K35" i="12"/>
  <c r="L35" i="12"/>
  <c r="D36" i="12"/>
  <c r="E36" i="12"/>
  <c r="F36" i="12"/>
  <c r="G36" i="12"/>
  <c r="H36" i="12"/>
  <c r="I36" i="12"/>
  <c r="J36" i="12"/>
  <c r="K36" i="12"/>
  <c r="L36" i="12"/>
  <c r="D37" i="12"/>
  <c r="E37" i="12"/>
  <c r="F37" i="12"/>
  <c r="G37" i="12"/>
  <c r="H37" i="12"/>
  <c r="I37" i="12"/>
  <c r="J37" i="12"/>
  <c r="K37" i="12"/>
  <c r="L37" i="12"/>
  <c r="D38" i="12"/>
  <c r="E38" i="12"/>
  <c r="F38" i="12"/>
  <c r="G38" i="12"/>
  <c r="H38" i="12"/>
  <c r="I38" i="12"/>
  <c r="J38" i="12"/>
  <c r="K38" i="12"/>
  <c r="L38" i="12"/>
  <c r="D39" i="12"/>
  <c r="E39" i="12"/>
  <c r="F39" i="12"/>
  <c r="G39" i="12"/>
  <c r="H39" i="12"/>
  <c r="I39" i="12"/>
  <c r="J39" i="12"/>
  <c r="K39" i="12"/>
  <c r="L39" i="12"/>
  <c r="D40" i="12"/>
  <c r="E40" i="12"/>
  <c r="F40" i="12"/>
  <c r="G40" i="12"/>
  <c r="H40" i="12"/>
  <c r="I40" i="12"/>
  <c r="J40" i="12"/>
  <c r="K40" i="12"/>
  <c r="L40" i="12"/>
  <c r="D41" i="12"/>
  <c r="E41" i="12"/>
  <c r="F41" i="12"/>
  <c r="G41" i="12"/>
  <c r="H41" i="12"/>
  <c r="I41" i="12"/>
  <c r="J41" i="12"/>
  <c r="K41" i="12"/>
  <c r="L41" i="12"/>
  <c r="D42" i="12"/>
  <c r="E42" i="12"/>
  <c r="F42" i="12"/>
  <c r="G42" i="12"/>
  <c r="H42" i="12"/>
  <c r="I42" i="12"/>
  <c r="J42" i="12"/>
  <c r="K42" i="12"/>
  <c r="L42" i="12"/>
  <c r="D43" i="12"/>
  <c r="E43" i="12"/>
  <c r="F43" i="12"/>
  <c r="G43" i="12"/>
  <c r="H43" i="12"/>
  <c r="I43" i="12"/>
  <c r="J43" i="12"/>
  <c r="K43" i="12"/>
  <c r="L43" i="12"/>
  <c r="D44" i="12"/>
  <c r="E44" i="12"/>
  <c r="F44" i="12"/>
  <c r="G44" i="12"/>
  <c r="H44" i="12"/>
  <c r="I44" i="12"/>
  <c r="J44" i="12"/>
  <c r="K44" i="12"/>
  <c r="L44" i="12"/>
  <c r="D45" i="12"/>
  <c r="E45" i="12"/>
  <c r="F45" i="12"/>
  <c r="G45" i="12"/>
  <c r="H45" i="12"/>
  <c r="I45" i="12"/>
  <c r="J45" i="12"/>
  <c r="K45" i="12"/>
  <c r="L45" i="12"/>
  <c r="D46" i="12"/>
  <c r="E46" i="12"/>
  <c r="F46" i="12"/>
  <c r="G46" i="12"/>
  <c r="H46" i="12"/>
  <c r="I46" i="12"/>
  <c r="J46" i="12"/>
  <c r="K46" i="12"/>
  <c r="L46" i="12"/>
  <c r="D47" i="12"/>
  <c r="E47" i="12"/>
  <c r="F47" i="12"/>
  <c r="G47" i="12"/>
  <c r="H47" i="12"/>
  <c r="I47" i="12"/>
  <c r="J47" i="12"/>
  <c r="K47" i="12"/>
  <c r="L47" i="12"/>
  <c r="D48" i="12"/>
  <c r="E48" i="12"/>
  <c r="F48" i="12"/>
  <c r="G48" i="12"/>
  <c r="H48" i="12"/>
  <c r="I48" i="12"/>
  <c r="J48" i="12"/>
  <c r="K48" i="12"/>
  <c r="L48" i="12"/>
  <c r="D49" i="12"/>
  <c r="E49" i="12"/>
  <c r="F49" i="12"/>
  <c r="G49" i="12"/>
  <c r="H49" i="12"/>
  <c r="I49" i="12"/>
  <c r="J49" i="12"/>
  <c r="K49" i="12"/>
  <c r="L49" i="12"/>
  <c r="D50" i="12"/>
  <c r="E50" i="12"/>
  <c r="F50" i="12"/>
  <c r="G50" i="12"/>
  <c r="H50" i="12"/>
  <c r="I50" i="12"/>
  <c r="J50" i="12"/>
  <c r="K50" i="12"/>
  <c r="L50" i="12"/>
  <c r="D51" i="12"/>
  <c r="E51" i="12"/>
  <c r="F51" i="12"/>
  <c r="G51" i="12"/>
  <c r="H51" i="12"/>
  <c r="I51" i="12"/>
  <c r="J51" i="12"/>
  <c r="K51" i="12"/>
  <c r="L51" i="12"/>
  <c r="D52" i="12"/>
  <c r="E52" i="12"/>
  <c r="F52" i="12"/>
  <c r="G52" i="12"/>
  <c r="H52" i="12"/>
  <c r="I52" i="12"/>
  <c r="J52" i="12"/>
  <c r="K52" i="12"/>
  <c r="L52" i="12"/>
  <c r="D53" i="12"/>
  <c r="E53" i="12"/>
  <c r="F53" i="12"/>
  <c r="G53" i="12"/>
  <c r="H53" i="12"/>
  <c r="I53" i="12"/>
  <c r="J53" i="12"/>
  <c r="K53" i="12"/>
  <c r="L53" i="12"/>
  <c r="D54" i="12"/>
  <c r="E54" i="12"/>
  <c r="F54" i="12"/>
  <c r="G54" i="12"/>
  <c r="H54" i="12"/>
  <c r="I54" i="12"/>
  <c r="J54" i="12"/>
  <c r="K54" i="12"/>
  <c r="L54" i="12"/>
  <c r="D55" i="12"/>
  <c r="E55" i="12"/>
  <c r="F55" i="12"/>
  <c r="G55" i="12"/>
  <c r="H55" i="12"/>
  <c r="I55" i="12"/>
  <c r="J55" i="12"/>
  <c r="K55" i="12"/>
  <c r="L55" i="12"/>
  <c r="D56" i="12"/>
  <c r="E56" i="12"/>
  <c r="F56" i="12"/>
  <c r="G56" i="12"/>
  <c r="H56" i="12"/>
  <c r="I56" i="12"/>
  <c r="J56" i="12"/>
  <c r="K56" i="12"/>
  <c r="L56" i="12"/>
  <c r="D57" i="12"/>
  <c r="E57" i="12"/>
  <c r="F57" i="12"/>
  <c r="G57" i="12"/>
  <c r="H57" i="12"/>
  <c r="I57" i="12"/>
  <c r="J57" i="12"/>
  <c r="K57" i="12"/>
  <c r="L57" i="12"/>
  <c r="D58" i="12"/>
  <c r="E58" i="12"/>
  <c r="F58" i="12"/>
  <c r="G58" i="12"/>
  <c r="H58" i="12"/>
  <c r="I58" i="12"/>
  <c r="J58" i="12"/>
  <c r="K58" i="12"/>
  <c r="L58" i="12"/>
  <c r="D59" i="12"/>
  <c r="E59" i="12"/>
  <c r="F59" i="12"/>
  <c r="G59" i="12"/>
  <c r="H59" i="12"/>
  <c r="I59" i="12"/>
  <c r="J59" i="12"/>
  <c r="K59" i="12"/>
  <c r="L59" i="12"/>
  <c r="D60" i="12"/>
  <c r="E60" i="12"/>
  <c r="F60" i="12"/>
  <c r="G60" i="12"/>
  <c r="H60" i="12"/>
  <c r="I60" i="12"/>
  <c r="J60" i="12"/>
  <c r="K60" i="12"/>
  <c r="L60" i="12"/>
  <c r="D61" i="12"/>
  <c r="E61" i="12"/>
  <c r="F61" i="12"/>
  <c r="G61" i="12"/>
  <c r="H61" i="12"/>
  <c r="I61" i="12"/>
  <c r="J61" i="12"/>
  <c r="K61" i="12"/>
  <c r="L61" i="12"/>
  <c r="D62" i="12"/>
  <c r="E62" i="12"/>
  <c r="F62" i="12"/>
  <c r="G62" i="12"/>
  <c r="H62" i="12"/>
  <c r="I62" i="12"/>
  <c r="J62" i="12"/>
  <c r="K62" i="12"/>
  <c r="L62" i="12"/>
  <c r="D63" i="12"/>
  <c r="E63" i="12"/>
  <c r="F63" i="12"/>
  <c r="G63" i="12"/>
  <c r="H63" i="12"/>
  <c r="I63" i="12"/>
  <c r="J63" i="12"/>
  <c r="K63" i="12"/>
  <c r="L63" i="12"/>
  <c r="D64" i="12"/>
  <c r="E64" i="12"/>
  <c r="F64" i="12"/>
  <c r="G64" i="12"/>
  <c r="H64" i="12"/>
  <c r="I64" i="12"/>
  <c r="J64" i="12"/>
  <c r="K64" i="12"/>
  <c r="L64" i="12"/>
  <c r="D65" i="12"/>
  <c r="E65" i="12"/>
  <c r="F65" i="12"/>
  <c r="G65" i="12"/>
  <c r="H65" i="12"/>
  <c r="I65" i="12"/>
  <c r="J65" i="12"/>
  <c r="K65" i="12"/>
  <c r="L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6" i="12"/>
  <c r="E366" i="7" l="1"/>
  <c r="F366" i="7" s="1"/>
  <c r="G322" i="7"/>
  <c r="G282" i="7"/>
  <c r="E239" i="7"/>
  <c r="F239" i="7" s="1"/>
  <c r="E174" i="7"/>
  <c r="F174" i="7" s="1"/>
  <c r="G88" i="7"/>
  <c r="G71" i="7"/>
  <c r="E27" i="7"/>
  <c r="F27" i="7" s="1"/>
  <c r="G130" i="7"/>
  <c r="E59" i="7"/>
  <c r="F59" i="7" s="1"/>
  <c r="G15" i="7"/>
  <c r="E358" i="7"/>
  <c r="F358" i="7" s="1"/>
  <c r="G306" i="7"/>
  <c r="G218" i="7"/>
  <c r="E207" i="7"/>
  <c r="F207" i="7" s="1"/>
  <c r="E192" i="7"/>
  <c r="F192" i="7" s="1"/>
  <c r="E158" i="7"/>
  <c r="F158" i="7" s="1"/>
  <c r="E131" i="7"/>
  <c r="F131" i="7" s="1"/>
  <c r="G110" i="7"/>
  <c r="G43" i="7"/>
  <c r="E7" i="7"/>
  <c r="F7" i="7" s="1"/>
  <c r="G320" i="7"/>
  <c r="G290" i="7"/>
  <c r="E267" i="7"/>
  <c r="F267" i="7" s="1"/>
  <c r="E182" i="7"/>
  <c r="F182" i="7" s="1"/>
  <c r="E175" i="7"/>
  <c r="F175" i="7" s="1"/>
  <c r="E170" i="7"/>
  <c r="F170" i="7" s="1"/>
  <c r="E142" i="7"/>
  <c r="F142" i="7" s="1"/>
  <c r="E102" i="7"/>
  <c r="F102" i="7" s="1"/>
  <c r="G51" i="7"/>
  <c r="E367" i="7"/>
  <c r="F367" i="7" s="1"/>
  <c r="G346" i="7"/>
  <c r="E343" i="7"/>
  <c r="F343" i="7" s="1"/>
  <c r="E336" i="7"/>
  <c r="F336" i="7" s="1"/>
  <c r="E318" i="7"/>
  <c r="F318" i="7" s="1"/>
  <c r="G298" i="7"/>
  <c r="G280" i="7"/>
  <c r="E275" i="7"/>
  <c r="F275" i="7" s="1"/>
  <c r="E270" i="7"/>
  <c r="F270" i="7" s="1"/>
  <c r="G258" i="7"/>
  <c r="E255" i="7"/>
  <c r="F255" i="7" s="1"/>
  <c r="E190" i="7"/>
  <c r="F190" i="7" s="1"/>
  <c r="E166" i="7"/>
  <c r="F166" i="7" s="1"/>
  <c r="G150" i="7"/>
  <c r="E138" i="7"/>
  <c r="F138" i="7" s="1"/>
  <c r="E92" i="7"/>
  <c r="F92" i="7" s="1"/>
  <c r="G87" i="7"/>
  <c r="E24" i="7"/>
  <c r="F24" i="7" s="1"/>
  <c r="G370" i="7"/>
  <c r="G330" i="7"/>
  <c r="G286" i="7"/>
  <c r="E259" i="7"/>
  <c r="F259" i="7" s="1"/>
  <c r="G250" i="7"/>
  <c r="G234" i="7"/>
  <c r="E206" i="7"/>
  <c r="F206" i="7" s="1"/>
  <c r="G186" i="7"/>
  <c r="G162" i="7"/>
  <c r="E159" i="7"/>
  <c r="F159" i="7" s="1"/>
  <c r="G128" i="7"/>
  <c r="E144" i="7"/>
  <c r="F144" i="7" s="1"/>
  <c r="E123" i="7"/>
  <c r="F123" i="7" s="1"/>
  <c r="E117" i="7"/>
  <c r="F117" i="7" s="1"/>
  <c r="E116" i="7"/>
  <c r="F116" i="7" s="1"/>
  <c r="G94" i="7"/>
  <c r="E68" i="7"/>
  <c r="F68" i="7" s="1"/>
  <c r="G57" i="7"/>
  <c r="E56" i="7"/>
  <c r="F56" i="7" s="1"/>
  <c r="E342" i="7"/>
  <c r="F342" i="7" s="1"/>
  <c r="G334" i="7"/>
  <c r="E326" i="7"/>
  <c r="F326" i="7" s="1"/>
  <c r="G312" i="7"/>
  <c r="G80" i="7"/>
  <c r="E77" i="7"/>
  <c r="F77" i="7" s="1"/>
  <c r="E76" i="7"/>
  <c r="F76" i="7" s="1"/>
  <c r="E65" i="7"/>
  <c r="F65" i="7" s="1"/>
  <c r="E63" i="7"/>
  <c r="F63" i="7" s="1"/>
  <c r="E23" i="7"/>
  <c r="F23" i="7" s="1"/>
  <c r="G9" i="7"/>
  <c r="G310" i="7"/>
  <c r="G302" i="7"/>
  <c r="G288" i="7"/>
  <c r="G266" i="7"/>
  <c r="E254" i="7"/>
  <c r="F254" i="7" s="1"/>
  <c r="E243" i="7"/>
  <c r="F243" i="7" s="1"/>
  <c r="G122" i="7"/>
  <c r="G120" i="7"/>
  <c r="G344" i="7"/>
  <c r="G226" i="7"/>
  <c r="G198" i="7"/>
  <c r="G134" i="7"/>
  <c r="G112" i="7"/>
  <c r="E284" i="7"/>
  <c r="F284" i="7" s="1"/>
  <c r="E271" i="7"/>
  <c r="F271" i="7" s="1"/>
  <c r="E238" i="7"/>
  <c r="F238" i="7" s="1"/>
  <c r="E235" i="7"/>
  <c r="F235" i="7" s="1"/>
  <c r="E227" i="7"/>
  <c r="F227" i="7" s="1"/>
  <c r="E223" i="7"/>
  <c r="F223" i="7" s="1"/>
  <c r="E191" i="7"/>
  <c r="F191" i="7" s="1"/>
  <c r="G146" i="7"/>
  <c r="E143" i="7"/>
  <c r="F143" i="7" s="1"/>
  <c r="E126" i="7"/>
  <c r="F126" i="7" s="1"/>
  <c r="G91" i="7"/>
  <c r="G79" i="7"/>
  <c r="E64" i="7"/>
  <c r="F64" i="7" s="1"/>
  <c r="G47" i="7"/>
  <c r="G39" i="7"/>
  <c r="G31" i="7"/>
  <c r="G188" i="7"/>
  <c r="E188" i="7"/>
  <c r="F188" i="7" s="1"/>
  <c r="E178" i="7"/>
  <c r="F178" i="7" s="1"/>
  <c r="G178" i="7"/>
  <c r="E84" i="7"/>
  <c r="F84" i="7" s="1"/>
  <c r="G84" i="7"/>
  <c r="G16" i="7"/>
  <c r="E16" i="7"/>
  <c r="F16" i="7" s="1"/>
  <c r="G11" i="7"/>
  <c r="E11" i="7"/>
  <c r="F11" i="7" s="1"/>
  <c r="G246" i="7"/>
  <c r="E246" i="7"/>
  <c r="F246" i="7" s="1"/>
  <c r="G231" i="7"/>
  <c r="E231" i="7"/>
  <c r="F231" i="7" s="1"/>
  <c r="E328" i="7"/>
  <c r="F328" i="7" s="1"/>
  <c r="G328" i="7"/>
  <c r="G308" i="7"/>
  <c r="E308" i="7"/>
  <c r="F308" i="7" s="1"/>
  <c r="E362" i="7"/>
  <c r="F362" i="7" s="1"/>
  <c r="G362" i="7"/>
  <c r="G262" i="7"/>
  <c r="E262" i="7"/>
  <c r="F262" i="7" s="1"/>
  <c r="G214" i="7"/>
  <c r="E214" i="7"/>
  <c r="F214" i="7" s="1"/>
  <c r="G200" i="7"/>
  <c r="E200" i="7"/>
  <c r="F200" i="7" s="1"/>
  <c r="G195" i="7"/>
  <c r="E195" i="7"/>
  <c r="F195" i="7" s="1"/>
  <c r="G172" i="7"/>
  <c r="E172" i="7"/>
  <c r="F172" i="7" s="1"/>
  <c r="E96" i="7"/>
  <c r="F96" i="7" s="1"/>
  <c r="G96" i="7"/>
  <c r="E296" i="7"/>
  <c r="F296" i="7" s="1"/>
  <c r="G296" i="7"/>
  <c r="E104" i="7"/>
  <c r="F104" i="7" s="1"/>
  <c r="G104" i="7"/>
  <c r="E350" i="7"/>
  <c r="F350" i="7" s="1"/>
  <c r="G350" i="7"/>
  <c r="G316" i="7"/>
  <c r="E316" i="7"/>
  <c r="F316" i="7" s="1"/>
  <c r="E55" i="7"/>
  <c r="F55" i="7" s="1"/>
  <c r="G55" i="7"/>
  <c r="G48" i="7"/>
  <c r="E48" i="7"/>
  <c r="F48" i="7" s="1"/>
  <c r="G40" i="7"/>
  <c r="E40" i="7"/>
  <c r="F40" i="7" s="1"/>
  <c r="G32" i="7"/>
  <c r="E32" i="7"/>
  <c r="F32" i="7" s="1"/>
  <c r="E19" i="7"/>
  <c r="F19" i="7" s="1"/>
  <c r="G19" i="7"/>
  <c r="G354" i="7"/>
  <c r="E354" i="7"/>
  <c r="F354" i="7" s="1"/>
  <c r="G351" i="7"/>
  <c r="E351" i="7"/>
  <c r="F351" i="7" s="1"/>
  <c r="G230" i="7"/>
  <c r="E230" i="7"/>
  <c r="F230" i="7" s="1"/>
  <c r="G184" i="7"/>
  <c r="E184" i="7"/>
  <c r="F184" i="7" s="1"/>
  <c r="G179" i="7"/>
  <c r="E179" i="7"/>
  <c r="F179" i="7" s="1"/>
  <c r="G147" i="7"/>
  <c r="E147" i="7"/>
  <c r="F147" i="7" s="1"/>
  <c r="G140" i="7"/>
  <c r="E140" i="7"/>
  <c r="F140" i="7" s="1"/>
  <c r="G135" i="7"/>
  <c r="E135" i="7"/>
  <c r="F135" i="7" s="1"/>
  <c r="G81" i="7"/>
  <c r="E81" i="7"/>
  <c r="F81" i="7" s="1"/>
  <c r="E17" i="7"/>
  <c r="F17" i="7" s="1"/>
  <c r="G17" i="7"/>
  <c r="G363" i="7"/>
  <c r="E363" i="7"/>
  <c r="F363" i="7" s="1"/>
  <c r="E304" i="7"/>
  <c r="F304" i="7" s="1"/>
  <c r="G304" i="7"/>
  <c r="G215" i="7"/>
  <c r="E215" i="7"/>
  <c r="F215" i="7" s="1"/>
  <c r="E194" i="7"/>
  <c r="F194" i="7" s="1"/>
  <c r="G194" i="7"/>
  <c r="G163" i="7"/>
  <c r="E163" i="7"/>
  <c r="F163" i="7" s="1"/>
  <c r="G156" i="7"/>
  <c r="E156" i="7"/>
  <c r="F156" i="7" s="1"/>
  <c r="E100" i="7"/>
  <c r="F100" i="7" s="1"/>
  <c r="G100" i="7"/>
  <c r="E75" i="7"/>
  <c r="F75" i="7" s="1"/>
  <c r="G75" i="7"/>
  <c r="E338" i="7"/>
  <c r="F338" i="7" s="1"/>
  <c r="G338" i="7"/>
  <c r="G300" i="7"/>
  <c r="E300" i="7"/>
  <c r="F300" i="7" s="1"/>
  <c r="G278" i="7"/>
  <c r="E278" i="7"/>
  <c r="F278" i="7" s="1"/>
  <c r="G263" i="7"/>
  <c r="E263" i="7"/>
  <c r="F263" i="7" s="1"/>
  <c r="G247" i="7"/>
  <c r="E247" i="7"/>
  <c r="F247" i="7" s="1"/>
  <c r="G204" i="7"/>
  <c r="E204" i="7"/>
  <c r="F204" i="7" s="1"/>
  <c r="G167" i="7"/>
  <c r="E167" i="7"/>
  <c r="F167" i="7" s="1"/>
  <c r="G151" i="7"/>
  <c r="E151" i="7"/>
  <c r="F151" i="7" s="1"/>
  <c r="G136" i="7"/>
  <c r="E136" i="7"/>
  <c r="F136" i="7" s="1"/>
  <c r="E67" i="7"/>
  <c r="F67" i="7" s="1"/>
  <c r="G67" i="7"/>
  <c r="E41" i="7"/>
  <c r="F41" i="7" s="1"/>
  <c r="G41" i="7"/>
  <c r="E33" i="7"/>
  <c r="F33" i="7" s="1"/>
  <c r="G33" i="7"/>
  <c r="E25" i="7"/>
  <c r="F25" i="7" s="1"/>
  <c r="G25" i="7"/>
  <c r="G335" i="7"/>
  <c r="E335" i="7"/>
  <c r="F335" i="7" s="1"/>
  <c r="G324" i="7"/>
  <c r="E324" i="7"/>
  <c r="F324" i="7" s="1"/>
  <c r="G292" i="7"/>
  <c r="E292" i="7"/>
  <c r="F292" i="7" s="1"/>
  <c r="G199" i="7"/>
  <c r="E199" i="7"/>
  <c r="F199" i="7" s="1"/>
  <c r="G183" i="7"/>
  <c r="E183" i="7"/>
  <c r="F183" i="7" s="1"/>
  <c r="G168" i="7"/>
  <c r="E168" i="7"/>
  <c r="F168" i="7" s="1"/>
  <c r="G152" i="7"/>
  <c r="E152" i="7"/>
  <c r="F152" i="7" s="1"/>
  <c r="G114" i="7"/>
  <c r="E114" i="7"/>
  <c r="F114" i="7" s="1"/>
  <c r="G108" i="7"/>
  <c r="E108" i="7"/>
  <c r="F108" i="7" s="1"/>
  <c r="G8" i="7"/>
  <c r="E8" i="7"/>
  <c r="F8" i="7" s="1"/>
  <c r="G203" i="7"/>
  <c r="E203" i="7"/>
  <c r="F203" i="7" s="1"/>
  <c r="G180" i="7"/>
  <c r="E180" i="7"/>
  <c r="F180" i="7" s="1"/>
  <c r="G171" i="7"/>
  <c r="E171" i="7"/>
  <c r="F171" i="7" s="1"/>
  <c r="G148" i="7"/>
  <c r="E148" i="7"/>
  <c r="F148" i="7" s="1"/>
  <c r="G139" i="7"/>
  <c r="E139" i="7"/>
  <c r="F139" i="7" s="1"/>
  <c r="G274" i="7"/>
  <c r="G242" i="7"/>
  <c r="G210" i="7"/>
  <c r="G196" i="7"/>
  <c r="E196" i="7"/>
  <c r="F196" i="7" s="1"/>
  <c r="G187" i="7"/>
  <c r="E187" i="7"/>
  <c r="F187" i="7" s="1"/>
  <c r="G164" i="7"/>
  <c r="E164" i="7"/>
  <c r="F164" i="7" s="1"/>
  <c r="G155" i="7"/>
  <c r="E155" i="7"/>
  <c r="F155" i="7" s="1"/>
  <c r="E83" i="7"/>
  <c r="F83" i="7" s="1"/>
  <c r="G83" i="7"/>
  <c r="G72" i="7"/>
  <c r="E49" i="7"/>
  <c r="F49" i="7" s="1"/>
  <c r="G49" i="7"/>
  <c r="E357" i="7"/>
  <c r="F357" i="7" s="1"/>
  <c r="G357" i="7"/>
  <c r="E356" i="7"/>
  <c r="F356" i="7" s="1"/>
  <c r="G356" i="7"/>
  <c r="G319" i="7"/>
  <c r="E319" i="7"/>
  <c r="F319" i="7" s="1"/>
  <c r="G69" i="7"/>
  <c r="E69" i="7"/>
  <c r="F69" i="7" s="1"/>
  <c r="E349" i="7"/>
  <c r="F349" i="7" s="1"/>
  <c r="G349" i="7"/>
  <c r="E348" i="7"/>
  <c r="F348" i="7" s="1"/>
  <c r="G348" i="7"/>
  <c r="E341" i="7"/>
  <c r="F341" i="7" s="1"/>
  <c r="G341" i="7"/>
  <c r="E340" i="7"/>
  <c r="F340" i="7" s="1"/>
  <c r="G340" i="7"/>
  <c r="E333" i="7"/>
  <c r="F333" i="7" s="1"/>
  <c r="G333" i="7"/>
  <c r="E332" i="7"/>
  <c r="F332" i="7" s="1"/>
  <c r="G332" i="7"/>
  <c r="E365" i="7"/>
  <c r="F365" i="7" s="1"/>
  <c r="G365" i="7"/>
  <c r="E364" i="7"/>
  <c r="F364" i="7" s="1"/>
  <c r="G364" i="7"/>
  <c r="E193" i="7"/>
  <c r="F193" i="7" s="1"/>
  <c r="G193" i="7"/>
  <c r="E368" i="7"/>
  <c r="F368" i="7" s="1"/>
  <c r="E360" i="7"/>
  <c r="F360" i="7" s="1"/>
  <c r="G327" i="7"/>
  <c r="E327" i="7"/>
  <c r="F327" i="7" s="1"/>
  <c r="G323" i="7"/>
  <c r="E323" i="7"/>
  <c r="F323" i="7" s="1"/>
  <c r="G272" i="7"/>
  <c r="E272" i="7"/>
  <c r="F272" i="7" s="1"/>
  <c r="G256" i="7"/>
  <c r="E256" i="7"/>
  <c r="F256" i="7" s="1"/>
  <c r="G240" i="7"/>
  <c r="E240" i="7"/>
  <c r="F240" i="7" s="1"/>
  <c r="G224" i="7"/>
  <c r="E224" i="7"/>
  <c r="F224" i="7" s="1"/>
  <c r="G208" i="7"/>
  <c r="E208" i="7"/>
  <c r="F208" i="7" s="1"/>
  <c r="E145" i="7"/>
  <c r="F145" i="7" s="1"/>
  <c r="G145" i="7"/>
  <c r="E98" i="7"/>
  <c r="F98" i="7" s="1"/>
  <c r="G98" i="7"/>
  <c r="E369" i="7"/>
  <c r="F369" i="7" s="1"/>
  <c r="E361" i="7"/>
  <c r="F361" i="7" s="1"/>
  <c r="E355" i="7"/>
  <c r="F355" i="7" s="1"/>
  <c r="E353" i="7"/>
  <c r="F353" i="7" s="1"/>
  <c r="E347" i="7"/>
  <c r="F347" i="7" s="1"/>
  <c r="E345" i="7"/>
  <c r="F345" i="7" s="1"/>
  <c r="E339" i="7"/>
  <c r="F339" i="7" s="1"/>
  <c r="E337" i="7"/>
  <c r="F337" i="7" s="1"/>
  <c r="G331" i="7"/>
  <c r="E331" i="7"/>
  <c r="F331" i="7" s="1"/>
  <c r="E161" i="7"/>
  <c r="F161" i="7" s="1"/>
  <c r="G161" i="7"/>
  <c r="G315" i="7"/>
  <c r="E315" i="7"/>
  <c r="F315" i="7" s="1"/>
  <c r="G307" i="7"/>
  <c r="E307" i="7"/>
  <c r="F307" i="7" s="1"/>
  <c r="G299" i="7"/>
  <c r="E299" i="7"/>
  <c r="F299" i="7" s="1"/>
  <c r="G291" i="7"/>
  <c r="E291" i="7"/>
  <c r="F291" i="7" s="1"/>
  <c r="G283" i="7"/>
  <c r="E283" i="7"/>
  <c r="F283" i="7" s="1"/>
  <c r="G264" i="7"/>
  <c r="E264" i="7"/>
  <c r="F264" i="7" s="1"/>
  <c r="G248" i="7"/>
  <c r="E248" i="7"/>
  <c r="F248" i="7" s="1"/>
  <c r="G232" i="7"/>
  <c r="E232" i="7"/>
  <c r="F232" i="7" s="1"/>
  <c r="G216" i="7"/>
  <c r="E216" i="7"/>
  <c r="F216" i="7" s="1"/>
  <c r="E177" i="7"/>
  <c r="F177" i="7" s="1"/>
  <c r="G177" i="7"/>
  <c r="E325" i="7"/>
  <c r="F325" i="7" s="1"/>
  <c r="E317" i="7"/>
  <c r="F317" i="7" s="1"/>
  <c r="E311" i="7"/>
  <c r="F311" i="7" s="1"/>
  <c r="E309" i="7"/>
  <c r="F309" i="7" s="1"/>
  <c r="E303" i="7"/>
  <c r="F303" i="7" s="1"/>
  <c r="E301" i="7"/>
  <c r="F301" i="7" s="1"/>
  <c r="E295" i="7"/>
  <c r="F295" i="7" s="1"/>
  <c r="E293" i="7"/>
  <c r="F293" i="7" s="1"/>
  <c r="E287" i="7"/>
  <c r="F287" i="7" s="1"/>
  <c r="E285" i="7"/>
  <c r="F285" i="7" s="1"/>
  <c r="E279" i="7"/>
  <c r="F279" i="7" s="1"/>
  <c r="E276" i="7"/>
  <c r="F276" i="7" s="1"/>
  <c r="E273" i="7"/>
  <c r="F273" i="7" s="1"/>
  <c r="E268" i="7"/>
  <c r="F268" i="7" s="1"/>
  <c r="E265" i="7"/>
  <c r="F265" i="7" s="1"/>
  <c r="E260" i="7"/>
  <c r="F260" i="7" s="1"/>
  <c r="E257" i="7"/>
  <c r="F257" i="7" s="1"/>
  <c r="E252" i="7"/>
  <c r="F252" i="7" s="1"/>
  <c r="E249" i="7"/>
  <c r="F249" i="7" s="1"/>
  <c r="E244" i="7"/>
  <c r="F244" i="7" s="1"/>
  <c r="E241" i="7"/>
  <c r="F241" i="7" s="1"/>
  <c r="E236" i="7"/>
  <c r="F236" i="7" s="1"/>
  <c r="E233" i="7"/>
  <c r="F233" i="7" s="1"/>
  <c r="E228" i="7"/>
  <c r="F228" i="7" s="1"/>
  <c r="E225" i="7"/>
  <c r="F225" i="7" s="1"/>
  <c r="E220" i="7"/>
  <c r="F220" i="7" s="1"/>
  <c r="E217" i="7"/>
  <c r="F217" i="7" s="1"/>
  <c r="E212" i="7"/>
  <c r="F212" i="7" s="1"/>
  <c r="E209" i="7"/>
  <c r="F209" i="7" s="1"/>
  <c r="E197" i="7"/>
  <c r="F197" i="7" s="1"/>
  <c r="G197" i="7"/>
  <c r="E181" i="7"/>
  <c r="F181" i="7" s="1"/>
  <c r="G181" i="7"/>
  <c r="E165" i="7"/>
  <c r="F165" i="7" s="1"/>
  <c r="G165" i="7"/>
  <c r="E149" i="7"/>
  <c r="F149" i="7" s="1"/>
  <c r="G149" i="7"/>
  <c r="E133" i="7"/>
  <c r="F133" i="7" s="1"/>
  <c r="G133" i="7"/>
  <c r="E132" i="7"/>
  <c r="F132" i="7" s="1"/>
  <c r="G132" i="7"/>
  <c r="E201" i="7"/>
  <c r="F201" i="7" s="1"/>
  <c r="G201" i="7"/>
  <c r="E185" i="7"/>
  <c r="F185" i="7" s="1"/>
  <c r="G185" i="7"/>
  <c r="E169" i="7"/>
  <c r="F169" i="7" s="1"/>
  <c r="G169" i="7"/>
  <c r="E153" i="7"/>
  <c r="F153" i="7" s="1"/>
  <c r="G153" i="7"/>
  <c r="E137" i="7"/>
  <c r="F137" i="7" s="1"/>
  <c r="G137" i="7"/>
  <c r="E125" i="7"/>
  <c r="F125" i="7" s="1"/>
  <c r="G125" i="7"/>
  <c r="E124" i="7"/>
  <c r="F124" i="7" s="1"/>
  <c r="G124" i="7"/>
  <c r="E329" i="7"/>
  <c r="F329" i="7" s="1"/>
  <c r="G325" i="7"/>
  <c r="E321" i="7"/>
  <c r="F321" i="7" s="1"/>
  <c r="G317" i="7"/>
  <c r="E313" i="7"/>
  <c r="F313" i="7" s="1"/>
  <c r="G309" i="7"/>
  <c r="E305" i="7"/>
  <c r="F305" i="7" s="1"/>
  <c r="G301" i="7"/>
  <c r="E297" i="7"/>
  <c r="F297" i="7" s="1"/>
  <c r="G293" i="7"/>
  <c r="E289" i="7"/>
  <c r="F289" i="7" s="1"/>
  <c r="G285" i="7"/>
  <c r="E281" i="7"/>
  <c r="F281" i="7" s="1"/>
  <c r="E277" i="7"/>
  <c r="F277" i="7" s="1"/>
  <c r="E269" i="7"/>
  <c r="F269" i="7" s="1"/>
  <c r="E261" i="7"/>
  <c r="F261" i="7" s="1"/>
  <c r="E253" i="7"/>
  <c r="F253" i="7" s="1"/>
  <c r="E245" i="7"/>
  <c r="F245" i="7" s="1"/>
  <c r="E237" i="7"/>
  <c r="F237" i="7" s="1"/>
  <c r="E229" i="7"/>
  <c r="F229" i="7" s="1"/>
  <c r="E221" i="7"/>
  <c r="F221" i="7" s="1"/>
  <c r="E213" i="7"/>
  <c r="F213" i="7" s="1"/>
  <c r="E205" i="7"/>
  <c r="F205" i="7" s="1"/>
  <c r="E189" i="7"/>
  <c r="F189" i="7" s="1"/>
  <c r="G189" i="7"/>
  <c r="E173" i="7"/>
  <c r="F173" i="7" s="1"/>
  <c r="G173" i="7"/>
  <c r="E157" i="7"/>
  <c r="F157" i="7" s="1"/>
  <c r="G157" i="7"/>
  <c r="E141" i="7"/>
  <c r="F141" i="7" s="1"/>
  <c r="G141" i="7"/>
  <c r="G113" i="7"/>
  <c r="E113" i="7"/>
  <c r="F113" i="7" s="1"/>
  <c r="E106" i="7"/>
  <c r="F106" i="7" s="1"/>
  <c r="G106" i="7"/>
  <c r="G101" i="7"/>
  <c r="G85" i="7"/>
  <c r="E85" i="7"/>
  <c r="F85" i="7" s="1"/>
  <c r="G61" i="7"/>
  <c r="E61" i="7"/>
  <c r="F61" i="7" s="1"/>
  <c r="E38" i="7"/>
  <c r="F38" i="7" s="1"/>
  <c r="G38" i="7"/>
  <c r="G29" i="7"/>
  <c r="E29" i="7"/>
  <c r="F29" i="7" s="1"/>
  <c r="E129" i="7"/>
  <c r="F129" i="7" s="1"/>
  <c r="E121" i="7"/>
  <c r="F121" i="7" s="1"/>
  <c r="G109" i="7"/>
  <c r="E99" i="7"/>
  <c r="F99" i="7" s="1"/>
  <c r="G99" i="7"/>
  <c r="E78" i="7"/>
  <c r="F78" i="7" s="1"/>
  <c r="G78" i="7"/>
  <c r="E115" i="7"/>
  <c r="F115" i="7" s="1"/>
  <c r="G115" i="7"/>
  <c r="E107" i="7"/>
  <c r="F107" i="7" s="1"/>
  <c r="G107" i="7"/>
  <c r="G60" i="7"/>
  <c r="E60" i="7"/>
  <c r="F60" i="7" s="1"/>
  <c r="G28" i="7"/>
  <c r="E28" i="7"/>
  <c r="F28" i="7" s="1"/>
  <c r="E90" i="7"/>
  <c r="F90" i="7" s="1"/>
  <c r="E74" i="7"/>
  <c r="F74" i="7" s="1"/>
  <c r="E46" i="7"/>
  <c r="F46" i="7" s="1"/>
  <c r="G46" i="7"/>
  <c r="G37" i="7"/>
  <c r="G36" i="7"/>
  <c r="E36" i="7"/>
  <c r="F36" i="7" s="1"/>
  <c r="E14" i="7"/>
  <c r="F14" i="7" s="1"/>
  <c r="G14" i="7"/>
  <c r="E119" i="7"/>
  <c r="F119" i="7" s="1"/>
  <c r="E111" i="7"/>
  <c r="F111" i="7" s="1"/>
  <c r="E105" i="7"/>
  <c r="F105" i="7" s="1"/>
  <c r="E103" i="7"/>
  <c r="F103" i="7" s="1"/>
  <c r="E97" i="7"/>
  <c r="F97" i="7" s="1"/>
  <c r="E95" i="7"/>
  <c r="F95" i="7" s="1"/>
  <c r="E89" i="7"/>
  <c r="F89" i="7" s="1"/>
  <c r="E86" i="7"/>
  <c r="F86" i="7" s="1"/>
  <c r="E73" i="7"/>
  <c r="F73" i="7" s="1"/>
  <c r="E70" i="7"/>
  <c r="F70" i="7" s="1"/>
  <c r="E54" i="7"/>
  <c r="F54" i="7" s="1"/>
  <c r="G54" i="7"/>
  <c r="G45" i="7"/>
  <c r="G44" i="7"/>
  <c r="E44" i="7"/>
  <c r="F44" i="7" s="1"/>
  <c r="E22" i="7"/>
  <c r="F22" i="7" s="1"/>
  <c r="G22" i="7"/>
  <c r="G13" i="7"/>
  <c r="G12" i="7"/>
  <c r="E12" i="7"/>
  <c r="F12" i="7" s="1"/>
  <c r="E82" i="7"/>
  <c r="F82" i="7" s="1"/>
  <c r="E66" i="7"/>
  <c r="F66" i="7" s="1"/>
  <c r="E62" i="7"/>
  <c r="F62" i="7" s="1"/>
  <c r="G62" i="7"/>
  <c r="G53" i="7"/>
  <c r="G52" i="7"/>
  <c r="E52" i="7"/>
  <c r="F52" i="7" s="1"/>
  <c r="E30" i="7"/>
  <c r="F30" i="7" s="1"/>
  <c r="G30" i="7"/>
  <c r="G21" i="7"/>
  <c r="G20" i="7"/>
  <c r="E20" i="7"/>
  <c r="F20" i="7" s="1"/>
  <c r="E58" i="7"/>
  <c r="F58" i="7" s="1"/>
  <c r="E50" i="7"/>
  <c r="F50" i="7" s="1"/>
  <c r="E42" i="7"/>
  <c r="F42" i="7" s="1"/>
  <c r="E34" i="7"/>
  <c r="F34" i="7" s="1"/>
  <c r="E26" i="7"/>
  <c r="F26" i="7" s="1"/>
  <c r="E18" i="7"/>
  <c r="F18" i="7" s="1"/>
  <c r="E10" i="7"/>
  <c r="F10" i="7" s="1"/>
  <c r="L6" i="12" l="1"/>
  <c r="K6" i="12"/>
  <c r="J6" i="12"/>
  <c r="I6" i="12"/>
  <c r="H6" i="12"/>
  <c r="G6" i="12"/>
  <c r="F6" i="12"/>
  <c r="E6" i="12"/>
  <c r="H735" i="1"/>
  <c r="D735" i="12" s="1"/>
  <c r="F735" i="1"/>
  <c r="E735" i="1"/>
  <c r="D735" i="1"/>
  <c r="H734" i="1"/>
  <c r="D734" i="12" s="1"/>
  <c r="F734" i="1"/>
  <c r="E734" i="1"/>
  <c r="D734" i="1"/>
  <c r="H733" i="1"/>
  <c r="D733" i="12" s="1"/>
  <c r="F733" i="1"/>
  <c r="E733" i="1"/>
  <c r="D733" i="1"/>
  <c r="H732" i="1"/>
  <c r="D732" i="12" s="1"/>
  <c r="F732" i="1"/>
  <c r="E732" i="1"/>
  <c r="D732" i="1"/>
  <c r="H731" i="1"/>
  <c r="D731" i="12" s="1"/>
  <c r="F731" i="1"/>
  <c r="E731" i="1"/>
  <c r="D731" i="1"/>
  <c r="H730" i="1"/>
  <c r="D730" i="12" s="1"/>
  <c r="F730" i="1"/>
  <c r="E730" i="1"/>
  <c r="D730" i="1"/>
  <c r="H729" i="1"/>
  <c r="D729" i="12" s="1"/>
  <c r="F729" i="1"/>
  <c r="E729" i="1"/>
  <c r="D729" i="1"/>
  <c r="H728" i="1"/>
  <c r="D728" i="12" s="1"/>
  <c r="F728" i="1"/>
  <c r="E728" i="1"/>
  <c r="D728" i="1"/>
  <c r="H727" i="1"/>
  <c r="D727" i="12" s="1"/>
  <c r="F727" i="1"/>
  <c r="E727" i="1"/>
  <c r="D727" i="1"/>
  <c r="H726" i="1"/>
  <c r="D726" i="12" s="1"/>
  <c r="F726" i="1"/>
  <c r="E726" i="1"/>
  <c r="D726" i="1"/>
  <c r="H725" i="1"/>
  <c r="D725" i="12" s="1"/>
  <c r="F725" i="1"/>
  <c r="E725" i="1"/>
  <c r="D725" i="1"/>
  <c r="H724" i="1"/>
  <c r="D724" i="12" s="1"/>
  <c r="F724" i="1"/>
  <c r="E724" i="1"/>
  <c r="D724" i="1"/>
  <c r="H723" i="1"/>
  <c r="D723" i="12" s="1"/>
  <c r="F723" i="1"/>
  <c r="E723" i="1"/>
  <c r="D723" i="1"/>
  <c r="H722" i="1"/>
  <c r="D722" i="12" s="1"/>
  <c r="F722" i="1"/>
  <c r="E722" i="1"/>
  <c r="D722" i="1"/>
  <c r="D722" i="7" s="1"/>
  <c r="H721" i="1"/>
  <c r="D721" i="12" s="1"/>
  <c r="F721" i="1"/>
  <c r="E721" i="1"/>
  <c r="D721" i="1"/>
  <c r="D721" i="7" s="1"/>
  <c r="H720" i="1"/>
  <c r="D720" i="12" s="1"/>
  <c r="F720" i="1"/>
  <c r="E720" i="1"/>
  <c r="D720" i="1"/>
  <c r="D720" i="7" s="1"/>
  <c r="H719" i="1"/>
  <c r="D719" i="12" s="1"/>
  <c r="F719" i="1"/>
  <c r="E719" i="1"/>
  <c r="D719" i="1"/>
  <c r="D719" i="7" s="1"/>
  <c r="H718" i="1"/>
  <c r="D718" i="12" s="1"/>
  <c r="F718" i="1"/>
  <c r="E718" i="1"/>
  <c r="D718" i="1"/>
  <c r="D718" i="7" s="1"/>
  <c r="H717" i="1"/>
  <c r="D717" i="12" s="1"/>
  <c r="F717" i="1"/>
  <c r="E717" i="1"/>
  <c r="D717" i="1"/>
  <c r="D717" i="7" s="1"/>
  <c r="H716" i="1"/>
  <c r="D716" i="12" s="1"/>
  <c r="F716" i="1"/>
  <c r="E716" i="1"/>
  <c r="D716" i="1"/>
  <c r="D716" i="7" s="1"/>
  <c r="H715" i="1"/>
  <c r="D715" i="12" s="1"/>
  <c r="F715" i="1"/>
  <c r="E715" i="1"/>
  <c r="D715" i="1"/>
  <c r="D715" i="7" s="1"/>
  <c r="H714" i="1"/>
  <c r="D714" i="12" s="1"/>
  <c r="F714" i="1"/>
  <c r="E714" i="1"/>
  <c r="D714" i="1"/>
  <c r="D714" i="7" s="1"/>
  <c r="H713" i="1"/>
  <c r="D713" i="12" s="1"/>
  <c r="F713" i="1"/>
  <c r="E713" i="1"/>
  <c r="D713" i="1"/>
  <c r="D713" i="7" s="1"/>
  <c r="H712" i="1"/>
  <c r="D712" i="12" s="1"/>
  <c r="F712" i="1"/>
  <c r="E712" i="1"/>
  <c r="D712" i="1"/>
  <c r="D712" i="7" s="1"/>
  <c r="H711" i="1"/>
  <c r="D711" i="12" s="1"/>
  <c r="F711" i="1"/>
  <c r="E711" i="1"/>
  <c r="D711" i="1"/>
  <c r="D711" i="7" s="1"/>
  <c r="H710" i="1"/>
  <c r="D710" i="12" s="1"/>
  <c r="F710" i="1"/>
  <c r="E710" i="1"/>
  <c r="D710" i="1"/>
  <c r="D710" i="7" s="1"/>
  <c r="H709" i="1"/>
  <c r="D709" i="12" s="1"/>
  <c r="F709" i="1"/>
  <c r="E709" i="1"/>
  <c r="D709" i="1"/>
  <c r="D709" i="7" s="1"/>
  <c r="H708" i="1"/>
  <c r="D708" i="12" s="1"/>
  <c r="F708" i="1"/>
  <c r="E708" i="1"/>
  <c r="D708" i="1"/>
  <c r="D708" i="7" s="1"/>
  <c r="H707" i="1"/>
  <c r="D707" i="12" s="1"/>
  <c r="F707" i="1"/>
  <c r="E707" i="1"/>
  <c r="D707" i="1"/>
  <c r="D707" i="7" s="1"/>
  <c r="H706" i="1"/>
  <c r="D706" i="12" s="1"/>
  <c r="F706" i="1"/>
  <c r="E706" i="1"/>
  <c r="D706" i="1"/>
  <c r="D706" i="7" s="1"/>
  <c r="H705" i="1"/>
  <c r="D705" i="12" s="1"/>
  <c r="F705" i="1"/>
  <c r="E705" i="1"/>
  <c r="D705" i="1"/>
  <c r="D705" i="7" s="1"/>
  <c r="H704" i="1"/>
  <c r="D704" i="12" s="1"/>
  <c r="F704" i="1"/>
  <c r="E704" i="1"/>
  <c r="D704" i="1"/>
  <c r="D704" i="7" s="1"/>
  <c r="H703" i="1"/>
  <c r="D703" i="12" s="1"/>
  <c r="F703" i="1"/>
  <c r="E703" i="1"/>
  <c r="D703" i="1"/>
  <c r="D703" i="7" s="1"/>
  <c r="H702" i="1"/>
  <c r="D702" i="12" s="1"/>
  <c r="F702" i="1"/>
  <c r="E702" i="1"/>
  <c r="D702" i="1"/>
  <c r="D702" i="7" s="1"/>
  <c r="H701" i="1"/>
  <c r="D701" i="12" s="1"/>
  <c r="F701" i="1"/>
  <c r="E701" i="1"/>
  <c r="D701" i="1"/>
  <c r="D701" i="7" s="1"/>
  <c r="H700" i="1"/>
  <c r="D700" i="12" s="1"/>
  <c r="F700" i="1"/>
  <c r="E700" i="1"/>
  <c r="D700" i="1"/>
  <c r="D700" i="7" s="1"/>
  <c r="H699" i="1"/>
  <c r="D699" i="12" s="1"/>
  <c r="F699" i="1"/>
  <c r="E699" i="1"/>
  <c r="D699" i="1"/>
  <c r="D699" i="7" s="1"/>
  <c r="H698" i="1"/>
  <c r="D698" i="12" s="1"/>
  <c r="F698" i="1"/>
  <c r="E698" i="1"/>
  <c r="D698" i="1"/>
  <c r="D698" i="7" s="1"/>
  <c r="H697" i="1"/>
  <c r="D697" i="12" s="1"/>
  <c r="F697" i="1"/>
  <c r="E697" i="1"/>
  <c r="D697" i="1"/>
  <c r="D697" i="7" s="1"/>
  <c r="H696" i="1"/>
  <c r="D696" i="12" s="1"/>
  <c r="F696" i="1"/>
  <c r="E696" i="1"/>
  <c r="D696" i="1"/>
  <c r="D696" i="7" s="1"/>
  <c r="H695" i="1"/>
  <c r="D695" i="12" s="1"/>
  <c r="F695" i="1"/>
  <c r="E695" i="1"/>
  <c r="D695" i="1"/>
  <c r="D695" i="7" s="1"/>
  <c r="H694" i="1"/>
  <c r="D694" i="12" s="1"/>
  <c r="F694" i="1"/>
  <c r="E694" i="1"/>
  <c r="D694" i="1"/>
  <c r="D694" i="7" s="1"/>
  <c r="H693" i="1"/>
  <c r="D693" i="12" s="1"/>
  <c r="F693" i="1"/>
  <c r="E693" i="1"/>
  <c r="D693" i="1"/>
  <c r="D693" i="7" s="1"/>
  <c r="H692" i="1"/>
  <c r="D692" i="12" s="1"/>
  <c r="F692" i="1"/>
  <c r="E692" i="1"/>
  <c r="D692" i="1"/>
  <c r="D692" i="7" s="1"/>
  <c r="H691" i="1"/>
  <c r="D691" i="12" s="1"/>
  <c r="F691" i="1"/>
  <c r="E691" i="1"/>
  <c r="D691" i="1"/>
  <c r="D691" i="7" s="1"/>
  <c r="H690" i="1"/>
  <c r="D690" i="12" s="1"/>
  <c r="F690" i="1"/>
  <c r="E690" i="1"/>
  <c r="D690" i="1"/>
  <c r="D690" i="7" s="1"/>
  <c r="H689" i="1"/>
  <c r="D689" i="12" s="1"/>
  <c r="F689" i="1"/>
  <c r="E689" i="1"/>
  <c r="D689" i="1"/>
  <c r="D689" i="7" s="1"/>
  <c r="H688" i="1"/>
  <c r="D688" i="12" s="1"/>
  <c r="F688" i="1"/>
  <c r="E688" i="1"/>
  <c r="D688" i="1"/>
  <c r="D688" i="7" s="1"/>
  <c r="H687" i="1"/>
  <c r="D687" i="12" s="1"/>
  <c r="F687" i="1"/>
  <c r="E687" i="1"/>
  <c r="D687" i="1"/>
  <c r="D687" i="7" s="1"/>
  <c r="H686" i="1"/>
  <c r="D686" i="12" s="1"/>
  <c r="F686" i="1"/>
  <c r="E686" i="1"/>
  <c r="D686" i="1"/>
  <c r="D686" i="7" s="1"/>
  <c r="H685" i="1"/>
  <c r="D685" i="12" s="1"/>
  <c r="F685" i="1"/>
  <c r="E685" i="1"/>
  <c r="D685" i="1"/>
  <c r="D685" i="7" s="1"/>
  <c r="H684" i="1"/>
  <c r="D684" i="12" s="1"/>
  <c r="F684" i="1"/>
  <c r="E684" i="1"/>
  <c r="D684" i="1"/>
  <c r="D684" i="7" s="1"/>
  <c r="H683" i="1"/>
  <c r="D683" i="12" s="1"/>
  <c r="F683" i="1"/>
  <c r="E683" i="1"/>
  <c r="D683" i="1"/>
  <c r="D683" i="7" s="1"/>
  <c r="H682" i="1"/>
  <c r="D682" i="12" s="1"/>
  <c r="F682" i="1"/>
  <c r="E682" i="1"/>
  <c r="D682" i="1"/>
  <c r="D682" i="7" s="1"/>
  <c r="H681" i="1"/>
  <c r="D681" i="12" s="1"/>
  <c r="F681" i="1"/>
  <c r="E681" i="1"/>
  <c r="D681" i="1"/>
  <c r="D681" i="7" s="1"/>
  <c r="H680" i="1"/>
  <c r="D680" i="12" s="1"/>
  <c r="F680" i="1"/>
  <c r="E680" i="1"/>
  <c r="D680" i="1"/>
  <c r="D680" i="7" s="1"/>
  <c r="H679" i="1"/>
  <c r="D679" i="12" s="1"/>
  <c r="F679" i="1"/>
  <c r="E679" i="1"/>
  <c r="D679" i="1"/>
  <c r="D679" i="7" s="1"/>
  <c r="H678" i="1"/>
  <c r="D678" i="12" s="1"/>
  <c r="F678" i="1"/>
  <c r="E678" i="1"/>
  <c r="D678" i="1"/>
  <c r="D678" i="7" s="1"/>
  <c r="H677" i="1"/>
  <c r="D677" i="12" s="1"/>
  <c r="F677" i="1"/>
  <c r="E677" i="1"/>
  <c r="D677" i="1"/>
  <c r="D677" i="7" s="1"/>
  <c r="H676" i="1"/>
  <c r="D676" i="12" s="1"/>
  <c r="F676" i="1"/>
  <c r="E676" i="1"/>
  <c r="D676" i="1"/>
  <c r="D676" i="7" s="1"/>
  <c r="H675" i="1"/>
  <c r="D675" i="12" s="1"/>
  <c r="F675" i="1"/>
  <c r="E675" i="1"/>
  <c r="D675" i="1"/>
  <c r="D675" i="7" s="1"/>
  <c r="H674" i="1"/>
  <c r="D674" i="12" s="1"/>
  <c r="F674" i="1"/>
  <c r="E674" i="1"/>
  <c r="D674" i="1"/>
  <c r="D674" i="7" s="1"/>
  <c r="H673" i="1"/>
  <c r="D673" i="12" s="1"/>
  <c r="F673" i="1"/>
  <c r="E673" i="1"/>
  <c r="D673" i="1"/>
  <c r="D673" i="7" s="1"/>
  <c r="H672" i="1"/>
  <c r="D672" i="12" s="1"/>
  <c r="F672" i="1"/>
  <c r="E672" i="1"/>
  <c r="D672" i="1"/>
  <c r="D672" i="7" s="1"/>
  <c r="H671" i="1"/>
  <c r="D671" i="12" s="1"/>
  <c r="F671" i="1"/>
  <c r="E671" i="1"/>
  <c r="D671" i="1"/>
  <c r="D671" i="7" s="1"/>
  <c r="H670" i="1"/>
  <c r="D670" i="12" s="1"/>
  <c r="F670" i="1"/>
  <c r="E670" i="1"/>
  <c r="D670" i="1"/>
  <c r="D670" i="7" s="1"/>
  <c r="H669" i="1"/>
  <c r="D669" i="12" s="1"/>
  <c r="F669" i="1"/>
  <c r="E669" i="1"/>
  <c r="D669" i="1"/>
  <c r="D669" i="7" s="1"/>
  <c r="H668" i="1"/>
  <c r="D668" i="12" s="1"/>
  <c r="F668" i="1"/>
  <c r="E668" i="1"/>
  <c r="D668" i="1"/>
  <c r="D668" i="7" s="1"/>
  <c r="H667" i="1"/>
  <c r="D667" i="12" s="1"/>
  <c r="F667" i="1"/>
  <c r="E667" i="1"/>
  <c r="D667" i="1"/>
  <c r="D667" i="7" s="1"/>
  <c r="H666" i="1"/>
  <c r="D666" i="12" s="1"/>
  <c r="F666" i="1"/>
  <c r="E666" i="1"/>
  <c r="D666" i="1"/>
  <c r="D666" i="7" s="1"/>
  <c r="H665" i="1"/>
  <c r="D665" i="12" s="1"/>
  <c r="F665" i="1"/>
  <c r="E665" i="1"/>
  <c r="D665" i="1"/>
  <c r="D665" i="7" s="1"/>
  <c r="H664" i="1"/>
  <c r="D664" i="12" s="1"/>
  <c r="F664" i="1"/>
  <c r="E664" i="1"/>
  <c r="D664" i="1"/>
  <c r="D664" i="7" s="1"/>
  <c r="H663" i="1"/>
  <c r="D663" i="12" s="1"/>
  <c r="F663" i="1"/>
  <c r="E663" i="1"/>
  <c r="D663" i="1"/>
  <c r="D663" i="7" s="1"/>
  <c r="H662" i="1"/>
  <c r="D662" i="12" s="1"/>
  <c r="F662" i="1"/>
  <c r="E662" i="1"/>
  <c r="D662" i="1"/>
  <c r="D662" i="7" s="1"/>
  <c r="H661" i="1"/>
  <c r="D661" i="12" s="1"/>
  <c r="F661" i="1"/>
  <c r="E661" i="1"/>
  <c r="D661" i="1"/>
  <c r="D661" i="7" s="1"/>
  <c r="H660" i="1"/>
  <c r="D660" i="12" s="1"/>
  <c r="F660" i="1"/>
  <c r="E660" i="1"/>
  <c r="D660" i="1"/>
  <c r="D660" i="7" s="1"/>
  <c r="H659" i="1"/>
  <c r="D659" i="12" s="1"/>
  <c r="F659" i="1"/>
  <c r="E659" i="1"/>
  <c r="D659" i="1"/>
  <c r="D659" i="7" s="1"/>
  <c r="H658" i="1"/>
  <c r="D658" i="12" s="1"/>
  <c r="F658" i="1"/>
  <c r="E658" i="1"/>
  <c r="D658" i="1"/>
  <c r="D658" i="7" s="1"/>
  <c r="H657" i="1"/>
  <c r="D657" i="12" s="1"/>
  <c r="F657" i="1"/>
  <c r="E657" i="1"/>
  <c r="D657" i="1"/>
  <c r="D657" i="7" s="1"/>
  <c r="H656" i="1"/>
  <c r="D656" i="12" s="1"/>
  <c r="F656" i="1"/>
  <c r="E656" i="1"/>
  <c r="D656" i="1"/>
  <c r="D656" i="7" s="1"/>
  <c r="H655" i="1"/>
  <c r="D655" i="12" s="1"/>
  <c r="F655" i="1"/>
  <c r="E655" i="1"/>
  <c r="D655" i="1"/>
  <c r="D655" i="7" s="1"/>
  <c r="H654" i="1"/>
  <c r="D654" i="12" s="1"/>
  <c r="F654" i="1"/>
  <c r="E654" i="1"/>
  <c r="D654" i="1"/>
  <c r="D654" i="7" s="1"/>
  <c r="H653" i="1"/>
  <c r="D653" i="12" s="1"/>
  <c r="F653" i="1"/>
  <c r="E653" i="1"/>
  <c r="D653" i="1"/>
  <c r="D653" i="7" s="1"/>
  <c r="H652" i="1"/>
  <c r="D652" i="12" s="1"/>
  <c r="F652" i="1"/>
  <c r="E652" i="1"/>
  <c r="D652" i="1"/>
  <c r="D652" i="7" s="1"/>
  <c r="H651" i="1"/>
  <c r="D651" i="12" s="1"/>
  <c r="F651" i="1"/>
  <c r="E651" i="1"/>
  <c r="D651" i="1"/>
  <c r="D651" i="7" s="1"/>
  <c r="H650" i="1"/>
  <c r="D650" i="12" s="1"/>
  <c r="F650" i="1"/>
  <c r="E650" i="1"/>
  <c r="D650" i="1"/>
  <c r="D650" i="7" s="1"/>
  <c r="H649" i="1"/>
  <c r="D649" i="12" s="1"/>
  <c r="F649" i="1"/>
  <c r="E649" i="1"/>
  <c r="D649" i="1"/>
  <c r="D649" i="7" s="1"/>
  <c r="H648" i="1"/>
  <c r="D648" i="12" s="1"/>
  <c r="F648" i="1"/>
  <c r="E648" i="1"/>
  <c r="D648" i="1"/>
  <c r="D648" i="7" s="1"/>
  <c r="H647" i="1"/>
  <c r="D647" i="12" s="1"/>
  <c r="F647" i="1"/>
  <c r="E647" i="1"/>
  <c r="D647" i="1"/>
  <c r="D647" i="7" s="1"/>
  <c r="H646" i="1"/>
  <c r="D646" i="12" s="1"/>
  <c r="F646" i="1"/>
  <c r="E646" i="1"/>
  <c r="D646" i="1"/>
  <c r="D646" i="7" s="1"/>
  <c r="H645" i="1"/>
  <c r="D645" i="12" s="1"/>
  <c r="F645" i="1"/>
  <c r="E645" i="1"/>
  <c r="D645" i="1"/>
  <c r="D645" i="7" s="1"/>
  <c r="H644" i="1"/>
  <c r="D644" i="12" s="1"/>
  <c r="F644" i="1"/>
  <c r="E644" i="1"/>
  <c r="D644" i="1"/>
  <c r="D644" i="7" s="1"/>
  <c r="H643" i="1"/>
  <c r="D643" i="12" s="1"/>
  <c r="F643" i="1"/>
  <c r="E643" i="1"/>
  <c r="D643" i="1"/>
  <c r="D643" i="7" s="1"/>
  <c r="H642" i="1"/>
  <c r="D642" i="12" s="1"/>
  <c r="F642" i="1"/>
  <c r="E642" i="1"/>
  <c r="D642" i="1"/>
  <c r="D642" i="7" s="1"/>
  <c r="H641" i="1"/>
  <c r="D641" i="12" s="1"/>
  <c r="F641" i="1"/>
  <c r="E641" i="1"/>
  <c r="D641" i="1"/>
  <c r="D641" i="7" s="1"/>
  <c r="H640" i="1"/>
  <c r="D640" i="12" s="1"/>
  <c r="F640" i="1"/>
  <c r="E640" i="1"/>
  <c r="D640" i="1"/>
  <c r="D640" i="7" s="1"/>
  <c r="H639" i="1"/>
  <c r="D639" i="12" s="1"/>
  <c r="F639" i="1"/>
  <c r="E639" i="1"/>
  <c r="D639" i="1"/>
  <c r="D639" i="7" s="1"/>
  <c r="H638" i="1"/>
  <c r="D638" i="12" s="1"/>
  <c r="F638" i="1"/>
  <c r="E638" i="1"/>
  <c r="D638" i="1"/>
  <c r="D638" i="7" s="1"/>
  <c r="H637" i="1"/>
  <c r="D637" i="12" s="1"/>
  <c r="F637" i="1"/>
  <c r="E637" i="1"/>
  <c r="D637" i="1"/>
  <c r="D637" i="7" s="1"/>
  <c r="H636" i="1"/>
  <c r="D636" i="12" s="1"/>
  <c r="F636" i="1"/>
  <c r="E636" i="1"/>
  <c r="D636" i="1"/>
  <c r="D636" i="7" s="1"/>
  <c r="H635" i="1"/>
  <c r="D635" i="12" s="1"/>
  <c r="F635" i="1"/>
  <c r="E635" i="1"/>
  <c r="D635" i="1"/>
  <c r="D635" i="7" s="1"/>
  <c r="H634" i="1"/>
  <c r="D634" i="12" s="1"/>
  <c r="F634" i="1"/>
  <c r="E634" i="1"/>
  <c r="D634" i="1"/>
  <c r="D634" i="7" s="1"/>
  <c r="H633" i="1"/>
  <c r="D633" i="12" s="1"/>
  <c r="F633" i="1"/>
  <c r="E633" i="1"/>
  <c r="D633" i="1"/>
  <c r="D633" i="7" s="1"/>
  <c r="H632" i="1"/>
  <c r="D632" i="12" s="1"/>
  <c r="F632" i="1"/>
  <c r="E632" i="1"/>
  <c r="D632" i="1"/>
  <c r="D632" i="7" s="1"/>
  <c r="H631" i="1"/>
  <c r="D631" i="12" s="1"/>
  <c r="F631" i="1"/>
  <c r="E631" i="1"/>
  <c r="D631" i="1"/>
  <c r="D631" i="7" s="1"/>
  <c r="H630" i="1"/>
  <c r="D630" i="12" s="1"/>
  <c r="F630" i="1"/>
  <c r="E630" i="1"/>
  <c r="D630" i="1"/>
  <c r="D630" i="7" s="1"/>
  <c r="H629" i="1"/>
  <c r="D629" i="12" s="1"/>
  <c r="F629" i="1"/>
  <c r="E629" i="1"/>
  <c r="D629" i="1"/>
  <c r="D629" i="7" s="1"/>
  <c r="H628" i="1"/>
  <c r="D628" i="12" s="1"/>
  <c r="F628" i="1"/>
  <c r="E628" i="1"/>
  <c r="D628" i="1"/>
  <c r="D628" i="7" s="1"/>
  <c r="H627" i="1"/>
  <c r="D627" i="12" s="1"/>
  <c r="F627" i="1"/>
  <c r="E627" i="1"/>
  <c r="D627" i="1"/>
  <c r="D627" i="7" s="1"/>
  <c r="H626" i="1"/>
  <c r="D626" i="12" s="1"/>
  <c r="F626" i="1"/>
  <c r="E626" i="1"/>
  <c r="D626" i="1"/>
  <c r="D626" i="7" s="1"/>
  <c r="H625" i="1"/>
  <c r="D625" i="12" s="1"/>
  <c r="F625" i="1"/>
  <c r="E625" i="1"/>
  <c r="D625" i="1"/>
  <c r="D625" i="7" s="1"/>
  <c r="H624" i="1"/>
  <c r="D624" i="12" s="1"/>
  <c r="F624" i="1"/>
  <c r="E624" i="1"/>
  <c r="D624" i="1"/>
  <c r="D624" i="7" s="1"/>
  <c r="H623" i="1"/>
  <c r="D623" i="12" s="1"/>
  <c r="F623" i="1"/>
  <c r="E623" i="1"/>
  <c r="D623" i="1"/>
  <c r="D623" i="7" s="1"/>
  <c r="H622" i="1"/>
  <c r="D622" i="12" s="1"/>
  <c r="F622" i="1"/>
  <c r="E622" i="1"/>
  <c r="D622" i="1"/>
  <c r="D622" i="7" s="1"/>
  <c r="H621" i="1"/>
  <c r="D621" i="12" s="1"/>
  <c r="F621" i="1"/>
  <c r="E621" i="1"/>
  <c r="D621" i="1"/>
  <c r="D621" i="7" s="1"/>
  <c r="H620" i="1"/>
  <c r="D620" i="12" s="1"/>
  <c r="F620" i="1"/>
  <c r="E620" i="1"/>
  <c r="D620" i="1"/>
  <c r="D620" i="7" s="1"/>
  <c r="H619" i="1"/>
  <c r="D619" i="12" s="1"/>
  <c r="F619" i="1"/>
  <c r="E619" i="1"/>
  <c r="D619" i="1"/>
  <c r="D619" i="7" s="1"/>
  <c r="H618" i="1"/>
  <c r="D618" i="12" s="1"/>
  <c r="F618" i="1"/>
  <c r="E618" i="1"/>
  <c r="D618" i="1"/>
  <c r="D618" i="7" s="1"/>
  <c r="H617" i="1"/>
  <c r="D617" i="12" s="1"/>
  <c r="F617" i="1"/>
  <c r="E617" i="1"/>
  <c r="D617" i="1"/>
  <c r="D617" i="7" s="1"/>
  <c r="H616" i="1"/>
  <c r="D616" i="12" s="1"/>
  <c r="F616" i="1"/>
  <c r="E616" i="1"/>
  <c r="D616" i="1"/>
  <c r="D616" i="7" s="1"/>
  <c r="H615" i="1"/>
  <c r="D615" i="12" s="1"/>
  <c r="F615" i="1"/>
  <c r="E615" i="1"/>
  <c r="D615" i="1"/>
  <c r="D615" i="7" s="1"/>
  <c r="H614" i="1"/>
  <c r="D614" i="12" s="1"/>
  <c r="F614" i="1"/>
  <c r="E614" i="1"/>
  <c r="D614" i="1"/>
  <c r="D614" i="7" s="1"/>
  <c r="H613" i="1"/>
  <c r="D613" i="12" s="1"/>
  <c r="F613" i="1"/>
  <c r="E613" i="1"/>
  <c r="D613" i="1"/>
  <c r="D613" i="7" s="1"/>
  <c r="H612" i="1"/>
  <c r="D612" i="12" s="1"/>
  <c r="F612" i="1"/>
  <c r="E612" i="1"/>
  <c r="D612" i="1"/>
  <c r="D612" i="7" s="1"/>
  <c r="H611" i="1"/>
  <c r="D611" i="12" s="1"/>
  <c r="F611" i="1"/>
  <c r="E611" i="1"/>
  <c r="D611" i="1"/>
  <c r="D611" i="7" s="1"/>
  <c r="H610" i="1"/>
  <c r="D610" i="12" s="1"/>
  <c r="F610" i="1"/>
  <c r="E610" i="1"/>
  <c r="D610" i="1"/>
  <c r="D610" i="7" s="1"/>
  <c r="H609" i="1"/>
  <c r="D609" i="12" s="1"/>
  <c r="F609" i="1"/>
  <c r="E609" i="1"/>
  <c r="D609" i="1"/>
  <c r="D609" i="7" s="1"/>
  <c r="H608" i="1"/>
  <c r="D608" i="12" s="1"/>
  <c r="F608" i="1"/>
  <c r="E608" i="1"/>
  <c r="D608" i="1"/>
  <c r="D608" i="7" s="1"/>
  <c r="H607" i="1"/>
  <c r="D607" i="12" s="1"/>
  <c r="F607" i="1"/>
  <c r="E607" i="1"/>
  <c r="D607" i="1"/>
  <c r="D607" i="7" s="1"/>
  <c r="H606" i="1"/>
  <c r="D606" i="12" s="1"/>
  <c r="F606" i="1"/>
  <c r="E606" i="1"/>
  <c r="D606" i="1"/>
  <c r="D606" i="7" s="1"/>
  <c r="H605" i="1"/>
  <c r="D605" i="12" s="1"/>
  <c r="F605" i="1"/>
  <c r="E605" i="1"/>
  <c r="D605" i="1"/>
  <c r="D605" i="7" s="1"/>
  <c r="H604" i="1"/>
  <c r="D604" i="12" s="1"/>
  <c r="F604" i="1"/>
  <c r="E604" i="1"/>
  <c r="D604" i="1"/>
  <c r="D604" i="7" s="1"/>
  <c r="H603" i="1"/>
  <c r="D603" i="12" s="1"/>
  <c r="F603" i="1"/>
  <c r="E603" i="1"/>
  <c r="D603" i="1"/>
  <c r="D603" i="7" s="1"/>
  <c r="H602" i="1"/>
  <c r="D602" i="12" s="1"/>
  <c r="F602" i="1"/>
  <c r="E602" i="1"/>
  <c r="D602" i="1"/>
  <c r="D602" i="7" s="1"/>
  <c r="H601" i="1"/>
  <c r="D601" i="12" s="1"/>
  <c r="F601" i="1"/>
  <c r="E601" i="1"/>
  <c r="D601" i="1"/>
  <c r="D601" i="7" s="1"/>
  <c r="H600" i="1"/>
  <c r="D600" i="12" s="1"/>
  <c r="F600" i="1"/>
  <c r="E600" i="1"/>
  <c r="D600" i="1"/>
  <c r="D600" i="7" s="1"/>
  <c r="H599" i="1"/>
  <c r="D599" i="12" s="1"/>
  <c r="F599" i="1"/>
  <c r="E599" i="1"/>
  <c r="D599" i="1"/>
  <c r="D599" i="7" s="1"/>
  <c r="H598" i="1"/>
  <c r="D598" i="12" s="1"/>
  <c r="F598" i="1"/>
  <c r="E598" i="1"/>
  <c r="D598" i="1"/>
  <c r="D598" i="7" s="1"/>
  <c r="H597" i="1"/>
  <c r="D597" i="12" s="1"/>
  <c r="F597" i="1"/>
  <c r="E597" i="1"/>
  <c r="D597" i="1"/>
  <c r="D597" i="7" s="1"/>
  <c r="H596" i="1"/>
  <c r="D596" i="12" s="1"/>
  <c r="F596" i="1"/>
  <c r="E596" i="1"/>
  <c r="D596" i="1"/>
  <c r="D596" i="7" s="1"/>
  <c r="H595" i="1"/>
  <c r="D595" i="12" s="1"/>
  <c r="F595" i="1"/>
  <c r="E595" i="1"/>
  <c r="D595" i="1"/>
  <c r="D595" i="7" s="1"/>
  <c r="H594" i="1"/>
  <c r="D594" i="12" s="1"/>
  <c r="F594" i="1"/>
  <c r="E594" i="1"/>
  <c r="D594" i="1"/>
  <c r="D594" i="7" s="1"/>
  <c r="H593" i="1"/>
  <c r="D593" i="12" s="1"/>
  <c r="F593" i="1"/>
  <c r="E593" i="1"/>
  <c r="D593" i="1"/>
  <c r="D593" i="7" s="1"/>
  <c r="H592" i="1"/>
  <c r="D592" i="12" s="1"/>
  <c r="F592" i="1"/>
  <c r="E592" i="1"/>
  <c r="D592" i="1"/>
  <c r="D592" i="7" s="1"/>
  <c r="H591" i="1"/>
  <c r="D591" i="12" s="1"/>
  <c r="F591" i="1"/>
  <c r="E591" i="1"/>
  <c r="D591" i="1"/>
  <c r="D591" i="7" s="1"/>
  <c r="H590" i="1"/>
  <c r="D590" i="12" s="1"/>
  <c r="F590" i="1"/>
  <c r="E590" i="1"/>
  <c r="D590" i="1"/>
  <c r="D590" i="7" s="1"/>
  <c r="H589" i="1"/>
  <c r="D589" i="12" s="1"/>
  <c r="F589" i="1"/>
  <c r="E589" i="1"/>
  <c r="D589" i="1"/>
  <c r="D589" i="7" s="1"/>
  <c r="H588" i="1"/>
  <c r="D588" i="12" s="1"/>
  <c r="F588" i="1"/>
  <c r="E588" i="1"/>
  <c r="D588" i="1"/>
  <c r="D588" i="7" s="1"/>
  <c r="H587" i="1"/>
  <c r="D587" i="12" s="1"/>
  <c r="F587" i="1"/>
  <c r="E587" i="1"/>
  <c r="D587" i="1"/>
  <c r="D587" i="7" s="1"/>
  <c r="H586" i="1"/>
  <c r="D586" i="12" s="1"/>
  <c r="F586" i="1"/>
  <c r="E586" i="1"/>
  <c r="D586" i="1"/>
  <c r="D586" i="7" s="1"/>
  <c r="H585" i="1"/>
  <c r="D585" i="12" s="1"/>
  <c r="F585" i="1"/>
  <c r="E585" i="1"/>
  <c r="D585" i="1"/>
  <c r="D585" i="7" s="1"/>
  <c r="H584" i="1"/>
  <c r="D584" i="12" s="1"/>
  <c r="F584" i="1"/>
  <c r="E584" i="1"/>
  <c r="D584" i="1"/>
  <c r="D584" i="7" s="1"/>
  <c r="H583" i="1"/>
  <c r="D583" i="12" s="1"/>
  <c r="F583" i="1"/>
  <c r="E583" i="1"/>
  <c r="D583" i="1"/>
  <c r="D583" i="7" s="1"/>
  <c r="H582" i="1"/>
  <c r="D582" i="12" s="1"/>
  <c r="F582" i="1"/>
  <c r="E582" i="1"/>
  <c r="D582" i="1"/>
  <c r="D582" i="7" s="1"/>
  <c r="H581" i="1"/>
  <c r="D581" i="12" s="1"/>
  <c r="F581" i="1"/>
  <c r="E581" i="1"/>
  <c r="D581" i="1"/>
  <c r="D581" i="7" s="1"/>
  <c r="H580" i="1"/>
  <c r="D580" i="12" s="1"/>
  <c r="F580" i="1"/>
  <c r="E580" i="1"/>
  <c r="D580" i="1"/>
  <c r="D580" i="7" s="1"/>
  <c r="H579" i="1"/>
  <c r="D579" i="12" s="1"/>
  <c r="F579" i="1"/>
  <c r="E579" i="1"/>
  <c r="D579" i="1"/>
  <c r="D579" i="7" s="1"/>
  <c r="H578" i="1"/>
  <c r="D578" i="12" s="1"/>
  <c r="F578" i="1"/>
  <c r="E578" i="1"/>
  <c r="D578" i="1"/>
  <c r="D578" i="7" s="1"/>
  <c r="H577" i="1"/>
  <c r="D577" i="12" s="1"/>
  <c r="F577" i="1"/>
  <c r="E577" i="1"/>
  <c r="D577" i="1"/>
  <c r="D577" i="7" s="1"/>
  <c r="H576" i="1"/>
  <c r="D576" i="12" s="1"/>
  <c r="F576" i="1"/>
  <c r="E576" i="1"/>
  <c r="D576" i="1"/>
  <c r="D576" i="7" s="1"/>
  <c r="H575" i="1"/>
  <c r="D575" i="12" s="1"/>
  <c r="F575" i="1"/>
  <c r="E575" i="1"/>
  <c r="D575" i="1"/>
  <c r="D575" i="7" s="1"/>
  <c r="H574" i="1"/>
  <c r="D574" i="12" s="1"/>
  <c r="F574" i="1"/>
  <c r="E574" i="1"/>
  <c r="D574" i="1"/>
  <c r="D574" i="7" s="1"/>
  <c r="H573" i="1"/>
  <c r="D573" i="12" s="1"/>
  <c r="F573" i="1"/>
  <c r="E573" i="1"/>
  <c r="D573" i="1"/>
  <c r="D573" i="7" s="1"/>
  <c r="H572" i="1"/>
  <c r="D572" i="12" s="1"/>
  <c r="F572" i="1"/>
  <c r="E572" i="1"/>
  <c r="D572" i="1"/>
  <c r="D572" i="7" s="1"/>
  <c r="H571" i="1"/>
  <c r="D571" i="12" s="1"/>
  <c r="F571" i="1"/>
  <c r="E571" i="1"/>
  <c r="D571" i="1"/>
  <c r="D571" i="7" s="1"/>
  <c r="H570" i="1"/>
  <c r="D570" i="12" s="1"/>
  <c r="F570" i="1"/>
  <c r="E570" i="1"/>
  <c r="D570" i="1"/>
  <c r="D570" i="7" s="1"/>
  <c r="H569" i="1"/>
  <c r="D569" i="12" s="1"/>
  <c r="F569" i="1"/>
  <c r="E569" i="1"/>
  <c r="D569" i="1"/>
  <c r="D569" i="7" s="1"/>
  <c r="H568" i="1"/>
  <c r="D568" i="12" s="1"/>
  <c r="F568" i="1"/>
  <c r="E568" i="1"/>
  <c r="D568" i="1"/>
  <c r="D568" i="7" s="1"/>
  <c r="H567" i="1"/>
  <c r="D567" i="12" s="1"/>
  <c r="F567" i="1"/>
  <c r="E567" i="1"/>
  <c r="D567" i="1"/>
  <c r="D567" i="7" s="1"/>
  <c r="H566" i="1"/>
  <c r="D566" i="12" s="1"/>
  <c r="F566" i="1"/>
  <c r="E566" i="1"/>
  <c r="D566" i="1"/>
  <c r="D566" i="7" s="1"/>
  <c r="H565" i="1"/>
  <c r="D565" i="12" s="1"/>
  <c r="F565" i="1"/>
  <c r="E565" i="1"/>
  <c r="D565" i="1"/>
  <c r="D565" i="7" s="1"/>
  <c r="H564" i="1"/>
  <c r="D564" i="12" s="1"/>
  <c r="F564" i="1"/>
  <c r="E564" i="1"/>
  <c r="D564" i="1"/>
  <c r="D564" i="7" s="1"/>
  <c r="H563" i="1"/>
  <c r="D563" i="12" s="1"/>
  <c r="F563" i="1"/>
  <c r="E563" i="1"/>
  <c r="D563" i="1"/>
  <c r="D563" i="7" s="1"/>
  <c r="H562" i="1"/>
  <c r="D562" i="12" s="1"/>
  <c r="F562" i="1"/>
  <c r="E562" i="1"/>
  <c r="D562" i="1"/>
  <c r="D562" i="7" s="1"/>
  <c r="H561" i="1"/>
  <c r="D561" i="12" s="1"/>
  <c r="F561" i="1"/>
  <c r="E561" i="1"/>
  <c r="D561" i="1"/>
  <c r="D561" i="7" s="1"/>
  <c r="H560" i="1"/>
  <c r="D560" i="12" s="1"/>
  <c r="F560" i="1"/>
  <c r="E560" i="1"/>
  <c r="D560" i="1"/>
  <c r="D560" i="7" s="1"/>
  <c r="H559" i="1"/>
  <c r="D559" i="12" s="1"/>
  <c r="F559" i="1"/>
  <c r="E559" i="1"/>
  <c r="D559" i="1"/>
  <c r="D559" i="7" s="1"/>
  <c r="H558" i="1"/>
  <c r="D558" i="12" s="1"/>
  <c r="F558" i="1"/>
  <c r="E558" i="1"/>
  <c r="D558" i="1"/>
  <c r="D558" i="7" s="1"/>
  <c r="H557" i="1"/>
  <c r="D557" i="12" s="1"/>
  <c r="F557" i="1"/>
  <c r="E557" i="1"/>
  <c r="D557" i="1"/>
  <c r="D557" i="7" s="1"/>
  <c r="H556" i="1"/>
  <c r="D556" i="12" s="1"/>
  <c r="F556" i="1"/>
  <c r="E556" i="1"/>
  <c r="D556" i="1"/>
  <c r="D556" i="7" s="1"/>
  <c r="H555" i="1"/>
  <c r="D555" i="12" s="1"/>
  <c r="F555" i="1"/>
  <c r="E555" i="1"/>
  <c r="D555" i="1"/>
  <c r="D555" i="7" s="1"/>
  <c r="H554" i="1"/>
  <c r="D554" i="12" s="1"/>
  <c r="F554" i="1"/>
  <c r="E554" i="1"/>
  <c r="D554" i="1"/>
  <c r="D554" i="7" s="1"/>
  <c r="H553" i="1"/>
  <c r="D553" i="12" s="1"/>
  <c r="F553" i="1"/>
  <c r="E553" i="1"/>
  <c r="D553" i="1"/>
  <c r="D553" i="7" s="1"/>
  <c r="H552" i="1"/>
  <c r="D552" i="12" s="1"/>
  <c r="F552" i="1"/>
  <c r="E552" i="1"/>
  <c r="D552" i="1"/>
  <c r="D552" i="7" s="1"/>
  <c r="H551" i="1"/>
  <c r="D551" i="12" s="1"/>
  <c r="F551" i="1"/>
  <c r="E551" i="1"/>
  <c r="D551" i="1"/>
  <c r="D551" i="7" s="1"/>
  <c r="H550" i="1"/>
  <c r="D550" i="12" s="1"/>
  <c r="F550" i="1"/>
  <c r="E550" i="1"/>
  <c r="D550" i="1"/>
  <c r="D550" i="7" s="1"/>
  <c r="H549" i="1"/>
  <c r="D549" i="12" s="1"/>
  <c r="F549" i="1"/>
  <c r="E549" i="1"/>
  <c r="D549" i="1"/>
  <c r="D549" i="7" s="1"/>
  <c r="H548" i="1"/>
  <c r="D548" i="12" s="1"/>
  <c r="F548" i="1"/>
  <c r="E548" i="1"/>
  <c r="D548" i="1"/>
  <c r="D548" i="7" s="1"/>
  <c r="H547" i="1"/>
  <c r="D547" i="12" s="1"/>
  <c r="F547" i="1"/>
  <c r="E547" i="1"/>
  <c r="D547" i="1"/>
  <c r="D547" i="7" s="1"/>
  <c r="H546" i="1"/>
  <c r="D546" i="12" s="1"/>
  <c r="F546" i="1"/>
  <c r="E546" i="1"/>
  <c r="D546" i="1"/>
  <c r="D546" i="7" s="1"/>
  <c r="H545" i="1"/>
  <c r="D545" i="12" s="1"/>
  <c r="F545" i="1"/>
  <c r="E545" i="1"/>
  <c r="D545" i="1"/>
  <c r="D545" i="7" s="1"/>
  <c r="H544" i="1"/>
  <c r="D544" i="12" s="1"/>
  <c r="F544" i="1"/>
  <c r="E544" i="1"/>
  <c r="D544" i="1"/>
  <c r="D544" i="7" s="1"/>
  <c r="H543" i="1"/>
  <c r="D543" i="12" s="1"/>
  <c r="F543" i="1"/>
  <c r="E543" i="1"/>
  <c r="D543" i="1"/>
  <c r="D543" i="7" s="1"/>
  <c r="H542" i="1"/>
  <c r="D542" i="12" s="1"/>
  <c r="F542" i="1"/>
  <c r="E542" i="1"/>
  <c r="D542" i="1"/>
  <c r="D542" i="7" s="1"/>
  <c r="H541" i="1"/>
  <c r="D541" i="12" s="1"/>
  <c r="F541" i="1"/>
  <c r="E541" i="1"/>
  <c r="D541" i="1"/>
  <c r="D541" i="7" s="1"/>
  <c r="H540" i="1"/>
  <c r="D540" i="12" s="1"/>
  <c r="F540" i="1"/>
  <c r="E540" i="1"/>
  <c r="D540" i="1"/>
  <c r="D540" i="7" s="1"/>
  <c r="H539" i="1"/>
  <c r="D539" i="12" s="1"/>
  <c r="F539" i="1"/>
  <c r="E539" i="1"/>
  <c r="D539" i="1"/>
  <c r="D539" i="7" s="1"/>
  <c r="H538" i="1"/>
  <c r="D538" i="12" s="1"/>
  <c r="F538" i="1"/>
  <c r="E538" i="1"/>
  <c r="D538" i="1"/>
  <c r="D538" i="7" s="1"/>
  <c r="H537" i="1"/>
  <c r="D537" i="12" s="1"/>
  <c r="F537" i="1"/>
  <c r="E537" i="1"/>
  <c r="D537" i="1"/>
  <c r="D537" i="7" s="1"/>
  <c r="H536" i="1"/>
  <c r="D536" i="12" s="1"/>
  <c r="F536" i="1"/>
  <c r="E536" i="1"/>
  <c r="D536" i="1"/>
  <c r="D536" i="7" s="1"/>
  <c r="H535" i="1"/>
  <c r="D535" i="12" s="1"/>
  <c r="F535" i="1"/>
  <c r="E535" i="1"/>
  <c r="D535" i="1"/>
  <c r="D535" i="7" s="1"/>
  <c r="H534" i="1"/>
  <c r="D534" i="12" s="1"/>
  <c r="F534" i="1"/>
  <c r="E534" i="1"/>
  <c r="D534" i="1"/>
  <c r="D534" i="7" s="1"/>
  <c r="H533" i="1"/>
  <c r="D533" i="12" s="1"/>
  <c r="F533" i="1"/>
  <c r="E533" i="1"/>
  <c r="D533" i="1"/>
  <c r="D533" i="7" s="1"/>
  <c r="H532" i="1"/>
  <c r="D532" i="12" s="1"/>
  <c r="F532" i="1"/>
  <c r="E532" i="1"/>
  <c r="D532" i="1"/>
  <c r="D532" i="7" s="1"/>
  <c r="H531" i="1"/>
  <c r="D531" i="12" s="1"/>
  <c r="F531" i="1"/>
  <c r="E531" i="1"/>
  <c r="D531" i="1"/>
  <c r="D531" i="7" s="1"/>
  <c r="H530" i="1"/>
  <c r="D530" i="12" s="1"/>
  <c r="F530" i="1"/>
  <c r="E530" i="1"/>
  <c r="D530" i="1"/>
  <c r="D530" i="7" s="1"/>
  <c r="H529" i="1"/>
  <c r="D529" i="12" s="1"/>
  <c r="F529" i="1"/>
  <c r="E529" i="1"/>
  <c r="D529" i="1"/>
  <c r="D529" i="7" s="1"/>
  <c r="H528" i="1"/>
  <c r="D528" i="12" s="1"/>
  <c r="F528" i="1"/>
  <c r="E528" i="1"/>
  <c r="D528" i="1"/>
  <c r="D528" i="7" s="1"/>
  <c r="H527" i="1"/>
  <c r="D527" i="12" s="1"/>
  <c r="F527" i="1"/>
  <c r="E527" i="1"/>
  <c r="D527" i="1"/>
  <c r="D527" i="7" s="1"/>
  <c r="H526" i="1"/>
  <c r="D526" i="12" s="1"/>
  <c r="F526" i="1"/>
  <c r="E526" i="1"/>
  <c r="D526" i="1"/>
  <c r="D526" i="7" s="1"/>
  <c r="H525" i="1"/>
  <c r="D525" i="12" s="1"/>
  <c r="F525" i="1"/>
  <c r="E525" i="1"/>
  <c r="D525" i="1"/>
  <c r="D525" i="7" s="1"/>
  <c r="H524" i="1"/>
  <c r="D524" i="12" s="1"/>
  <c r="F524" i="1"/>
  <c r="E524" i="1"/>
  <c r="D524" i="1"/>
  <c r="D524" i="7" s="1"/>
  <c r="H523" i="1"/>
  <c r="D523" i="12" s="1"/>
  <c r="F523" i="1"/>
  <c r="E523" i="1"/>
  <c r="D523" i="1"/>
  <c r="D523" i="7" s="1"/>
  <c r="H522" i="1"/>
  <c r="D522" i="12" s="1"/>
  <c r="F522" i="1"/>
  <c r="E522" i="1"/>
  <c r="D522" i="1"/>
  <c r="D522" i="7" s="1"/>
  <c r="H521" i="1"/>
  <c r="D521" i="12" s="1"/>
  <c r="F521" i="1"/>
  <c r="E521" i="1"/>
  <c r="D521" i="1"/>
  <c r="D521" i="7" s="1"/>
  <c r="H520" i="1"/>
  <c r="D520" i="12" s="1"/>
  <c r="F520" i="1"/>
  <c r="E520" i="1"/>
  <c r="D520" i="1"/>
  <c r="D520" i="7" s="1"/>
  <c r="H519" i="1"/>
  <c r="D519" i="12" s="1"/>
  <c r="F519" i="1"/>
  <c r="E519" i="1"/>
  <c r="D519" i="1"/>
  <c r="D519" i="7" s="1"/>
  <c r="H518" i="1"/>
  <c r="D518" i="12" s="1"/>
  <c r="F518" i="1"/>
  <c r="E518" i="1"/>
  <c r="D518" i="1"/>
  <c r="D518" i="7" s="1"/>
  <c r="H517" i="1"/>
  <c r="D517" i="12" s="1"/>
  <c r="F517" i="1"/>
  <c r="E517" i="1"/>
  <c r="D517" i="1"/>
  <c r="D517" i="7" s="1"/>
  <c r="H516" i="1"/>
  <c r="D516" i="12" s="1"/>
  <c r="F516" i="1"/>
  <c r="E516" i="1"/>
  <c r="D516" i="1"/>
  <c r="D516" i="7" s="1"/>
  <c r="H515" i="1"/>
  <c r="D515" i="12" s="1"/>
  <c r="F515" i="1"/>
  <c r="E515" i="1"/>
  <c r="D515" i="1"/>
  <c r="D515" i="7" s="1"/>
  <c r="H514" i="1"/>
  <c r="D514" i="12" s="1"/>
  <c r="F514" i="1"/>
  <c r="E514" i="1"/>
  <c r="D514" i="1"/>
  <c r="D514" i="7" s="1"/>
  <c r="H513" i="1"/>
  <c r="D513" i="12" s="1"/>
  <c r="F513" i="1"/>
  <c r="E513" i="1"/>
  <c r="D513" i="1"/>
  <c r="D513" i="7" s="1"/>
  <c r="H512" i="1"/>
  <c r="D512" i="12" s="1"/>
  <c r="F512" i="1"/>
  <c r="E512" i="1"/>
  <c r="D512" i="1"/>
  <c r="D512" i="7" s="1"/>
  <c r="H511" i="1"/>
  <c r="D511" i="12" s="1"/>
  <c r="F511" i="1"/>
  <c r="E511" i="1"/>
  <c r="D511" i="1"/>
  <c r="D511" i="7" s="1"/>
  <c r="H510" i="1"/>
  <c r="D510" i="12" s="1"/>
  <c r="F510" i="1"/>
  <c r="E510" i="1"/>
  <c r="D510" i="1"/>
  <c r="D510" i="7" s="1"/>
  <c r="H509" i="1"/>
  <c r="D509" i="12" s="1"/>
  <c r="F509" i="1"/>
  <c r="E509" i="1"/>
  <c r="D509" i="1"/>
  <c r="D509" i="7" s="1"/>
  <c r="H508" i="1"/>
  <c r="D508" i="12" s="1"/>
  <c r="F508" i="1"/>
  <c r="E508" i="1"/>
  <c r="D508" i="1"/>
  <c r="D508" i="7" s="1"/>
  <c r="H507" i="1"/>
  <c r="D507" i="12" s="1"/>
  <c r="F507" i="1"/>
  <c r="E507" i="1"/>
  <c r="D507" i="1"/>
  <c r="D507" i="7" s="1"/>
  <c r="H506" i="1"/>
  <c r="D506" i="12" s="1"/>
  <c r="F506" i="1"/>
  <c r="E506" i="1"/>
  <c r="D506" i="1"/>
  <c r="D506" i="7" s="1"/>
  <c r="H505" i="1"/>
  <c r="D505" i="12" s="1"/>
  <c r="F505" i="1"/>
  <c r="E505" i="1"/>
  <c r="D505" i="1"/>
  <c r="D505" i="7" s="1"/>
  <c r="H504" i="1"/>
  <c r="D504" i="12" s="1"/>
  <c r="F504" i="1"/>
  <c r="E504" i="1"/>
  <c r="D504" i="1"/>
  <c r="D504" i="7" s="1"/>
  <c r="H503" i="1"/>
  <c r="D503" i="12" s="1"/>
  <c r="F503" i="1"/>
  <c r="E503" i="1"/>
  <c r="D503" i="1"/>
  <c r="D503" i="7" s="1"/>
  <c r="H502" i="1"/>
  <c r="D502" i="12" s="1"/>
  <c r="F502" i="1"/>
  <c r="E502" i="1"/>
  <c r="D502" i="1"/>
  <c r="D502" i="7" s="1"/>
  <c r="H501" i="1"/>
  <c r="D501" i="12" s="1"/>
  <c r="F501" i="1"/>
  <c r="E501" i="1"/>
  <c r="D501" i="1"/>
  <c r="D501" i="7" s="1"/>
  <c r="H500" i="1"/>
  <c r="D500" i="12" s="1"/>
  <c r="F500" i="1"/>
  <c r="E500" i="1"/>
  <c r="D500" i="1"/>
  <c r="D500" i="7" s="1"/>
  <c r="H499" i="1"/>
  <c r="D499" i="12" s="1"/>
  <c r="F499" i="1"/>
  <c r="E499" i="1"/>
  <c r="D499" i="1"/>
  <c r="D499" i="7" s="1"/>
  <c r="H498" i="1"/>
  <c r="D498" i="12" s="1"/>
  <c r="F498" i="1"/>
  <c r="E498" i="1"/>
  <c r="D498" i="1"/>
  <c r="D498" i="7" s="1"/>
  <c r="H497" i="1"/>
  <c r="D497" i="12" s="1"/>
  <c r="F497" i="1"/>
  <c r="E497" i="1"/>
  <c r="D497" i="1"/>
  <c r="D497" i="7" s="1"/>
  <c r="H496" i="1"/>
  <c r="D496" i="12" s="1"/>
  <c r="F496" i="1"/>
  <c r="E496" i="1"/>
  <c r="D496" i="1"/>
  <c r="D496" i="7" s="1"/>
  <c r="H495" i="1"/>
  <c r="D495" i="12" s="1"/>
  <c r="F495" i="1"/>
  <c r="E495" i="1"/>
  <c r="D495" i="1"/>
  <c r="D495" i="7" s="1"/>
  <c r="H494" i="1"/>
  <c r="D494" i="12" s="1"/>
  <c r="F494" i="1"/>
  <c r="E494" i="1"/>
  <c r="D494" i="1"/>
  <c r="D494" i="7" s="1"/>
  <c r="H493" i="1"/>
  <c r="D493" i="12" s="1"/>
  <c r="F493" i="1"/>
  <c r="E493" i="1"/>
  <c r="D493" i="1"/>
  <c r="D493" i="7" s="1"/>
  <c r="H492" i="1"/>
  <c r="D492" i="12" s="1"/>
  <c r="F492" i="1"/>
  <c r="E492" i="1"/>
  <c r="D492" i="1"/>
  <c r="D492" i="7" s="1"/>
  <c r="H491" i="1"/>
  <c r="D491" i="12" s="1"/>
  <c r="F491" i="1"/>
  <c r="E491" i="1"/>
  <c r="D491" i="1"/>
  <c r="D491" i="7" s="1"/>
  <c r="H490" i="1"/>
  <c r="D490" i="12" s="1"/>
  <c r="F490" i="1"/>
  <c r="E490" i="1"/>
  <c r="D490" i="1"/>
  <c r="D490" i="7" s="1"/>
  <c r="H489" i="1"/>
  <c r="D489" i="12" s="1"/>
  <c r="F489" i="1"/>
  <c r="E489" i="1"/>
  <c r="D489" i="1"/>
  <c r="D489" i="7" s="1"/>
  <c r="H488" i="1"/>
  <c r="D488" i="12" s="1"/>
  <c r="F488" i="1"/>
  <c r="E488" i="1"/>
  <c r="D488" i="1"/>
  <c r="D488" i="7" s="1"/>
  <c r="H487" i="1"/>
  <c r="D487" i="12" s="1"/>
  <c r="F487" i="1"/>
  <c r="E487" i="1"/>
  <c r="D487" i="1"/>
  <c r="D487" i="7" s="1"/>
  <c r="H486" i="1"/>
  <c r="D486" i="12" s="1"/>
  <c r="F486" i="1"/>
  <c r="E486" i="1"/>
  <c r="D486" i="1"/>
  <c r="D486" i="7" s="1"/>
  <c r="H485" i="1"/>
  <c r="D485" i="12" s="1"/>
  <c r="F485" i="1"/>
  <c r="E485" i="1"/>
  <c r="D485" i="1"/>
  <c r="D485" i="7" s="1"/>
  <c r="H484" i="1"/>
  <c r="D484" i="12" s="1"/>
  <c r="F484" i="1"/>
  <c r="E484" i="1"/>
  <c r="D484" i="1"/>
  <c r="D484" i="7" s="1"/>
  <c r="H483" i="1"/>
  <c r="D483" i="12" s="1"/>
  <c r="F483" i="1"/>
  <c r="E483" i="1"/>
  <c r="D483" i="1"/>
  <c r="D483" i="7" s="1"/>
  <c r="H482" i="1"/>
  <c r="D482" i="12" s="1"/>
  <c r="F482" i="1"/>
  <c r="E482" i="1"/>
  <c r="D482" i="1"/>
  <c r="D482" i="7" s="1"/>
  <c r="H481" i="1"/>
  <c r="D481" i="12" s="1"/>
  <c r="F481" i="1"/>
  <c r="E481" i="1"/>
  <c r="D481" i="1"/>
  <c r="D481" i="7" s="1"/>
  <c r="H480" i="1"/>
  <c r="D480" i="12" s="1"/>
  <c r="F480" i="1"/>
  <c r="E480" i="1"/>
  <c r="D480" i="1"/>
  <c r="D480" i="7" s="1"/>
  <c r="H479" i="1"/>
  <c r="D479" i="12" s="1"/>
  <c r="F479" i="1"/>
  <c r="E479" i="1"/>
  <c r="D479" i="1"/>
  <c r="D479" i="7" s="1"/>
  <c r="H478" i="1"/>
  <c r="D478" i="12" s="1"/>
  <c r="F478" i="1"/>
  <c r="E478" i="1"/>
  <c r="D478" i="1"/>
  <c r="D478" i="7" s="1"/>
  <c r="H477" i="1"/>
  <c r="D477" i="12" s="1"/>
  <c r="F477" i="1"/>
  <c r="E477" i="1"/>
  <c r="D477" i="1"/>
  <c r="D477" i="7" s="1"/>
  <c r="H476" i="1"/>
  <c r="D476" i="12" s="1"/>
  <c r="F476" i="1"/>
  <c r="E476" i="1"/>
  <c r="D476" i="1"/>
  <c r="D476" i="7" s="1"/>
  <c r="H475" i="1"/>
  <c r="D475" i="12" s="1"/>
  <c r="F475" i="1"/>
  <c r="E475" i="1"/>
  <c r="D475" i="1"/>
  <c r="D475" i="7" s="1"/>
  <c r="H474" i="1"/>
  <c r="D474" i="12" s="1"/>
  <c r="F474" i="1"/>
  <c r="E474" i="1"/>
  <c r="D474" i="1"/>
  <c r="D474" i="7" s="1"/>
  <c r="H473" i="1"/>
  <c r="D473" i="12" s="1"/>
  <c r="F473" i="1"/>
  <c r="E473" i="1"/>
  <c r="D473" i="1"/>
  <c r="D473" i="7" s="1"/>
  <c r="H472" i="1"/>
  <c r="D472" i="12" s="1"/>
  <c r="F472" i="1"/>
  <c r="E472" i="1"/>
  <c r="D472" i="1"/>
  <c r="D472" i="7" s="1"/>
  <c r="H471" i="1"/>
  <c r="D471" i="12" s="1"/>
  <c r="F471" i="1"/>
  <c r="E471" i="1"/>
  <c r="D471" i="1"/>
  <c r="D471" i="7" s="1"/>
  <c r="H470" i="1"/>
  <c r="D470" i="12" s="1"/>
  <c r="F470" i="1"/>
  <c r="E470" i="1"/>
  <c r="D470" i="1"/>
  <c r="D470" i="7" s="1"/>
  <c r="H469" i="1"/>
  <c r="D469" i="12" s="1"/>
  <c r="F469" i="1"/>
  <c r="E469" i="1"/>
  <c r="D469" i="1"/>
  <c r="D469" i="7" s="1"/>
  <c r="H468" i="1"/>
  <c r="D468" i="12" s="1"/>
  <c r="F468" i="1"/>
  <c r="E468" i="1"/>
  <c r="D468" i="1"/>
  <c r="D468" i="7" s="1"/>
  <c r="H467" i="1"/>
  <c r="D467" i="12" s="1"/>
  <c r="F467" i="1"/>
  <c r="E467" i="1"/>
  <c r="D467" i="1"/>
  <c r="D467" i="7" s="1"/>
  <c r="H466" i="1"/>
  <c r="D466" i="12" s="1"/>
  <c r="F466" i="1"/>
  <c r="E466" i="1"/>
  <c r="D466" i="1"/>
  <c r="D466" i="7" s="1"/>
  <c r="H465" i="1"/>
  <c r="D465" i="12" s="1"/>
  <c r="F465" i="1"/>
  <c r="E465" i="1"/>
  <c r="D465" i="1"/>
  <c r="D465" i="7" s="1"/>
  <c r="H464" i="1"/>
  <c r="D464" i="12" s="1"/>
  <c r="F464" i="1"/>
  <c r="E464" i="1"/>
  <c r="D464" i="1"/>
  <c r="D464" i="7" s="1"/>
  <c r="H463" i="1"/>
  <c r="D463" i="12" s="1"/>
  <c r="F463" i="1"/>
  <c r="E463" i="1"/>
  <c r="D463" i="1"/>
  <c r="D463" i="7" s="1"/>
  <c r="H462" i="1"/>
  <c r="D462" i="12" s="1"/>
  <c r="F462" i="1"/>
  <c r="E462" i="1"/>
  <c r="D462" i="1"/>
  <c r="D462" i="7" s="1"/>
  <c r="H461" i="1"/>
  <c r="D461" i="12" s="1"/>
  <c r="F461" i="1"/>
  <c r="E461" i="1"/>
  <c r="D461" i="1"/>
  <c r="D461" i="7" s="1"/>
  <c r="H460" i="1"/>
  <c r="D460" i="12" s="1"/>
  <c r="F460" i="1"/>
  <c r="E460" i="1"/>
  <c r="D460" i="1"/>
  <c r="D460" i="7" s="1"/>
  <c r="H459" i="1"/>
  <c r="D459" i="12" s="1"/>
  <c r="F459" i="1"/>
  <c r="E459" i="1"/>
  <c r="D459" i="1"/>
  <c r="D459" i="7" s="1"/>
  <c r="H458" i="1"/>
  <c r="D458" i="12" s="1"/>
  <c r="F458" i="1"/>
  <c r="E458" i="1"/>
  <c r="D458" i="1"/>
  <c r="D458" i="7" s="1"/>
  <c r="H457" i="1"/>
  <c r="D457" i="12" s="1"/>
  <c r="F457" i="1"/>
  <c r="E457" i="1"/>
  <c r="D457" i="1"/>
  <c r="D457" i="7" s="1"/>
  <c r="H456" i="1"/>
  <c r="D456" i="12" s="1"/>
  <c r="F456" i="1"/>
  <c r="E456" i="1"/>
  <c r="D456" i="1"/>
  <c r="D456" i="7" s="1"/>
  <c r="H455" i="1"/>
  <c r="D455" i="12" s="1"/>
  <c r="F455" i="1"/>
  <c r="E455" i="1"/>
  <c r="D455" i="1"/>
  <c r="D455" i="7" s="1"/>
  <c r="H454" i="1"/>
  <c r="D454" i="12" s="1"/>
  <c r="F454" i="1"/>
  <c r="E454" i="1"/>
  <c r="D454" i="1"/>
  <c r="D454" i="7" s="1"/>
  <c r="H453" i="1"/>
  <c r="D453" i="12" s="1"/>
  <c r="F453" i="1"/>
  <c r="E453" i="1"/>
  <c r="D453" i="1"/>
  <c r="D453" i="7" s="1"/>
  <c r="H452" i="1"/>
  <c r="D452" i="12" s="1"/>
  <c r="F452" i="1"/>
  <c r="E452" i="1"/>
  <c r="D452" i="1"/>
  <c r="D452" i="7" s="1"/>
  <c r="H451" i="1"/>
  <c r="D451" i="12" s="1"/>
  <c r="F451" i="1"/>
  <c r="E451" i="1"/>
  <c r="D451" i="1"/>
  <c r="D451" i="7" s="1"/>
  <c r="H450" i="1"/>
  <c r="D450" i="12" s="1"/>
  <c r="F450" i="1"/>
  <c r="E450" i="1"/>
  <c r="D450" i="1"/>
  <c r="D450" i="7" s="1"/>
  <c r="H449" i="1"/>
  <c r="D449" i="12" s="1"/>
  <c r="F449" i="1"/>
  <c r="E449" i="1"/>
  <c r="D449" i="1"/>
  <c r="D449" i="7" s="1"/>
  <c r="H448" i="1"/>
  <c r="D448" i="12" s="1"/>
  <c r="F448" i="1"/>
  <c r="E448" i="1"/>
  <c r="D448" i="1"/>
  <c r="D448" i="7" s="1"/>
  <c r="H447" i="1"/>
  <c r="D447" i="12" s="1"/>
  <c r="F447" i="1"/>
  <c r="E447" i="1"/>
  <c r="D447" i="1"/>
  <c r="D447" i="7" s="1"/>
  <c r="H446" i="1"/>
  <c r="D446" i="12" s="1"/>
  <c r="F446" i="1"/>
  <c r="E446" i="1"/>
  <c r="D446" i="1"/>
  <c r="D446" i="7" s="1"/>
  <c r="H445" i="1"/>
  <c r="D445" i="12" s="1"/>
  <c r="F445" i="1"/>
  <c r="E445" i="1"/>
  <c r="D445" i="1"/>
  <c r="D445" i="7" s="1"/>
  <c r="H444" i="1"/>
  <c r="D444" i="12" s="1"/>
  <c r="F444" i="1"/>
  <c r="E444" i="1"/>
  <c r="D444" i="1"/>
  <c r="D444" i="7" s="1"/>
  <c r="H443" i="1"/>
  <c r="D443" i="12" s="1"/>
  <c r="F443" i="1"/>
  <c r="E443" i="1"/>
  <c r="D443" i="1"/>
  <c r="D443" i="7" s="1"/>
  <c r="H442" i="1"/>
  <c r="D442" i="12" s="1"/>
  <c r="F442" i="1"/>
  <c r="E442" i="1"/>
  <c r="D442" i="1"/>
  <c r="D442" i="7" s="1"/>
  <c r="H441" i="1"/>
  <c r="D441" i="12" s="1"/>
  <c r="F441" i="1"/>
  <c r="E441" i="1"/>
  <c r="D441" i="1"/>
  <c r="D441" i="7" s="1"/>
  <c r="H440" i="1"/>
  <c r="D440" i="12" s="1"/>
  <c r="F440" i="1"/>
  <c r="E440" i="1"/>
  <c r="D440" i="1"/>
  <c r="D440" i="7" s="1"/>
  <c r="H439" i="1"/>
  <c r="D439" i="12" s="1"/>
  <c r="F439" i="1"/>
  <c r="E439" i="1"/>
  <c r="D439" i="1"/>
  <c r="D439" i="7" s="1"/>
  <c r="H438" i="1"/>
  <c r="D438" i="12" s="1"/>
  <c r="F438" i="1"/>
  <c r="E438" i="1"/>
  <c r="D438" i="1"/>
  <c r="D438" i="7" s="1"/>
  <c r="H437" i="1"/>
  <c r="D437" i="12" s="1"/>
  <c r="F437" i="1"/>
  <c r="E437" i="1"/>
  <c r="D437" i="1"/>
  <c r="D437" i="7" s="1"/>
  <c r="H436" i="1"/>
  <c r="D436" i="12" s="1"/>
  <c r="F436" i="1"/>
  <c r="E436" i="1"/>
  <c r="D436" i="1"/>
  <c r="D436" i="7" s="1"/>
  <c r="H435" i="1"/>
  <c r="D435" i="12" s="1"/>
  <c r="F435" i="1"/>
  <c r="E435" i="1"/>
  <c r="D435" i="1"/>
  <c r="D435" i="7" s="1"/>
  <c r="H434" i="1"/>
  <c r="D434" i="12" s="1"/>
  <c r="F434" i="1"/>
  <c r="E434" i="1"/>
  <c r="D434" i="1"/>
  <c r="D434" i="7" s="1"/>
  <c r="H433" i="1"/>
  <c r="D433" i="12" s="1"/>
  <c r="F433" i="1"/>
  <c r="E433" i="1"/>
  <c r="D433" i="1"/>
  <c r="D433" i="7" s="1"/>
  <c r="H432" i="1"/>
  <c r="D432" i="12" s="1"/>
  <c r="F432" i="1"/>
  <c r="E432" i="1"/>
  <c r="D432" i="1"/>
  <c r="D432" i="7" s="1"/>
  <c r="H431" i="1"/>
  <c r="D431" i="12" s="1"/>
  <c r="F431" i="1"/>
  <c r="E431" i="1"/>
  <c r="D431" i="1"/>
  <c r="D431" i="7" s="1"/>
  <c r="H430" i="1"/>
  <c r="D430" i="12" s="1"/>
  <c r="F430" i="1"/>
  <c r="E430" i="1"/>
  <c r="D430" i="1"/>
  <c r="D430" i="7" s="1"/>
  <c r="H429" i="1"/>
  <c r="D429" i="12" s="1"/>
  <c r="F429" i="1"/>
  <c r="E429" i="1"/>
  <c r="D429" i="1"/>
  <c r="D429" i="7" s="1"/>
  <c r="H428" i="1"/>
  <c r="D428" i="12" s="1"/>
  <c r="F428" i="1"/>
  <c r="E428" i="1"/>
  <c r="D428" i="1"/>
  <c r="D428" i="7" s="1"/>
  <c r="H427" i="1"/>
  <c r="D427" i="12" s="1"/>
  <c r="F427" i="1"/>
  <c r="E427" i="1"/>
  <c r="D427" i="1"/>
  <c r="D427" i="7" s="1"/>
  <c r="H426" i="1"/>
  <c r="D426" i="12" s="1"/>
  <c r="F426" i="1"/>
  <c r="E426" i="1"/>
  <c r="D426" i="1"/>
  <c r="D426" i="7" s="1"/>
  <c r="H425" i="1"/>
  <c r="D425" i="12" s="1"/>
  <c r="F425" i="1"/>
  <c r="E425" i="1"/>
  <c r="D425" i="1"/>
  <c r="D425" i="7" s="1"/>
  <c r="H424" i="1"/>
  <c r="D424" i="12" s="1"/>
  <c r="F424" i="1"/>
  <c r="E424" i="1"/>
  <c r="D424" i="1"/>
  <c r="D424" i="7" s="1"/>
  <c r="H423" i="1"/>
  <c r="D423" i="12" s="1"/>
  <c r="F423" i="1"/>
  <c r="E423" i="1"/>
  <c r="D423" i="1"/>
  <c r="D423" i="7" s="1"/>
  <c r="H422" i="1"/>
  <c r="D422" i="12" s="1"/>
  <c r="F422" i="1"/>
  <c r="E422" i="1"/>
  <c r="D422" i="1"/>
  <c r="D422" i="7" s="1"/>
  <c r="H421" i="1"/>
  <c r="D421" i="12" s="1"/>
  <c r="F421" i="1"/>
  <c r="E421" i="1"/>
  <c r="D421" i="1"/>
  <c r="D421" i="7" s="1"/>
  <c r="H420" i="1"/>
  <c r="D420" i="12" s="1"/>
  <c r="F420" i="1"/>
  <c r="E420" i="1"/>
  <c r="D420" i="1"/>
  <c r="D420" i="7" s="1"/>
  <c r="H419" i="1"/>
  <c r="D419" i="12" s="1"/>
  <c r="F419" i="1"/>
  <c r="E419" i="1"/>
  <c r="D419" i="1"/>
  <c r="D419" i="7" s="1"/>
  <c r="H418" i="1"/>
  <c r="D418" i="12" s="1"/>
  <c r="F418" i="1"/>
  <c r="E418" i="1"/>
  <c r="D418" i="1"/>
  <c r="D418" i="7" s="1"/>
  <c r="H417" i="1"/>
  <c r="D417" i="12" s="1"/>
  <c r="F417" i="1"/>
  <c r="E417" i="1"/>
  <c r="D417" i="1"/>
  <c r="D417" i="7" s="1"/>
  <c r="H416" i="1"/>
  <c r="D416" i="12" s="1"/>
  <c r="F416" i="1"/>
  <c r="E416" i="1"/>
  <c r="D416" i="1"/>
  <c r="D416" i="7" s="1"/>
  <c r="H415" i="1"/>
  <c r="D415" i="12" s="1"/>
  <c r="F415" i="1"/>
  <c r="E415" i="1"/>
  <c r="D415" i="1"/>
  <c r="D415" i="7" s="1"/>
  <c r="H414" i="1"/>
  <c r="D414" i="12" s="1"/>
  <c r="F414" i="1"/>
  <c r="E414" i="1"/>
  <c r="D414" i="1"/>
  <c r="D414" i="7" s="1"/>
  <c r="H413" i="1"/>
  <c r="D413" i="12" s="1"/>
  <c r="F413" i="1"/>
  <c r="E413" i="1"/>
  <c r="D413" i="1"/>
  <c r="D413" i="7" s="1"/>
  <c r="H412" i="1"/>
  <c r="D412" i="12" s="1"/>
  <c r="F412" i="1"/>
  <c r="E412" i="1"/>
  <c r="D412" i="1"/>
  <c r="D412" i="7" s="1"/>
  <c r="H411" i="1"/>
  <c r="D411" i="12" s="1"/>
  <c r="F411" i="1"/>
  <c r="E411" i="1"/>
  <c r="D411" i="1"/>
  <c r="D411" i="7" s="1"/>
  <c r="H410" i="1"/>
  <c r="D410" i="12" s="1"/>
  <c r="F410" i="1"/>
  <c r="E410" i="1"/>
  <c r="D410" i="1"/>
  <c r="D410" i="7" s="1"/>
  <c r="H409" i="1"/>
  <c r="D409" i="12" s="1"/>
  <c r="F409" i="1"/>
  <c r="E409" i="1"/>
  <c r="D409" i="1"/>
  <c r="D409" i="7" s="1"/>
  <c r="H408" i="1"/>
  <c r="D408" i="12" s="1"/>
  <c r="F408" i="1"/>
  <c r="E408" i="1"/>
  <c r="D408" i="1"/>
  <c r="D408" i="7" s="1"/>
  <c r="H407" i="1"/>
  <c r="D407" i="12" s="1"/>
  <c r="F407" i="1"/>
  <c r="E407" i="1"/>
  <c r="D407" i="1"/>
  <c r="D407" i="7" s="1"/>
  <c r="H406" i="1"/>
  <c r="D406" i="12" s="1"/>
  <c r="F406" i="1"/>
  <c r="E406" i="1"/>
  <c r="D406" i="1"/>
  <c r="D406" i="7" s="1"/>
  <c r="H405" i="1"/>
  <c r="D405" i="12" s="1"/>
  <c r="F405" i="1"/>
  <c r="E405" i="1"/>
  <c r="D405" i="1"/>
  <c r="D405" i="7" s="1"/>
  <c r="H404" i="1"/>
  <c r="D404" i="12" s="1"/>
  <c r="F404" i="1"/>
  <c r="E404" i="1"/>
  <c r="D404" i="1"/>
  <c r="D404" i="7" s="1"/>
  <c r="H403" i="1"/>
  <c r="D403" i="12" s="1"/>
  <c r="F403" i="1"/>
  <c r="E403" i="1"/>
  <c r="D403" i="1"/>
  <c r="D403" i="7" s="1"/>
  <c r="H402" i="1"/>
  <c r="D402" i="12" s="1"/>
  <c r="F402" i="1"/>
  <c r="E402" i="1"/>
  <c r="D402" i="1"/>
  <c r="D402" i="7" s="1"/>
  <c r="H401" i="1"/>
  <c r="D401" i="12" s="1"/>
  <c r="F401" i="1"/>
  <c r="E401" i="1"/>
  <c r="D401" i="1"/>
  <c r="D401" i="7" s="1"/>
  <c r="H400" i="1"/>
  <c r="D400" i="12" s="1"/>
  <c r="F400" i="1"/>
  <c r="E400" i="1"/>
  <c r="D400" i="1"/>
  <c r="D400" i="7" s="1"/>
  <c r="H399" i="1"/>
  <c r="D399" i="12" s="1"/>
  <c r="F399" i="1"/>
  <c r="E399" i="1"/>
  <c r="D399" i="1"/>
  <c r="D399" i="7" s="1"/>
  <c r="H398" i="1"/>
  <c r="D398" i="12" s="1"/>
  <c r="F398" i="1"/>
  <c r="E398" i="1"/>
  <c r="D398" i="1"/>
  <c r="D398" i="7" s="1"/>
  <c r="H397" i="1"/>
  <c r="D397" i="12" s="1"/>
  <c r="F397" i="1"/>
  <c r="E397" i="1"/>
  <c r="D397" i="1"/>
  <c r="D397" i="7" s="1"/>
  <c r="H396" i="1"/>
  <c r="D396" i="12" s="1"/>
  <c r="F396" i="1"/>
  <c r="E396" i="1"/>
  <c r="D396" i="1"/>
  <c r="D396" i="7" s="1"/>
  <c r="H395" i="1"/>
  <c r="D395" i="12" s="1"/>
  <c r="F395" i="1"/>
  <c r="E395" i="1"/>
  <c r="D395" i="1"/>
  <c r="D395" i="7" s="1"/>
  <c r="H394" i="1"/>
  <c r="D394" i="12" s="1"/>
  <c r="F394" i="1"/>
  <c r="E394" i="1"/>
  <c r="D394" i="1"/>
  <c r="D394" i="7" s="1"/>
  <c r="H393" i="1"/>
  <c r="D393" i="12" s="1"/>
  <c r="F393" i="1"/>
  <c r="E393" i="1"/>
  <c r="D393" i="1"/>
  <c r="D393" i="7" s="1"/>
  <c r="H392" i="1"/>
  <c r="D392" i="12" s="1"/>
  <c r="F392" i="1"/>
  <c r="E392" i="1"/>
  <c r="D392" i="1"/>
  <c r="D392" i="7" s="1"/>
  <c r="H391" i="1"/>
  <c r="D391" i="12" s="1"/>
  <c r="F391" i="1"/>
  <c r="E391" i="1"/>
  <c r="D391" i="1"/>
  <c r="D391" i="7" s="1"/>
  <c r="H390" i="1"/>
  <c r="D390" i="12" s="1"/>
  <c r="F390" i="1"/>
  <c r="E390" i="1"/>
  <c r="D390" i="1"/>
  <c r="D390" i="7" s="1"/>
  <c r="H389" i="1"/>
  <c r="D389" i="12" s="1"/>
  <c r="F389" i="1"/>
  <c r="E389" i="1"/>
  <c r="D389" i="1"/>
  <c r="D389" i="7" s="1"/>
  <c r="H388" i="1"/>
  <c r="D388" i="12" s="1"/>
  <c r="F388" i="1"/>
  <c r="E388" i="1"/>
  <c r="D388" i="1"/>
  <c r="D388" i="7" s="1"/>
  <c r="H387" i="1"/>
  <c r="D387" i="12" s="1"/>
  <c r="F387" i="1"/>
  <c r="E387" i="1"/>
  <c r="D387" i="1"/>
  <c r="D387" i="7" s="1"/>
  <c r="H386" i="1"/>
  <c r="D386" i="12" s="1"/>
  <c r="F386" i="1"/>
  <c r="E386" i="1"/>
  <c r="D386" i="1"/>
  <c r="D386" i="7" s="1"/>
  <c r="H385" i="1"/>
  <c r="D385" i="12" s="1"/>
  <c r="F385" i="1"/>
  <c r="E385" i="1"/>
  <c r="D385" i="1"/>
  <c r="D385" i="7" s="1"/>
  <c r="H384" i="1"/>
  <c r="D384" i="12" s="1"/>
  <c r="F384" i="1"/>
  <c r="E384" i="1"/>
  <c r="D384" i="1"/>
  <c r="D384" i="7" s="1"/>
  <c r="H383" i="1"/>
  <c r="D383" i="12" s="1"/>
  <c r="F383" i="1"/>
  <c r="E383" i="1"/>
  <c r="D383" i="1"/>
  <c r="D383" i="7" s="1"/>
  <c r="H382" i="1"/>
  <c r="D382" i="12" s="1"/>
  <c r="F382" i="1"/>
  <c r="E382" i="1"/>
  <c r="D382" i="1"/>
  <c r="D382" i="7" s="1"/>
  <c r="H381" i="1"/>
  <c r="D381" i="12" s="1"/>
  <c r="F381" i="1"/>
  <c r="E381" i="1"/>
  <c r="D381" i="1"/>
  <c r="D381" i="7" s="1"/>
  <c r="H380" i="1"/>
  <c r="D380" i="12" s="1"/>
  <c r="F380" i="1"/>
  <c r="E380" i="1"/>
  <c r="D380" i="1"/>
  <c r="D380" i="7" s="1"/>
  <c r="H379" i="1"/>
  <c r="D379" i="12" s="1"/>
  <c r="F379" i="1"/>
  <c r="E379" i="1"/>
  <c r="D379" i="1"/>
  <c r="D379" i="7" s="1"/>
  <c r="H378" i="1"/>
  <c r="D378" i="12" s="1"/>
  <c r="F378" i="1"/>
  <c r="E378" i="1"/>
  <c r="D378" i="1"/>
  <c r="D378" i="7" s="1"/>
  <c r="H377" i="1"/>
  <c r="D377" i="12" s="1"/>
  <c r="F377" i="1"/>
  <c r="E377" i="1"/>
  <c r="D377" i="1"/>
  <c r="D377" i="7" s="1"/>
  <c r="H376" i="1"/>
  <c r="D376" i="12" s="1"/>
  <c r="F376" i="1"/>
  <c r="E376" i="1"/>
  <c r="D376" i="1"/>
  <c r="D376" i="7" s="1"/>
  <c r="H375" i="1"/>
  <c r="D375" i="12" s="1"/>
  <c r="F375" i="1"/>
  <c r="E375" i="1"/>
  <c r="D375" i="1"/>
  <c r="D375" i="7" s="1"/>
  <c r="H374" i="1"/>
  <c r="D374" i="12" s="1"/>
  <c r="F374" i="1"/>
  <c r="E374" i="1"/>
  <c r="D374" i="1"/>
  <c r="D374" i="7" s="1"/>
  <c r="H373" i="1"/>
  <c r="D373" i="12" s="1"/>
  <c r="F373" i="1"/>
  <c r="E373" i="1"/>
  <c r="D373" i="1"/>
  <c r="D373" i="7" s="1"/>
  <c r="H372" i="1"/>
  <c r="D372" i="12" s="1"/>
  <c r="F372" i="1"/>
  <c r="E372" i="1"/>
  <c r="D372" i="1"/>
  <c r="D372" i="7" s="1"/>
  <c r="H371" i="1"/>
  <c r="F371" i="1"/>
  <c r="E371" i="1"/>
  <c r="D371" i="1"/>
  <c r="D371" i="7" s="1"/>
  <c r="D371" i="12" l="1"/>
  <c r="G372" i="12"/>
  <c r="I372" i="12" s="1"/>
  <c r="G374" i="12"/>
  <c r="I374" i="12" s="1"/>
  <c r="G373" i="12"/>
  <c r="I373" i="12" s="1"/>
  <c r="G378" i="12"/>
  <c r="I378" i="12" s="1"/>
  <c r="G382" i="12"/>
  <c r="I382" i="12" s="1"/>
  <c r="G386" i="12"/>
  <c r="I386" i="12" s="1"/>
  <c r="G390" i="12"/>
  <c r="I390" i="12" s="1"/>
  <c r="G394" i="12"/>
  <c r="I394" i="12" s="1"/>
  <c r="G398" i="12"/>
  <c r="I398" i="12" s="1"/>
  <c r="G402" i="12"/>
  <c r="I402" i="12" s="1"/>
  <c r="G406" i="12"/>
  <c r="I406" i="12" s="1"/>
  <c r="G410" i="12"/>
  <c r="I410" i="12" s="1"/>
  <c r="G414" i="12"/>
  <c r="I414" i="12" s="1"/>
  <c r="G418" i="12"/>
  <c r="I418" i="12" s="1"/>
  <c r="G422" i="12"/>
  <c r="I422" i="12" s="1"/>
  <c r="G426" i="12"/>
  <c r="I426" i="12" s="1"/>
  <c r="G430" i="12"/>
  <c r="I430" i="12" s="1"/>
  <c r="G434" i="12"/>
  <c r="I434" i="12" s="1"/>
  <c r="G438" i="12"/>
  <c r="I438" i="12" s="1"/>
  <c r="G442" i="12"/>
  <c r="I442" i="12" s="1"/>
  <c r="G446" i="12"/>
  <c r="I446" i="12" s="1"/>
  <c r="G450" i="12"/>
  <c r="I450" i="12" s="1"/>
  <c r="G454" i="12"/>
  <c r="I454" i="12" s="1"/>
  <c r="G457" i="12"/>
  <c r="I457" i="12" s="1"/>
  <c r="G462" i="12"/>
  <c r="I462" i="12" s="1"/>
  <c r="G466" i="12"/>
  <c r="I466" i="12" s="1"/>
  <c r="G470" i="12"/>
  <c r="I470" i="12" s="1"/>
  <c r="G474" i="12"/>
  <c r="I474" i="12" s="1"/>
  <c r="G478" i="12"/>
  <c r="I478" i="12" s="1"/>
  <c r="G482" i="12"/>
  <c r="I482" i="12" s="1"/>
  <c r="G485" i="12"/>
  <c r="I485" i="12" s="1"/>
  <c r="G490" i="12"/>
  <c r="I490" i="12" s="1"/>
  <c r="G494" i="12"/>
  <c r="I494" i="12" s="1"/>
  <c r="G498" i="12"/>
  <c r="I498" i="12" s="1"/>
  <c r="G502" i="12"/>
  <c r="I502" i="12" s="1"/>
  <c r="G506" i="12"/>
  <c r="I506" i="12" s="1"/>
  <c r="G510" i="12"/>
  <c r="I510" i="12" s="1"/>
  <c r="G514" i="12"/>
  <c r="I514" i="12" s="1"/>
  <c r="G518" i="12"/>
  <c r="I518" i="12" s="1"/>
  <c r="G521" i="12"/>
  <c r="I521" i="12" s="1"/>
  <c r="G526" i="12"/>
  <c r="I526" i="12" s="1"/>
  <c r="G530" i="12"/>
  <c r="I530" i="12" s="1"/>
  <c r="G534" i="12"/>
  <c r="I534" i="12" s="1"/>
  <c r="G537" i="12"/>
  <c r="I537" i="12" s="1"/>
  <c r="G541" i="12"/>
  <c r="I541" i="12" s="1"/>
  <c r="G548" i="12"/>
  <c r="I548" i="12" s="1"/>
  <c r="G553" i="12"/>
  <c r="I553" i="12" s="1"/>
  <c r="G558" i="12"/>
  <c r="I558" i="12" s="1"/>
  <c r="G564" i="12"/>
  <c r="I564" i="12" s="1"/>
  <c r="G568" i="12"/>
  <c r="I568" i="12" s="1"/>
  <c r="G574" i="12"/>
  <c r="I574" i="12" s="1"/>
  <c r="G578" i="12"/>
  <c r="I578" i="12" s="1"/>
  <c r="G582" i="12"/>
  <c r="I582" i="12" s="1"/>
  <c r="G586" i="12"/>
  <c r="I586" i="12" s="1"/>
  <c r="G590" i="12"/>
  <c r="I590" i="12" s="1"/>
  <c r="G594" i="12"/>
  <c r="I594" i="12" s="1"/>
  <c r="G598" i="12"/>
  <c r="I598" i="12" s="1"/>
  <c r="G602" i="12"/>
  <c r="I602" i="12" s="1"/>
  <c r="G606" i="12"/>
  <c r="I606" i="12" s="1"/>
  <c r="G610" i="12"/>
  <c r="I610" i="12" s="1"/>
  <c r="G614" i="12"/>
  <c r="I614" i="12" s="1"/>
  <c r="G619" i="12"/>
  <c r="I619" i="12" s="1"/>
  <c r="G623" i="12"/>
  <c r="I623" i="12" s="1"/>
  <c r="G627" i="12"/>
  <c r="I627" i="12" s="1"/>
  <c r="G631" i="12"/>
  <c r="I631" i="12" s="1"/>
  <c r="G635" i="12"/>
  <c r="I635" i="12" s="1"/>
  <c r="G639" i="12"/>
  <c r="I639" i="12" s="1"/>
  <c r="G644" i="12"/>
  <c r="I644" i="12" s="1"/>
  <c r="G648" i="12"/>
  <c r="I648" i="12" s="1"/>
  <c r="G652" i="12"/>
  <c r="I652" i="12" s="1"/>
  <c r="G656" i="12"/>
  <c r="I656" i="12" s="1"/>
  <c r="G660" i="12"/>
  <c r="I660" i="12" s="1"/>
  <c r="G664" i="12"/>
  <c r="I664" i="12" s="1"/>
  <c r="G668" i="12"/>
  <c r="I668" i="12" s="1"/>
  <c r="G672" i="12"/>
  <c r="I672" i="12" s="1"/>
  <c r="G676" i="12"/>
  <c r="I676" i="12" s="1"/>
  <c r="G680" i="12"/>
  <c r="I680" i="12" s="1"/>
  <c r="G684" i="12"/>
  <c r="I684" i="12" s="1"/>
  <c r="G688" i="12"/>
  <c r="I688" i="12" s="1"/>
  <c r="G692" i="12"/>
  <c r="I692" i="12" s="1"/>
  <c r="G696" i="12"/>
  <c r="I696" i="12" s="1"/>
  <c r="G701" i="12"/>
  <c r="I701" i="12" s="1"/>
  <c r="G702" i="12"/>
  <c r="I702" i="12" s="1"/>
  <c r="G699" i="12"/>
  <c r="I699" i="12" s="1"/>
  <c r="G706" i="12"/>
  <c r="I706" i="12" s="1"/>
  <c r="G711" i="12"/>
  <c r="I711" i="12" s="1"/>
  <c r="G373" i="7"/>
  <c r="E373" i="7"/>
  <c r="F373" i="7" s="1"/>
  <c r="G376" i="7"/>
  <c r="E376" i="7"/>
  <c r="F376" i="7" s="1"/>
  <c r="E379" i="7"/>
  <c r="F379" i="7" s="1"/>
  <c r="G379" i="7"/>
  <c r="G382" i="7"/>
  <c r="E382" i="7"/>
  <c r="F382" i="7" s="1"/>
  <c r="G385" i="7"/>
  <c r="E385" i="7"/>
  <c r="F385" i="7" s="1"/>
  <c r="G389" i="7"/>
  <c r="E389" i="7"/>
  <c r="F389" i="7" s="1"/>
  <c r="G393" i="7"/>
  <c r="E393" i="7"/>
  <c r="F393" i="7" s="1"/>
  <c r="G396" i="7"/>
  <c r="E396" i="7"/>
  <c r="F396" i="7" s="1"/>
  <c r="E399" i="7"/>
  <c r="F399" i="7" s="1"/>
  <c r="G399" i="7"/>
  <c r="E402" i="7"/>
  <c r="F402" i="7" s="1"/>
  <c r="G402" i="7"/>
  <c r="G405" i="7"/>
  <c r="E405" i="7"/>
  <c r="F405" i="7" s="1"/>
  <c r="G408" i="7"/>
  <c r="E408" i="7"/>
  <c r="F408" i="7" s="1"/>
  <c r="G413" i="7"/>
  <c r="E413" i="7"/>
  <c r="F413" i="7" s="1"/>
  <c r="E416" i="7"/>
  <c r="F416" i="7" s="1"/>
  <c r="G416" i="7"/>
  <c r="E419" i="7"/>
  <c r="F419" i="7" s="1"/>
  <c r="G419" i="7"/>
  <c r="E422" i="7"/>
  <c r="F422" i="7" s="1"/>
  <c r="G422" i="7"/>
  <c r="G425" i="7"/>
  <c r="E425" i="7"/>
  <c r="F425" i="7" s="1"/>
  <c r="E428" i="7"/>
  <c r="F428" i="7" s="1"/>
  <c r="G428" i="7"/>
  <c r="E432" i="7"/>
  <c r="F432" i="7" s="1"/>
  <c r="G432" i="7"/>
  <c r="G435" i="7"/>
  <c r="E435" i="7"/>
  <c r="F435" i="7" s="1"/>
  <c r="E438" i="7"/>
  <c r="F438" i="7" s="1"/>
  <c r="G438" i="7"/>
  <c r="E442" i="7"/>
  <c r="F442" i="7" s="1"/>
  <c r="G442" i="7"/>
  <c r="G445" i="7"/>
  <c r="E445" i="7"/>
  <c r="F445" i="7" s="1"/>
  <c r="E448" i="7"/>
  <c r="F448" i="7" s="1"/>
  <c r="G448" i="7"/>
  <c r="G451" i="7"/>
  <c r="E451" i="7"/>
  <c r="F451" i="7" s="1"/>
  <c r="G456" i="7"/>
  <c r="E456" i="7"/>
  <c r="F456" i="7" s="1"/>
  <c r="G459" i="7"/>
  <c r="E459" i="7"/>
  <c r="F459" i="7" s="1"/>
  <c r="E462" i="7"/>
  <c r="F462" i="7" s="1"/>
  <c r="G462" i="7"/>
  <c r="G465" i="7"/>
  <c r="E465" i="7"/>
  <c r="F465" i="7" s="1"/>
  <c r="G468" i="7"/>
  <c r="E468" i="7"/>
  <c r="F468" i="7" s="1"/>
  <c r="G471" i="7"/>
  <c r="E471" i="7"/>
  <c r="F471" i="7" s="1"/>
  <c r="G475" i="7"/>
  <c r="E475" i="7"/>
  <c r="F475" i="7" s="1"/>
  <c r="E478" i="7"/>
  <c r="F478" i="7" s="1"/>
  <c r="G478" i="7"/>
  <c r="G482" i="7"/>
  <c r="E482" i="7"/>
  <c r="F482" i="7" s="1"/>
  <c r="G485" i="7"/>
  <c r="E485" i="7"/>
  <c r="F485" i="7" s="1"/>
  <c r="G488" i="7"/>
  <c r="E488" i="7"/>
  <c r="F488" i="7" s="1"/>
  <c r="E491" i="7"/>
  <c r="F491" i="7" s="1"/>
  <c r="G491" i="7"/>
  <c r="G496" i="7"/>
  <c r="E496" i="7"/>
  <c r="F496" i="7" s="1"/>
  <c r="E499" i="7"/>
  <c r="F499" i="7" s="1"/>
  <c r="G499" i="7"/>
  <c r="E502" i="7"/>
  <c r="F502" i="7" s="1"/>
  <c r="G502" i="7"/>
  <c r="G505" i="7"/>
  <c r="E505" i="7"/>
  <c r="F505" i="7" s="1"/>
  <c r="G508" i="7"/>
  <c r="E508" i="7"/>
  <c r="F508" i="7" s="1"/>
  <c r="E511" i="7"/>
  <c r="F511" i="7" s="1"/>
  <c r="G511" i="7"/>
  <c r="E514" i="7"/>
  <c r="F514" i="7" s="1"/>
  <c r="G514" i="7"/>
  <c r="G517" i="7"/>
  <c r="E517" i="7"/>
  <c r="F517" i="7" s="1"/>
  <c r="G520" i="7"/>
  <c r="E520" i="7"/>
  <c r="F520" i="7" s="1"/>
  <c r="G523" i="7"/>
  <c r="E523" i="7"/>
  <c r="F523" i="7" s="1"/>
  <c r="E526" i="7"/>
  <c r="F526" i="7" s="1"/>
  <c r="G526" i="7"/>
  <c r="E531" i="7"/>
  <c r="F531" i="7" s="1"/>
  <c r="G531" i="7"/>
  <c r="E534" i="7"/>
  <c r="F534" i="7" s="1"/>
  <c r="G534" i="7"/>
  <c r="G537" i="7"/>
  <c r="E537" i="7"/>
  <c r="F537" i="7" s="1"/>
  <c r="G540" i="7"/>
  <c r="E540" i="7"/>
  <c r="F540" i="7" s="1"/>
  <c r="E543" i="7"/>
  <c r="F543" i="7" s="1"/>
  <c r="G543" i="7"/>
  <c r="E546" i="7"/>
  <c r="F546" i="7" s="1"/>
  <c r="G546" i="7"/>
  <c r="G549" i="7"/>
  <c r="E549" i="7"/>
  <c r="F549" i="7" s="1"/>
  <c r="G552" i="7"/>
  <c r="E552" i="7"/>
  <c r="F552" i="7" s="1"/>
  <c r="E555" i="7"/>
  <c r="F555" i="7" s="1"/>
  <c r="G555" i="7"/>
  <c r="E558" i="7"/>
  <c r="F558" i="7" s="1"/>
  <c r="G558" i="7"/>
  <c r="E563" i="7"/>
  <c r="F563" i="7" s="1"/>
  <c r="G563" i="7"/>
  <c r="E566" i="7"/>
  <c r="F566" i="7" s="1"/>
  <c r="G566" i="7"/>
  <c r="G569" i="7"/>
  <c r="E569" i="7"/>
  <c r="F569" i="7" s="1"/>
  <c r="G572" i="7"/>
  <c r="E572" i="7"/>
  <c r="F572" i="7" s="1"/>
  <c r="E575" i="7"/>
  <c r="F575" i="7" s="1"/>
  <c r="G575" i="7"/>
  <c r="E578" i="7"/>
  <c r="F578" i="7" s="1"/>
  <c r="G578" i="7"/>
  <c r="G581" i="7"/>
  <c r="E581" i="7"/>
  <c r="F581" i="7" s="1"/>
  <c r="E586" i="7"/>
  <c r="F586" i="7" s="1"/>
  <c r="G586" i="7"/>
  <c r="G589" i="7"/>
  <c r="E589" i="7"/>
  <c r="F589" i="7" s="1"/>
  <c r="G592" i="7"/>
  <c r="E592" i="7"/>
  <c r="F592" i="7" s="1"/>
  <c r="E595" i="7"/>
  <c r="F595" i="7" s="1"/>
  <c r="G595" i="7"/>
  <c r="G600" i="7"/>
  <c r="E600" i="7"/>
  <c r="F600" i="7" s="1"/>
  <c r="G603" i="7"/>
  <c r="E603" i="7"/>
  <c r="F603" i="7" s="1"/>
  <c r="G606" i="7"/>
  <c r="E606" i="7"/>
  <c r="F606" i="7" s="1"/>
  <c r="G609" i="7"/>
  <c r="E609" i="7"/>
  <c r="F609" i="7" s="1"/>
  <c r="G612" i="7"/>
  <c r="E612" i="7"/>
  <c r="F612" i="7" s="1"/>
  <c r="E615" i="7"/>
  <c r="F615" i="7" s="1"/>
  <c r="G615" i="7"/>
  <c r="G618" i="7"/>
  <c r="E618" i="7"/>
  <c r="F618" i="7" s="1"/>
  <c r="G621" i="7"/>
  <c r="E621" i="7"/>
  <c r="F621" i="7" s="1"/>
  <c r="G624" i="7"/>
  <c r="E624" i="7"/>
  <c r="F624" i="7" s="1"/>
  <c r="G626" i="7"/>
  <c r="E626" i="7"/>
  <c r="F626" i="7" s="1"/>
  <c r="G628" i="7"/>
  <c r="E628" i="7"/>
  <c r="F628" i="7" s="1"/>
  <c r="G630" i="7"/>
  <c r="E630" i="7"/>
  <c r="F630" i="7" s="1"/>
  <c r="G633" i="7"/>
  <c r="E633" i="7"/>
  <c r="F633" i="7" s="1"/>
  <c r="G634" i="7"/>
  <c r="E634" i="7"/>
  <c r="F634" i="7" s="1"/>
  <c r="G635" i="7"/>
  <c r="E635" i="7"/>
  <c r="F635" i="7" s="1"/>
  <c r="G636" i="7"/>
  <c r="E636" i="7"/>
  <c r="F636" i="7" s="1"/>
  <c r="E637" i="7"/>
  <c r="F637" i="7" s="1"/>
  <c r="G637" i="7"/>
  <c r="G638" i="7"/>
  <c r="E638" i="7"/>
  <c r="F638" i="7" s="1"/>
  <c r="G640" i="7"/>
  <c r="E640" i="7"/>
  <c r="F640" i="7" s="1"/>
  <c r="G641" i="7"/>
  <c r="E641" i="7"/>
  <c r="F641" i="7" s="1"/>
  <c r="G642" i="7"/>
  <c r="E642" i="7"/>
  <c r="F642" i="7" s="1"/>
  <c r="E643" i="7"/>
  <c r="F643" i="7" s="1"/>
  <c r="G643" i="7"/>
  <c r="G644" i="7"/>
  <c r="E644" i="7"/>
  <c r="F644" i="7" s="1"/>
  <c r="E645" i="7"/>
  <c r="F645" i="7" s="1"/>
  <c r="G645" i="7"/>
  <c r="E646" i="7"/>
  <c r="F646" i="7" s="1"/>
  <c r="G646" i="7"/>
  <c r="G647" i="7"/>
  <c r="E647" i="7"/>
  <c r="F647" i="7" s="1"/>
  <c r="G648" i="7"/>
  <c r="E648" i="7"/>
  <c r="F648" i="7" s="1"/>
  <c r="G649" i="7"/>
  <c r="E649" i="7"/>
  <c r="F649" i="7" s="1"/>
  <c r="G650" i="7"/>
  <c r="E650" i="7"/>
  <c r="F650" i="7" s="1"/>
  <c r="E651" i="7"/>
  <c r="F651" i="7" s="1"/>
  <c r="G651" i="7"/>
  <c r="G652" i="7"/>
  <c r="E652" i="7"/>
  <c r="F652" i="7" s="1"/>
  <c r="E653" i="7"/>
  <c r="F653" i="7" s="1"/>
  <c r="G653" i="7"/>
  <c r="E654" i="7"/>
  <c r="F654" i="7" s="1"/>
  <c r="G654" i="7"/>
  <c r="G655" i="7"/>
  <c r="E655" i="7"/>
  <c r="F655" i="7" s="1"/>
  <c r="G656" i="7"/>
  <c r="E656" i="7"/>
  <c r="F656" i="7" s="1"/>
  <c r="G657" i="7"/>
  <c r="E657" i="7"/>
  <c r="F657" i="7" s="1"/>
  <c r="G658" i="7"/>
  <c r="E658" i="7"/>
  <c r="F658" i="7" s="1"/>
  <c r="E659" i="7"/>
  <c r="F659" i="7" s="1"/>
  <c r="G659" i="7"/>
  <c r="G660" i="7"/>
  <c r="E660" i="7"/>
  <c r="F660" i="7" s="1"/>
  <c r="E661" i="7"/>
  <c r="F661" i="7" s="1"/>
  <c r="G661" i="7"/>
  <c r="E662" i="7"/>
  <c r="F662" i="7" s="1"/>
  <c r="G662" i="7"/>
  <c r="G663" i="7"/>
  <c r="E663" i="7"/>
  <c r="F663" i="7" s="1"/>
  <c r="G664" i="7"/>
  <c r="E664" i="7"/>
  <c r="F664" i="7" s="1"/>
  <c r="G665" i="7"/>
  <c r="E665" i="7"/>
  <c r="F665" i="7" s="1"/>
  <c r="G666" i="7"/>
  <c r="E666" i="7"/>
  <c r="F666" i="7" s="1"/>
  <c r="E667" i="7"/>
  <c r="F667" i="7" s="1"/>
  <c r="G667" i="7"/>
  <c r="G668" i="7"/>
  <c r="E668" i="7"/>
  <c r="F668" i="7" s="1"/>
  <c r="E669" i="7"/>
  <c r="F669" i="7" s="1"/>
  <c r="G669" i="7"/>
  <c r="G670" i="7"/>
  <c r="E670" i="7"/>
  <c r="F670" i="7" s="1"/>
  <c r="E671" i="7"/>
  <c r="F671" i="7" s="1"/>
  <c r="G671" i="7"/>
  <c r="G672" i="7"/>
  <c r="E672" i="7"/>
  <c r="F672" i="7" s="1"/>
  <c r="E673" i="7"/>
  <c r="F673" i="7" s="1"/>
  <c r="G673" i="7"/>
  <c r="E674" i="7"/>
  <c r="F674" i="7" s="1"/>
  <c r="G674" i="7"/>
  <c r="G675" i="7"/>
  <c r="E675" i="7"/>
  <c r="F675" i="7" s="1"/>
  <c r="G676" i="7"/>
  <c r="E676" i="7"/>
  <c r="F676" i="7" s="1"/>
  <c r="E677" i="7"/>
  <c r="F677" i="7" s="1"/>
  <c r="G677" i="7"/>
  <c r="E678" i="7"/>
  <c r="F678" i="7" s="1"/>
  <c r="G678" i="7"/>
  <c r="G679" i="7"/>
  <c r="E679" i="7"/>
  <c r="F679" i="7" s="1"/>
  <c r="G680" i="7"/>
  <c r="E680" i="7"/>
  <c r="F680" i="7" s="1"/>
  <c r="E681" i="7"/>
  <c r="F681" i="7" s="1"/>
  <c r="G681" i="7"/>
  <c r="G682" i="7"/>
  <c r="E682" i="7"/>
  <c r="F682" i="7" s="1"/>
  <c r="G683" i="7"/>
  <c r="E683" i="7"/>
  <c r="F683" i="7" s="1"/>
  <c r="G684" i="7"/>
  <c r="E684" i="7"/>
  <c r="F684" i="7" s="1"/>
  <c r="E685" i="7"/>
  <c r="F685" i="7" s="1"/>
  <c r="G685" i="7"/>
  <c r="G686" i="7"/>
  <c r="E686" i="7"/>
  <c r="F686" i="7" s="1"/>
  <c r="G687" i="7"/>
  <c r="E687" i="7"/>
  <c r="F687" i="7" s="1"/>
  <c r="G688" i="7"/>
  <c r="E688" i="7"/>
  <c r="F688" i="7" s="1"/>
  <c r="E689" i="7"/>
  <c r="F689" i="7" s="1"/>
  <c r="G689" i="7"/>
  <c r="E690" i="7"/>
  <c r="F690" i="7" s="1"/>
  <c r="G690" i="7"/>
  <c r="G691" i="7"/>
  <c r="E691" i="7"/>
  <c r="F691" i="7" s="1"/>
  <c r="G692" i="7"/>
  <c r="E692" i="7"/>
  <c r="F692" i="7" s="1"/>
  <c r="E693" i="7"/>
  <c r="F693" i="7" s="1"/>
  <c r="G693" i="7"/>
  <c r="E694" i="7"/>
  <c r="F694" i="7" s="1"/>
  <c r="G694" i="7"/>
  <c r="G695" i="7"/>
  <c r="E695" i="7"/>
  <c r="F695" i="7" s="1"/>
  <c r="G696" i="7"/>
  <c r="E696" i="7"/>
  <c r="F696" i="7" s="1"/>
  <c r="E697" i="7"/>
  <c r="F697" i="7" s="1"/>
  <c r="G697" i="7"/>
  <c r="E698" i="7"/>
  <c r="F698" i="7" s="1"/>
  <c r="G698" i="7"/>
  <c r="G699" i="7"/>
  <c r="E699" i="7"/>
  <c r="F699" i="7" s="1"/>
  <c r="G700" i="7"/>
  <c r="E700" i="7"/>
  <c r="F700" i="7" s="1"/>
  <c r="E701" i="7"/>
  <c r="F701" i="7" s="1"/>
  <c r="G701" i="7"/>
  <c r="G702" i="7"/>
  <c r="E702" i="7"/>
  <c r="F702" i="7" s="1"/>
  <c r="G703" i="7"/>
  <c r="E703" i="7"/>
  <c r="F703" i="7" s="1"/>
  <c r="G704" i="7"/>
  <c r="E704" i="7"/>
  <c r="F704" i="7" s="1"/>
  <c r="E705" i="7"/>
  <c r="F705" i="7" s="1"/>
  <c r="G705" i="7"/>
  <c r="E706" i="7"/>
  <c r="F706" i="7" s="1"/>
  <c r="G706" i="7"/>
  <c r="G707" i="7"/>
  <c r="E707" i="7"/>
  <c r="F707" i="7" s="1"/>
  <c r="G708" i="7"/>
  <c r="E708" i="7"/>
  <c r="F708" i="7" s="1"/>
  <c r="E709" i="7"/>
  <c r="F709" i="7" s="1"/>
  <c r="G709" i="7"/>
  <c r="E710" i="7"/>
  <c r="F710" i="7" s="1"/>
  <c r="G710" i="7"/>
  <c r="G711" i="7"/>
  <c r="E711" i="7"/>
  <c r="F711" i="7" s="1"/>
  <c r="G712" i="7"/>
  <c r="E712" i="7"/>
  <c r="F712" i="7" s="1"/>
  <c r="E713" i="7"/>
  <c r="F713" i="7" s="1"/>
  <c r="G713" i="7"/>
  <c r="E714" i="7"/>
  <c r="F714" i="7" s="1"/>
  <c r="G714" i="7"/>
  <c r="G715" i="7"/>
  <c r="E715" i="7"/>
  <c r="F715" i="7" s="1"/>
  <c r="G716" i="7"/>
  <c r="E716" i="7"/>
  <c r="F716" i="7" s="1"/>
  <c r="E717" i="7"/>
  <c r="F717" i="7" s="1"/>
  <c r="G717" i="7"/>
  <c r="G718" i="7"/>
  <c r="E718" i="7"/>
  <c r="F718" i="7" s="1"/>
  <c r="G719" i="7"/>
  <c r="E719" i="7"/>
  <c r="F719" i="7" s="1"/>
  <c r="G720" i="7"/>
  <c r="E720" i="7"/>
  <c r="F720" i="7" s="1"/>
  <c r="E721" i="7"/>
  <c r="F721" i="7" s="1"/>
  <c r="G721" i="7"/>
  <c r="G722" i="7"/>
  <c r="E722" i="7"/>
  <c r="F722" i="7" s="1"/>
  <c r="D723" i="7"/>
  <c r="D724" i="7"/>
  <c r="D725" i="7"/>
  <c r="D726" i="7"/>
  <c r="D727" i="7"/>
  <c r="D728" i="7"/>
  <c r="D729" i="7"/>
  <c r="D730" i="7"/>
  <c r="D731" i="7"/>
  <c r="D732" i="7"/>
  <c r="D733" i="7"/>
  <c r="D734" i="7"/>
  <c r="D735" i="7"/>
  <c r="G375" i="12"/>
  <c r="I375" i="12" s="1"/>
  <c r="G380" i="12"/>
  <c r="I380" i="12" s="1"/>
  <c r="G383" i="12"/>
  <c r="I383" i="12" s="1"/>
  <c r="G388" i="12"/>
  <c r="I388" i="12" s="1"/>
  <c r="G391" i="12"/>
  <c r="I391" i="12" s="1"/>
  <c r="G396" i="12"/>
  <c r="I396" i="12" s="1"/>
  <c r="G399" i="12"/>
  <c r="I399" i="12" s="1"/>
  <c r="G404" i="12"/>
  <c r="I404" i="12" s="1"/>
  <c r="G408" i="12"/>
  <c r="I408" i="12" s="1"/>
  <c r="G412" i="12"/>
  <c r="I412" i="12" s="1"/>
  <c r="G415" i="12"/>
  <c r="I415" i="12" s="1"/>
  <c r="G419" i="12"/>
  <c r="I419" i="12" s="1"/>
  <c r="G423" i="12"/>
  <c r="I423" i="12" s="1"/>
  <c r="G428" i="12"/>
  <c r="I428" i="12" s="1"/>
  <c r="G431" i="12"/>
  <c r="I431" i="12" s="1"/>
  <c r="G436" i="12"/>
  <c r="I436" i="12" s="1"/>
  <c r="G439" i="12"/>
  <c r="I439" i="12" s="1"/>
  <c r="G443" i="12"/>
  <c r="I443" i="12" s="1"/>
  <c r="G448" i="12"/>
  <c r="I448" i="12" s="1"/>
  <c r="G451" i="12"/>
  <c r="I451" i="12" s="1"/>
  <c r="G455" i="12"/>
  <c r="I455" i="12" s="1"/>
  <c r="G459" i="12"/>
  <c r="I459" i="12" s="1"/>
  <c r="G463" i="12"/>
  <c r="I463" i="12" s="1"/>
  <c r="G468" i="12"/>
  <c r="I468" i="12" s="1"/>
  <c r="G471" i="12"/>
  <c r="I471" i="12" s="1"/>
  <c r="G475" i="12"/>
  <c r="I475" i="12" s="1"/>
  <c r="G480" i="12"/>
  <c r="I480" i="12" s="1"/>
  <c r="G483" i="12"/>
  <c r="I483" i="12" s="1"/>
  <c r="G487" i="12"/>
  <c r="I487" i="12" s="1"/>
  <c r="G492" i="12"/>
  <c r="I492" i="12" s="1"/>
  <c r="G495" i="12"/>
  <c r="I495" i="12" s="1"/>
  <c r="G500" i="12"/>
  <c r="I500" i="12" s="1"/>
  <c r="G503" i="12"/>
  <c r="I503" i="12" s="1"/>
  <c r="G508" i="12"/>
  <c r="I508" i="12" s="1"/>
  <c r="G512" i="12"/>
  <c r="I512" i="12" s="1"/>
  <c r="G516" i="12"/>
  <c r="I516" i="12" s="1"/>
  <c r="G520" i="12"/>
  <c r="I520" i="12" s="1"/>
  <c r="G524" i="12"/>
  <c r="I524" i="12" s="1"/>
  <c r="G527" i="12"/>
  <c r="I527" i="12" s="1"/>
  <c r="G532" i="12"/>
  <c r="I532" i="12" s="1"/>
  <c r="G536" i="12"/>
  <c r="I536" i="12" s="1"/>
  <c r="G539" i="12"/>
  <c r="I539" i="12" s="1"/>
  <c r="G544" i="12"/>
  <c r="I544" i="12" s="1"/>
  <c r="G543" i="12"/>
  <c r="I543" i="12" s="1"/>
  <c r="G546" i="12"/>
  <c r="I546" i="12" s="1"/>
  <c r="G550" i="12"/>
  <c r="I550" i="12" s="1"/>
  <c r="G557" i="12"/>
  <c r="I557" i="12" s="1"/>
  <c r="G562" i="12"/>
  <c r="I562" i="12" s="1"/>
  <c r="G566" i="12"/>
  <c r="I566" i="12" s="1"/>
  <c r="G572" i="12"/>
  <c r="I572" i="12" s="1"/>
  <c r="G575" i="12"/>
  <c r="I575" i="12" s="1"/>
  <c r="G580" i="12"/>
  <c r="I580" i="12" s="1"/>
  <c r="G584" i="12"/>
  <c r="I584" i="12" s="1"/>
  <c r="G587" i="12"/>
  <c r="I587" i="12" s="1"/>
  <c r="G591" i="12"/>
  <c r="I591" i="12" s="1"/>
  <c r="G596" i="12"/>
  <c r="I596" i="12" s="1"/>
  <c r="G600" i="12"/>
  <c r="I600" i="12" s="1"/>
  <c r="G604" i="12"/>
  <c r="I604" i="12" s="1"/>
  <c r="G608" i="12"/>
  <c r="I608" i="12" s="1"/>
  <c r="G611" i="12"/>
  <c r="I611" i="12" s="1"/>
  <c r="G615" i="12"/>
  <c r="I615" i="12" s="1"/>
  <c r="G641" i="12"/>
  <c r="I641" i="12" s="1"/>
  <c r="G616" i="12"/>
  <c r="I616" i="12" s="1"/>
  <c r="G621" i="12"/>
  <c r="I621" i="12" s="1"/>
  <c r="G625" i="12"/>
  <c r="I625" i="12" s="1"/>
  <c r="G629" i="12"/>
  <c r="I629" i="12" s="1"/>
  <c r="G632" i="12"/>
  <c r="I632" i="12" s="1"/>
  <c r="G636" i="12"/>
  <c r="I636" i="12" s="1"/>
  <c r="G640" i="12"/>
  <c r="I640" i="12" s="1"/>
  <c r="G645" i="12"/>
  <c r="I645" i="12" s="1"/>
  <c r="G650" i="12"/>
  <c r="I650" i="12" s="1"/>
  <c r="G654" i="12"/>
  <c r="I654" i="12" s="1"/>
  <c r="G657" i="12"/>
  <c r="I657" i="12" s="1"/>
  <c r="G661" i="12"/>
  <c r="I661" i="12" s="1"/>
  <c r="G665" i="12"/>
  <c r="I665" i="12" s="1"/>
  <c r="G670" i="12"/>
  <c r="I670" i="12" s="1"/>
  <c r="G674" i="12"/>
  <c r="I674" i="12" s="1"/>
  <c r="G678" i="12"/>
  <c r="I678" i="12" s="1"/>
  <c r="G681" i="12"/>
  <c r="I681" i="12" s="1"/>
  <c r="G686" i="12"/>
  <c r="I686" i="12" s="1"/>
  <c r="G690" i="12"/>
  <c r="I690" i="12" s="1"/>
  <c r="G694" i="12"/>
  <c r="I694" i="12" s="1"/>
  <c r="G698" i="12"/>
  <c r="I698" i="12" s="1"/>
  <c r="G705" i="12"/>
  <c r="I705" i="12" s="1"/>
  <c r="G710" i="12"/>
  <c r="I710" i="12" s="1"/>
  <c r="E372" i="7"/>
  <c r="F372" i="7" s="1"/>
  <c r="G372" i="7"/>
  <c r="G374" i="7"/>
  <c r="E374" i="7"/>
  <c r="F374" i="7" s="1"/>
  <c r="G378" i="7"/>
  <c r="E378" i="7"/>
  <c r="F378" i="7" s="1"/>
  <c r="G381" i="7"/>
  <c r="E381" i="7"/>
  <c r="F381" i="7" s="1"/>
  <c r="G384" i="7"/>
  <c r="E384" i="7"/>
  <c r="F384" i="7" s="1"/>
  <c r="E387" i="7"/>
  <c r="F387" i="7" s="1"/>
  <c r="G387" i="7"/>
  <c r="G390" i="7"/>
  <c r="E390" i="7"/>
  <c r="F390" i="7" s="1"/>
  <c r="G392" i="7"/>
  <c r="E392" i="7"/>
  <c r="F392" i="7" s="1"/>
  <c r="G395" i="7"/>
  <c r="E395" i="7"/>
  <c r="F395" i="7" s="1"/>
  <c r="G398" i="7"/>
  <c r="E398" i="7"/>
  <c r="F398" i="7" s="1"/>
  <c r="G401" i="7"/>
  <c r="E401" i="7"/>
  <c r="F401" i="7" s="1"/>
  <c r="G404" i="7"/>
  <c r="E404" i="7"/>
  <c r="F404" i="7" s="1"/>
  <c r="E407" i="7"/>
  <c r="F407" i="7" s="1"/>
  <c r="G407" i="7"/>
  <c r="E410" i="7"/>
  <c r="F410" i="7" s="1"/>
  <c r="G410" i="7"/>
  <c r="E411" i="7"/>
  <c r="F411" i="7" s="1"/>
  <c r="G411" i="7"/>
  <c r="E414" i="7"/>
  <c r="F414" i="7" s="1"/>
  <c r="G414" i="7"/>
  <c r="G417" i="7"/>
  <c r="E417" i="7"/>
  <c r="F417" i="7" s="1"/>
  <c r="E420" i="7"/>
  <c r="F420" i="7" s="1"/>
  <c r="G420" i="7"/>
  <c r="G423" i="7"/>
  <c r="E423" i="7"/>
  <c r="F423" i="7" s="1"/>
  <c r="E426" i="7"/>
  <c r="F426" i="7" s="1"/>
  <c r="G426" i="7"/>
  <c r="G429" i="7"/>
  <c r="E429" i="7"/>
  <c r="F429" i="7" s="1"/>
  <c r="G431" i="7"/>
  <c r="E431" i="7"/>
  <c r="F431" i="7" s="1"/>
  <c r="E434" i="7"/>
  <c r="F434" i="7" s="1"/>
  <c r="G434" i="7"/>
  <c r="G437" i="7"/>
  <c r="E437" i="7"/>
  <c r="F437" i="7" s="1"/>
  <c r="E440" i="7"/>
  <c r="F440" i="7" s="1"/>
  <c r="G440" i="7"/>
  <c r="G443" i="7"/>
  <c r="E443" i="7"/>
  <c r="F443" i="7" s="1"/>
  <c r="E446" i="7"/>
  <c r="F446" i="7" s="1"/>
  <c r="G446" i="7"/>
  <c r="G450" i="7"/>
  <c r="E450" i="7"/>
  <c r="F450" i="7" s="1"/>
  <c r="G453" i="7"/>
  <c r="E453" i="7"/>
  <c r="F453" i="7" s="1"/>
  <c r="G454" i="7"/>
  <c r="E454" i="7"/>
  <c r="F454" i="7" s="1"/>
  <c r="G457" i="7"/>
  <c r="E457" i="7"/>
  <c r="F457" i="7" s="1"/>
  <c r="G461" i="7"/>
  <c r="E461" i="7"/>
  <c r="F461" i="7" s="1"/>
  <c r="G464" i="7"/>
  <c r="E464" i="7"/>
  <c r="F464" i="7" s="1"/>
  <c r="E467" i="7"/>
  <c r="F467" i="7" s="1"/>
  <c r="G467" i="7"/>
  <c r="G470" i="7"/>
  <c r="E470" i="7"/>
  <c r="F470" i="7" s="1"/>
  <c r="E473" i="7"/>
  <c r="F473" i="7" s="1"/>
  <c r="G473" i="7"/>
  <c r="G476" i="7"/>
  <c r="E476" i="7"/>
  <c r="F476" i="7" s="1"/>
  <c r="G479" i="7"/>
  <c r="E479" i="7"/>
  <c r="F479" i="7" s="1"/>
  <c r="E481" i="7"/>
  <c r="F481" i="7" s="1"/>
  <c r="G481" i="7"/>
  <c r="G484" i="7"/>
  <c r="E484" i="7"/>
  <c r="F484" i="7" s="1"/>
  <c r="E486" i="7"/>
  <c r="F486" i="7" s="1"/>
  <c r="G486" i="7"/>
  <c r="G489" i="7"/>
  <c r="E489" i="7"/>
  <c r="F489" i="7" s="1"/>
  <c r="G492" i="7"/>
  <c r="E492" i="7"/>
  <c r="F492" i="7" s="1"/>
  <c r="G495" i="7"/>
  <c r="E495" i="7"/>
  <c r="F495" i="7" s="1"/>
  <c r="G497" i="7"/>
  <c r="E497" i="7"/>
  <c r="F497" i="7" s="1"/>
  <c r="G500" i="7"/>
  <c r="E500" i="7"/>
  <c r="F500" i="7" s="1"/>
  <c r="G503" i="7"/>
  <c r="E503" i="7"/>
  <c r="F503" i="7" s="1"/>
  <c r="E507" i="7"/>
  <c r="F507" i="7" s="1"/>
  <c r="G507" i="7"/>
  <c r="E510" i="7"/>
  <c r="F510" i="7" s="1"/>
  <c r="G510" i="7"/>
  <c r="G513" i="7"/>
  <c r="E513" i="7"/>
  <c r="F513" i="7" s="1"/>
  <c r="G516" i="7"/>
  <c r="E516" i="7"/>
  <c r="F516" i="7" s="1"/>
  <c r="E518" i="7"/>
  <c r="F518" i="7" s="1"/>
  <c r="G518" i="7"/>
  <c r="G521" i="7"/>
  <c r="E521" i="7"/>
  <c r="F521" i="7" s="1"/>
  <c r="G525" i="7"/>
  <c r="E525" i="7"/>
  <c r="F525" i="7" s="1"/>
  <c r="G528" i="7"/>
  <c r="E528" i="7"/>
  <c r="F528" i="7" s="1"/>
  <c r="E530" i="7"/>
  <c r="F530" i="7" s="1"/>
  <c r="G530" i="7"/>
  <c r="G533" i="7"/>
  <c r="E533" i="7"/>
  <c r="F533" i="7" s="1"/>
  <c r="G536" i="7"/>
  <c r="E536" i="7"/>
  <c r="F536" i="7" s="1"/>
  <c r="G539" i="7"/>
  <c r="E539" i="7"/>
  <c r="F539" i="7" s="1"/>
  <c r="E542" i="7"/>
  <c r="F542" i="7" s="1"/>
  <c r="G542" i="7"/>
  <c r="G545" i="7"/>
  <c r="E545" i="7"/>
  <c r="F545" i="7" s="1"/>
  <c r="G547" i="7"/>
  <c r="E547" i="7"/>
  <c r="F547" i="7" s="1"/>
  <c r="E550" i="7"/>
  <c r="F550" i="7" s="1"/>
  <c r="G550" i="7"/>
  <c r="E554" i="7"/>
  <c r="F554" i="7" s="1"/>
  <c r="G554" i="7"/>
  <c r="G557" i="7"/>
  <c r="E557" i="7"/>
  <c r="F557" i="7" s="1"/>
  <c r="G560" i="7"/>
  <c r="E560" i="7"/>
  <c r="F560" i="7" s="1"/>
  <c r="G561" i="7"/>
  <c r="E561" i="7"/>
  <c r="F561" i="7" s="1"/>
  <c r="G564" i="7"/>
  <c r="E564" i="7"/>
  <c r="F564" i="7" s="1"/>
  <c r="G567" i="7"/>
  <c r="E567" i="7"/>
  <c r="F567" i="7" s="1"/>
  <c r="E570" i="7"/>
  <c r="F570" i="7" s="1"/>
  <c r="G570" i="7"/>
  <c r="G573" i="7"/>
  <c r="E573" i="7"/>
  <c r="F573" i="7" s="1"/>
  <c r="G576" i="7"/>
  <c r="E576" i="7"/>
  <c r="F576" i="7" s="1"/>
  <c r="G580" i="7"/>
  <c r="E580" i="7"/>
  <c r="F580" i="7" s="1"/>
  <c r="E583" i="7"/>
  <c r="F583" i="7" s="1"/>
  <c r="G583" i="7"/>
  <c r="G585" i="7"/>
  <c r="E585" i="7"/>
  <c r="F585" i="7" s="1"/>
  <c r="G588" i="7"/>
  <c r="E588" i="7"/>
  <c r="F588" i="7" s="1"/>
  <c r="G591" i="7"/>
  <c r="E591" i="7"/>
  <c r="F591" i="7" s="1"/>
  <c r="G594" i="7"/>
  <c r="E594" i="7"/>
  <c r="F594" i="7" s="1"/>
  <c r="G597" i="7"/>
  <c r="E597" i="7"/>
  <c r="F597" i="7" s="1"/>
  <c r="G598" i="7"/>
  <c r="E598" i="7"/>
  <c r="F598" i="7" s="1"/>
  <c r="G602" i="7"/>
  <c r="E602" i="7"/>
  <c r="F602" i="7" s="1"/>
  <c r="G605" i="7"/>
  <c r="E605" i="7"/>
  <c r="F605" i="7" s="1"/>
  <c r="G608" i="7"/>
  <c r="E608" i="7"/>
  <c r="F608" i="7" s="1"/>
  <c r="G610" i="7"/>
  <c r="E610" i="7"/>
  <c r="F610" i="7" s="1"/>
  <c r="G613" i="7"/>
  <c r="E613" i="7"/>
  <c r="F613" i="7" s="1"/>
  <c r="G616" i="7"/>
  <c r="E616" i="7"/>
  <c r="F616" i="7" s="1"/>
  <c r="G619" i="7"/>
  <c r="E619" i="7"/>
  <c r="F619" i="7" s="1"/>
  <c r="G622" i="7"/>
  <c r="E622" i="7"/>
  <c r="F622" i="7" s="1"/>
  <c r="E623" i="7"/>
  <c r="F623" i="7" s="1"/>
  <c r="G623" i="7"/>
  <c r="G625" i="7"/>
  <c r="E625" i="7"/>
  <c r="F625" i="7" s="1"/>
  <c r="G627" i="7"/>
  <c r="E627" i="7"/>
  <c r="F627" i="7" s="1"/>
  <c r="G629" i="7"/>
  <c r="E629" i="7"/>
  <c r="F629" i="7" s="1"/>
  <c r="G632" i="7"/>
  <c r="E632" i="7"/>
  <c r="F632" i="7" s="1"/>
  <c r="G639" i="7"/>
  <c r="E639" i="7"/>
  <c r="F639" i="7" s="1"/>
  <c r="G363" i="12"/>
  <c r="I363" i="12" s="1"/>
  <c r="G359" i="12"/>
  <c r="I359" i="12" s="1"/>
  <c r="G323" i="12"/>
  <c r="I323" i="12" s="1"/>
  <c r="G371" i="12"/>
  <c r="I371" i="12" s="1"/>
  <c r="G355" i="12"/>
  <c r="I355" i="12" s="1"/>
  <c r="G339" i="12"/>
  <c r="I339" i="12" s="1"/>
  <c r="G307" i="12"/>
  <c r="I307" i="12" s="1"/>
  <c r="G366" i="12"/>
  <c r="I366" i="12" s="1"/>
  <c r="G350" i="12"/>
  <c r="I350" i="12" s="1"/>
  <c r="G331" i="12"/>
  <c r="I331" i="12" s="1"/>
  <c r="G305" i="12"/>
  <c r="I305" i="12" s="1"/>
  <c r="G362" i="12"/>
  <c r="I362" i="12" s="1"/>
  <c r="G343" i="12"/>
  <c r="I343" i="12" s="1"/>
  <c r="G318" i="12"/>
  <c r="I318" i="12" s="1"/>
  <c r="G309" i="12"/>
  <c r="I309" i="12" s="1"/>
  <c r="G293" i="12"/>
  <c r="I293" i="12" s="1"/>
  <c r="G277" i="12"/>
  <c r="I277" i="12" s="1"/>
  <c r="G252" i="12"/>
  <c r="I252" i="12" s="1"/>
  <c r="G317" i="12"/>
  <c r="I317" i="12" s="1"/>
  <c r="G294" i="12"/>
  <c r="I294" i="12" s="1"/>
  <c r="G278" i="12"/>
  <c r="I278" i="12" s="1"/>
  <c r="G227" i="12"/>
  <c r="I227" i="12" s="1"/>
  <c r="G328" i="12"/>
  <c r="I328" i="12" s="1"/>
  <c r="G304" i="12"/>
  <c r="I304" i="12" s="1"/>
  <c r="G280" i="12"/>
  <c r="I280" i="12" s="1"/>
  <c r="G260" i="12"/>
  <c r="I260" i="12" s="1"/>
  <c r="G313" i="12"/>
  <c r="I313" i="12" s="1"/>
  <c r="G291" i="12"/>
  <c r="I291" i="12" s="1"/>
  <c r="G275" i="12"/>
  <c r="I275" i="12" s="1"/>
  <c r="G228" i="12"/>
  <c r="I228" i="12" s="1"/>
  <c r="G230" i="12"/>
  <c r="I230" i="12" s="1"/>
  <c r="G202" i="12"/>
  <c r="I202" i="12" s="1"/>
  <c r="G358" i="12"/>
  <c r="I358" i="12" s="1"/>
  <c r="G297" i="12"/>
  <c r="I297" i="12" s="1"/>
  <c r="G370" i="12"/>
  <c r="I370" i="12" s="1"/>
  <c r="G354" i="12"/>
  <c r="I354" i="12" s="1"/>
  <c r="G333" i="12"/>
  <c r="I333" i="12" s="1"/>
  <c r="G369" i="12"/>
  <c r="I369" i="12" s="1"/>
  <c r="G353" i="12"/>
  <c r="I353" i="12" s="1"/>
  <c r="G342" i="12"/>
  <c r="I342" i="12" s="1"/>
  <c r="G344" i="12"/>
  <c r="I344" i="12" s="1"/>
  <c r="G289" i="12"/>
  <c r="I289" i="12" s="1"/>
  <c r="G349" i="12"/>
  <c r="I349" i="12" s="1"/>
  <c r="G337" i="12"/>
  <c r="I337" i="12" s="1"/>
  <c r="G312" i="12"/>
  <c r="I312" i="12" s="1"/>
  <c r="G308" i="12"/>
  <c r="I308" i="12" s="1"/>
  <c r="G292" i="12"/>
  <c r="I292" i="12" s="1"/>
  <c r="G276" i="12"/>
  <c r="I276" i="12" s="1"/>
  <c r="G244" i="12"/>
  <c r="I244" i="12" s="1"/>
  <c r="G303" i="12"/>
  <c r="I303" i="12" s="1"/>
  <c r="G287" i="12"/>
  <c r="I287" i="12" s="1"/>
  <c r="G268" i="12"/>
  <c r="I268" i="12" s="1"/>
  <c r="G340" i="12"/>
  <c r="I340" i="12" s="1"/>
  <c r="G324" i="12"/>
  <c r="I324" i="12" s="1"/>
  <c r="G296" i="12"/>
  <c r="I296" i="12" s="1"/>
  <c r="G273" i="12"/>
  <c r="I273" i="12" s="1"/>
  <c r="G243" i="12"/>
  <c r="I243" i="12" s="1"/>
  <c r="G306" i="12"/>
  <c r="I306" i="12" s="1"/>
  <c r="G290" i="12"/>
  <c r="I290" i="12" s="1"/>
  <c r="G274" i="12"/>
  <c r="I274" i="12" s="1"/>
  <c r="G229" i="12"/>
  <c r="I229" i="12" s="1"/>
  <c r="G221" i="12"/>
  <c r="I221" i="12" s="1"/>
  <c r="G194" i="12"/>
  <c r="I194" i="12" s="1"/>
  <c r="G242" i="12"/>
  <c r="I242" i="12" s="1"/>
  <c r="G226" i="12"/>
  <c r="I226" i="12" s="1"/>
  <c r="G326" i="12"/>
  <c r="I326" i="12" s="1"/>
  <c r="G364" i="12"/>
  <c r="I364" i="12" s="1"/>
  <c r="G361" i="12"/>
  <c r="I361" i="12" s="1"/>
  <c r="G346" i="12"/>
  <c r="I346" i="12" s="1"/>
  <c r="G357" i="12"/>
  <c r="I357" i="12" s="1"/>
  <c r="G347" i="12"/>
  <c r="I347" i="12" s="1"/>
  <c r="G330" i="12"/>
  <c r="I330" i="12" s="1"/>
  <c r="G368" i="12"/>
  <c r="I368" i="12" s="1"/>
  <c r="G352" i="12"/>
  <c r="I352" i="12" s="1"/>
  <c r="G334" i="12"/>
  <c r="I334" i="12" s="1"/>
  <c r="G325" i="12"/>
  <c r="I325" i="12" s="1"/>
  <c r="G348" i="12"/>
  <c r="I348" i="12" s="1"/>
  <c r="G335" i="12"/>
  <c r="I335" i="12" s="1"/>
  <c r="G311" i="12"/>
  <c r="I311" i="12" s="1"/>
  <c r="G301" i="12"/>
  <c r="I301" i="12" s="1"/>
  <c r="G285" i="12"/>
  <c r="I285" i="12" s="1"/>
  <c r="G271" i="12"/>
  <c r="I271" i="12" s="1"/>
  <c r="G216" i="12"/>
  <c r="I216" i="12" s="1"/>
  <c r="G302" i="12"/>
  <c r="I302" i="12" s="1"/>
  <c r="G286" i="12"/>
  <c r="I286" i="12" s="1"/>
  <c r="G266" i="12"/>
  <c r="I266" i="12" s="1"/>
  <c r="G336" i="12"/>
  <c r="I336" i="12" s="1"/>
  <c r="G320" i="12"/>
  <c r="I320" i="12" s="1"/>
  <c r="G288" i="12"/>
  <c r="I288" i="12" s="1"/>
  <c r="G272" i="12"/>
  <c r="I272" i="12" s="1"/>
  <c r="G319" i="12"/>
  <c r="I319" i="12" s="1"/>
  <c r="G299" i="12"/>
  <c r="I299" i="12" s="1"/>
  <c r="G283" i="12"/>
  <c r="I283" i="12" s="1"/>
  <c r="G267" i="12"/>
  <c r="I267" i="12" s="1"/>
  <c r="G246" i="12"/>
  <c r="I246" i="12" s="1"/>
  <c r="G214" i="12"/>
  <c r="I214" i="12" s="1"/>
  <c r="G259" i="12"/>
  <c r="I259" i="12" s="1"/>
  <c r="G241" i="12"/>
  <c r="I241" i="12" s="1"/>
  <c r="G360" i="12"/>
  <c r="I360" i="12" s="1"/>
  <c r="G338" i="12"/>
  <c r="I338" i="12" s="1"/>
  <c r="G356" i="12"/>
  <c r="I356" i="12" s="1"/>
  <c r="G341" i="12"/>
  <c r="I341" i="12" s="1"/>
  <c r="G314" i="12"/>
  <c r="I314" i="12" s="1"/>
  <c r="G367" i="12"/>
  <c r="I367" i="12" s="1"/>
  <c r="G351" i="12"/>
  <c r="I351" i="12" s="1"/>
  <c r="G327" i="12"/>
  <c r="I327" i="12" s="1"/>
  <c r="G322" i="12"/>
  <c r="I322" i="12" s="1"/>
  <c r="G365" i="12"/>
  <c r="I365" i="12" s="1"/>
  <c r="G345" i="12"/>
  <c r="I345" i="12" s="1"/>
  <c r="G329" i="12"/>
  <c r="I329" i="12" s="1"/>
  <c r="G310" i="12"/>
  <c r="I310" i="12" s="1"/>
  <c r="G300" i="12"/>
  <c r="I300" i="12" s="1"/>
  <c r="G284" i="12"/>
  <c r="I284" i="12" s="1"/>
  <c r="G264" i="12"/>
  <c r="I264" i="12" s="1"/>
  <c r="G321" i="12"/>
  <c r="I321" i="12" s="1"/>
  <c r="G295" i="12"/>
  <c r="I295" i="12" s="1"/>
  <c r="G279" i="12"/>
  <c r="I279" i="12" s="1"/>
  <c r="G263" i="12"/>
  <c r="I263" i="12" s="1"/>
  <c r="G332" i="12"/>
  <c r="I332" i="12" s="1"/>
  <c r="G316" i="12"/>
  <c r="I316" i="12" s="1"/>
  <c r="G281" i="12"/>
  <c r="I281" i="12" s="1"/>
  <c r="G270" i="12"/>
  <c r="I270" i="12" s="1"/>
  <c r="G315" i="12"/>
  <c r="I315" i="12" s="1"/>
  <c r="G298" i="12"/>
  <c r="I298" i="12" s="1"/>
  <c r="G282" i="12"/>
  <c r="I282" i="12" s="1"/>
  <c r="G256" i="12"/>
  <c r="I256" i="12" s="1"/>
  <c r="G245" i="12"/>
  <c r="I245" i="12" s="1"/>
  <c r="G210" i="12"/>
  <c r="I210" i="12" s="1"/>
  <c r="G255" i="12"/>
  <c r="I255" i="12" s="1"/>
  <c r="G239" i="12"/>
  <c r="I239" i="12" s="1"/>
  <c r="G222" i="12"/>
  <c r="I222" i="12" s="1"/>
  <c r="G190" i="12"/>
  <c r="I190" i="12" s="1"/>
  <c r="G254" i="12"/>
  <c r="I254" i="12" s="1"/>
  <c r="G236" i="12"/>
  <c r="I236" i="12" s="1"/>
  <c r="G213" i="12"/>
  <c r="I213" i="12" s="1"/>
  <c r="G269" i="12"/>
  <c r="I269" i="12" s="1"/>
  <c r="G253" i="12"/>
  <c r="I253" i="12" s="1"/>
  <c r="G234" i="12"/>
  <c r="I234" i="12" s="1"/>
  <c r="G220" i="12"/>
  <c r="I220" i="12" s="1"/>
  <c r="G189" i="12"/>
  <c r="I189" i="12" s="1"/>
  <c r="G200" i="12"/>
  <c r="I200" i="12" s="1"/>
  <c r="G183" i="12"/>
  <c r="I183" i="12" s="1"/>
  <c r="G156" i="12"/>
  <c r="I156" i="12" s="1"/>
  <c r="G211" i="12"/>
  <c r="I211" i="12" s="1"/>
  <c r="G195" i="12"/>
  <c r="I195" i="12" s="1"/>
  <c r="G170" i="12"/>
  <c r="I170" i="12" s="1"/>
  <c r="G179" i="12"/>
  <c r="I179" i="12" s="1"/>
  <c r="G187" i="12"/>
  <c r="I187" i="12" s="1"/>
  <c r="G174" i="12"/>
  <c r="I174" i="12" s="1"/>
  <c r="G164" i="12"/>
  <c r="I164" i="12" s="1"/>
  <c r="G157" i="12"/>
  <c r="I157" i="12" s="1"/>
  <c r="G144" i="12"/>
  <c r="I144" i="12" s="1"/>
  <c r="G106" i="12"/>
  <c r="I106" i="12" s="1"/>
  <c r="G147" i="12"/>
  <c r="I147" i="12" s="1"/>
  <c r="G121" i="12"/>
  <c r="I121" i="12" s="1"/>
  <c r="G141" i="12"/>
  <c r="I141" i="12" s="1"/>
  <c r="G109" i="12"/>
  <c r="I109" i="12" s="1"/>
  <c r="G139" i="12"/>
  <c r="I139" i="12" s="1"/>
  <c r="G117" i="12"/>
  <c r="I117" i="12" s="1"/>
  <c r="G84" i="12"/>
  <c r="I84" i="12" s="1"/>
  <c r="G128" i="12"/>
  <c r="I128" i="12" s="1"/>
  <c r="G103" i="12"/>
  <c r="I103" i="12" s="1"/>
  <c r="G87" i="12"/>
  <c r="I87" i="12" s="1"/>
  <c r="G131" i="12"/>
  <c r="I131" i="12" s="1"/>
  <c r="G115" i="12"/>
  <c r="I115" i="12" s="1"/>
  <c r="G104" i="12"/>
  <c r="I104" i="12" s="1"/>
  <c r="G111" i="12"/>
  <c r="I111" i="12" s="1"/>
  <c r="G101" i="12"/>
  <c r="I101" i="12" s="1"/>
  <c r="G72" i="12"/>
  <c r="I72" i="12" s="1"/>
  <c r="G67" i="12"/>
  <c r="I67" i="12" s="1"/>
  <c r="G90" i="12"/>
  <c r="I90" i="12" s="1"/>
  <c r="G70" i="12"/>
  <c r="I70" i="12" s="1"/>
  <c r="G85" i="12"/>
  <c r="I85" i="12" s="1"/>
  <c r="G225" i="12"/>
  <c r="I225" i="12" s="1"/>
  <c r="G212" i="12"/>
  <c r="I212" i="12" s="1"/>
  <c r="G172" i="12"/>
  <c r="I172" i="12" s="1"/>
  <c r="G250" i="12"/>
  <c r="I250" i="12" s="1"/>
  <c r="G235" i="12"/>
  <c r="I235" i="12" s="1"/>
  <c r="G209" i="12"/>
  <c r="I209" i="12" s="1"/>
  <c r="G265" i="12"/>
  <c r="I265" i="12" s="1"/>
  <c r="G249" i="12"/>
  <c r="I249" i="12" s="1"/>
  <c r="G233" i="12"/>
  <c r="I233" i="12" s="1"/>
  <c r="G218" i="12"/>
  <c r="I218" i="12" s="1"/>
  <c r="G180" i="12"/>
  <c r="I180" i="12" s="1"/>
  <c r="G196" i="12"/>
  <c r="I196" i="12" s="1"/>
  <c r="G176" i="12"/>
  <c r="I176" i="12" s="1"/>
  <c r="G152" i="12"/>
  <c r="I152" i="12" s="1"/>
  <c r="G207" i="12"/>
  <c r="I207" i="12" s="1"/>
  <c r="G185" i="12"/>
  <c r="I185" i="12" s="1"/>
  <c r="G169" i="12"/>
  <c r="I169" i="12" s="1"/>
  <c r="G171" i="12"/>
  <c r="I171" i="12" s="1"/>
  <c r="G186" i="12"/>
  <c r="I186" i="12" s="1"/>
  <c r="G173" i="12"/>
  <c r="I173" i="12" s="1"/>
  <c r="G161" i="12"/>
  <c r="I161" i="12" s="1"/>
  <c r="G153" i="12"/>
  <c r="I153" i="12" s="1"/>
  <c r="G134" i="12"/>
  <c r="I134" i="12" s="1"/>
  <c r="G160" i="12"/>
  <c r="I160" i="12" s="1"/>
  <c r="G145" i="12"/>
  <c r="I145" i="12" s="1"/>
  <c r="G163" i="12"/>
  <c r="I163" i="12" s="1"/>
  <c r="G138" i="12"/>
  <c r="I138" i="12" s="1"/>
  <c r="G155" i="12"/>
  <c r="I155" i="12" s="1"/>
  <c r="G136" i="12"/>
  <c r="I136" i="12" s="1"/>
  <c r="G107" i="12"/>
  <c r="I107" i="12" s="1"/>
  <c r="G73" i="12"/>
  <c r="I73" i="12" s="1"/>
  <c r="G124" i="12"/>
  <c r="I124" i="12" s="1"/>
  <c r="G100" i="12"/>
  <c r="I100" i="12" s="1"/>
  <c r="G80" i="12"/>
  <c r="I80" i="12" s="1"/>
  <c r="G127" i="12"/>
  <c r="I127" i="12" s="1"/>
  <c r="G114" i="12"/>
  <c r="I114" i="12" s="1"/>
  <c r="G92" i="12"/>
  <c r="I92" i="12" s="1"/>
  <c r="G110" i="12"/>
  <c r="I110" i="12" s="1"/>
  <c r="G95" i="12"/>
  <c r="I95" i="12" s="1"/>
  <c r="G79" i="12"/>
  <c r="I79" i="12" s="1"/>
  <c r="G102" i="12"/>
  <c r="I102" i="12" s="1"/>
  <c r="G86" i="12"/>
  <c r="I86" i="12" s="1"/>
  <c r="G66" i="12"/>
  <c r="I66" i="12" s="1"/>
  <c r="G81" i="12"/>
  <c r="I81" i="12" s="1"/>
  <c r="G89" i="12"/>
  <c r="I89" i="12" s="1"/>
  <c r="G251" i="12"/>
  <c r="I251" i="12" s="1"/>
  <c r="G224" i="12"/>
  <c r="I224" i="12" s="1"/>
  <c r="G205" i="12"/>
  <c r="I205" i="12" s="1"/>
  <c r="G262" i="12"/>
  <c r="I262" i="12" s="1"/>
  <c r="G238" i="12"/>
  <c r="I238" i="12" s="1"/>
  <c r="G219" i="12"/>
  <c r="I219" i="12" s="1"/>
  <c r="G206" i="12"/>
  <c r="I206" i="12" s="1"/>
  <c r="G261" i="12"/>
  <c r="I261" i="12" s="1"/>
  <c r="G248" i="12"/>
  <c r="I248" i="12" s="1"/>
  <c r="G232" i="12"/>
  <c r="I232" i="12" s="1"/>
  <c r="G201" i="12"/>
  <c r="I201" i="12" s="1"/>
  <c r="G208" i="12"/>
  <c r="I208" i="12" s="1"/>
  <c r="G192" i="12"/>
  <c r="I192" i="12" s="1"/>
  <c r="G175" i="12"/>
  <c r="I175" i="12" s="1"/>
  <c r="G140" i="12"/>
  <c r="I140" i="12" s="1"/>
  <c r="G203" i="12"/>
  <c r="I203" i="12" s="1"/>
  <c r="G178" i="12"/>
  <c r="I178" i="12" s="1"/>
  <c r="G191" i="12"/>
  <c r="I191" i="12" s="1"/>
  <c r="G165" i="12"/>
  <c r="I165" i="12" s="1"/>
  <c r="G182" i="12"/>
  <c r="I182" i="12" s="1"/>
  <c r="G166" i="12"/>
  <c r="I166" i="12" s="1"/>
  <c r="G158" i="12"/>
  <c r="I158" i="12" s="1"/>
  <c r="G150" i="12"/>
  <c r="I150" i="12" s="1"/>
  <c r="G126" i="12"/>
  <c r="I126" i="12" s="1"/>
  <c r="G149" i="12"/>
  <c r="I149" i="12" s="1"/>
  <c r="G137" i="12"/>
  <c r="I137" i="12" s="1"/>
  <c r="G159" i="12"/>
  <c r="I159" i="12" s="1"/>
  <c r="G130" i="12"/>
  <c r="I130" i="12" s="1"/>
  <c r="G154" i="12"/>
  <c r="I154" i="12" s="1"/>
  <c r="G133" i="12"/>
  <c r="I133" i="12" s="1"/>
  <c r="G99" i="12"/>
  <c r="I99" i="12" s="1"/>
  <c r="G68" i="12"/>
  <c r="I68" i="12" s="1"/>
  <c r="G120" i="12"/>
  <c r="I120" i="12" s="1"/>
  <c r="G97" i="12"/>
  <c r="I97" i="12" s="1"/>
  <c r="G69" i="12"/>
  <c r="I69" i="12" s="1"/>
  <c r="G123" i="12"/>
  <c r="I123" i="12" s="1"/>
  <c r="G113" i="12"/>
  <c r="I113" i="12" s="1"/>
  <c r="G83" i="12"/>
  <c r="I83" i="12" s="1"/>
  <c r="G108" i="12"/>
  <c r="I108" i="12" s="1"/>
  <c r="G88" i="12"/>
  <c r="I88" i="12" s="1"/>
  <c r="G75" i="12"/>
  <c r="I75" i="12" s="1"/>
  <c r="G98" i="12"/>
  <c r="I98" i="12" s="1"/>
  <c r="G82" i="12"/>
  <c r="I82" i="12" s="1"/>
  <c r="G93" i="12"/>
  <c r="I93" i="12" s="1"/>
  <c r="G77" i="12"/>
  <c r="I77" i="12" s="1"/>
  <c r="G240" i="12"/>
  <c r="I240" i="12" s="1"/>
  <c r="G223" i="12"/>
  <c r="I223" i="12" s="1"/>
  <c r="G197" i="12"/>
  <c r="I197" i="12" s="1"/>
  <c r="G258" i="12"/>
  <c r="I258" i="12" s="1"/>
  <c r="G237" i="12"/>
  <c r="I237" i="12" s="1"/>
  <c r="G217" i="12"/>
  <c r="I217" i="12" s="1"/>
  <c r="G198" i="12"/>
  <c r="I198" i="12" s="1"/>
  <c r="G257" i="12"/>
  <c r="I257" i="12" s="1"/>
  <c r="G247" i="12"/>
  <c r="I247" i="12" s="1"/>
  <c r="G231" i="12"/>
  <c r="I231" i="12" s="1"/>
  <c r="G193" i="12"/>
  <c r="I193" i="12" s="1"/>
  <c r="G204" i="12"/>
  <c r="I204" i="12" s="1"/>
  <c r="G184" i="12"/>
  <c r="I184" i="12" s="1"/>
  <c r="G168" i="12"/>
  <c r="I168" i="12" s="1"/>
  <c r="G215" i="12"/>
  <c r="I215" i="12" s="1"/>
  <c r="G199" i="12"/>
  <c r="I199" i="12" s="1"/>
  <c r="G177" i="12"/>
  <c r="I177" i="12" s="1"/>
  <c r="G188" i="12"/>
  <c r="I188" i="12" s="1"/>
  <c r="G162" i="12"/>
  <c r="I162" i="12" s="1"/>
  <c r="G181" i="12"/>
  <c r="I181" i="12" s="1"/>
  <c r="G167" i="12"/>
  <c r="I167" i="12" s="1"/>
  <c r="G151" i="12"/>
  <c r="I151" i="12" s="1"/>
  <c r="G146" i="12"/>
  <c r="I146" i="12" s="1"/>
  <c r="G118" i="12"/>
  <c r="I118" i="12" s="1"/>
  <c r="G148" i="12"/>
  <c r="I148" i="12" s="1"/>
  <c r="G129" i="12"/>
  <c r="I129" i="12" s="1"/>
  <c r="G142" i="12"/>
  <c r="I142" i="12" s="1"/>
  <c r="G122" i="12"/>
  <c r="I122" i="12" s="1"/>
  <c r="G143" i="12"/>
  <c r="I143" i="12" s="1"/>
  <c r="G125" i="12"/>
  <c r="I125" i="12" s="1"/>
  <c r="G91" i="12"/>
  <c r="I91" i="12" s="1"/>
  <c r="G132" i="12"/>
  <c r="I132" i="12" s="1"/>
  <c r="G116" i="12"/>
  <c r="I116" i="12" s="1"/>
  <c r="G96" i="12"/>
  <c r="I96" i="12" s="1"/>
  <c r="G135" i="12"/>
  <c r="I135" i="12" s="1"/>
  <c r="G119" i="12"/>
  <c r="I119" i="12" s="1"/>
  <c r="G112" i="12"/>
  <c r="I112" i="12" s="1"/>
  <c r="G76" i="12"/>
  <c r="I76" i="12" s="1"/>
  <c r="G105" i="12"/>
  <c r="I105" i="12" s="1"/>
  <c r="G78" i="12"/>
  <c r="I78" i="12" s="1"/>
  <c r="G71" i="12"/>
  <c r="I71" i="12" s="1"/>
  <c r="G94" i="12"/>
  <c r="I94" i="12" s="1"/>
  <c r="G74" i="12"/>
  <c r="I74" i="12" s="1"/>
  <c r="G376" i="12"/>
  <c r="I376" i="12" s="1"/>
  <c r="G379" i="12"/>
  <c r="I379" i="12" s="1"/>
  <c r="G384" i="12"/>
  <c r="I384" i="12" s="1"/>
  <c r="G387" i="12"/>
  <c r="I387" i="12" s="1"/>
  <c r="G392" i="12"/>
  <c r="I392" i="12" s="1"/>
  <c r="G395" i="12"/>
  <c r="I395" i="12" s="1"/>
  <c r="G400" i="12"/>
  <c r="I400" i="12" s="1"/>
  <c r="G403" i="12"/>
  <c r="I403" i="12" s="1"/>
  <c r="G407" i="12"/>
  <c r="I407" i="12" s="1"/>
  <c r="G411" i="12"/>
  <c r="I411" i="12" s="1"/>
  <c r="G416" i="12"/>
  <c r="I416" i="12" s="1"/>
  <c r="G420" i="12"/>
  <c r="I420" i="12" s="1"/>
  <c r="G424" i="12"/>
  <c r="I424" i="12" s="1"/>
  <c r="G427" i="12"/>
  <c r="I427" i="12" s="1"/>
  <c r="G432" i="12"/>
  <c r="I432" i="12" s="1"/>
  <c r="G435" i="12"/>
  <c r="I435" i="12" s="1"/>
  <c r="G440" i="12"/>
  <c r="I440" i="12" s="1"/>
  <c r="G444" i="12"/>
  <c r="I444" i="12" s="1"/>
  <c r="G447" i="12"/>
  <c r="I447" i="12" s="1"/>
  <c r="G452" i="12"/>
  <c r="I452" i="12" s="1"/>
  <c r="G456" i="12"/>
  <c r="I456" i="12" s="1"/>
  <c r="G460" i="12"/>
  <c r="I460" i="12" s="1"/>
  <c r="G464" i="12"/>
  <c r="I464" i="12" s="1"/>
  <c r="G467" i="12"/>
  <c r="I467" i="12" s="1"/>
  <c r="G472" i="12"/>
  <c r="I472" i="12" s="1"/>
  <c r="G476" i="12"/>
  <c r="I476" i="12" s="1"/>
  <c r="G479" i="12"/>
  <c r="I479" i="12" s="1"/>
  <c r="G484" i="12"/>
  <c r="I484" i="12" s="1"/>
  <c r="G488" i="12"/>
  <c r="I488" i="12" s="1"/>
  <c r="G491" i="12"/>
  <c r="I491" i="12" s="1"/>
  <c r="G496" i="12"/>
  <c r="I496" i="12" s="1"/>
  <c r="G499" i="12"/>
  <c r="I499" i="12" s="1"/>
  <c r="G504" i="12"/>
  <c r="I504" i="12" s="1"/>
  <c r="G507" i="12"/>
  <c r="I507" i="12" s="1"/>
  <c r="G511" i="12"/>
  <c r="I511" i="12" s="1"/>
  <c r="G515" i="12"/>
  <c r="I515" i="12" s="1"/>
  <c r="G519" i="12"/>
  <c r="I519" i="12" s="1"/>
  <c r="G523" i="12"/>
  <c r="I523" i="12" s="1"/>
  <c r="G528" i="12"/>
  <c r="I528" i="12" s="1"/>
  <c r="G531" i="12"/>
  <c r="I531" i="12" s="1"/>
  <c r="G535" i="12"/>
  <c r="I535" i="12" s="1"/>
  <c r="G540" i="12"/>
  <c r="I540" i="12" s="1"/>
  <c r="G545" i="12"/>
  <c r="I545" i="12" s="1"/>
  <c r="G549" i="12"/>
  <c r="I549" i="12" s="1"/>
  <c r="G556" i="12"/>
  <c r="I556" i="12" s="1"/>
  <c r="G560" i="12"/>
  <c r="I560" i="12" s="1"/>
  <c r="G565" i="12"/>
  <c r="I565" i="12" s="1"/>
  <c r="G569" i="12"/>
  <c r="I569" i="12" s="1"/>
  <c r="G571" i="12"/>
  <c r="I571" i="12" s="1"/>
  <c r="G570" i="12"/>
  <c r="I570" i="12" s="1"/>
  <c r="G576" i="12"/>
  <c r="I576" i="12" s="1"/>
  <c r="G579" i="12"/>
  <c r="I579" i="12" s="1"/>
  <c r="G583" i="12"/>
  <c r="I583" i="12" s="1"/>
  <c r="G588" i="12"/>
  <c r="I588" i="12" s="1"/>
  <c r="G592" i="12"/>
  <c r="I592" i="12" s="1"/>
  <c r="G595" i="12"/>
  <c r="I595" i="12" s="1"/>
  <c r="G599" i="12"/>
  <c r="I599" i="12" s="1"/>
  <c r="G603" i="12"/>
  <c r="I603" i="12" s="1"/>
  <c r="G607" i="12"/>
  <c r="I607" i="12" s="1"/>
  <c r="G612" i="12"/>
  <c r="I612" i="12" s="1"/>
  <c r="G617" i="12"/>
  <c r="I617" i="12" s="1"/>
  <c r="G620" i="12"/>
  <c r="I620" i="12" s="1"/>
  <c r="G624" i="12"/>
  <c r="I624" i="12" s="1"/>
  <c r="G628" i="12"/>
  <c r="I628" i="12" s="1"/>
  <c r="G633" i="12"/>
  <c r="I633" i="12" s="1"/>
  <c r="G637" i="12"/>
  <c r="I637" i="12" s="1"/>
  <c r="G642" i="12"/>
  <c r="I642" i="12" s="1"/>
  <c r="G646" i="12"/>
  <c r="I646" i="12" s="1"/>
  <c r="G649" i="12"/>
  <c r="I649" i="12" s="1"/>
  <c r="G653" i="12"/>
  <c r="I653" i="12" s="1"/>
  <c r="G658" i="12"/>
  <c r="I658" i="12" s="1"/>
  <c r="G662" i="12"/>
  <c r="I662" i="12" s="1"/>
  <c r="G666" i="12"/>
  <c r="I666" i="12" s="1"/>
  <c r="G669" i="12"/>
  <c r="I669" i="12" s="1"/>
  <c r="G673" i="12"/>
  <c r="I673" i="12" s="1"/>
  <c r="G677" i="12"/>
  <c r="I677" i="12" s="1"/>
  <c r="G682" i="12"/>
  <c r="I682" i="12" s="1"/>
  <c r="G685" i="12"/>
  <c r="I685" i="12" s="1"/>
  <c r="G689" i="12"/>
  <c r="I689" i="12" s="1"/>
  <c r="G693" i="12"/>
  <c r="I693" i="12" s="1"/>
  <c r="G697" i="12"/>
  <c r="I697" i="12" s="1"/>
  <c r="G704" i="12"/>
  <c r="I704" i="12" s="1"/>
  <c r="G709" i="12"/>
  <c r="I709" i="12" s="1"/>
  <c r="G371" i="7"/>
  <c r="E371" i="7"/>
  <c r="F371" i="7" s="1"/>
  <c r="G375" i="7"/>
  <c r="E375" i="7"/>
  <c r="F375" i="7" s="1"/>
  <c r="G377" i="7"/>
  <c r="E377" i="7"/>
  <c r="F377" i="7" s="1"/>
  <c r="G380" i="7"/>
  <c r="E380" i="7"/>
  <c r="F380" i="7" s="1"/>
  <c r="G383" i="7"/>
  <c r="E383" i="7"/>
  <c r="F383" i="7" s="1"/>
  <c r="G386" i="7"/>
  <c r="E386" i="7"/>
  <c r="F386" i="7" s="1"/>
  <c r="G388" i="7"/>
  <c r="E388" i="7"/>
  <c r="F388" i="7" s="1"/>
  <c r="G391" i="7"/>
  <c r="E391" i="7"/>
  <c r="F391" i="7" s="1"/>
  <c r="G394" i="7"/>
  <c r="E394" i="7"/>
  <c r="F394" i="7" s="1"/>
  <c r="G397" i="7"/>
  <c r="E397" i="7"/>
  <c r="F397" i="7" s="1"/>
  <c r="G400" i="7"/>
  <c r="E400" i="7"/>
  <c r="F400" i="7" s="1"/>
  <c r="G403" i="7"/>
  <c r="E403" i="7"/>
  <c r="F403" i="7" s="1"/>
  <c r="E406" i="7"/>
  <c r="F406" i="7" s="1"/>
  <c r="G406" i="7"/>
  <c r="G409" i="7"/>
  <c r="E409" i="7"/>
  <c r="F409" i="7" s="1"/>
  <c r="E412" i="7"/>
  <c r="F412" i="7" s="1"/>
  <c r="G412" i="7"/>
  <c r="G415" i="7"/>
  <c r="E415" i="7"/>
  <c r="F415" i="7" s="1"/>
  <c r="E418" i="7"/>
  <c r="F418" i="7" s="1"/>
  <c r="G418" i="7"/>
  <c r="G421" i="7"/>
  <c r="E421" i="7"/>
  <c r="F421" i="7" s="1"/>
  <c r="E424" i="7"/>
  <c r="F424" i="7" s="1"/>
  <c r="G424" i="7"/>
  <c r="G427" i="7"/>
  <c r="E427" i="7"/>
  <c r="F427" i="7" s="1"/>
  <c r="E430" i="7"/>
  <c r="F430" i="7" s="1"/>
  <c r="G430" i="7"/>
  <c r="G433" i="7"/>
  <c r="E433" i="7"/>
  <c r="F433" i="7" s="1"/>
  <c r="E436" i="7"/>
  <c r="F436" i="7" s="1"/>
  <c r="G436" i="7"/>
  <c r="G439" i="7"/>
  <c r="E439" i="7"/>
  <c r="F439" i="7" s="1"/>
  <c r="G441" i="7"/>
  <c r="E441" i="7"/>
  <c r="F441" i="7" s="1"/>
  <c r="E444" i="7"/>
  <c r="F444" i="7" s="1"/>
  <c r="G444" i="7"/>
  <c r="G447" i="7"/>
  <c r="E447" i="7"/>
  <c r="F447" i="7" s="1"/>
  <c r="G449" i="7"/>
  <c r="E449" i="7"/>
  <c r="F449" i="7" s="1"/>
  <c r="G452" i="7"/>
  <c r="E452" i="7"/>
  <c r="F452" i="7" s="1"/>
  <c r="E455" i="7"/>
  <c r="F455" i="7" s="1"/>
  <c r="G455" i="7"/>
  <c r="E458" i="7"/>
  <c r="F458" i="7" s="1"/>
  <c r="G458" i="7"/>
  <c r="G460" i="7"/>
  <c r="E460" i="7"/>
  <c r="F460" i="7" s="1"/>
  <c r="E463" i="7"/>
  <c r="F463" i="7" s="1"/>
  <c r="G463" i="7"/>
  <c r="G466" i="7"/>
  <c r="E466" i="7"/>
  <c r="F466" i="7" s="1"/>
  <c r="G469" i="7"/>
  <c r="E469" i="7"/>
  <c r="F469" i="7" s="1"/>
  <c r="G472" i="7"/>
  <c r="E472" i="7"/>
  <c r="F472" i="7" s="1"/>
  <c r="G474" i="7"/>
  <c r="E474" i="7"/>
  <c r="F474" i="7" s="1"/>
  <c r="G477" i="7"/>
  <c r="E477" i="7"/>
  <c r="F477" i="7" s="1"/>
  <c r="G480" i="7"/>
  <c r="E480" i="7"/>
  <c r="F480" i="7" s="1"/>
  <c r="G483" i="7"/>
  <c r="E483" i="7"/>
  <c r="F483" i="7" s="1"/>
  <c r="G487" i="7"/>
  <c r="E487" i="7"/>
  <c r="F487" i="7" s="1"/>
  <c r="E490" i="7"/>
  <c r="F490" i="7" s="1"/>
  <c r="G490" i="7"/>
  <c r="G493" i="7"/>
  <c r="E493" i="7"/>
  <c r="F493" i="7" s="1"/>
  <c r="E494" i="7"/>
  <c r="F494" i="7" s="1"/>
  <c r="G494" i="7"/>
  <c r="E498" i="7"/>
  <c r="F498" i="7" s="1"/>
  <c r="G498" i="7"/>
  <c r="G501" i="7"/>
  <c r="E501" i="7"/>
  <c r="F501" i="7" s="1"/>
  <c r="G504" i="7"/>
  <c r="E504" i="7"/>
  <c r="F504" i="7" s="1"/>
  <c r="E506" i="7"/>
  <c r="F506" i="7" s="1"/>
  <c r="G506" i="7"/>
  <c r="G509" i="7"/>
  <c r="E509" i="7"/>
  <c r="F509" i="7" s="1"/>
  <c r="G512" i="7"/>
  <c r="E512" i="7"/>
  <c r="F512" i="7" s="1"/>
  <c r="G515" i="7"/>
  <c r="E515" i="7"/>
  <c r="F515" i="7" s="1"/>
  <c r="G519" i="7"/>
  <c r="E519" i="7"/>
  <c r="F519" i="7" s="1"/>
  <c r="E522" i="7"/>
  <c r="F522" i="7" s="1"/>
  <c r="G522" i="7"/>
  <c r="G524" i="7"/>
  <c r="E524" i="7"/>
  <c r="F524" i="7" s="1"/>
  <c r="E527" i="7"/>
  <c r="F527" i="7" s="1"/>
  <c r="G527" i="7"/>
  <c r="G529" i="7"/>
  <c r="E529" i="7"/>
  <c r="F529" i="7" s="1"/>
  <c r="G532" i="7"/>
  <c r="E532" i="7"/>
  <c r="F532" i="7" s="1"/>
  <c r="E535" i="7"/>
  <c r="F535" i="7" s="1"/>
  <c r="G535" i="7"/>
  <c r="E538" i="7"/>
  <c r="F538" i="7" s="1"/>
  <c r="G538" i="7"/>
  <c r="G541" i="7"/>
  <c r="E541" i="7"/>
  <c r="F541" i="7" s="1"/>
  <c r="G544" i="7"/>
  <c r="E544" i="7"/>
  <c r="F544" i="7" s="1"/>
  <c r="G548" i="7"/>
  <c r="E548" i="7"/>
  <c r="F548" i="7" s="1"/>
  <c r="G551" i="7"/>
  <c r="E551" i="7"/>
  <c r="F551" i="7" s="1"/>
  <c r="G553" i="7"/>
  <c r="E553" i="7"/>
  <c r="F553" i="7" s="1"/>
  <c r="G556" i="7"/>
  <c r="E556" i="7"/>
  <c r="F556" i="7" s="1"/>
  <c r="E559" i="7"/>
  <c r="F559" i="7" s="1"/>
  <c r="G559" i="7"/>
  <c r="E562" i="7"/>
  <c r="F562" i="7" s="1"/>
  <c r="G562" i="7"/>
  <c r="G565" i="7"/>
  <c r="E565" i="7"/>
  <c r="F565" i="7" s="1"/>
  <c r="G568" i="7"/>
  <c r="E568" i="7"/>
  <c r="F568" i="7" s="1"/>
  <c r="E571" i="7"/>
  <c r="F571" i="7" s="1"/>
  <c r="G571" i="7"/>
  <c r="E574" i="7"/>
  <c r="F574" i="7" s="1"/>
  <c r="G574" i="7"/>
  <c r="G577" i="7"/>
  <c r="E577" i="7"/>
  <c r="F577" i="7" s="1"/>
  <c r="G579" i="7"/>
  <c r="E579" i="7"/>
  <c r="F579" i="7" s="1"/>
  <c r="E582" i="7"/>
  <c r="F582" i="7" s="1"/>
  <c r="G582" i="7"/>
  <c r="G584" i="7"/>
  <c r="E584" i="7"/>
  <c r="F584" i="7" s="1"/>
  <c r="G587" i="7"/>
  <c r="E587" i="7"/>
  <c r="F587" i="7" s="1"/>
  <c r="E590" i="7"/>
  <c r="F590" i="7" s="1"/>
  <c r="G590" i="7"/>
  <c r="G593" i="7"/>
  <c r="E593" i="7"/>
  <c r="F593" i="7" s="1"/>
  <c r="G596" i="7"/>
  <c r="E596" i="7"/>
  <c r="F596" i="7" s="1"/>
  <c r="E599" i="7"/>
  <c r="F599" i="7" s="1"/>
  <c r="G599" i="7"/>
  <c r="G601" i="7"/>
  <c r="E601" i="7"/>
  <c r="F601" i="7" s="1"/>
  <c r="G604" i="7"/>
  <c r="E604" i="7"/>
  <c r="F604" i="7" s="1"/>
  <c r="E607" i="7"/>
  <c r="F607" i="7" s="1"/>
  <c r="G607" i="7"/>
  <c r="G611" i="7"/>
  <c r="E611" i="7"/>
  <c r="F611" i="7" s="1"/>
  <c r="G614" i="7"/>
  <c r="E614" i="7"/>
  <c r="F614" i="7" s="1"/>
  <c r="G617" i="7"/>
  <c r="E617" i="7"/>
  <c r="F617" i="7" s="1"/>
  <c r="G620" i="7"/>
  <c r="E620" i="7"/>
  <c r="F620" i="7" s="1"/>
  <c r="E631" i="7"/>
  <c r="F631" i="7" s="1"/>
  <c r="G631" i="7"/>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T567" i="4"/>
  <c r="AT568" i="4"/>
  <c r="AT569" i="4"/>
  <c r="AT570" i="4"/>
  <c r="AT571" i="4"/>
  <c r="AT572" i="4"/>
  <c r="AT573" i="4"/>
  <c r="AT574" i="4"/>
  <c r="AT575" i="4"/>
  <c r="AT576" i="4"/>
  <c r="AT577" i="4"/>
  <c r="AT578" i="4"/>
  <c r="AT579" i="4"/>
  <c r="AT580" i="4"/>
  <c r="AT581" i="4"/>
  <c r="AT582" i="4"/>
  <c r="AT583" i="4"/>
  <c r="AT584" i="4"/>
  <c r="AT585" i="4"/>
  <c r="AT586" i="4"/>
  <c r="AT587" i="4"/>
  <c r="AT588" i="4"/>
  <c r="AT589" i="4"/>
  <c r="AT590" i="4"/>
  <c r="AT591" i="4"/>
  <c r="AT592" i="4"/>
  <c r="AT593" i="4"/>
  <c r="AT594" i="4"/>
  <c r="AT595" i="4"/>
  <c r="AT596" i="4"/>
  <c r="AT597" i="4"/>
  <c r="AT598" i="4"/>
  <c r="AT599" i="4"/>
  <c r="AT600" i="4"/>
  <c r="AT601" i="4"/>
  <c r="AT602" i="4"/>
  <c r="AT603" i="4"/>
  <c r="AT604" i="4"/>
  <c r="AT605" i="4"/>
  <c r="AT606" i="4"/>
  <c r="AT607" i="4"/>
  <c r="AT608" i="4"/>
  <c r="AT609" i="4"/>
  <c r="AT610" i="4"/>
  <c r="AT611" i="4"/>
  <c r="AT612" i="4"/>
  <c r="AT613" i="4"/>
  <c r="AT614" i="4"/>
  <c r="AT615" i="4"/>
  <c r="AT616" i="4"/>
  <c r="AT617" i="4"/>
  <c r="AT618" i="4"/>
  <c r="AT619" i="4"/>
  <c r="AT620" i="4"/>
  <c r="AT621" i="4"/>
  <c r="AT622" i="4"/>
  <c r="AT623" i="4"/>
  <c r="AT624" i="4"/>
  <c r="AT625" i="4"/>
  <c r="AT626" i="4"/>
  <c r="AT627" i="4"/>
  <c r="AT628" i="4"/>
  <c r="AT629" i="4"/>
  <c r="AT630" i="4"/>
  <c r="AT631" i="4"/>
  <c r="AT632" i="4"/>
  <c r="AT633" i="4"/>
  <c r="AT634" i="4"/>
  <c r="AT635" i="4"/>
  <c r="AT636" i="4"/>
  <c r="AT637" i="4"/>
  <c r="AT638" i="4"/>
  <c r="AT639" i="4"/>
  <c r="AT640" i="4"/>
  <c r="AT641" i="4"/>
  <c r="AT642" i="4"/>
  <c r="AT643" i="4"/>
  <c r="AT644" i="4"/>
  <c r="AT645" i="4"/>
  <c r="AT646" i="4"/>
  <c r="AT647" i="4"/>
  <c r="AT648" i="4"/>
  <c r="AT649" i="4"/>
  <c r="AT650" i="4"/>
  <c r="AT651" i="4"/>
  <c r="AT652" i="4"/>
  <c r="AT653" i="4"/>
  <c r="AT654" i="4"/>
  <c r="AT655" i="4"/>
  <c r="AT656" i="4"/>
  <c r="AT657" i="4"/>
  <c r="AT658" i="4"/>
  <c r="AT659" i="4"/>
  <c r="AT660" i="4"/>
  <c r="AT661" i="4"/>
  <c r="AT662" i="4"/>
  <c r="AT663" i="4"/>
  <c r="AT664" i="4"/>
  <c r="AT665" i="4"/>
  <c r="AT666" i="4"/>
  <c r="AT667" i="4"/>
  <c r="AT668" i="4"/>
  <c r="AT669" i="4"/>
  <c r="AT670" i="4"/>
  <c r="AT671" i="4"/>
  <c r="AT672" i="4"/>
  <c r="AT673" i="4"/>
  <c r="AT674" i="4"/>
  <c r="AT675" i="4"/>
  <c r="AT676" i="4"/>
  <c r="AT677" i="4"/>
  <c r="AT678" i="4"/>
  <c r="AT679" i="4"/>
  <c r="AT680" i="4"/>
  <c r="AT681" i="4"/>
  <c r="AT682" i="4"/>
  <c r="AT683" i="4"/>
  <c r="AT684" i="4"/>
  <c r="AT685" i="4"/>
  <c r="AT686" i="4"/>
  <c r="AT687" i="4"/>
  <c r="AT688" i="4"/>
  <c r="AT689" i="4"/>
  <c r="AT690" i="4"/>
  <c r="AT691" i="4"/>
  <c r="AT692" i="4"/>
  <c r="AT693" i="4"/>
  <c r="AT694" i="4"/>
  <c r="AT695" i="4"/>
  <c r="AT696" i="4"/>
  <c r="AT697" i="4"/>
  <c r="AT698" i="4"/>
  <c r="AT699" i="4"/>
  <c r="AT700" i="4"/>
  <c r="AT701" i="4"/>
  <c r="AT702" i="4"/>
  <c r="AT703" i="4"/>
  <c r="AT704" i="4"/>
  <c r="AT705" i="4"/>
  <c r="AT706" i="4"/>
  <c r="AT707" i="4"/>
  <c r="AT708" i="4"/>
  <c r="AT709" i="4"/>
  <c r="AT710" i="4"/>
  <c r="AT711" i="4"/>
  <c r="AT712" i="4"/>
  <c r="AT713" i="4"/>
  <c r="AT714" i="4"/>
  <c r="AT715" i="4"/>
  <c r="AT716" i="4"/>
  <c r="AT717" i="4"/>
  <c r="AT718" i="4"/>
  <c r="AT719" i="4"/>
  <c r="AT720" i="4"/>
  <c r="AT721" i="4"/>
  <c r="AT722" i="4"/>
  <c r="AT723" i="4"/>
  <c r="AT724" i="4"/>
  <c r="AT725" i="4"/>
  <c r="AT726" i="4"/>
  <c r="AT727" i="4"/>
  <c r="AT728" i="4"/>
  <c r="AT729" i="4"/>
  <c r="AT730" i="4"/>
  <c r="AT731" i="4"/>
  <c r="AT732" i="4"/>
  <c r="AT733" i="4"/>
  <c r="AT734" i="4"/>
  <c r="AT735" i="4"/>
  <c r="AT736" i="4"/>
  <c r="L6" i="8"/>
  <c r="G377" i="12"/>
  <c r="I377" i="12" s="1"/>
  <c r="G381" i="12"/>
  <c r="I381" i="12" s="1"/>
  <c r="G385" i="12"/>
  <c r="I385" i="12" s="1"/>
  <c r="G389" i="12"/>
  <c r="I389" i="12" s="1"/>
  <c r="G393" i="12"/>
  <c r="I393" i="12" s="1"/>
  <c r="G397" i="12"/>
  <c r="I397" i="12" s="1"/>
  <c r="G401" i="12"/>
  <c r="I401" i="12" s="1"/>
  <c r="G405" i="12"/>
  <c r="I405" i="12" s="1"/>
  <c r="G409" i="12"/>
  <c r="I409" i="12" s="1"/>
  <c r="G413" i="12"/>
  <c r="I413" i="12" s="1"/>
  <c r="G417" i="12"/>
  <c r="I417" i="12" s="1"/>
  <c r="G421" i="12"/>
  <c r="I421" i="12" s="1"/>
  <c r="G425" i="12"/>
  <c r="I425" i="12" s="1"/>
  <c r="G429" i="12"/>
  <c r="I429" i="12" s="1"/>
  <c r="G433" i="12"/>
  <c r="I433" i="12" s="1"/>
  <c r="G437" i="12"/>
  <c r="I437" i="12" s="1"/>
  <c r="G441" i="12"/>
  <c r="I441" i="12" s="1"/>
  <c r="G445" i="12"/>
  <c r="I445" i="12" s="1"/>
  <c r="G449" i="12"/>
  <c r="I449" i="12" s="1"/>
  <c r="G453" i="12"/>
  <c r="I453" i="12" s="1"/>
  <c r="G458" i="12"/>
  <c r="I458" i="12" s="1"/>
  <c r="G461" i="12"/>
  <c r="I461" i="12" s="1"/>
  <c r="G465" i="12"/>
  <c r="I465" i="12" s="1"/>
  <c r="G469" i="12"/>
  <c r="I469" i="12" s="1"/>
  <c r="G473" i="12"/>
  <c r="I473" i="12" s="1"/>
  <c r="G477" i="12"/>
  <c r="I477" i="12" s="1"/>
  <c r="G481" i="12"/>
  <c r="I481" i="12" s="1"/>
  <c r="G486" i="12"/>
  <c r="I486" i="12" s="1"/>
  <c r="G489" i="12"/>
  <c r="I489" i="12" s="1"/>
  <c r="G493" i="12"/>
  <c r="I493" i="12" s="1"/>
  <c r="G497" i="12"/>
  <c r="I497" i="12" s="1"/>
  <c r="G501" i="12"/>
  <c r="I501" i="12" s="1"/>
  <c r="G505" i="12"/>
  <c r="I505" i="12" s="1"/>
  <c r="G509" i="12"/>
  <c r="I509" i="12" s="1"/>
  <c r="G513" i="12"/>
  <c r="I513" i="12" s="1"/>
  <c r="G517" i="12"/>
  <c r="I517" i="12" s="1"/>
  <c r="G522" i="12"/>
  <c r="I522" i="12" s="1"/>
  <c r="G525" i="12"/>
  <c r="I525" i="12" s="1"/>
  <c r="G529" i="12"/>
  <c r="I529" i="12" s="1"/>
  <c r="G533" i="12"/>
  <c r="I533" i="12" s="1"/>
  <c r="G538" i="12"/>
  <c r="I538" i="12" s="1"/>
  <c r="G542" i="12"/>
  <c r="I542" i="12" s="1"/>
  <c r="G547" i="12"/>
  <c r="I547" i="12" s="1"/>
  <c r="G551" i="12"/>
  <c r="I551" i="12" s="1"/>
  <c r="G561" i="12"/>
  <c r="I561" i="12" s="1"/>
  <c r="G552" i="12"/>
  <c r="I552" i="12" s="1"/>
  <c r="G555" i="12"/>
  <c r="I555" i="12" s="1"/>
  <c r="G554" i="12"/>
  <c r="I554" i="12" s="1"/>
  <c r="G559" i="12"/>
  <c r="I559" i="12" s="1"/>
  <c r="G563" i="12"/>
  <c r="I563" i="12" s="1"/>
  <c r="G567" i="12"/>
  <c r="I567" i="12" s="1"/>
  <c r="G573" i="12"/>
  <c r="I573" i="12" s="1"/>
  <c r="G577" i="12"/>
  <c r="I577" i="12" s="1"/>
  <c r="G581" i="12"/>
  <c r="I581" i="12" s="1"/>
  <c r="G585" i="12"/>
  <c r="I585" i="12" s="1"/>
  <c r="G589" i="12"/>
  <c r="I589" i="12" s="1"/>
  <c r="G593" i="12"/>
  <c r="I593" i="12" s="1"/>
  <c r="G597" i="12"/>
  <c r="I597" i="12" s="1"/>
  <c r="G601" i="12"/>
  <c r="I601" i="12" s="1"/>
  <c r="G605" i="12"/>
  <c r="I605" i="12" s="1"/>
  <c r="G609" i="12"/>
  <c r="I609" i="12" s="1"/>
  <c r="G613" i="12"/>
  <c r="I613" i="12" s="1"/>
  <c r="G618" i="12"/>
  <c r="I618" i="12" s="1"/>
  <c r="G622" i="12"/>
  <c r="I622" i="12" s="1"/>
  <c r="G626" i="12"/>
  <c r="I626" i="12" s="1"/>
  <c r="G630" i="12"/>
  <c r="I630" i="12" s="1"/>
  <c r="G634" i="12"/>
  <c r="I634" i="12" s="1"/>
  <c r="G638" i="12"/>
  <c r="I638" i="12" s="1"/>
  <c r="G643" i="12"/>
  <c r="I643" i="12" s="1"/>
  <c r="G647" i="12"/>
  <c r="I647" i="12" s="1"/>
  <c r="G651" i="12"/>
  <c r="I651" i="12" s="1"/>
  <c r="G655" i="12"/>
  <c r="I655" i="12" s="1"/>
  <c r="G659" i="12"/>
  <c r="I659" i="12" s="1"/>
  <c r="G663" i="12"/>
  <c r="I663" i="12" s="1"/>
  <c r="G667" i="12"/>
  <c r="I667" i="12" s="1"/>
  <c r="G671" i="12"/>
  <c r="I671" i="12" s="1"/>
  <c r="G675" i="12"/>
  <c r="I675" i="12" s="1"/>
  <c r="G679" i="12"/>
  <c r="I679" i="12" s="1"/>
  <c r="G683" i="12"/>
  <c r="I683" i="12" s="1"/>
  <c r="G687" i="12"/>
  <c r="I687" i="12" s="1"/>
  <c r="G691" i="12"/>
  <c r="I691" i="12" s="1"/>
  <c r="G695" i="12"/>
  <c r="I695" i="12" s="1"/>
  <c r="G700" i="12"/>
  <c r="I700" i="12" s="1"/>
  <c r="G703" i="12"/>
  <c r="I703" i="12" s="1"/>
  <c r="G707" i="12"/>
  <c r="I707" i="12" s="1"/>
  <c r="G708" i="12"/>
  <c r="I708" i="12" s="1"/>
  <c r="G712" i="12"/>
  <c r="I712" i="12" s="1"/>
  <c r="G713" i="12"/>
  <c r="I713" i="12" s="1"/>
  <c r="G714" i="12"/>
  <c r="I714" i="12" s="1"/>
  <c r="G715" i="12"/>
  <c r="I715" i="12" s="1"/>
  <c r="G716" i="12"/>
  <c r="I716" i="12" s="1"/>
  <c r="G717" i="12"/>
  <c r="I717" i="12" s="1"/>
  <c r="G718" i="12"/>
  <c r="I718" i="12" s="1"/>
  <c r="G719" i="12"/>
  <c r="I719" i="12" s="1"/>
  <c r="G720" i="12"/>
  <c r="I720" i="12" s="1"/>
  <c r="G721" i="12"/>
  <c r="I721" i="12" s="1"/>
  <c r="G722" i="12"/>
  <c r="I722" i="12" s="1"/>
  <c r="G723" i="12"/>
  <c r="I723" i="12" s="1"/>
  <c r="G724" i="12"/>
  <c r="I724" i="12" s="1"/>
  <c r="G725" i="12"/>
  <c r="I725" i="12" s="1"/>
  <c r="G726" i="12"/>
  <c r="I726" i="12" s="1"/>
  <c r="G727" i="12"/>
  <c r="I727" i="12" s="1"/>
  <c r="G728" i="12"/>
  <c r="I728" i="12" s="1"/>
  <c r="G729" i="12"/>
  <c r="I729" i="12" s="1"/>
  <c r="G730" i="12"/>
  <c r="I730" i="12" s="1"/>
  <c r="G731" i="12"/>
  <c r="I731" i="12" s="1"/>
  <c r="G732" i="12"/>
  <c r="I732" i="12" s="1"/>
  <c r="G733" i="12"/>
  <c r="I733" i="12" s="1"/>
  <c r="G734" i="12"/>
  <c r="I734" i="12" s="1"/>
  <c r="G735" i="12"/>
  <c r="I735" i="12" s="1"/>
  <c r="M6" i="8"/>
  <c r="D22" i="3"/>
  <c r="AY8" i="4" l="1"/>
  <c r="G735" i="7"/>
  <c r="E735" i="7"/>
  <c r="F735" i="7" s="1"/>
  <c r="G731" i="7"/>
  <c r="E731" i="7"/>
  <c r="F731" i="7" s="1"/>
  <c r="G727" i="7"/>
  <c r="E727" i="7"/>
  <c r="F727" i="7" s="1"/>
  <c r="G723" i="7"/>
  <c r="E723" i="7"/>
  <c r="F723" i="7" s="1"/>
  <c r="G734" i="7"/>
  <c r="E734" i="7"/>
  <c r="F734" i="7" s="1"/>
  <c r="G730" i="7"/>
  <c r="E730" i="7"/>
  <c r="F730" i="7" s="1"/>
  <c r="E726" i="7"/>
  <c r="F726" i="7" s="1"/>
  <c r="G726" i="7"/>
  <c r="E733" i="7"/>
  <c r="F733" i="7" s="1"/>
  <c r="G733" i="7"/>
  <c r="E729" i="7"/>
  <c r="F729" i="7" s="1"/>
  <c r="G729" i="7"/>
  <c r="E725" i="7"/>
  <c r="F725" i="7" s="1"/>
  <c r="G725" i="7"/>
  <c r="G732" i="7"/>
  <c r="E732" i="7"/>
  <c r="F732" i="7" s="1"/>
  <c r="G728" i="7"/>
  <c r="E728" i="7"/>
  <c r="F728" i="7" s="1"/>
  <c r="G724" i="7"/>
  <c r="E724" i="7"/>
  <c r="F724" i="7" s="1"/>
  <c r="D23" i="3"/>
  <c r="AY7" i="4" l="1"/>
  <c r="E9" i="8"/>
  <c r="E17" i="8" s="1"/>
  <c r="F9" i="8"/>
  <c r="F17" i="8" s="1"/>
  <c r="D9" i="8"/>
  <c r="D17" i="8" s="1"/>
  <c r="F10" i="8" l="1"/>
  <c r="E10" i="8"/>
  <c r="AU33" i="4"/>
  <c r="AV33" i="4" s="1"/>
  <c r="AU35" i="4"/>
  <c r="AV35" i="4" s="1"/>
  <c r="AU37" i="4"/>
  <c r="AV37" i="4" s="1"/>
  <c r="AU39" i="4"/>
  <c r="AV39" i="4" s="1"/>
  <c r="AU41" i="4"/>
  <c r="AV41" i="4" s="1"/>
  <c r="AU43" i="4"/>
  <c r="AV43" i="4" s="1"/>
  <c r="AU45" i="4"/>
  <c r="AV45" i="4" s="1"/>
  <c r="AU47" i="4"/>
  <c r="AV47" i="4" s="1"/>
  <c r="AU49" i="4"/>
  <c r="AV49" i="4" s="1"/>
  <c r="AU51" i="4"/>
  <c r="AV51" i="4" s="1"/>
  <c r="AU53" i="4"/>
  <c r="AV53" i="4" s="1"/>
  <c r="AU55" i="4"/>
  <c r="AV55" i="4" s="1"/>
  <c r="AU57" i="4"/>
  <c r="AV57" i="4" s="1"/>
  <c r="AU66" i="4"/>
  <c r="AV66" i="4" s="1"/>
  <c r="AU68" i="4"/>
  <c r="AV68" i="4" s="1"/>
  <c r="AU70" i="4"/>
  <c r="AV70" i="4" s="1"/>
  <c r="AU72" i="4"/>
  <c r="AV72" i="4" s="1"/>
  <c r="AU74" i="4"/>
  <c r="AV74" i="4" s="1"/>
  <c r="AU76" i="4"/>
  <c r="AV76" i="4" s="1"/>
  <c r="AU78" i="4"/>
  <c r="AV78" i="4" s="1"/>
  <c r="AU80" i="4"/>
  <c r="AV80" i="4" s="1"/>
  <c r="AU82" i="4"/>
  <c r="AV82" i="4" s="1"/>
  <c r="AU84" i="4"/>
  <c r="AV84" i="4" s="1"/>
  <c r="AU86" i="4"/>
  <c r="AV86" i="4" s="1"/>
  <c r="AU88" i="4"/>
  <c r="AV88" i="4" s="1"/>
  <c r="AU90" i="4"/>
  <c r="AV90" i="4" s="1"/>
  <c r="AU92" i="4"/>
  <c r="AV92" i="4" s="1"/>
  <c r="AU94" i="4"/>
  <c r="AV94" i="4" s="1"/>
  <c r="AU96" i="4"/>
  <c r="AV96" i="4" s="1"/>
  <c r="AU131" i="4"/>
  <c r="AV131" i="4" s="1"/>
  <c r="AU133" i="4"/>
  <c r="AV133" i="4" s="1"/>
  <c r="AU135" i="4"/>
  <c r="AV135" i="4" s="1"/>
  <c r="AU137" i="4"/>
  <c r="AV137" i="4" s="1"/>
  <c r="AU139" i="4"/>
  <c r="AV139" i="4" s="1"/>
  <c r="AU141" i="4"/>
  <c r="AV141" i="4" s="1"/>
  <c r="AU143" i="4"/>
  <c r="AV143" i="4" s="1"/>
  <c r="AU145" i="4"/>
  <c r="AV145" i="4" s="1"/>
  <c r="AU162" i="4"/>
  <c r="AV162" i="4" s="1"/>
  <c r="AU164" i="4"/>
  <c r="AV164" i="4" s="1"/>
  <c r="AU166" i="4"/>
  <c r="AV166" i="4" s="1"/>
  <c r="AU168" i="4"/>
  <c r="AV168" i="4" s="1"/>
  <c r="AU170" i="4"/>
  <c r="AV170" i="4" s="1"/>
  <c r="AU172" i="4"/>
  <c r="AV172" i="4" s="1"/>
  <c r="AU174" i="4"/>
  <c r="AV174" i="4" s="1"/>
  <c r="AU176" i="4"/>
  <c r="AV176" i="4" s="1"/>
  <c r="AU195" i="4"/>
  <c r="AV195" i="4" s="1"/>
  <c r="AU197" i="4"/>
  <c r="AV197" i="4" s="1"/>
  <c r="AU199" i="4"/>
  <c r="AV199" i="4" s="1"/>
  <c r="AU201" i="4"/>
  <c r="AV201" i="4" s="1"/>
  <c r="AU203" i="4"/>
  <c r="AV203" i="4" s="1"/>
  <c r="AU205" i="4"/>
  <c r="AV205" i="4" s="1"/>
  <c r="AU207" i="4"/>
  <c r="AV207" i="4" s="1"/>
  <c r="AU209" i="4"/>
  <c r="AV209" i="4" s="1"/>
  <c r="AU226" i="4"/>
  <c r="AV226" i="4" s="1"/>
  <c r="AU228" i="4"/>
  <c r="AV228" i="4" s="1"/>
  <c r="AU230" i="4"/>
  <c r="AV230" i="4" s="1"/>
  <c r="AU232" i="4"/>
  <c r="AV232" i="4" s="1"/>
  <c r="AU234" i="4"/>
  <c r="AV234" i="4" s="1"/>
  <c r="AU236" i="4"/>
  <c r="AV236" i="4" s="1"/>
  <c r="AU238" i="4"/>
  <c r="AV238" i="4" s="1"/>
  <c r="AU240" i="4"/>
  <c r="AV240" i="4" s="1"/>
  <c r="AU242" i="4"/>
  <c r="AV242" i="4" s="1"/>
  <c r="AU244" i="4"/>
  <c r="AV244" i="4" s="1"/>
  <c r="AU246" i="4"/>
  <c r="AV246" i="4" s="1"/>
  <c r="AU248" i="4"/>
  <c r="AV248" i="4" s="1"/>
  <c r="AU250" i="4"/>
  <c r="AV250" i="4" s="1"/>
  <c r="AU252" i="4"/>
  <c r="AV252" i="4" s="1"/>
  <c r="AU254" i="4"/>
  <c r="AV254" i="4" s="1"/>
  <c r="AU256" i="4"/>
  <c r="AV256" i="4" s="1"/>
  <c r="AU8" i="4"/>
  <c r="AV8" i="4" s="1"/>
  <c r="AU10" i="4"/>
  <c r="AV10" i="4" s="1"/>
  <c r="AU12" i="4"/>
  <c r="AV12" i="4" s="1"/>
  <c r="AU14" i="4"/>
  <c r="AV14" i="4" s="1"/>
  <c r="AU16" i="4"/>
  <c r="AV16" i="4" s="1"/>
  <c r="AU18" i="4"/>
  <c r="AV18" i="4" s="1"/>
  <c r="AU20" i="4"/>
  <c r="AV20" i="4" s="1"/>
  <c r="AU22" i="4"/>
  <c r="AV22" i="4" s="1"/>
  <c r="AU24" i="4"/>
  <c r="AV24" i="4" s="1"/>
  <c r="AU26" i="4"/>
  <c r="AV26" i="4" s="1"/>
  <c r="AU28" i="4"/>
  <c r="AV28" i="4" s="1"/>
  <c r="AU30" i="4"/>
  <c r="AV30" i="4" s="1"/>
  <c r="AU59" i="4"/>
  <c r="AV59" i="4" s="1"/>
  <c r="AU61" i="4"/>
  <c r="AV61" i="4" s="1"/>
  <c r="AU63" i="4"/>
  <c r="AV63" i="4" s="1"/>
  <c r="AU65" i="4"/>
  <c r="AV65" i="4" s="1"/>
  <c r="AU98" i="4"/>
  <c r="AV98" i="4" s="1"/>
  <c r="AU100" i="4"/>
  <c r="AV100" i="4" s="1"/>
  <c r="AU102" i="4"/>
  <c r="AV102" i="4" s="1"/>
  <c r="AU104" i="4"/>
  <c r="AV104" i="4" s="1"/>
  <c r="AU106" i="4"/>
  <c r="AV106" i="4" s="1"/>
  <c r="AU108" i="4"/>
  <c r="AV108" i="4" s="1"/>
  <c r="AU110" i="4"/>
  <c r="AV110" i="4" s="1"/>
  <c r="AU112" i="4"/>
  <c r="AV112" i="4" s="1"/>
  <c r="AU114" i="4"/>
  <c r="AV114" i="4" s="1"/>
  <c r="AU116" i="4"/>
  <c r="AV116" i="4" s="1"/>
  <c r="AU118" i="4"/>
  <c r="AV118" i="4" s="1"/>
  <c r="AU120" i="4"/>
  <c r="AV120" i="4" s="1"/>
  <c r="AU122" i="4"/>
  <c r="AV122" i="4" s="1"/>
  <c r="AU124" i="4"/>
  <c r="AV124" i="4" s="1"/>
  <c r="AU126" i="4"/>
  <c r="AV126" i="4" s="1"/>
  <c r="AU128" i="4"/>
  <c r="AV128" i="4" s="1"/>
  <c r="AU147" i="4"/>
  <c r="AV147" i="4" s="1"/>
  <c r="AU149" i="4"/>
  <c r="AV149" i="4" s="1"/>
  <c r="AU151" i="4"/>
  <c r="AV151" i="4" s="1"/>
  <c r="AU153" i="4"/>
  <c r="AV153" i="4" s="1"/>
  <c r="AU155" i="4"/>
  <c r="AV155" i="4" s="1"/>
  <c r="AU157" i="4"/>
  <c r="AV157" i="4" s="1"/>
  <c r="AU159" i="4"/>
  <c r="AV159" i="4" s="1"/>
  <c r="AU161" i="4"/>
  <c r="AV161" i="4" s="1"/>
  <c r="AU178" i="4"/>
  <c r="AV178" i="4" s="1"/>
  <c r="AU180" i="4"/>
  <c r="AV180" i="4" s="1"/>
  <c r="AU182" i="4"/>
  <c r="AV182" i="4" s="1"/>
  <c r="AU184" i="4"/>
  <c r="AV184" i="4" s="1"/>
  <c r="AU186" i="4"/>
  <c r="AV186" i="4" s="1"/>
  <c r="AU188" i="4"/>
  <c r="AV188" i="4" s="1"/>
  <c r="AU190" i="4"/>
  <c r="AV190" i="4" s="1"/>
  <c r="AU192" i="4"/>
  <c r="AV192" i="4" s="1"/>
  <c r="AU211" i="4"/>
  <c r="AV211" i="4" s="1"/>
  <c r="AU213" i="4"/>
  <c r="AV213" i="4" s="1"/>
  <c r="AU215" i="4"/>
  <c r="AV215" i="4" s="1"/>
  <c r="AU217" i="4"/>
  <c r="AV217" i="4" s="1"/>
  <c r="AU219" i="4"/>
  <c r="AV219" i="4" s="1"/>
  <c r="AU221" i="4"/>
  <c r="AV221" i="4" s="1"/>
  <c r="AU223" i="4"/>
  <c r="AV223" i="4" s="1"/>
  <c r="AU225" i="4"/>
  <c r="AV225" i="4" s="1"/>
  <c r="AU258" i="4"/>
  <c r="AV258" i="4" s="1"/>
  <c r="AU260" i="4"/>
  <c r="AV260" i="4" s="1"/>
  <c r="AU262" i="4"/>
  <c r="AV262" i="4" s="1"/>
  <c r="AU264" i="4"/>
  <c r="AV264" i="4" s="1"/>
  <c r="AU266" i="4"/>
  <c r="AV266" i="4" s="1"/>
  <c r="AU268" i="4"/>
  <c r="AV268" i="4" s="1"/>
  <c r="AU270" i="4"/>
  <c r="AV270" i="4" s="1"/>
  <c r="AU272" i="4"/>
  <c r="AV272" i="4" s="1"/>
  <c r="AU274" i="4"/>
  <c r="AV274" i="4" s="1"/>
  <c r="AU276" i="4"/>
  <c r="AV276" i="4" s="1"/>
  <c r="AU278" i="4"/>
  <c r="AV278" i="4" s="1"/>
  <c r="AU280" i="4"/>
  <c r="AV280" i="4" s="1"/>
  <c r="AU282" i="4"/>
  <c r="AV282" i="4" s="1"/>
  <c r="AU284" i="4"/>
  <c r="AV284" i="4" s="1"/>
  <c r="AU286" i="4"/>
  <c r="AV286" i="4" s="1"/>
  <c r="AU288" i="4"/>
  <c r="AV288" i="4" s="1"/>
  <c r="AU290" i="4"/>
  <c r="AV290" i="4" s="1"/>
  <c r="AU292" i="4"/>
  <c r="AV292" i="4" s="1"/>
  <c r="AU294" i="4"/>
  <c r="AV294" i="4" s="1"/>
  <c r="AU296" i="4"/>
  <c r="AV296" i="4" s="1"/>
  <c r="AU298" i="4"/>
  <c r="AV298" i="4" s="1"/>
  <c r="AU300" i="4"/>
  <c r="AV300" i="4" s="1"/>
  <c r="AU302" i="4"/>
  <c r="AV302" i="4" s="1"/>
  <c r="AU304" i="4"/>
  <c r="AV304" i="4" s="1"/>
  <c r="AU306" i="4"/>
  <c r="AV306" i="4" s="1"/>
  <c r="AU308" i="4"/>
  <c r="AV308" i="4" s="1"/>
  <c r="AU32" i="4"/>
  <c r="AV32" i="4" s="1"/>
  <c r="AU34" i="4"/>
  <c r="AV34" i="4" s="1"/>
  <c r="AU36" i="4"/>
  <c r="AV36" i="4" s="1"/>
  <c r="AU38" i="4"/>
  <c r="AV38" i="4" s="1"/>
  <c r="AU40" i="4"/>
  <c r="AV40" i="4" s="1"/>
  <c r="AU42" i="4"/>
  <c r="AV42" i="4" s="1"/>
  <c r="AU44" i="4"/>
  <c r="AV44" i="4" s="1"/>
  <c r="AU46" i="4"/>
  <c r="AV46" i="4" s="1"/>
  <c r="AU48" i="4"/>
  <c r="AV48" i="4" s="1"/>
  <c r="AU50" i="4"/>
  <c r="AV50" i="4" s="1"/>
  <c r="AU52" i="4"/>
  <c r="AV52" i="4" s="1"/>
  <c r="AU54" i="4"/>
  <c r="AV54" i="4" s="1"/>
  <c r="AU56" i="4"/>
  <c r="AV56" i="4" s="1"/>
  <c r="AU67" i="4"/>
  <c r="AV67" i="4" s="1"/>
  <c r="AU69" i="4"/>
  <c r="AV69" i="4" s="1"/>
  <c r="AU71" i="4"/>
  <c r="AV71" i="4" s="1"/>
  <c r="AU73" i="4"/>
  <c r="AV73" i="4" s="1"/>
  <c r="AU75" i="4"/>
  <c r="AV75" i="4" s="1"/>
  <c r="AU77" i="4"/>
  <c r="AV77" i="4" s="1"/>
  <c r="AU79" i="4"/>
  <c r="AV79" i="4" s="1"/>
  <c r="AU81" i="4"/>
  <c r="AV81" i="4" s="1"/>
  <c r="AU83" i="4"/>
  <c r="AV83" i="4" s="1"/>
  <c r="AU85" i="4"/>
  <c r="AV85" i="4" s="1"/>
  <c r="AU87" i="4"/>
  <c r="AV87" i="4" s="1"/>
  <c r="AU89" i="4"/>
  <c r="AV89" i="4" s="1"/>
  <c r="AU91" i="4"/>
  <c r="AV91" i="4" s="1"/>
  <c r="AU93" i="4"/>
  <c r="AV93" i="4" s="1"/>
  <c r="AU95" i="4"/>
  <c r="AV95" i="4" s="1"/>
  <c r="AU97" i="4"/>
  <c r="AV97" i="4" s="1"/>
  <c r="AU130" i="4"/>
  <c r="AV130" i="4" s="1"/>
  <c r="AU132" i="4"/>
  <c r="AV132" i="4" s="1"/>
  <c r="AU134" i="4"/>
  <c r="AV134" i="4" s="1"/>
  <c r="AU136" i="4"/>
  <c r="AV136" i="4" s="1"/>
  <c r="AU138" i="4"/>
  <c r="AV138" i="4" s="1"/>
  <c r="AU140" i="4"/>
  <c r="AV140" i="4" s="1"/>
  <c r="AU142" i="4"/>
  <c r="AV142" i="4" s="1"/>
  <c r="AU144" i="4"/>
  <c r="AV144" i="4" s="1"/>
  <c r="AU163" i="4"/>
  <c r="AV163" i="4" s="1"/>
  <c r="AU165" i="4"/>
  <c r="AV165" i="4" s="1"/>
  <c r="AU167" i="4"/>
  <c r="AV167" i="4" s="1"/>
  <c r="AU169" i="4"/>
  <c r="AV169" i="4" s="1"/>
  <c r="AU171" i="4"/>
  <c r="AV171" i="4" s="1"/>
  <c r="AU173" i="4"/>
  <c r="AV173" i="4" s="1"/>
  <c r="AU175" i="4"/>
  <c r="AV175" i="4" s="1"/>
  <c r="AU177" i="4"/>
  <c r="AV177" i="4" s="1"/>
  <c r="AU194" i="4"/>
  <c r="AV194" i="4" s="1"/>
  <c r="AU196" i="4"/>
  <c r="AV196" i="4" s="1"/>
  <c r="AU198" i="4"/>
  <c r="AV198" i="4" s="1"/>
  <c r="AU200" i="4"/>
  <c r="AV200" i="4" s="1"/>
  <c r="AU202" i="4"/>
  <c r="AV202" i="4" s="1"/>
  <c r="AU204" i="4"/>
  <c r="AV204" i="4" s="1"/>
  <c r="AU206" i="4"/>
  <c r="AV206" i="4" s="1"/>
  <c r="AU208" i="4"/>
  <c r="AV208" i="4" s="1"/>
  <c r="AU227" i="4"/>
  <c r="AV227" i="4" s="1"/>
  <c r="AU229" i="4"/>
  <c r="AV229" i="4" s="1"/>
  <c r="AU231" i="4"/>
  <c r="AV231" i="4" s="1"/>
  <c r="AU233" i="4"/>
  <c r="AV233" i="4" s="1"/>
  <c r="AU235" i="4"/>
  <c r="AV235" i="4" s="1"/>
  <c r="AU237" i="4"/>
  <c r="AV237" i="4" s="1"/>
  <c r="AU239" i="4"/>
  <c r="AV239" i="4" s="1"/>
  <c r="AU241" i="4"/>
  <c r="AV241" i="4" s="1"/>
  <c r="AU243" i="4"/>
  <c r="AV243" i="4" s="1"/>
  <c r="AU245" i="4"/>
  <c r="AV245" i="4" s="1"/>
  <c r="AU247" i="4"/>
  <c r="AV247" i="4" s="1"/>
  <c r="AU249" i="4"/>
  <c r="AV249" i="4" s="1"/>
  <c r="AU251" i="4"/>
  <c r="AV251" i="4" s="1"/>
  <c r="AU253" i="4"/>
  <c r="AV253" i="4" s="1"/>
  <c r="AU255" i="4"/>
  <c r="AV255" i="4" s="1"/>
  <c r="AU257" i="4"/>
  <c r="AV257" i="4" s="1"/>
  <c r="AU9" i="4"/>
  <c r="AV9" i="4" s="1"/>
  <c r="AU11" i="4"/>
  <c r="AV11" i="4" s="1"/>
  <c r="AU13" i="4"/>
  <c r="AV13" i="4" s="1"/>
  <c r="AU15" i="4"/>
  <c r="AV15" i="4" s="1"/>
  <c r="AU17" i="4"/>
  <c r="AV17" i="4" s="1"/>
  <c r="AU19" i="4"/>
  <c r="AV19" i="4" s="1"/>
  <c r="AU21" i="4"/>
  <c r="AV21" i="4" s="1"/>
  <c r="AU23" i="4"/>
  <c r="AV23" i="4" s="1"/>
  <c r="AU25" i="4"/>
  <c r="AV25" i="4" s="1"/>
  <c r="AU27" i="4"/>
  <c r="AV27" i="4" s="1"/>
  <c r="AU29" i="4"/>
  <c r="AV29" i="4" s="1"/>
  <c r="AU31" i="4"/>
  <c r="AV31" i="4" s="1"/>
  <c r="AU58" i="4"/>
  <c r="AV58" i="4" s="1"/>
  <c r="AU60" i="4"/>
  <c r="AV60" i="4" s="1"/>
  <c r="AU62" i="4"/>
  <c r="AV62" i="4" s="1"/>
  <c r="AU64" i="4"/>
  <c r="AV64" i="4" s="1"/>
  <c r="AU99" i="4"/>
  <c r="AV99" i="4" s="1"/>
  <c r="AU101" i="4"/>
  <c r="AV101" i="4" s="1"/>
  <c r="AU103" i="4"/>
  <c r="AV103" i="4" s="1"/>
  <c r="AU105" i="4"/>
  <c r="AV105" i="4" s="1"/>
  <c r="AU107" i="4"/>
  <c r="AV107" i="4" s="1"/>
  <c r="AU109" i="4"/>
  <c r="AV109" i="4" s="1"/>
  <c r="AU111" i="4"/>
  <c r="AV111" i="4" s="1"/>
  <c r="AU113" i="4"/>
  <c r="AV113" i="4" s="1"/>
  <c r="AU115" i="4"/>
  <c r="AV115" i="4" s="1"/>
  <c r="AU117" i="4"/>
  <c r="AV117" i="4" s="1"/>
  <c r="AU119" i="4"/>
  <c r="AV119" i="4" s="1"/>
  <c r="AU121" i="4"/>
  <c r="AV121" i="4" s="1"/>
  <c r="AU123" i="4"/>
  <c r="AV123" i="4" s="1"/>
  <c r="AU125" i="4"/>
  <c r="AV125" i="4" s="1"/>
  <c r="AU127" i="4"/>
  <c r="AV127" i="4" s="1"/>
  <c r="AU129" i="4"/>
  <c r="AV129" i="4" s="1"/>
  <c r="AU146" i="4"/>
  <c r="AV146" i="4" s="1"/>
  <c r="AU148" i="4"/>
  <c r="AV148" i="4" s="1"/>
  <c r="AU150" i="4"/>
  <c r="AV150" i="4" s="1"/>
  <c r="AU152" i="4"/>
  <c r="AV152" i="4" s="1"/>
  <c r="AU154" i="4"/>
  <c r="AV154" i="4" s="1"/>
  <c r="AU156" i="4"/>
  <c r="AV156" i="4" s="1"/>
  <c r="AU158" i="4"/>
  <c r="AV158" i="4" s="1"/>
  <c r="AU160" i="4"/>
  <c r="AV160" i="4" s="1"/>
  <c r="AU179" i="4"/>
  <c r="AV179" i="4" s="1"/>
  <c r="AU181" i="4"/>
  <c r="AV181" i="4" s="1"/>
  <c r="AU183" i="4"/>
  <c r="AV183" i="4" s="1"/>
  <c r="AU185" i="4"/>
  <c r="AV185" i="4" s="1"/>
  <c r="AU187" i="4"/>
  <c r="AV187" i="4" s="1"/>
  <c r="AU189" i="4"/>
  <c r="AV189" i="4" s="1"/>
  <c r="AU191" i="4"/>
  <c r="AV191" i="4" s="1"/>
  <c r="AU193" i="4"/>
  <c r="AV193" i="4" s="1"/>
  <c r="AU210" i="4"/>
  <c r="AV210" i="4" s="1"/>
  <c r="AU212" i="4"/>
  <c r="AV212" i="4" s="1"/>
  <c r="AU214" i="4"/>
  <c r="AV214" i="4" s="1"/>
  <c r="AU216" i="4"/>
  <c r="AV216" i="4" s="1"/>
  <c r="AU218" i="4"/>
  <c r="AV218" i="4" s="1"/>
  <c r="AU220" i="4"/>
  <c r="AV220" i="4" s="1"/>
  <c r="AU222" i="4"/>
  <c r="AV222" i="4" s="1"/>
  <c r="AU224" i="4"/>
  <c r="AV224" i="4" s="1"/>
  <c r="AU259" i="4"/>
  <c r="AV259" i="4" s="1"/>
  <c r="AU261" i="4"/>
  <c r="AV261" i="4" s="1"/>
  <c r="AU263" i="4"/>
  <c r="AV263" i="4" s="1"/>
  <c r="AU265" i="4"/>
  <c r="AV265" i="4" s="1"/>
  <c r="AU267" i="4"/>
  <c r="AV267" i="4" s="1"/>
  <c r="AU269" i="4"/>
  <c r="AV269" i="4" s="1"/>
  <c r="AU271" i="4"/>
  <c r="AV271" i="4" s="1"/>
  <c r="AU273" i="4"/>
  <c r="AV273" i="4" s="1"/>
  <c r="AU275" i="4"/>
  <c r="AV275" i="4" s="1"/>
  <c r="AU277" i="4"/>
  <c r="AV277" i="4" s="1"/>
  <c r="AU279" i="4"/>
  <c r="AV279" i="4" s="1"/>
  <c r="AU281" i="4"/>
  <c r="AV281" i="4" s="1"/>
  <c r="AU283" i="4"/>
  <c r="AV283" i="4" s="1"/>
  <c r="AU285" i="4"/>
  <c r="AV285" i="4" s="1"/>
  <c r="AU287" i="4"/>
  <c r="AV287" i="4" s="1"/>
  <c r="AU289" i="4"/>
  <c r="AV289" i="4" s="1"/>
  <c r="AU291" i="4"/>
  <c r="AV291" i="4" s="1"/>
  <c r="AU293" i="4"/>
  <c r="AV293" i="4" s="1"/>
  <c r="AU295" i="4"/>
  <c r="AV295" i="4" s="1"/>
  <c r="AU297" i="4"/>
  <c r="AV297" i="4" s="1"/>
  <c r="AU299" i="4"/>
  <c r="AV299" i="4" s="1"/>
  <c r="AU301" i="4"/>
  <c r="AV301" i="4" s="1"/>
  <c r="AU303" i="4"/>
  <c r="AV303" i="4" s="1"/>
  <c r="AU305" i="4"/>
  <c r="AV305" i="4" s="1"/>
  <c r="AU307" i="4"/>
  <c r="AV307" i="4" s="1"/>
  <c r="AU309" i="4"/>
  <c r="AV309" i="4" s="1"/>
  <c r="AU322" i="4"/>
  <c r="AV322" i="4" s="1"/>
  <c r="AU324" i="4"/>
  <c r="AV324" i="4" s="1"/>
  <c r="AU326" i="4"/>
  <c r="AV326" i="4" s="1"/>
  <c r="AU328" i="4"/>
  <c r="AV328" i="4" s="1"/>
  <c r="AU330" i="4"/>
  <c r="AV330" i="4" s="1"/>
  <c r="AU332" i="4"/>
  <c r="AV332" i="4" s="1"/>
  <c r="AU334" i="4"/>
  <c r="AV334" i="4" s="1"/>
  <c r="AU336" i="4"/>
  <c r="AV336" i="4" s="1"/>
  <c r="AU338" i="4"/>
  <c r="AV338" i="4" s="1"/>
  <c r="AU340" i="4"/>
  <c r="AV340" i="4" s="1"/>
  <c r="AU342" i="4"/>
  <c r="AV342" i="4" s="1"/>
  <c r="AU344" i="4"/>
  <c r="AV344" i="4" s="1"/>
  <c r="AU359" i="4"/>
  <c r="AV359" i="4" s="1"/>
  <c r="AU361" i="4"/>
  <c r="AV361" i="4" s="1"/>
  <c r="AU363" i="4"/>
  <c r="AV363" i="4" s="1"/>
  <c r="AU365" i="4"/>
  <c r="AV365" i="4" s="1"/>
  <c r="AU367" i="4"/>
  <c r="AV367" i="4" s="1"/>
  <c r="AU369" i="4"/>
  <c r="AV369" i="4" s="1"/>
  <c r="AU371" i="4"/>
  <c r="AV371" i="4" s="1"/>
  <c r="AU311" i="4"/>
  <c r="AV311" i="4" s="1"/>
  <c r="AU313" i="4"/>
  <c r="AV313" i="4" s="1"/>
  <c r="AU315" i="4"/>
  <c r="AV315" i="4" s="1"/>
  <c r="AU317" i="4"/>
  <c r="AV317" i="4" s="1"/>
  <c r="AU319" i="4"/>
  <c r="AV319" i="4" s="1"/>
  <c r="AU321" i="4"/>
  <c r="AV321" i="4" s="1"/>
  <c r="AU346" i="4"/>
  <c r="AV346" i="4" s="1"/>
  <c r="AU348" i="4"/>
  <c r="AV348" i="4" s="1"/>
  <c r="AU350" i="4"/>
  <c r="AV350" i="4" s="1"/>
  <c r="AU352" i="4"/>
  <c r="AV352" i="4" s="1"/>
  <c r="AU354" i="4"/>
  <c r="AV354" i="4" s="1"/>
  <c r="AU356" i="4"/>
  <c r="AV356" i="4" s="1"/>
  <c r="AU358" i="4"/>
  <c r="AV358" i="4" s="1"/>
  <c r="AU323" i="4"/>
  <c r="AV323" i="4" s="1"/>
  <c r="AU325" i="4"/>
  <c r="AV325" i="4" s="1"/>
  <c r="AU327" i="4"/>
  <c r="AV327" i="4" s="1"/>
  <c r="AU329" i="4"/>
  <c r="AV329" i="4" s="1"/>
  <c r="AU331" i="4"/>
  <c r="AV331" i="4" s="1"/>
  <c r="AU333" i="4"/>
  <c r="AV333" i="4" s="1"/>
  <c r="AU335" i="4"/>
  <c r="AV335" i="4" s="1"/>
  <c r="AU337" i="4"/>
  <c r="AV337" i="4" s="1"/>
  <c r="AU339" i="4"/>
  <c r="AV339" i="4" s="1"/>
  <c r="AU341" i="4"/>
  <c r="AV341" i="4" s="1"/>
  <c r="AU343" i="4"/>
  <c r="AV343" i="4" s="1"/>
  <c r="AU345" i="4"/>
  <c r="AV345" i="4" s="1"/>
  <c r="AU360" i="4"/>
  <c r="AV360" i="4" s="1"/>
  <c r="AU362" i="4"/>
  <c r="AV362" i="4" s="1"/>
  <c r="AU364" i="4"/>
  <c r="AV364" i="4" s="1"/>
  <c r="AU366" i="4"/>
  <c r="AV366" i="4" s="1"/>
  <c r="AU368" i="4"/>
  <c r="AV368" i="4" s="1"/>
  <c r="AU370" i="4"/>
  <c r="AV370" i="4" s="1"/>
  <c r="AU310" i="4"/>
  <c r="AV310" i="4" s="1"/>
  <c r="AU312" i="4"/>
  <c r="AV312" i="4" s="1"/>
  <c r="AU314" i="4"/>
  <c r="AV314" i="4" s="1"/>
  <c r="AU316" i="4"/>
  <c r="AV316" i="4" s="1"/>
  <c r="AU318" i="4"/>
  <c r="AV318" i="4" s="1"/>
  <c r="AU320" i="4"/>
  <c r="AV320" i="4" s="1"/>
  <c r="AU347" i="4"/>
  <c r="AV347" i="4" s="1"/>
  <c r="AU349" i="4"/>
  <c r="AV349" i="4" s="1"/>
  <c r="AU351" i="4"/>
  <c r="AV351" i="4" s="1"/>
  <c r="AU353" i="4"/>
  <c r="AV353" i="4" s="1"/>
  <c r="AU355" i="4"/>
  <c r="AV355" i="4" s="1"/>
  <c r="AU357" i="4"/>
  <c r="AV357" i="4" s="1"/>
  <c r="AU375" i="4"/>
  <c r="AV375" i="4" s="1"/>
  <c r="AU379" i="4"/>
  <c r="AV379" i="4" s="1"/>
  <c r="AU383" i="4"/>
  <c r="AV383" i="4" s="1"/>
  <c r="AU391" i="4"/>
  <c r="AV391" i="4" s="1"/>
  <c r="AU399" i="4"/>
  <c r="AV399" i="4" s="1"/>
  <c r="AU403" i="4"/>
  <c r="AV403" i="4" s="1"/>
  <c r="AU405" i="4"/>
  <c r="AV405" i="4" s="1"/>
  <c r="AU407" i="4"/>
  <c r="AV407" i="4" s="1"/>
  <c r="AU413" i="4"/>
  <c r="AV413" i="4" s="1"/>
  <c r="AU415" i="4"/>
  <c r="AV415" i="4" s="1"/>
  <c r="AU423" i="4"/>
  <c r="AV423" i="4" s="1"/>
  <c r="AU431" i="4"/>
  <c r="AV431" i="4" s="1"/>
  <c r="AU439" i="4"/>
  <c r="AV439" i="4" s="1"/>
  <c r="AU441" i="4"/>
  <c r="AV441" i="4" s="1"/>
  <c r="AU449" i="4"/>
  <c r="AV449" i="4" s="1"/>
  <c r="AU451" i="4"/>
  <c r="AV451" i="4" s="1"/>
  <c r="AU457" i="4"/>
  <c r="AV457" i="4" s="1"/>
  <c r="AU465" i="4"/>
  <c r="AV465" i="4" s="1"/>
  <c r="AU467" i="4"/>
  <c r="AV467" i="4" s="1"/>
  <c r="AU479" i="4"/>
  <c r="AV479" i="4" s="1"/>
  <c r="AU481" i="4"/>
  <c r="AV481" i="4" s="1"/>
  <c r="AU483" i="4"/>
  <c r="AV483" i="4" s="1"/>
  <c r="AU491" i="4"/>
  <c r="AV491" i="4" s="1"/>
  <c r="AU493" i="4"/>
  <c r="AV493" i="4" s="1"/>
  <c r="AU495" i="4"/>
  <c r="AV495" i="4" s="1"/>
  <c r="AU497" i="4"/>
  <c r="AV497" i="4" s="1"/>
  <c r="AU499" i="4"/>
  <c r="AV499" i="4" s="1"/>
  <c r="AU505" i="4"/>
  <c r="AV505" i="4" s="1"/>
  <c r="AU509" i="4"/>
  <c r="AV509" i="4" s="1"/>
  <c r="AU511" i="4"/>
  <c r="AV511" i="4" s="1"/>
  <c r="AU513" i="4"/>
  <c r="AV513" i="4" s="1"/>
  <c r="AU517" i="4"/>
  <c r="AV517" i="4" s="1"/>
  <c r="AU519" i="4"/>
  <c r="AV519" i="4" s="1"/>
  <c r="AU525" i="4"/>
  <c r="AV525" i="4" s="1"/>
  <c r="AU527" i="4"/>
  <c r="AV527" i="4" s="1"/>
  <c r="AU531" i="4"/>
  <c r="AV531" i="4" s="1"/>
  <c r="AU533" i="4"/>
  <c r="AV533" i="4" s="1"/>
  <c r="AU535" i="4"/>
  <c r="AV535" i="4" s="1"/>
  <c r="AU537" i="4"/>
  <c r="AV537" i="4" s="1"/>
  <c r="AU539" i="4"/>
  <c r="AV539" i="4" s="1"/>
  <c r="AU541" i="4"/>
  <c r="AV541" i="4" s="1"/>
  <c r="AU543" i="4"/>
  <c r="AV543" i="4" s="1"/>
  <c r="AU549" i="4"/>
  <c r="AV549" i="4" s="1"/>
  <c r="AU551" i="4"/>
  <c r="AV551" i="4" s="1"/>
  <c r="AU557" i="4"/>
  <c r="AV557" i="4" s="1"/>
  <c r="AU559" i="4"/>
  <c r="AV559" i="4" s="1"/>
  <c r="AU563" i="4"/>
  <c r="AV563" i="4" s="1"/>
  <c r="AU565" i="4"/>
  <c r="AV565" i="4" s="1"/>
  <c r="AU567" i="4"/>
  <c r="AV567" i="4" s="1"/>
  <c r="AU569" i="4"/>
  <c r="AV569" i="4" s="1"/>
  <c r="AU571" i="4"/>
  <c r="AV571" i="4" s="1"/>
  <c r="AU575" i="4"/>
  <c r="AV575" i="4" s="1"/>
  <c r="AU577" i="4"/>
  <c r="AV577" i="4" s="1"/>
  <c r="AU583" i="4"/>
  <c r="AV583" i="4" s="1"/>
  <c r="AU593" i="4"/>
  <c r="AV593" i="4" s="1"/>
  <c r="AU599" i="4"/>
  <c r="AV599" i="4" s="1"/>
  <c r="AU609" i="4"/>
  <c r="AV609" i="4" s="1"/>
  <c r="AU615" i="4"/>
  <c r="AV615" i="4" s="1"/>
  <c r="AU619" i="4"/>
  <c r="AV619" i="4" s="1"/>
  <c r="AU625" i="4"/>
  <c r="AV625" i="4" s="1"/>
  <c r="AU629" i="4"/>
  <c r="AV629" i="4" s="1"/>
  <c r="AU631" i="4"/>
  <c r="AV631" i="4" s="1"/>
  <c r="AU633" i="4"/>
  <c r="AV633" i="4" s="1"/>
  <c r="AU635" i="4"/>
  <c r="AV635" i="4" s="1"/>
  <c r="AU639" i="4"/>
  <c r="AV639" i="4" s="1"/>
  <c r="AU641" i="4"/>
  <c r="AV641" i="4" s="1"/>
  <c r="AU647" i="4"/>
  <c r="AV647" i="4" s="1"/>
  <c r="AU657" i="4"/>
  <c r="AV657" i="4" s="1"/>
  <c r="AU373" i="4"/>
  <c r="AV373" i="4" s="1"/>
  <c r="AU377" i="4"/>
  <c r="AV377" i="4" s="1"/>
  <c r="AU381" i="4"/>
  <c r="AV381" i="4" s="1"/>
  <c r="AU385" i="4"/>
  <c r="AV385" i="4" s="1"/>
  <c r="AU387" i="4"/>
  <c r="AV387" i="4" s="1"/>
  <c r="AU389" i="4"/>
  <c r="AV389" i="4" s="1"/>
  <c r="AU393" i="4"/>
  <c r="AV393" i="4" s="1"/>
  <c r="AU395" i="4"/>
  <c r="AV395" i="4" s="1"/>
  <c r="AU397" i="4"/>
  <c r="AV397" i="4" s="1"/>
  <c r="AU401" i="4"/>
  <c r="AV401" i="4" s="1"/>
  <c r="AU409" i="4"/>
  <c r="AV409" i="4" s="1"/>
  <c r="AU411" i="4"/>
  <c r="AV411" i="4" s="1"/>
  <c r="AU417" i="4"/>
  <c r="AV417" i="4" s="1"/>
  <c r="AU419" i="4"/>
  <c r="AV419" i="4" s="1"/>
  <c r="AU421" i="4"/>
  <c r="AV421" i="4" s="1"/>
  <c r="AU425" i="4"/>
  <c r="AV425" i="4" s="1"/>
  <c r="AU427" i="4"/>
  <c r="AV427" i="4" s="1"/>
  <c r="AU429" i="4"/>
  <c r="AV429" i="4" s="1"/>
  <c r="AU433" i="4"/>
  <c r="AV433" i="4" s="1"/>
  <c r="AU435" i="4"/>
  <c r="AV435" i="4" s="1"/>
  <c r="AU437" i="4"/>
  <c r="AV437" i="4" s="1"/>
  <c r="AU443" i="4"/>
  <c r="AV443" i="4" s="1"/>
  <c r="AU445" i="4"/>
  <c r="AV445" i="4" s="1"/>
  <c r="AU447" i="4"/>
  <c r="AV447" i="4" s="1"/>
  <c r="AU453" i="4"/>
  <c r="AV453" i="4" s="1"/>
  <c r="AU455" i="4"/>
  <c r="AV455" i="4" s="1"/>
  <c r="AU459" i="4"/>
  <c r="AV459" i="4" s="1"/>
  <c r="AU461" i="4"/>
  <c r="AV461" i="4" s="1"/>
  <c r="AU463" i="4"/>
  <c r="AV463" i="4" s="1"/>
  <c r="AU469" i="4"/>
  <c r="AV469" i="4" s="1"/>
  <c r="AU471" i="4"/>
  <c r="AV471" i="4" s="1"/>
  <c r="AU473" i="4"/>
  <c r="AV473" i="4" s="1"/>
  <c r="AU475" i="4"/>
  <c r="AV475" i="4" s="1"/>
  <c r="AU477" i="4"/>
  <c r="AV477" i="4" s="1"/>
  <c r="AU485" i="4"/>
  <c r="AV485" i="4" s="1"/>
  <c r="AU487" i="4"/>
  <c r="AV487" i="4" s="1"/>
  <c r="AU489" i="4"/>
  <c r="AV489" i="4" s="1"/>
  <c r="AU501" i="4"/>
  <c r="AV501" i="4" s="1"/>
  <c r="AU503" i="4"/>
  <c r="AV503" i="4" s="1"/>
  <c r="AU507" i="4"/>
  <c r="AV507" i="4" s="1"/>
  <c r="AU515" i="4"/>
  <c r="AV515" i="4" s="1"/>
  <c r="AU521" i="4"/>
  <c r="AV521" i="4" s="1"/>
  <c r="AU523" i="4"/>
  <c r="AV523" i="4" s="1"/>
  <c r="AU529" i="4"/>
  <c r="AV529" i="4" s="1"/>
  <c r="AU545" i="4"/>
  <c r="AV545" i="4" s="1"/>
  <c r="AU547" i="4"/>
  <c r="AV547" i="4" s="1"/>
  <c r="AU553" i="4"/>
  <c r="AV553" i="4" s="1"/>
  <c r="AU555" i="4"/>
  <c r="AV555" i="4" s="1"/>
  <c r="AU561" i="4"/>
  <c r="AV561" i="4" s="1"/>
  <c r="AU573" i="4"/>
  <c r="AV573" i="4" s="1"/>
  <c r="AU579" i="4"/>
  <c r="AV579" i="4" s="1"/>
  <c r="AU581" i="4"/>
  <c r="AV581" i="4" s="1"/>
  <c r="AU585" i="4"/>
  <c r="AV585" i="4" s="1"/>
  <c r="AU587" i="4"/>
  <c r="AV587" i="4" s="1"/>
  <c r="AU589" i="4"/>
  <c r="AV589" i="4" s="1"/>
  <c r="AU591" i="4"/>
  <c r="AV591" i="4" s="1"/>
  <c r="AU595" i="4"/>
  <c r="AV595" i="4" s="1"/>
  <c r="AU597" i="4"/>
  <c r="AV597" i="4" s="1"/>
  <c r="AU601" i="4"/>
  <c r="AV601" i="4" s="1"/>
  <c r="AU603" i="4"/>
  <c r="AV603" i="4" s="1"/>
  <c r="AU605" i="4"/>
  <c r="AV605" i="4" s="1"/>
  <c r="AU607" i="4"/>
  <c r="AV607" i="4" s="1"/>
  <c r="AU611" i="4"/>
  <c r="AV611" i="4" s="1"/>
  <c r="AU613" i="4"/>
  <c r="AV613" i="4" s="1"/>
  <c r="AU617" i="4"/>
  <c r="AV617" i="4" s="1"/>
  <c r="AU621" i="4"/>
  <c r="AV621" i="4" s="1"/>
  <c r="AU623" i="4"/>
  <c r="AV623" i="4" s="1"/>
  <c r="AU627" i="4"/>
  <c r="AV627" i="4" s="1"/>
  <c r="AU637" i="4"/>
  <c r="AV637" i="4" s="1"/>
  <c r="AU643" i="4"/>
  <c r="AV643" i="4" s="1"/>
  <c r="AU645" i="4"/>
  <c r="AV645" i="4" s="1"/>
  <c r="AU649" i="4"/>
  <c r="AV649" i="4" s="1"/>
  <c r="AU651" i="4"/>
  <c r="AV651" i="4" s="1"/>
  <c r="AU653" i="4"/>
  <c r="AV653" i="4" s="1"/>
  <c r="AU655" i="4"/>
  <c r="AV655" i="4" s="1"/>
  <c r="AU659" i="4"/>
  <c r="AV659" i="4" s="1"/>
  <c r="AU386" i="4"/>
  <c r="AV386" i="4" s="1"/>
  <c r="AU392" i="4"/>
  <c r="AV392" i="4" s="1"/>
  <c r="AU400" i="4"/>
  <c r="AV400" i="4" s="1"/>
  <c r="AU418" i="4"/>
  <c r="AV418" i="4" s="1"/>
  <c r="AU424" i="4"/>
  <c r="AV424" i="4" s="1"/>
  <c r="AU426" i="4"/>
  <c r="AV426" i="4" s="1"/>
  <c r="AU436" i="4"/>
  <c r="AV436" i="4" s="1"/>
  <c r="AU438" i="4"/>
  <c r="AV438" i="4" s="1"/>
  <c r="AU442" i="4"/>
  <c r="AV442" i="4" s="1"/>
  <c r="AU444" i="4"/>
  <c r="AV444" i="4" s="1"/>
  <c r="AU446" i="4"/>
  <c r="AV446" i="4" s="1"/>
  <c r="AU448" i="4"/>
  <c r="AV448" i="4" s="1"/>
  <c r="AU452" i="4"/>
  <c r="AV452" i="4" s="1"/>
  <c r="AU456" i="4"/>
  <c r="AV456" i="4" s="1"/>
  <c r="AU458" i="4"/>
  <c r="AV458" i="4" s="1"/>
  <c r="AU472" i="4"/>
  <c r="AV472" i="4" s="1"/>
  <c r="AU474" i="4"/>
  <c r="AV474" i="4" s="1"/>
  <c r="AU486" i="4"/>
  <c r="AV486" i="4" s="1"/>
  <c r="AU488" i="4"/>
  <c r="AV488" i="4" s="1"/>
  <c r="AU490" i="4"/>
  <c r="AV490" i="4" s="1"/>
  <c r="AU498" i="4"/>
  <c r="AV498" i="4" s="1"/>
  <c r="AU500" i="4"/>
  <c r="AV500" i="4" s="1"/>
  <c r="AU504" i="4"/>
  <c r="AV504" i="4" s="1"/>
  <c r="AU506" i="4"/>
  <c r="AV506" i="4" s="1"/>
  <c r="AU514" i="4"/>
  <c r="AV514" i="4" s="1"/>
  <c r="AU518" i="4"/>
  <c r="AV518" i="4" s="1"/>
  <c r="AU520" i="4"/>
  <c r="AV520" i="4" s="1"/>
  <c r="AU522" i="4"/>
  <c r="AV522" i="4" s="1"/>
  <c r="AU526" i="4"/>
  <c r="AV526" i="4" s="1"/>
  <c r="AU530" i="4"/>
  <c r="AV530" i="4" s="1"/>
  <c r="AU538" i="4"/>
  <c r="AV538" i="4" s="1"/>
  <c r="AU546" i="4"/>
  <c r="AV546" i="4" s="1"/>
  <c r="AU550" i="4"/>
  <c r="AV550" i="4" s="1"/>
  <c r="AU552" i="4"/>
  <c r="AV552" i="4" s="1"/>
  <c r="AU554" i="4"/>
  <c r="AV554" i="4" s="1"/>
  <c r="AU560" i="4"/>
  <c r="AV560" i="4" s="1"/>
  <c r="AU562" i="4"/>
  <c r="AV562" i="4" s="1"/>
  <c r="AU574" i="4"/>
  <c r="AV574" i="4" s="1"/>
  <c r="AU580" i="4"/>
  <c r="AV580" i="4" s="1"/>
  <c r="AU584" i="4"/>
  <c r="AV584" i="4" s="1"/>
  <c r="AU588" i="4"/>
  <c r="AV588" i="4" s="1"/>
  <c r="AU590" i="4"/>
  <c r="AV590" i="4" s="1"/>
  <c r="AU594" i="4"/>
  <c r="AV594" i="4" s="1"/>
  <c r="AU596" i="4"/>
  <c r="AV596" i="4" s="1"/>
  <c r="AU598" i="4"/>
  <c r="AV598" i="4" s="1"/>
  <c r="AU600" i="4"/>
  <c r="AV600" i="4" s="1"/>
  <c r="AU604" i="4"/>
  <c r="AV604" i="4" s="1"/>
  <c r="AU606" i="4"/>
  <c r="AV606" i="4" s="1"/>
  <c r="AU612" i="4"/>
  <c r="AV612" i="4" s="1"/>
  <c r="AU622" i="4"/>
  <c r="AV622" i="4" s="1"/>
  <c r="AU628" i="4"/>
  <c r="AV628" i="4" s="1"/>
  <c r="AU632" i="4"/>
  <c r="AV632" i="4" s="1"/>
  <c r="AU638" i="4"/>
  <c r="AV638" i="4" s="1"/>
  <c r="AU642" i="4"/>
  <c r="AV642" i="4" s="1"/>
  <c r="AU644" i="4"/>
  <c r="AV644" i="4" s="1"/>
  <c r="AU646" i="4"/>
  <c r="AV646" i="4" s="1"/>
  <c r="AU648" i="4"/>
  <c r="AV648" i="4" s="1"/>
  <c r="AU652" i="4"/>
  <c r="AV652" i="4" s="1"/>
  <c r="AU654" i="4"/>
  <c r="AV654" i="4" s="1"/>
  <c r="AU372" i="4"/>
  <c r="AV372" i="4" s="1"/>
  <c r="AU374" i="4"/>
  <c r="AV374" i="4" s="1"/>
  <c r="AU376" i="4"/>
  <c r="AV376" i="4" s="1"/>
  <c r="AU378" i="4"/>
  <c r="AV378" i="4" s="1"/>
  <c r="AU380" i="4"/>
  <c r="AV380" i="4" s="1"/>
  <c r="AU382" i="4"/>
  <c r="AV382" i="4" s="1"/>
  <c r="AU384" i="4"/>
  <c r="AV384" i="4" s="1"/>
  <c r="AU388" i="4"/>
  <c r="AV388" i="4" s="1"/>
  <c r="AU390" i="4"/>
  <c r="AV390" i="4" s="1"/>
  <c r="AU394" i="4"/>
  <c r="AV394" i="4" s="1"/>
  <c r="AU396" i="4"/>
  <c r="AV396" i="4" s="1"/>
  <c r="AU398" i="4"/>
  <c r="AV398" i="4" s="1"/>
  <c r="AU402" i="4"/>
  <c r="AV402" i="4" s="1"/>
  <c r="AU404" i="4"/>
  <c r="AV404" i="4" s="1"/>
  <c r="AU406" i="4"/>
  <c r="AV406" i="4" s="1"/>
  <c r="AU408" i="4"/>
  <c r="AV408" i="4" s="1"/>
  <c r="AU410" i="4"/>
  <c r="AV410" i="4" s="1"/>
  <c r="AU412" i="4"/>
  <c r="AV412" i="4" s="1"/>
  <c r="AU414" i="4"/>
  <c r="AV414" i="4" s="1"/>
  <c r="AU416" i="4"/>
  <c r="AV416" i="4" s="1"/>
  <c r="AU420" i="4"/>
  <c r="AV420" i="4" s="1"/>
  <c r="AU422" i="4"/>
  <c r="AV422" i="4" s="1"/>
  <c r="AU428" i="4"/>
  <c r="AV428" i="4" s="1"/>
  <c r="AU430" i="4"/>
  <c r="AV430" i="4" s="1"/>
  <c r="AU432" i="4"/>
  <c r="AV432" i="4" s="1"/>
  <c r="AU434" i="4"/>
  <c r="AV434" i="4" s="1"/>
  <c r="AU440" i="4"/>
  <c r="AV440" i="4" s="1"/>
  <c r="AU450" i="4"/>
  <c r="AV450" i="4" s="1"/>
  <c r="AU454" i="4"/>
  <c r="AV454" i="4" s="1"/>
  <c r="AU460" i="4"/>
  <c r="AV460" i="4" s="1"/>
  <c r="AU462" i="4"/>
  <c r="AV462" i="4" s="1"/>
  <c r="AU464" i="4"/>
  <c r="AV464" i="4" s="1"/>
  <c r="AU466" i="4"/>
  <c r="AV466" i="4" s="1"/>
  <c r="AU468" i="4"/>
  <c r="AV468" i="4" s="1"/>
  <c r="AU470" i="4"/>
  <c r="AV470" i="4" s="1"/>
  <c r="AU476" i="4"/>
  <c r="AV476" i="4" s="1"/>
  <c r="AU478" i="4"/>
  <c r="AV478" i="4" s="1"/>
  <c r="AU480" i="4"/>
  <c r="AV480" i="4" s="1"/>
  <c r="AU482" i="4"/>
  <c r="AV482" i="4" s="1"/>
  <c r="AU484" i="4"/>
  <c r="AV484" i="4" s="1"/>
  <c r="AU492" i="4"/>
  <c r="AV492" i="4" s="1"/>
  <c r="AU494" i="4"/>
  <c r="AV494" i="4" s="1"/>
  <c r="AU496" i="4"/>
  <c r="AV496" i="4" s="1"/>
  <c r="AU502" i="4"/>
  <c r="AV502" i="4" s="1"/>
  <c r="AU508" i="4"/>
  <c r="AV508" i="4" s="1"/>
  <c r="AU510" i="4"/>
  <c r="AV510" i="4" s="1"/>
  <c r="AU512" i="4"/>
  <c r="AV512" i="4" s="1"/>
  <c r="AU516" i="4"/>
  <c r="AV516" i="4" s="1"/>
  <c r="AU524" i="4"/>
  <c r="AV524" i="4" s="1"/>
  <c r="AU528" i="4"/>
  <c r="AV528" i="4" s="1"/>
  <c r="AU532" i="4"/>
  <c r="AV532" i="4" s="1"/>
  <c r="AU534" i="4"/>
  <c r="AV534" i="4" s="1"/>
  <c r="AU536" i="4"/>
  <c r="AV536" i="4" s="1"/>
  <c r="AU540" i="4"/>
  <c r="AV540" i="4" s="1"/>
  <c r="AU542" i="4"/>
  <c r="AV542" i="4" s="1"/>
  <c r="AU544" i="4"/>
  <c r="AV544" i="4" s="1"/>
  <c r="AU548" i="4"/>
  <c r="AV548" i="4" s="1"/>
  <c r="AU556" i="4"/>
  <c r="AV556" i="4" s="1"/>
  <c r="AU558" i="4"/>
  <c r="AV558" i="4" s="1"/>
  <c r="AU564" i="4"/>
  <c r="AV564" i="4" s="1"/>
  <c r="AU566" i="4"/>
  <c r="AV566" i="4" s="1"/>
  <c r="AU568" i="4"/>
  <c r="AV568" i="4" s="1"/>
  <c r="AU570" i="4"/>
  <c r="AV570" i="4" s="1"/>
  <c r="AU572" i="4"/>
  <c r="AV572" i="4" s="1"/>
  <c r="AU576" i="4"/>
  <c r="AV576" i="4" s="1"/>
  <c r="AU578" i="4"/>
  <c r="AV578" i="4" s="1"/>
  <c r="AU582" i="4"/>
  <c r="AV582" i="4" s="1"/>
  <c r="AU586" i="4"/>
  <c r="AV586" i="4" s="1"/>
  <c r="AU592" i="4"/>
  <c r="AV592" i="4" s="1"/>
  <c r="AU602" i="4"/>
  <c r="AV602" i="4" s="1"/>
  <c r="AU608" i="4"/>
  <c r="AV608" i="4" s="1"/>
  <c r="AU610" i="4"/>
  <c r="AV610" i="4" s="1"/>
  <c r="AU614" i="4"/>
  <c r="AV614" i="4" s="1"/>
  <c r="AU616" i="4"/>
  <c r="AV616" i="4" s="1"/>
  <c r="AU618" i="4"/>
  <c r="AV618" i="4" s="1"/>
  <c r="AU620" i="4"/>
  <c r="AV620" i="4" s="1"/>
  <c r="AU624" i="4"/>
  <c r="AV624" i="4" s="1"/>
  <c r="AU626" i="4"/>
  <c r="AV626" i="4" s="1"/>
  <c r="AU630" i="4"/>
  <c r="AV630" i="4" s="1"/>
  <c r="AU634" i="4"/>
  <c r="AV634" i="4" s="1"/>
  <c r="AU636" i="4"/>
  <c r="AV636" i="4" s="1"/>
  <c r="AU640" i="4"/>
  <c r="AV640" i="4" s="1"/>
  <c r="AU650" i="4"/>
  <c r="AV650" i="4" s="1"/>
  <c r="AU656" i="4"/>
  <c r="AV656" i="4" s="1"/>
  <c r="AU658" i="4"/>
  <c r="AV658" i="4" s="1"/>
  <c r="AU663" i="4"/>
  <c r="AV663" i="4" s="1"/>
  <c r="AU669" i="4"/>
  <c r="AV669" i="4" s="1"/>
  <c r="AU677" i="4"/>
  <c r="AV677" i="4" s="1"/>
  <c r="AU685" i="4"/>
  <c r="AV685" i="4" s="1"/>
  <c r="AU693" i="4"/>
  <c r="AV693" i="4" s="1"/>
  <c r="AU701" i="4"/>
  <c r="AV701" i="4" s="1"/>
  <c r="AU709" i="4"/>
  <c r="AV709" i="4" s="1"/>
  <c r="AU717" i="4"/>
  <c r="AV717" i="4" s="1"/>
  <c r="AU725" i="4"/>
  <c r="AV725" i="4" s="1"/>
  <c r="AU733" i="4"/>
  <c r="AV733" i="4" s="1"/>
  <c r="AU732" i="4"/>
  <c r="AV732" i="4" s="1"/>
  <c r="AU661" i="4"/>
  <c r="AV661" i="4" s="1"/>
  <c r="AU665" i="4"/>
  <c r="AV665" i="4" s="1"/>
  <c r="AU667" i="4"/>
  <c r="AV667" i="4" s="1"/>
  <c r="AU671" i="4"/>
  <c r="AV671" i="4" s="1"/>
  <c r="AU673" i="4"/>
  <c r="AV673" i="4" s="1"/>
  <c r="AU675" i="4"/>
  <c r="AV675" i="4" s="1"/>
  <c r="AU679" i="4"/>
  <c r="AV679" i="4" s="1"/>
  <c r="AU681" i="4"/>
  <c r="AV681" i="4" s="1"/>
  <c r="AU683" i="4"/>
  <c r="AV683" i="4" s="1"/>
  <c r="AU687" i="4"/>
  <c r="AV687" i="4" s="1"/>
  <c r="AU689" i="4"/>
  <c r="AV689" i="4" s="1"/>
  <c r="AU691" i="4"/>
  <c r="AV691" i="4" s="1"/>
  <c r="AU695" i="4"/>
  <c r="AV695" i="4" s="1"/>
  <c r="AU697" i="4"/>
  <c r="AV697" i="4" s="1"/>
  <c r="AU699" i="4"/>
  <c r="AV699" i="4" s="1"/>
  <c r="AU703" i="4"/>
  <c r="AV703" i="4" s="1"/>
  <c r="AU705" i="4"/>
  <c r="AV705" i="4" s="1"/>
  <c r="AU707" i="4"/>
  <c r="AV707" i="4" s="1"/>
  <c r="AU711" i="4"/>
  <c r="AV711" i="4" s="1"/>
  <c r="AU713" i="4"/>
  <c r="AV713" i="4" s="1"/>
  <c r="AU715" i="4"/>
  <c r="AV715" i="4" s="1"/>
  <c r="AU719" i="4"/>
  <c r="AV719" i="4" s="1"/>
  <c r="AU721" i="4"/>
  <c r="AV721" i="4" s="1"/>
  <c r="AU723" i="4"/>
  <c r="AV723" i="4" s="1"/>
  <c r="AU727" i="4"/>
  <c r="AV727" i="4" s="1"/>
  <c r="AU729" i="4"/>
  <c r="AV729" i="4" s="1"/>
  <c r="AU731" i="4"/>
  <c r="AV731" i="4" s="1"/>
  <c r="AU735" i="4"/>
  <c r="AV735" i="4" s="1"/>
  <c r="AU730" i="4"/>
  <c r="AV730" i="4" s="1"/>
  <c r="AU660" i="4"/>
  <c r="AV660" i="4" s="1"/>
  <c r="AU664" i="4"/>
  <c r="AV664" i="4" s="1"/>
  <c r="AU662" i="4"/>
  <c r="AV662" i="4" s="1"/>
  <c r="AU666" i="4"/>
  <c r="AV666" i="4" s="1"/>
  <c r="AU668" i="4"/>
  <c r="AV668" i="4" s="1"/>
  <c r="AU670" i="4"/>
  <c r="AV670" i="4" s="1"/>
  <c r="AU672" i="4"/>
  <c r="AV672" i="4" s="1"/>
  <c r="AU674" i="4"/>
  <c r="AV674" i="4" s="1"/>
  <c r="AU676" i="4"/>
  <c r="AV676" i="4" s="1"/>
  <c r="AU678" i="4"/>
  <c r="AV678" i="4" s="1"/>
  <c r="AU680" i="4"/>
  <c r="AV680" i="4" s="1"/>
  <c r="AU682" i="4"/>
  <c r="AV682" i="4" s="1"/>
  <c r="AU684" i="4"/>
  <c r="AV684" i="4" s="1"/>
  <c r="AU686" i="4"/>
  <c r="AV686" i="4" s="1"/>
  <c r="AU688" i="4"/>
  <c r="AV688" i="4" s="1"/>
  <c r="AU690" i="4"/>
  <c r="AV690" i="4" s="1"/>
  <c r="AU692" i="4"/>
  <c r="AV692" i="4" s="1"/>
  <c r="AU694" i="4"/>
  <c r="AV694" i="4" s="1"/>
  <c r="AU696" i="4"/>
  <c r="AV696" i="4" s="1"/>
  <c r="AU698" i="4"/>
  <c r="AV698" i="4" s="1"/>
  <c r="AU700" i="4"/>
  <c r="AV700" i="4" s="1"/>
  <c r="AU702" i="4"/>
  <c r="AV702" i="4" s="1"/>
  <c r="AU704" i="4"/>
  <c r="AV704" i="4" s="1"/>
  <c r="AU706" i="4"/>
  <c r="AV706" i="4" s="1"/>
  <c r="AU708" i="4"/>
  <c r="AV708" i="4" s="1"/>
  <c r="AU710" i="4"/>
  <c r="AV710" i="4" s="1"/>
  <c r="AU712" i="4"/>
  <c r="AV712" i="4" s="1"/>
  <c r="AU714" i="4"/>
  <c r="AV714" i="4" s="1"/>
  <c r="AU716" i="4"/>
  <c r="AV716" i="4" s="1"/>
  <c r="AU718" i="4"/>
  <c r="AV718" i="4" s="1"/>
  <c r="AU720" i="4"/>
  <c r="AV720" i="4" s="1"/>
  <c r="AU722" i="4"/>
  <c r="AV722" i="4" s="1"/>
  <c r="AU724" i="4"/>
  <c r="AV724" i="4" s="1"/>
  <c r="AU726" i="4"/>
  <c r="AV726" i="4" s="1"/>
  <c r="AU728" i="4"/>
  <c r="AV728" i="4" s="1"/>
  <c r="AU734" i="4"/>
  <c r="AV734" i="4" s="1"/>
  <c r="AU736" i="4"/>
  <c r="AV736" i="4" s="1"/>
  <c r="E15" i="8"/>
  <c r="E13" i="8"/>
  <c r="E18" i="3" s="1"/>
  <c r="D13" i="8"/>
  <c r="D18" i="3" s="1"/>
  <c r="E14" i="8"/>
  <c r="E17" i="3" s="1"/>
  <c r="F14" i="8"/>
  <c r="F17" i="3" s="1"/>
  <c r="F15" i="8"/>
  <c r="D16" i="8"/>
  <c r="D19" i="3" s="1"/>
  <c r="F13" i="8"/>
  <c r="F18" i="3" s="1"/>
  <c r="D15" i="8"/>
  <c r="E16" i="8"/>
  <c r="E19" i="3" s="1"/>
  <c r="D14" i="8"/>
  <c r="D17" i="3" s="1"/>
  <c r="F16" i="8"/>
  <c r="F19" i="3" s="1"/>
  <c r="AY9" i="4" l="1"/>
  <c r="AH12" i="4"/>
  <c r="AO12" i="4" s="1"/>
  <c r="AH14" i="4"/>
  <c r="AO14" i="4" s="1"/>
  <c r="AH17" i="4"/>
  <c r="AO17" i="4" s="1"/>
  <c r="AH19" i="4"/>
  <c r="AO19" i="4" s="1"/>
  <c r="AH24" i="4"/>
  <c r="AH32" i="4"/>
  <c r="AO32" i="4" s="1"/>
  <c r="AH35" i="4"/>
  <c r="AO35" i="4" s="1"/>
  <c r="AH38" i="4"/>
  <c r="AO38" i="4" s="1"/>
  <c r="AH43" i="4"/>
  <c r="AO43" i="4" s="1"/>
  <c r="AH48" i="4"/>
  <c r="AO48" i="4" s="1"/>
  <c r="AH53" i="4"/>
  <c r="AO53" i="4" s="1"/>
  <c r="AH55" i="4"/>
  <c r="AO55" i="4" s="1"/>
  <c r="AH58" i="4"/>
  <c r="AO58" i="4" s="1"/>
  <c r="AH60" i="4"/>
  <c r="AO60" i="4" s="1"/>
  <c r="AH62" i="4"/>
  <c r="AO62" i="4" s="1"/>
  <c r="AH65" i="4"/>
  <c r="AO65" i="4" s="1"/>
  <c r="AH67" i="4"/>
  <c r="AO67" i="4" s="1"/>
  <c r="AH71" i="4"/>
  <c r="AH75" i="4"/>
  <c r="AH79" i="4"/>
  <c r="AO79" i="4" s="1"/>
  <c r="AH83" i="4"/>
  <c r="AO83" i="4" s="1"/>
  <c r="AH85" i="4"/>
  <c r="AO85" i="4" s="1"/>
  <c r="AH92" i="4"/>
  <c r="AO92" i="4" s="1"/>
  <c r="AH93" i="4"/>
  <c r="AO93" i="4" s="1"/>
  <c r="AH101" i="4"/>
  <c r="AO101" i="4" s="1"/>
  <c r="AH110" i="4"/>
  <c r="AO110" i="4" s="1"/>
  <c r="AH112" i="4"/>
  <c r="AO112" i="4" s="1"/>
  <c r="AH117" i="4"/>
  <c r="AO117" i="4" s="1"/>
  <c r="AH119" i="4"/>
  <c r="AO119" i="4" s="1"/>
  <c r="AH128" i="4"/>
  <c r="AO128" i="4" s="1"/>
  <c r="AH130" i="4"/>
  <c r="AO130" i="4" s="1"/>
  <c r="AH145" i="4"/>
  <c r="AO145" i="4" s="1"/>
  <c r="AH147" i="4"/>
  <c r="AO147" i="4" s="1"/>
  <c r="AH156" i="4"/>
  <c r="AO156" i="4" s="1"/>
  <c r="AH159" i="4"/>
  <c r="AO159" i="4" s="1"/>
  <c r="AH162" i="4"/>
  <c r="AO162" i="4" s="1"/>
  <c r="AH164" i="4"/>
  <c r="AO164" i="4" s="1"/>
  <c r="AH177" i="4"/>
  <c r="AO177" i="4" s="1"/>
  <c r="AH179" i="4"/>
  <c r="AO179" i="4" s="1"/>
  <c r="AH8" i="4"/>
  <c r="AO8" i="4" s="1"/>
  <c r="AH9" i="4"/>
  <c r="AO9" i="4" s="1"/>
  <c r="AH11" i="4"/>
  <c r="AO11" i="4" s="1"/>
  <c r="AH16" i="4"/>
  <c r="AO16" i="4" s="1"/>
  <c r="AH21" i="4"/>
  <c r="AO21" i="4" s="1"/>
  <c r="AH23" i="4"/>
  <c r="AO23" i="4" s="1"/>
  <c r="AH26" i="4"/>
  <c r="AO26" i="4" s="1"/>
  <c r="AH28" i="4"/>
  <c r="AO28" i="4" s="1"/>
  <c r="AH30" i="4"/>
  <c r="AO30" i="4" s="1"/>
  <c r="AH39" i="4"/>
  <c r="AO39" i="4" s="1"/>
  <c r="AH41" i="4"/>
  <c r="AO41" i="4" s="1"/>
  <c r="AH45" i="4"/>
  <c r="AO45" i="4" s="1"/>
  <c r="AH47" i="4"/>
  <c r="AO47" i="4" s="1"/>
  <c r="AH50" i="4"/>
  <c r="AO50" i="4" s="1"/>
  <c r="AH64" i="4"/>
  <c r="AO64" i="4" s="1"/>
  <c r="AH69" i="4"/>
  <c r="AO69" i="4" s="1"/>
  <c r="AH72" i="4"/>
  <c r="AH73" i="4"/>
  <c r="AH76" i="4"/>
  <c r="AH77" i="4"/>
  <c r="AO77" i="4" s="1"/>
  <c r="AH80" i="4"/>
  <c r="AO80" i="4" s="1"/>
  <c r="AH81" i="4"/>
  <c r="AO81" i="4" s="1"/>
  <c r="AH84" i="4"/>
  <c r="AO84" i="4" s="1"/>
  <c r="AH87" i="4"/>
  <c r="AO87" i="4" s="1"/>
  <c r="AH90" i="4"/>
  <c r="AO90" i="4" s="1"/>
  <c r="AH96" i="4"/>
  <c r="AO96" i="4" s="1"/>
  <c r="AH98" i="4"/>
  <c r="AO98" i="4" s="1"/>
  <c r="AH100" i="4"/>
  <c r="AO100" i="4" s="1"/>
  <c r="AH103" i="4"/>
  <c r="AO103" i="4" s="1"/>
  <c r="AH105" i="4"/>
  <c r="AO105" i="4" s="1"/>
  <c r="AH107" i="4"/>
  <c r="AO107" i="4" s="1"/>
  <c r="AH114" i="4"/>
  <c r="AO114" i="4" s="1"/>
  <c r="AH116" i="4"/>
  <c r="AO116" i="4" s="1"/>
  <c r="AH121" i="4"/>
  <c r="AO121" i="4" s="1"/>
  <c r="AH123" i="4"/>
  <c r="AO123" i="4" s="1"/>
  <c r="AH125" i="4"/>
  <c r="AO125" i="4" s="1"/>
  <c r="AH132" i="4"/>
  <c r="AO132" i="4" s="1"/>
  <c r="AH134" i="4"/>
  <c r="AO134" i="4" s="1"/>
  <c r="AH136" i="4"/>
  <c r="AO136" i="4" s="1"/>
  <c r="AH138" i="4"/>
  <c r="AO138" i="4" s="1"/>
  <c r="AH141" i="4"/>
  <c r="AO141" i="4" s="1"/>
  <c r="AH144" i="4"/>
  <c r="AO144" i="4" s="1"/>
  <c r="AH149" i="4"/>
  <c r="AO149" i="4" s="1"/>
  <c r="AH151" i="4"/>
  <c r="AO151" i="4" s="1"/>
  <c r="AH153" i="4"/>
  <c r="AO153" i="4" s="1"/>
  <c r="AH155" i="4"/>
  <c r="AO155" i="4" s="1"/>
  <c r="AH158" i="4"/>
  <c r="AO158" i="4" s="1"/>
  <c r="AH166" i="4"/>
  <c r="AO166" i="4" s="1"/>
  <c r="AH168" i="4"/>
  <c r="AO168" i="4" s="1"/>
  <c r="AH170" i="4"/>
  <c r="AO170" i="4" s="1"/>
  <c r="AH173" i="4"/>
  <c r="AO173" i="4" s="1"/>
  <c r="AH176" i="4"/>
  <c r="AO176" i="4" s="1"/>
  <c r="AH181" i="4"/>
  <c r="AO181" i="4" s="1"/>
  <c r="AH13" i="4"/>
  <c r="AO13" i="4" s="1"/>
  <c r="AH15" i="4"/>
  <c r="AO15" i="4" s="1"/>
  <c r="AH18" i="4"/>
  <c r="AO18" i="4" s="1"/>
  <c r="AH31" i="4"/>
  <c r="AO31" i="4" s="1"/>
  <c r="AH33" i="4"/>
  <c r="AO33" i="4" s="1"/>
  <c r="AH36" i="4"/>
  <c r="AO36" i="4" s="1"/>
  <c r="AH42" i="4"/>
  <c r="AO42" i="4" s="1"/>
  <c r="AH52" i="4"/>
  <c r="AO52" i="4" s="1"/>
  <c r="AH54" i="4"/>
  <c r="AO54" i="4" s="1"/>
  <c r="AH57" i="4"/>
  <c r="AO57" i="4" s="1"/>
  <c r="AH59" i="4"/>
  <c r="AO59" i="4" s="1"/>
  <c r="AH61" i="4"/>
  <c r="AO61" i="4" s="1"/>
  <c r="AH63" i="4"/>
  <c r="AO63" i="4" s="1"/>
  <c r="AH66" i="4"/>
  <c r="AO66" i="4" s="1"/>
  <c r="AH68" i="4"/>
  <c r="AO68" i="4" s="1"/>
  <c r="AH88" i="4"/>
  <c r="AH89" i="4"/>
  <c r="AO89" i="4" s="1"/>
  <c r="AH94" i="4"/>
  <c r="AH102" i="4"/>
  <c r="AO102" i="4" s="1"/>
  <c r="AH109" i="4"/>
  <c r="AO109" i="4" s="1"/>
  <c r="AH111" i="4"/>
  <c r="AO111" i="4" s="1"/>
  <c r="AH118" i="4"/>
  <c r="AO118" i="4" s="1"/>
  <c r="AH120" i="4"/>
  <c r="AO120" i="4" s="1"/>
  <c r="AH127" i="4"/>
  <c r="AO127" i="4" s="1"/>
  <c r="AH129" i="4"/>
  <c r="AO129" i="4" s="1"/>
  <c r="AH140" i="4"/>
  <c r="AO140" i="4" s="1"/>
  <c r="AH143" i="4"/>
  <c r="AO143" i="4" s="1"/>
  <c r="AH146" i="4"/>
  <c r="AO146" i="4" s="1"/>
  <c r="AH148" i="4"/>
  <c r="AO148" i="4" s="1"/>
  <c r="AH161" i="4"/>
  <c r="AO161" i="4" s="1"/>
  <c r="AH163" i="4"/>
  <c r="AO163" i="4" s="1"/>
  <c r="AH172" i="4"/>
  <c r="AO172" i="4" s="1"/>
  <c r="AH175" i="4"/>
  <c r="AO175" i="4" s="1"/>
  <c r="AH178" i="4"/>
  <c r="AO178" i="4" s="1"/>
  <c r="AH180" i="4"/>
  <c r="AO180" i="4" s="1"/>
  <c r="AH10" i="4"/>
  <c r="AO10" i="4" s="1"/>
  <c r="AH20" i="4"/>
  <c r="AO20" i="4" s="1"/>
  <c r="AH22" i="4"/>
  <c r="AO22" i="4" s="1"/>
  <c r="AH25" i="4"/>
  <c r="AH27" i="4"/>
  <c r="AO27" i="4" s="1"/>
  <c r="AH29" i="4"/>
  <c r="AO29" i="4" s="1"/>
  <c r="AH34" i="4"/>
  <c r="AO34" i="4" s="1"/>
  <c r="AH37" i="4"/>
  <c r="AO37" i="4" s="1"/>
  <c r="AH40" i="4"/>
  <c r="AO40" i="4" s="1"/>
  <c r="AH44" i="4"/>
  <c r="AO44" i="4" s="1"/>
  <c r="AH46" i="4"/>
  <c r="AO46" i="4" s="1"/>
  <c r="AH49" i="4"/>
  <c r="AO49" i="4" s="1"/>
  <c r="AH51" i="4"/>
  <c r="AO51" i="4" s="1"/>
  <c r="AH56" i="4"/>
  <c r="AO56" i="4" s="1"/>
  <c r="AH70" i="4"/>
  <c r="AO70" i="4" s="1"/>
  <c r="AH74" i="4"/>
  <c r="AH78" i="4"/>
  <c r="AO78" i="4" s="1"/>
  <c r="AH82" i="4"/>
  <c r="AO82" i="4" s="1"/>
  <c r="AH86" i="4"/>
  <c r="AO86" i="4" s="1"/>
  <c r="AH91" i="4"/>
  <c r="AO91" i="4" s="1"/>
  <c r="AH95" i="4"/>
  <c r="AO95" i="4" s="1"/>
  <c r="AH97" i="4"/>
  <c r="AO97" i="4" s="1"/>
  <c r="AH99" i="4"/>
  <c r="AO99" i="4" s="1"/>
  <c r="AH104" i="4"/>
  <c r="AO104" i="4" s="1"/>
  <c r="AH106" i="4"/>
  <c r="AO106" i="4" s="1"/>
  <c r="AH108" i="4"/>
  <c r="AO108" i="4" s="1"/>
  <c r="AH113" i="4"/>
  <c r="AO113" i="4" s="1"/>
  <c r="AH115" i="4"/>
  <c r="AO115" i="4" s="1"/>
  <c r="AH122" i="4"/>
  <c r="AO122" i="4" s="1"/>
  <c r="AH124" i="4"/>
  <c r="AO124" i="4" s="1"/>
  <c r="AH126" i="4"/>
  <c r="AO126" i="4" s="1"/>
  <c r="AH131" i="4"/>
  <c r="AO131" i="4" s="1"/>
  <c r="AH133" i="4"/>
  <c r="AO133" i="4" s="1"/>
  <c r="AH135" i="4"/>
  <c r="AO135" i="4" s="1"/>
  <c r="AH137" i="4"/>
  <c r="AO137" i="4" s="1"/>
  <c r="AH139" i="4"/>
  <c r="AO139" i="4" s="1"/>
  <c r="AH142" i="4"/>
  <c r="AO142" i="4" s="1"/>
  <c r="AH150" i="4"/>
  <c r="AO150" i="4" s="1"/>
  <c r="AH152" i="4"/>
  <c r="AO152" i="4" s="1"/>
  <c r="AH154" i="4"/>
  <c r="AO154" i="4" s="1"/>
  <c r="AH157" i="4"/>
  <c r="AO157" i="4" s="1"/>
  <c r="AH160" i="4"/>
  <c r="AO160" i="4" s="1"/>
  <c r="AH165" i="4"/>
  <c r="AO165" i="4" s="1"/>
  <c r="AH167" i="4"/>
  <c r="AO167" i="4" s="1"/>
  <c r="AH169" i="4"/>
  <c r="AO169" i="4" s="1"/>
  <c r="AH171" i="4"/>
  <c r="AO171" i="4" s="1"/>
  <c r="AH174" i="4"/>
  <c r="AO174" i="4" s="1"/>
  <c r="AH182" i="4"/>
  <c r="AO182" i="4" s="1"/>
  <c r="AH184" i="4"/>
  <c r="AO184" i="4" s="1"/>
  <c r="AH187" i="4"/>
  <c r="AO187" i="4" s="1"/>
  <c r="AH192" i="4"/>
  <c r="AO192" i="4" s="1"/>
  <c r="AH194" i="4"/>
  <c r="AO194" i="4" s="1"/>
  <c r="AH199" i="4"/>
  <c r="AO199" i="4" s="1"/>
  <c r="AH210" i="4"/>
  <c r="AO210" i="4" s="1"/>
  <c r="AH217" i="4"/>
  <c r="AO217" i="4" s="1"/>
  <c r="AH219" i="4"/>
  <c r="AO219" i="4" s="1"/>
  <c r="AH221" i="4"/>
  <c r="AO221" i="4" s="1"/>
  <c r="AH223" i="4"/>
  <c r="AO223" i="4" s="1"/>
  <c r="AH228" i="4"/>
  <c r="AO228" i="4" s="1"/>
  <c r="AH230" i="4"/>
  <c r="AO230" i="4" s="1"/>
  <c r="AH241" i="4"/>
  <c r="AO241" i="4" s="1"/>
  <c r="AH243" i="4"/>
  <c r="AO243" i="4" s="1"/>
  <c r="AH248" i="4"/>
  <c r="AO248" i="4" s="1"/>
  <c r="AH250" i="4"/>
  <c r="AO250" i="4" s="1"/>
  <c r="AH252" i="4"/>
  <c r="AO252" i="4" s="1"/>
  <c r="AH254" i="4"/>
  <c r="AO254" i="4" s="1"/>
  <c r="AH261" i="4"/>
  <c r="AO261" i="4" s="1"/>
  <c r="AH263" i="4"/>
  <c r="AO263" i="4" s="1"/>
  <c r="AH272" i="4"/>
  <c r="AO272" i="4" s="1"/>
  <c r="AH274" i="4"/>
  <c r="AO274" i="4" s="1"/>
  <c r="AH283" i="4"/>
  <c r="AO283" i="4" s="1"/>
  <c r="AH285" i="4"/>
  <c r="AO285" i="4" s="1"/>
  <c r="AH292" i="4"/>
  <c r="AO292" i="4" s="1"/>
  <c r="AH294" i="4"/>
  <c r="AO294" i="4" s="1"/>
  <c r="AH299" i="4"/>
  <c r="AO299" i="4" s="1"/>
  <c r="AH301" i="4"/>
  <c r="AO301" i="4" s="1"/>
  <c r="AH308" i="4"/>
  <c r="AO308" i="4" s="1"/>
  <c r="AH310" i="4"/>
  <c r="AO310" i="4" s="1"/>
  <c r="AH315" i="4"/>
  <c r="AO315" i="4" s="1"/>
  <c r="AH317" i="4"/>
  <c r="AO317" i="4" s="1"/>
  <c r="AH319" i="4"/>
  <c r="AO319" i="4" s="1"/>
  <c r="AH324" i="4"/>
  <c r="AO324" i="4" s="1"/>
  <c r="AH327" i="4"/>
  <c r="AO327" i="4" s="1"/>
  <c r="AH330" i="4"/>
  <c r="AO330" i="4" s="1"/>
  <c r="AH333" i="4"/>
  <c r="AO333" i="4" s="1"/>
  <c r="AH336" i="4"/>
  <c r="AO336" i="4" s="1"/>
  <c r="AH337" i="4"/>
  <c r="AO337" i="4" s="1"/>
  <c r="AH339" i="4"/>
  <c r="AO339" i="4" s="1"/>
  <c r="AH350" i="4"/>
  <c r="AO350" i="4" s="1"/>
  <c r="AH185" i="4"/>
  <c r="AO185" i="4" s="1"/>
  <c r="AH189" i="4"/>
  <c r="AO189" i="4" s="1"/>
  <c r="AH191" i="4"/>
  <c r="AO191" i="4" s="1"/>
  <c r="AH195" i="4"/>
  <c r="AO195" i="4" s="1"/>
  <c r="AH197" i="4"/>
  <c r="AO197" i="4" s="1"/>
  <c r="AH202" i="4"/>
  <c r="AO202" i="4" s="1"/>
  <c r="AH204" i="4"/>
  <c r="AO204" i="4" s="1"/>
  <c r="AH206" i="4"/>
  <c r="AO206" i="4" s="1"/>
  <c r="AH208" i="4"/>
  <c r="AO208" i="4" s="1"/>
  <c r="AH212" i="4"/>
  <c r="AO212" i="4" s="1"/>
  <c r="AH214" i="4"/>
  <c r="AO214" i="4" s="1"/>
  <c r="AH225" i="4"/>
  <c r="AO225" i="4" s="1"/>
  <c r="AH227" i="4"/>
  <c r="AO227" i="4" s="1"/>
  <c r="AH232" i="4"/>
  <c r="AO232" i="4" s="1"/>
  <c r="AH234" i="4"/>
  <c r="AO234" i="4" s="1"/>
  <c r="AH236" i="4"/>
  <c r="AO236" i="4" s="1"/>
  <c r="AH238" i="4"/>
  <c r="AO238" i="4" s="1"/>
  <c r="AH245" i="4"/>
  <c r="AO245" i="4" s="1"/>
  <c r="AH247" i="4"/>
  <c r="AO247" i="4" s="1"/>
  <c r="AH256" i="4"/>
  <c r="AO256" i="4" s="1"/>
  <c r="AH258" i="4"/>
  <c r="AO258" i="4" s="1"/>
  <c r="AH265" i="4"/>
  <c r="AO265" i="4" s="1"/>
  <c r="AH267" i="4"/>
  <c r="AO267" i="4" s="1"/>
  <c r="AH269" i="4"/>
  <c r="AO269" i="4" s="1"/>
  <c r="AH271" i="4"/>
  <c r="AO271" i="4" s="1"/>
  <c r="AH276" i="4"/>
  <c r="AO276" i="4" s="1"/>
  <c r="AH278" i="4"/>
  <c r="AO278" i="4" s="1"/>
  <c r="AH280" i="4"/>
  <c r="AO280" i="4" s="1"/>
  <c r="AH282" i="4"/>
  <c r="AO282" i="4" s="1"/>
  <c r="AH287" i="4"/>
  <c r="AO287" i="4" s="1"/>
  <c r="AH289" i="4"/>
  <c r="AO289" i="4" s="1"/>
  <c r="AH296" i="4"/>
  <c r="AO296" i="4" s="1"/>
  <c r="AH298" i="4"/>
  <c r="AO298" i="4" s="1"/>
  <c r="AH303" i="4"/>
  <c r="AO303" i="4" s="1"/>
  <c r="AH305" i="4"/>
  <c r="AO305" i="4" s="1"/>
  <c r="AH312" i="4"/>
  <c r="AO312" i="4" s="1"/>
  <c r="AH314" i="4"/>
  <c r="AO314" i="4" s="1"/>
  <c r="AH318" i="4"/>
  <c r="AO318" i="4" s="1"/>
  <c r="AH321" i="4"/>
  <c r="AO321" i="4" s="1"/>
  <c r="AH326" i="4"/>
  <c r="AO326" i="4" s="1"/>
  <c r="AH332" i="4"/>
  <c r="AO332" i="4" s="1"/>
  <c r="AH335" i="4"/>
  <c r="AO335" i="4" s="1"/>
  <c r="AH341" i="4"/>
  <c r="AO341" i="4" s="1"/>
  <c r="AH344" i="4"/>
  <c r="AO344" i="4" s="1"/>
  <c r="AH345" i="4"/>
  <c r="AO345" i="4" s="1"/>
  <c r="AH347" i="4"/>
  <c r="AO347" i="4" s="1"/>
  <c r="AH183" i="4"/>
  <c r="AO183" i="4" s="1"/>
  <c r="AH193" i="4"/>
  <c r="AO193" i="4" s="1"/>
  <c r="AH200" i="4"/>
  <c r="AO200" i="4" s="1"/>
  <c r="AH203" i="4"/>
  <c r="AO203" i="4" s="1"/>
  <c r="AH207" i="4"/>
  <c r="AO207" i="4" s="1"/>
  <c r="AH209" i="4"/>
  <c r="AO209" i="4" s="1"/>
  <c r="AH211" i="4"/>
  <c r="AO211" i="4" s="1"/>
  <c r="AH216" i="4"/>
  <c r="AO216" i="4" s="1"/>
  <c r="AH218" i="4"/>
  <c r="AO218" i="4" s="1"/>
  <c r="AH220" i="4"/>
  <c r="AO220" i="4" s="1"/>
  <c r="AH222" i="4"/>
  <c r="AO222" i="4" s="1"/>
  <c r="AH229" i="4"/>
  <c r="AO229" i="4" s="1"/>
  <c r="AH231" i="4"/>
  <c r="AO231" i="4" s="1"/>
  <c r="AH240" i="4"/>
  <c r="AO240" i="4" s="1"/>
  <c r="AH242" i="4"/>
  <c r="AO242" i="4" s="1"/>
  <c r="AH249" i="4"/>
  <c r="AO249" i="4" s="1"/>
  <c r="AH251" i="4"/>
  <c r="AO251" i="4" s="1"/>
  <c r="AH253" i="4"/>
  <c r="AO253" i="4" s="1"/>
  <c r="AH255" i="4"/>
  <c r="AO255" i="4" s="1"/>
  <c r="AH260" i="4"/>
  <c r="AO260" i="4" s="1"/>
  <c r="AH262" i="4"/>
  <c r="AO262" i="4" s="1"/>
  <c r="AH273" i="4"/>
  <c r="AO273" i="4" s="1"/>
  <c r="AH275" i="4"/>
  <c r="AO275" i="4" s="1"/>
  <c r="AH284" i="4"/>
  <c r="AO284" i="4" s="1"/>
  <c r="AH286" i="4"/>
  <c r="AO286" i="4" s="1"/>
  <c r="AH291" i="4"/>
  <c r="AO291" i="4" s="1"/>
  <c r="AH293" i="4"/>
  <c r="AO293" i="4" s="1"/>
  <c r="AH300" i="4"/>
  <c r="AO300" i="4" s="1"/>
  <c r="AH302" i="4"/>
  <c r="AO302" i="4" s="1"/>
  <c r="AH307" i="4"/>
  <c r="AO307" i="4" s="1"/>
  <c r="AH309" i="4"/>
  <c r="AO309" i="4" s="1"/>
  <c r="AH316" i="4"/>
  <c r="AO316" i="4" s="1"/>
  <c r="AH320" i="4"/>
  <c r="AO320" i="4" s="1"/>
  <c r="AH323" i="4"/>
  <c r="AO323" i="4" s="1"/>
  <c r="AH328" i="4"/>
  <c r="AO328" i="4" s="1"/>
  <c r="AH329" i="4"/>
  <c r="AO329" i="4" s="1"/>
  <c r="AH334" i="4"/>
  <c r="AO334" i="4" s="1"/>
  <c r="AH338" i="4"/>
  <c r="AO338" i="4" s="1"/>
  <c r="AH340" i="4"/>
  <c r="AO340" i="4" s="1"/>
  <c r="AH343" i="4"/>
  <c r="AO343" i="4" s="1"/>
  <c r="AH349" i="4"/>
  <c r="AO349" i="4" s="1"/>
  <c r="AH352" i="4"/>
  <c r="AO352" i="4" s="1"/>
  <c r="AH186" i="4"/>
  <c r="AO186" i="4" s="1"/>
  <c r="AH188" i="4"/>
  <c r="AO188" i="4" s="1"/>
  <c r="AH190" i="4"/>
  <c r="AO190" i="4" s="1"/>
  <c r="AH196" i="4"/>
  <c r="AO196" i="4" s="1"/>
  <c r="AH198" i="4"/>
  <c r="AO198" i="4" s="1"/>
  <c r="AH201" i="4"/>
  <c r="AO201" i="4" s="1"/>
  <c r="AH205" i="4"/>
  <c r="AO205" i="4" s="1"/>
  <c r="AH213" i="4"/>
  <c r="AO213" i="4" s="1"/>
  <c r="AH215" i="4"/>
  <c r="AO215" i="4" s="1"/>
  <c r="AH224" i="4"/>
  <c r="AO224" i="4" s="1"/>
  <c r="AH226" i="4"/>
  <c r="AO226" i="4" s="1"/>
  <c r="AH233" i="4"/>
  <c r="AO233" i="4" s="1"/>
  <c r="AH235" i="4"/>
  <c r="AO235" i="4" s="1"/>
  <c r="AH237" i="4"/>
  <c r="AO237" i="4" s="1"/>
  <c r="AH239" i="4"/>
  <c r="AO239" i="4" s="1"/>
  <c r="AH244" i="4"/>
  <c r="AO244" i="4" s="1"/>
  <c r="AH246" i="4"/>
  <c r="AO246" i="4" s="1"/>
  <c r="AH257" i="4"/>
  <c r="AO257" i="4" s="1"/>
  <c r="AH259" i="4"/>
  <c r="AO259" i="4" s="1"/>
  <c r="AH264" i="4"/>
  <c r="AO264" i="4" s="1"/>
  <c r="AH266" i="4"/>
  <c r="AO266" i="4" s="1"/>
  <c r="AH268" i="4"/>
  <c r="AO268" i="4" s="1"/>
  <c r="AH270" i="4"/>
  <c r="AO270" i="4" s="1"/>
  <c r="AH277" i="4"/>
  <c r="AO277" i="4" s="1"/>
  <c r="AH279" i="4"/>
  <c r="AO279" i="4" s="1"/>
  <c r="AH281" i="4"/>
  <c r="AO281" i="4" s="1"/>
  <c r="AH288" i="4"/>
  <c r="AO288" i="4" s="1"/>
  <c r="AH290" i="4"/>
  <c r="AO290" i="4" s="1"/>
  <c r="AH295" i="4"/>
  <c r="AO295" i="4" s="1"/>
  <c r="AH297" i="4"/>
  <c r="AO297" i="4" s="1"/>
  <c r="AH304" i="4"/>
  <c r="AO304" i="4" s="1"/>
  <c r="AH306" i="4"/>
  <c r="AO306" i="4" s="1"/>
  <c r="AH311" i="4"/>
  <c r="AO311" i="4" s="1"/>
  <c r="AH313" i="4"/>
  <c r="AO313" i="4" s="1"/>
  <c r="AH322" i="4"/>
  <c r="AO322" i="4" s="1"/>
  <c r="AH325" i="4"/>
  <c r="AO325" i="4" s="1"/>
  <c r="AH331" i="4"/>
  <c r="AO331" i="4" s="1"/>
  <c r="AH342" i="4"/>
  <c r="AO342" i="4" s="1"/>
  <c r="AH346" i="4"/>
  <c r="AO346" i="4" s="1"/>
  <c r="AH348" i="4"/>
  <c r="AO348" i="4" s="1"/>
  <c r="AH351" i="4"/>
  <c r="AO351" i="4" s="1"/>
  <c r="AH355" i="4"/>
  <c r="AO355" i="4" s="1"/>
  <c r="AH360" i="4"/>
  <c r="AO360" i="4" s="1"/>
  <c r="AH363" i="4"/>
  <c r="AO363" i="4" s="1"/>
  <c r="AH368" i="4"/>
  <c r="AO368" i="4" s="1"/>
  <c r="AH373" i="4"/>
  <c r="AO373" i="4" s="1"/>
  <c r="AH378" i="4"/>
  <c r="AO378" i="4" s="1"/>
  <c r="AH381" i="4"/>
  <c r="AO381" i="4" s="1"/>
  <c r="AH386" i="4"/>
  <c r="AO386" i="4" s="1"/>
  <c r="AH392" i="4"/>
  <c r="AO392" i="4" s="1"/>
  <c r="AH393" i="4"/>
  <c r="AO393" i="4" s="1"/>
  <c r="AH398" i="4"/>
  <c r="AO398" i="4" s="1"/>
  <c r="AH401" i="4"/>
  <c r="AO401" i="4" s="1"/>
  <c r="AH407" i="4"/>
  <c r="AO407" i="4" s="1"/>
  <c r="AH410" i="4"/>
  <c r="AO410" i="4" s="1"/>
  <c r="AH413" i="4"/>
  <c r="AO413" i="4" s="1"/>
  <c r="AH418" i="4"/>
  <c r="AO418" i="4" s="1"/>
  <c r="AH424" i="4"/>
  <c r="AO424" i="4" s="1"/>
  <c r="AH425" i="4"/>
  <c r="AO425" i="4" s="1"/>
  <c r="AH431" i="4"/>
  <c r="AO431" i="4" s="1"/>
  <c r="AH434" i="4"/>
  <c r="AO434" i="4" s="1"/>
  <c r="AH440" i="4"/>
  <c r="AO440" i="4" s="1"/>
  <c r="AH441" i="4"/>
  <c r="AO441" i="4" s="1"/>
  <c r="AH447" i="4"/>
  <c r="AO447" i="4" s="1"/>
  <c r="AH453" i="4"/>
  <c r="AO453" i="4" s="1"/>
  <c r="AH455" i="4"/>
  <c r="AO455" i="4" s="1"/>
  <c r="AH459" i="4"/>
  <c r="AO459" i="4" s="1"/>
  <c r="AH462" i="4"/>
  <c r="AO462" i="4" s="1"/>
  <c r="AH464" i="4"/>
  <c r="AO464" i="4" s="1"/>
  <c r="AH469" i="4"/>
  <c r="AO469" i="4" s="1"/>
  <c r="AH471" i="4"/>
  <c r="AO471" i="4" s="1"/>
  <c r="AH473" i="4"/>
  <c r="AO473" i="4" s="1"/>
  <c r="AH476" i="4"/>
  <c r="AO476" i="4" s="1"/>
  <c r="AH480" i="4"/>
  <c r="AO480" i="4" s="1"/>
  <c r="AH482" i="4"/>
  <c r="AO482" i="4" s="1"/>
  <c r="AH490" i="4"/>
  <c r="AO490" i="4" s="1"/>
  <c r="AH494" i="4"/>
  <c r="AO494" i="4" s="1"/>
  <c r="AH496" i="4"/>
  <c r="AO496" i="4" s="1"/>
  <c r="AH354" i="4"/>
  <c r="AO354" i="4" s="1"/>
  <c r="AH357" i="4"/>
  <c r="AO357" i="4" s="1"/>
  <c r="AH362" i="4"/>
  <c r="AO362" i="4" s="1"/>
  <c r="AH365" i="4"/>
  <c r="AO365" i="4" s="1"/>
  <c r="AH370" i="4"/>
  <c r="AO370" i="4" s="1"/>
  <c r="AH372" i="4"/>
  <c r="AH375" i="4"/>
  <c r="AO375" i="4" s="1"/>
  <c r="AH380" i="4"/>
  <c r="AO380" i="4" s="1"/>
  <c r="AH383" i="4"/>
  <c r="AO383" i="4" s="1"/>
  <c r="AH388" i="4"/>
  <c r="AO388" i="4" s="1"/>
  <c r="AH389" i="4"/>
  <c r="AO389" i="4" s="1"/>
  <c r="AH395" i="4"/>
  <c r="AO395" i="4" s="1"/>
  <c r="AH400" i="4"/>
  <c r="AO400" i="4" s="1"/>
  <c r="AH403" i="4"/>
  <c r="AO403" i="4" s="1"/>
  <c r="AH406" i="4"/>
  <c r="AO406" i="4" s="1"/>
  <c r="AH412" i="4"/>
  <c r="AO412" i="4" s="1"/>
  <c r="AH415" i="4"/>
  <c r="AO415" i="4" s="1"/>
  <c r="AH420" i="4"/>
  <c r="AO420" i="4" s="1"/>
  <c r="AH421" i="4"/>
  <c r="AO421" i="4" s="1"/>
  <c r="AH427" i="4"/>
  <c r="AO427" i="4" s="1"/>
  <c r="AH430" i="4"/>
  <c r="AO430" i="4" s="1"/>
  <c r="AH436" i="4"/>
  <c r="AO436" i="4" s="1"/>
  <c r="AH437" i="4"/>
  <c r="AO437" i="4" s="1"/>
  <c r="AH443" i="4"/>
  <c r="AO443" i="4" s="1"/>
  <c r="AH446" i="4"/>
  <c r="AO446" i="4" s="1"/>
  <c r="AH450" i="4"/>
  <c r="AO450" i="4" s="1"/>
  <c r="AH452" i="4"/>
  <c r="AO452" i="4" s="1"/>
  <c r="AH461" i="4"/>
  <c r="AO461" i="4" s="1"/>
  <c r="AH465" i="4"/>
  <c r="AO465" i="4" s="1"/>
  <c r="AH467" i="4"/>
  <c r="AO467" i="4" s="1"/>
  <c r="AH475" i="4"/>
  <c r="AO475" i="4" s="1"/>
  <c r="AH477" i="4"/>
  <c r="AO477" i="4" s="1"/>
  <c r="AH479" i="4"/>
  <c r="AO479" i="4" s="1"/>
  <c r="AH481" i="4"/>
  <c r="AO481" i="4" s="1"/>
  <c r="AH484" i="4"/>
  <c r="AO484" i="4" s="1"/>
  <c r="AH486" i="4"/>
  <c r="AO486" i="4" s="1"/>
  <c r="AH488" i="4"/>
  <c r="AO488" i="4" s="1"/>
  <c r="AH493" i="4"/>
  <c r="AO493" i="4" s="1"/>
  <c r="AH509" i="4"/>
  <c r="AO509" i="4" s="1"/>
  <c r="AH511" i="4"/>
  <c r="AO511" i="4" s="1"/>
  <c r="AH513" i="4"/>
  <c r="AO513" i="4" s="1"/>
  <c r="AH518" i="4"/>
  <c r="AO518" i="4" s="1"/>
  <c r="AH520" i="4"/>
  <c r="AO520" i="4" s="1"/>
  <c r="AH523" i="4"/>
  <c r="AO523" i="4" s="1"/>
  <c r="AH356" i="4"/>
  <c r="AO356" i="4" s="1"/>
  <c r="AH359" i="4"/>
  <c r="AO359" i="4" s="1"/>
  <c r="AH364" i="4"/>
  <c r="AO364" i="4" s="1"/>
  <c r="AH367" i="4"/>
  <c r="AO367" i="4" s="1"/>
  <c r="AH374" i="4"/>
  <c r="AO374" i="4" s="1"/>
  <c r="AH377" i="4"/>
  <c r="AO377" i="4" s="1"/>
  <c r="AH382" i="4"/>
  <c r="AO382" i="4" s="1"/>
  <c r="AH385" i="4"/>
  <c r="AO385" i="4" s="1"/>
  <c r="AH391" i="4"/>
  <c r="AO391" i="4" s="1"/>
  <c r="AH394" i="4"/>
  <c r="AO394" i="4" s="1"/>
  <c r="AH397" i="4"/>
  <c r="AO397" i="4" s="1"/>
  <c r="AH402" i="4"/>
  <c r="AO402" i="4" s="1"/>
  <c r="AH408" i="4"/>
  <c r="AO408" i="4" s="1"/>
  <c r="AH409" i="4"/>
  <c r="AO409" i="4" s="1"/>
  <c r="AH414" i="4"/>
  <c r="AO414" i="4" s="1"/>
  <c r="AH417" i="4"/>
  <c r="AO417" i="4" s="1"/>
  <c r="AH423" i="4"/>
  <c r="AO423" i="4" s="1"/>
  <c r="AH426" i="4"/>
  <c r="AO426" i="4" s="1"/>
  <c r="AH432" i="4"/>
  <c r="AO432" i="4" s="1"/>
  <c r="AH433" i="4"/>
  <c r="AO433" i="4" s="1"/>
  <c r="AH439" i="4"/>
  <c r="AO439" i="4" s="1"/>
  <c r="AH442" i="4"/>
  <c r="AO442" i="4" s="1"/>
  <c r="AH448" i="4"/>
  <c r="AO448" i="4" s="1"/>
  <c r="AH449" i="4"/>
  <c r="AO449" i="4" s="1"/>
  <c r="AH454" i="4"/>
  <c r="AO454" i="4" s="1"/>
  <c r="AH458" i="4"/>
  <c r="AO458" i="4" s="1"/>
  <c r="AH460" i="4"/>
  <c r="AO460" i="4" s="1"/>
  <c r="AH463" i="4"/>
  <c r="AO463" i="4" s="1"/>
  <c r="AH470" i="4"/>
  <c r="AO470" i="4" s="1"/>
  <c r="AH472" i="4"/>
  <c r="AO472" i="4" s="1"/>
  <c r="AH483" i="4"/>
  <c r="AO483" i="4" s="1"/>
  <c r="AH485" i="4"/>
  <c r="AO485" i="4" s="1"/>
  <c r="AH489" i="4"/>
  <c r="AO489" i="4" s="1"/>
  <c r="AH491" i="4"/>
  <c r="AO491" i="4" s="1"/>
  <c r="AH495" i="4"/>
  <c r="AO495" i="4" s="1"/>
  <c r="AH497" i="4"/>
  <c r="AO497" i="4" s="1"/>
  <c r="AH499" i="4"/>
  <c r="AO499" i="4" s="1"/>
  <c r="AH502" i="4"/>
  <c r="AO502" i="4" s="1"/>
  <c r="AH504" i="4"/>
  <c r="AO504" i="4" s="1"/>
  <c r="AH507" i="4"/>
  <c r="AO507" i="4" s="1"/>
  <c r="AH514" i="4"/>
  <c r="AO514" i="4" s="1"/>
  <c r="AH516" i="4"/>
  <c r="AO516" i="4" s="1"/>
  <c r="AH521" i="4"/>
  <c r="AO521" i="4" s="1"/>
  <c r="AH524" i="4"/>
  <c r="AO524" i="4" s="1"/>
  <c r="AH526" i="4"/>
  <c r="AO526" i="4" s="1"/>
  <c r="AH353" i="4"/>
  <c r="AO353" i="4" s="1"/>
  <c r="AH358" i="4"/>
  <c r="AO358" i="4" s="1"/>
  <c r="AH361" i="4"/>
  <c r="AO361" i="4" s="1"/>
  <c r="AH366" i="4"/>
  <c r="AO366" i="4" s="1"/>
  <c r="AH369" i="4"/>
  <c r="AO369" i="4" s="1"/>
  <c r="AH371" i="4"/>
  <c r="AO371" i="4" s="1"/>
  <c r="AH376" i="4"/>
  <c r="AO376" i="4" s="1"/>
  <c r="AH379" i="4"/>
  <c r="AO379" i="4" s="1"/>
  <c r="AH384" i="4"/>
  <c r="AO384" i="4" s="1"/>
  <c r="AH387" i="4"/>
  <c r="AO387" i="4" s="1"/>
  <c r="AH390" i="4"/>
  <c r="AO390" i="4" s="1"/>
  <c r="AH396" i="4"/>
  <c r="AO396" i="4" s="1"/>
  <c r="AH399" i="4"/>
  <c r="AO399" i="4" s="1"/>
  <c r="AH404" i="4"/>
  <c r="AO404" i="4" s="1"/>
  <c r="AH405" i="4"/>
  <c r="AO405" i="4" s="1"/>
  <c r="AH411" i="4"/>
  <c r="AO411" i="4" s="1"/>
  <c r="AH416" i="4"/>
  <c r="AO416" i="4" s="1"/>
  <c r="AH419" i="4"/>
  <c r="AO419" i="4" s="1"/>
  <c r="AH422" i="4"/>
  <c r="AO422" i="4" s="1"/>
  <c r="AH428" i="4"/>
  <c r="AO428" i="4" s="1"/>
  <c r="AH429" i="4"/>
  <c r="AO429" i="4" s="1"/>
  <c r="AH435" i="4"/>
  <c r="AO435" i="4" s="1"/>
  <c r="AH438" i="4"/>
  <c r="AO438" i="4" s="1"/>
  <c r="AH444" i="4"/>
  <c r="AO444" i="4" s="1"/>
  <c r="AH445" i="4"/>
  <c r="AO445" i="4" s="1"/>
  <c r="AH451" i="4"/>
  <c r="AO451" i="4" s="1"/>
  <c r="AH456" i="4"/>
  <c r="AO456" i="4" s="1"/>
  <c r="AH457" i="4"/>
  <c r="AO457" i="4" s="1"/>
  <c r="AH466" i="4"/>
  <c r="AO466" i="4" s="1"/>
  <c r="AH468" i="4"/>
  <c r="AO468" i="4" s="1"/>
  <c r="AH474" i="4"/>
  <c r="AO474" i="4" s="1"/>
  <c r="AH478" i="4"/>
  <c r="AO478" i="4" s="1"/>
  <c r="AH487" i="4"/>
  <c r="AO487" i="4" s="1"/>
  <c r="AH492" i="4"/>
  <c r="AO492" i="4" s="1"/>
  <c r="AH500" i="4"/>
  <c r="AO500" i="4" s="1"/>
  <c r="AH505" i="4"/>
  <c r="AO505" i="4" s="1"/>
  <c r="AH508" i="4"/>
  <c r="AO508" i="4" s="1"/>
  <c r="AH510" i="4"/>
  <c r="AO510" i="4" s="1"/>
  <c r="AH512" i="4"/>
  <c r="AO512" i="4" s="1"/>
  <c r="AH517" i="4"/>
  <c r="AO517" i="4" s="1"/>
  <c r="AH519" i="4"/>
  <c r="AO519" i="4" s="1"/>
  <c r="AH522" i="4"/>
  <c r="AO522" i="4" s="1"/>
  <c r="AH503" i="4"/>
  <c r="AO503" i="4" s="1"/>
  <c r="AH515" i="4"/>
  <c r="AO515" i="4" s="1"/>
  <c r="AH527" i="4"/>
  <c r="AO527" i="4" s="1"/>
  <c r="AH529" i="4"/>
  <c r="AO529" i="4" s="1"/>
  <c r="AH534" i="4"/>
  <c r="AO534" i="4" s="1"/>
  <c r="AH536" i="4"/>
  <c r="AO536" i="4" s="1"/>
  <c r="AH539" i="4"/>
  <c r="AO539" i="4" s="1"/>
  <c r="AH545" i="4"/>
  <c r="AO545" i="4" s="1"/>
  <c r="AH550" i="4"/>
  <c r="AO550" i="4" s="1"/>
  <c r="AH552" i="4"/>
  <c r="AO552" i="4" s="1"/>
  <c r="AH555" i="4"/>
  <c r="AO555" i="4" s="1"/>
  <c r="AH561" i="4"/>
  <c r="AO561" i="4" s="1"/>
  <c r="AH566" i="4"/>
  <c r="AO566" i="4" s="1"/>
  <c r="AH568" i="4"/>
  <c r="AO568" i="4" s="1"/>
  <c r="AH571" i="4"/>
  <c r="AO571" i="4" s="1"/>
  <c r="AH577" i="4"/>
  <c r="AO577" i="4" s="1"/>
  <c r="AH588" i="4"/>
  <c r="AO588" i="4" s="1"/>
  <c r="AH593" i="4"/>
  <c r="AO593" i="4" s="1"/>
  <c r="AH597" i="4"/>
  <c r="AO597" i="4" s="1"/>
  <c r="AH601" i="4"/>
  <c r="AO601" i="4" s="1"/>
  <c r="AH606" i="4"/>
  <c r="AO606" i="4" s="1"/>
  <c r="AH608" i="4"/>
  <c r="AO608" i="4" s="1"/>
  <c r="AH610" i="4"/>
  <c r="AO610" i="4" s="1"/>
  <c r="AH612" i="4"/>
  <c r="AO612" i="4" s="1"/>
  <c r="AH614" i="4"/>
  <c r="AO614" i="4" s="1"/>
  <c r="AH616" i="4"/>
  <c r="AO616" i="4" s="1"/>
  <c r="AH618" i="4"/>
  <c r="AO618" i="4" s="1"/>
  <c r="AH620" i="4"/>
  <c r="AO620" i="4" s="1"/>
  <c r="AH623" i="4"/>
  <c r="AO623" i="4" s="1"/>
  <c r="AH627" i="4"/>
  <c r="AO627" i="4" s="1"/>
  <c r="AH631" i="4"/>
  <c r="AO631" i="4" s="1"/>
  <c r="AH635" i="4"/>
  <c r="AO635" i="4" s="1"/>
  <c r="AH653" i="4"/>
  <c r="AO653" i="4" s="1"/>
  <c r="AH657" i="4"/>
  <c r="AO657" i="4" s="1"/>
  <c r="AH661" i="4"/>
  <c r="AO661" i="4" s="1"/>
  <c r="AH665" i="4"/>
  <c r="AO665" i="4" s="1"/>
  <c r="AH669" i="4"/>
  <c r="AO669" i="4" s="1"/>
  <c r="AH674" i="4"/>
  <c r="AO674" i="4" s="1"/>
  <c r="AH676" i="4"/>
  <c r="AO676" i="4" s="1"/>
  <c r="AH679" i="4"/>
  <c r="AH685" i="4"/>
  <c r="AO685" i="4" s="1"/>
  <c r="AH690" i="4"/>
  <c r="AO690" i="4" s="1"/>
  <c r="AH692" i="4"/>
  <c r="AO692" i="4" s="1"/>
  <c r="AH694" i="4"/>
  <c r="AO694" i="4" s="1"/>
  <c r="AH696" i="4"/>
  <c r="AO696" i="4" s="1"/>
  <c r="AH698" i="4"/>
  <c r="AO698" i="4" s="1"/>
  <c r="AH700" i="4"/>
  <c r="AO700" i="4" s="1"/>
  <c r="AH702" i="4"/>
  <c r="AO702" i="4" s="1"/>
  <c r="AH704" i="4"/>
  <c r="AO704" i="4" s="1"/>
  <c r="AH706" i="4"/>
  <c r="AO706" i="4" s="1"/>
  <c r="AH708" i="4"/>
  <c r="AO708" i="4" s="1"/>
  <c r="AH710" i="4"/>
  <c r="AO710" i="4" s="1"/>
  <c r="AH712" i="4"/>
  <c r="AO712" i="4" s="1"/>
  <c r="AH714" i="4"/>
  <c r="AO714" i="4" s="1"/>
  <c r="AH716" i="4"/>
  <c r="AO716" i="4" s="1"/>
  <c r="AH501" i="4"/>
  <c r="AO501" i="4" s="1"/>
  <c r="AH506" i="4"/>
  <c r="AO506" i="4" s="1"/>
  <c r="AH528" i="4"/>
  <c r="AO528" i="4" s="1"/>
  <c r="AH533" i="4"/>
  <c r="AO533" i="4" s="1"/>
  <c r="AH535" i="4"/>
  <c r="AO535" i="4" s="1"/>
  <c r="AH538" i="4"/>
  <c r="AO538" i="4" s="1"/>
  <c r="AH544" i="4"/>
  <c r="AO544" i="4" s="1"/>
  <c r="AH549" i="4"/>
  <c r="AO549" i="4" s="1"/>
  <c r="AH551" i="4"/>
  <c r="AO551" i="4" s="1"/>
  <c r="AH554" i="4"/>
  <c r="AO554" i="4" s="1"/>
  <c r="AH560" i="4"/>
  <c r="AO560" i="4" s="1"/>
  <c r="AH565" i="4"/>
  <c r="AO565" i="4" s="1"/>
  <c r="AH567" i="4"/>
  <c r="AO567" i="4" s="1"/>
  <c r="AH570" i="4"/>
  <c r="AO570" i="4" s="1"/>
  <c r="AH576" i="4"/>
  <c r="AO576" i="4" s="1"/>
  <c r="AH581" i="4"/>
  <c r="AO581" i="4" s="1"/>
  <c r="AH586" i="4"/>
  <c r="AO586" i="4" s="1"/>
  <c r="AH591" i="4"/>
  <c r="AO591" i="4" s="1"/>
  <c r="AH592" i="4"/>
  <c r="AO592" i="4" s="1"/>
  <c r="AH594" i="4"/>
  <c r="AO594" i="4" s="1"/>
  <c r="AH596" i="4"/>
  <c r="AO596" i="4" s="1"/>
  <c r="AH599" i="4"/>
  <c r="AO599" i="4" s="1"/>
  <c r="AH603" i="4"/>
  <c r="AO603" i="4" s="1"/>
  <c r="AH621" i="4"/>
  <c r="AO621" i="4" s="1"/>
  <c r="AH625" i="4"/>
  <c r="AO625" i="4" s="1"/>
  <c r="AH629" i="4"/>
  <c r="AO629" i="4" s="1"/>
  <c r="AH633" i="4"/>
  <c r="AO633" i="4" s="1"/>
  <c r="AH638" i="4"/>
  <c r="AO638" i="4" s="1"/>
  <c r="AH640" i="4"/>
  <c r="AO640" i="4" s="1"/>
  <c r="AH642" i="4"/>
  <c r="AO642" i="4" s="1"/>
  <c r="AH646" i="4"/>
  <c r="AO646" i="4" s="1"/>
  <c r="AH648" i="4"/>
  <c r="AO648" i="4" s="1"/>
  <c r="AH650" i="4"/>
  <c r="AO650" i="4" s="1"/>
  <c r="AH652" i="4"/>
  <c r="AO652" i="4" s="1"/>
  <c r="AH655" i="4"/>
  <c r="AO655" i="4" s="1"/>
  <c r="AH659" i="4"/>
  <c r="AO659" i="4" s="1"/>
  <c r="AH660" i="4"/>
  <c r="AO660" i="4" s="1"/>
  <c r="AH663" i="4"/>
  <c r="AO663" i="4" s="1"/>
  <c r="AH531" i="4"/>
  <c r="AO531" i="4" s="1"/>
  <c r="AH541" i="4"/>
  <c r="AO541" i="4" s="1"/>
  <c r="AH543" i="4"/>
  <c r="AO543" i="4" s="1"/>
  <c r="AH547" i="4"/>
  <c r="AO547" i="4" s="1"/>
  <c r="AH557" i="4"/>
  <c r="AO557" i="4" s="1"/>
  <c r="AH559" i="4"/>
  <c r="AO559" i="4" s="1"/>
  <c r="AH563" i="4"/>
  <c r="AO563" i="4" s="1"/>
  <c r="AH573" i="4"/>
  <c r="AO573" i="4" s="1"/>
  <c r="AH575" i="4"/>
  <c r="AO575" i="4" s="1"/>
  <c r="AH579" i="4"/>
  <c r="AO579" i="4" s="1"/>
  <c r="AH582" i="4"/>
  <c r="AO582" i="4" s="1"/>
  <c r="AH584" i="4"/>
  <c r="AO584" i="4" s="1"/>
  <c r="AH525" i="4"/>
  <c r="AO525" i="4" s="1"/>
  <c r="AH530" i="4"/>
  <c r="AO530" i="4" s="1"/>
  <c r="AH546" i="4"/>
  <c r="AO546" i="4" s="1"/>
  <c r="AH562" i="4"/>
  <c r="AO562" i="4" s="1"/>
  <c r="AH578" i="4"/>
  <c r="AO578" i="4" s="1"/>
  <c r="AH605" i="4"/>
  <c r="AO605" i="4" s="1"/>
  <c r="AH619" i="4"/>
  <c r="AO619" i="4" s="1"/>
  <c r="AH643" i="4"/>
  <c r="AO643" i="4" s="1"/>
  <c r="AH645" i="4"/>
  <c r="AO645" i="4" s="1"/>
  <c r="AH670" i="4"/>
  <c r="AO670" i="4" s="1"/>
  <c r="AH684" i="4"/>
  <c r="AO684" i="4" s="1"/>
  <c r="AH688" i="4"/>
  <c r="AO688" i="4" s="1"/>
  <c r="AH691" i="4"/>
  <c r="AO691" i="4" s="1"/>
  <c r="AH699" i="4"/>
  <c r="AO699" i="4" s="1"/>
  <c r="AH707" i="4"/>
  <c r="AO707" i="4" s="1"/>
  <c r="AH715" i="4"/>
  <c r="AO715" i="4" s="1"/>
  <c r="AH498" i="4"/>
  <c r="AO498" i="4" s="1"/>
  <c r="AH532" i="4"/>
  <c r="AO532" i="4" s="1"/>
  <c r="AH537" i="4"/>
  <c r="AO537" i="4" s="1"/>
  <c r="AH542" i="4"/>
  <c r="AO542" i="4" s="1"/>
  <c r="AH548" i="4"/>
  <c r="AO548" i="4" s="1"/>
  <c r="AH553" i="4"/>
  <c r="AO553" i="4" s="1"/>
  <c r="AH558" i="4"/>
  <c r="AO558" i="4" s="1"/>
  <c r="AH564" i="4"/>
  <c r="AO564" i="4" s="1"/>
  <c r="AH569" i="4"/>
  <c r="AO569" i="4" s="1"/>
  <c r="AH574" i="4"/>
  <c r="AO574" i="4" s="1"/>
  <c r="AH580" i="4"/>
  <c r="AO580" i="4" s="1"/>
  <c r="AH585" i="4"/>
  <c r="AO585" i="4" s="1"/>
  <c r="AH590" i="4"/>
  <c r="AO590" i="4" s="1"/>
  <c r="AH598" i="4"/>
  <c r="AO598" i="4" s="1"/>
  <c r="AH602" i="4"/>
  <c r="AO602" i="4" s="1"/>
  <c r="AH607" i="4"/>
  <c r="AO607" i="4" s="1"/>
  <c r="AH609" i="4"/>
  <c r="AO609" i="4" s="1"/>
  <c r="AH624" i="4"/>
  <c r="AO624" i="4" s="1"/>
  <c r="AH628" i="4"/>
  <c r="AO628" i="4" s="1"/>
  <c r="AH632" i="4"/>
  <c r="AO632" i="4" s="1"/>
  <c r="AH604" i="4"/>
  <c r="AO604" i="4" s="1"/>
  <c r="AH611" i="4"/>
  <c r="AO611" i="4" s="1"/>
  <c r="AH615" i="4"/>
  <c r="AO615" i="4" s="1"/>
  <c r="AH622" i="4"/>
  <c r="AO622" i="4" s="1"/>
  <c r="AH630" i="4"/>
  <c r="AO630" i="4" s="1"/>
  <c r="AH637" i="4"/>
  <c r="AO637" i="4" s="1"/>
  <c r="AH641" i="4"/>
  <c r="AO641" i="4" s="1"/>
  <c r="AH647" i="4"/>
  <c r="AO647" i="4" s="1"/>
  <c r="AH649" i="4"/>
  <c r="AO649" i="4" s="1"/>
  <c r="AH664" i="4"/>
  <c r="AO664" i="4" s="1"/>
  <c r="AH680" i="4"/>
  <c r="AH683" i="4"/>
  <c r="AO683" i="4" s="1"/>
  <c r="AH687" i="4"/>
  <c r="AO687" i="4" s="1"/>
  <c r="AH695" i="4"/>
  <c r="AO695" i="4" s="1"/>
  <c r="AH709" i="4"/>
  <c r="AO709" i="4" s="1"/>
  <c r="AH713" i="4"/>
  <c r="AO713" i="4" s="1"/>
  <c r="AH719" i="4"/>
  <c r="AO719" i="4" s="1"/>
  <c r="AH722" i="4"/>
  <c r="AO722" i="4" s="1"/>
  <c r="AH727" i="4"/>
  <c r="AO727" i="4" s="1"/>
  <c r="AH730" i="4"/>
  <c r="AO730" i="4" s="1"/>
  <c r="AH735" i="4"/>
  <c r="AO735" i="4" s="1"/>
  <c r="AH540" i="4"/>
  <c r="AO540" i="4" s="1"/>
  <c r="AH600" i="4"/>
  <c r="AO600" i="4" s="1"/>
  <c r="AH613" i="4"/>
  <c r="AO613" i="4" s="1"/>
  <c r="AH634" i="4"/>
  <c r="AO634" i="4" s="1"/>
  <c r="AH658" i="4"/>
  <c r="AO658" i="4" s="1"/>
  <c r="AH668" i="4"/>
  <c r="AO668" i="4" s="1"/>
  <c r="AH673" i="4"/>
  <c r="AO673" i="4" s="1"/>
  <c r="AH718" i="4"/>
  <c r="AO718" i="4" s="1"/>
  <c r="AH721" i="4"/>
  <c r="AO721" i="4" s="1"/>
  <c r="AH725" i="4"/>
  <c r="AO725" i="4" s="1"/>
  <c r="AH732" i="4"/>
  <c r="AO732" i="4" s="1"/>
  <c r="AH736" i="4"/>
  <c r="AO736" i="4" s="1"/>
  <c r="AH589" i="4"/>
  <c r="AO589" i="4" s="1"/>
  <c r="AH626" i="4"/>
  <c r="AO626" i="4" s="1"/>
  <c r="AH636" i="4"/>
  <c r="AO636" i="4" s="1"/>
  <c r="AH654" i="4"/>
  <c r="AO654" i="4" s="1"/>
  <c r="AH666" i="4"/>
  <c r="AO666" i="4" s="1"/>
  <c r="AH675" i="4"/>
  <c r="AO675" i="4" s="1"/>
  <c r="AH705" i="4"/>
  <c r="AO705" i="4" s="1"/>
  <c r="AH726" i="4"/>
  <c r="AO726" i="4" s="1"/>
  <c r="AH729" i="4"/>
  <c r="AO729" i="4" s="1"/>
  <c r="AH733" i="4"/>
  <c r="AO733" i="4" s="1"/>
  <c r="AH572" i="4"/>
  <c r="AO572" i="4" s="1"/>
  <c r="AH595" i="4"/>
  <c r="AO595" i="4" s="1"/>
  <c r="AH617" i="4"/>
  <c r="AO617" i="4" s="1"/>
  <c r="AH639" i="4"/>
  <c r="AO639" i="4" s="1"/>
  <c r="AH656" i="4"/>
  <c r="AO656" i="4" s="1"/>
  <c r="AH662" i="4"/>
  <c r="AO662" i="4" s="1"/>
  <c r="AH667" i="4"/>
  <c r="AO667" i="4" s="1"/>
  <c r="AH671" i="4"/>
  <c r="AO671" i="4" s="1"/>
  <c r="AH677" i="4"/>
  <c r="AO677" i="4" s="1"/>
  <c r="AH681" i="4"/>
  <c r="AO681" i="4" s="1"/>
  <c r="AH686" i="4"/>
  <c r="AO686" i="4" s="1"/>
  <c r="AH697" i="4"/>
  <c r="AO697" i="4" s="1"/>
  <c r="AH701" i="4"/>
  <c r="AO701" i="4" s="1"/>
  <c r="AH711" i="4"/>
  <c r="AO711" i="4" s="1"/>
  <c r="AH720" i="4"/>
  <c r="AO720" i="4" s="1"/>
  <c r="AH723" i="4"/>
  <c r="AO723" i="4" s="1"/>
  <c r="AH734" i="4"/>
  <c r="AO734" i="4" s="1"/>
  <c r="AH556" i="4"/>
  <c r="AO556" i="4" s="1"/>
  <c r="AH583" i="4"/>
  <c r="AO583" i="4" s="1"/>
  <c r="AH587" i="4"/>
  <c r="AO587" i="4" s="1"/>
  <c r="AH644" i="4"/>
  <c r="AO644" i="4" s="1"/>
  <c r="AH651" i="4"/>
  <c r="AO651" i="4" s="1"/>
  <c r="AH672" i="4"/>
  <c r="AO672" i="4" s="1"/>
  <c r="AH678" i="4"/>
  <c r="AH682" i="4"/>
  <c r="AO682" i="4" s="1"/>
  <c r="AH689" i="4"/>
  <c r="AO689" i="4" s="1"/>
  <c r="AH693" i="4"/>
  <c r="AO693" i="4" s="1"/>
  <c r="AH703" i="4"/>
  <c r="AO703" i="4" s="1"/>
  <c r="AH717" i="4"/>
  <c r="AO717" i="4" s="1"/>
  <c r="AH724" i="4"/>
  <c r="AO724" i="4" s="1"/>
  <c r="AH728" i="4"/>
  <c r="AO728" i="4" s="1"/>
  <c r="AH731" i="4"/>
  <c r="AO731" i="4" s="1"/>
  <c r="F12" i="4"/>
  <c r="M12" i="4" s="1"/>
  <c r="F14" i="4"/>
  <c r="M14" i="4" s="1"/>
  <c r="F17" i="4"/>
  <c r="M17" i="4" s="1"/>
  <c r="F19" i="4"/>
  <c r="M19" i="4" s="1"/>
  <c r="F24" i="4"/>
  <c r="M24" i="4" s="1"/>
  <c r="F26" i="4"/>
  <c r="M26" i="4" s="1"/>
  <c r="F28" i="4"/>
  <c r="M28" i="4" s="1"/>
  <c r="F31" i="4"/>
  <c r="M31" i="4" s="1"/>
  <c r="F32" i="4"/>
  <c r="M32" i="4" s="1"/>
  <c r="F34" i="4"/>
  <c r="F38" i="4"/>
  <c r="F41" i="4"/>
  <c r="F43" i="4"/>
  <c r="M43" i="4" s="1"/>
  <c r="F47" i="4"/>
  <c r="M47" i="4" s="1"/>
  <c r="F49" i="4"/>
  <c r="M49" i="4" s="1"/>
  <c r="F52" i="4"/>
  <c r="M52" i="4" s="1"/>
  <c r="F56" i="4"/>
  <c r="M56" i="4" s="1"/>
  <c r="F58" i="4"/>
  <c r="M58" i="4" s="1"/>
  <c r="F62" i="4"/>
  <c r="M62" i="4" s="1"/>
  <c r="F68" i="4"/>
  <c r="M68" i="4" s="1"/>
  <c r="F71" i="4"/>
  <c r="M71" i="4" s="1"/>
  <c r="F77" i="4"/>
  <c r="M77" i="4" s="1"/>
  <c r="F80" i="4"/>
  <c r="M80" i="4" s="1"/>
  <c r="F89" i="4"/>
  <c r="M89" i="4" s="1"/>
  <c r="F91" i="4"/>
  <c r="M91" i="4" s="1"/>
  <c r="F103" i="4"/>
  <c r="M103" i="4" s="1"/>
  <c r="F107" i="4"/>
  <c r="M107" i="4" s="1"/>
  <c r="F110" i="4"/>
  <c r="M110" i="4" s="1"/>
  <c r="F113" i="4"/>
  <c r="M113" i="4" s="1"/>
  <c r="F120" i="4"/>
  <c r="M120" i="4" s="1"/>
  <c r="F123" i="4"/>
  <c r="M123" i="4" s="1"/>
  <c r="F126" i="4"/>
  <c r="F131" i="4"/>
  <c r="M131" i="4" s="1"/>
  <c r="F133" i="4"/>
  <c r="M133" i="4" s="1"/>
  <c r="F135" i="4"/>
  <c r="M135" i="4" s="1"/>
  <c r="F137" i="4"/>
  <c r="M137" i="4" s="1"/>
  <c r="F139" i="4"/>
  <c r="M139" i="4" s="1"/>
  <c r="F142" i="4"/>
  <c r="M142" i="4" s="1"/>
  <c r="F156" i="4"/>
  <c r="M156" i="4" s="1"/>
  <c r="F159" i="4"/>
  <c r="M159" i="4" s="1"/>
  <c r="F9" i="4"/>
  <c r="M9" i="4" s="1"/>
  <c r="F11" i="4"/>
  <c r="M11" i="4" s="1"/>
  <c r="F16" i="4"/>
  <c r="M16" i="4" s="1"/>
  <c r="F21" i="4"/>
  <c r="M21" i="4" s="1"/>
  <c r="F23" i="4"/>
  <c r="M23" i="4" s="1"/>
  <c r="F27" i="4"/>
  <c r="M27" i="4" s="1"/>
  <c r="F35" i="4"/>
  <c r="F36" i="4"/>
  <c r="F40" i="4"/>
  <c r="M40" i="4" s="1"/>
  <c r="F45" i="4"/>
  <c r="M45" i="4" s="1"/>
  <c r="F50" i="4"/>
  <c r="M50" i="4" s="1"/>
  <c r="F53" i="4"/>
  <c r="M53" i="4" s="1"/>
  <c r="F55" i="4"/>
  <c r="M55" i="4" s="1"/>
  <c r="F59" i="4"/>
  <c r="M59" i="4" s="1"/>
  <c r="F63" i="4"/>
  <c r="M63" i="4" s="1"/>
  <c r="F65" i="4"/>
  <c r="M65" i="4" s="1"/>
  <c r="F73" i="4"/>
  <c r="M73" i="4" s="1"/>
  <c r="F76" i="4"/>
  <c r="M76" i="4" s="1"/>
  <c r="F78" i="4"/>
  <c r="M78" i="4" s="1"/>
  <c r="F82" i="4"/>
  <c r="M82" i="4" s="1"/>
  <c r="F84" i="4"/>
  <c r="M84" i="4" s="1"/>
  <c r="F86" i="4"/>
  <c r="M86" i="4" s="1"/>
  <c r="F88" i="4"/>
  <c r="M88" i="4" s="1"/>
  <c r="F93" i="4"/>
  <c r="M93" i="4" s="1"/>
  <c r="F95" i="4"/>
  <c r="M95" i="4" s="1"/>
  <c r="F97" i="4"/>
  <c r="M97" i="4" s="1"/>
  <c r="F99" i="4"/>
  <c r="M99" i="4" s="1"/>
  <c r="F101" i="4"/>
  <c r="M101" i="4" s="1"/>
  <c r="F104" i="4"/>
  <c r="M104" i="4" s="1"/>
  <c r="F108" i="4"/>
  <c r="M108" i="4" s="1"/>
  <c r="F111" i="4"/>
  <c r="M111" i="4" s="1"/>
  <c r="F114" i="4"/>
  <c r="M114" i="4" s="1"/>
  <c r="F117" i="4"/>
  <c r="M117" i="4" s="1"/>
  <c r="F124" i="4"/>
  <c r="M124" i="4" s="1"/>
  <c r="F128" i="4"/>
  <c r="M128" i="4" s="1"/>
  <c r="F130" i="4"/>
  <c r="M130" i="4" s="1"/>
  <c r="F145" i="4"/>
  <c r="M145" i="4" s="1"/>
  <c r="F147" i="4"/>
  <c r="M147" i="4" s="1"/>
  <c r="F149" i="4"/>
  <c r="M149" i="4" s="1"/>
  <c r="F151" i="4"/>
  <c r="M151" i="4" s="1"/>
  <c r="F153" i="4"/>
  <c r="M153" i="4" s="1"/>
  <c r="F155" i="4"/>
  <c r="M155" i="4" s="1"/>
  <c r="F158" i="4"/>
  <c r="M158" i="4" s="1"/>
  <c r="F15" i="4"/>
  <c r="M15" i="4" s="1"/>
  <c r="F20" i="4"/>
  <c r="F39" i="4"/>
  <c r="M39" i="4" s="1"/>
  <c r="F44" i="4"/>
  <c r="M44" i="4" s="1"/>
  <c r="F48" i="4"/>
  <c r="M48" i="4" s="1"/>
  <c r="F67" i="4"/>
  <c r="M67" i="4" s="1"/>
  <c r="F72" i="4"/>
  <c r="M72" i="4" s="1"/>
  <c r="F75" i="4"/>
  <c r="M75" i="4" s="1"/>
  <c r="F83" i="4"/>
  <c r="M83" i="4" s="1"/>
  <c r="F87" i="4"/>
  <c r="M87" i="4" s="1"/>
  <c r="F106" i="4"/>
  <c r="M106" i="4" s="1"/>
  <c r="F118" i="4"/>
  <c r="M118" i="4" s="1"/>
  <c r="F122" i="4"/>
  <c r="M122" i="4" s="1"/>
  <c r="F127" i="4"/>
  <c r="M127" i="4" s="1"/>
  <c r="F141" i="4"/>
  <c r="M141" i="4" s="1"/>
  <c r="F152" i="4"/>
  <c r="M152" i="4" s="1"/>
  <c r="F161" i="4"/>
  <c r="M161" i="4" s="1"/>
  <c r="F163" i="4"/>
  <c r="M163" i="4" s="1"/>
  <c r="F172" i="4"/>
  <c r="M172" i="4" s="1"/>
  <c r="F175" i="4"/>
  <c r="M175" i="4" s="1"/>
  <c r="F178" i="4"/>
  <c r="M178" i="4" s="1"/>
  <c r="F180" i="4"/>
  <c r="M180" i="4" s="1"/>
  <c r="F194" i="4"/>
  <c r="M194" i="4" s="1"/>
  <c r="F197" i="4"/>
  <c r="M197" i="4" s="1"/>
  <c r="F201" i="4"/>
  <c r="M201" i="4" s="1"/>
  <c r="F204" i="4"/>
  <c r="M204" i="4" s="1"/>
  <c r="F207" i="4"/>
  <c r="M207" i="4" s="1"/>
  <c r="F210" i="4"/>
  <c r="M210" i="4" s="1"/>
  <c r="F213" i="4"/>
  <c r="M213" i="4" s="1"/>
  <c r="F217" i="4"/>
  <c r="M217" i="4" s="1"/>
  <c r="F219" i="4"/>
  <c r="M219" i="4" s="1"/>
  <c r="F221" i="4"/>
  <c r="M221" i="4" s="1"/>
  <c r="F223" i="4"/>
  <c r="F228" i="4"/>
  <c r="M228" i="4" s="1"/>
  <c r="F230" i="4"/>
  <c r="M230" i="4" s="1"/>
  <c r="F238" i="4"/>
  <c r="M238" i="4" s="1"/>
  <c r="F241" i="4"/>
  <c r="M241" i="4" s="1"/>
  <c r="F244" i="4"/>
  <c r="M244" i="4" s="1"/>
  <c r="F251" i="4"/>
  <c r="M251" i="4" s="1"/>
  <c r="F255" i="4"/>
  <c r="M255" i="4" s="1"/>
  <c r="F258" i="4"/>
  <c r="M258" i="4" s="1"/>
  <c r="F261" i="4"/>
  <c r="M261" i="4" s="1"/>
  <c r="F264" i="4"/>
  <c r="M264" i="4" s="1"/>
  <c r="F268" i="4"/>
  <c r="M268" i="4" s="1"/>
  <c r="F275" i="4"/>
  <c r="M275" i="4" s="1"/>
  <c r="F278" i="4"/>
  <c r="M278" i="4" s="1"/>
  <c r="F282" i="4"/>
  <c r="M282" i="4" s="1"/>
  <c r="F285" i="4"/>
  <c r="M285" i="4" s="1"/>
  <c r="F288" i="4"/>
  <c r="M288" i="4" s="1"/>
  <c r="F291" i="4"/>
  <c r="M291" i="4" s="1"/>
  <c r="F295" i="4"/>
  <c r="M295" i="4" s="1"/>
  <c r="F297" i="4"/>
  <c r="M297" i="4" s="1"/>
  <c r="F304" i="4"/>
  <c r="M304" i="4" s="1"/>
  <c r="F306" i="4"/>
  <c r="M306" i="4" s="1"/>
  <c r="F311" i="4"/>
  <c r="M311" i="4" s="1"/>
  <c r="F313" i="4"/>
  <c r="M313" i="4" s="1"/>
  <c r="F320" i="4"/>
  <c r="M320" i="4" s="1"/>
  <c r="F322" i="4"/>
  <c r="M322" i="4" s="1"/>
  <c r="F327" i="4"/>
  <c r="M327" i="4" s="1"/>
  <c r="F329" i="4"/>
  <c r="M329" i="4" s="1"/>
  <c r="F331" i="4"/>
  <c r="M331" i="4" s="1"/>
  <c r="F345" i="4"/>
  <c r="M345" i="4" s="1"/>
  <c r="F347" i="4"/>
  <c r="M347" i="4" s="1"/>
  <c r="F349" i="4"/>
  <c r="M349" i="4" s="1"/>
  <c r="F352" i="4"/>
  <c r="M352" i="4" s="1"/>
  <c r="F355" i="4"/>
  <c r="M355" i="4" s="1"/>
  <c r="F357" i="4"/>
  <c r="M357" i="4" s="1"/>
  <c r="F364" i="4"/>
  <c r="M364" i="4" s="1"/>
  <c r="F366" i="4"/>
  <c r="M366" i="4" s="1"/>
  <c r="F375" i="4"/>
  <c r="M375" i="4" s="1"/>
  <c r="F378" i="4"/>
  <c r="M378" i="4" s="1"/>
  <c r="F381" i="4"/>
  <c r="M381" i="4" s="1"/>
  <c r="F384" i="4"/>
  <c r="M384" i="4" s="1"/>
  <c r="F387" i="4"/>
  <c r="M387" i="4" s="1"/>
  <c r="F390" i="4"/>
  <c r="M390" i="4" s="1"/>
  <c r="F395" i="4"/>
  <c r="F402" i="4"/>
  <c r="M402" i="4" s="1"/>
  <c r="F407" i="4"/>
  <c r="M407" i="4" s="1"/>
  <c r="F410" i="4"/>
  <c r="M410" i="4" s="1"/>
  <c r="F413" i="4"/>
  <c r="M413" i="4" s="1"/>
  <c r="F416" i="4"/>
  <c r="M416" i="4" s="1"/>
  <c r="F419" i="4"/>
  <c r="M419" i="4" s="1"/>
  <c r="F422" i="4"/>
  <c r="M422" i="4" s="1"/>
  <c r="F427" i="4"/>
  <c r="M427" i="4" s="1"/>
  <c r="F430" i="4"/>
  <c r="M430" i="4" s="1"/>
  <c r="F435" i="4"/>
  <c r="M435" i="4" s="1"/>
  <c r="F438" i="4"/>
  <c r="M438" i="4" s="1"/>
  <c r="F446" i="4"/>
  <c r="F449" i="4"/>
  <c r="M449" i="4" s="1"/>
  <c r="F456" i="4"/>
  <c r="M456" i="4" s="1"/>
  <c r="F459" i="4"/>
  <c r="M459" i="4" s="1"/>
  <c r="F461" i="4"/>
  <c r="M461" i="4" s="1"/>
  <c r="F477" i="4"/>
  <c r="M477" i="4" s="1"/>
  <c r="F479" i="4"/>
  <c r="M479" i="4" s="1"/>
  <c r="F482" i="4"/>
  <c r="M482" i="4" s="1"/>
  <c r="F487" i="4"/>
  <c r="M487" i="4" s="1"/>
  <c r="F502" i="4"/>
  <c r="M502" i="4" s="1"/>
  <c r="F509" i="4"/>
  <c r="M509" i="4" s="1"/>
  <c r="F512" i="4"/>
  <c r="M512" i="4" s="1"/>
  <c r="F519" i="4"/>
  <c r="M519" i="4" s="1"/>
  <c r="F534" i="4"/>
  <c r="M534" i="4" s="1"/>
  <c r="F541" i="4"/>
  <c r="M541" i="4" s="1"/>
  <c r="F544" i="4"/>
  <c r="M544" i="4" s="1"/>
  <c r="F551" i="4"/>
  <c r="M551" i="4" s="1"/>
  <c r="F566" i="4"/>
  <c r="M566" i="4" s="1"/>
  <c r="F573" i="4"/>
  <c r="M573" i="4" s="1"/>
  <c r="F576" i="4"/>
  <c r="M576" i="4" s="1"/>
  <c r="F583" i="4"/>
  <c r="M583" i="4" s="1"/>
  <c r="F586" i="4"/>
  <c r="M586" i="4" s="1"/>
  <c r="F588" i="4"/>
  <c r="M588" i="4" s="1"/>
  <c r="F591" i="4"/>
  <c r="M591" i="4" s="1"/>
  <c r="F594" i="4"/>
  <c r="M594" i="4" s="1"/>
  <c r="F596" i="4"/>
  <c r="M596" i="4" s="1"/>
  <c r="F601" i="4"/>
  <c r="M601" i="4" s="1"/>
  <c r="F603" i="4"/>
  <c r="M603" i="4" s="1"/>
  <c r="F610" i="4"/>
  <c r="M610" i="4" s="1"/>
  <c r="F612" i="4"/>
  <c r="M612" i="4" s="1"/>
  <c r="F617" i="4"/>
  <c r="M617" i="4" s="1"/>
  <c r="F619" i="4"/>
  <c r="M619" i="4" s="1"/>
  <c r="F626" i="4"/>
  <c r="M626" i="4" s="1"/>
  <c r="F628" i="4"/>
  <c r="M628" i="4" s="1"/>
  <c r="F633" i="4"/>
  <c r="M633" i="4" s="1"/>
  <c r="F635" i="4"/>
  <c r="M635" i="4" s="1"/>
  <c r="F640" i="4"/>
  <c r="M640" i="4" s="1"/>
  <c r="F645" i="4"/>
  <c r="M645" i="4" s="1"/>
  <c r="F647" i="4"/>
  <c r="M647" i="4" s="1"/>
  <c r="F650" i="4"/>
  <c r="M650" i="4" s="1"/>
  <c r="F660" i="4"/>
  <c r="M660" i="4" s="1"/>
  <c r="F662" i="4"/>
  <c r="M662" i="4" s="1"/>
  <c r="F665" i="4"/>
  <c r="M665" i="4" s="1"/>
  <c r="F667" i="4"/>
  <c r="M667" i="4" s="1"/>
  <c r="F670" i="4"/>
  <c r="M670" i="4" s="1"/>
  <c r="F679" i="4"/>
  <c r="M679" i="4" s="1"/>
  <c r="F681" i="4"/>
  <c r="M681" i="4" s="1"/>
  <c r="F683" i="4"/>
  <c r="M683" i="4" s="1"/>
  <c r="F688" i="4"/>
  <c r="M688" i="4" s="1"/>
  <c r="F690" i="4"/>
  <c r="M690" i="4" s="1"/>
  <c r="F692" i="4"/>
  <c r="M692" i="4" s="1"/>
  <c r="F694" i="4"/>
  <c r="M694" i="4" s="1"/>
  <c r="F702" i="4"/>
  <c r="M702" i="4" s="1"/>
  <c r="F705" i="4"/>
  <c r="M705" i="4" s="1"/>
  <c r="F709" i="4"/>
  <c r="M709" i="4" s="1"/>
  <c r="F712" i="4"/>
  <c r="M712" i="4" s="1"/>
  <c r="F715" i="4"/>
  <c r="M715" i="4" s="1"/>
  <c r="F719" i="4"/>
  <c r="M719" i="4" s="1"/>
  <c r="F722" i="4"/>
  <c r="M722" i="4" s="1"/>
  <c r="F726" i="4"/>
  <c r="M726" i="4" s="1"/>
  <c r="F729" i="4"/>
  <c r="M729" i="4" s="1"/>
  <c r="F732" i="4"/>
  <c r="M732" i="4" s="1"/>
  <c r="F224" i="4"/>
  <c r="M224" i="4" s="1"/>
  <c r="F309" i="4"/>
  <c r="M309" i="4" s="1"/>
  <c r="F323" i="4"/>
  <c r="M323" i="4" s="1"/>
  <c r="F373" i="4"/>
  <c r="M373" i="4" s="1"/>
  <c r="F392" i="4"/>
  <c r="M392" i="4" s="1"/>
  <c r="F404" i="4"/>
  <c r="M404" i="4" s="1"/>
  <c r="F424" i="4"/>
  <c r="M424" i="4" s="1"/>
  <c r="F8" i="4"/>
  <c r="F18" i="4"/>
  <c r="M18" i="4" s="1"/>
  <c r="F29" i="4"/>
  <c r="M29" i="4" s="1"/>
  <c r="F42" i="4"/>
  <c r="F54" i="4"/>
  <c r="M54" i="4" s="1"/>
  <c r="F57" i="4"/>
  <c r="M57" i="4" s="1"/>
  <c r="F64" i="4"/>
  <c r="M64" i="4" s="1"/>
  <c r="F92" i="4"/>
  <c r="M92" i="4" s="1"/>
  <c r="F94" i="4"/>
  <c r="M94" i="4" s="1"/>
  <c r="F98" i="4"/>
  <c r="M98" i="4" s="1"/>
  <c r="F102" i="4"/>
  <c r="M102" i="4" s="1"/>
  <c r="F115" i="4"/>
  <c r="M115" i="4" s="1"/>
  <c r="F119" i="4"/>
  <c r="M119" i="4" s="1"/>
  <c r="F125" i="4"/>
  <c r="M125" i="4" s="1"/>
  <c r="F132" i="4"/>
  <c r="M132" i="4" s="1"/>
  <c r="F136" i="4"/>
  <c r="M136" i="4" s="1"/>
  <c r="F144" i="4"/>
  <c r="M144" i="4" s="1"/>
  <c r="F146" i="4"/>
  <c r="M146" i="4" s="1"/>
  <c r="F165" i="4"/>
  <c r="M165" i="4" s="1"/>
  <c r="F167" i="4"/>
  <c r="M167" i="4" s="1"/>
  <c r="F169" i="4"/>
  <c r="M169" i="4" s="1"/>
  <c r="F171" i="4"/>
  <c r="M171" i="4" s="1"/>
  <c r="F174" i="4"/>
  <c r="M174" i="4" s="1"/>
  <c r="F182" i="4"/>
  <c r="M182" i="4" s="1"/>
  <c r="F184" i="4"/>
  <c r="M184" i="4" s="1"/>
  <c r="F186" i="4"/>
  <c r="M186" i="4" s="1"/>
  <c r="F189" i="4"/>
  <c r="M189" i="4" s="1"/>
  <c r="F192" i="4"/>
  <c r="M192" i="4" s="1"/>
  <c r="F195" i="4"/>
  <c r="M195" i="4" s="1"/>
  <c r="F198" i="4"/>
  <c r="M198" i="4" s="1"/>
  <c r="F202" i="4"/>
  <c r="M202" i="4" s="1"/>
  <c r="F211" i="4"/>
  <c r="M211" i="4" s="1"/>
  <c r="F214" i="4"/>
  <c r="M214" i="4" s="1"/>
  <c r="F225" i="4"/>
  <c r="F227" i="4"/>
  <c r="M227" i="4" s="1"/>
  <c r="F232" i="4"/>
  <c r="M232" i="4" s="1"/>
  <c r="F234" i="4"/>
  <c r="M234" i="4" s="1"/>
  <c r="F236" i="4"/>
  <c r="M236" i="4" s="1"/>
  <c r="F239" i="4"/>
  <c r="M239" i="4" s="1"/>
  <c r="F242" i="4"/>
  <c r="M242" i="4" s="1"/>
  <c r="F245" i="4"/>
  <c r="M245" i="4" s="1"/>
  <c r="F248" i="4"/>
  <c r="M248" i="4" s="1"/>
  <c r="F252" i="4"/>
  <c r="F259" i="4"/>
  <c r="M259" i="4" s="1"/>
  <c r="F262" i="4"/>
  <c r="M262" i="4" s="1"/>
  <c r="F265" i="4"/>
  <c r="M265" i="4" s="1"/>
  <c r="F269" i="4"/>
  <c r="M269" i="4" s="1"/>
  <c r="F272" i="4"/>
  <c r="M272" i="4" s="1"/>
  <c r="F279" i="4"/>
  <c r="M279" i="4" s="1"/>
  <c r="F286" i="4"/>
  <c r="M286" i="4" s="1"/>
  <c r="F289" i="4"/>
  <c r="M289" i="4" s="1"/>
  <c r="F292" i="4"/>
  <c r="M292" i="4" s="1"/>
  <c r="F294" i="4"/>
  <c r="M294" i="4" s="1"/>
  <c r="F299" i="4"/>
  <c r="M299" i="4" s="1"/>
  <c r="F301" i="4"/>
  <c r="M301" i="4" s="1"/>
  <c r="F308" i="4"/>
  <c r="M308" i="4" s="1"/>
  <c r="F310" i="4"/>
  <c r="M310" i="4" s="1"/>
  <c r="F315" i="4"/>
  <c r="M315" i="4" s="1"/>
  <c r="F317" i="4"/>
  <c r="F324" i="4"/>
  <c r="M324" i="4" s="1"/>
  <c r="F326" i="4"/>
  <c r="M326" i="4" s="1"/>
  <c r="F328" i="4"/>
  <c r="M328" i="4" s="1"/>
  <c r="F332" i="4"/>
  <c r="M332" i="4" s="1"/>
  <c r="F334" i="4"/>
  <c r="M334" i="4" s="1"/>
  <c r="F337" i="4"/>
  <c r="M337" i="4" s="1"/>
  <c r="F339" i="4"/>
  <c r="M339" i="4" s="1"/>
  <c r="F341" i="4"/>
  <c r="M341" i="4" s="1"/>
  <c r="F344" i="4"/>
  <c r="M344" i="4" s="1"/>
  <c r="F351" i="4"/>
  <c r="M351" i="4" s="1"/>
  <c r="F354" i="4"/>
  <c r="M354" i="4" s="1"/>
  <c r="F359" i="4"/>
  <c r="M359" i="4" s="1"/>
  <c r="F361" i="4"/>
  <c r="M361" i="4" s="1"/>
  <c r="F368" i="4"/>
  <c r="M368" i="4" s="1"/>
  <c r="F370" i="4"/>
  <c r="M370" i="4" s="1"/>
  <c r="F372" i="4"/>
  <c r="F374" i="4"/>
  <c r="M374" i="4" s="1"/>
  <c r="F382" i="4"/>
  <c r="M382" i="4" s="1"/>
  <c r="F385" i="4"/>
  <c r="M385" i="4" s="1"/>
  <c r="F388" i="4"/>
  <c r="M388" i="4" s="1"/>
  <c r="F393" i="4"/>
  <c r="M393" i="4" s="1"/>
  <c r="F396" i="4"/>
  <c r="M396" i="4" s="1"/>
  <c r="F399" i="4"/>
  <c r="M399" i="4" s="1"/>
  <c r="F405" i="4"/>
  <c r="M405" i="4" s="1"/>
  <c r="F408" i="4"/>
  <c r="M408" i="4" s="1"/>
  <c r="F414" i="4"/>
  <c r="M414" i="4" s="1"/>
  <c r="F417" i="4"/>
  <c r="M417" i="4" s="1"/>
  <c r="F420" i="4"/>
  <c r="M420" i="4" s="1"/>
  <c r="F425" i="4"/>
  <c r="M425" i="4" s="1"/>
  <c r="F428" i="4"/>
  <c r="M428" i="4" s="1"/>
  <c r="F433" i="4"/>
  <c r="M433" i="4" s="1"/>
  <c r="F436" i="4"/>
  <c r="M436" i="4" s="1"/>
  <c r="F441" i="4"/>
  <c r="M441" i="4" s="1"/>
  <c r="F443" i="4"/>
  <c r="M443" i="4" s="1"/>
  <c r="F448" i="4"/>
  <c r="M448" i="4" s="1"/>
  <c r="F451" i="4"/>
  <c r="M451" i="4" s="1"/>
  <c r="F453" i="4"/>
  <c r="M453" i="4" s="1"/>
  <c r="F455" i="4"/>
  <c r="M455" i="4" s="1"/>
  <c r="F463" i="4"/>
  <c r="M463" i="4" s="1"/>
  <c r="F465" i="4"/>
  <c r="M465" i="4" s="1"/>
  <c r="F467" i="4"/>
  <c r="M467" i="4" s="1"/>
  <c r="F469" i="4"/>
  <c r="M469" i="4" s="1"/>
  <c r="F471" i="4"/>
  <c r="M471" i="4" s="1"/>
  <c r="F474" i="4"/>
  <c r="M474" i="4" s="1"/>
  <c r="F481" i="4"/>
  <c r="M481" i="4" s="1"/>
  <c r="F484" i="4"/>
  <c r="M484" i="4" s="1"/>
  <c r="F489" i="4"/>
  <c r="M489" i="4" s="1"/>
  <c r="F491" i="4"/>
  <c r="M491" i="4" s="1"/>
  <c r="F494" i="4"/>
  <c r="M494" i="4" s="1"/>
  <c r="F497" i="4"/>
  <c r="M497" i="4" s="1"/>
  <c r="F499" i="4"/>
  <c r="M499" i="4" s="1"/>
  <c r="F501" i="4"/>
  <c r="M501" i="4" s="1"/>
  <c r="F504" i="4"/>
  <c r="M504" i="4" s="1"/>
  <c r="F506" i="4"/>
  <c r="M506" i="4" s="1"/>
  <c r="F508" i="4"/>
  <c r="M508" i="4" s="1"/>
  <c r="F511" i="4"/>
  <c r="M511" i="4" s="1"/>
  <c r="F514" i="4"/>
  <c r="M514" i="4" s="1"/>
  <c r="F516" i="4"/>
  <c r="M516" i="4" s="1"/>
  <c r="F521" i="4"/>
  <c r="M521" i="4" s="1"/>
  <c r="F523" i="4"/>
  <c r="M523" i="4" s="1"/>
  <c r="F526" i="4"/>
  <c r="M526" i="4" s="1"/>
  <c r="F529" i="4"/>
  <c r="M529" i="4" s="1"/>
  <c r="F531" i="4"/>
  <c r="M531" i="4" s="1"/>
  <c r="F533" i="4"/>
  <c r="M533" i="4" s="1"/>
  <c r="F536" i="4"/>
  <c r="M536" i="4" s="1"/>
  <c r="F538" i="4"/>
  <c r="M538" i="4" s="1"/>
  <c r="F540" i="4"/>
  <c r="M540" i="4" s="1"/>
  <c r="F543" i="4"/>
  <c r="M543" i="4" s="1"/>
  <c r="F546" i="4"/>
  <c r="M546" i="4" s="1"/>
  <c r="F548" i="4"/>
  <c r="M548" i="4" s="1"/>
  <c r="F553" i="4"/>
  <c r="M553" i="4" s="1"/>
  <c r="F555" i="4"/>
  <c r="M555" i="4" s="1"/>
  <c r="F558" i="4"/>
  <c r="M558" i="4" s="1"/>
  <c r="F561" i="4"/>
  <c r="M561" i="4" s="1"/>
  <c r="F563" i="4"/>
  <c r="M563" i="4" s="1"/>
  <c r="F565" i="4"/>
  <c r="M565" i="4" s="1"/>
  <c r="F568" i="4"/>
  <c r="M568" i="4" s="1"/>
  <c r="F570" i="4"/>
  <c r="M570" i="4" s="1"/>
  <c r="F572" i="4"/>
  <c r="M572" i="4" s="1"/>
  <c r="F575" i="4"/>
  <c r="M575" i="4" s="1"/>
  <c r="F578" i="4"/>
  <c r="M578" i="4" s="1"/>
  <c r="F580" i="4"/>
  <c r="M580" i="4" s="1"/>
  <c r="F593" i="4"/>
  <c r="M593" i="4" s="1"/>
  <c r="F598" i="4"/>
  <c r="M598" i="4" s="1"/>
  <c r="F600" i="4"/>
  <c r="M600" i="4" s="1"/>
  <c r="F605" i="4"/>
  <c r="M605" i="4" s="1"/>
  <c r="F607" i="4"/>
  <c r="M607" i="4" s="1"/>
  <c r="F614" i="4"/>
  <c r="M614" i="4" s="1"/>
  <c r="F616" i="4"/>
  <c r="M616" i="4" s="1"/>
  <c r="F621" i="4"/>
  <c r="M621" i="4" s="1"/>
  <c r="F623" i="4"/>
  <c r="M623" i="4" s="1"/>
  <c r="F630" i="4"/>
  <c r="M630" i="4" s="1"/>
  <c r="F632" i="4"/>
  <c r="M632" i="4" s="1"/>
  <c r="F637" i="4"/>
  <c r="M637" i="4" s="1"/>
  <c r="F639" i="4"/>
  <c r="M639" i="4" s="1"/>
  <c r="F642" i="4"/>
  <c r="M642" i="4" s="1"/>
  <c r="F652" i="4"/>
  <c r="M652" i="4" s="1"/>
  <c r="F654" i="4"/>
  <c r="M654" i="4" s="1"/>
  <c r="F657" i="4"/>
  <c r="M657" i="4" s="1"/>
  <c r="F659" i="4"/>
  <c r="M659" i="4" s="1"/>
  <c r="F664" i="4"/>
  <c r="M664" i="4" s="1"/>
  <c r="F672" i="4"/>
  <c r="M672" i="4" s="1"/>
  <c r="F674" i="4"/>
  <c r="M674" i="4" s="1"/>
  <c r="F676" i="4"/>
  <c r="M676" i="4" s="1"/>
  <c r="F678" i="4"/>
  <c r="M678" i="4" s="1"/>
  <c r="F685" i="4"/>
  <c r="M685" i="4" s="1"/>
  <c r="F687" i="4"/>
  <c r="M687" i="4" s="1"/>
  <c r="F696" i="4"/>
  <c r="M696" i="4" s="1"/>
  <c r="F699" i="4"/>
  <c r="M699" i="4" s="1"/>
  <c r="F703" i="4"/>
  <c r="M703" i="4" s="1"/>
  <c r="F706" i="4"/>
  <c r="M706" i="4" s="1"/>
  <c r="F710" i="4"/>
  <c r="M710" i="4" s="1"/>
  <c r="F713" i="4"/>
  <c r="M713" i="4" s="1"/>
  <c r="F716" i="4"/>
  <c r="M716" i="4" s="1"/>
  <c r="F723" i="4"/>
  <c r="M723" i="4" s="1"/>
  <c r="F730" i="4"/>
  <c r="M730" i="4" s="1"/>
  <c r="F733" i="4"/>
  <c r="M733" i="4" s="1"/>
  <c r="F736" i="4"/>
  <c r="M736" i="4" s="1"/>
  <c r="F193" i="4"/>
  <c r="M193" i="4" s="1"/>
  <c r="F260" i="4"/>
  <c r="M260" i="4" s="1"/>
  <c r="F277" i="4"/>
  <c r="M277" i="4" s="1"/>
  <c r="F287" i="4"/>
  <c r="M287" i="4" s="1"/>
  <c r="F302" i="4"/>
  <c r="M302" i="4" s="1"/>
  <c r="F307" i="4"/>
  <c r="M307" i="4" s="1"/>
  <c r="F316" i="4"/>
  <c r="M316" i="4" s="1"/>
  <c r="F335" i="4"/>
  <c r="M335" i="4" s="1"/>
  <c r="F342" i="4"/>
  <c r="M342" i="4" s="1"/>
  <c r="F353" i="4"/>
  <c r="M353" i="4" s="1"/>
  <c r="F362" i="4"/>
  <c r="M362" i="4" s="1"/>
  <c r="F369" i="4"/>
  <c r="M369" i="4" s="1"/>
  <c r="F377" i="4"/>
  <c r="M377" i="4" s="1"/>
  <c r="F389" i="4"/>
  <c r="M389" i="4" s="1"/>
  <c r="F415" i="4"/>
  <c r="M415" i="4" s="1"/>
  <c r="F13" i="4"/>
  <c r="M13" i="4" s="1"/>
  <c r="F22" i="4"/>
  <c r="M22" i="4" s="1"/>
  <c r="F25" i="4"/>
  <c r="M25" i="4" s="1"/>
  <c r="F30" i="4"/>
  <c r="M30" i="4" s="1"/>
  <c r="F33" i="4"/>
  <c r="M33" i="4" s="1"/>
  <c r="F37" i="4"/>
  <c r="M37" i="4" s="1"/>
  <c r="F46" i="4"/>
  <c r="M46" i="4" s="1"/>
  <c r="F51" i="4"/>
  <c r="M51" i="4" s="1"/>
  <c r="F60" i="4"/>
  <c r="M60" i="4" s="1"/>
  <c r="F69" i="4"/>
  <c r="M69" i="4" s="1"/>
  <c r="F81" i="4"/>
  <c r="M81" i="4" s="1"/>
  <c r="F85" i="4"/>
  <c r="M85" i="4" s="1"/>
  <c r="F109" i="4"/>
  <c r="M109" i="4" s="1"/>
  <c r="F116" i="4"/>
  <c r="M116" i="4" s="1"/>
  <c r="F129" i="4"/>
  <c r="M129" i="4" s="1"/>
  <c r="F140" i="4"/>
  <c r="M140" i="4" s="1"/>
  <c r="F148" i="4"/>
  <c r="M148" i="4" s="1"/>
  <c r="F150" i="4"/>
  <c r="M150" i="4" s="1"/>
  <c r="F154" i="4"/>
  <c r="M154" i="4" s="1"/>
  <c r="F157" i="4"/>
  <c r="M157" i="4" s="1"/>
  <c r="F160" i="4"/>
  <c r="M160" i="4" s="1"/>
  <c r="F162" i="4"/>
  <c r="M162" i="4" s="1"/>
  <c r="F164" i="4"/>
  <c r="M164" i="4" s="1"/>
  <c r="F177" i="4"/>
  <c r="M177" i="4" s="1"/>
  <c r="F179" i="4"/>
  <c r="M179" i="4" s="1"/>
  <c r="F188" i="4"/>
  <c r="M188" i="4" s="1"/>
  <c r="F196" i="4"/>
  <c r="M196" i="4" s="1"/>
  <c r="F199" i="4"/>
  <c r="M199" i="4" s="1"/>
  <c r="F203" i="4"/>
  <c r="M203" i="4" s="1"/>
  <c r="F205" i="4"/>
  <c r="M205" i="4" s="1"/>
  <c r="F208" i="4"/>
  <c r="M208" i="4" s="1"/>
  <c r="F216" i="4"/>
  <c r="M216" i="4" s="1"/>
  <c r="F218" i="4"/>
  <c r="M218" i="4" s="1"/>
  <c r="F220" i="4"/>
  <c r="M220" i="4" s="1"/>
  <c r="F222" i="4"/>
  <c r="M222" i="4" s="1"/>
  <c r="F229" i="4"/>
  <c r="M229" i="4" s="1"/>
  <c r="F231" i="4"/>
  <c r="M231" i="4" s="1"/>
  <c r="F243" i="4"/>
  <c r="M243" i="4" s="1"/>
  <c r="F246" i="4"/>
  <c r="M246" i="4" s="1"/>
  <c r="F249" i="4"/>
  <c r="M249" i="4" s="1"/>
  <c r="F253" i="4"/>
  <c r="M253" i="4" s="1"/>
  <c r="F256" i="4"/>
  <c r="M256" i="4" s="1"/>
  <c r="F263" i="4"/>
  <c r="M263" i="4" s="1"/>
  <c r="F266" i="4"/>
  <c r="M266" i="4" s="1"/>
  <c r="F270" i="4"/>
  <c r="M270" i="4" s="1"/>
  <c r="F273" i="4"/>
  <c r="M273" i="4" s="1"/>
  <c r="F276" i="4"/>
  <c r="M276" i="4" s="1"/>
  <c r="F280" i="4"/>
  <c r="M280" i="4" s="1"/>
  <c r="F283" i="4"/>
  <c r="M283" i="4" s="1"/>
  <c r="F290" i="4"/>
  <c r="M290" i="4" s="1"/>
  <c r="F296" i="4"/>
  <c r="M296" i="4" s="1"/>
  <c r="F298" i="4"/>
  <c r="M298" i="4" s="1"/>
  <c r="F303" i="4"/>
  <c r="M303" i="4" s="1"/>
  <c r="F305" i="4"/>
  <c r="M305" i="4" s="1"/>
  <c r="F312" i="4"/>
  <c r="M312" i="4" s="1"/>
  <c r="F314" i="4"/>
  <c r="M314" i="4" s="1"/>
  <c r="F319" i="4"/>
  <c r="M319" i="4" s="1"/>
  <c r="F321" i="4"/>
  <c r="M321" i="4" s="1"/>
  <c r="F330" i="4"/>
  <c r="M330" i="4" s="1"/>
  <c r="F336" i="4"/>
  <c r="M336" i="4" s="1"/>
  <c r="F343" i="4"/>
  <c r="M343" i="4" s="1"/>
  <c r="F346" i="4"/>
  <c r="M346" i="4" s="1"/>
  <c r="F348" i="4"/>
  <c r="M348" i="4" s="1"/>
  <c r="F350" i="4"/>
  <c r="M350" i="4" s="1"/>
  <c r="F356" i="4"/>
  <c r="M356" i="4" s="1"/>
  <c r="F358" i="4"/>
  <c r="M358" i="4" s="1"/>
  <c r="F363" i="4"/>
  <c r="M363" i="4" s="1"/>
  <c r="F365" i="4"/>
  <c r="M365" i="4" s="1"/>
  <c r="F376" i="4"/>
  <c r="M376" i="4" s="1"/>
  <c r="F379" i="4"/>
  <c r="M379" i="4" s="1"/>
  <c r="F386" i="4"/>
  <c r="M386" i="4" s="1"/>
  <c r="F391" i="4"/>
  <c r="M391" i="4" s="1"/>
  <c r="F394" i="4"/>
  <c r="F397" i="4"/>
  <c r="M397" i="4" s="1"/>
  <c r="F400" i="4"/>
  <c r="M400" i="4" s="1"/>
  <c r="F403" i="4"/>
  <c r="M403" i="4" s="1"/>
  <c r="F406" i="4"/>
  <c r="M406" i="4" s="1"/>
  <c r="F411" i="4"/>
  <c r="M411" i="4" s="1"/>
  <c r="F418" i="4"/>
  <c r="F423" i="4"/>
  <c r="M423" i="4" s="1"/>
  <c r="F426" i="4"/>
  <c r="M426" i="4" s="1"/>
  <c r="F431" i="4"/>
  <c r="M431" i="4" s="1"/>
  <c r="F434" i="4"/>
  <c r="M434" i="4" s="1"/>
  <c r="F439" i="4"/>
  <c r="M439" i="4" s="1"/>
  <c r="F442" i="4"/>
  <c r="M442" i="4" s="1"/>
  <c r="F445" i="4"/>
  <c r="M445" i="4" s="1"/>
  <c r="F458" i="4"/>
  <c r="M458" i="4" s="1"/>
  <c r="F460" i="4"/>
  <c r="M460" i="4" s="1"/>
  <c r="F473" i="4"/>
  <c r="M473" i="4" s="1"/>
  <c r="F476" i="4"/>
  <c r="M476" i="4" s="1"/>
  <c r="F478" i="4"/>
  <c r="M478" i="4" s="1"/>
  <c r="F483" i="4"/>
  <c r="M483" i="4" s="1"/>
  <c r="F486" i="4"/>
  <c r="M486" i="4" s="1"/>
  <c r="F493" i="4"/>
  <c r="M493" i="4" s="1"/>
  <c r="F496" i="4"/>
  <c r="M496" i="4" s="1"/>
  <c r="F503" i="4"/>
  <c r="M503" i="4" s="1"/>
  <c r="F518" i="4"/>
  <c r="M518" i="4" s="1"/>
  <c r="F525" i="4"/>
  <c r="M525" i="4" s="1"/>
  <c r="F528" i="4"/>
  <c r="M528" i="4" s="1"/>
  <c r="F535" i="4"/>
  <c r="M535" i="4" s="1"/>
  <c r="F550" i="4"/>
  <c r="M550" i="4" s="1"/>
  <c r="F557" i="4"/>
  <c r="M557" i="4" s="1"/>
  <c r="F560" i="4"/>
  <c r="M560" i="4" s="1"/>
  <c r="F567" i="4"/>
  <c r="M567" i="4" s="1"/>
  <c r="F582" i="4"/>
  <c r="M582" i="4" s="1"/>
  <c r="F585" i="4"/>
  <c r="M585" i="4" s="1"/>
  <c r="F587" i="4"/>
  <c r="M587" i="4" s="1"/>
  <c r="F590" i="4"/>
  <c r="M590" i="4" s="1"/>
  <c r="F595" i="4"/>
  <c r="M595" i="4" s="1"/>
  <c r="F597" i="4"/>
  <c r="M597" i="4" s="1"/>
  <c r="F602" i="4"/>
  <c r="M602" i="4" s="1"/>
  <c r="F604" i="4"/>
  <c r="M604" i="4" s="1"/>
  <c r="F609" i="4"/>
  <c r="M609" i="4" s="1"/>
  <c r="F611" i="4"/>
  <c r="M611" i="4" s="1"/>
  <c r="F618" i="4"/>
  <c r="M618" i="4" s="1"/>
  <c r="F620" i="4"/>
  <c r="M620" i="4" s="1"/>
  <c r="F625" i="4"/>
  <c r="M625" i="4" s="1"/>
  <c r="F627" i="4"/>
  <c r="M627" i="4" s="1"/>
  <c r="F634" i="4"/>
  <c r="M634" i="4" s="1"/>
  <c r="F636" i="4"/>
  <c r="M636" i="4" s="1"/>
  <c r="F644" i="4"/>
  <c r="M644" i="4" s="1"/>
  <c r="F646" i="4"/>
  <c r="M646" i="4" s="1"/>
  <c r="F649" i="4"/>
  <c r="M649" i="4" s="1"/>
  <c r="F651" i="4"/>
  <c r="M651" i="4" s="1"/>
  <c r="F656" i="4"/>
  <c r="M656" i="4" s="1"/>
  <c r="F661" i="4"/>
  <c r="M661" i="4" s="1"/>
  <c r="F663" i="4"/>
  <c r="M663" i="4" s="1"/>
  <c r="F666" i="4"/>
  <c r="M666" i="4" s="1"/>
  <c r="F669" i="4"/>
  <c r="M669" i="4" s="1"/>
  <c r="F671" i="4"/>
  <c r="M671" i="4" s="1"/>
  <c r="F680" i="4"/>
  <c r="M680" i="4" s="1"/>
  <c r="F682" i="4"/>
  <c r="M682" i="4" s="1"/>
  <c r="F689" i="4"/>
  <c r="M689" i="4" s="1"/>
  <c r="F691" i="4"/>
  <c r="M691" i="4" s="1"/>
  <c r="F693" i="4"/>
  <c r="M693" i="4" s="1"/>
  <c r="F697" i="4"/>
  <c r="M697" i="4" s="1"/>
  <c r="F700" i="4"/>
  <c r="M700" i="4" s="1"/>
  <c r="F707" i="4"/>
  <c r="M707" i="4" s="1"/>
  <c r="F714" i="4"/>
  <c r="M714" i="4" s="1"/>
  <c r="F717" i="4"/>
  <c r="M717" i="4" s="1"/>
  <c r="F720" i="4"/>
  <c r="M720" i="4" s="1"/>
  <c r="F724" i="4"/>
  <c r="M724" i="4" s="1"/>
  <c r="F727" i="4"/>
  <c r="M727" i="4" s="1"/>
  <c r="F734" i="4"/>
  <c r="M734" i="4" s="1"/>
  <c r="F191" i="4"/>
  <c r="M191" i="4" s="1"/>
  <c r="F247" i="4"/>
  <c r="M247" i="4" s="1"/>
  <c r="F271" i="4"/>
  <c r="M271" i="4" s="1"/>
  <c r="F281" i="4"/>
  <c r="M281" i="4" s="1"/>
  <c r="F293" i="4"/>
  <c r="M293" i="4" s="1"/>
  <c r="F300" i="4"/>
  <c r="M300" i="4" s="1"/>
  <c r="F318" i="4"/>
  <c r="M318" i="4" s="1"/>
  <c r="F333" i="4"/>
  <c r="M333" i="4" s="1"/>
  <c r="F340" i="4"/>
  <c r="M340" i="4" s="1"/>
  <c r="F371" i="4"/>
  <c r="M371" i="4" s="1"/>
  <c r="F380" i="4"/>
  <c r="M380" i="4" s="1"/>
  <c r="F398" i="4"/>
  <c r="M398" i="4" s="1"/>
  <c r="F412" i="4"/>
  <c r="M412" i="4" s="1"/>
  <c r="F10" i="4"/>
  <c r="M10" i="4" s="1"/>
  <c r="F61" i="4"/>
  <c r="M61" i="4" s="1"/>
  <c r="F66" i="4"/>
  <c r="M66" i="4" s="1"/>
  <c r="F70" i="4"/>
  <c r="M70" i="4" s="1"/>
  <c r="F74" i="4"/>
  <c r="M74" i="4" s="1"/>
  <c r="F79" i="4"/>
  <c r="M79" i="4" s="1"/>
  <c r="F90" i="4"/>
  <c r="M90" i="4" s="1"/>
  <c r="F96" i="4"/>
  <c r="M96" i="4" s="1"/>
  <c r="F100" i="4"/>
  <c r="M100" i="4" s="1"/>
  <c r="F105" i="4"/>
  <c r="M105" i="4" s="1"/>
  <c r="F112" i="4"/>
  <c r="M112" i="4" s="1"/>
  <c r="F121" i="4"/>
  <c r="M121" i="4" s="1"/>
  <c r="F134" i="4"/>
  <c r="M134" i="4" s="1"/>
  <c r="F138" i="4"/>
  <c r="M138" i="4" s="1"/>
  <c r="F143" i="4"/>
  <c r="M143" i="4" s="1"/>
  <c r="F166" i="4"/>
  <c r="M166" i="4" s="1"/>
  <c r="F168" i="4"/>
  <c r="M168" i="4" s="1"/>
  <c r="F170" i="4"/>
  <c r="M170" i="4" s="1"/>
  <c r="F173" i="4"/>
  <c r="M173" i="4" s="1"/>
  <c r="F176" i="4"/>
  <c r="M176" i="4" s="1"/>
  <c r="F181" i="4"/>
  <c r="M181" i="4" s="1"/>
  <c r="F183" i="4"/>
  <c r="M183" i="4" s="1"/>
  <c r="F185" i="4"/>
  <c r="M185" i="4" s="1"/>
  <c r="F187" i="4"/>
  <c r="M187" i="4" s="1"/>
  <c r="F190" i="4"/>
  <c r="M190" i="4" s="1"/>
  <c r="F200" i="4"/>
  <c r="M200" i="4" s="1"/>
  <c r="F206" i="4"/>
  <c r="M206" i="4" s="1"/>
  <c r="F209" i="4"/>
  <c r="M209" i="4" s="1"/>
  <c r="F212" i="4"/>
  <c r="M212" i="4" s="1"/>
  <c r="F215" i="4"/>
  <c r="M215" i="4" s="1"/>
  <c r="F226" i="4"/>
  <c r="M226" i="4" s="1"/>
  <c r="F233" i="4"/>
  <c r="M233" i="4" s="1"/>
  <c r="F235" i="4"/>
  <c r="M235" i="4" s="1"/>
  <c r="F237" i="4"/>
  <c r="M237" i="4" s="1"/>
  <c r="F240" i="4"/>
  <c r="M240" i="4" s="1"/>
  <c r="F250" i="4"/>
  <c r="M250" i="4" s="1"/>
  <c r="F254" i="4"/>
  <c r="M254" i="4" s="1"/>
  <c r="F257" i="4"/>
  <c r="M257" i="4" s="1"/>
  <c r="F267" i="4"/>
  <c r="M267" i="4" s="1"/>
  <c r="F274" i="4"/>
  <c r="M274" i="4" s="1"/>
  <c r="F284" i="4"/>
  <c r="M284" i="4" s="1"/>
  <c r="F325" i="4"/>
  <c r="M325" i="4" s="1"/>
  <c r="F338" i="4"/>
  <c r="M338" i="4" s="1"/>
  <c r="F360" i="4"/>
  <c r="M360" i="4" s="1"/>
  <c r="F367" i="4"/>
  <c r="M367" i="4" s="1"/>
  <c r="F383" i="4"/>
  <c r="M383" i="4" s="1"/>
  <c r="F401" i="4"/>
  <c r="M401" i="4" s="1"/>
  <c r="F409" i="4"/>
  <c r="F421" i="4"/>
  <c r="M421" i="4" s="1"/>
  <c r="F450" i="4"/>
  <c r="M450" i="4" s="1"/>
  <c r="F466" i="4"/>
  <c r="M466" i="4" s="1"/>
  <c r="F480" i="4"/>
  <c r="M480" i="4" s="1"/>
  <c r="F485" i="4"/>
  <c r="M485" i="4" s="1"/>
  <c r="F488" i="4"/>
  <c r="M488" i="4" s="1"/>
  <c r="F507" i="4"/>
  <c r="M507" i="4" s="1"/>
  <c r="F517" i="4"/>
  <c r="M517" i="4" s="1"/>
  <c r="F520" i="4"/>
  <c r="M520" i="4" s="1"/>
  <c r="F539" i="4"/>
  <c r="M539" i="4" s="1"/>
  <c r="F549" i="4"/>
  <c r="M549" i="4" s="1"/>
  <c r="F552" i="4"/>
  <c r="M552" i="4" s="1"/>
  <c r="F571" i="4"/>
  <c r="M571" i="4" s="1"/>
  <c r="F581" i="4"/>
  <c r="M581" i="4" s="1"/>
  <c r="F584" i="4"/>
  <c r="M584" i="4" s="1"/>
  <c r="F608" i="4"/>
  <c r="M608" i="4" s="1"/>
  <c r="F624" i="4"/>
  <c r="M624" i="4" s="1"/>
  <c r="F648" i="4"/>
  <c r="M648" i="4" s="1"/>
  <c r="F675" i="4"/>
  <c r="M675" i="4" s="1"/>
  <c r="F701" i="4"/>
  <c r="M701" i="4" s="1"/>
  <c r="F728" i="4"/>
  <c r="M728" i="4" s="1"/>
  <c r="F655" i="4"/>
  <c r="M655" i="4" s="1"/>
  <c r="F510" i="4"/>
  <c r="M510" i="4" s="1"/>
  <c r="F537" i="4"/>
  <c r="M537" i="4" s="1"/>
  <c r="F569" i="4"/>
  <c r="M569" i="4" s="1"/>
  <c r="F638" i="4"/>
  <c r="M638" i="4" s="1"/>
  <c r="F718" i="4"/>
  <c r="M718" i="4" s="1"/>
  <c r="F429" i="4"/>
  <c r="M429" i="4" s="1"/>
  <c r="F440" i="4"/>
  <c r="M440" i="4" s="1"/>
  <c r="F444" i="4"/>
  <c r="M444" i="4" s="1"/>
  <c r="F447" i="4"/>
  <c r="M447" i="4" s="1"/>
  <c r="F452" i="4"/>
  <c r="M452" i="4" s="1"/>
  <c r="F457" i="4"/>
  <c r="M457" i="4" s="1"/>
  <c r="F468" i="4"/>
  <c r="M468" i="4" s="1"/>
  <c r="F490" i="4"/>
  <c r="M490" i="4" s="1"/>
  <c r="F522" i="4"/>
  <c r="M522" i="4" s="1"/>
  <c r="F554" i="4"/>
  <c r="M554" i="4" s="1"/>
  <c r="F589" i="4"/>
  <c r="M589" i="4" s="1"/>
  <c r="F592" i="4"/>
  <c r="M592" i="4" s="1"/>
  <c r="F613" i="4"/>
  <c r="M613" i="4" s="1"/>
  <c r="F629" i="4"/>
  <c r="M629" i="4" s="1"/>
  <c r="F653" i="4"/>
  <c r="M653" i="4" s="1"/>
  <c r="F677" i="4"/>
  <c r="M677" i="4" s="1"/>
  <c r="F695" i="4"/>
  <c r="M695" i="4" s="1"/>
  <c r="F711" i="4"/>
  <c r="M711" i="4" s="1"/>
  <c r="F721" i="4"/>
  <c r="M721" i="4" s="1"/>
  <c r="F454" i="4"/>
  <c r="M454" i="4" s="1"/>
  <c r="F462" i="4"/>
  <c r="M462" i="4" s="1"/>
  <c r="F470" i="4"/>
  <c r="M470" i="4" s="1"/>
  <c r="F492" i="4"/>
  <c r="M492" i="4" s="1"/>
  <c r="F495" i="4"/>
  <c r="M495" i="4" s="1"/>
  <c r="F498" i="4"/>
  <c r="M498" i="4" s="1"/>
  <c r="F513" i="4"/>
  <c r="M513" i="4" s="1"/>
  <c r="F524" i="4"/>
  <c r="M524" i="4" s="1"/>
  <c r="F527" i="4"/>
  <c r="M527" i="4" s="1"/>
  <c r="F530" i="4"/>
  <c r="M530" i="4" s="1"/>
  <c r="F545" i="4"/>
  <c r="M545" i="4" s="1"/>
  <c r="F556" i="4"/>
  <c r="M556" i="4" s="1"/>
  <c r="F559" i="4"/>
  <c r="M559" i="4" s="1"/>
  <c r="F562" i="4"/>
  <c r="M562" i="4" s="1"/>
  <c r="F577" i="4"/>
  <c r="M577" i="4" s="1"/>
  <c r="F599" i="4"/>
  <c r="M599" i="4" s="1"/>
  <c r="F615" i="4"/>
  <c r="M615" i="4" s="1"/>
  <c r="F631" i="4"/>
  <c r="M631" i="4" s="1"/>
  <c r="F641" i="4"/>
  <c r="M641" i="4" s="1"/>
  <c r="F658" i="4"/>
  <c r="M658" i="4" s="1"/>
  <c r="F668" i="4"/>
  <c r="M668" i="4" s="1"/>
  <c r="F684" i="4"/>
  <c r="M684" i="4" s="1"/>
  <c r="F698" i="4"/>
  <c r="M698" i="4" s="1"/>
  <c r="F704" i="4"/>
  <c r="M704" i="4" s="1"/>
  <c r="F725" i="4"/>
  <c r="M725" i="4" s="1"/>
  <c r="F731" i="4"/>
  <c r="M731" i="4" s="1"/>
  <c r="F564" i="4"/>
  <c r="M564" i="4" s="1"/>
  <c r="F622" i="4"/>
  <c r="M622" i="4" s="1"/>
  <c r="F673" i="4"/>
  <c r="M673" i="4" s="1"/>
  <c r="F708" i="4"/>
  <c r="M708" i="4" s="1"/>
  <c r="F505" i="4"/>
  <c r="M505" i="4" s="1"/>
  <c r="F542" i="4"/>
  <c r="M542" i="4" s="1"/>
  <c r="F574" i="4"/>
  <c r="M574" i="4" s="1"/>
  <c r="F643" i="4"/>
  <c r="M643" i="4" s="1"/>
  <c r="F735" i="4"/>
  <c r="M735" i="4" s="1"/>
  <c r="F432" i="4"/>
  <c r="M432" i="4" s="1"/>
  <c r="F437" i="4"/>
  <c r="M437" i="4" s="1"/>
  <c r="F464" i="4"/>
  <c r="M464" i="4" s="1"/>
  <c r="F472" i="4"/>
  <c r="M472" i="4" s="1"/>
  <c r="F475" i="4"/>
  <c r="M475" i="4" s="1"/>
  <c r="F500" i="4"/>
  <c r="M500" i="4" s="1"/>
  <c r="F515" i="4"/>
  <c r="M515" i="4" s="1"/>
  <c r="F532" i="4"/>
  <c r="M532" i="4" s="1"/>
  <c r="F547" i="4"/>
  <c r="M547" i="4" s="1"/>
  <c r="F579" i="4"/>
  <c r="M579" i="4" s="1"/>
  <c r="F606" i="4"/>
  <c r="M606" i="4" s="1"/>
  <c r="F686" i="4"/>
  <c r="M686" i="4" s="1"/>
  <c r="T8" i="4"/>
  <c r="AA8" i="4" s="1"/>
  <c r="T10" i="4"/>
  <c r="AA10" i="4" s="1"/>
  <c r="T13" i="4"/>
  <c r="T16" i="4"/>
  <c r="AA16" i="4" s="1"/>
  <c r="T19" i="4"/>
  <c r="AA19" i="4" s="1"/>
  <c r="T22" i="4"/>
  <c r="AA22" i="4" s="1"/>
  <c r="T38" i="4"/>
  <c r="T40" i="4"/>
  <c r="T41" i="4"/>
  <c r="T55" i="4"/>
  <c r="AA55" i="4" s="1"/>
  <c r="T57" i="4"/>
  <c r="T61" i="4"/>
  <c r="T64" i="4"/>
  <c r="T67" i="4"/>
  <c r="AA67" i="4" s="1"/>
  <c r="T70" i="4"/>
  <c r="T73" i="4"/>
  <c r="AA73" i="4" s="1"/>
  <c r="T79" i="4"/>
  <c r="T81" i="4"/>
  <c r="AA81" i="4" s="1"/>
  <c r="T91" i="4"/>
  <c r="AA91" i="4" s="1"/>
  <c r="T95" i="4"/>
  <c r="AA95" i="4" s="1"/>
  <c r="T99" i="4"/>
  <c r="T101" i="4"/>
  <c r="T103" i="4"/>
  <c r="T106" i="4"/>
  <c r="AA106" i="4" s="1"/>
  <c r="T108" i="4"/>
  <c r="AA108" i="4" s="1"/>
  <c r="T110" i="4"/>
  <c r="AA110" i="4" s="1"/>
  <c r="T112" i="4"/>
  <c r="AA112" i="4" s="1"/>
  <c r="T113" i="4"/>
  <c r="AA113" i="4" s="1"/>
  <c r="T115" i="4"/>
  <c r="AA115" i="4" s="1"/>
  <c r="T122" i="4"/>
  <c r="AA122" i="4" s="1"/>
  <c r="T124" i="4"/>
  <c r="AA124" i="4" s="1"/>
  <c r="T126" i="4"/>
  <c r="AA126" i="4" s="1"/>
  <c r="T127" i="4"/>
  <c r="AA127" i="4" s="1"/>
  <c r="T142" i="4"/>
  <c r="AA142" i="4" s="1"/>
  <c r="T146" i="4"/>
  <c r="AA146" i="4" s="1"/>
  <c r="T148" i="4"/>
  <c r="AA148" i="4" s="1"/>
  <c r="T149" i="4"/>
  <c r="AA149" i="4" s="1"/>
  <c r="T155" i="4"/>
  <c r="AA155" i="4" s="1"/>
  <c r="T156" i="4"/>
  <c r="AA156" i="4" s="1"/>
  <c r="T157" i="4"/>
  <c r="AA157" i="4" s="1"/>
  <c r="T159" i="4"/>
  <c r="AA159" i="4" s="1"/>
  <c r="T160" i="4"/>
  <c r="AA160" i="4" s="1"/>
  <c r="T161" i="4"/>
  <c r="AA161" i="4" s="1"/>
  <c r="T165" i="4"/>
  <c r="AA165" i="4" s="1"/>
  <c r="T170" i="4"/>
  <c r="AA170" i="4" s="1"/>
  <c r="T173" i="4"/>
  <c r="AA173" i="4" s="1"/>
  <c r="T175" i="4"/>
  <c r="AA175" i="4" s="1"/>
  <c r="T178" i="4"/>
  <c r="AA178" i="4" s="1"/>
  <c r="T180" i="4"/>
  <c r="AA180" i="4" s="1"/>
  <c r="T210" i="4"/>
  <c r="AA210" i="4" s="1"/>
  <c r="T214" i="4"/>
  <c r="AA214" i="4" s="1"/>
  <c r="T220" i="4"/>
  <c r="AA220" i="4" s="1"/>
  <c r="T225" i="4"/>
  <c r="AA225" i="4" s="1"/>
  <c r="T227" i="4"/>
  <c r="AA227" i="4" s="1"/>
  <c r="T228" i="4"/>
  <c r="AA228" i="4" s="1"/>
  <c r="T231" i="4"/>
  <c r="AA231" i="4" s="1"/>
  <c r="T233" i="4"/>
  <c r="AA233" i="4" s="1"/>
  <c r="T237" i="4"/>
  <c r="AA237" i="4" s="1"/>
  <c r="T246" i="4"/>
  <c r="AA246" i="4" s="1"/>
  <c r="T248" i="4"/>
  <c r="AA248" i="4" s="1"/>
  <c r="T251" i="4"/>
  <c r="AA251" i="4" s="1"/>
  <c r="T258" i="4"/>
  <c r="AA258" i="4" s="1"/>
  <c r="T261" i="4"/>
  <c r="AA261" i="4" s="1"/>
  <c r="T269" i="4"/>
  <c r="AA269" i="4" s="1"/>
  <c r="T274" i="4"/>
  <c r="AA274" i="4" s="1"/>
  <c r="T281" i="4"/>
  <c r="AA281" i="4" s="1"/>
  <c r="T283" i="4"/>
  <c r="AA283" i="4" s="1"/>
  <c r="T286" i="4"/>
  <c r="AA286" i="4" s="1"/>
  <c r="T292" i="4"/>
  <c r="AA292" i="4" s="1"/>
  <c r="T297" i="4"/>
  <c r="AA297" i="4" s="1"/>
  <c r="T299" i="4"/>
  <c r="AA299" i="4" s="1"/>
  <c r="T302" i="4"/>
  <c r="AA302" i="4" s="1"/>
  <c r="T29" i="4"/>
  <c r="AA29" i="4" s="1"/>
  <c r="T34" i="4"/>
  <c r="AA34" i="4" s="1"/>
  <c r="T36" i="4"/>
  <c r="AA36" i="4" s="1"/>
  <c r="T46" i="4"/>
  <c r="T48" i="4"/>
  <c r="T51" i="4"/>
  <c r="T54" i="4"/>
  <c r="AA54" i="4" s="1"/>
  <c r="T58" i="4"/>
  <c r="AA58" i="4" s="1"/>
  <c r="T63" i="4"/>
  <c r="AA63" i="4" s="1"/>
  <c r="T66" i="4"/>
  <c r="AA66" i="4" s="1"/>
  <c r="T71" i="4"/>
  <c r="AA71" i="4" s="1"/>
  <c r="T75" i="4"/>
  <c r="AA75" i="4" s="1"/>
  <c r="T78" i="4"/>
  <c r="AA78" i="4" s="1"/>
  <c r="T84" i="4"/>
  <c r="AA84" i="4" s="1"/>
  <c r="T90" i="4"/>
  <c r="AA90" i="4" s="1"/>
  <c r="T97" i="4"/>
  <c r="AA97" i="4" s="1"/>
  <c r="T100" i="4"/>
  <c r="AA100" i="4" s="1"/>
  <c r="T111" i="4"/>
  <c r="AA111" i="4" s="1"/>
  <c r="T114" i="4"/>
  <c r="AA114" i="4" s="1"/>
  <c r="T118" i="4"/>
  <c r="AA118" i="4" s="1"/>
  <c r="T125" i="4"/>
  <c r="AA125" i="4" s="1"/>
  <c r="T130" i="4"/>
  <c r="AA130" i="4" s="1"/>
  <c r="T135" i="4"/>
  <c r="AA135" i="4" s="1"/>
  <c r="T138" i="4"/>
  <c r="AA138" i="4" s="1"/>
  <c r="T140" i="4"/>
  <c r="AA140" i="4" s="1"/>
  <c r="T164" i="4"/>
  <c r="AA164" i="4" s="1"/>
  <c r="T167" i="4"/>
  <c r="AA167" i="4" s="1"/>
  <c r="T169" i="4"/>
  <c r="AA169" i="4" s="1"/>
  <c r="T174" i="4"/>
  <c r="AA174" i="4" s="1"/>
  <c r="T185" i="4"/>
  <c r="AA185" i="4" s="1"/>
  <c r="T189" i="4"/>
  <c r="AA189" i="4" s="1"/>
  <c r="T191" i="4"/>
  <c r="AA191" i="4" s="1"/>
  <c r="T195" i="4"/>
  <c r="AA195" i="4" s="1"/>
  <c r="T198" i="4"/>
  <c r="AA198" i="4" s="1"/>
  <c r="T200" i="4"/>
  <c r="AA200" i="4" s="1"/>
  <c r="T203" i="4"/>
  <c r="AA203" i="4" s="1"/>
  <c r="T205" i="4"/>
  <c r="AA205" i="4" s="1"/>
  <c r="T212" i="4"/>
  <c r="AA212" i="4" s="1"/>
  <c r="T215" i="4"/>
  <c r="AA215" i="4" s="1"/>
  <c r="T217" i="4"/>
  <c r="AA217" i="4" s="1"/>
  <c r="T221" i="4"/>
  <c r="AA221" i="4" s="1"/>
  <c r="T235" i="4"/>
  <c r="AA235" i="4" s="1"/>
  <c r="T238" i="4"/>
  <c r="AA238" i="4" s="1"/>
  <c r="T240" i="4"/>
  <c r="AA240" i="4" s="1"/>
  <c r="T254" i="4"/>
  <c r="AA254" i="4" s="1"/>
  <c r="T257" i="4"/>
  <c r="AA257" i="4" s="1"/>
  <c r="T263" i="4"/>
  <c r="AA263" i="4" s="1"/>
  <c r="T265" i="4"/>
  <c r="AA265" i="4" s="1"/>
  <c r="T268" i="4"/>
  <c r="AA268" i="4" s="1"/>
  <c r="T275" i="4"/>
  <c r="AA275" i="4" s="1"/>
  <c r="T277" i="4"/>
  <c r="AA277" i="4" s="1"/>
  <c r="T280" i="4"/>
  <c r="AA280" i="4" s="1"/>
  <c r="T290" i="4"/>
  <c r="AA290" i="4" s="1"/>
  <c r="T293" i="4"/>
  <c r="AA293" i="4" s="1"/>
  <c r="T295" i="4"/>
  <c r="AA295" i="4" s="1"/>
  <c r="T301" i="4"/>
  <c r="AA301" i="4" s="1"/>
  <c r="T310" i="4"/>
  <c r="AA310" i="4" s="1"/>
  <c r="T314" i="4"/>
  <c r="AA314" i="4" s="1"/>
  <c r="T318" i="4"/>
  <c r="AA318" i="4" s="1"/>
  <c r="T322" i="4"/>
  <c r="AA322" i="4" s="1"/>
  <c r="T326" i="4"/>
  <c r="AA326" i="4" s="1"/>
  <c r="T328" i="4"/>
  <c r="AA328" i="4" s="1"/>
  <c r="T329" i="4"/>
  <c r="AA329" i="4" s="1"/>
  <c r="T333" i="4"/>
  <c r="AA333" i="4" s="1"/>
  <c r="T338" i="4"/>
  <c r="AA338" i="4" s="1"/>
  <c r="T342" i="4"/>
  <c r="AA342" i="4" s="1"/>
  <c r="T344" i="4"/>
  <c r="AA344" i="4" s="1"/>
  <c r="T347" i="4"/>
  <c r="AA347" i="4" s="1"/>
  <c r="T355" i="4"/>
  <c r="AA355" i="4" s="1"/>
  <c r="T362" i="4"/>
  <c r="AA362" i="4" s="1"/>
  <c r="T365" i="4"/>
  <c r="AA365" i="4" s="1"/>
  <c r="T368" i="4"/>
  <c r="AA368" i="4" s="1"/>
  <c r="T372" i="4"/>
  <c r="T375" i="4"/>
  <c r="AA375" i="4" s="1"/>
  <c r="T382" i="4"/>
  <c r="AA382" i="4" s="1"/>
  <c r="T385" i="4"/>
  <c r="AA385" i="4" s="1"/>
  <c r="T388" i="4"/>
  <c r="AA388" i="4" s="1"/>
  <c r="T393" i="4"/>
  <c r="AA393" i="4" s="1"/>
  <c r="T396" i="4"/>
  <c r="AA396" i="4" s="1"/>
  <c r="T399" i="4"/>
  <c r="AA399" i="4" s="1"/>
  <c r="T405" i="4"/>
  <c r="AA405" i="4" s="1"/>
  <c r="T408" i="4"/>
  <c r="AA408" i="4" s="1"/>
  <c r="T414" i="4"/>
  <c r="AA414" i="4" s="1"/>
  <c r="T417" i="4"/>
  <c r="AA417" i="4" s="1"/>
  <c r="T419" i="4"/>
  <c r="AA419" i="4" s="1"/>
  <c r="T421" i="4"/>
  <c r="AA421" i="4" s="1"/>
  <c r="T423" i="4"/>
  <c r="AA423" i="4" s="1"/>
  <c r="T425" i="4"/>
  <c r="AA425" i="4" s="1"/>
  <c r="T427" i="4"/>
  <c r="AA427" i="4" s="1"/>
  <c r="T429" i="4"/>
  <c r="AA429" i="4" s="1"/>
  <c r="T431" i="4"/>
  <c r="AA431" i="4" s="1"/>
  <c r="T433" i="4"/>
  <c r="T435" i="4"/>
  <c r="AA435" i="4" s="1"/>
  <c r="T437" i="4"/>
  <c r="AA437" i="4" s="1"/>
  <c r="T439" i="4"/>
  <c r="AA439" i="4" s="1"/>
  <c r="T441" i="4"/>
  <c r="AA441" i="4" s="1"/>
  <c r="T443" i="4"/>
  <c r="AA443" i="4" s="1"/>
  <c r="T445" i="4"/>
  <c r="AA445" i="4" s="1"/>
  <c r="T9" i="4"/>
  <c r="AA9" i="4" s="1"/>
  <c r="T14" i="4"/>
  <c r="T17" i="4"/>
  <c r="AA17" i="4" s="1"/>
  <c r="T21" i="4"/>
  <c r="AA21" i="4" s="1"/>
  <c r="T28" i="4"/>
  <c r="AA28" i="4" s="1"/>
  <c r="T37" i="4"/>
  <c r="AA37" i="4" s="1"/>
  <c r="T45" i="4"/>
  <c r="T52" i="4"/>
  <c r="T74" i="4"/>
  <c r="AA74" i="4" s="1"/>
  <c r="T82" i="4"/>
  <c r="AA82" i="4" s="1"/>
  <c r="T86" i="4"/>
  <c r="T89" i="4"/>
  <c r="AA89" i="4" s="1"/>
  <c r="T96" i="4"/>
  <c r="T107" i="4"/>
  <c r="AA107" i="4" s="1"/>
  <c r="T109" i="4"/>
  <c r="AA109" i="4" s="1"/>
  <c r="T116" i="4"/>
  <c r="AA116" i="4" s="1"/>
  <c r="T121" i="4"/>
  <c r="AA121" i="4" s="1"/>
  <c r="T134" i="4"/>
  <c r="AA134" i="4" s="1"/>
  <c r="T137" i="4"/>
  <c r="AA137" i="4" s="1"/>
  <c r="T147" i="4"/>
  <c r="AA147" i="4" s="1"/>
  <c r="T152" i="4"/>
  <c r="AA152" i="4" s="1"/>
  <c r="T168" i="4"/>
  <c r="AA168" i="4" s="1"/>
  <c r="T181" i="4"/>
  <c r="AA181" i="4" s="1"/>
  <c r="T194" i="4"/>
  <c r="AA194" i="4" s="1"/>
  <c r="T197" i="4"/>
  <c r="AA197" i="4" s="1"/>
  <c r="T201" i="4"/>
  <c r="AA201" i="4" s="1"/>
  <c r="T204" i="4"/>
  <c r="AA204" i="4" s="1"/>
  <c r="T207" i="4"/>
  <c r="AA207" i="4" s="1"/>
  <c r="T213" i="4"/>
  <c r="AA213" i="4" s="1"/>
  <c r="T219" i="4"/>
  <c r="AA219" i="4" s="1"/>
  <c r="T230" i="4"/>
  <c r="AA230" i="4" s="1"/>
  <c r="T234" i="4"/>
  <c r="AA234" i="4" s="1"/>
  <c r="T241" i="4"/>
  <c r="AA241" i="4" s="1"/>
  <c r="T255" i="4"/>
  <c r="AA255" i="4" s="1"/>
  <c r="T259" i="4"/>
  <c r="AA259" i="4" s="1"/>
  <c r="T264" i="4"/>
  <c r="AA264" i="4" s="1"/>
  <c r="T270" i="4"/>
  <c r="AA270" i="4" s="1"/>
  <c r="T272" i="4"/>
  <c r="AA272" i="4" s="1"/>
  <c r="T284" i="4"/>
  <c r="AA284" i="4" s="1"/>
  <c r="T287" i="4"/>
  <c r="AA287" i="4" s="1"/>
  <c r="T291" i="4"/>
  <c r="AA291" i="4" s="1"/>
  <c r="T306" i="4"/>
  <c r="AA306" i="4" s="1"/>
  <c r="T311" i="4"/>
  <c r="AA311" i="4" s="1"/>
  <c r="T319" i="4"/>
  <c r="AA319" i="4" s="1"/>
  <c r="T325" i="4"/>
  <c r="AA325" i="4" s="1"/>
  <c r="T334" i="4"/>
  <c r="AA334" i="4" s="1"/>
  <c r="T336" i="4"/>
  <c r="AA336" i="4" s="1"/>
  <c r="T340" i="4"/>
  <c r="AA340" i="4" s="1"/>
  <c r="T348" i="4"/>
  <c r="AA348" i="4" s="1"/>
  <c r="T351" i="4"/>
  <c r="AA351" i="4" s="1"/>
  <c r="T353" i="4"/>
  <c r="AA353" i="4" s="1"/>
  <c r="T357" i="4"/>
  <c r="AA357" i="4" s="1"/>
  <c r="T360" i="4"/>
  <c r="AA360" i="4" s="1"/>
  <c r="T364" i="4"/>
  <c r="AA364" i="4" s="1"/>
  <c r="T369" i="4"/>
  <c r="AA369" i="4" s="1"/>
  <c r="T374" i="4"/>
  <c r="AA374" i="4" s="1"/>
  <c r="T378" i="4"/>
  <c r="AA378" i="4" s="1"/>
  <c r="T381" i="4"/>
  <c r="AA381" i="4" s="1"/>
  <c r="T386" i="4"/>
  <c r="AA386" i="4" s="1"/>
  <c r="T389" i="4"/>
  <c r="AA389" i="4" s="1"/>
  <c r="T392" i="4"/>
  <c r="AA392" i="4" s="1"/>
  <c r="T395" i="4"/>
  <c r="AA395" i="4" s="1"/>
  <c r="T400" i="4"/>
  <c r="AA400" i="4" s="1"/>
  <c r="T403" i="4"/>
  <c r="AA403" i="4" s="1"/>
  <c r="T410" i="4"/>
  <c r="AA410" i="4" s="1"/>
  <c r="T413" i="4"/>
  <c r="AA413" i="4" s="1"/>
  <c r="T418" i="4"/>
  <c r="AA418" i="4" s="1"/>
  <c r="T420" i="4"/>
  <c r="AA420" i="4" s="1"/>
  <c r="T426" i="4"/>
  <c r="AA426" i="4" s="1"/>
  <c r="T428" i="4"/>
  <c r="AA428" i="4" s="1"/>
  <c r="T434" i="4"/>
  <c r="AA434" i="4" s="1"/>
  <c r="T436" i="4"/>
  <c r="AA436" i="4" s="1"/>
  <c r="T442" i="4"/>
  <c r="AA442" i="4" s="1"/>
  <c r="T444" i="4"/>
  <c r="AA444" i="4" s="1"/>
  <c r="T458" i="4"/>
  <c r="AA458" i="4" s="1"/>
  <c r="T460" i="4"/>
  <c r="AA460" i="4" s="1"/>
  <c r="T473" i="4"/>
  <c r="AA473" i="4" s="1"/>
  <c r="T476" i="4"/>
  <c r="AA476" i="4" s="1"/>
  <c r="T478" i="4"/>
  <c r="AA478" i="4" s="1"/>
  <c r="T483" i="4"/>
  <c r="AA483" i="4" s="1"/>
  <c r="T486" i="4"/>
  <c r="AA486" i="4" s="1"/>
  <c r="T493" i="4"/>
  <c r="AA493" i="4" s="1"/>
  <c r="T496" i="4"/>
  <c r="AA496" i="4" s="1"/>
  <c r="T503" i="4"/>
  <c r="AA503" i="4" s="1"/>
  <c r="T518" i="4"/>
  <c r="AA518" i="4" s="1"/>
  <c r="T525" i="4"/>
  <c r="AA525" i="4" s="1"/>
  <c r="T11" i="4"/>
  <c r="AA11" i="4" s="1"/>
  <c r="T15" i="4"/>
  <c r="AA15" i="4" s="1"/>
  <c r="T18" i="4"/>
  <c r="AA18" i="4" s="1"/>
  <c r="T23" i="4"/>
  <c r="AA23" i="4" s="1"/>
  <c r="T25" i="4"/>
  <c r="AA25" i="4" s="1"/>
  <c r="T30" i="4"/>
  <c r="AA30" i="4" s="1"/>
  <c r="T32" i="4"/>
  <c r="AA32" i="4" s="1"/>
  <c r="T35" i="4"/>
  <c r="AA35" i="4" s="1"/>
  <c r="T39" i="4"/>
  <c r="T47" i="4"/>
  <c r="AA47" i="4" s="1"/>
  <c r="T49" i="4"/>
  <c r="AA49" i="4" s="1"/>
  <c r="T53" i="4"/>
  <c r="AA53" i="4" s="1"/>
  <c r="T59" i="4"/>
  <c r="AA59" i="4" s="1"/>
  <c r="T69" i="4"/>
  <c r="AA69" i="4" s="1"/>
  <c r="T76" i="4"/>
  <c r="AA76" i="4" s="1"/>
  <c r="T87" i="4"/>
  <c r="T93" i="4"/>
  <c r="T119" i="4"/>
  <c r="AA119" i="4" s="1"/>
  <c r="T131" i="4"/>
  <c r="AA131" i="4" s="1"/>
  <c r="T143" i="4"/>
  <c r="AA143" i="4" s="1"/>
  <c r="T162" i="4"/>
  <c r="AA162" i="4" s="1"/>
  <c r="T176" i="4"/>
  <c r="AA176" i="4" s="1"/>
  <c r="T179" i="4"/>
  <c r="AA179" i="4" s="1"/>
  <c r="T182" i="4"/>
  <c r="AA182" i="4" s="1"/>
  <c r="T186" i="4"/>
  <c r="AA186" i="4" s="1"/>
  <c r="T188" i="4"/>
  <c r="AA188" i="4" s="1"/>
  <c r="T190" i="4"/>
  <c r="AA190" i="4" s="1"/>
  <c r="T192" i="4"/>
  <c r="AA192" i="4" s="1"/>
  <c r="T202" i="4"/>
  <c r="AA202" i="4" s="1"/>
  <c r="T211" i="4"/>
  <c r="AA211" i="4" s="1"/>
  <c r="T216" i="4"/>
  <c r="AA216" i="4" s="1"/>
  <c r="T224" i="4"/>
  <c r="AA224" i="4" s="1"/>
  <c r="T239" i="4"/>
  <c r="AA239" i="4" s="1"/>
  <c r="T242" i="4"/>
  <c r="AA242" i="4" s="1"/>
  <c r="T244" i="4"/>
  <c r="AA244" i="4" s="1"/>
  <c r="T262" i="4"/>
  <c r="AA262" i="4" s="1"/>
  <c r="T266" i="4"/>
  <c r="AA266" i="4" s="1"/>
  <c r="T273" i="4"/>
  <c r="AA273" i="4" s="1"/>
  <c r="T276" i="4"/>
  <c r="AA276" i="4" s="1"/>
  <c r="T282" i="4"/>
  <c r="AA282" i="4" s="1"/>
  <c r="T285" i="4"/>
  <c r="AA285" i="4" s="1"/>
  <c r="T288" i="4"/>
  <c r="AA288" i="4" s="1"/>
  <c r="T303" i="4"/>
  <c r="AA303" i="4" s="1"/>
  <c r="T309" i="4"/>
  <c r="AA309" i="4" s="1"/>
  <c r="T312" i="4"/>
  <c r="AA312" i="4" s="1"/>
  <c r="T317" i="4"/>
  <c r="AA317" i="4" s="1"/>
  <c r="T320" i="4"/>
  <c r="AA320" i="4" s="1"/>
  <c r="T327" i="4"/>
  <c r="AA327" i="4" s="1"/>
  <c r="T331" i="4"/>
  <c r="AA331" i="4" s="1"/>
  <c r="T341" i="4"/>
  <c r="AA341" i="4" s="1"/>
  <c r="T349" i="4"/>
  <c r="AA349" i="4" s="1"/>
  <c r="T354" i="4"/>
  <c r="AA354" i="4" s="1"/>
  <c r="T358" i="4"/>
  <c r="AA358" i="4" s="1"/>
  <c r="T361" i="4"/>
  <c r="AA361" i="4" s="1"/>
  <c r="T366" i="4"/>
  <c r="AA366" i="4" s="1"/>
  <c r="T370" i="4"/>
  <c r="AA370" i="4" s="1"/>
  <c r="T390" i="4"/>
  <c r="AA390" i="4" s="1"/>
  <c r="T397" i="4"/>
  <c r="AA397" i="4" s="1"/>
  <c r="T401" i="4"/>
  <c r="AA401" i="4" s="1"/>
  <c r="T404" i="4"/>
  <c r="AA404" i="4" s="1"/>
  <c r="T407" i="4"/>
  <c r="AA407" i="4" s="1"/>
  <c r="T447" i="4"/>
  <c r="AA447" i="4" s="1"/>
  <c r="T450" i="4"/>
  <c r="AA450" i="4" s="1"/>
  <c r="T452" i="4"/>
  <c r="AA452" i="4" s="1"/>
  <c r="T454" i="4"/>
  <c r="AA454" i="4" s="1"/>
  <c r="T457" i="4"/>
  <c r="AA457" i="4" s="1"/>
  <c r="T462" i="4"/>
  <c r="AA462" i="4" s="1"/>
  <c r="T464" i="4"/>
  <c r="AA464" i="4" s="1"/>
  <c r="T466" i="4"/>
  <c r="AA466" i="4" s="1"/>
  <c r="T468" i="4"/>
  <c r="AA468" i="4" s="1"/>
  <c r="T470" i="4"/>
  <c r="AA470" i="4" s="1"/>
  <c r="T472" i="4"/>
  <c r="AA472" i="4" s="1"/>
  <c r="T475" i="4"/>
  <c r="AA475" i="4" s="1"/>
  <c r="T480" i="4"/>
  <c r="AA480" i="4" s="1"/>
  <c r="T485" i="4"/>
  <c r="AA485" i="4" s="1"/>
  <c r="T488" i="4"/>
  <c r="AA488" i="4" s="1"/>
  <c r="T490" i="4"/>
  <c r="AA490" i="4" s="1"/>
  <c r="T492" i="4"/>
  <c r="AA492" i="4" s="1"/>
  <c r="T495" i="4"/>
  <c r="AA495" i="4" s="1"/>
  <c r="T498" i="4"/>
  <c r="AA498" i="4" s="1"/>
  <c r="T500" i="4"/>
  <c r="AA500" i="4" s="1"/>
  <c r="T505" i="4"/>
  <c r="AA505" i="4" s="1"/>
  <c r="T507" i="4"/>
  <c r="AA507" i="4" s="1"/>
  <c r="T510" i="4"/>
  <c r="AA510" i="4" s="1"/>
  <c r="T513" i="4"/>
  <c r="AA513" i="4" s="1"/>
  <c r="T515" i="4"/>
  <c r="AA515" i="4" s="1"/>
  <c r="T517" i="4"/>
  <c r="AA517" i="4" s="1"/>
  <c r="T520" i="4"/>
  <c r="AA520" i="4" s="1"/>
  <c r="T522" i="4"/>
  <c r="AA522" i="4" s="1"/>
  <c r="T524" i="4"/>
  <c r="AA524" i="4" s="1"/>
  <c r="T26" i="4"/>
  <c r="AA26" i="4" s="1"/>
  <c r="T42" i="4"/>
  <c r="T44" i="4"/>
  <c r="AA44" i="4" s="1"/>
  <c r="T50" i="4"/>
  <c r="T60" i="4"/>
  <c r="AA60" i="4" s="1"/>
  <c r="T65" i="4"/>
  <c r="AA65" i="4" s="1"/>
  <c r="T72" i="4"/>
  <c r="AA72" i="4" s="1"/>
  <c r="T80" i="4"/>
  <c r="AA80" i="4" s="1"/>
  <c r="T83" i="4"/>
  <c r="T88" i="4"/>
  <c r="T94" i="4"/>
  <c r="AA94" i="4" s="1"/>
  <c r="T98" i="4"/>
  <c r="AA98" i="4" s="1"/>
  <c r="T102" i="4"/>
  <c r="T104" i="4"/>
  <c r="AA104" i="4" s="1"/>
  <c r="T120" i="4"/>
  <c r="AA120" i="4" s="1"/>
  <c r="T123" i="4"/>
  <c r="AA123" i="4" s="1"/>
  <c r="T128" i="4"/>
  <c r="AA128" i="4" s="1"/>
  <c r="T132" i="4"/>
  <c r="AA132" i="4" s="1"/>
  <c r="T136" i="4"/>
  <c r="AA136" i="4" s="1"/>
  <c r="T139" i="4"/>
  <c r="AA139" i="4" s="1"/>
  <c r="T141" i="4"/>
  <c r="AA141" i="4" s="1"/>
  <c r="T145" i="4"/>
  <c r="AA145" i="4" s="1"/>
  <c r="T150" i="4"/>
  <c r="AA150" i="4" s="1"/>
  <c r="T153" i="4"/>
  <c r="AA153" i="4" s="1"/>
  <c r="T158" i="4"/>
  <c r="AA158" i="4" s="1"/>
  <c r="T163" i="4"/>
  <c r="AA163" i="4" s="1"/>
  <c r="T166" i="4"/>
  <c r="AA166" i="4" s="1"/>
  <c r="T171" i="4"/>
  <c r="AA171" i="4" s="1"/>
  <c r="T172" i="4"/>
  <c r="AA172" i="4" s="1"/>
  <c r="T183" i="4"/>
  <c r="AA183" i="4" s="1"/>
  <c r="T196" i="4"/>
  <c r="AA196" i="4" s="1"/>
  <c r="T199" i="4"/>
  <c r="AA199" i="4" s="1"/>
  <c r="T206" i="4"/>
  <c r="AA206" i="4" s="1"/>
  <c r="T208" i="4"/>
  <c r="AA208" i="4" s="1"/>
  <c r="T218" i="4"/>
  <c r="AA218" i="4" s="1"/>
  <c r="T222" i="4"/>
  <c r="AA222" i="4" s="1"/>
  <c r="T243" i="4"/>
  <c r="AA243" i="4" s="1"/>
  <c r="T245" i="4"/>
  <c r="AA245" i="4" s="1"/>
  <c r="T249" i="4"/>
  <c r="AA249" i="4" s="1"/>
  <c r="T252" i="4"/>
  <c r="AA252" i="4" s="1"/>
  <c r="T256" i="4"/>
  <c r="AA256" i="4" s="1"/>
  <c r="T267" i="4"/>
  <c r="AA267" i="4" s="1"/>
  <c r="T271" i="4"/>
  <c r="AA271" i="4" s="1"/>
  <c r="T278" i="4"/>
  <c r="AA278" i="4" s="1"/>
  <c r="T289" i="4"/>
  <c r="AA289" i="4" s="1"/>
  <c r="T294" i="4"/>
  <c r="AA294" i="4" s="1"/>
  <c r="T296" i="4"/>
  <c r="AA296" i="4" s="1"/>
  <c r="T300" i="4"/>
  <c r="AA300" i="4" s="1"/>
  <c r="T304" i="4"/>
  <c r="AA304" i="4" s="1"/>
  <c r="T307" i="4"/>
  <c r="AA307" i="4" s="1"/>
  <c r="T315" i="4"/>
  <c r="AA315" i="4" s="1"/>
  <c r="T323" i="4"/>
  <c r="AA323" i="4" s="1"/>
  <c r="T330" i="4"/>
  <c r="AA330" i="4" s="1"/>
  <c r="T335" i="4"/>
  <c r="AA335" i="4" s="1"/>
  <c r="T337" i="4"/>
  <c r="AA337" i="4" s="1"/>
  <c r="T345" i="4"/>
  <c r="AA345" i="4" s="1"/>
  <c r="T350" i="4"/>
  <c r="AA350" i="4" s="1"/>
  <c r="T352" i="4"/>
  <c r="AA352" i="4" s="1"/>
  <c r="T371" i="4"/>
  <c r="AA371" i="4" s="1"/>
  <c r="T376" i="4"/>
  <c r="AA376" i="4" s="1"/>
  <c r="T379" i="4"/>
  <c r="AA379" i="4" s="1"/>
  <c r="T383" i="4"/>
  <c r="AA383" i="4" s="1"/>
  <c r="T387" i="4"/>
  <c r="AA387" i="4" s="1"/>
  <c r="T394" i="4"/>
  <c r="AA394" i="4" s="1"/>
  <c r="T398" i="4"/>
  <c r="AA398" i="4" s="1"/>
  <c r="T402" i="4"/>
  <c r="AA402" i="4" s="1"/>
  <c r="T411" i="4"/>
  <c r="AA411" i="4" s="1"/>
  <c r="T415" i="4"/>
  <c r="AA415" i="4" s="1"/>
  <c r="T424" i="4"/>
  <c r="AA424" i="4" s="1"/>
  <c r="T430" i="4"/>
  <c r="AA430" i="4" s="1"/>
  <c r="T432" i="4"/>
  <c r="T438" i="4"/>
  <c r="AA438" i="4" s="1"/>
  <c r="T440" i="4"/>
  <c r="AA440" i="4" s="1"/>
  <c r="T446" i="4"/>
  <c r="T449" i="4"/>
  <c r="AA449" i="4" s="1"/>
  <c r="T456" i="4"/>
  <c r="AA456" i="4" s="1"/>
  <c r="T459" i="4"/>
  <c r="AA459" i="4" s="1"/>
  <c r="T461" i="4"/>
  <c r="AA461" i="4" s="1"/>
  <c r="T477" i="4"/>
  <c r="AA477" i="4" s="1"/>
  <c r="T479" i="4"/>
  <c r="AA479" i="4" s="1"/>
  <c r="T482" i="4"/>
  <c r="AA482" i="4" s="1"/>
  <c r="T487" i="4"/>
  <c r="AA487" i="4" s="1"/>
  <c r="T502" i="4"/>
  <c r="AA502" i="4" s="1"/>
  <c r="T509" i="4"/>
  <c r="AA509" i="4" s="1"/>
  <c r="T512" i="4"/>
  <c r="AA512" i="4" s="1"/>
  <c r="T519" i="4"/>
  <c r="AA519" i="4" s="1"/>
  <c r="T12" i="4"/>
  <c r="AA12" i="4" s="1"/>
  <c r="T20" i="4"/>
  <c r="AA20" i="4" s="1"/>
  <c r="T24" i="4"/>
  <c r="T27" i="4"/>
  <c r="AA27" i="4" s="1"/>
  <c r="T31" i="4"/>
  <c r="AA31" i="4" s="1"/>
  <c r="T33" i="4"/>
  <c r="T43" i="4"/>
  <c r="T56" i="4"/>
  <c r="AA56" i="4" s="1"/>
  <c r="T62" i="4"/>
  <c r="AA62" i="4" s="1"/>
  <c r="T68" i="4"/>
  <c r="AA68" i="4" s="1"/>
  <c r="T77" i="4"/>
  <c r="AA77" i="4" s="1"/>
  <c r="T85" i="4"/>
  <c r="AA85" i="4" s="1"/>
  <c r="T92" i="4"/>
  <c r="AA92" i="4" s="1"/>
  <c r="T105" i="4"/>
  <c r="T117" i="4"/>
  <c r="AA117" i="4" s="1"/>
  <c r="T129" i="4"/>
  <c r="AA129" i="4" s="1"/>
  <c r="T133" i="4"/>
  <c r="AA133" i="4" s="1"/>
  <c r="T144" i="4"/>
  <c r="AA144" i="4" s="1"/>
  <c r="T151" i="4"/>
  <c r="AA151" i="4" s="1"/>
  <c r="T154" i="4"/>
  <c r="AA154" i="4" s="1"/>
  <c r="T177" i="4"/>
  <c r="AA177" i="4" s="1"/>
  <c r="T184" i="4"/>
  <c r="AA184" i="4" s="1"/>
  <c r="T187" i="4"/>
  <c r="AA187" i="4" s="1"/>
  <c r="T193" i="4"/>
  <c r="AA193" i="4" s="1"/>
  <c r="T209" i="4"/>
  <c r="AA209" i="4" s="1"/>
  <c r="T223" i="4"/>
  <c r="AA223" i="4" s="1"/>
  <c r="T226" i="4"/>
  <c r="AA226" i="4" s="1"/>
  <c r="T229" i="4"/>
  <c r="AA229" i="4" s="1"/>
  <c r="T232" i="4"/>
  <c r="AA232" i="4" s="1"/>
  <c r="T236" i="4"/>
  <c r="AA236" i="4" s="1"/>
  <c r="T247" i="4"/>
  <c r="AA247" i="4" s="1"/>
  <c r="T250" i="4"/>
  <c r="AA250" i="4" s="1"/>
  <c r="T253" i="4"/>
  <c r="AA253" i="4" s="1"/>
  <c r="T260" i="4"/>
  <c r="AA260" i="4" s="1"/>
  <c r="T279" i="4"/>
  <c r="AA279" i="4" s="1"/>
  <c r="T298" i="4"/>
  <c r="AA298" i="4" s="1"/>
  <c r="T305" i="4"/>
  <c r="AA305" i="4" s="1"/>
  <c r="T308" i="4"/>
  <c r="AA308" i="4" s="1"/>
  <c r="T313" i="4"/>
  <c r="AA313" i="4" s="1"/>
  <c r="T316" i="4"/>
  <c r="AA316" i="4" s="1"/>
  <c r="T321" i="4"/>
  <c r="AA321" i="4" s="1"/>
  <c r="T324" i="4"/>
  <c r="AA324" i="4" s="1"/>
  <c r="T332" i="4"/>
  <c r="AA332" i="4" s="1"/>
  <c r="T339" i="4"/>
  <c r="AA339" i="4" s="1"/>
  <c r="T343" i="4"/>
  <c r="AA343" i="4" s="1"/>
  <c r="T346" i="4"/>
  <c r="AA346" i="4" s="1"/>
  <c r="T356" i="4"/>
  <c r="AA356" i="4" s="1"/>
  <c r="T359" i="4"/>
  <c r="AA359" i="4" s="1"/>
  <c r="T363" i="4"/>
  <c r="AA363" i="4" s="1"/>
  <c r="T367" i="4"/>
  <c r="AA367" i="4" s="1"/>
  <c r="T373" i="4"/>
  <c r="AA373" i="4" s="1"/>
  <c r="T377" i="4"/>
  <c r="AA377" i="4" s="1"/>
  <c r="T380" i="4"/>
  <c r="AA380" i="4" s="1"/>
  <c r="T384" i="4"/>
  <c r="AA384" i="4" s="1"/>
  <c r="T391" i="4"/>
  <c r="AA391" i="4" s="1"/>
  <c r="T406" i="4"/>
  <c r="AA406" i="4" s="1"/>
  <c r="T409" i="4"/>
  <c r="AA409" i="4" s="1"/>
  <c r="T412" i="4"/>
  <c r="AA412" i="4" s="1"/>
  <c r="T416" i="4"/>
  <c r="AA416" i="4" s="1"/>
  <c r="T422" i="4"/>
  <c r="AA422" i="4" s="1"/>
  <c r="T448" i="4"/>
  <c r="AA448" i="4" s="1"/>
  <c r="T451" i="4"/>
  <c r="AA451" i="4" s="1"/>
  <c r="T453" i="4"/>
  <c r="AA453" i="4" s="1"/>
  <c r="T455" i="4"/>
  <c r="AA455" i="4" s="1"/>
  <c r="T463" i="4"/>
  <c r="AA463" i="4" s="1"/>
  <c r="T465" i="4"/>
  <c r="AA465" i="4" s="1"/>
  <c r="T467" i="4"/>
  <c r="AA467" i="4" s="1"/>
  <c r="T469" i="4"/>
  <c r="AA469" i="4" s="1"/>
  <c r="T471" i="4"/>
  <c r="AA471" i="4" s="1"/>
  <c r="T474" i="4"/>
  <c r="AA474" i="4" s="1"/>
  <c r="T481" i="4"/>
  <c r="AA481" i="4" s="1"/>
  <c r="T484" i="4"/>
  <c r="AA484" i="4" s="1"/>
  <c r="T489" i="4"/>
  <c r="AA489" i="4" s="1"/>
  <c r="T491" i="4"/>
  <c r="AA491" i="4" s="1"/>
  <c r="T494" i="4"/>
  <c r="AA494" i="4" s="1"/>
  <c r="T497" i="4"/>
  <c r="AA497" i="4" s="1"/>
  <c r="T499" i="4"/>
  <c r="AA499" i="4" s="1"/>
  <c r="T501" i="4"/>
  <c r="AA501" i="4" s="1"/>
  <c r="T504" i="4"/>
  <c r="AA504" i="4" s="1"/>
  <c r="T506" i="4"/>
  <c r="AA506" i="4" s="1"/>
  <c r="T508" i="4"/>
  <c r="AA508" i="4" s="1"/>
  <c r="T511" i="4"/>
  <c r="AA511" i="4" s="1"/>
  <c r="T514" i="4"/>
  <c r="AA514" i="4" s="1"/>
  <c r="T516" i="4"/>
  <c r="AA516" i="4" s="1"/>
  <c r="T521" i="4"/>
  <c r="AA521" i="4" s="1"/>
  <c r="T523" i="4"/>
  <c r="AA523" i="4" s="1"/>
  <c r="T526" i="4"/>
  <c r="AA526" i="4" s="1"/>
  <c r="T534" i="4"/>
  <c r="AA534" i="4" s="1"/>
  <c r="T541" i="4"/>
  <c r="AA541" i="4" s="1"/>
  <c r="T544" i="4"/>
  <c r="AA544" i="4" s="1"/>
  <c r="T551" i="4"/>
  <c r="AA551" i="4" s="1"/>
  <c r="T566" i="4"/>
  <c r="AA566" i="4" s="1"/>
  <c r="T573" i="4"/>
  <c r="AA573" i="4" s="1"/>
  <c r="T576" i="4"/>
  <c r="AA576" i="4" s="1"/>
  <c r="T583" i="4"/>
  <c r="AA583" i="4" s="1"/>
  <c r="T588" i="4"/>
  <c r="AA588" i="4" s="1"/>
  <c r="T590" i="4"/>
  <c r="AA590" i="4" s="1"/>
  <c r="T592" i="4"/>
  <c r="AA592" i="4" s="1"/>
  <c r="T594" i="4"/>
  <c r="AA594" i="4" s="1"/>
  <c r="T597" i="4"/>
  <c r="AA597" i="4" s="1"/>
  <c r="T599" i="4"/>
  <c r="AA599" i="4" s="1"/>
  <c r="T601" i="4"/>
  <c r="AA601" i="4" s="1"/>
  <c r="T608" i="4"/>
  <c r="AA608" i="4" s="1"/>
  <c r="T610" i="4"/>
  <c r="AA610" i="4" s="1"/>
  <c r="T615" i="4"/>
  <c r="AA615" i="4" s="1"/>
  <c r="T617" i="4"/>
  <c r="AA617" i="4" s="1"/>
  <c r="T624" i="4"/>
  <c r="AA624" i="4" s="1"/>
  <c r="T629" i="4"/>
  <c r="AA629" i="4" s="1"/>
  <c r="T631" i="4"/>
  <c r="AA631" i="4" s="1"/>
  <c r="T638" i="4"/>
  <c r="AA638" i="4" s="1"/>
  <c r="T640" i="4"/>
  <c r="AA640" i="4" s="1"/>
  <c r="T649" i="4"/>
  <c r="AA649" i="4" s="1"/>
  <c r="T651" i="4"/>
  <c r="AA651" i="4" s="1"/>
  <c r="T653" i="4"/>
  <c r="AA653" i="4" s="1"/>
  <c r="T655" i="4"/>
  <c r="AA655" i="4" s="1"/>
  <c r="T666" i="4"/>
  <c r="AA666" i="4" s="1"/>
  <c r="T699" i="4"/>
  <c r="AA699" i="4" s="1"/>
  <c r="T701" i="4"/>
  <c r="AA701" i="4" s="1"/>
  <c r="T703" i="4"/>
  <c r="AA703" i="4" s="1"/>
  <c r="T705" i="4"/>
  <c r="AA705" i="4" s="1"/>
  <c r="T707" i="4"/>
  <c r="AA707" i="4" s="1"/>
  <c r="T709" i="4"/>
  <c r="AA709" i="4" s="1"/>
  <c r="T711" i="4"/>
  <c r="AA711" i="4" s="1"/>
  <c r="T713" i="4"/>
  <c r="AA713" i="4" s="1"/>
  <c r="T732" i="4"/>
  <c r="AA732" i="4" s="1"/>
  <c r="T734" i="4"/>
  <c r="AA734" i="4" s="1"/>
  <c r="T736" i="4"/>
  <c r="AA736" i="4" s="1"/>
  <c r="T529" i="4"/>
  <c r="AA529" i="4" s="1"/>
  <c r="T531" i="4"/>
  <c r="AA531" i="4" s="1"/>
  <c r="T533" i="4"/>
  <c r="AA533" i="4" s="1"/>
  <c r="T536" i="4"/>
  <c r="AA536" i="4" s="1"/>
  <c r="T538" i="4"/>
  <c r="AA538" i="4" s="1"/>
  <c r="T540" i="4"/>
  <c r="AA540" i="4" s="1"/>
  <c r="T543" i="4"/>
  <c r="AA543" i="4" s="1"/>
  <c r="T546" i="4"/>
  <c r="AA546" i="4" s="1"/>
  <c r="T548" i="4"/>
  <c r="AA548" i="4" s="1"/>
  <c r="T553" i="4"/>
  <c r="AA553" i="4" s="1"/>
  <c r="T555" i="4"/>
  <c r="AA555" i="4" s="1"/>
  <c r="T558" i="4"/>
  <c r="AA558" i="4" s="1"/>
  <c r="T561" i="4"/>
  <c r="AA561" i="4" s="1"/>
  <c r="T563" i="4"/>
  <c r="AA563" i="4" s="1"/>
  <c r="T565" i="4"/>
  <c r="AA565" i="4" s="1"/>
  <c r="T568" i="4"/>
  <c r="AA568" i="4" s="1"/>
  <c r="T570" i="4"/>
  <c r="AA570" i="4" s="1"/>
  <c r="T572" i="4"/>
  <c r="AA572" i="4" s="1"/>
  <c r="T575" i="4"/>
  <c r="AA575" i="4" s="1"/>
  <c r="T578" i="4"/>
  <c r="AA578" i="4" s="1"/>
  <c r="T580" i="4"/>
  <c r="AA580" i="4" s="1"/>
  <c r="T586" i="4"/>
  <c r="AA586" i="4" s="1"/>
  <c r="T591" i="4"/>
  <c r="AA591" i="4" s="1"/>
  <c r="T593" i="4"/>
  <c r="AA593" i="4" s="1"/>
  <c r="T595" i="4"/>
  <c r="AA595" i="4" s="1"/>
  <c r="T604" i="4"/>
  <c r="AA604" i="4" s="1"/>
  <c r="T606" i="4"/>
  <c r="AA606" i="4" s="1"/>
  <c r="T611" i="4"/>
  <c r="AA611" i="4" s="1"/>
  <c r="T613" i="4"/>
  <c r="AA613" i="4" s="1"/>
  <c r="T620" i="4"/>
  <c r="AA620" i="4" s="1"/>
  <c r="T622" i="4"/>
  <c r="AA622" i="4" s="1"/>
  <c r="T626" i="4"/>
  <c r="AA626" i="4" s="1"/>
  <c r="T628" i="4"/>
  <c r="AA628" i="4" s="1"/>
  <c r="T633" i="4"/>
  <c r="AA633" i="4" s="1"/>
  <c r="T635" i="4"/>
  <c r="AA635" i="4" s="1"/>
  <c r="T642" i="4"/>
  <c r="AA642" i="4" s="1"/>
  <c r="T644" i="4"/>
  <c r="AA644" i="4" s="1"/>
  <c r="T646" i="4"/>
  <c r="AA646" i="4" s="1"/>
  <c r="T648" i="4"/>
  <c r="AA648" i="4" s="1"/>
  <c r="T657" i="4"/>
  <c r="AA657" i="4" s="1"/>
  <c r="T659" i="4"/>
  <c r="AA659" i="4" s="1"/>
  <c r="T661" i="4"/>
  <c r="AA661" i="4" s="1"/>
  <c r="T663" i="4"/>
  <c r="AA663" i="4" s="1"/>
  <c r="T668" i="4"/>
  <c r="AA668" i="4" s="1"/>
  <c r="T670" i="4"/>
  <c r="AA670" i="4" s="1"/>
  <c r="T672" i="4"/>
  <c r="AA672" i="4" s="1"/>
  <c r="T674" i="4"/>
  <c r="AA674" i="4" s="1"/>
  <c r="T676" i="4"/>
  <c r="AA676" i="4" s="1"/>
  <c r="T678" i="4"/>
  <c r="AA678" i="4" s="1"/>
  <c r="T680" i="4"/>
  <c r="AA680" i="4" s="1"/>
  <c r="T682" i="4"/>
  <c r="AA682" i="4" s="1"/>
  <c r="T684" i="4"/>
  <c r="AA684" i="4" s="1"/>
  <c r="T686" i="4"/>
  <c r="AA686" i="4" s="1"/>
  <c r="T688" i="4"/>
  <c r="AA688" i="4" s="1"/>
  <c r="T690" i="4"/>
  <c r="AA690" i="4" s="1"/>
  <c r="T692" i="4"/>
  <c r="AA692" i="4" s="1"/>
  <c r="T694" i="4"/>
  <c r="AA694" i="4" s="1"/>
  <c r="T696" i="4"/>
  <c r="AA696" i="4" s="1"/>
  <c r="T698" i="4"/>
  <c r="AA698" i="4" s="1"/>
  <c r="T715" i="4"/>
  <c r="AA715" i="4" s="1"/>
  <c r="T717" i="4"/>
  <c r="AA717" i="4" s="1"/>
  <c r="T719" i="4"/>
  <c r="AA719" i="4" s="1"/>
  <c r="T721" i="4"/>
  <c r="AA721" i="4" s="1"/>
  <c r="T723" i="4"/>
  <c r="AA723" i="4" s="1"/>
  <c r="T725" i="4"/>
  <c r="AA725" i="4" s="1"/>
  <c r="T727" i="4"/>
  <c r="AA727" i="4" s="1"/>
  <c r="T729" i="4"/>
  <c r="AA729" i="4" s="1"/>
  <c r="T528" i="4"/>
  <c r="AA528" i="4" s="1"/>
  <c r="T527" i="4"/>
  <c r="AA527" i="4" s="1"/>
  <c r="T530" i="4"/>
  <c r="AA530" i="4" s="1"/>
  <c r="T535" i="4"/>
  <c r="AA535" i="4" s="1"/>
  <c r="T537" i="4"/>
  <c r="AA537" i="4" s="1"/>
  <c r="T547" i="4"/>
  <c r="AA547" i="4" s="1"/>
  <c r="T550" i="4"/>
  <c r="AA550" i="4" s="1"/>
  <c r="T567" i="4"/>
  <c r="AA567" i="4" s="1"/>
  <c r="T569" i="4"/>
  <c r="AA569" i="4" s="1"/>
  <c r="T579" i="4"/>
  <c r="AA579" i="4" s="1"/>
  <c r="T582" i="4"/>
  <c r="AA582" i="4" s="1"/>
  <c r="T596" i="4"/>
  <c r="AA596" i="4" s="1"/>
  <c r="T605" i="4"/>
  <c r="AA605" i="4" s="1"/>
  <c r="T609" i="4"/>
  <c r="AA609" i="4" s="1"/>
  <c r="T621" i="4"/>
  <c r="AA621" i="4" s="1"/>
  <c r="T625" i="4"/>
  <c r="AA625" i="4" s="1"/>
  <c r="T641" i="4"/>
  <c r="AA641" i="4" s="1"/>
  <c r="T645" i="4"/>
  <c r="AA645" i="4" s="1"/>
  <c r="T700" i="4"/>
  <c r="AA700" i="4" s="1"/>
  <c r="T704" i="4"/>
  <c r="AA704" i="4" s="1"/>
  <c r="T708" i="4"/>
  <c r="AA708" i="4" s="1"/>
  <c r="T712" i="4"/>
  <c r="AA712" i="4" s="1"/>
  <c r="T718" i="4"/>
  <c r="AA718" i="4" s="1"/>
  <c r="T722" i="4"/>
  <c r="AA722" i="4" s="1"/>
  <c r="T726" i="4"/>
  <c r="AA726" i="4" s="1"/>
  <c r="T730" i="4"/>
  <c r="AA730" i="4" s="1"/>
  <c r="T733" i="4"/>
  <c r="AA733" i="4" s="1"/>
  <c r="T532" i="4"/>
  <c r="AA532" i="4" s="1"/>
  <c r="T554" i="4"/>
  <c r="AA554" i="4" s="1"/>
  <c r="T557" i="4"/>
  <c r="AA557" i="4" s="1"/>
  <c r="T559" i="4"/>
  <c r="AA559" i="4" s="1"/>
  <c r="T564" i="4"/>
  <c r="AA564" i="4" s="1"/>
  <c r="T585" i="4"/>
  <c r="T589" i="4"/>
  <c r="AA589" i="4" s="1"/>
  <c r="T602" i="4"/>
  <c r="AA602" i="4" s="1"/>
  <c r="T607" i="4"/>
  <c r="AA607" i="4" s="1"/>
  <c r="T618" i="4"/>
  <c r="AA618" i="4" s="1"/>
  <c r="T623" i="4"/>
  <c r="AA623" i="4" s="1"/>
  <c r="T630" i="4"/>
  <c r="AA630" i="4" s="1"/>
  <c r="T636" i="4"/>
  <c r="AA636" i="4" s="1"/>
  <c r="T639" i="4"/>
  <c r="AA639" i="4" s="1"/>
  <c r="T650" i="4"/>
  <c r="AA650" i="4" s="1"/>
  <c r="T654" i="4"/>
  <c r="AA654" i="4" s="1"/>
  <c r="T660" i="4"/>
  <c r="AA660" i="4" s="1"/>
  <c r="T664" i="4"/>
  <c r="AA664" i="4" s="1"/>
  <c r="T667" i="4"/>
  <c r="AA667" i="4" s="1"/>
  <c r="T669" i="4"/>
  <c r="AA669" i="4" s="1"/>
  <c r="T673" i="4"/>
  <c r="AA673" i="4" s="1"/>
  <c r="T677" i="4"/>
  <c r="AA677" i="4" s="1"/>
  <c r="T681" i="4"/>
  <c r="AA681" i="4" s="1"/>
  <c r="T685" i="4"/>
  <c r="AA685" i="4" s="1"/>
  <c r="T689" i="4"/>
  <c r="AA689" i="4" s="1"/>
  <c r="T693" i="4"/>
  <c r="AA693" i="4" s="1"/>
  <c r="T697" i="4"/>
  <c r="AA697" i="4" s="1"/>
  <c r="T539" i="4"/>
  <c r="AA539" i="4" s="1"/>
  <c r="T542" i="4"/>
  <c r="AA542" i="4" s="1"/>
  <c r="T545" i="4"/>
  <c r="AA545" i="4" s="1"/>
  <c r="T549" i="4"/>
  <c r="AA549" i="4" s="1"/>
  <c r="T571" i="4"/>
  <c r="AA571" i="4" s="1"/>
  <c r="T574" i="4"/>
  <c r="AA574" i="4" s="1"/>
  <c r="T577" i="4"/>
  <c r="AA577" i="4" s="1"/>
  <c r="T581" i="4"/>
  <c r="AA581" i="4" s="1"/>
  <c r="T587" i="4"/>
  <c r="AA587" i="4" s="1"/>
  <c r="T598" i="4"/>
  <c r="AA598" i="4" s="1"/>
  <c r="T603" i="4"/>
  <c r="AA603" i="4" s="1"/>
  <c r="T614" i="4"/>
  <c r="AA614" i="4" s="1"/>
  <c r="T619" i="4"/>
  <c r="AA619" i="4" s="1"/>
  <c r="T627" i="4"/>
  <c r="AA627" i="4" s="1"/>
  <c r="T643" i="4"/>
  <c r="AA643" i="4" s="1"/>
  <c r="T647" i="4"/>
  <c r="AA647" i="4" s="1"/>
  <c r="T702" i="4"/>
  <c r="AA702" i="4" s="1"/>
  <c r="T706" i="4"/>
  <c r="AA706" i="4" s="1"/>
  <c r="T710" i="4"/>
  <c r="AA710" i="4" s="1"/>
  <c r="T714" i="4"/>
  <c r="AA714" i="4" s="1"/>
  <c r="T716" i="4"/>
  <c r="AA716" i="4" s="1"/>
  <c r="T720" i="4"/>
  <c r="AA720" i="4" s="1"/>
  <c r="T724" i="4"/>
  <c r="AA724" i="4" s="1"/>
  <c r="T728" i="4"/>
  <c r="AA728" i="4" s="1"/>
  <c r="T731" i="4"/>
  <c r="AA731" i="4" s="1"/>
  <c r="T735" i="4"/>
  <c r="AA735" i="4" s="1"/>
  <c r="T552" i="4"/>
  <c r="AA552" i="4" s="1"/>
  <c r="T556" i="4"/>
  <c r="AA556" i="4" s="1"/>
  <c r="T560" i="4"/>
  <c r="AA560" i="4" s="1"/>
  <c r="T562" i="4"/>
  <c r="AA562" i="4" s="1"/>
  <c r="T584" i="4"/>
  <c r="AA584" i="4" s="1"/>
  <c r="T600" i="4"/>
  <c r="AA600" i="4" s="1"/>
  <c r="T612" i="4"/>
  <c r="AA612" i="4" s="1"/>
  <c r="T616" i="4"/>
  <c r="AA616" i="4" s="1"/>
  <c r="T632" i="4"/>
  <c r="AA632" i="4" s="1"/>
  <c r="T634" i="4"/>
  <c r="AA634" i="4" s="1"/>
  <c r="T637" i="4"/>
  <c r="AA637" i="4" s="1"/>
  <c r="T652" i="4"/>
  <c r="AA652" i="4" s="1"/>
  <c r="T656" i="4"/>
  <c r="AA656" i="4" s="1"/>
  <c r="T658" i="4"/>
  <c r="AA658" i="4" s="1"/>
  <c r="T662" i="4"/>
  <c r="AA662" i="4" s="1"/>
  <c r="T665" i="4"/>
  <c r="AA665" i="4" s="1"/>
  <c r="T671" i="4"/>
  <c r="AA671" i="4" s="1"/>
  <c r="T675" i="4"/>
  <c r="AA675" i="4" s="1"/>
  <c r="T679" i="4"/>
  <c r="AA679" i="4" s="1"/>
  <c r="T683" i="4"/>
  <c r="AA683" i="4" s="1"/>
  <c r="T687" i="4"/>
  <c r="AA687" i="4" s="1"/>
  <c r="T691" i="4"/>
  <c r="AA691" i="4" s="1"/>
  <c r="T695" i="4"/>
  <c r="AA695" i="4" s="1"/>
  <c r="T7" i="4"/>
  <c r="AA7" i="4" s="1"/>
  <c r="F7" i="4"/>
  <c r="AH7" i="4"/>
  <c r="AO7" i="4" s="1"/>
  <c r="J6" i="7"/>
  <c r="D27" i="3"/>
  <c r="D28" i="3" s="1"/>
  <c r="D26" i="3"/>
  <c r="D6" i="3"/>
  <c r="AT7" i="4"/>
  <c r="H16" i="7" l="1"/>
  <c r="I16" i="7" s="1"/>
  <c r="H40" i="7"/>
  <c r="I40" i="7" s="1"/>
  <c r="H48" i="7"/>
  <c r="I48" i="7" s="1"/>
  <c r="H86" i="7"/>
  <c r="I86" i="7" s="1"/>
  <c r="H89" i="7"/>
  <c r="I89" i="7" s="1"/>
  <c r="H111" i="7"/>
  <c r="I111" i="7" s="1"/>
  <c r="H114" i="7"/>
  <c r="I114" i="7" s="1"/>
  <c r="H9" i="7"/>
  <c r="I9" i="7" s="1"/>
  <c r="H26" i="7"/>
  <c r="I26" i="7" s="1"/>
  <c r="H32" i="7"/>
  <c r="I32" i="7" s="1"/>
  <c r="H41" i="7"/>
  <c r="I41" i="7" s="1"/>
  <c r="H58" i="7"/>
  <c r="I58" i="7" s="1"/>
  <c r="H77" i="7"/>
  <c r="I77" i="7" s="1"/>
  <c r="H118" i="7"/>
  <c r="I118" i="7" s="1"/>
  <c r="H123" i="7"/>
  <c r="I123" i="7" s="1"/>
  <c r="H131" i="7"/>
  <c r="I131" i="7" s="1"/>
  <c r="H18" i="7"/>
  <c r="I18" i="7" s="1"/>
  <c r="H33" i="7"/>
  <c r="I33" i="7" s="1"/>
  <c r="H50" i="7"/>
  <c r="I50" i="7" s="1"/>
  <c r="H97" i="7"/>
  <c r="I97" i="7" s="1"/>
  <c r="H105" i="7"/>
  <c r="I105" i="7" s="1"/>
  <c r="H24" i="7"/>
  <c r="I24" i="7" s="1"/>
  <c r="H56" i="7"/>
  <c r="I56" i="7" s="1"/>
  <c r="H70" i="7"/>
  <c r="I70" i="7" s="1"/>
  <c r="H73" i="7"/>
  <c r="I73" i="7" s="1"/>
  <c r="H119" i="7"/>
  <c r="I119" i="7" s="1"/>
  <c r="H220" i="7"/>
  <c r="I220" i="7" s="1"/>
  <c r="H236" i="7"/>
  <c r="I236" i="7" s="1"/>
  <c r="H205" i="7"/>
  <c r="I205" i="7" s="1"/>
  <c r="H212" i="7"/>
  <c r="I212" i="7" s="1"/>
  <c r="H260" i="7"/>
  <c r="I260" i="7" s="1"/>
  <c r="H276" i="7"/>
  <c r="I276" i="7" s="1"/>
  <c r="H281" i="7"/>
  <c r="I281" i="7" s="1"/>
  <c r="H228" i="7"/>
  <c r="I228" i="7" s="1"/>
  <c r="H289" i="7"/>
  <c r="I289" i="7" s="1"/>
  <c r="H304" i="7"/>
  <c r="I304" i="7" s="1"/>
  <c r="H244" i="7"/>
  <c r="I244" i="7" s="1"/>
  <c r="H252" i="7"/>
  <c r="I252" i="7" s="1"/>
  <c r="H268" i="7"/>
  <c r="I268" i="7" s="1"/>
  <c r="H280" i="7"/>
  <c r="I280" i="7" s="1"/>
  <c r="H297" i="7"/>
  <c r="I297" i="7" s="1"/>
  <c r="H312" i="7"/>
  <c r="I312" i="7" s="1"/>
  <c r="H320" i="7"/>
  <c r="I320" i="7" s="1"/>
  <c r="H347" i="7"/>
  <c r="I347" i="7" s="1"/>
  <c r="H288" i="7"/>
  <c r="I288" i="7" s="1"/>
  <c r="H305" i="7"/>
  <c r="I305" i="7" s="1"/>
  <c r="H313" i="7"/>
  <c r="I313" i="7" s="1"/>
  <c r="H359" i="7"/>
  <c r="I359" i="7" s="1"/>
  <c r="H367" i="7"/>
  <c r="I367" i="7" s="1"/>
  <c r="H375" i="7"/>
  <c r="I375" i="7" s="1"/>
  <c r="H449" i="7"/>
  <c r="I449" i="7" s="1"/>
  <c r="H296" i="7"/>
  <c r="I296" i="7" s="1"/>
  <c r="H321" i="7"/>
  <c r="I321" i="7" s="1"/>
  <c r="H328" i="7"/>
  <c r="I328" i="7" s="1"/>
  <c r="H355" i="7"/>
  <c r="I355" i="7" s="1"/>
  <c r="H363" i="7"/>
  <c r="I363" i="7" s="1"/>
  <c r="H371" i="7"/>
  <c r="I371" i="7" s="1"/>
  <c r="H473" i="7"/>
  <c r="I473" i="7" s="1"/>
  <c r="H482" i="7"/>
  <c r="I482" i="7" s="1"/>
  <c r="H470" i="7"/>
  <c r="I470" i="7" s="1"/>
  <c r="H339" i="7"/>
  <c r="I339" i="7" s="1"/>
  <c r="H469" i="7"/>
  <c r="I469" i="7" s="1"/>
  <c r="H481" i="7"/>
  <c r="I481" i="7" s="1"/>
  <c r="H644" i="7"/>
  <c r="I644" i="7" s="1"/>
  <c r="H652" i="7"/>
  <c r="I652" i="7" s="1"/>
  <c r="H660" i="7"/>
  <c r="I660" i="7" s="1"/>
  <c r="H601" i="7"/>
  <c r="I601" i="7" s="1"/>
  <c r="H617" i="7"/>
  <c r="I617" i="7" s="1"/>
  <c r="H633" i="7"/>
  <c r="I633" i="7" s="1"/>
  <c r="H474" i="7"/>
  <c r="I474" i="7" s="1"/>
  <c r="H640" i="7"/>
  <c r="I640" i="7" s="1"/>
  <c r="H609" i="7"/>
  <c r="I609" i="7" s="1"/>
  <c r="H625" i="7"/>
  <c r="I625" i="7" s="1"/>
  <c r="H656" i="7"/>
  <c r="I656" i="7" s="1"/>
  <c r="H648" i="7"/>
  <c r="I648" i="7" s="1"/>
  <c r="H664" i="7"/>
  <c r="I664" i="7" s="1"/>
  <c r="H668" i="7"/>
  <c r="I668" i="7" s="1"/>
  <c r="H735" i="7"/>
  <c r="I735" i="7" s="1"/>
  <c r="H726" i="7"/>
  <c r="I726" i="7" s="1"/>
  <c r="H702" i="7"/>
  <c r="I702" i="7" s="1"/>
  <c r="H658" i="7"/>
  <c r="I658" i="7" s="1"/>
  <c r="H636" i="7"/>
  <c r="I636" i="7" s="1"/>
  <c r="H727" i="7"/>
  <c r="I727" i="7" s="1"/>
  <c r="H707" i="7"/>
  <c r="I707" i="7" s="1"/>
  <c r="H693" i="7"/>
  <c r="I693" i="7" s="1"/>
  <c r="H682" i="7"/>
  <c r="I682" i="7" s="1"/>
  <c r="H649" i="7"/>
  <c r="I649" i="7" s="1"/>
  <c r="H731" i="7"/>
  <c r="I731" i="7" s="1"/>
  <c r="H721" i="7"/>
  <c r="I721" i="7" s="1"/>
  <c r="H711" i="7"/>
  <c r="I711" i="7" s="1"/>
  <c r="H691" i="7"/>
  <c r="I691" i="7" s="1"/>
  <c r="H650" i="7"/>
  <c r="I650" i="7" s="1"/>
  <c r="H675" i="7"/>
  <c r="I675" i="7" s="1"/>
  <c r="H627" i="7"/>
  <c r="I627" i="7" s="1"/>
  <c r="H615" i="7"/>
  <c r="I615" i="7" s="1"/>
  <c r="H592" i="7"/>
  <c r="I592" i="7" s="1"/>
  <c r="H484" i="7"/>
  <c r="I484" i="7" s="1"/>
  <c r="H642" i="7"/>
  <c r="I642" i="7" s="1"/>
  <c r="H634" i="7"/>
  <c r="I634" i="7" s="1"/>
  <c r="H621" i="7"/>
  <c r="I621" i="7" s="1"/>
  <c r="H606" i="7"/>
  <c r="I606" i="7" s="1"/>
  <c r="H597" i="7"/>
  <c r="I597" i="7" s="1"/>
  <c r="H587" i="7"/>
  <c r="I587" i="7" s="1"/>
  <c r="H555" i="7"/>
  <c r="I555" i="7" s="1"/>
  <c r="H523" i="7"/>
  <c r="I523" i="7" s="1"/>
  <c r="H491" i="7"/>
  <c r="I491" i="7" s="1"/>
  <c r="H479" i="7"/>
  <c r="I479" i="7" s="1"/>
  <c r="H635" i="7"/>
  <c r="I635" i="7" s="1"/>
  <c r="H623" i="7"/>
  <c r="I623" i="7" s="1"/>
  <c r="H603" i="7"/>
  <c r="I603" i="7" s="1"/>
  <c r="H565" i="7"/>
  <c r="I565" i="7" s="1"/>
  <c r="H551" i="7"/>
  <c r="I551" i="7" s="1"/>
  <c r="H536" i="7"/>
  <c r="I536" i="7" s="1"/>
  <c r="H501" i="7"/>
  <c r="I501" i="7" s="1"/>
  <c r="H487" i="7"/>
  <c r="I487" i="7" s="1"/>
  <c r="H464" i="7"/>
  <c r="I464" i="7" s="1"/>
  <c r="H450" i="7"/>
  <c r="I450" i="7" s="1"/>
  <c r="H610" i="7"/>
  <c r="I610" i="7" s="1"/>
  <c r="H577" i="7"/>
  <c r="I577" i="7" s="1"/>
  <c r="H548" i="7"/>
  <c r="I548" i="7" s="1"/>
  <c r="H531" i="7"/>
  <c r="I531" i="7" s="1"/>
  <c r="H513" i="7"/>
  <c r="I513" i="7" s="1"/>
  <c r="H360" i="7"/>
  <c r="I360" i="7" s="1"/>
  <c r="H311" i="7"/>
  <c r="I311" i="7" s="1"/>
  <c r="H452" i="7"/>
  <c r="I452" i="7" s="1"/>
  <c r="H442" i="7"/>
  <c r="I442" i="7" s="1"/>
  <c r="H434" i="7"/>
  <c r="I434" i="7" s="1"/>
  <c r="H426" i="7"/>
  <c r="I426" i="7" s="1"/>
  <c r="H330" i="7"/>
  <c r="I330" i="7" s="1"/>
  <c r="H471" i="7"/>
  <c r="I471" i="7" s="1"/>
  <c r="H459" i="7"/>
  <c r="I459" i="7" s="1"/>
  <c r="H448" i="7"/>
  <c r="I448" i="7" s="1"/>
  <c r="H310" i="7"/>
  <c r="I310" i="7" s="1"/>
  <c r="H409" i="7"/>
  <c r="I409" i="7" s="1"/>
  <c r="H269" i="7"/>
  <c r="I269" i="7" s="1"/>
  <c r="H253" i="7"/>
  <c r="I253" i="7" s="1"/>
  <c r="H336" i="7"/>
  <c r="I336" i="7" s="1"/>
  <c r="H295" i="7"/>
  <c r="I295" i="7" s="1"/>
  <c r="H284" i="7"/>
  <c r="I284" i="7" s="1"/>
  <c r="H270" i="7"/>
  <c r="I270" i="7" s="1"/>
  <c r="H255" i="7"/>
  <c r="I255" i="7" s="1"/>
  <c r="H344" i="7"/>
  <c r="I344" i="7" s="1"/>
  <c r="H326" i="7"/>
  <c r="I326" i="7" s="1"/>
  <c r="H308" i="7"/>
  <c r="I308" i="7" s="1"/>
  <c r="H286" i="7"/>
  <c r="I286" i="7" s="1"/>
  <c r="H290" i="7"/>
  <c r="I290" i="7" s="1"/>
  <c r="H263" i="7"/>
  <c r="I263" i="7" s="1"/>
  <c r="H251" i="7"/>
  <c r="I251" i="7" s="1"/>
  <c r="H239" i="7"/>
  <c r="I239" i="7" s="1"/>
  <c r="H229" i="7"/>
  <c r="I229" i="7" s="1"/>
  <c r="H183" i="7"/>
  <c r="I183" i="7" s="1"/>
  <c r="H172" i="7"/>
  <c r="I172" i="7" s="1"/>
  <c r="H215" i="7"/>
  <c r="I215" i="7" s="1"/>
  <c r="H204" i="7"/>
  <c r="I204" i="7" s="1"/>
  <c r="H147" i="7"/>
  <c r="I147" i="7" s="1"/>
  <c r="H237" i="7"/>
  <c r="I237" i="7" s="1"/>
  <c r="H221" i="7"/>
  <c r="I221" i="7" s="1"/>
  <c r="H203" i="7"/>
  <c r="I203" i="7" s="1"/>
  <c r="H190" i="7"/>
  <c r="I190" i="7" s="1"/>
  <c r="H226" i="7"/>
  <c r="I226" i="7" s="1"/>
  <c r="H211" i="7"/>
  <c r="I211" i="7" s="1"/>
  <c r="H176" i="7"/>
  <c r="I176" i="7" s="1"/>
  <c r="H164" i="7"/>
  <c r="I164" i="7" s="1"/>
  <c r="H150" i="7"/>
  <c r="I150" i="7" s="1"/>
  <c r="H722" i="7"/>
  <c r="I722" i="7" s="1"/>
  <c r="H701" i="7"/>
  <c r="I701" i="7" s="1"/>
  <c r="H673" i="7"/>
  <c r="I673" i="7" s="1"/>
  <c r="H657" i="7"/>
  <c r="I657" i="7" s="1"/>
  <c r="H723" i="7"/>
  <c r="I723" i="7" s="1"/>
  <c r="H709" i="7"/>
  <c r="I709" i="7" s="1"/>
  <c r="H699" i="7"/>
  <c r="I699" i="7" s="1"/>
  <c r="H689" i="7"/>
  <c r="I689" i="7" s="1"/>
  <c r="H681" i="7"/>
  <c r="I681" i="7" s="1"/>
  <c r="H713" i="7"/>
  <c r="I713" i="7" s="1"/>
  <c r="H703" i="7"/>
  <c r="I703" i="7" s="1"/>
  <c r="H679" i="7"/>
  <c r="I679" i="7" s="1"/>
  <c r="H697" i="7"/>
  <c r="I697" i="7" s="1"/>
  <c r="H687" i="7"/>
  <c r="I687" i="7" s="1"/>
  <c r="H666" i="7"/>
  <c r="I666" i="7" s="1"/>
  <c r="H659" i="7"/>
  <c r="I659" i="7" s="1"/>
  <c r="H651" i="7"/>
  <c r="I651" i="7" s="1"/>
  <c r="H643" i="7"/>
  <c r="I643" i="7" s="1"/>
  <c r="H632" i="7"/>
  <c r="I632" i="7" s="1"/>
  <c r="H612" i="7"/>
  <c r="I612" i="7" s="1"/>
  <c r="H600" i="7"/>
  <c r="I600" i="7" s="1"/>
  <c r="H591" i="7"/>
  <c r="I591" i="7" s="1"/>
  <c r="H576" i="7"/>
  <c r="I576" i="7" s="1"/>
  <c r="H560" i="7"/>
  <c r="I560" i="7" s="1"/>
  <c r="H544" i="7"/>
  <c r="I544" i="7" s="1"/>
  <c r="H528" i="7"/>
  <c r="I528" i="7" s="1"/>
  <c r="H512" i="7"/>
  <c r="I512" i="7" s="1"/>
  <c r="H496" i="7"/>
  <c r="I496" i="7" s="1"/>
  <c r="H455" i="7"/>
  <c r="I455" i="7" s="1"/>
  <c r="H641" i="7"/>
  <c r="I641" i="7" s="1"/>
  <c r="H618" i="7"/>
  <c r="I618" i="7" s="1"/>
  <c r="H605" i="7"/>
  <c r="I605" i="7" s="1"/>
  <c r="H585" i="7"/>
  <c r="I585" i="7" s="1"/>
  <c r="H572" i="7"/>
  <c r="I572" i="7" s="1"/>
  <c r="H553" i="7"/>
  <c r="I553" i="7" s="1"/>
  <c r="H540" i="7"/>
  <c r="I540" i="7" s="1"/>
  <c r="H521" i="7"/>
  <c r="I521" i="7" s="1"/>
  <c r="H508" i="7"/>
  <c r="I508" i="7" s="1"/>
  <c r="H489" i="7"/>
  <c r="I489" i="7" s="1"/>
  <c r="H476" i="7"/>
  <c r="I476" i="7" s="1"/>
  <c r="H620" i="7"/>
  <c r="I620" i="7" s="1"/>
  <c r="H608" i="7"/>
  <c r="I608" i="7" s="1"/>
  <c r="H584" i="7"/>
  <c r="I584" i="7" s="1"/>
  <c r="H549" i="7"/>
  <c r="I549" i="7" s="1"/>
  <c r="H535" i="7"/>
  <c r="I535" i="7" s="1"/>
  <c r="H520" i="7"/>
  <c r="I520" i="7" s="1"/>
  <c r="H485" i="7"/>
  <c r="I485" i="7" s="1"/>
  <c r="H456" i="7"/>
  <c r="I456" i="7" s="1"/>
  <c r="H630" i="7"/>
  <c r="I630" i="7" s="1"/>
  <c r="H593" i="7"/>
  <c r="I593" i="7" s="1"/>
  <c r="H564" i="7"/>
  <c r="I564" i="7" s="1"/>
  <c r="H547" i="7"/>
  <c r="I547" i="7" s="1"/>
  <c r="H529" i="7"/>
  <c r="I529" i="7" s="1"/>
  <c r="H500" i="7"/>
  <c r="I500" i="7" s="1"/>
  <c r="H480" i="7"/>
  <c r="I480" i="7" s="1"/>
  <c r="H389" i="7"/>
  <c r="I389" i="7" s="1"/>
  <c r="H378" i="7"/>
  <c r="I378" i="7" s="1"/>
  <c r="H374" i="7"/>
  <c r="I374" i="7" s="1"/>
  <c r="H366" i="7"/>
  <c r="I366" i="7" s="1"/>
  <c r="H461" i="7"/>
  <c r="I461" i="7" s="1"/>
  <c r="H451" i="7"/>
  <c r="I451" i="7" s="1"/>
  <c r="H405" i="7"/>
  <c r="I405" i="7" s="1"/>
  <c r="H394" i="7"/>
  <c r="I394" i="7" s="1"/>
  <c r="H377" i="7"/>
  <c r="I377" i="7" s="1"/>
  <c r="H468" i="7"/>
  <c r="I468" i="7" s="1"/>
  <c r="H421" i="7"/>
  <c r="I421" i="7" s="1"/>
  <c r="H410" i="7"/>
  <c r="I410" i="7" s="1"/>
  <c r="H393" i="7"/>
  <c r="I393" i="7" s="1"/>
  <c r="H440" i="7"/>
  <c r="I440" i="7" s="1"/>
  <c r="H432" i="7"/>
  <c r="I432" i="7" s="1"/>
  <c r="H424" i="7"/>
  <c r="I424" i="7" s="1"/>
  <c r="H417" i="7"/>
  <c r="I417" i="7" s="1"/>
  <c r="H408" i="7"/>
  <c r="I408" i="7" s="1"/>
  <c r="H390" i="7"/>
  <c r="I390" i="7" s="1"/>
  <c r="H381" i="7"/>
  <c r="I381" i="7" s="1"/>
  <c r="H335" i="7"/>
  <c r="I335" i="7" s="1"/>
  <c r="H303" i="7"/>
  <c r="I303" i="7" s="1"/>
  <c r="H292" i="7"/>
  <c r="I292" i="7" s="1"/>
  <c r="H316" i="7"/>
  <c r="I316" i="7" s="1"/>
  <c r="H294" i="7"/>
  <c r="I294" i="7" s="1"/>
  <c r="H275" i="7"/>
  <c r="I275" i="7" s="1"/>
  <c r="H254" i="7"/>
  <c r="I254" i="7" s="1"/>
  <c r="H234" i="7"/>
  <c r="I234" i="7" s="1"/>
  <c r="H318" i="7"/>
  <c r="I318" i="7" s="1"/>
  <c r="H298" i="7"/>
  <c r="I298" i="7" s="1"/>
  <c r="H262" i="7"/>
  <c r="I262" i="7" s="1"/>
  <c r="H246" i="7"/>
  <c r="I246" i="7" s="1"/>
  <c r="H235" i="7"/>
  <c r="I235" i="7" s="1"/>
  <c r="H196" i="7"/>
  <c r="I196" i="7" s="1"/>
  <c r="H182" i="7"/>
  <c r="I182" i="7" s="1"/>
  <c r="H163" i="7"/>
  <c r="I163" i="7" s="1"/>
  <c r="H214" i="7"/>
  <c r="I214" i="7" s="1"/>
  <c r="H195" i="7"/>
  <c r="I195" i="7" s="1"/>
  <c r="H159" i="7"/>
  <c r="I159" i="7" s="1"/>
  <c r="H146" i="7"/>
  <c r="I146" i="7" s="1"/>
  <c r="H202" i="7"/>
  <c r="I202" i="7" s="1"/>
  <c r="H188" i="7"/>
  <c r="I188" i="7" s="1"/>
  <c r="H143" i="7"/>
  <c r="I143" i="7" s="1"/>
  <c r="H238" i="7"/>
  <c r="I238" i="7" s="1"/>
  <c r="H223" i="7"/>
  <c r="I223" i="7" s="1"/>
  <c r="H210" i="7"/>
  <c r="I210" i="7" s="1"/>
  <c r="H199" i="7"/>
  <c r="I199" i="7" s="1"/>
  <c r="H187" i="7"/>
  <c r="I187" i="7" s="1"/>
  <c r="H718" i="7"/>
  <c r="I718" i="7" s="1"/>
  <c r="H698" i="7"/>
  <c r="I698" i="7" s="1"/>
  <c r="H729" i="7"/>
  <c r="I729" i="7" s="1"/>
  <c r="H719" i="7"/>
  <c r="I719" i="7" s="1"/>
  <c r="H647" i="7"/>
  <c r="I647" i="7" s="1"/>
  <c r="H733" i="7"/>
  <c r="I733" i="7" s="1"/>
  <c r="H690" i="7"/>
  <c r="I690" i="7" s="1"/>
  <c r="H667" i="7"/>
  <c r="I667" i="7" s="1"/>
  <c r="H639" i="7"/>
  <c r="I639" i="7" s="1"/>
  <c r="H717" i="7"/>
  <c r="I717" i="7" s="1"/>
  <c r="H683" i="7"/>
  <c r="I683" i="7" s="1"/>
  <c r="H665" i="7"/>
  <c r="I665" i="7" s="1"/>
  <c r="H631" i="7"/>
  <c r="I631" i="7" s="1"/>
  <c r="H611" i="7"/>
  <c r="I611" i="7" s="1"/>
  <c r="H599" i="7"/>
  <c r="I599" i="7" s="1"/>
  <c r="H589" i="7"/>
  <c r="I589" i="7" s="1"/>
  <c r="H575" i="7"/>
  <c r="I575" i="7" s="1"/>
  <c r="H559" i="7"/>
  <c r="I559" i="7" s="1"/>
  <c r="H543" i="7"/>
  <c r="I543" i="7" s="1"/>
  <c r="H527" i="7"/>
  <c r="I527" i="7" s="1"/>
  <c r="H511" i="7"/>
  <c r="I511" i="7" s="1"/>
  <c r="H495" i="7"/>
  <c r="I495" i="7" s="1"/>
  <c r="H602" i="7"/>
  <c r="I602" i="7" s="1"/>
  <c r="H571" i="7"/>
  <c r="I571" i="7" s="1"/>
  <c r="H539" i="7"/>
  <c r="I539" i="7" s="1"/>
  <c r="H507" i="7"/>
  <c r="I507" i="7" s="1"/>
  <c r="H465" i="7"/>
  <c r="I465" i="7" s="1"/>
  <c r="H619" i="7"/>
  <c r="I619" i="7" s="1"/>
  <c r="H607" i="7"/>
  <c r="I607" i="7" s="1"/>
  <c r="H596" i="7"/>
  <c r="I596" i="7" s="1"/>
  <c r="H583" i="7"/>
  <c r="I583" i="7" s="1"/>
  <c r="H568" i="7"/>
  <c r="I568" i="7" s="1"/>
  <c r="H533" i="7"/>
  <c r="I533" i="7" s="1"/>
  <c r="H519" i="7"/>
  <c r="I519" i="7" s="1"/>
  <c r="H504" i="7"/>
  <c r="I504" i="7" s="1"/>
  <c r="H454" i="7"/>
  <c r="I454" i="7" s="1"/>
  <c r="H674" i="7"/>
  <c r="I674" i="7" s="1"/>
  <c r="H629" i="7"/>
  <c r="I629" i="7" s="1"/>
  <c r="H614" i="7"/>
  <c r="I614" i="7" s="1"/>
  <c r="H580" i="7"/>
  <c r="I580" i="7" s="1"/>
  <c r="H563" i="7"/>
  <c r="I563" i="7" s="1"/>
  <c r="H545" i="7"/>
  <c r="I545" i="7" s="1"/>
  <c r="H516" i="7"/>
  <c r="I516" i="7" s="1"/>
  <c r="H499" i="7"/>
  <c r="I499" i="7" s="1"/>
  <c r="H406" i="7"/>
  <c r="I406" i="7" s="1"/>
  <c r="H397" i="7"/>
  <c r="I397" i="7" s="1"/>
  <c r="H388" i="7"/>
  <c r="I388" i="7" s="1"/>
  <c r="H369" i="7"/>
  <c r="I369" i="7" s="1"/>
  <c r="H358" i="7"/>
  <c r="I358" i="7" s="1"/>
  <c r="H350" i="7"/>
  <c r="I350" i="7" s="1"/>
  <c r="H322" i="7"/>
  <c r="I322" i="7" s="1"/>
  <c r="H300" i="7"/>
  <c r="I300" i="7" s="1"/>
  <c r="H475" i="7"/>
  <c r="I475" i="7" s="1"/>
  <c r="H446" i="7"/>
  <c r="I446" i="7" s="1"/>
  <c r="H438" i="7"/>
  <c r="I438" i="7" s="1"/>
  <c r="H430" i="7"/>
  <c r="I430" i="7" s="1"/>
  <c r="H422" i="7"/>
  <c r="I422" i="7" s="1"/>
  <c r="H413" i="7"/>
  <c r="I413" i="7" s="1"/>
  <c r="H404" i="7"/>
  <c r="I404" i="7" s="1"/>
  <c r="H385" i="7"/>
  <c r="I385" i="7" s="1"/>
  <c r="H343" i="7"/>
  <c r="I343" i="7" s="1"/>
  <c r="H477" i="7"/>
  <c r="I477" i="7" s="1"/>
  <c r="H467" i="7"/>
  <c r="I467" i="7" s="1"/>
  <c r="H420" i="7"/>
  <c r="I420" i="7" s="1"/>
  <c r="H401" i="7"/>
  <c r="I401" i="7" s="1"/>
  <c r="H392" i="7"/>
  <c r="I392" i="7" s="1"/>
  <c r="H353" i="7"/>
  <c r="I353" i="7" s="1"/>
  <c r="H416" i="7"/>
  <c r="I416" i="7" s="1"/>
  <c r="H398" i="7"/>
  <c r="I398" i="7" s="1"/>
  <c r="H380" i="7"/>
  <c r="I380" i="7" s="1"/>
  <c r="H370" i="7"/>
  <c r="I370" i="7" s="1"/>
  <c r="H362" i="7"/>
  <c r="I362" i="7" s="1"/>
  <c r="H354" i="7"/>
  <c r="I354" i="7" s="1"/>
  <c r="H302" i="7"/>
  <c r="I302" i="7" s="1"/>
  <c r="H282" i="7"/>
  <c r="I282" i="7" s="1"/>
  <c r="H249" i="7"/>
  <c r="I249" i="7" s="1"/>
  <c r="H324" i="7"/>
  <c r="I324" i="7" s="1"/>
  <c r="H306" i="7"/>
  <c r="I306" i="7" s="1"/>
  <c r="H274" i="7"/>
  <c r="I274" i="7" s="1"/>
  <c r="H259" i="7"/>
  <c r="I259" i="7" s="1"/>
  <c r="H245" i="7"/>
  <c r="I245" i="7" s="1"/>
  <c r="H230" i="7"/>
  <c r="I230" i="7" s="1"/>
  <c r="H334" i="7"/>
  <c r="I334" i="7" s="1"/>
  <c r="H265" i="7"/>
  <c r="I265" i="7" s="1"/>
  <c r="H250" i="7"/>
  <c r="I250" i="7" s="1"/>
  <c r="H279" i="7"/>
  <c r="I279" i="7" s="1"/>
  <c r="H267" i="7"/>
  <c r="I267" i="7" s="1"/>
  <c r="H243" i="7"/>
  <c r="I243" i="7" s="1"/>
  <c r="H233" i="7"/>
  <c r="I233" i="7" s="1"/>
  <c r="H217" i="7"/>
  <c r="I217" i="7" s="1"/>
  <c r="H725" i="7"/>
  <c r="I725" i="7" s="1"/>
  <c r="H715" i="7"/>
  <c r="I715" i="7" s="1"/>
  <c r="H705" i="7"/>
  <c r="I705" i="7" s="1"/>
  <c r="H695" i="7"/>
  <c r="I695" i="7" s="1"/>
  <c r="H706" i="7"/>
  <c r="I706" i="7" s="1"/>
  <c r="H685" i="7"/>
  <c r="I685" i="7" s="1"/>
  <c r="H663" i="7"/>
  <c r="I663" i="7" s="1"/>
  <c r="H730" i="7"/>
  <c r="I730" i="7" s="1"/>
  <c r="H710" i="7"/>
  <c r="I710" i="7" s="1"/>
  <c r="H686" i="7"/>
  <c r="I686" i="7" s="1"/>
  <c r="H734" i="7"/>
  <c r="I734" i="7" s="1"/>
  <c r="H714" i="7"/>
  <c r="I714" i="7" s="1"/>
  <c r="H694" i="7"/>
  <c r="I694" i="7" s="1"/>
  <c r="H677" i="7"/>
  <c r="I677" i="7" s="1"/>
  <c r="H655" i="7"/>
  <c r="I655" i="7" s="1"/>
  <c r="H678" i="7"/>
  <c r="I678" i="7" s="1"/>
  <c r="H628" i="7"/>
  <c r="I628" i="7" s="1"/>
  <c r="H616" i="7"/>
  <c r="I616" i="7" s="1"/>
  <c r="H573" i="7"/>
  <c r="I573" i="7" s="1"/>
  <c r="H557" i="7"/>
  <c r="I557" i="7" s="1"/>
  <c r="H541" i="7"/>
  <c r="I541" i="7" s="1"/>
  <c r="H525" i="7"/>
  <c r="I525" i="7" s="1"/>
  <c r="H509" i="7"/>
  <c r="I509" i="7" s="1"/>
  <c r="H493" i="7"/>
  <c r="I493" i="7" s="1"/>
  <c r="H463" i="7"/>
  <c r="I463" i="7" s="1"/>
  <c r="H622" i="7"/>
  <c r="I622" i="7" s="1"/>
  <c r="H588" i="7"/>
  <c r="I588" i="7" s="1"/>
  <c r="H569" i="7"/>
  <c r="I569" i="7" s="1"/>
  <c r="H556" i="7"/>
  <c r="I556" i="7" s="1"/>
  <c r="H537" i="7"/>
  <c r="I537" i="7" s="1"/>
  <c r="H524" i="7"/>
  <c r="I524" i="7" s="1"/>
  <c r="H505" i="7"/>
  <c r="I505" i="7" s="1"/>
  <c r="H492" i="7"/>
  <c r="I492" i="7" s="1"/>
  <c r="H483" i="7"/>
  <c r="I483" i="7" s="1"/>
  <c r="H457" i="7"/>
  <c r="I457" i="7" s="1"/>
  <c r="H624" i="7"/>
  <c r="I624" i="7" s="1"/>
  <c r="H604" i="7"/>
  <c r="I604" i="7" s="1"/>
  <c r="H595" i="7"/>
  <c r="I595" i="7" s="1"/>
  <c r="H581" i="7"/>
  <c r="I581" i="7" s="1"/>
  <c r="H567" i="7"/>
  <c r="I567" i="7" s="1"/>
  <c r="H552" i="7"/>
  <c r="I552" i="7" s="1"/>
  <c r="H517" i="7"/>
  <c r="I517" i="7" s="1"/>
  <c r="H503" i="7"/>
  <c r="I503" i="7" s="1"/>
  <c r="H488" i="7"/>
  <c r="I488" i="7" s="1"/>
  <c r="H453" i="7"/>
  <c r="I453" i="7" s="1"/>
  <c r="H671" i="7"/>
  <c r="I671" i="7" s="1"/>
  <c r="H626" i="7"/>
  <c r="I626" i="7" s="1"/>
  <c r="H613" i="7"/>
  <c r="I613" i="7" s="1"/>
  <c r="H598" i="7"/>
  <c r="I598" i="7" s="1"/>
  <c r="H579" i="7"/>
  <c r="I579" i="7" s="1"/>
  <c r="H561" i="7"/>
  <c r="I561" i="7" s="1"/>
  <c r="H532" i="7"/>
  <c r="I532" i="7" s="1"/>
  <c r="H515" i="7"/>
  <c r="I515" i="7" s="1"/>
  <c r="H497" i="7"/>
  <c r="I497" i="7" s="1"/>
  <c r="H414" i="7"/>
  <c r="I414" i="7" s="1"/>
  <c r="H396" i="7"/>
  <c r="I396" i="7" s="1"/>
  <c r="H386" i="7"/>
  <c r="I386" i="7" s="1"/>
  <c r="H376" i="7"/>
  <c r="I376" i="7" s="1"/>
  <c r="H368" i="7"/>
  <c r="I368" i="7" s="1"/>
  <c r="H361" i="7"/>
  <c r="I361" i="7" s="1"/>
  <c r="H466" i="7"/>
  <c r="I466" i="7" s="1"/>
  <c r="H412" i="7"/>
  <c r="I412" i="7" s="1"/>
  <c r="H402" i="7"/>
  <c r="I402" i="7" s="1"/>
  <c r="H384" i="7"/>
  <c r="I384" i="7" s="1"/>
  <c r="H351" i="7"/>
  <c r="I351" i="7" s="1"/>
  <c r="H337" i="7"/>
  <c r="I337" i="7" s="1"/>
  <c r="H314" i="7"/>
  <c r="I314" i="7" s="1"/>
  <c r="H472" i="7"/>
  <c r="I472" i="7" s="1"/>
  <c r="H460" i="7"/>
  <c r="I460" i="7" s="1"/>
  <c r="H418" i="7"/>
  <c r="I418" i="7" s="1"/>
  <c r="H400" i="7"/>
  <c r="I400" i="7" s="1"/>
  <c r="H382" i="7"/>
  <c r="I382" i="7" s="1"/>
  <c r="H444" i="7"/>
  <c r="I444" i="7" s="1"/>
  <c r="H436" i="7"/>
  <c r="I436" i="7" s="1"/>
  <c r="H428" i="7"/>
  <c r="I428" i="7" s="1"/>
  <c r="H352" i="7"/>
  <c r="I352" i="7" s="1"/>
  <c r="H342" i="7"/>
  <c r="I342" i="7" s="1"/>
  <c r="H329" i="7"/>
  <c r="I329" i="7" s="1"/>
  <c r="H273" i="7"/>
  <c r="I273" i="7" s="1"/>
  <c r="H257" i="7"/>
  <c r="I257" i="7" s="1"/>
  <c r="H247" i="7"/>
  <c r="I247" i="7" s="1"/>
  <c r="H345" i="7"/>
  <c r="I345" i="7" s="1"/>
  <c r="H271" i="7"/>
  <c r="I271" i="7" s="1"/>
  <c r="H258" i="7"/>
  <c r="I258" i="7" s="1"/>
  <c r="H287" i="7"/>
  <c r="I287" i="7" s="1"/>
  <c r="H277" i="7"/>
  <c r="I277" i="7" s="1"/>
  <c r="H261" i="7"/>
  <c r="I261" i="7" s="1"/>
  <c r="H278" i="7"/>
  <c r="I278" i="7" s="1"/>
  <c r="H266" i="7"/>
  <c r="I266" i="7" s="1"/>
  <c r="H242" i="7"/>
  <c r="I242" i="7" s="1"/>
  <c r="H231" i="7"/>
  <c r="I231" i="7" s="1"/>
  <c r="H213" i="7"/>
  <c r="I213" i="7" s="1"/>
  <c r="H175" i="7"/>
  <c r="I175" i="7" s="1"/>
  <c r="H219" i="7"/>
  <c r="I219" i="7" s="1"/>
  <c r="H194" i="7"/>
  <c r="I194" i="7" s="1"/>
  <c r="H171" i="7"/>
  <c r="I171" i="7" s="1"/>
  <c r="H144" i="7"/>
  <c r="I144" i="7" s="1"/>
  <c r="H167" i="7"/>
  <c r="I167" i="7" s="1"/>
  <c r="H142" i="7"/>
  <c r="I142" i="7" s="1"/>
  <c r="H222" i="7"/>
  <c r="I222" i="7" s="1"/>
  <c r="H198" i="7"/>
  <c r="I198" i="7" s="1"/>
  <c r="H126" i="7"/>
  <c r="I126" i="7" s="1"/>
  <c r="H75" i="7"/>
  <c r="I75" i="7" s="1"/>
  <c r="H51" i="7"/>
  <c r="I51" i="7" s="1"/>
  <c r="H11" i="7"/>
  <c r="I11" i="7" s="1"/>
  <c r="H127" i="7"/>
  <c r="I127" i="7" s="1"/>
  <c r="H120" i="7"/>
  <c r="I120" i="7" s="1"/>
  <c r="H42" i="7"/>
  <c r="I42" i="7" s="1"/>
  <c r="H116" i="7"/>
  <c r="I116" i="7" s="1"/>
  <c r="H104" i="7"/>
  <c r="I104" i="7" s="1"/>
  <c r="H94" i="7"/>
  <c r="I94" i="7" s="1"/>
  <c r="H82" i="7"/>
  <c r="I82" i="7" s="1"/>
  <c r="H15" i="7"/>
  <c r="I15" i="7" s="1"/>
  <c r="H200" i="7"/>
  <c r="I200" i="7" s="1"/>
  <c r="H174" i="7"/>
  <c r="I174" i="7" s="1"/>
  <c r="H148" i="7"/>
  <c r="I148" i="7" s="1"/>
  <c r="H218" i="7"/>
  <c r="I218" i="7" s="1"/>
  <c r="H192" i="7"/>
  <c r="I192" i="7" s="1"/>
  <c r="H170" i="7"/>
  <c r="I170" i="7" s="1"/>
  <c r="H225" i="7"/>
  <c r="I225" i="7" s="1"/>
  <c r="H191" i="7"/>
  <c r="I191" i="7" s="1"/>
  <c r="H166" i="7"/>
  <c r="I166" i="7" s="1"/>
  <c r="H140" i="7"/>
  <c r="I140" i="7" s="1"/>
  <c r="H139" i="7"/>
  <c r="I139" i="7" s="1"/>
  <c r="H129" i="7"/>
  <c r="I129" i="7" s="1"/>
  <c r="H121" i="7"/>
  <c r="I121" i="7" s="1"/>
  <c r="H72" i="7"/>
  <c r="I72" i="7" s="1"/>
  <c r="H57" i="7"/>
  <c r="I57" i="7" s="1"/>
  <c r="H19" i="7"/>
  <c r="I19" i="7" s="1"/>
  <c r="H110" i="7"/>
  <c r="I110" i="7" s="1"/>
  <c r="H27" i="7"/>
  <c r="I27" i="7" s="1"/>
  <c r="H102" i="7"/>
  <c r="I102" i="7" s="1"/>
  <c r="H92" i="7"/>
  <c r="I92" i="7" s="1"/>
  <c r="H87" i="7"/>
  <c r="I87" i="7" s="1"/>
  <c r="H81" i="7"/>
  <c r="I81" i="7" s="1"/>
  <c r="H91" i="7"/>
  <c r="I91" i="7" s="1"/>
  <c r="H68" i="7"/>
  <c r="I68" i="7" s="1"/>
  <c r="H63" i="7"/>
  <c r="I63" i="7" s="1"/>
  <c r="H31" i="7"/>
  <c r="I31" i="7" s="1"/>
  <c r="H346" i="7"/>
  <c r="I346" i="7" s="1"/>
  <c r="H162" i="7"/>
  <c r="I162" i="7" s="1"/>
  <c r="H135" i="7"/>
  <c r="I135" i="7" s="1"/>
  <c r="H158" i="7"/>
  <c r="I158" i="7" s="1"/>
  <c r="H179" i="7"/>
  <c r="I179" i="7" s="1"/>
  <c r="H155" i="7"/>
  <c r="I155" i="7" s="1"/>
  <c r="H207" i="7"/>
  <c r="I207" i="7" s="1"/>
  <c r="H186" i="7"/>
  <c r="I186" i="7" s="1"/>
  <c r="H138" i="7"/>
  <c r="I138" i="7" s="1"/>
  <c r="H128" i="7"/>
  <c r="I128" i="7" s="1"/>
  <c r="H112" i="7"/>
  <c r="I112" i="7" s="1"/>
  <c r="H39" i="7"/>
  <c r="I39" i="7" s="1"/>
  <c r="H25" i="7"/>
  <c r="I25" i="7" s="1"/>
  <c r="H8" i="7"/>
  <c r="I8" i="7" s="1"/>
  <c r="H95" i="7"/>
  <c r="I95" i="7" s="1"/>
  <c r="H83" i="7"/>
  <c r="I83" i="7" s="1"/>
  <c r="H74" i="7"/>
  <c r="I74" i="7" s="1"/>
  <c r="H10" i="7"/>
  <c r="I10" i="7" s="1"/>
  <c r="H67" i="7"/>
  <c r="I67" i="7" s="1"/>
  <c r="H47" i="7"/>
  <c r="I47" i="7" s="1"/>
  <c r="H88" i="7"/>
  <c r="I88" i="7" s="1"/>
  <c r="H66" i="7"/>
  <c r="I66" i="7" s="1"/>
  <c r="H49" i="7"/>
  <c r="I49" i="7" s="1"/>
  <c r="H35" i="7"/>
  <c r="I35" i="7" s="1"/>
  <c r="H17" i="7"/>
  <c r="I17" i="7" s="1"/>
  <c r="H160" i="7"/>
  <c r="I160" i="7" s="1"/>
  <c r="H130" i="7"/>
  <c r="I130" i="7" s="1"/>
  <c r="H180" i="7"/>
  <c r="I180" i="7" s="1"/>
  <c r="H156" i="7"/>
  <c r="I156" i="7" s="1"/>
  <c r="H241" i="7"/>
  <c r="I241" i="7" s="1"/>
  <c r="H209" i="7"/>
  <c r="I209" i="7" s="1"/>
  <c r="H178" i="7"/>
  <c r="I178" i="7" s="1"/>
  <c r="H154" i="7"/>
  <c r="I154" i="7" s="1"/>
  <c r="H227" i="7"/>
  <c r="I227" i="7" s="1"/>
  <c r="H206" i="7"/>
  <c r="I206" i="7" s="1"/>
  <c r="H151" i="7"/>
  <c r="I151" i="7" s="1"/>
  <c r="H134" i="7"/>
  <c r="I134" i="7" s="1"/>
  <c r="H90" i="7"/>
  <c r="I90" i="7" s="1"/>
  <c r="H43" i="7"/>
  <c r="I43" i="7" s="1"/>
  <c r="H34" i="7"/>
  <c r="I34" i="7" s="1"/>
  <c r="H7" i="7"/>
  <c r="I7" i="7" s="1"/>
  <c r="H122" i="7"/>
  <c r="I122" i="7" s="1"/>
  <c r="H103" i="7"/>
  <c r="I103" i="7" s="1"/>
  <c r="H80" i="7"/>
  <c r="I80" i="7" s="1"/>
  <c r="H59" i="7"/>
  <c r="I59" i="7" s="1"/>
  <c r="H117" i="7"/>
  <c r="I117" i="7" s="1"/>
  <c r="H108" i="7"/>
  <c r="I108" i="7" s="1"/>
  <c r="H96" i="7"/>
  <c r="I96" i="7" s="1"/>
  <c r="H84" i="7"/>
  <c r="I84" i="7" s="1"/>
  <c r="H79" i="7"/>
  <c r="I79" i="7" s="1"/>
  <c r="H64" i="7"/>
  <c r="I64" i="7" s="1"/>
  <c r="H100" i="7"/>
  <c r="I100" i="7" s="1"/>
  <c r="H76" i="7"/>
  <c r="I76" i="7" s="1"/>
  <c r="H71" i="7"/>
  <c r="I71" i="7" s="1"/>
  <c r="H65" i="7"/>
  <c r="I65" i="7" s="1"/>
  <c r="H55" i="7"/>
  <c r="I55" i="7" s="1"/>
  <c r="H23" i="7"/>
  <c r="I23" i="7" s="1"/>
  <c r="H338" i="7"/>
  <c r="I338" i="7" s="1"/>
  <c r="H136" i="7"/>
  <c r="I136" i="7" s="1"/>
  <c r="H152" i="7"/>
  <c r="I152" i="7" s="1"/>
  <c r="H93" i="7"/>
  <c r="I93" i="7" s="1"/>
  <c r="H184" i="7"/>
  <c r="I184" i="7" s="1"/>
  <c r="H168" i="7"/>
  <c r="I168" i="7" s="1"/>
  <c r="H28" i="7"/>
  <c r="I28" i="7" s="1"/>
  <c r="H309" i="7"/>
  <c r="I309" i="7" s="1"/>
  <c r="H272" i="7"/>
  <c r="I272" i="7" s="1"/>
  <c r="H20" i="7"/>
  <c r="I20" i="7" s="1"/>
  <c r="H44" i="7"/>
  <c r="I44" i="7" s="1"/>
  <c r="H36" i="7"/>
  <c r="I36" i="7" s="1"/>
  <c r="H78" i="7"/>
  <c r="I78" i="7" s="1"/>
  <c r="H38" i="7"/>
  <c r="I38" i="7" s="1"/>
  <c r="H189" i="7"/>
  <c r="I189" i="7" s="1"/>
  <c r="H153" i="7"/>
  <c r="I153" i="7" s="1"/>
  <c r="H133" i="7"/>
  <c r="I133" i="7" s="1"/>
  <c r="H197" i="7"/>
  <c r="I197" i="7" s="1"/>
  <c r="H307" i="7"/>
  <c r="I307" i="7" s="1"/>
  <c r="H415" i="7"/>
  <c r="I415" i="7" s="1"/>
  <c r="H115" i="7"/>
  <c r="I115" i="7" s="1"/>
  <c r="H106" i="7"/>
  <c r="I106" i="7" s="1"/>
  <c r="H325" i="7"/>
  <c r="I325" i="7" s="1"/>
  <c r="H315" i="7"/>
  <c r="I315" i="7" s="1"/>
  <c r="H208" i="7"/>
  <c r="I208" i="7" s="1"/>
  <c r="H52" i="7"/>
  <c r="I52" i="7" s="1"/>
  <c r="H317" i="7"/>
  <c r="I317" i="7" s="1"/>
  <c r="H248" i="7"/>
  <c r="I248" i="7" s="1"/>
  <c r="H145" i="7"/>
  <c r="I145" i="7" s="1"/>
  <c r="H403" i="7"/>
  <c r="I403" i="7" s="1"/>
  <c r="H349" i="7"/>
  <c r="I349" i="7" s="1"/>
  <c r="H431" i="7"/>
  <c r="I431" i="7" s="1"/>
  <c r="H447" i="7"/>
  <c r="I447" i="7" s="1"/>
  <c r="H395" i="7"/>
  <c r="I395" i="7" s="1"/>
  <c r="H510" i="7"/>
  <c r="I510" i="7" s="1"/>
  <c r="H574" i="7"/>
  <c r="I574" i="7" s="1"/>
  <c r="H645" i="7"/>
  <c r="I645" i="7" s="1"/>
  <c r="H379" i="7"/>
  <c r="I379" i="7" s="1"/>
  <c r="H546" i="7"/>
  <c r="I546" i="7" s="1"/>
  <c r="H661" i="7"/>
  <c r="I661" i="7" s="1"/>
  <c r="H704" i="7"/>
  <c r="I704" i="7" s="1"/>
  <c r="H341" i="7"/>
  <c r="I341" i="7" s="1"/>
  <c r="H319" i="7"/>
  <c r="I319" i="7" s="1"/>
  <c r="H518" i="7"/>
  <c r="I518" i="7" s="1"/>
  <c r="H700" i="7"/>
  <c r="I700" i="7" s="1"/>
  <c r="H340" i="7"/>
  <c r="I340" i="7" s="1"/>
  <c r="H429" i="7"/>
  <c r="I429" i="7" s="1"/>
  <c r="H445" i="7"/>
  <c r="I445" i="7" s="1"/>
  <c r="H490" i="7"/>
  <c r="I490" i="7" s="1"/>
  <c r="H554" i="7"/>
  <c r="I554" i="7" s="1"/>
  <c r="H637" i="7"/>
  <c r="I637" i="7" s="1"/>
  <c r="H696" i="7"/>
  <c r="I696" i="7" s="1"/>
  <c r="H53" i="7"/>
  <c r="I53" i="7" s="1"/>
  <c r="H60" i="7"/>
  <c r="I60" i="7" s="1"/>
  <c r="H327" i="7"/>
  <c r="I327" i="7" s="1"/>
  <c r="H30" i="7"/>
  <c r="I30" i="7" s="1"/>
  <c r="H54" i="7"/>
  <c r="I54" i="7" s="1"/>
  <c r="H46" i="7"/>
  <c r="I46" i="7" s="1"/>
  <c r="H99" i="7"/>
  <c r="I99" i="7" s="1"/>
  <c r="H101" i="7"/>
  <c r="I101" i="7" s="1"/>
  <c r="H301" i="7"/>
  <c r="I301" i="7" s="1"/>
  <c r="H169" i="7"/>
  <c r="I169" i="7" s="1"/>
  <c r="H149" i="7"/>
  <c r="I149" i="7" s="1"/>
  <c r="H177" i="7"/>
  <c r="I177" i="7" s="1"/>
  <c r="H264" i="7"/>
  <c r="I264" i="7" s="1"/>
  <c r="H331" i="7"/>
  <c r="I331" i="7" s="1"/>
  <c r="H364" i="7"/>
  <c r="I364" i="7" s="1"/>
  <c r="H62" i="7"/>
  <c r="I62" i="7" s="1"/>
  <c r="H132" i="7"/>
  <c r="I132" i="7" s="1"/>
  <c r="H291" i="7"/>
  <c r="I291" i="7" s="1"/>
  <c r="H383" i="7"/>
  <c r="I383" i="7" s="1"/>
  <c r="H240" i="7"/>
  <c r="I240" i="7" s="1"/>
  <c r="H419" i="7"/>
  <c r="I419" i="7" s="1"/>
  <c r="H435" i="7"/>
  <c r="I435" i="7" s="1"/>
  <c r="H69" i="7"/>
  <c r="I69" i="7" s="1"/>
  <c r="H526" i="7"/>
  <c r="I526" i="7" s="1"/>
  <c r="H653" i="7"/>
  <c r="I653" i="7" s="1"/>
  <c r="H498" i="7"/>
  <c r="I498" i="7" s="1"/>
  <c r="H562" i="7"/>
  <c r="I562" i="7" s="1"/>
  <c r="H669" i="7"/>
  <c r="I669" i="7" s="1"/>
  <c r="H720" i="7"/>
  <c r="I720" i="7" s="1"/>
  <c r="H411" i="7"/>
  <c r="I411" i="7" s="1"/>
  <c r="H534" i="7"/>
  <c r="I534" i="7" s="1"/>
  <c r="H662" i="7"/>
  <c r="I662" i="7" s="1"/>
  <c r="H716" i="7"/>
  <c r="I716" i="7" s="1"/>
  <c r="H373" i="7"/>
  <c r="I373" i="7" s="1"/>
  <c r="H433" i="7"/>
  <c r="I433" i="7" s="1"/>
  <c r="H357" i="7"/>
  <c r="I357" i="7" s="1"/>
  <c r="H506" i="7"/>
  <c r="I506" i="7" s="1"/>
  <c r="H570" i="7"/>
  <c r="I570" i="7" s="1"/>
  <c r="H45" i="7"/>
  <c r="I45" i="7" s="1"/>
  <c r="H12" i="7"/>
  <c r="I12" i="7" s="1"/>
  <c r="H113" i="7"/>
  <c r="I113" i="7" s="1"/>
  <c r="H125" i="7"/>
  <c r="I125" i="7" s="1"/>
  <c r="H232" i="7"/>
  <c r="I232" i="7" s="1"/>
  <c r="H157" i="7"/>
  <c r="I157" i="7" s="1"/>
  <c r="H185" i="7"/>
  <c r="I185" i="7" s="1"/>
  <c r="H165" i="7"/>
  <c r="I165" i="7" s="1"/>
  <c r="H216" i="7"/>
  <c r="I216" i="7" s="1"/>
  <c r="H98" i="7"/>
  <c r="I98" i="7" s="1"/>
  <c r="H37" i="7"/>
  <c r="I37" i="7" s="1"/>
  <c r="H29" i="7"/>
  <c r="I29" i="7" s="1"/>
  <c r="H293" i="7"/>
  <c r="I293" i="7" s="1"/>
  <c r="H283" i="7"/>
  <c r="I283" i="7" s="1"/>
  <c r="H85" i="7"/>
  <c r="I85" i="7" s="1"/>
  <c r="H285" i="7"/>
  <c r="I285" i="7" s="1"/>
  <c r="H161" i="7"/>
  <c r="I161" i="7" s="1"/>
  <c r="H323" i="7"/>
  <c r="I323" i="7" s="1"/>
  <c r="H365" i="7"/>
  <c r="I365" i="7" s="1"/>
  <c r="H332" i="7"/>
  <c r="I332" i="7" s="1"/>
  <c r="H423" i="7"/>
  <c r="I423" i="7" s="1"/>
  <c r="H439" i="7"/>
  <c r="I439" i="7" s="1"/>
  <c r="H356" i="7"/>
  <c r="I356" i="7" s="1"/>
  <c r="H542" i="7"/>
  <c r="I542" i="7" s="1"/>
  <c r="H586" i="7"/>
  <c r="I586" i="7" s="1"/>
  <c r="H680" i="7"/>
  <c r="I680" i="7" s="1"/>
  <c r="H348" i="7"/>
  <c r="I348" i="7" s="1"/>
  <c r="H514" i="7"/>
  <c r="I514" i="7" s="1"/>
  <c r="H578" i="7"/>
  <c r="I578" i="7" s="1"/>
  <c r="H646" i="7"/>
  <c r="I646" i="7" s="1"/>
  <c r="H672" i="7"/>
  <c r="I672" i="7" s="1"/>
  <c r="H676" i="7"/>
  <c r="I676" i="7" s="1"/>
  <c r="H486" i="7"/>
  <c r="I486" i="7" s="1"/>
  <c r="H550" i="7"/>
  <c r="I550" i="7" s="1"/>
  <c r="H670" i="7"/>
  <c r="I670" i="7" s="1"/>
  <c r="H712" i="7"/>
  <c r="I712" i="7" s="1"/>
  <c r="H732" i="7"/>
  <c r="I732" i="7" s="1"/>
  <c r="H256" i="7"/>
  <c r="I256" i="7" s="1"/>
  <c r="H387" i="7"/>
  <c r="I387" i="7" s="1"/>
  <c r="H391" i="7"/>
  <c r="I391" i="7" s="1"/>
  <c r="H437" i="7"/>
  <c r="I437" i="7" s="1"/>
  <c r="H522" i="7"/>
  <c r="I522" i="7" s="1"/>
  <c r="H458" i="7"/>
  <c r="I458" i="7" s="1"/>
  <c r="H582" i="7"/>
  <c r="I582" i="7" s="1"/>
  <c r="H692" i="7"/>
  <c r="I692" i="7" s="1"/>
  <c r="H109" i="7"/>
  <c r="I109" i="7" s="1"/>
  <c r="H22" i="7"/>
  <c r="I22" i="7" s="1"/>
  <c r="H14" i="7"/>
  <c r="I14" i="7" s="1"/>
  <c r="H141" i="7"/>
  <c r="I141" i="7" s="1"/>
  <c r="H137" i="7"/>
  <c r="I137" i="7" s="1"/>
  <c r="H299" i="7"/>
  <c r="I299" i="7" s="1"/>
  <c r="H224" i="7"/>
  <c r="I224" i="7" s="1"/>
  <c r="H107" i="7"/>
  <c r="I107" i="7" s="1"/>
  <c r="H173" i="7"/>
  <c r="I173" i="7" s="1"/>
  <c r="H124" i="7"/>
  <c r="I124" i="7" s="1"/>
  <c r="H201" i="7"/>
  <c r="I201" i="7" s="1"/>
  <c r="H181" i="7"/>
  <c r="I181" i="7" s="1"/>
  <c r="H399" i="7"/>
  <c r="I399" i="7" s="1"/>
  <c r="H21" i="7"/>
  <c r="I21" i="7" s="1"/>
  <c r="H61" i="7"/>
  <c r="I61" i="7" s="1"/>
  <c r="H372" i="7"/>
  <c r="I372" i="7" s="1"/>
  <c r="H427" i="7"/>
  <c r="I427" i="7" s="1"/>
  <c r="H443" i="7"/>
  <c r="I443" i="7" s="1"/>
  <c r="H494" i="7"/>
  <c r="I494" i="7" s="1"/>
  <c r="H558" i="7"/>
  <c r="I558" i="7" s="1"/>
  <c r="H638" i="7"/>
  <c r="I638" i="7" s="1"/>
  <c r="H728" i="7"/>
  <c r="I728" i="7" s="1"/>
  <c r="H407" i="7"/>
  <c r="I407" i="7" s="1"/>
  <c r="H478" i="7"/>
  <c r="I478" i="7" s="1"/>
  <c r="H530" i="7"/>
  <c r="I530" i="7" s="1"/>
  <c r="H590" i="7"/>
  <c r="I590" i="7" s="1"/>
  <c r="H654" i="7"/>
  <c r="I654" i="7" s="1"/>
  <c r="H688" i="7"/>
  <c r="I688" i="7" s="1"/>
  <c r="H724" i="7"/>
  <c r="I724" i="7" s="1"/>
  <c r="H502" i="7"/>
  <c r="I502" i="7" s="1"/>
  <c r="H566" i="7"/>
  <c r="I566" i="7" s="1"/>
  <c r="H594" i="7"/>
  <c r="I594" i="7" s="1"/>
  <c r="H684" i="7"/>
  <c r="I684" i="7" s="1"/>
  <c r="H708" i="7"/>
  <c r="I708" i="7" s="1"/>
  <c r="H193" i="7"/>
  <c r="I193" i="7" s="1"/>
  <c r="H333" i="7"/>
  <c r="I333" i="7" s="1"/>
  <c r="H425" i="7"/>
  <c r="I425" i="7" s="1"/>
  <c r="H441" i="7"/>
  <c r="I441" i="7" s="1"/>
  <c r="H462" i="7"/>
  <c r="I462" i="7" s="1"/>
  <c r="H538" i="7"/>
  <c r="I538" i="7" s="1"/>
  <c r="H13" i="7"/>
  <c r="I13" i="7" s="1"/>
  <c r="AA585" i="4"/>
  <c r="AA24" i="4"/>
  <c r="AA102" i="4"/>
  <c r="M8" i="4"/>
  <c r="M36" i="4"/>
  <c r="AO678" i="4"/>
  <c r="AO680" i="4"/>
  <c r="AO73" i="4"/>
  <c r="AA105" i="4"/>
  <c r="AA33" i="4"/>
  <c r="AA50" i="4"/>
  <c r="AA52" i="4"/>
  <c r="AA51" i="4"/>
  <c r="AA101" i="4"/>
  <c r="M42" i="4"/>
  <c r="M446" i="4"/>
  <c r="M395" i="4"/>
  <c r="M35" i="4"/>
  <c r="M38" i="4"/>
  <c r="AO372" i="4"/>
  <c r="M8" i="8"/>
  <c r="AO88" i="4"/>
  <c r="AO72" i="4"/>
  <c r="AA43" i="4"/>
  <c r="AA103" i="4"/>
  <c r="AA70" i="4"/>
  <c r="AA13" i="4"/>
  <c r="M409" i="4"/>
  <c r="M223" i="4"/>
  <c r="AO679" i="4"/>
  <c r="AA432" i="4"/>
  <c r="AA93" i="4"/>
  <c r="AA39" i="4"/>
  <c r="AA86" i="4"/>
  <c r="AA45" i="4"/>
  <c r="AA372" i="4"/>
  <c r="L8" i="8"/>
  <c r="AA48" i="4"/>
  <c r="AA99" i="4"/>
  <c r="AA79" i="4"/>
  <c r="AA64" i="4"/>
  <c r="AA41" i="4"/>
  <c r="M418" i="4"/>
  <c r="M372" i="4"/>
  <c r="K8" i="8"/>
  <c r="M317" i="4"/>
  <c r="M252" i="4"/>
  <c r="M34" i="4"/>
  <c r="AO74" i="4"/>
  <c r="AO25" i="4"/>
  <c r="AO75" i="4"/>
  <c r="AA83" i="4"/>
  <c r="AA96" i="4"/>
  <c r="AA57" i="4"/>
  <c r="AA38" i="4"/>
  <c r="M394" i="4"/>
  <c r="M126" i="4"/>
  <c r="M41" i="4"/>
  <c r="AO24" i="4"/>
  <c r="AA446" i="4"/>
  <c r="AA88" i="4"/>
  <c r="AA42" i="4"/>
  <c r="AA87" i="4"/>
  <c r="AA14" i="4"/>
  <c r="AA433" i="4"/>
  <c r="AA46" i="4"/>
  <c r="AA61" i="4"/>
  <c r="AA40" i="4"/>
  <c r="M225" i="4"/>
  <c r="M20" i="4"/>
  <c r="AO94" i="4"/>
  <c r="AO76" i="4"/>
  <c r="AO71" i="4"/>
  <c r="M7" i="4"/>
  <c r="F29" i="3"/>
  <c r="E29" i="3"/>
  <c r="D29" i="3"/>
  <c r="N271" i="4" s="1"/>
  <c r="AH366" i="14" s="1"/>
  <c r="AB433" i="4" l="1"/>
  <c r="AJ446" i="14" s="1"/>
  <c r="AB88" i="4"/>
  <c r="AJ123" i="14" s="1"/>
  <c r="AB96" i="4"/>
  <c r="AJ130" i="14" s="1"/>
  <c r="AB64" i="4"/>
  <c r="AJ103" i="14" s="1"/>
  <c r="AP71" i="4"/>
  <c r="AL126" i="14" s="1"/>
  <c r="AP74" i="4"/>
  <c r="AL128" i="14" s="1"/>
  <c r="AB46" i="4"/>
  <c r="AJ91" i="14" s="1"/>
  <c r="AB42" i="4"/>
  <c r="AJ88" i="14" s="1"/>
  <c r="AB57" i="4"/>
  <c r="AJ10" i="14" s="1"/>
  <c r="AB39" i="4"/>
  <c r="AJ85" i="14" s="1"/>
  <c r="AB103" i="4"/>
  <c r="AJ137" i="14" s="1"/>
  <c r="AP25" i="4"/>
  <c r="AL74" i="14" s="1"/>
  <c r="N223" i="4"/>
  <c r="AH319" i="14" s="1"/>
  <c r="AP693" i="4"/>
  <c r="AL699" i="14" s="1"/>
  <c r="AP686" i="4"/>
  <c r="AL694" i="14" s="1"/>
  <c r="AP666" i="4"/>
  <c r="AL674" i="14" s="1"/>
  <c r="AP540" i="4"/>
  <c r="AL551" i="14" s="1"/>
  <c r="AP637" i="4"/>
  <c r="AL648" i="14" s="1"/>
  <c r="AP574" i="4"/>
  <c r="AL585" i="14" s="1"/>
  <c r="AP670" i="4"/>
  <c r="AL678" i="14" s="1"/>
  <c r="AP559" i="4"/>
  <c r="AL570" i="14" s="1"/>
  <c r="AP638" i="4"/>
  <c r="AL649" i="14" s="1"/>
  <c r="AP565" i="4"/>
  <c r="AL576" i="14" s="1"/>
  <c r="AP708" i="4"/>
  <c r="AL711" i="14" s="1"/>
  <c r="AP661" i="4"/>
  <c r="AL670" i="14" s="1"/>
  <c r="AP597" i="4"/>
  <c r="AL608" i="14" s="1"/>
  <c r="AP527" i="4"/>
  <c r="AL538" i="14" s="1"/>
  <c r="AP466" i="4"/>
  <c r="AL479" i="14" s="1"/>
  <c r="AP399" i="4"/>
  <c r="AL426" i="14" s="1"/>
  <c r="AP516" i="4"/>
  <c r="AL528" i="14" s="1"/>
  <c r="AP458" i="4"/>
  <c r="AL57" i="14" s="1"/>
  <c r="AP394" i="4"/>
  <c r="AL23" i="14" s="1"/>
  <c r="AP493" i="4"/>
  <c r="AL505" i="14" s="1"/>
  <c r="AP436" i="4"/>
  <c r="AL455" i="14" s="1"/>
  <c r="AP357" i="4"/>
  <c r="AL395" i="14" s="1"/>
  <c r="AP447" i="4"/>
  <c r="AL461" i="14" s="1"/>
  <c r="AP381" i="4"/>
  <c r="AL412" i="14" s="1"/>
  <c r="AP306" i="4"/>
  <c r="AL350" i="14" s="1"/>
  <c r="AP244" i="4"/>
  <c r="AL291" i="14" s="1"/>
  <c r="AP352" i="4"/>
  <c r="AL391" i="14" s="1"/>
  <c r="AP291" i="4"/>
  <c r="AL338" i="14" s="1"/>
  <c r="AP220" i="4"/>
  <c r="AL267" i="14" s="1"/>
  <c r="AP326" i="4"/>
  <c r="AL62" i="14" s="1"/>
  <c r="AP269" i="4"/>
  <c r="AL316" i="14" s="1"/>
  <c r="AP206" i="4"/>
  <c r="AL253" i="14" s="1"/>
  <c r="AP319" i="4"/>
  <c r="AL363" i="14" s="1"/>
  <c r="AP252" i="4"/>
  <c r="AL299" i="14" s="1"/>
  <c r="AP184" i="4"/>
  <c r="AL231" i="14" s="1"/>
  <c r="AP133" i="4"/>
  <c r="AL181" i="14" s="1"/>
  <c r="AP78" i="4"/>
  <c r="AL68" i="14" s="1"/>
  <c r="AP10" i="4"/>
  <c r="AL79" i="14" s="1"/>
  <c r="AP109" i="4"/>
  <c r="AL158" i="14" s="1"/>
  <c r="AP181" i="4"/>
  <c r="AL228" i="14" s="1"/>
  <c r="AP132" i="4"/>
  <c r="AL180" i="14" s="1"/>
  <c r="AP80" i="4"/>
  <c r="AL131" i="14" s="1"/>
  <c r="AP8" i="4"/>
  <c r="AL78" i="14" s="1"/>
  <c r="AP93" i="4"/>
  <c r="AL56" i="14" s="1"/>
  <c r="AP38" i="4"/>
  <c r="AL101" i="14" s="1"/>
  <c r="AP672" i="4"/>
  <c r="AL680" i="14" s="1"/>
  <c r="AP667" i="4"/>
  <c r="AL675" i="14" s="1"/>
  <c r="AP589" i="4"/>
  <c r="AL600" i="14" s="1"/>
  <c r="AP722" i="4"/>
  <c r="AL724" i="14" s="1"/>
  <c r="AP611" i="4"/>
  <c r="AL622" i="14" s="1"/>
  <c r="AP553" i="4"/>
  <c r="AL564" i="14" s="1"/>
  <c r="AP605" i="4"/>
  <c r="AL616" i="14" s="1"/>
  <c r="AP541" i="4"/>
  <c r="AL552" i="14" s="1"/>
  <c r="AP621" i="4"/>
  <c r="AL632" i="14" s="1"/>
  <c r="AP549" i="4"/>
  <c r="AL560" i="14" s="1"/>
  <c r="AP700" i="4"/>
  <c r="AL77" i="14" s="1"/>
  <c r="AP631" i="4"/>
  <c r="AL642" i="14" s="1"/>
  <c r="AP571" i="4"/>
  <c r="AL582" i="14" s="1"/>
  <c r="AP519" i="4"/>
  <c r="AL531" i="14" s="1"/>
  <c r="AP445" i="4"/>
  <c r="AL460" i="14" s="1"/>
  <c r="AP384" i="4"/>
  <c r="AL414" i="14" s="1"/>
  <c r="AP502" i="4"/>
  <c r="AL514" i="14" s="1"/>
  <c r="AP442" i="4"/>
  <c r="AL19" i="14" s="1"/>
  <c r="AP377" i="4"/>
  <c r="AL33" i="14" s="1"/>
  <c r="AP481" i="4"/>
  <c r="AL494" i="14" s="1"/>
  <c r="AP420" i="4"/>
  <c r="AL52" i="14" s="1"/>
  <c r="AP490" i="4"/>
  <c r="AL502" i="14" s="1"/>
  <c r="AP431" i="4"/>
  <c r="AL450" i="14" s="1"/>
  <c r="AP363" i="4"/>
  <c r="AL399" i="14" s="1"/>
  <c r="AP290" i="4"/>
  <c r="AL337" i="14" s="1"/>
  <c r="AP233" i="4"/>
  <c r="AL280" i="14" s="1"/>
  <c r="AP338" i="4"/>
  <c r="AL377" i="14" s="1"/>
  <c r="AP273" i="4"/>
  <c r="AL320" i="14" s="1"/>
  <c r="AP209" i="4"/>
  <c r="AL256" i="14" s="1"/>
  <c r="AP312" i="4"/>
  <c r="AL356" i="14" s="1"/>
  <c r="AP256" i="4"/>
  <c r="AL303" i="14" s="1"/>
  <c r="AP195" i="4"/>
  <c r="AL242" i="14" s="1"/>
  <c r="AP308" i="4"/>
  <c r="AL352" i="14" s="1"/>
  <c r="AP241" i="4"/>
  <c r="AL288" i="14" s="1"/>
  <c r="AP169" i="4"/>
  <c r="AL216" i="14" s="1"/>
  <c r="AP122" i="4"/>
  <c r="AL51" i="14" s="1"/>
  <c r="AP51" i="4"/>
  <c r="AL112" i="14" s="1"/>
  <c r="AP172" i="4"/>
  <c r="AL219" i="14" s="1"/>
  <c r="AP61" i="4"/>
  <c r="AL64" i="14" s="1"/>
  <c r="AP168" i="4"/>
  <c r="AL215" i="14" s="1"/>
  <c r="AP116" i="4"/>
  <c r="AL165" i="14" s="1"/>
  <c r="AP47" i="4"/>
  <c r="AL14" i="14" s="1"/>
  <c r="AP162" i="4"/>
  <c r="AL209" i="14" s="1"/>
  <c r="AP79" i="4"/>
  <c r="AL130" i="14" s="1"/>
  <c r="AP19" i="4"/>
  <c r="AL85" i="14" s="1"/>
  <c r="AP583" i="4"/>
  <c r="AL594" i="14" s="1"/>
  <c r="AP617" i="4"/>
  <c r="AL628" i="14" s="1"/>
  <c r="AP721" i="4"/>
  <c r="AL73" i="14" s="1"/>
  <c r="AP695" i="4"/>
  <c r="AL39" i="14" s="1"/>
  <c r="AP624" i="4"/>
  <c r="AL635" i="14" s="1"/>
  <c r="AP532" i="4"/>
  <c r="AL543" i="14" s="1"/>
  <c r="AP530" i="4"/>
  <c r="AL541" i="14" s="1"/>
  <c r="AP659" i="4"/>
  <c r="AL669" i="14" s="1"/>
  <c r="AP594" i="4"/>
  <c r="AL605" i="14" s="1"/>
  <c r="AP533" i="4"/>
  <c r="AL544" i="14" s="1"/>
  <c r="AP692" i="4"/>
  <c r="AL698" i="14" s="1"/>
  <c r="AP618" i="4"/>
  <c r="AL629" i="14" s="1"/>
  <c r="AP555" i="4"/>
  <c r="AL566" i="14" s="1"/>
  <c r="AP508" i="4"/>
  <c r="AL520" i="14" s="1"/>
  <c r="AP429" i="4"/>
  <c r="AL448" i="14" s="1"/>
  <c r="AP369" i="4"/>
  <c r="AL404" i="14" s="1"/>
  <c r="AP491" i="4"/>
  <c r="AL503" i="14" s="1"/>
  <c r="AP426" i="4"/>
  <c r="AL65" i="14" s="1"/>
  <c r="AP359" i="4"/>
  <c r="AL30" i="14" s="1"/>
  <c r="AP467" i="4"/>
  <c r="AL480" i="14" s="1"/>
  <c r="AP403" i="4"/>
  <c r="AL430" i="14" s="1"/>
  <c r="AP473" i="4"/>
  <c r="AL486" i="14" s="1"/>
  <c r="AP413" i="4"/>
  <c r="AL438" i="14" s="1"/>
  <c r="AP348" i="4"/>
  <c r="AL387" i="14" s="1"/>
  <c r="AP277" i="4"/>
  <c r="AL324" i="14" s="1"/>
  <c r="AP213" i="4"/>
  <c r="AL260" i="14" s="1"/>
  <c r="AP323" i="4"/>
  <c r="AL367" i="14" s="1"/>
  <c r="AP253" i="4"/>
  <c r="AL300" i="14" s="1"/>
  <c r="AP193" i="4"/>
  <c r="AL240" i="14" s="1"/>
  <c r="AP296" i="4"/>
  <c r="AL341" i="14" s="1"/>
  <c r="AP236" i="4"/>
  <c r="AL283" i="14" s="1"/>
  <c r="AP350" i="4"/>
  <c r="AL389" i="14" s="1"/>
  <c r="AP292" i="4"/>
  <c r="AL339" i="14" s="1"/>
  <c r="AP221" i="4"/>
  <c r="AL268" i="14" s="1"/>
  <c r="AP157" i="4"/>
  <c r="AL205" i="14" s="1"/>
  <c r="AP106" i="4"/>
  <c r="AL155" i="14" s="1"/>
  <c r="AP40" i="4"/>
  <c r="AL103" i="14" s="1"/>
  <c r="AP146" i="4"/>
  <c r="AL194" i="14" s="1"/>
  <c r="AP52" i="4"/>
  <c r="AL113" i="14" s="1"/>
  <c r="AP153" i="4"/>
  <c r="AL201" i="14" s="1"/>
  <c r="AP103" i="4"/>
  <c r="AL152" i="14" s="1"/>
  <c r="AP30" i="4"/>
  <c r="AL93" i="14" s="1"/>
  <c r="AP145" i="4"/>
  <c r="AL193" i="14" s="1"/>
  <c r="AP65" i="4"/>
  <c r="AL120" i="14" s="1"/>
  <c r="AP728" i="4"/>
  <c r="AL728" i="14" s="1"/>
  <c r="AP720" i="4"/>
  <c r="AL723" i="14" s="1"/>
  <c r="AP729" i="4"/>
  <c r="AL729" i="14" s="1"/>
  <c r="AP658" i="4"/>
  <c r="AL21" i="14" s="1"/>
  <c r="AP664" i="4"/>
  <c r="AL672" i="14" s="1"/>
  <c r="AP598" i="4"/>
  <c r="AL609" i="14" s="1"/>
  <c r="AP699" i="4"/>
  <c r="AL704" i="14" s="1"/>
  <c r="AP579" i="4"/>
  <c r="AL590" i="14" s="1"/>
  <c r="AP648" i="4"/>
  <c r="AL659" i="14" s="1"/>
  <c r="AP581" i="4"/>
  <c r="AL592" i="14" s="1"/>
  <c r="AP716" i="4"/>
  <c r="AL719" i="14" s="1"/>
  <c r="AP676" i="4"/>
  <c r="AL684" i="14" s="1"/>
  <c r="AP610" i="4"/>
  <c r="AL621" i="14" s="1"/>
  <c r="AP539" i="4"/>
  <c r="AL550" i="14" s="1"/>
  <c r="AP487" i="4"/>
  <c r="AL53" i="14" s="1"/>
  <c r="AP416" i="4"/>
  <c r="AL441" i="14" s="1"/>
  <c r="AP353" i="4"/>
  <c r="AL392" i="14" s="1"/>
  <c r="AP472" i="4"/>
  <c r="AL485" i="14" s="1"/>
  <c r="AP409" i="4"/>
  <c r="AL42" i="14" s="1"/>
  <c r="AP518" i="4"/>
  <c r="AL530" i="14" s="1"/>
  <c r="AP450" i="4"/>
  <c r="AL464" i="14" s="1"/>
  <c r="AP388" i="4"/>
  <c r="AL67" i="14" s="1"/>
  <c r="AP462" i="4"/>
  <c r="AL475" i="14" s="1"/>
  <c r="AP398" i="4"/>
  <c r="AL425" i="14" s="1"/>
  <c r="AP325" i="4"/>
  <c r="AL41" i="14" s="1"/>
  <c r="AP264" i="4"/>
  <c r="AL311" i="14" s="1"/>
  <c r="AP196" i="4"/>
  <c r="AL243" i="14" s="1"/>
  <c r="AP307" i="4"/>
  <c r="AL351" i="14" s="1"/>
  <c r="AP240" i="4"/>
  <c r="AL287" i="14" s="1"/>
  <c r="AP344" i="4"/>
  <c r="AL383" i="14" s="1"/>
  <c r="AP280" i="4"/>
  <c r="AL327" i="14" s="1"/>
  <c r="AP225" i="4"/>
  <c r="AL272" i="14" s="1"/>
  <c r="AP333" i="4"/>
  <c r="AL374" i="14" s="1"/>
  <c r="AP272" i="4"/>
  <c r="AL319" i="14" s="1"/>
  <c r="AP199" i="4"/>
  <c r="AL246" i="14" s="1"/>
  <c r="AP142" i="4"/>
  <c r="AL190" i="14" s="1"/>
  <c r="AP95" i="4"/>
  <c r="AL144" i="14" s="1"/>
  <c r="AP27" i="4"/>
  <c r="AL91" i="14" s="1"/>
  <c r="AP127" i="4"/>
  <c r="AL175" i="14" s="1"/>
  <c r="AP31" i="4"/>
  <c r="AL94" i="14" s="1"/>
  <c r="AP141" i="4"/>
  <c r="AL189" i="14" s="1"/>
  <c r="AP90" i="4"/>
  <c r="AL140" i="14" s="1"/>
  <c r="AP21" i="4"/>
  <c r="AL87" i="14" s="1"/>
  <c r="AP117" i="4"/>
  <c r="AL166" i="14" s="1"/>
  <c r="AP55" i="4"/>
  <c r="AL50" i="14" s="1"/>
  <c r="AP94" i="4"/>
  <c r="AL143" i="14" s="1"/>
  <c r="AB61" i="4"/>
  <c r="AJ100" i="14" s="1"/>
  <c r="AB87" i="4"/>
  <c r="AJ122" i="14" s="1"/>
  <c r="AP24" i="4"/>
  <c r="AL89" i="14" s="1"/>
  <c r="AB38" i="4"/>
  <c r="AJ84" i="14" s="1"/>
  <c r="AP75" i="4"/>
  <c r="AL44" i="14" s="1"/>
  <c r="N252" i="4"/>
  <c r="AH347" i="14" s="1"/>
  <c r="N418" i="4"/>
  <c r="AH27" i="14" s="1"/>
  <c r="AB99" i="4"/>
  <c r="AJ133" i="14" s="1"/>
  <c r="AB45" i="4"/>
  <c r="AJ90" i="14" s="1"/>
  <c r="AB432" i="4"/>
  <c r="AJ445" i="14" s="1"/>
  <c r="AB13" i="4"/>
  <c r="AJ61" i="14" s="1"/>
  <c r="AP72" i="4"/>
  <c r="AL127" i="14" s="1"/>
  <c r="N38" i="4"/>
  <c r="AH161" i="14" s="1"/>
  <c r="N42" i="4"/>
  <c r="AH164" i="14" s="1"/>
  <c r="AB50" i="4"/>
  <c r="AJ94" i="14" s="1"/>
  <c r="AP680" i="4"/>
  <c r="AL688" i="14" s="1"/>
  <c r="AB102" i="4"/>
  <c r="AJ136" i="14" s="1"/>
  <c r="AP43" i="4"/>
  <c r="AL106" i="14" s="1"/>
  <c r="AP101" i="4"/>
  <c r="AL150" i="14" s="1"/>
  <c r="AP9" i="4"/>
  <c r="AL34" i="14" s="1"/>
  <c r="AP81" i="4"/>
  <c r="AL24" i="14" s="1"/>
  <c r="AP134" i="4"/>
  <c r="AL182" i="14" s="1"/>
  <c r="AP13" i="4"/>
  <c r="AL80" i="14" s="1"/>
  <c r="AP89" i="4"/>
  <c r="AL139" i="14" s="1"/>
  <c r="AP175" i="4"/>
  <c r="AL222" i="14" s="1"/>
  <c r="AP56" i="4"/>
  <c r="AL115" i="14" s="1"/>
  <c r="AP124" i="4"/>
  <c r="AL172" i="14" s="1"/>
  <c r="AP171" i="4"/>
  <c r="AL218" i="14" s="1"/>
  <c r="AP243" i="4"/>
  <c r="AL290" i="14" s="1"/>
  <c r="AP310" i="4"/>
  <c r="AL354" i="14" s="1"/>
  <c r="AP197" i="4"/>
  <c r="AL244" i="14" s="1"/>
  <c r="AP258" i="4"/>
  <c r="AL305" i="14" s="1"/>
  <c r="AP314" i="4"/>
  <c r="AL358" i="14" s="1"/>
  <c r="AP211" i="4"/>
  <c r="AL258" i="14" s="1"/>
  <c r="AP275" i="4"/>
  <c r="AL322" i="14" s="1"/>
  <c r="AP340" i="4"/>
  <c r="AL379" i="14" s="1"/>
  <c r="AP235" i="4"/>
  <c r="AL282" i="14" s="1"/>
  <c r="AP295" i="4"/>
  <c r="AL48" i="14" s="1"/>
  <c r="AP368" i="4"/>
  <c r="AL403" i="14" s="1"/>
  <c r="AP434" i="4"/>
  <c r="AL453" i="14" s="1"/>
  <c r="AP494" i="4"/>
  <c r="AL506" i="14" s="1"/>
  <c r="AP406" i="4"/>
  <c r="AL433" i="14" s="1"/>
  <c r="AP475" i="4"/>
  <c r="AL488" i="14" s="1"/>
  <c r="AP364" i="4"/>
  <c r="AL400" i="14" s="1"/>
  <c r="AP432" i="4"/>
  <c r="AL451" i="14" s="1"/>
  <c r="AP495" i="4"/>
  <c r="AL507" i="14" s="1"/>
  <c r="AP371" i="4"/>
  <c r="AL406" i="14" s="1"/>
  <c r="AP435" i="4"/>
  <c r="AL454" i="14" s="1"/>
  <c r="AP510" i="4"/>
  <c r="AL522" i="14" s="1"/>
  <c r="AP561" i="4"/>
  <c r="AL572" i="14" s="1"/>
  <c r="AP620" i="4"/>
  <c r="AL631" i="14" s="1"/>
  <c r="AP702" i="4"/>
  <c r="AL705" i="14" s="1"/>
  <c r="AP551" i="4"/>
  <c r="AL562" i="14" s="1"/>
  <c r="AP625" i="4"/>
  <c r="AL636" i="14" s="1"/>
  <c r="AP543" i="4"/>
  <c r="AL554" i="14" s="1"/>
  <c r="AP619" i="4"/>
  <c r="AL630" i="14" s="1"/>
  <c r="AP558" i="4"/>
  <c r="AL569" i="14" s="1"/>
  <c r="AP615" i="4"/>
  <c r="AL626" i="14" s="1"/>
  <c r="AP600" i="4"/>
  <c r="AL611" i="14" s="1"/>
  <c r="AP675" i="4"/>
  <c r="AL683" i="14" s="1"/>
  <c r="AP697" i="4"/>
  <c r="AL702" i="14" s="1"/>
  <c r="AP731" i="4"/>
  <c r="AL730" i="14" s="1"/>
  <c r="N68" i="4"/>
  <c r="AH180" i="14" s="1"/>
  <c r="N159" i="4"/>
  <c r="AH58" i="14" s="1"/>
  <c r="N82" i="4"/>
  <c r="AH185" i="14" s="1"/>
  <c r="N130" i="4"/>
  <c r="AH229" i="14" s="1"/>
  <c r="N83" i="4"/>
  <c r="AH186" i="14" s="1"/>
  <c r="N201" i="4"/>
  <c r="AH299" i="14" s="1"/>
  <c r="N275" i="4"/>
  <c r="AH369" i="14" s="1"/>
  <c r="N331" i="4"/>
  <c r="AH78" i="14" s="1"/>
  <c r="N402" i="4"/>
  <c r="AH139" i="14" s="1"/>
  <c r="N477" i="4"/>
  <c r="AH508" i="14" s="1"/>
  <c r="N586" i="4"/>
  <c r="AH613" i="14" s="1"/>
  <c r="N645" i="4"/>
  <c r="AH670" i="14" s="1"/>
  <c r="N705" i="4"/>
  <c r="AH713" i="14" s="1"/>
  <c r="N54" i="4"/>
  <c r="AH173" i="14" s="1"/>
  <c r="N169" i="4"/>
  <c r="AH267" i="14" s="1"/>
  <c r="N234" i="4"/>
  <c r="AH330" i="14" s="1"/>
  <c r="N294" i="4"/>
  <c r="AH106" i="14" s="1"/>
  <c r="N351" i="4"/>
  <c r="AH428" i="14" s="1"/>
  <c r="N414" i="4"/>
  <c r="AH465" i="14" s="1"/>
  <c r="N469" i="4"/>
  <c r="AH501" i="14" s="1"/>
  <c r="N516" i="4"/>
  <c r="AH546" i="14" s="1"/>
  <c r="N561" i="4"/>
  <c r="AH590" i="14" s="1"/>
  <c r="N621" i="4"/>
  <c r="AH647" i="14" s="1"/>
  <c r="N685" i="4"/>
  <c r="AH700" i="14" s="1"/>
  <c r="N287" i="4"/>
  <c r="AH381" i="14" s="1"/>
  <c r="N33" i="4"/>
  <c r="AH158" i="14" s="1"/>
  <c r="N160" i="4"/>
  <c r="AH258" i="14" s="1"/>
  <c r="N231" i="4"/>
  <c r="AH327" i="14" s="1"/>
  <c r="N303" i="4"/>
  <c r="AH388" i="14" s="1"/>
  <c r="N376" i="4"/>
  <c r="AH61" i="14" s="1"/>
  <c r="N473" i="4"/>
  <c r="AH123" i="14" s="1"/>
  <c r="N582" i="4"/>
  <c r="AH609" i="14" s="1"/>
  <c r="N644" i="4"/>
  <c r="AH669" i="14" s="1"/>
  <c r="N700" i="4"/>
  <c r="AH77" i="14" s="1"/>
  <c r="N340" i="4"/>
  <c r="AH417" i="14" s="1"/>
  <c r="N121" i="4"/>
  <c r="AH221" i="14" s="1"/>
  <c r="N209" i="4"/>
  <c r="AH305" i="14" s="1"/>
  <c r="N360" i="4"/>
  <c r="AH434" i="14" s="1"/>
  <c r="N608" i="4"/>
  <c r="AH634" i="14" s="1"/>
  <c r="AP60" i="4"/>
  <c r="AL8" i="14" s="1"/>
  <c r="AP156" i="4"/>
  <c r="AL204" i="14" s="1"/>
  <c r="AP41" i="4"/>
  <c r="AL104" i="14" s="1"/>
  <c r="AP107" i="4"/>
  <c r="AL156" i="14" s="1"/>
  <c r="AP158" i="4"/>
  <c r="AL206" i="14" s="1"/>
  <c r="AP57" i="4"/>
  <c r="AL10" i="14" s="1"/>
  <c r="AP161" i="4"/>
  <c r="AL208" i="14" s="1"/>
  <c r="AP46" i="4"/>
  <c r="AL108" i="14" s="1"/>
  <c r="AP113" i="4"/>
  <c r="AL162" i="14" s="1"/>
  <c r="AP165" i="4"/>
  <c r="AL212" i="14" s="1"/>
  <c r="AP228" i="4"/>
  <c r="AL275" i="14" s="1"/>
  <c r="AP299" i="4"/>
  <c r="AL343" i="14" s="1"/>
  <c r="AP189" i="4"/>
  <c r="AL236" i="14" s="1"/>
  <c r="AP245" i="4"/>
  <c r="AL292" i="14" s="1"/>
  <c r="AP303" i="4"/>
  <c r="AL347" i="14" s="1"/>
  <c r="AP203" i="4"/>
  <c r="AL250" i="14" s="1"/>
  <c r="AP260" i="4"/>
  <c r="AL307" i="14" s="1"/>
  <c r="AP329" i="4"/>
  <c r="AL371" i="14" s="1"/>
  <c r="AP224" i="4"/>
  <c r="AL271" i="14" s="1"/>
  <c r="AP281" i="4"/>
  <c r="AL328" i="14" s="1"/>
  <c r="AP355" i="4"/>
  <c r="AL394" i="14" s="1"/>
  <c r="AP424" i="4"/>
  <c r="AL445" i="14" s="1"/>
  <c r="AP480" i="4"/>
  <c r="AL493" i="14" s="1"/>
  <c r="AP395" i="4"/>
  <c r="AL422" i="14" s="1"/>
  <c r="AP461" i="4"/>
  <c r="AL474" i="14" s="1"/>
  <c r="AP523" i="4"/>
  <c r="AL535" i="14" s="1"/>
  <c r="AP417" i="4"/>
  <c r="AL442" i="14" s="1"/>
  <c r="AP485" i="4"/>
  <c r="AL498" i="14" s="1"/>
  <c r="AP361" i="4"/>
  <c r="AL398" i="14" s="1"/>
  <c r="AP422" i="4"/>
  <c r="AL11" i="14" s="1"/>
  <c r="AP500" i="4"/>
  <c r="AL512" i="14" s="1"/>
  <c r="AP550" i="4"/>
  <c r="AL561" i="14" s="1"/>
  <c r="AP614" i="4"/>
  <c r="AL625" i="14" s="1"/>
  <c r="AP685" i="4"/>
  <c r="AL693" i="14" s="1"/>
  <c r="AP506" i="4"/>
  <c r="AL518" i="14" s="1"/>
  <c r="AP591" i="4"/>
  <c r="AL602" i="14" s="1"/>
  <c r="AP652" i="4"/>
  <c r="AL663" i="14" s="1"/>
  <c r="AP584" i="4"/>
  <c r="AL595" i="14" s="1"/>
  <c r="AP715" i="4"/>
  <c r="AL718" i="14" s="1"/>
  <c r="AP607" i="4"/>
  <c r="AL618" i="14" s="1"/>
  <c r="AP683" i="4"/>
  <c r="AL691" i="14" s="1"/>
  <c r="AP673" i="4"/>
  <c r="AL681" i="14" s="1"/>
  <c r="AP572" i="4"/>
  <c r="AL583" i="14" s="1"/>
  <c r="AP734" i="4"/>
  <c r="AL733" i="14" s="1"/>
  <c r="N12" i="4"/>
  <c r="AH32" i="14" s="1"/>
  <c r="N56" i="4"/>
  <c r="AH174" i="14" s="1"/>
  <c r="N131" i="4"/>
  <c r="AH230" i="14" s="1"/>
  <c r="N40" i="4"/>
  <c r="AH163" i="14" s="1"/>
  <c r="N95" i="4"/>
  <c r="AH196" i="14" s="1"/>
  <c r="N153" i="4"/>
  <c r="AH252" i="14" s="1"/>
  <c r="N163" i="4"/>
  <c r="AH261" i="14" s="1"/>
  <c r="N228" i="4"/>
  <c r="AH324" i="14" s="1"/>
  <c r="N291" i="4"/>
  <c r="AH84" i="14" s="1"/>
  <c r="N355" i="4"/>
  <c r="AH431" i="14" s="1"/>
  <c r="N419" i="4"/>
  <c r="AH469" i="14" s="1"/>
  <c r="N509" i="4"/>
  <c r="AH539" i="14" s="1"/>
  <c r="N601" i="4"/>
  <c r="AH627" i="14" s="1"/>
  <c r="N665" i="4"/>
  <c r="AH682" i="14" s="1"/>
  <c r="N722" i="4"/>
  <c r="AH728" i="14" s="1"/>
  <c r="N57" i="4"/>
  <c r="AH10" i="14" s="1"/>
  <c r="N171" i="4"/>
  <c r="AH269" i="14" s="1"/>
  <c r="N248" i="4"/>
  <c r="AH343" i="14" s="1"/>
  <c r="N315" i="4"/>
  <c r="AH399" i="14" s="1"/>
  <c r="N370" i="4"/>
  <c r="AH109" i="14" s="1"/>
  <c r="N433" i="4"/>
  <c r="AH476" i="14" s="1"/>
  <c r="N489" i="4"/>
  <c r="AH519" i="14" s="1"/>
  <c r="N531" i="4"/>
  <c r="AH560" i="14" s="1"/>
  <c r="N572" i="4"/>
  <c r="AH101" i="14" s="1"/>
  <c r="N639" i="4"/>
  <c r="AH105" i="14" s="1"/>
  <c r="N706" i="4"/>
  <c r="AH714" i="14" s="1"/>
  <c r="N342" i="4"/>
  <c r="AH419" i="14" s="1"/>
  <c r="N69" i="4"/>
  <c r="AH181" i="14" s="1"/>
  <c r="N188" i="4"/>
  <c r="AH286" i="14" s="1"/>
  <c r="N256" i="4"/>
  <c r="AH351" i="14" s="1"/>
  <c r="N321" i="4"/>
  <c r="AH405" i="14" s="1"/>
  <c r="N397" i="4"/>
  <c r="AH113" i="14" s="1"/>
  <c r="N476" i="4"/>
  <c r="AH507" i="14" s="1"/>
  <c r="N585" i="4"/>
  <c r="AH612" i="14" s="1"/>
  <c r="N646" i="4"/>
  <c r="AH671" i="14" s="1"/>
  <c r="N707" i="4"/>
  <c r="AH715" i="14" s="1"/>
  <c r="N371" i="4"/>
  <c r="AH439" i="14" s="1"/>
  <c r="N134" i="4"/>
  <c r="AH233" i="14" s="1"/>
  <c r="N212" i="4"/>
  <c r="AH308" i="14" s="1"/>
  <c r="N367" i="4"/>
  <c r="AH438" i="14" s="1"/>
  <c r="N571" i="4"/>
  <c r="AH600" i="14" s="1"/>
  <c r="AP53" i="4"/>
  <c r="AL26" i="14" s="1"/>
  <c r="AP130" i="4"/>
  <c r="AL178" i="14" s="1"/>
  <c r="AP28" i="4"/>
  <c r="AL92" i="14" s="1"/>
  <c r="AP87" i="4"/>
  <c r="AL137" i="14" s="1"/>
  <c r="AP138" i="4"/>
  <c r="AL186" i="14" s="1"/>
  <c r="AP18" i="4"/>
  <c r="AL28" i="14" s="1"/>
  <c r="AP102" i="4"/>
  <c r="AL151" i="14" s="1"/>
  <c r="AP180" i="4"/>
  <c r="AL227" i="14" s="1"/>
  <c r="AP104" i="4"/>
  <c r="AL153" i="14" s="1"/>
  <c r="AP154" i="4"/>
  <c r="AL202" i="14" s="1"/>
  <c r="AP219" i="4"/>
  <c r="AL266" i="14" s="1"/>
  <c r="AP285" i="4"/>
  <c r="AL332" i="14" s="1"/>
  <c r="AP339" i="4"/>
  <c r="AL378" i="14" s="1"/>
  <c r="AP234" i="4"/>
  <c r="AL281" i="14" s="1"/>
  <c r="AP289" i="4"/>
  <c r="AL336" i="14" s="1"/>
  <c r="AP183" i="4"/>
  <c r="AL230" i="14" s="1"/>
  <c r="AP251" i="4"/>
  <c r="AL298" i="14" s="1"/>
  <c r="AP320" i="4"/>
  <c r="AL364" i="14" s="1"/>
  <c r="AP205" i="4"/>
  <c r="AL252" i="14" s="1"/>
  <c r="AP270" i="4"/>
  <c r="AL317" i="14" s="1"/>
  <c r="AP346" i="4"/>
  <c r="AL385" i="14" s="1"/>
  <c r="AP410" i="4"/>
  <c r="AL436" i="14" s="1"/>
  <c r="AP471" i="4"/>
  <c r="AL484" i="14" s="1"/>
  <c r="AP383" i="4"/>
  <c r="AL29" i="14" s="1"/>
  <c r="AP446" i="4"/>
  <c r="AL25" i="14" s="1"/>
  <c r="AP513" i="4"/>
  <c r="AL525" i="14" s="1"/>
  <c r="AP408" i="4"/>
  <c r="AL435" i="14" s="1"/>
  <c r="AP470" i="4"/>
  <c r="AL483" i="14" s="1"/>
  <c r="AP526" i="4"/>
  <c r="AL537" i="14" s="1"/>
  <c r="AP411" i="4"/>
  <c r="AL437" i="14" s="1"/>
  <c r="AP478" i="4"/>
  <c r="AL491" i="14" s="1"/>
  <c r="AP536" i="4"/>
  <c r="AL547" i="14" s="1"/>
  <c r="AP608" i="4"/>
  <c r="AL619" i="14" s="1"/>
  <c r="AP674" i="4"/>
  <c r="AL682" i="14" s="1"/>
  <c r="AP714" i="4"/>
  <c r="AL717" i="14" s="1"/>
  <c r="AP576" i="4"/>
  <c r="AL587" i="14" s="1"/>
  <c r="AP646" i="4"/>
  <c r="AL657" i="14" s="1"/>
  <c r="AP575" i="4"/>
  <c r="AL586" i="14" s="1"/>
  <c r="AP691" i="4"/>
  <c r="AL63" i="14" s="1"/>
  <c r="AP590" i="4"/>
  <c r="AL601" i="14" s="1"/>
  <c r="AP649" i="4"/>
  <c r="AL660" i="14" s="1"/>
  <c r="AP634" i="4"/>
  <c r="AL645" i="14" s="1"/>
  <c r="AP726" i="4"/>
  <c r="AL727" i="14" s="1"/>
  <c r="AP711" i="4"/>
  <c r="AL714" i="14" s="1"/>
  <c r="AP724" i="4"/>
  <c r="AL31" i="14" s="1"/>
  <c r="N58" i="4"/>
  <c r="AH54" i="14" s="1"/>
  <c r="N133" i="4"/>
  <c r="AH232" i="14" s="1"/>
  <c r="N45" i="4"/>
  <c r="AH166" i="14" s="1"/>
  <c r="N97" i="4"/>
  <c r="AH198" i="14" s="1"/>
  <c r="N155" i="4"/>
  <c r="AH254" i="14" s="1"/>
  <c r="N141" i="4"/>
  <c r="AH240" i="14" s="1"/>
  <c r="N219" i="4"/>
  <c r="AH315" i="14" s="1"/>
  <c r="N282" i="4"/>
  <c r="AH376" i="14" s="1"/>
  <c r="N347" i="4"/>
  <c r="AH424" i="14" s="1"/>
  <c r="N410" i="4"/>
  <c r="AH462" i="14" s="1"/>
  <c r="N482" i="4"/>
  <c r="AH513" i="14" s="1"/>
  <c r="N591" i="4"/>
  <c r="AH618" i="14" s="1"/>
  <c r="N650" i="4"/>
  <c r="AH675" i="14" s="1"/>
  <c r="N712" i="4"/>
  <c r="AH720" i="14" s="1"/>
  <c r="N29" i="4"/>
  <c r="AH22" i="14" s="1"/>
  <c r="N165" i="4"/>
  <c r="AH263" i="14" s="1"/>
  <c r="N227" i="4"/>
  <c r="AH323" i="14" s="1"/>
  <c r="N301" i="4"/>
  <c r="AH387" i="14" s="1"/>
  <c r="N388" i="4"/>
  <c r="AH67" i="14" s="1"/>
  <c r="N451" i="4"/>
  <c r="AH484" i="14" s="1"/>
  <c r="N501" i="4"/>
  <c r="AH531" i="14" s="1"/>
  <c r="N543" i="4"/>
  <c r="AH572" i="14" s="1"/>
  <c r="N598" i="4"/>
  <c r="AH625" i="14" s="1"/>
  <c r="N659" i="4"/>
  <c r="AH107" i="14" s="1"/>
  <c r="N730" i="4"/>
  <c r="AH13" i="14" s="1"/>
  <c r="N389" i="4"/>
  <c r="AH450" i="14" s="1"/>
  <c r="N129" i="4"/>
  <c r="AH228" i="14" s="1"/>
  <c r="N208" i="4"/>
  <c r="AH82" i="14" s="1"/>
  <c r="N276" i="4"/>
  <c r="AH370" i="14" s="1"/>
  <c r="N348" i="4"/>
  <c r="AH425" i="14" s="1"/>
  <c r="N434" i="4"/>
  <c r="AH477" i="14" s="1"/>
  <c r="N528" i="4"/>
  <c r="AH557" i="14" s="1"/>
  <c r="N618" i="4"/>
  <c r="AH644" i="14" s="1"/>
  <c r="N680" i="4"/>
  <c r="AH695" i="14" s="1"/>
  <c r="N437" i="4"/>
  <c r="AH479" i="14" s="1"/>
  <c r="N668" i="4"/>
  <c r="AH684" i="14" s="1"/>
  <c r="N495" i="4"/>
  <c r="AH525" i="14" s="1"/>
  <c r="N490" i="4"/>
  <c r="AH520" i="14" s="1"/>
  <c r="N475" i="4"/>
  <c r="AH506" i="14" s="1"/>
  <c r="N704" i="4"/>
  <c r="AH712" i="14" s="1"/>
  <c r="N524" i="4"/>
  <c r="AH59" i="14" s="1"/>
  <c r="N589" i="4"/>
  <c r="AH616" i="14" s="1"/>
  <c r="N655" i="4"/>
  <c r="AH679" i="14" s="1"/>
  <c r="N686" i="4"/>
  <c r="AH701" i="14" s="1"/>
  <c r="N505" i="4"/>
  <c r="AH535" i="14" s="1"/>
  <c r="N577" i="4"/>
  <c r="AH604" i="14" s="1"/>
  <c r="N711" i="4"/>
  <c r="AH719" i="14" s="1"/>
  <c r="N440" i="4"/>
  <c r="AH45" i="14" s="1"/>
  <c r="N643" i="4"/>
  <c r="AH668" i="14" s="1"/>
  <c r="N631" i="4"/>
  <c r="AH657" i="14" s="1"/>
  <c r="N462" i="4"/>
  <c r="AH494" i="14" s="1"/>
  <c r="N452" i="4"/>
  <c r="AH485" i="14" s="1"/>
  <c r="N675" i="4"/>
  <c r="AH690" i="14" s="1"/>
  <c r="N466" i="4"/>
  <c r="AH498" i="14" s="1"/>
  <c r="N240" i="4"/>
  <c r="AH335" i="14" s="1"/>
  <c r="N173" i="4"/>
  <c r="AH271" i="14" s="1"/>
  <c r="N66" i="4"/>
  <c r="AH179" i="14" s="1"/>
  <c r="N734" i="4"/>
  <c r="AH115" i="14" s="1"/>
  <c r="N666" i="4"/>
  <c r="AH683" i="14" s="1"/>
  <c r="N604" i="4"/>
  <c r="AH630" i="14" s="1"/>
  <c r="N503" i="4"/>
  <c r="AH533" i="14" s="1"/>
  <c r="N423" i="4"/>
  <c r="AH55" i="14" s="1"/>
  <c r="N350" i="4"/>
  <c r="AH427" i="14" s="1"/>
  <c r="N280" i="4"/>
  <c r="AH374" i="14" s="1"/>
  <c r="N216" i="4"/>
  <c r="AH312" i="14" s="1"/>
  <c r="N140" i="4"/>
  <c r="AH239" i="14" s="1"/>
  <c r="N415" i="4"/>
  <c r="AH466" i="14" s="1"/>
  <c r="N733" i="4"/>
  <c r="AH87" i="14" s="1"/>
  <c r="N664" i="4"/>
  <c r="AH129" i="14" s="1"/>
  <c r="N600" i="4"/>
  <c r="AH134" i="14" s="1"/>
  <c r="N546" i="4"/>
  <c r="AH575" i="14" s="1"/>
  <c r="N504" i="4"/>
  <c r="AH534" i="14" s="1"/>
  <c r="N453" i="4"/>
  <c r="AH486" i="14" s="1"/>
  <c r="N393" i="4"/>
  <c r="AH451" i="14" s="1"/>
  <c r="N334" i="4"/>
  <c r="AH413" i="14" s="1"/>
  <c r="N272" i="4"/>
  <c r="AH367" i="14" s="1"/>
  <c r="N211" i="4"/>
  <c r="AH307" i="14" s="1"/>
  <c r="N136" i="4"/>
  <c r="AH235" i="14" s="1"/>
  <c r="N323" i="4"/>
  <c r="AH407" i="14" s="1"/>
  <c r="N688" i="4"/>
  <c r="AH703" i="14" s="1"/>
  <c r="N626" i="4"/>
  <c r="AH652" i="14" s="1"/>
  <c r="N551" i="4"/>
  <c r="AH580" i="14" s="1"/>
  <c r="N427" i="4"/>
  <c r="AH471" i="14" s="1"/>
  <c r="N349" i="4"/>
  <c r="AH426" i="14" s="1"/>
  <c r="N285" i="4"/>
  <c r="AH379" i="14" s="1"/>
  <c r="N221" i="4"/>
  <c r="AH317" i="14" s="1"/>
  <c r="N152" i="4"/>
  <c r="AH251" i="14" s="1"/>
  <c r="N158" i="4"/>
  <c r="AH257" i="14" s="1"/>
  <c r="N99" i="4"/>
  <c r="AH200" i="14" s="1"/>
  <c r="N50" i="4"/>
  <c r="AH170" i="14" s="1"/>
  <c r="N123" i="4"/>
  <c r="AH222" i="14" s="1"/>
  <c r="N49" i="4"/>
  <c r="AH169" i="14" s="1"/>
  <c r="N488" i="4"/>
  <c r="AH518" i="14" s="1"/>
  <c r="N257" i="4"/>
  <c r="AH352" i="14" s="1"/>
  <c r="N183" i="4"/>
  <c r="AH281" i="14" s="1"/>
  <c r="N79" i="4"/>
  <c r="AH125" i="14" s="1"/>
  <c r="N574" i="4"/>
  <c r="AH601" i="14" s="1"/>
  <c r="N615" i="4"/>
  <c r="AH641" i="14" s="1"/>
  <c r="N454" i="4"/>
  <c r="AH487" i="14" s="1"/>
  <c r="N447" i="4"/>
  <c r="AH481" i="14" s="1"/>
  <c r="N432" i="4"/>
  <c r="AH127" i="14" s="1"/>
  <c r="N658" i="4"/>
  <c r="AH21" i="14" s="1"/>
  <c r="N492" i="4"/>
  <c r="AH522" i="14" s="1"/>
  <c r="N468" i="4"/>
  <c r="AH500" i="14" s="1"/>
  <c r="N648" i="4"/>
  <c r="AH673" i="14" s="1"/>
  <c r="N532" i="4"/>
  <c r="AH561" i="14" s="1"/>
  <c r="N564" i="4"/>
  <c r="AH593" i="14" s="1"/>
  <c r="N545" i="4"/>
  <c r="AH574" i="14" s="1"/>
  <c r="N629" i="4"/>
  <c r="AH655" i="14" s="1"/>
  <c r="N569" i="4"/>
  <c r="AH598" i="14" s="1"/>
  <c r="N606" i="4"/>
  <c r="AH632" i="14" s="1"/>
  <c r="N708" i="4"/>
  <c r="AH716" i="14" s="1"/>
  <c r="N562" i="4"/>
  <c r="AH591" i="14" s="1"/>
  <c r="N695" i="4"/>
  <c r="AH39" i="14" s="1"/>
  <c r="N429" i="4"/>
  <c r="AH473" i="14" s="1"/>
  <c r="N584" i="4"/>
  <c r="AH611" i="14" s="1"/>
  <c r="N401" i="4"/>
  <c r="AH99" i="14" s="1"/>
  <c r="N226" i="4"/>
  <c r="AH322" i="14" s="1"/>
  <c r="N143" i="4"/>
  <c r="AH242" i="14" s="1"/>
  <c r="N398" i="4"/>
  <c r="AH454" i="14" s="1"/>
  <c r="N717" i="4"/>
  <c r="AH725" i="14" s="1"/>
  <c r="N651" i="4"/>
  <c r="AH676" i="14" s="1"/>
  <c r="N590" i="4"/>
  <c r="AH617" i="14" s="1"/>
  <c r="N483" i="4"/>
  <c r="AH514" i="14" s="1"/>
  <c r="N403" i="4"/>
  <c r="AH457" i="14" s="1"/>
  <c r="N336" i="4"/>
  <c r="AH46" i="14" s="1"/>
  <c r="N266" i="4"/>
  <c r="AH361" i="14" s="1"/>
  <c r="N199" i="4"/>
  <c r="AH297" i="14" s="1"/>
  <c r="N85" i="4"/>
  <c r="AH120" i="14" s="1"/>
  <c r="N362" i="4"/>
  <c r="AH36" i="14" s="1"/>
  <c r="N713" i="4"/>
  <c r="AH721" i="14" s="1"/>
  <c r="N652" i="4"/>
  <c r="AH677" i="14" s="1"/>
  <c r="N578" i="4"/>
  <c r="AH605" i="14" s="1"/>
  <c r="N536" i="4"/>
  <c r="AH565" i="14" s="1"/>
  <c r="N494" i="4"/>
  <c r="AH524" i="14" s="1"/>
  <c r="N441" i="4"/>
  <c r="AH97" i="14" s="1"/>
  <c r="N374" i="4"/>
  <c r="AH35" i="14" s="1"/>
  <c r="N324" i="4"/>
  <c r="AH408" i="14" s="1"/>
  <c r="N259" i="4"/>
  <c r="AH354" i="14" s="1"/>
  <c r="N192" i="4"/>
  <c r="AH290" i="14" s="1"/>
  <c r="N115" i="4"/>
  <c r="AH215" i="14" s="1"/>
  <c r="N729" i="4"/>
  <c r="AH733" i="14" s="1"/>
  <c r="N670" i="4"/>
  <c r="AH685" i="14" s="1"/>
  <c r="N610" i="4"/>
  <c r="AH636" i="14" s="1"/>
  <c r="N519" i="4"/>
  <c r="AH549" i="14" s="1"/>
  <c r="N413" i="4"/>
  <c r="AH464" i="14" s="1"/>
  <c r="N329" i="4"/>
  <c r="AH118" i="14" s="1"/>
  <c r="N268" i="4"/>
  <c r="AH363" i="14" s="1"/>
  <c r="N210" i="4"/>
  <c r="AH306" i="14" s="1"/>
  <c r="N118" i="4"/>
  <c r="AH218" i="14" s="1"/>
  <c r="N149" i="4"/>
  <c r="AH248" i="14" s="1"/>
  <c r="N88" i="4"/>
  <c r="AH190" i="14" s="1"/>
  <c r="N16" i="4"/>
  <c r="AH149" i="14" s="1"/>
  <c r="N107" i="4"/>
  <c r="AH208" i="14" s="1"/>
  <c r="N28" i="4"/>
  <c r="AH155" i="14" s="1"/>
  <c r="N450" i="4"/>
  <c r="AH121" i="14" s="1"/>
  <c r="N237" i="4"/>
  <c r="AH332" i="14" s="1"/>
  <c r="N170" i="4"/>
  <c r="AH268" i="14" s="1"/>
  <c r="N61" i="4"/>
  <c r="AH64" i="14" s="1"/>
  <c r="N579" i="4"/>
  <c r="AH606" i="14" s="1"/>
  <c r="N673" i="4"/>
  <c r="AH688" i="14" s="1"/>
  <c r="N559" i="4"/>
  <c r="AH588" i="14" s="1"/>
  <c r="N677" i="4"/>
  <c r="AH692" i="14" s="1"/>
  <c r="N718" i="4"/>
  <c r="AH110" i="14" s="1"/>
  <c r="N542" i="4"/>
  <c r="AH571" i="14" s="1"/>
  <c r="N599" i="4"/>
  <c r="AH626" i="14" s="1"/>
  <c r="N721" i="4"/>
  <c r="AH73" i="14" s="1"/>
  <c r="N444" i="4"/>
  <c r="AH128" i="14" s="1"/>
  <c r="N472" i="4"/>
  <c r="AH504" i="14" s="1"/>
  <c r="N698" i="4"/>
  <c r="AH708" i="14" s="1"/>
  <c r="N513" i="4"/>
  <c r="AH543" i="14" s="1"/>
  <c r="N554" i="4"/>
  <c r="AH583" i="14" s="1"/>
  <c r="N728" i="4"/>
  <c r="AH732" i="14" s="1"/>
  <c r="N515" i="4"/>
  <c r="AH545" i="14" s="1"/>
  <c r="N731" i="4"/>
  <c r="AH117" i="14" s="1"/>
  <c r="N530" i="4"/>
  <c r="AH559" i="14" s="1"/>
  <c r="N613" i="4"/>
  <c r="AH639" i="14" s="1"/>
  <c r="N537" i="4"/>
  <c r="AH566" i="14" s="1"/>
  <c r="N549" i="4"/>
  <c r="AH578" i="14" s="1"/>
  <c r="N338" i="4"/>
  <c r="AH415" i="14" s="1"/>
  <c r="N206" i="4"/>
  <c r="AH304" i="14" s="1"/>
  <c r="N112" i="4"/>
  <c r="AH212" i="14" s="1"/>
  <c r="N333" i="4"/>
  <c r="AH412" i="14" s="1"/>
  <c r="N697" i="4"/>
  <c r="AH707" i="14" s="1"/>
  <c r="N636" i="4"/>
  <c r="AH662" i="14" s="1"/>
  <c r="N567" i="4"/>
  <c r="AH596" i="14" s="1"/>
  <c r="N460" i="4"/>
  <c r="AH492" i="14" s="1"/>
  <c r="N391" i="4"/>
  <c r="AH103" i="14" s="1"/>
  <c r="N314" i="4"/>
  <c r="AH398" i="14" s="1"/>
  <c r="N249" i="4"/>
  <c r="AH344" i="14" s="1"/>
  <c r="N177" i="4"/>
  <c r="AH275" i="14" s="1"/>
  <c r="N51" i="4"/>
  <c r="AH171" i="14" s="1"/>
  <c r="N316" i="4"/>
  <c r="AH400" i="14" s="1"/>
  <c r="N699" i="4"/>
  <c r="AH709" i="14" s="1"/>
  <c r="N632" i="4"/>
  <c r="AH658" i="14" s="1"/>
  <c r="N568" i="4"/>
  <c r="AH597" i="14" s="1"/>
  <c r="N526" i="4"/>
  <c r="AH555" i="14" s="1"/>
  <c r="N481" i="4"/>
  <c r="AH512" i="14" s="1"/>
  <c r="N425" i="4"/>
  <c r="AH9" i="14" s="1"/>
  <c r="N361" i="4"/>
  <c r="AH435" i="14" s="1"/>
  <c r="N308" i="4"/>
  <c r="AH392" i="14" s="1"/>
  <c r="N242" i="4"/>
  <c r="AH337" i="14" s="1"/>
  <c r="N182" i="4"/>
  <c r="AH280" i="14" s="1"/>
  <c r="N92" i="4"/>
  <c r="AH194" i="14" s="1"/>
  <c r="N715" i="4"/>
  <c r="AH723" i="14" s="1"/>
  <c r="N660" i="4"/>
  <c r="AH49" i="14" s="1"/>
  <c r="N594" i="4"/>
  <c r="AH621" i="14" s="1"/>
  <c r="N487" i="4"/>
  <c r="AH53" i="14" s="1"/>
  <c r="N381" i="4"/>
  <c r="AH445" i="14" s="1"/>
  <c r="N313" i="4"/>
  <c r="AH397" i="14" s="1"/>
  <c r="N255" i="4"/>
  <c r="AH350" i="14" s="1"/>
  <c r="N197" i="4"/>
  <c r="AH295" i="14" s="1"/>
  <c r="N75" i="4"/>
  <c r="AH44" i="14" s="1"/>
  <c r="N128" i="4"/>
  <c r="AH227" i="14" s="1"/>
  <c r="N78" i="4"/>
  <c r="AH68" i="14" s="1"/>
  <c r="N156" i="4"/>
  <c r="AH255" i="14" s="1"/>
  <c r="N80" i="4"/>
  <c r="AH94" i="14" s="1"/>
  <c r="N17" i="4"/>
  <c r="AH142" i="14" s="1"/>
  <c r="N581" i="4"/>
  <c r="AH608" i="14" s="1"/>
  <c r="N383" i="4"/>
  <c r="AH29" i="14" s="1"/>
  <c r="N215" i="4"/>
  <c r="AH311" i="14" s="1"/>
  <c r="N138" i="4"/>
  <c r="AH237" i="14" s="1"/>
  <c r="N500" i="4"/>
  <c r="AH530" i="14" s="1"/>
  <c r="N725" i="4"/>
  <c r="AH730" i="14" s="1"/>
  <c r="N527" i="4"/>
  <c r="AH556" i="14" s="1"/>
  <c r="N592" i="4"/>
  <c r="AH619" i="14" s="1"/>
  <c r="N510" i="4"/>
  <c r="AH540" i="14" s="1"/>
  <c r="N547" i="4"/>
  <c r="AH576" i="14" s="1"/>
  <c r="N622" i="4"/>
  <c r="AH648" i="14" s="1"/>
  <c r="N556" i="4"/>
  <c r="AH585" i="14" s="1"/>
  <c r="N653" i="4"/>
  <c r="AH678" i="14" s="1"/>
  <c r="N638" i="4"/>
  <c r="AH664" i="14" s="1"/>
  <c r="N735" i="4"/>
  <c r="AH111" i="14" s="1"/>
  <c r="N641" i="4"/>
  <c r="AH666" i="14" s="1"/>
  <c r="N470" i="4"/>
  <c r="AH502" i="14" s="1"/>
  <c r="N457" i="4"/>
  <c r="AH490" i="14" s="1"/>
  <c r="N464" i="4"/>
  <c r="AH496" i="14" s="1"/>
  <c r="N684" i="4"/>
  <c r="AH699" i="14" s="1"/>
  <c r="N498" i="4"/>
  <c r="AH528" i="14" s="1"/>
  <c r="N522" i="4"/>
  <c r="AH552" i="14" s="1"/>
  <c r="N701" i="4"/>
  <c r="AH47" i="14" s="1"/>
  <c r="N507" i="4"/>
  <c r="AH537" i="14" s="1"/>
  <c r="N267" i="4"/>
  <c r="AH362" i="14" s="1"/>
  <c r="N185" i="4"/>
  <c r="AH283" i="14" s="1"/>
  <c r="N90" i="4"/>
  <c r="AH192" i="14" s="1"/>
  <c r="N281" i="4"/>
  <c r="AH375" i="14" s="1"/>
  <c r="N682" i="4"/>
  <c r="AH697" i="14" s="1"/>
  <c r="N620" i="4"/>
  <c r="AH646" i="14" s="1"/>
  <c r="N535" i="4"/>
  <c r="AH564" i="14" s="1"/>
  <c r="N439" i="4"/>
  <c r="AH480" i="14" s="1"/>
  <c r="N365" i="4"/>
  <c r="AH12" i="14" s="1"/>
  <c r="N298" i="4"/>
  <c r="AH70" i="14" s="1"/>
  <c r="N229" i="4"/>
  <c r="AH325" i="14" s="1"/>
  <c r="N157" i="4"/>
  <c r="AH256" i="14" s="1"/>
  <c r="N30" i="4"/>
  <c r="AH156" i="14" s="1"/>
  <c r="N277" i="4"/>
  <c r="AH371" i="14" s="1"/>
  <c r="N678" i="4"/>
  <c r="AH693" i="14" s="1"/>
  <c r="N616" i="4"/>
  <c r="AH642" i="14" s="1"/>
  <c r="N558" i="4"/>
  <c r="AH587" i="14" s="1"/>
  <c r="N514" i="4"/>
  <c r="AH544" i="14" s="1"/>
  <c r="N467" i="4"/>
  <c r="AH499" i="14" s="1"/>
  <c r="N408" i="4"/>
  <c r="AH461" i="14" s="1"/>
  <c r="N344" i="4"/>
  <c r="AH421" i="14" s="1"/>
  <c r="N292" i="4"/>
  <c r="AH132" i="14" s="1"/>
  <c r="N232" i="4"/>
  <c r="AH328" i="14" s="1"/>
  <c r="N167" i="4"/>
  <c r="AH265" i="14" s="1"/>
  <c r="N424" i="4"/>
  <c r="AH81" i="14" s="1"/>
  <c r="N702" i="4"/>
  <c r="AH710" i="14" s="1"/>
  <c r="N640" i="4"/>
  <c r="AH665" i="14" s="1"/>
  <c r="N583" i="4"/>
  <c r="AH610" i="14" s="1"/>
  <c r="N461" i="4"/>
  <c r="AH493" i="14" s="1"/>
  <c r="N364" i="4"/>
  <c r="AH437" i="14" s="1"/>
  <c r="N297" i="4"/>
  <c r="AH385" i="14" s="1"/>
  <c r="N238" i="4"/>
  <c r="AH333" i="14" s="1"/>
  <c r="N175" i="4"/>
  <c r="AH273" i="14" s="1"/>
  <c r="N44" i="4"/>
  <c r="AH40" i="14" s="1"/>
  <c r="N111" i="4"/>
  <c r="AH211" i="14" s="1"/>
  <c r="N63" i="4"/>
  <c r="AH176" i="14" s="1"/>
  <c r="N135" i="4"/>
  <c r="AH234" i="14" s="1"/>
  <c r="N62" i="4"/>
  <c r="AH175" i="14" s="1"/>
  <c r="N539" i="4"/>
  <c r="AH568" i="14" s="1"/>
  <c r="N325" i="4"/>
  <c r="AH41" i="14" s="1"/>
  <c r="N200" i="4"/>
  <c r="AH298" i="14" s="1"/>
  <c r="N105" i="4"/>
  <c r="AH206" i="14" s="1"/>
  <c r="N225" i="4"/>
  <c r="AH321" i="14" s="1"/>
  <c r="N126" i="4"/>
  <c r="AH225" i="14" s="1"/>
  <c r="N20" i="4"/>
  <c r="AH151" i="14" s="1"/>
  <c r="N41" i="4"/>
  <c r="AH130" i="14" s="1"/>
  <c r="N317" i="4"/>
  <c r="AH401" i="14" s="1"/>
  <c r="AB41" i="4"/>
  <c r="AJ87" i="14" s="1"/>
  <c r="AB48" i="4"/>
  <c r="AJ92" i="14" s="1"/>
  <c r="AB86" i="4"/>
  <c r="AJ121" i="14" s="1"/>
  <c r="AP679" i="4"/>
  <c r="AL687" i="14" s="1"/>
  <c r="AB70" i="4"/>
  <c r="AJ109" i="14" s="1"/>
  <c r="AP88" i="4"/>
  <c r="AL138" i="14" s="1"/>
  <c r="N35" i="4"/>
  <c r="AH160" i="14" s="1"/>
  <c r="AB101" i="4"/>
  <c r="AJ135" i="14" s="1"/>
  <c r="AB33" i="4"/>
  <c r="AJ79" i="14" s="1"/>
  <c r="AP678" i="4"/>
  <c r="AL686" i="14" s="1"/>
  <c r="AB24" i="4"/>
  <c r="AJ71" i="14" s="1"/>
  <c r="AP58" i="4"/>
  <c r="AL54" i="14" s="1"/>
  <c r="AP119" i="4"/>
  <c r="AL168" i="14" s="1"/>
  <c r="AP23" i="4"/>
  <c r="AL66" i="14" s="1"/>
  <c r="AP96" i="4"/>
  <c r="AL145" i="14" s="1"/>
  <c r="AP144" i="4"/>
  <c r="AL192" i="14" s="1"/>
  <c r="AP33" i="4"/>
  <c r="AL96" i="14" s="1"/>
  <c r="AP111" i="4"/>
  <c r="AL160" i="14" s="1"/>
  <c r="AP20" i="4"/>
  <c r="AL86" i="14" s="1"/>
  <c r="AP82" i="4"/>
  <c r="AL132" i="14" s="1"/>
  <c r="AP135" i="4"/>
  <c r="AL183" i="14" s="1"/>
  <c r="AP187" i="4"/>
  <c r="AL234" i="14" s="1"/>
  <c r="AP254" i="4"/>
  <c r="AL301" i="14" s="1"/>
  <c r="AP324" i="4"/>
  <c r="AL368" i="14" s="1"/>
  <c r="AP208" i="4"/>
  <c r="AL255" i="14" s="1"/>
  <c r="AP271" i="4"/>
  <c r="AL318" i="14" s="1"/>
  <c r="AP332" i="4"/>
  <c r="AL373" i="14" s="1"/>
  <c r="AP222" i="4"/>
  <c r="AL269" i="14" s="1"/>
  <c r="AP293" i="4"/>
  <c r="AL20" i="14" s="1"/>
  <c r="AP186" i="4"/>
  <c r="AL233" i="14" s="1"/>
  <c r="AP246" i="4"/>
  <c r="AL293" i="14" s="1"/>
  <c r="AP311" i="4"/>
  <c r="AL355" i="14" s="1"/>
  <c r="AP386" i="4"/>
  <c r="AL416" i="14" s="1"/>
  <c r="AP453" i="4"/>
  <c r="AL467" i="14" s="1"/>
  <c r="AP362" i="4"/>
  <c r="AL36" i="14" s="1"/>
  <c r="AP421" i="4"/>
  <c r="AL444" i="14" s="1"/>
  <c r="AP484" i="4"/>
  <c r="AL497" i="14" s="1"/>
  <c r="AP382" i="4"/>
  <c r="AL413" i="14" s="1"/>
  <c r="AP448" i="4"/>
  <c r="AL462" i="14" s="1"/>
  <c r="AP504" i="4"/>
  <c r="AL516" i="14" s="1"/>
  <c r="AP387" i="4"/>
  <c r="AL417" i="14" s="1"/>
  <c r="AP451" i="4"/>
  <c r="AL465" i="14" s="1"/>
  <c r="AP522" i="4"/>
  <c r="AL534" i="14" s="1"/>
  <c r="AP577" i="4"/>
  <c r="AL588" i="14" s="1"/>
  <c r="AP635" i="4"/>
  <c r="AL646" i="14" s="1"/>
  <c r="AP710" i="4"/>
  <c r="AL713" i="14" s="1"/>
  <c r="AP567" i="4"/>
  <c r="AL578" i="14" s="1"/>
  <c r="AP640" i="4"/>
  <c r="AL651" i="14" s="1"/>
  <c r="AP563" i="4"/>
  <c r="AL574" i="14" s="1"/>
  <c r="AP684" i="4"/>
  <c r="AL692" i="14" s="1"/>
  <c r="AP580" i="4"/>
  <c r="AL591" i="14" s="1"/>
  <c r="AP641" i="4"/>
  <c r="AL652" i="14" s="1"/>
  <c r="AP668" i="4"/>
  <c r="AL676" i="14" s="1"/>
  <c r="AP733" i="4"/>
  <c r="AL732" i="14" s="1"/>
  <c r="AP723" i="4"/>
  <c r="AL725" i="14" s="1"/>
  <c r="N19" i="4"/>
  <c r="AH150" i="14" s="1"/>
  <c r="N89" i="4"/>
  <c r="AH191" i="14" s="1"/>
  <c r="N21" i="4"/>
  <c r="AH152" i="14" s="1"/>
  <c r="N93" i="4"/>
  <c r="AH56" i="14" s="1"/>
  <c r="N151" i="4"/>
  <c r="AH250" i="14" s="1"/>
  <c r="N122" i="4"/>
  <c r="AH51" i="14" s="1"/>
  <c r="N213" i="4"/>
  <c r="AH309" i="14" s="1"/>
  <c r="N288" i="4"/>
  <c r="AH382" i="14" s="1"/>
  <c r="N352" i="4"/>
  <c r="AH429" i="14" s="1"/>
  <c r="N416" i="4"/>
  <c r="AH467" i="14" s="1"/>
  <c r="N502" i="4"/>
  <c r="AH532" i="14" s="1"/>
  <c r="N596" i="4"/>
  <c r="AH623" i="14" s="1"/>
  <c r="N662" i="4"/>
  <c r="AH681" i="14" s="1"/>
  <c r="N719" i="4"/>
  <c r="AH726" i="14" s="1"/>
  <c r="N94" i="4"/>
  <c r="AH195" i="14" s="1"/>
  <c r="N184" i="4"/>
  <c r="AH282" i="14" s="1"/>
  <c r="N245" i="4"/>
  <c r="AH340" i="14" s="1"/>
  <c r="N310" i="4"/>
  <c r="AH394" i="14" s="1"/>
  <c r="N368" i="4"/>
  <c r="AH85" i="14" s="1"/>
  <c r="N428" i="4"/>
  <c r="AH472" i="14" s="1"/>
  <c r="N484" i="4"/>
  <c r="AH515" i="14" s="1"/>
  <c r="N529" i="4"/>
  <c r="AH558" i="14" s="1"/>
  <c r="N570" i="4"/>
  <c r="AH599" i="14" s="1"/>
  <c r="N637" i="4"/>
  <c r="AH663" i="14" s="1"/>
  <c r="N703" i="4"/>
  <c r="AH711" i="14" s="1"/>
  <c r="N335" i="4"/>
  <c r="AH76" i="14" s="1"/>
  <c r="N60" i="4"/>
  <c r="AH8" i="14" s="1"/>
  <c r="N179" i="4"/>
  <c r="AH277" i="14" s="1"/>
  <c r="N253" i="4"/>
  <c r="AH348" i="14" s="1"/>
  <c r="N319" i="4"/>
  <c r="AH403" i="14" s="1"/>
  <c r="N406" i="4"/>
  <c r="AH133" i="14" s="1"/>
  <c r="N486" i="4"/>
  <c r="AH517" i="14" s="1"/>
  <c r="N595" i="4"/>
  <c r="AH622" i="14" s="1"/>
  <c r="N656" i="4"/>
  <c r="AH86" i="14" s="1"/>
  <c r="N720" i="4"/>
  <c r="AH727" i="14" s="1"/>
  <c r="N412" i="4"/>
  <c r="AH15" i="14" s="1"/>
  <c r="N166" i="4"/>
  <c r="AH264" i="14" s="1"/>
  <c r="N233" i="4"/>
  <c r="AH329" i="14" s="1"/>
  <c r="N480" i="4"/>
  <c r="AH511" i="14" s="1"/>
  <c r="AP14" i="4"/>
  <c r="AL81" i="14" s="1"/>
  <c r="AP85" i="4"/>
  <c r="AL135" i="14" s="1"/>
  <c r="AP177" i="4"/>
  <c r="AL224" i="14" s="1"/>
  <c r="AP64" i="4"/>
  <c r="AL119" i="14" s="1"/>
  <c r="AP123" i="4"/>
  <c r="AL171" i="14" s="1"/>
  <c r="AP173" i="4"/>
  <c r="AL220" i="14" s="1"/>
  <c r="AP66" i="4"/>
  <c r="AL121" i="14" s="1"/>
  <c r="AP178" i="4"/>
  <c r="AL225" i="14" s="1"/>
  <c r="AP70" i="4"/>
  <c r="AL125" i="14" s="1"/>
  <c r="AP126" i="4"/>
  <c r="AL174" i="14" s="1"/>
  <c r="AP174" i="4"/>
  <c r="AL221" i="14" s="1"/>
  <c r="AP248" i="4"/>
  <c r="AL295" i="14" s="1"/>
  <c r="AP315" i="4"/>
  <c r="AL359" i="14" s="1"/>
  <c r="AP202" i="4"/>
  <c r="AL249" i="14" s="1"/>
  <c r="AP265" i="4"/>
  <c r="AL312" i="14" s="1"/>
  <c r="AP318" i="4"/>
  <c r="AL362" i="14" s="1"/>
  <c r="AP216" i="4"/>
  <c r="AL263" i="14" s="1"/>
  <c r="AP284" i="4"/>
  <c r="AL331" i="14" s="1"/>
  <c r="AP343" i="4"/>
  <c r="AL382" i="14" s="1"/>
  <c r="AP237" i="4"/>
  <c r="AL284" i="14" s="1"/>
  <c r="AP297" i="4"/>
  <c r="AL342" i="14" s="1"/>
  <c r="AP373" i="4"/>
  <c r="AL407" i="14" s="1"/>
  <c r="AP440" i="4"/>
  <c r="AL45" i="14" s="1"/>
  <c r="AP496" i="4"/>
  <c r="AL508" i="14" s="1"/>
  <c r="AP412" i="4"/>
  <c r="AL15" i="14" s="1"/>
  <c r="AP477" i="4"/>
  <c r="AL490" i="14" s="1"/>
  <c r="AP367" i="4"/>
  <c r="AL402" i="14" s="1"/>
  <c r="AP433" i="4"/>
  <c r="AL452" i="14" s="1"/>
  <c r="AP497" i="4"/>
  <c r="AL509" i="14" s="1"/>
  <c r="AP376" i="4"/>
  <c r="AL61" i="14" s="1"/>
  <c r="AP438" i="4"/>
  <c r="AL7" i="14" s="1"/>
  <c r="AP512" i="4"/>
  <c r="AL524" i="14" s="1"/>
  <c r="AP566" i="4"/>
  <c r="AL577" i="14" s="1"/>
  <c r="AP623" i="4"/>
  <c r="AL634" i="14" s="1"/>
  <c r="AP696" i="4"/>
  <c r="AL701" i="14" s="1"/>
  <c r="AP538" i="4"/>
  <c r="AL549" i="14" s="1"/>
  <c r="AP599" i="4"/>
  <c r="AL610" i="14" s="1"/>
  <c r="AP663" i="4"/>
  <c r="AL71" i="14" s="1"/>
  <c r="AP562" i="4"/>
  <c r="AL573" i="14" s="1"/>
  <c r="AP542" i="4"/>
  <c r="AL553" i="14" s="1"/>
  <c r="AP632" i="4"/>
  <c r="AL643" i="14" s="1"/>
  <c r="AP713" i="4"/>
  <c r="AL716" i="14" s="1"/>
  <c r="AP732" i="4"/>
  <c r="AL731" i="14" s="1"/>
  <c r="AP656" i="4"/>
  <c r="AL667" i="14" s="1"/>
  <c r="AP644" i="4"/>
  <c r="AL655" i="14" s="1"/>
  <c r="N24" i="4"/>
  <c r="AH154" i="14" s="1"/>
  <c r="N71" i="4"/>
  <c r="AH90" i="14" s="1"/>
  <c r="N139" i="4"/>
  <c r="AH238" i="14" s="1"/>
  <c r="N55" i="4"/>
  <c r="AH50" i="14" s="1"/>
  <c r="N104" i="4"/>
  <c r="AH205" i="14" s="1"/>
  <c r="N67" i="4"/>
  <c r="AH124" i="14" s="1"/>
  <c r="N180" i="4"/>
  <c r="AH278" i="14" s="1"/>
  <c r="N244" i="4"/>
  <c r="AH339" i="14" s="1"/>
  <c r="N306" i="4"/>
  <c r="AH390" i="14" s="1"/>
  <c r="N375" i="4"/>
  <c r="AH441" i="14" s="1"/>
  <c r="N435" i="4"/>
  <c r="AH478" i="14" s="1"/>
  <c r="N541" i="4"/>
  <c r="AH570" i="14" s="1"/>
  <c r="N617" i="4"/>
  <c r="AH643" i="14" s="1"/>
  <c r="N681" i="4"/>
  <c r="AH696" i="14" s="1"/>
  <c r="N224" i="4"/>
  <c r="AH320" i="14" s="1"/>
  <c r="N98" i="4"/>
  <c r="AH199" i="14" s="1"/>
  <c r="N186" i="4"/>
  <c r="AH284" i="14" s="1"/>
  <c r="N265" i="4"/>
  <c r="AH360" i="14" s="1"/>
  <c r="N328" i="4"/>
  <c r="AH410" i="14" s="1"/>
  <c r="N385" i="4"/>
  <c r="AH447" i="14" s="1"/>
  <c r="N448" i="4"/>
  <c r="AH482" i="14" s="1"/>
  <c r="N499" i="4"/>
  <c r="AH529" i="14" s="1"/>
  <c r="N540" i="4"/>
  <c r="AH569" i="14" s="1"/>
  <c r="N593" i="4"/>
  <c r="AH620" i="14" s="1"/>
  <c r="N657" i="4"/>
  <c r="AH135" i="14" s="1"/>
  <c r="N723" i="4"/>
  <c r="AH729" i="14" s="1"/>
  <c r="N377" i="4"/>
  <c r="AH33" i="14" s="1"/>
  <c r="N116" i="4"/>
  <c r="AH216" i="14" s="1"/>
  <c r="N205" i="4"/>
  <c r="AH303" i="14" s="1"/>
  <c r="N273" i="4"/>
  <c r="AH368" i="14" s="1"/>
  <c r="N346" i="4"/>
  <c r="AH423" i="14" s="1"/>
  <c r="N411" i="4"/>
  <c r="AH463" i="14" s="1"/>
  <c r="N493" i="4"/>
  <c r="AH523" i="14" s="1"/>
  <c r="N597" i="4"/>
  <c r="AH624" i="14" s="1"/>
  <c r="N661" i="4"/>
  <c r="AH680" i="14" s="1"/>
  <c r="N724" i="4"/>
  <c r="AH31" i="14" s="1"/>
  <c r="N10" i="4"/>
  <c r="AH145" i="14" s="1"/>
  <c r="N168" i="4"/>
  <c r="AH266" i="14" s="1"/>
  <c r="N235" i="4"/>
  <c r="AH131" i="14" s="1"/>
  <c r="N421" i="4"/>
  <c r="AH470" i="14" s="1"/>
  <c r="N624" i="4"/>
  <c r="AH650" i="14" s="1"/>
  <c r="AP62" i="4"/>
  <c r="AL117" i="14" s="1"/>
  <c r="AP159" i="4"/>
  <c r="AL58" i="14" s="1"/>
  <c r="AP45" i="4"/>
  <c r="AL107" i="14" s="1"/>
  <c r="AP100" i="4"/>
  <c r="AL149" i="14" s="1"/>
  <c r="AP151" i="4"/>
  <c r="AL199" i="14" s="1"/>
  <c r="AP42" i="4"/>
  <c r="AL105" i="14" s="1"/>
  <c r="AP120" i="4"/>
  <c r="AL169" i="14" s="1"/>
  <c r="AP37" i="4"/>
  <c r="AL100" i="14" s="1"/>
  <c r="AP115" i="4"/>
  <c r="AL164" i="14" s="1"/>
  <c r="AP167" i="4"/>
  <c r="AL214" i="14" s="1"/>
  <c r="AP230" i="4"/>
  <c r="AL277" i="14" s="1"/>
  <c r="AP301" i="4"/>
  <c r="AL345" i="14" s="1"/>
  <c r="AP191" i="4"/>
  <c r="AL238" i="14" s="1"/>
  <c r="AP247" i="4"/>
  <c r="AL294" i="14" s="1"/>
  <c r="AP305" i="4"/>
  <c r="AL349" i="14" s="1"/>
  <c r="AP207" i="4"/>
  <c r="AL254" i="14" s="1"/>
  <c r="AP262" i="4"/>
  <c r="AL309" i="14" s="1"/>
  <c r="AP334" i="4"/>
  <c r="AL375" i="14" s="1"/>
  <c r="AP226" i="4"/>
  <c r="AL273" i="14" s="1"/>
  <c r="AP288" i="4"/>
  <c r="AL335" i="14" s="1"/>
  <c r="AP360" i="4"/>
  <c r="AL397" i="14" s="1"/>
  <c r="AP425" i="4"/>
  <c r="AL9" i="14" s="1"/>
  <c r="AP482" i="4"/>
  <c r="AL495" i="14" s="1"/>
  <c r="AP400" i="4"/>
  <c r="AL427" i="14" s="1"/>
  <c r="AP465" i="4"/>
  <c r="AL478" i="14" s="1"/>
  <c r="AP356" i="4"/>
  <c r="AL72" i="14" s="1"/>
  <c r="AP423" i="4"/>
  <c r="AL55" i="14" s="1"/>
  <c r="AP489" i="4"/>
  <c r="AL501" i="14" s="1"/>
  <c r="AP366" i="4"/>
  <c r="AL401" i="14" s="1"/>
  <c r="AP428" i="4"/>
  <c r="AL447" i="14" s="1"/>
  <c r="AP505" i="4"/>
  <c r="AL517" i="14" s="1"/>
  <c r="AP552" i="4"/>
  <c r="AL563" i="14" s="1"/>
  <c r="AP616" i="4"/>
  <c r="AL627" i="14" s="1"/>
  <c r="AP690" i="4"/>
  <c r="AL43" i="14" s="1"/>
  <c r="AP528" i="4"/>
  <c r="AL539" i="14" s="1"/>
  <c r="AP592" i="4"/>
  <c r="AL603" i="14" s="1"/>
  <c r="AP655" i="4"/>
  <c r="AL666" i="14" s="1"/>
  <c r="AP525" i="4"/>
  <c r="AL536" i="14" s="1"/>
  <c r="AP498" i="4"/>
  <c r="AL510" i="14" s="1"/>
  <c r="AP609" i="4"/>
  <c r="AL620" i="14" s="1"/>
  <c r="AP687" i="4"/>
  <c r="AL695" i="14" s="1"/>
  <c r="AP718" i="4"/>
  <c r="AL721" i="14" s="1"/>
  <c r="AP595" i="4"/>
  <c r="AL606" i="14" s="1"/>
  <c r="AP556" i="4"/>
  <c r="AL567" i="14" s="1"/>
  <c r="N14" i="4"/>
  <c r="AH147" i="14" s="1"/>
  <c r="N77" i="4"/>
  <c r="AH17" i="14" s="1"/>
  <c r="N142" i="4"/>
  <c r="AH241" i="14" s="1"/>
  <c r="N59" i="4"/>
  <c r="AH80" i="14" s="1"/>
  <c r="N108" i="4"/>
  <c r="AH122" i="14" s="1"/>
  <c r="N39" i="4"/>
  <c r="AH162" i="14" s="1"/>
  <c r="N172" i="4"/>
  <c r="AH270" i="14" s="1"/>
  <c r="N230" i="4"/>
  <c r="AH326" i="14" s="1"/>
  <c r="N295" i="4"/>
  <c r="AH48" i="14" s="1"/>
  <c r="N357" i="4"/>
  <c r="AH432" i="14" s="1"/>
  <c r="N422" i="4"/>
  <c r="AH11" i="14" s="1"/>
  <c r="N512" i="4"/>
  <c r="AH542" i="14" s="1"/>
  <c r="N603" i="4"/>
  <c r="AH629" i="14" s="1"/>
  <c r="N667" i="4"/>
  <c r="AH137" i="14" s="1"/>
  <c r="N726" i="4"/>
  <c r="AH731" i="14" s="1"/>
  <c r="N64" i="4"/>
  <c r="AH177" i="14" s="1"/>
  <c r="N174" i="4"/>
  <c r="AH272" i="14" s="1"/>
  <c r="N239" i="4"/>
  <c r="AH334" i="14" s="1"/>
  <c r="N332" i="4"/>
  <c r="AH411" i="14" s="1"/>
  <c r="N405" i="4"/>
  <c r="AH459" i="14" s="1"/>
  <c r="N465" i="4"/>
  <c r="AH497" i="14" s="1"/>
  <c r="N511" i="4"/>
  <c r="AH541" i="14" s="1"/>
  <c r="N555" i="4"/>
  <c r="AH584" i="14" s="1"/>
  <c r="N614" i="4"/>
  <c r="AH640" i="14" s="1"/>
  <c r="N676" i="4"/>
  <c r="AH691" i="14" s="1"/>
  <c r="N260" i="4"/>
  <c r="AH355" i="14" s="1"/>
  <c r="N25" i="4"/>
  <c r="AH74" i="14" s="1"/>
  <c r="N154" i="4"/>
  <c r="AH253" i="14" s="1"/>
  <c r="N222" i="4"/>
  <c r="AH318" i="14" s="1"/>
  <c r="N296" i="4"/>
  <c r="AH384" i="14" s="1"/>
  <c r="N363" i="4"/>
  <c r="AH436" i="14" s="1"/>
  <c r="N458" i="4"/>
  <c r="AH57" i="14" s="1"/>
  <c r="N560" i="4"/>
  <c r="AH589" i="14" s="1"/>
  <c r="N634" i="4"/>
  <c r="AH660" i="14" s="1"/>
  <c r="N693" i="4"/>
  <c r="AH706" i="14" s="1"/>
  <c r="N318" i="4"/>
  <c r="AH402" i="14" s="1"/>
  <c r="N395" i="4"/>
  <c r="AH452" i="14" s="1"/>
  <c r="AB51" i="4"/>
  <c r="AJ95" i="14" s="1"/>
  <c r="AB105" i="4"/>
  <c r="AJ139" i="14" s="1"/>
  <c r="N36" i="4"/>
  <c r="AH98" i="14" s="1"/>
  <c r="AB585" i="4"/>
  <c r="AJ592" i="14" s="1"/>
  <c r="AP67" i="4"/>
  <c r="AL122" i="14" s="1"/>
  <c r="AP147" i="4"/>
  <c r="AL195" i="14" s="1"/>
  <c r="AP39" i="4"/>
  <c r="AL102" i="14" s="1"/>
  <c r="AP105" i="4"/>
  <c r="AL154" i="14" s="1"/>
  <c r="AP155" i="4"/>
  <c r="AL203" i="14" s="1"/>
  <c r="AP54" i="4"/>
  <c r="AL114" i="14" s="1"/>
  <c r="AP129" i="4"/>
  <c r="AL177" i="14" s="1"/>
  <c r="AP29" i="4"/>
  <c r="AL22" i="14" s="1"/>
  <c r="AP97" i="4"/>
  <c r="AL146" i="14" s="1"/>
  <c r="AP150" i="4"/>
  <c r="AL198" i="14" s="1"/>
  <c r="AP210" i="4"/>
  <c r="AL257" i="14" s="1"/>
  <c r="AP274" i="4"/>
  <c r="AL321" i="14" s="1"/>
  <c r="AP336" i="4"/>
  <c r="AL46" i="14" s="1"/>
  <c r="AP227" i="4"/>
  <c r="AL274" i="14" s="1"/>
  <c r="AP282" i="4"/>
  <c r="AL329" i="14" s="1"/>
  <c r="AP345" i="4"/>
  <c r="AL384" i="14" s="1"/>
  <c r="AP242" i="4"/>
  <c r="AL289" i="14" s="1"/>
  <c r="AP309" i="4"/>
  <c r="AL353" i="14" s="1"/>
  <c r="AP198" i="4"/>
  <c r="AL245" i="14" s="1"/>
  <c r="AP266" i="4"/>
  <c r="AL313" i="14" s="1"/>
  <c r="AP331" i="4"/>
  <c r="AL372" i="14" s="1"/>
  <c r="AP401" i="4"/>
  <c r="AL428" i="14" s="1"/>
  <c r="AP464" i="4"/>
  <c r="AL477" i="14" s="1"/>
  <c r="AP375" i="4"/>
  <c r="AL408" i="14" s="1"/>
  <c r="AP437" i="4"/>
  <c r="AL456" i="14" s="1"/>
  <c r="AP509" i="4"/>
  <c r="AL521" i="14" s="1"/>
  <c r="AP397" i="4"/>
  <c r="AL424" i="14" s="1"/>
  <c r="AP460" i="4"/>
  <c r="AL473" i="14" s="1"/>
  <c r="AP521" i="4"/>
  <c r="AL533" i="14" s="1"/>
  <c r="AP404" i="4"/>
  <c r="AL431" i="14" s="1"/>
  <c r="AP468" i="4"/>
  <c r="AL481" i="14" s="1"/>
  <c r="AP529" i="4"/>
  <c r="AL540" i="14" s="1"/>
  <c r="AP601" i="4"/>
  <c r="AL612" i="14" s="1"/>
  <c r="AP665" i="4"/>
  <c r="AL673" i="14" s="1"/>
  <c r="AP501" i="4"/>
  <c r="AL513" i="14" s="1"/>
  <c r="AP586" i="4"/>
  <c r="AL597" i="14" s="1"/>
  <c r="AP650" i="4"/>
  <c r="AL661" i="14" s="1"/>
  <c r="AP582" i="4"/>
  <c r="AL593" i="14" s="1"/>
  <c r="AP707" i="4"/>
  <c r="AL710" i="14" s="1"/>
  <c r="AP602" i="4"/>
  <c r="AL613" i="14" s="1"/>
  <c r="AP709" i="4"/>
  <c r="AL712" i="14" s="1"/>
  <c r="AP725" i="4"/>
  <c r="AL726" i="14" s="1"/>
  <c r="AP639" i="4"/>
  <c r="AL650" i="14" s="1"/>
  <c r="AP587" i="4"/>
  <c r="AL598" i="14" s="1"/>
  <c r="N31" i="4"/>
  <c r="AH157" i="14" s="1"/>
  <c r="N110" i="4"/>
  <c r="AH210" i="14" s="1"/>
  <c r="N53" i="4"/>
  <c r="AH26" i="14" s="1"/>
  <c r="N101" i="4"/>
  <c r="AH202" i="14" s="1"/>
  <c r="N15" i="4"/>
  <c r="AH148" i="14" s="1"/>
  <c r="N161" i="4"/>
  <c r="AH259" i="14" s="1"/>
  <c r="N241" i="4"/>
  <c r="AH336" i="14" s="1"/>
  <c r="N304" i="4"/>
  <c r="AH91" i="14" s="1"/>
  <c r="N366" i="4"/>
  <c r="AH116" i="14" s="1"/>
  <c r="N430" i="4"/>
  <c r="AH474" i="14" s="1"/>
  <c r="N534" i="4"/>
  <c r="AH563" i="14" s="1"/>
  <c r="N612" i="4"/>
  <c r="AH638" i="14" s="1"/>
  <c r="N679" i="4"/>
  <c r="AH694" i="14" s="1"/>
  <c r="N732" i="4"/>
  <c r="AH734" i="14" s="1"/>
  <c r="N119" i="4"/>
  <c r="AH219" i="14" s="1"/>
  <c r="N195" i="4"/>
  <c r="AH293" i="14" s="1"/>
  <c r="N262" i="4"/>
  <c r="AH357" i="14" s="1"/>
  <c r="N326" i="4"/>
  <c r="AH62" i="14" s="1"/>
  <c r="N382" i="4"/>
  <c r="AH143" i="14" s="1"/>
  <c r="N443" i="4"/>
  <c r="AH69" i="14" s="1"/>
  <c r="N497" i="4"/>
  <c r="AH527" i="14" s="1"/>
  <c r="N538" i="4"/>
  <c r="AH567" i="14" s="1"/>
  <c r="N580" i="4"/>
  <c r="AH607" i="14" s="1"/>
  <c r="N654" i="4"/>
  <c r="AH141" i="14" s="1"/>
  <c r="N716" i="4"/>
  <c r="AH724" i="14" s="1"/>
  <c r="N369" i="4"/>
  <c r="AH114" i="14" s="1"/>
  <c r="N109" i="4"/>
  <c r="AH209" i="14" s="1"/>
  <c r="N203" i="4"/>
  <c r="AH301" i="14" s="1"/>
  <c r="N270" i="4"/>
  <c r="AH365" i="14" s="1"/>
  <c r="N343" i="4"/>
  <c r="AH420" i="14" s="1"/>
  <c r="N426" i="4"/>
  <c r="AH65" i="14" s="1"/>
  <c r="N518" i="4"/>
  <c r="AH548" i="14" s="1"/>
  <c r="N609" i="4"/>
  <c r="AH635" i="14" s="1"/>
  <c r="N669" i="4"/>
  <c r="AH93" i="14" s="1"/>
  <c r="N191" i="4"/>
  <c r="AH289" i="14" s="1"/>
  <c r="N70" i="4"/>
  <c r="AH182" i="14" s="1"/>
  <c r="N176" i="4"/>
  <c r="AH274" i="14" s="1"/>
  <c r="N250" i="4"/>
  <c r="AH345" i="14" s="1"/>
  <c r="N517" i="4"/>
  <c r="AH547" i="14" s="1"/>
  <c r="AP32" i="4"/>
  <c r="AL95" i="14" s="1"/>
  <c r="AP110" i="4"/>
  <c r="AL159" i="14" s="1"/>
  <c r="AP11" i="4"/>
  <c r="AL60" i="14" s="1"/>
  <c r="AP84" i="4"/>
  <c r="AL134" i="14" s="1"/>
  <c r="AP136" i="4"/>
  <c r="AL184" i="14" s="1"/>
  <c r="AP15" i="4"/>
  <c r="AL82" i="14" s="1"/>
  <c r="AP118" i="4"/>
  <c r="AL167" i="14" s="1"/>
  <c r="AP22" i="4"/>
  <c r="AL88" i="14" s="1"/>
  <c r="AP86" i="4"/>
  <c r="AL136" i="14" s="1"/>
  <c r="AP137" i="4"/>
  <c r="AL185" i="14" s="1"/>
  <c r="AP192" i="4"/>
  <c r="AL239" i="14" s="1"/>
  <c r="AP261" i="4"/>
  <c r="AL308" i="14" s="1"/>
  <c r="AP327" i="4"/>
  <c r="AL369" i="14" s="1"/>
  <c r="AP212" i="4"/>
  <c r="AL259" i="14" s="1"/>
  <c r="AP276" i="4"/>
  <c r="AL323" i="14" s="1"/>
  <c r="AP335" i="4"/>
  <c r="AL76" i="14" s="1"/>
  <c r="AP229" i="4"/>
  <c r="AL276" i="14" s="1"/>
  <c r="AP300" i="4"/>
  <c r="AL344" i="14" s="1"/>
  <c r="AP188" i="4"/>
  <c r="AL235" i="14" s="1"/>
  <c r="AP257" i="4"/>
  <c r="AL304" i="14" s="1"/>
  <c r="AP313" i="4"/>
  <c r="AL357" i="14" s="1"/>
  <c r="AP392" i="4"/>
  <c r="AL420" i="14" s="1"/>
  <c r="AP455" i="4"/>
  <c r="AL469" i="14" s="1"/>
  <c r="AP365" i="4"/>
  <c r="AL12" i="14" s="1"/>
  <c r="AP427" i="4"/>
  <c r="AL446" i="14" s="1"/>
  <c r="AP486" i="4"/>
  <c r="AL499" i="14" s="1"/>
  <c r="AP385" i="4"/>
  <c r="AL415" i="14" s="1"/>
  <c r="AP449" i="4"/>
  <c r="AL463" i="14" s="1"/>
  <c r="AP507" i="4"/>
  <c r="AL519" i="14" s="1"/>
  <c r="AP390" i="4"/>
  <c r="AL75" i="14" s="1"/>
  <c r="AP456" i="4"/>
  <c r="AL470" i="14" s="1"/>
  <c r="AP503" i="4"/>
  <c r="AL515" i="14" s="1"/>
  <c r="AP588" i="4"/>
  <c r="AL599" i="14" s="1"/>
  <c r="AP653" i="4"/>
  <c r="AL664" i="14" s="1"/>
  <c r="AP704" i="4"/>
  <c r="AL707" i="14" s="1"/>
  <c r="AP554" i="4"/>
  <c r="AL565" i="14" s="1"/>
  <c r="AP629" i="4"/>
  <c r="AL640" i="14" s="1"/>
  <c r="AP547" i="4"/>
  <c r="AL558" i="14" s="1"/>
  <c r="AP643" i="4"/>
  <c r="AL654" i="14" s="1"/>
  <c r="AP564" i="4"/>
  <c r="AL575" i="14" s="1"/>
  <c r="AP622" i="4"/>
  <c r="AL633" i="14" s="1"/>
  <c r="AP730" i="4"/>
  <c r="AL13" i="14" s="1"/>
  <c r="AP636" i="4"/>
  <c r="AL647" i="14" s="1"/>
  <c r="AP677" i="4"/>
  <c r="AL685" i="14" s="1"/>
  <c r="AP682" i="4"/>
  <c r="AL690" i="14" s="1"/>
  <c r="N32" i="4"/>
  <c r="AH112" i="14" s="1"/>
  <c r="N91" i="4"/>
  <c r="AH193" i="14" s="1"/>
  <c r="N9" i="4"/>
  <c r="AH34" i="14" s="1"/>
  <c r="N73" i="4"/>
  <c r="AH6" i="14" s="1"/>
  <c r="N117" i="4"/>
  <c r="AH217" i="14" s="1"/>
  <c r="N87" i="4"/>
  <c r="AH189" i="14" s="1"/>
  <c r="N204" i="4"/>
  <c r="AH302" i="14" s="1"/>
  <c r="N261" i="4"/>
  <c r="AH356" i="14" s="1"/>
  <c r="N322" i="4"/>
  <c r="AH406" i="14" s="1"/>
  <c r="N387" i="4"/>
  <c r="AH449" i="14" s="1"/>
  <c r="N456" i="4"/>
  <c r="AH489" i="14" s="1"/>
  <c r="N573" i="4"/>
  <c r="AH83" i="14" s="1"/>
  <c r="N633" i="4"/>
  <c r="AH659" i="14" s="1"/>
  <c r="N692" i="4"/>
  <c r="AH705" i="14" s="1"/>
  <c r="N392" i="4"/>
  <c r="AH89" i="14" s="1"/>
  <c r="N125" i="4"/>
  <c r="AH224" i="14" s="1"/>
  <c r="N198" i="4"/>
  <c r="AH296" i="14" s="1"/>
  <c r="N286" i="4"/>
  <c r="AH380" i="14" s="1"/>
  <c r="N339" i="4"/>
  <c r="AH416" i="14" s="1"/>
  <c r="N399" i="4"/>
  <c r="AH455" i="14" s="1"/>
  <c r="N463" i="4"/>
  <c r="AH495" i="14" s="1"/>
  <c r="N508" i="4"/>
  <c r="AH538" i="14" s="1"/>
  <c r="N553" i="4"/>
  <c r="AH582" i="14" s="1"/>
  <c r="N607" i="4"/>
  <c r="AH633" i="14" s="1"/>
  <c r="N674" i="4"/>
  <c r="AH689" i="14" s="1"/>
  <c r="N193" i="4"/>
  <c r="AH291" i="14" s="1"/>
  <c r="N22" i="4"/>
  <c r="AH153" i="14" s="1"/>
  <c r="N150" i="4"/>
  <c r="AH249" i="14" s="1"/>
  <c r="N220" i="4"/>
  <c r="AH316" i="14" s="1"/>
  <c r="N290" i="4"/>
  <c r="AH383" i="14" s="1"/>
  <c r="N358" i="4"/>
  <c r="AH433" i="14" s="1"/>
  <c r="N431" i="4"/>
  <c r="AH475" i="14" s="1"/>
  <c r="N525" i="4"/>
  <c r="AH554" i="14" s="1"/>
  <c r="N611" i="4"/>
  <c r="AH637" i="14" s="1"/>
  <c r="N671" i="4"/>
  <c r="AH686" i="14" s="1"/>
  <c r="N247" i="4"/>
  <c r="AH342" i="14" s="1"/>
  <c r="N74" i="4"/>
  <c r="AH184" i="14" s="1"/>
  <c r="N181" i="4"/>
  <c r="AH279" i="14" s="1"/>
  <c r="N254" i="4"/>
  <c r="AH349" i="14" s="1"/>
  <c r="N485" i="4"/>
  <c r="AH516" i="14" s="1"/>
  <c r="AP17" i="4"/>
  <c r="AL84" i="14" s="1"/>
  <c r="AP92" i="4"/>
  <c r="AL142" i="14" s="1"/>
  <c r="AP179" i="4"/>
  <c r="AL226" i="14" s="1"/>
  <c r="AP69" i="4"/>
  <c r="AL124" i="14" s="1"/>
  <c r="AP114" i="4"/>
  <c r="AL163" i="14" s="1"/>
  <c r="AP166" i="4"/>
  <c r="AL213" i="14" s="1"/>
  <c r="AP59" i="4"/>
  <c r="AL116" i="14" s="1"/>
  <c r="AP143" i="4"/>
  <c r="AL191" i="14" s="1"/>
  <c r="AP49" i="4"/>
  <c r="AL110" i="14" s="1"/>
  <c r="AP131" i="4"/>
  <c r="AL179" i="14" s="1"/>
  <c r="AP182" i="4"/>
  <c r="AL229" i="14" s="1"/>
  <c r="AP250" i="4"/>
  <c r="AL297" i="14" s="1"/>
  <c r="AP317" i="4"/>
  <c r="AL361" i="14" s="1"/>
  <c r="AP204" i="4"/>
  <c r="AL251" i="14" s="1"/>
  <c r="AP267" i="4"/>
  <c r="AL314" i="14" s="1"/>
  <c r="AP321" i="4"/>
  <c r="AL365" i="14" s="1"/>
  <c r="AP218" i="4"/>
  <c r="AL265" i="14" s="1"/>
  <c r="AP286" i="4"/>
  <c r="AL333" i="14" s="1"/>
  <c r="AP349" i="4"/>
  <c r="AL388" i="14" s="1"/>
  <c r="AP239" i="4"/>
  <c r="AL286" i="14" s="1"/>
  <c r="AP304" i="4"/>
  <c r="AL348" i="14" s="1"/>
  <c r="AP378" i="4"/>
  <c r="AL409" i="14" s="1"/>
  <c r="AP441" i="4"/>
  <c r="AL458" i="14" s="1"/>
  <c r="AP354" i="4"/>
  <c r="AL393" i="14" s="1"/>
  <c r="AP415" i="4"/>
  <c r="AL440" i="14" s="1"/>
  <c r="AP479" i="4"/>
  <c r="AL492" i="14" s="1"/>
  <c r="AP374" i="4"/>
  <c r="AL35" i="14" s="1"/>
  <c r="AP439" i="4"/>
  <c r="AL457" i="14" s="1"/>
  <c r="AP499" i="4"/>
  <c r="AL511" i="14" s="1"/>
  <c r="AP379" i="4"/>
  <c r="AL410" i="14" s="1"/>
  <c r="AP444" i="4"/>
  <c r="AL459" i="14" s="1"/>
  <c r="AP517" i="4"/>
  <c r="AL529" i="14" s="1"/>
  <c r="AP568" i="4"/>
  <c r="AL579" i="14" s="1"/>
  <c r="AP627" i="4"/>
  <c r="AL638" i="14" s="1"/>
  <c r="AP698" i="4"/>
  <c r="AL703" i="14" s="1"/>
  <c r="AP544" i="4"/>
  <c r="AL555" i="14" s="1"/>
  <c r="AP603" i="4"/>
  <c r="AL614" i="14" s="1"/>
  <c r="AP531" i="4"/>
  <c r="AL542" i="14" s="1"/>
  <c r="AP578" i="4"/>
  <c r="AL589" i="14" s="1"/>
  <c r="AP548" i="4"/>
  <c r="AL559" i="14" s="1"/>
  <c r="AP604" i="4"/>
  <c r="AL615" i="14" s="1"/>
  <c r="AP719" i="4"/>
  <c r="AL722" i="14" s="1"/>
  <c r="AP736" i="4"/>
  <c r="AL735" i="14" s="1"/>
  <c r="AP662" i="4"/>
  <c r="AL671" i="14" s="1"/>
  <c r="AP651" i="4"/>
  <c r="AL662" i="14" s="1"/>
  <c r="N26" i="4"/>
  <c r="AH102" i="14" s="1"/>
  <c r="N103" i="4"/>
  <c r="AH204" i="14" s="1"/>
  <c r="N11" i="4"/>
  <c r="AH60" i="14" s="1"/>
  <c r="N76" i="4"/>
  <c r="AH96" i="14" s="1"/>
  <c r="N124" i="4"/>
  <c r="AH223" i="14" s="1"/>
  <c r="N72" i="4"/>
  <c r="AH183" i="14" s="1"/>
  <c r="N194" i="4"/>
  <c r="AH292" i="14" s="1"/>
  <c r="N251" i="4"/>
  <c r="AH346" i="14" s="1"/>
  <c r="N311" i="4"/>
  <c r="AH395" i="14" s="1"/>
  <c r="N378" i="4"/>
  <c r="AH442" i="14" s="1"/>
  <c r="N438" i="4"/>
  <c r="AH7" i="14" s="1"/>
  <c r="N544" i="4"/>
  <c r="AH573" i="14" s="1"/>
  <c r="N619" i="4"/>
  <c r="AH645" i="14" s="1"/>
  <c r="N683" i="4"/>
  <c r="AH698" i="14" s="1"/>
  <c r="N309" i="4"/>
  <c r="AH393" i="14" s="1"/>
  <c r="N102" i="4"/>
  <c r="AH203" i="14" s="1"/>
  <c r="N189" i="4"/>
  <c r="AH287" i="14" s="1"/>
  <c r="N269" i="4"/>
  <c r="AH364" i="14" s="1"/>
  <c r="N341" i="4"/>
  <c r="AH418" i="14" s="1"/>
  <c r="N420" i="4"/>
  <c r="AH52" i="14" s="1"/>
  <c r="N474" i="4"/>
  <c r="AH505" i="14" s="1"/>
  <c r="N523" i="4"/>
  <c r="AH553" i="14" s="1"/>
  <c r="N565" i="4"/>
  <c r="AH594" i="14" s="1"/>
  <c r="N630" i="4"/>
  <c r="AH656" i="14" s="1"/>
  <c r="N696" i="4"/>
  <c r="AH79" i="14" s="1"/>
  <c r="N307" i="4"/>
  <c r="AH391" i="14" s="1"/>
  <c r="N46" i="4"/>
  <c r="AH167" i="14" s="1"/>
  <c r="N164" i="4"/>
  <c r="AH262" i="14" s="1"/>
  <c r="N246" i="4"/>
  <c r="AH341" i="14" s="1"/>
  <c r="N312" i="4"/>
  <c r="AH396" i="14" s="1"/>
  <c r="N386" i="4"/>
  <c r="AH448" i="14" s="1"/>
  <c r="N478" i="4"/>
  <c r="AH509" i="14" s="1"/>
  <c r="N587" i="4"/>
  <c r="AH614" i="14" s="1"/>
  <c r="N649" i="4"/>
  <c r="AH674" i="14" s="1"/>
  <c r="N714" i="4"/>
  <c r="AH722" i="14" s="1"/>
  <c r="N380" i="4"/>
  <c r="AH444" i="14" s="1"/>
  <c r="AB652" i="4"/>
  <c r="AJ659" i="14" s="1"/>
  <c r="AB720" i="4"/>
  <c r="AJ722" i="14" s="1"/>
  <c r="AB574" i="4"/>
  <c r="AJ581" i="14" s="1"/>
  <c r="AB660" i="4"/>
  <c r="AJ49" i="14" s="1"/>
  <c r="AB532" i="4"/>
  <c r="AJ539" i="14" s="1"/>
  <c r="AB596" i="4"/>
  <c r="AJ603" i="14" s="1"/>
  <c r="AB721" i="4"/>
  <c r="AJ723" i="14" s="1"/>
  <c r="AB674" i="4"/>
  <c r="AJ679" i="14" s="1"/>
  <c r="AB622" i="4"/>
  <c r="AJ629" i="14" s="1"/>
  <c r="AB565" i="4"/>
  <c r="AJ572" i="14" s="1"/>
  <c r="AB734" i="4"/>
  <c r="AJ733" i="14" s="1"/>
  <c r="AB638" i="4"/>
  <c r="AJ645" i="14" s="1"/>
  <c r="AB576" i="4"/>
  <c r="AJ583" i="14" s="1"/>
  <c r="AB501" i="4"/>
  <c r="AJ508" i="14" s="1"/>
  <c r="AB451" i="4"/>
  <c r="AJ460" i="14" s="1"/>
  <c r="AB346" i="4"/>
  <c r="AJ374" i="14" s="1"/>
  <c r="AB236" i="4"/>
  <c r="AJ269" i="14" s="1"/>
  <c r="AB68" i="4"/>
  <c r="AJ107" i="14" s="1"/>
  <c r="AB456" i="4"/>
  <c r="AJ465" i="14" s="1"/>
  <c r="AB376" i="4"/>
  <c r="AJ399" i="14" s="1"/>
  <c r="AB278" i="4"/>
  <c r="AJ311" i="14" s="1"/>
  <c r="AB171" i="4"/>
  <c r="AJ204" i="14" s="1"/>
  <c r="AB98" i="4"/>
  <c r="AJ132" i="14" s="1"/>
  <c r="AB505" i="4"/>
  <c r="AJ512" i="14" s="1"/>
  <c r="AB457" i="4"/>
  <c r="AJ466" i="14" s="1"/>
  <c r="AB341" i="4"/>
  <c r="AJ369" i="14" s="1"/>
  <c r="AB242" i="4"/>
  <c r="AJ275" i="14" s="1"/>
  <c r="AB119" i="4"/>
  <c r="AJ153" i="14" s="1"/>
  <c r="AB15" i="4"/>
  <c r="AJ63" i="14" s="1"/>
  <c r="AB436" i="4"/>
  <c r="AJ449" i="14" s="1"/>
  <c r="AB374" i="4"/>
  <c r="AJ35" i="14" s="1"/>
  <c r="AB287" i="4"/>
  <c r="AJ320" i="14" s="1"/>
  <c r="AB194" i="4"/>
  <c r="AJ227" i="14" s="1"/>
  <c r="AB21" i="4"/>
  <c r="AJ68" i="14" s="1"/>
  <c r="AB421" i="4"/>
  <c r="AJ437" i="14" s="1"/>
  <c r="AB362" i="4"/>
  <c r="AJ36" i="14" s="1"/>
  <c r="AB293" i="4"/>
  <c r="AJ20" i="14" s="1"/>
  <c r="AB212" i="4"/>
  <c r="AJ245" i="14" s="1"/>
  <c r="AB130" i="4"/>
  <c r="AJ163" i="14" s="1"/>
  <c r="AB34" i="4"/>
  <c r="AJ80" i="14" s="1"/>
  <c r="AB237" i="4"/>
  <c r="AJ270" i="14" s="1"/>
  <c r="AB160" i="4"/>
  <c r="AJ193" i="14" s="1"/>
  <c r="AB110" i="4"/>
  <c r="AJ144" i="14" s="1"/>
  <c r="AB22" i="4"/>
  <c r="AJ69" i="14" s="1"/>
  <c r="AB679" i="4"/>
  <c r="AJ684" i="14" s="1"/>
  <c r="AB560" i="4"/>
  <c r="AJ567" i="14" s="1"/>
  <c r="AB619" i="4"/>
  <c r="AJ626" i="14" s="1"/>
  <c r="AB685" i="4"/>
  <c r="AJ690" i="14" s="1"/>
  <c r="AB602" i="4"/>
  <c r="AJ609" i="14" s="1"/>
  <c r="AB700" i="4"/>
  <c r="AJ703" i="14" s="1"/>
  <c r="AB530" i="4"/>
  <c r="AJ537" i="14" s="1"/>
  <c r="AB688" i="4"/>
  <c r="AJ693" i="14" s="1"/>
  <c r="AB646" i="4"/>
  <c r="AJ653" i="14" s="1"/>
  <c r="AB586" i="4"/>
  <c r="AJ593" i="14" s="1"/>
  <c r="AB540" i="4"/>
  <c r="AJ547" i="14" s="1"/>
  <c r="AB699" i="4"/>
  <c r="AJ702" i="14" s="1"/>
  <c r="AB599" i="4"/>
  <c r="AJ606" i="14" s="1"/>
  <c r="AB521" i="4"/>
  <c r="AJ528" i="14" s="1"/>
  <c r="AB471" i="4"/>
  <c r="AJ479" i="14" s="1"/>
  <c r="AB380" i="4"/>
  <c r="AJ402" i="14" s="1"/>
  <c r="AB305" i="4"/>
  <c r="AJ336" i="14" s="1"/>
  <c r="AB177" i="4"/>
  <c r="AJ210" i="14" s="1"/>
  <c r="AB31" i="4"/>
  <c r="AJ77" i="14" s="1"/>
  <c r="AB449" i="4"/>
  <c r="AJ458" i="14" s="1"/>
  <c r="AB337" i="4"/>
  <c r="AJ365" i="14" s="1"/>
  <c r="AB249" i="4"/>
  <c r="AJ282" i="14" s="1"/>
  <c r="AB150" i="4"/>
  <c r="AJ183" i="14" s="1"/>
  <c r="AB72" i="4"/>
  <c r="AJ111" i="14" s="1"/>
  <c r="AB500" i="4"/>
  <c r="AJ507" i="14" s="1"/>
  <c r="AB454" i="4"/>
  <c r="AJ463" i="14" s="1"/>
  <c r="AB331" i="4"/>
  <c r="AJ360" i="14" s="1"/>
  <c r="AB239" i="4"/>
  <c r="AJ272" i="14" s="1"/>
  <c r="AB59" i="4"/>
  <c r="AJ99" i="14" s="1"/>
  <c r="AB478" i="4"/>
  <c r="AJ486" i="14" s="1"/>
  <c r="AB400" i="4"/>
  <c r="AJ420" i="14" s="1"/>
  <c r="AB336" i="4"/>
  <c r="AJ46" i="14" s="1"/>
  <c r="AB230" i="4"/>
  <c r="AJ263" i="14" s="1"/>
  <c r="AB109" i="4"/>
  <c r="AJ143" i="14" s="1"/>
  <c r="AB427" i="4"/>
  <c r="AJ440" i="14" s="1"/>
  <c r="AB355" i="4"/>
  <c r="AJ383" i="14" s="1"/>
  <c r="AB290" i="4"/>
  <c r="AJ323" i="14" s="1"/>
  <c r="AB205" i="4"/>
  <c r="AJ238" i="14" s="1"/>
  <c r="AB125" i="4"/>
  <c r="AJ158" i="14" s="1"/>
  <c r="AB29" i="4"/>
  <c r="AJ22" i="14" s="1"/>
  <c r="AB233" i="4"/>
  <c r="AJ266" i="14" s="1"/>
  <c r="AB159" i="4"/>
  <c r="AJ192" i="14" s="1"/>
  <c r="AB108" i="4"/>
  <c r="AJ142" i="14" s="1"/>
  <c r="AB556" i="4"/>
  <c r="AJ563" i="14" s="1"/>
  <c r="AB614" i="4"/>
  <c r="AJ621" i="14" s="1"/>
  <c r="AB681" i="4"/>
  <c r="AJ686" i="14" s="1"/>
  <c r="AB589" i="4"/>
  <c r="AJ596" i="14" s="1"/>
  <c r="AB645" i="4"/>
  <c r="AJ652" i="14" s="1"/>
  <c r="AB527" i="4"/>
  <c r="AJ534" i="14" s="1"/>
  <c r="AB686" i="4"/>
  <c r="AJ691" i="14" s="1"/>
  <c r="AB644" i="4"/>
  <c r="AJ651" i="14" s="1"/>
  <c r="AB580" i="4"/>
  <c r="AJ587" i="14" s="1"/>
  <c r="AB538" i="4"/>
  <c r="AJ545" i="14" s="1"/>
  <c r="AB666" i="4"/>
  <c r="AJ671" i="14" s="1"/>
  <c r="AB597" i="4"/>
  <c r="AJ604" i="14" s="1"/>
  <c r="AB516" i="4"/>
  <c r="AJ523" i="14" s="1"/>
  <c r="AB469" i="4"/>
  <c r="AJ477" i="14" s="1"/>
  <c r="AB377" i="4"/>
  <c r="AJ33" i="14" s="1"/>
  <c r="AB298" i="4"/>
  <c r="AJ329" i="14" s="1"/>
  <c r="AB154" i="4"/>
  <c r="AJ187" i="14" s="1"/>
  <c r="AB27" i="4"/>
  <c r="AJ74" i="14" s="1"/>
  <c r="AB430" i="4"/>
  <c r="AJ443" i="14" s="1"/>
  <c r="AB335" i="4"/>
  <c r="AJ364" i="14" s="1"/>
  <c r="AB245" i="4"/>
  <c r="AJ278" i="14" s="1"/>
  <c r="AB145" i="4"/>
  <c r="AJ178" i="14" s="1"/>
  <c r="AB520" i="4"/>
  <c r="AJ527" i="14" s="1"/>
  <c r="AB472" i="4"/>
  <c r="AJ480" i="14" s="1"/>
  <c r="AB370" i="4"/>
  <c r="AJ395" i="14" s="1"/>
  <c r="AB282" i="4"/>
  <c r="AJ315" i="14" s="1"/>
  <c r="AB182" i="4"/>
  <c r="AJ215" i="14" s="1"/>
  <c r="AB23" i="4"/>
  <c r="AJ70" i="14" s="1"/>
  <c r="AB444" i="4"/>
  <c r="AJ454" i="14" s="1"/>
  <c r="AB381" i="4"/>
  <c r="AJ403" i="14" s="1"/>
  <c r="AB306" i="4"/>
  <c r="AJ337" i="14" s="1"/>
  <c r="AB201" i="4"/>
  <c r="AJ234" i="14" s="1"/>
  <c r="AB82" i="4"/>
  <c r="AJ117" i="14" s="1"/>
  <c r="AB417" i="4"/>
  <c r="AJ435" i="14" s="1"/>
  <c r="AB347" i="4"/>
  <c r="AJ375" i="14" s="1"/>
  <c r="AB280" i="4"/>
  <c r="AJ313" i="14" s="1"/>
  <c r="AB203" i="4"/>
  <c r="AJ236" i="14" s="1"/>
  <c r="AB118" i="4"/>
  <c r="AJ152" i="14" s="1"/>
  <c r="AB302" i="4"/>
  <c r="AJ333" i="14" s="1"/>
  <c r="AB231" i="4"/>
  <c r="AJ264" i="14" s="1"/>
  <c r="AB157" i="4"/>
  <c r="AJ190" i="14" s="1"/>
  <c r="AB106" i="4"/>
  <c r="AJ140" i="14" s="1"/>
  <c r="AB691" i="4"/>
  <c r="AJ695" i="14" s="1"/>
  <c r="AB656" i="4"/>
  <c r="AJ663" i="14" s="1"/>
  <c r="AB724" i="4"/>
  <c r="AJ31" i="14" s="1"/>
  <c r="AB577" i="4"/>
  <c r="AJ584" i="14" s="1"/>
  <c r="AB664" i="4"/>
  <c r="AJ669" i="14" s="1"/>
  <c r="AB726" i="4"/>
  <c r="AJ727" i="14" s="1"/>
  <c r="AB569" i="4"/>
  <c r="AJ576" i="14" s="1"/>
  <c r="AB715" i="4"/>
  <c r="AJ717" i="14" s="1"/>
  <c r="AB668" i="4"/>
  <c r="AJ673" i="14" s="1"/>
  <c r="AB611" i="4"/>
  <c r="AJ618" i="14" s="1"/>
  <c r="AB558" i="4"/>
  <c r="AJ565" i="14" s="1"/>
  <c r="AB711" i="4"/>
  <c r="AJ713" i="14" s="1"/>
  <c r="AB624" i="4"/>
  <c r="AJ631" i="14" s="1"/>
  <c r="AB551" i="4"/>
  <c r="AJ558" i="14" s="1"/>
  <c r="AB494" i="4"/>
  <c r="AJ501" i="14" s="1"/>
  <c r="AB416" i="4"/>
  <c r="AJ434" i="14" s="1"/>
  <c r="AB332" i="4"/>
  <c r="AJ361" i="14" s="1"/>
  <c r="AB226" i="4"/>
  <c r="AJ259" i="14" s="1"/>
  <c r="AB77" i="4"/>
  <c r="AJ17" i="14" s="1"/>
  <c r="AB440" i="4"/>
  <c r="AJ45" i="14" s="1"/>
  <c r="AB350" i="4"/>
  <c r="AJ378" i="14" s="1"/>
  <c r="AB256" i="4"/>
  <c r="AJ289" i="14" s="1"/>
  <c r="AB158" i="4"/>
  <c r="AJ191" i="14" s="1"/>
  <c r="AB26" i="4"/>
  <c r="AJ73" i="14" s="1"/>
  <c r="AB485" i="4"/>
  <c r="AJ493" i="14" s="1"/>
  <c r="AB401" i="4"/>
  <c r="AJ421" i="14" s="1"/>
  <c r="AB303" i="4"/>
  <c r="AJ334" i="14" s="1"/>
  <c r="AB190" i="4"/>
  <c r="AJ223" i="14" s="1"/>
  <c r="AB49" i="4"/>
  <c r="AJ93" i="14" s="1"/>
  <c r="AB486" i="4"/>
  <c r="AJ494" i="14" s="1"/>
  <c r="AB410" i="4"/>
  <c r="AJ429" i="14" s="1"/>
  <c r="AB348" i="4"/>
  <c r="AJ376" i="14" s="1"/>
  <c r="AB241" i="4"/>
  <c r="AJ274" i="14" s="1"/>
  <c r="AB121" i="4"/>
  <c r="AJ155" i="14" s="1"/>
  <c r="AB439" i="4"/>
  <c r="AJ451" i="14" s="1"/>
  <c r="AB396" i="4"/>
  <c r="AJ416" i="14" s="1"/>
  <c r="AB329" i="4"/>
  <c r="AJ359" i="14" s="1"/>
  <c r="AB263" i="4"/>
  <c r="AJ296" i="14" s="1"/>
  <c r="AB189" i="4"/>
  <c r="AJ222" i="14" s="1"/>
  <c r="AB90" i="4"/>
  <c r="AJ125" i="14" s="1"/>
  <c r="AB299" i="4"/>
  <c r="AJ330" i="14" s="1"/>
  <c r="AB228" i="4"/>
  <c r="AJ261" i="14" s="1"/>
  <c r="AB156" i="4"/>
  <c r="AJ189" i="14" s="1"/>
  <c r="AB91" i="4"/>
  <c r="AJ126" i="14" s="1"/>
  <c r="AB675" i="4"/>
  <c r="AJ680" i="14" s="1"/>
  <c r="AB616" i="4"/>
  <c r="AJ623" i="14" s="1"/>
  <c r="AB706" i="4"/>
  <c r="AJ708" i="14" s="1"/>
  <c r="AB542" i="4"/>
  <c r="AJ549" i="14" s="1"/>
  <c r="AB636" i="4"/>
  <c r="AJ643" i="14" s="1"/>
  <c r="AB722" i="4"/>
  <c r="AJ724" i="14" s="1"/>
  <c r="AB567" i="4"/>
  <c r="AJ574" i="14" s="1"/>
  <c r="AB698" i="4"/>
  <c r="AJ701" i="14" s="1"/>
  <c r="AB663" i="4"/>
  <c r="AJ668" i="14" s="1"/>
  <c r="AB606" i="4"/>
  <c r="AJ613" i="14" s="1"/>
  <c r="AB555" i="4"/>
  <c r="AJ562" i="14" s="1"/>
  <c r="AB709" i="4"/>
  <c r="AJ711" i="14" s="1"/>
  <c r="AB617" i="4"/>
  <c r="AJ624" i="14" s="1"/>
  <c r="AB544" i="4"/>
  <c r="AJ551" i="14" s="1"/>
  <c r="AB491" i="4"/>
  <c r="AJ498" i="14" s="1"/>
  <c r="AB412" i="4"/>
  <c r="AJ15" i="14" s="1"/>
  <c r="AB324" i="4"/>
  <c r="AJ355" i="14" s="1"/>
  <c r="AB223" i="4"/>
  <c r="AJ256" i="14" s="1"/>
  <c r="AB20" i="4"/>
  <c r="AJ67" i="14" s="1"/>
  <c r="AB438" i="4"/>
  <c r="AJ7" i="14" s="1"/>
  <c r="AB345" i="4"/>
  <c r="AJ373" i="14" s="1"/>
  <c r="AB252" i="4"/>
  <c r="AJ285" i="14" s="1"/>
  <c r="AB153" i="4"/>
  <c r="AJ186" i="14" s="1"/>
  <c r="AB80" i="4"/>
  <c r="AJ116" i="14" s="1"/>
  <c r="AB492" i="4"/>
  <c r="AJ499" i="14" s="1"/>
  <c r="AB447" i="4"/>
  <c r="AJ456" i="14" s="1"/>
  <c r="AB317" i="4"/>
  <c r="AJ348" i="14" s="1"/>
  <c r="AB211" i="4"/>
  <c r="AJ244" i="14" s="1"/>
  <c r="AB69" i="4"/>
  <c r="AJ108" i="14" s="1"/>
  <c r="AB503" i="4"/>
  <c r="AJ510" i="14" s="1"/>
  <c r="AB420" i="4"/>
  <c r="AJ52" i="14" s="1"/>
  <c r="AB357" i="4"/>
  <c r="AJ385" i="14" s="1"/>
  <c r="AB264" i="4"/>
  <c r="AJ297" i="14" s="1"/>
  <c r="AB147" i="4"/>
  <c r="AJ180" i="14" s="1"/>
  <c r="AB445" i="4"/>
  <c r="AJ455" i="14" s="1"/>
  <c r="AB408" i="4"/>
  <c r="AJ428" i="14" s="1"/>
  <c r="AB342" i="4"/>
  <c r="AJ370" i="14" s="1"/>
  <c r="AB275" i="4"/>
  <c r="AJ308" i="14" s="1"/>
  <c r="AB198" i="4"/>
  <c r="AJ231" i="14" s="1"/>
  <c r="AB111" i="4"/>
  <c r="AJ145" i="14" s="1"/>
  <c r="AB297" i="4"/>
  <c r="AJ328" i="14" s="1"/>
  <c r="AB227" i="4"/>
  <c r="AJ260" i="14" s="1"/>
  <c r="AB155" i="4"/>
  <c r="AJ188" i="14" s="1"/>
  <c r="AB81" i="4"/>
  <c r="AJ24" i="14" s="1"/>
  <c r="AB10" i="4"/>
  <c r="AJ59" i="14" s="1"/>
  <c r="AB662" i="4"/>
  <c r="AJ667" i="14" s="1"/>
  <c r="AB731" i="4"/>
  <c r="AJ730" i="14" s="1"/>
  <c r="AB587" i="4"/>
  <c r="AJ594" i="14" s="1"/>
  <c r="AB669" i="4"/>
  <c r="AJ674" i="14" s="1"/>
  <c r="AB559" i="4"/>
  <c r="AJ566" i="14" s="1"/>
  <c r="AB621" i="4"/>
  <c r="AJ628" i="14" s="1"/>
  <c r="AB727" i="4"/>
  <c r="AJ37" i="14" s="1"/>
  <c r="AB680" i="4"/>
  <c r="AJ685" i="14" s="1"/>
  <c r="AB633" i="4"/>
  <c r="AJ640" i="14" s="1"/>
  <c r="AB572" i="4"/>
  <c r="AJ579" i="14" s="1"/>
  <c r="AB531" i="4"/>
  <c r="AJ538" i="14" s="1"/>
  <c r="AB651" i="4"/>
  <c r="AJ658" i="14" s="1"/>
  <c r="AB590" i="4"/>
  <c r="AJ597" i="14" s="1"/>
  <c r="AB508" i="4"/>
  <c r="AJ515" i="14" s="1"/>
  <c r="AB463" i="4"/>
  <c r="AJ471" i="14" s="1"/>
  <c r="AB363" i="4"/>
  <c r="AJ389" i="14" s="1"/>
  <c r="AB253" i="4"/>
  <c r="AJ286" i="14" s="1"/>
  <c r="AB133" i="4"/>
  <c r="AJ166" i="14" s="1"/>
  <c r="AB12" i="4"/>
  <c r="AJ32" i="14" s="1"/>
  <c r="AB411" i="4"/>
  <c r="AJ430" i="14" s="1"/>
  <c r="AB315" i="4"/>
  <c r="AJ346" i="14" s="1"/>
  <c r="AB218" i="4"/>
  <c r="AJ251" i="14" s="1"/>
  <c r="AB136" i="4"/>
  <c r="AJ169" i="14" s="1"/>
  <c r="AB44" i="4"/>
  <c r="AJ40" i="14" s="1"/>
  <c r="AB490" i="4"/>
  <c r="AJ497" i="14" s="1"/>
  <c r="AB407" i="4"/>
  <c r="AJ427" i="14" s="1"/>
  <c r="AB312" i="4"/>
  <c r="AJ343" i="14" s="1"/>
  <c r="AB202" i="4"/>
  <c r="AJ235" i="14" s="1"/>
  <c r="AB25" i="4"/>
  <c r="AJ72" i="14" s="1"/>
  <c r="AB458" i="4"/>
  <c r="AJ57" i="14" s="1"/>
  <c r="AB386" i="4"/>
  <c r="AJ407" i="14" s="1"/>
  <c r="AB311" i="4"/>
  <c r="AJ342" i="14" s="1"/>
  <c r="AB204" i="4"/>
  <c r="AJ237" i="14" s="1"/>
  <c r="AB17" i="4"/>
  <c r="AJ65" i="14" s="1"/>
  <c r="AB419" i="4"/>
  <c r="AJ436" i="14" s="1"/>
  <c r="AB338" i="4"/>
  <c r="AJ366" i="14" s="1"/>
  <c r="AB268" i="4"/>
  <c r="AJ301" i="14" s="1"/>
  <c r="AB195" i="4"/>
  <c r="AJ228" i="14" s="1"/>
  <c r="AB100" i="4"/>
  <c r="AJ134" i="14" s="1"/>
  <c r="AB292" i="4"/>
  <c r="AJ325" i="14" s="1"/>
  <c r="AB225" i="4"/>
  <c r="AJ258" i="14" s="1"/>
  <c r="AB149" i="4"/>
  <c r="AJ182" i="14" s="1"/>
  <c r="AB19" i="4"/>
  <c r="AJ66" i="14" s="1"/>
  <c r="AB728" i="4"/>
  <c r="AJ728" i="14" s="1"/>
  <c r="AB581" i="4"/>
  <c r="AJ588" i="14" s="1"/>
  <c r="AB667" i="4"/>
  <c r="AJ672" i="14" s="1"/>
  <c r="AB557" i="4"/>
  <c r="AJ564" i="14" s="1"/>
  <c r="AB609" i="4"/>
  <c r="AJ616" i="14" s="1"/>
  <c r="AB725" i="4"/>
  <c r="AJ726" i="14" s="1"/>
  <c r="AB678" i="4"/>
  <c r="AJ683" i="14" s="1"/>
  <c r="AB628" i="4"/>
  <c r="AJ635" i="14" s="1"/>
  <c r="AB570" i="4"/>
  <c r="AJ577" i="14" s="1"/>
  <c r="AB529" i="4"/>
  <c r="AJ536" i="14" s="1"/>
  <c r="AB649" i="4"/>
  <c r="AJ656" i="14" s="1"/>
  <c r="AB588" i="4"/>
  <c r="AJ595" i="14" s="1"/>
  <c r="AB506" i="4"/>
  <c r="AJ513" i="14" s="1"/>
  <c r="AB455" i="4"/>
  <c r="AJ464" i="14" s="1"/>
  <c r="AB359" i="4"/>
  <c r="AJ30" i="14" s="1"/>
  <c r="AB250" i="4"/>
  <c r="AJ283" i="14" s="1"/>
  <c r="AB129" i="4"/>
  <c r="AJ162" i="14" s="1"/>
  <c r="AB519" i="4"/>
  <c r="AJ526" i="14" s="1"/>
  <c r="AB402" i="4"/>
  <c r="AJ422" i="14" s="1"/>
  <c r="AB307" i="4"/>
  <c r="AJ338" i="14" s="1"/>
  <c r="AB208" i="4"/>
  <c r="AJ241" i="14" s="1"/>
  <c r="AB132" i="4"/>
  <c r="AJ165" i="14" s="1"/>
  <c r="AB510" i="4"/>
  <c r="AJ517" i="14" s="1"/>
  <c r="AB464" i="4"/>
  <c r="AJ472" i="14" s="1"/>
  <c r="AB354" i="4"/>
  <c r="AJ382" i="14" s="1"/>
  <c r="AB262" i="4"/>
  <c r="AJ295" i="14" s="1"/>
  <c r="AB143" i="4"/>
  <c r="AJ176" i="14" s="1"/>
  <c r="AB525" i="4"/>
  <c r="AJ532" i="14" s="1"/>
  <c r="AB428" i="4"/>
  <c r="AJ441" i="14" s="1"/>
  <c r="AB364" i="4"/>
  <c r="AJ390" i="14" s="1"/>
  <c r="AB272" i="4"/>
  <c r="AJ305" i="14" s="1"/>
  <c r="AB168" i="4"/>
  <c r="AJ201" i="14" s="1"/>
  <c r="AB37" i="4"/>
  <c r="AJ83" i="14" s="1"/>
  <c r="AB399" i="4"/>
  <c r="AJ419" i="14" s="1"/>
  <c r="AB333" i="4"/>
  <c r="AJ362" i="14" s="1"/>
  <c r="AB265" i="4"/>
  <c r="AJ298" i="14" s="1"/>
  <c r="AB191" i="4"/>
  <c r="AJ224" i="14" s="1"/>
  <c r="AB97" i="4"/>
  <c r="AJ131" i="14" s="1"/>
  <c r="AB286" i="4"/>
  <c r="AJ319" i="14" s="1"/>
  <c r="AB220" i="4"/>
  <c r="AJ253" i="14" s="1"/>
  <c r="AB148" i="4"/>
  <c r="AJ181" i="14" s="1"/>
  <c r="AB95" i="4"/>
  <c r="AJ129" i="14" s="1"/>
  <c r="AB634" i="4"/>
  <c r="AJ641" i="14" s="1"/>
  <c r="AB632" i="4"/>
  <c r="AJ639" i="14" s="1"/>
  <c r="AB710" i="4"/>
  <c r="AJ712" i="14" s="1"/>
  <c r="AB545" i="4"/>
  <c r="AJ552" i="14" s="1"/>
  <c r="AB639" i="4"/>
  <c r="AJ646" i="14" s="1"/>
  <c r="AB708" i="4"/>
  <c r="AJ710" i="14" s="1"/>
  <c r="AB537" i="4"/>
  <c r="AJ544" i="14" s="1"/>
  <c r="AB692" i="4"/>
  <c r="AJ696" i="14" s="1"/>
  <c r="AB657" i="4"/>
  <c r="AJ664" i="14" s="1"/>
  <c r="AB593" i="4"/>
  <c r="AJ600" i="14" s="1"/>
  <c r="AB546" i="4"/>
  <c r="AJ553" i="14" s="1"/>
  <c r="AB703" i="4"/>
  <c r="AJ705" i="14" s="1"/>
  <c r="AB608" i="4"/>
  <c r="AJ615" i="14" s="1"/>
  <c r="AB526" i="4"/>
  <c r="AJ533" i="14" s="1"/>
  <c r="AB481" i="4"/>
  <c r="AJ489" i="14" s="1"/>
  <c r="AB391" i="4"/>
  <c r="AJ412" i="14" s="1"/>
  <c r="AB313" i="4"/>
  <c r="AJ344" i="14" s="1"/>
  <c r="AB187" i="4"/>
  <c r="AJ220" i="14" s="1"/>
  <c r="AB512" i="4"/>
  <c r="AJ519" i="14" s="1"/>
  <c r="AB424" i="4"/>
  <c r="AJ438" i="14" s="1"/>
  <c r="AB330" i="4"/>
  <c r="AJ38" i="14" s="1"/>
  <c r="AB243" i="4"/>
  <c r="AJ276" i="14" s="1"/>
  <c r="AB141" i="4"/>
  <c r="AJ174" i="14" s="1"/>
  <c r="AB517" i="4"/>
  <c r="AJ524" i="14" s="1"/>
  <c r="AB470" i="4"/>
  <c r="AJ478" i="14" s="1"/>
  <c r="AB366" i="4"/>
  <c r="AJ391" i="14" s="1"/>
  <c r="AB276" i="4"/>
  <c r="AJ309" i="14" s="1"/>
  <c r="AB179" i="4"/>
  <c r="AJ212" i="14" s="1"/>
  <c r="AB32" i="4"/>
  <c r="AJ78" i="14" s="1"/>
  <c r="AB473" i="4"/>
  <c r="AJ481" i="14" s="1"/>
  <c r="AB392" i="4"/>
  <c r="AJ413" i="14" s="1"/>
  <c r="AB325" i="4"/>
  <c r="AJ41" i="14" s="1"/>
  <c r="AB213" i="4"/>
  <c r="AJ246" i="14" s="1"/>
  <c r="AB74" i="4"/>
  <c r="AJ112" i="14" s="1"/>
  <c r="AB431" i="4"/>
  <c r="AJ444" i="14" s="1"/>
  <c r="AB382" i="4"/>
  <c r="AJ404" i="14" s="1"/>
  <c r="AB318" i="4"/>
  <c r="AJ349" i="14" s="1"/>
  <c r="AB238" i="4"/>
  <c r="AJ271" i="14" s="1"/>
  <c r="AB167" i="4"/>
  <c r="AJ200" i="14" s="1"/>
  <c r="AB71" i="4"/>
  <c r="AJ110" i="14" s="1"/>
  <c r="AB283" i="4"/>
  <c r="AJ316" i="14" s="1"/>
  <c r="AB214" i="4"/>
  <c r="AJ247" i="14" s="1"/>
  <c r="AB146" i="4"/>
  <c r="AJ179" i="14" s="1"/>
  <c r="AB683" i="4"/>
  <c r="AJ688" i="14" s="1"/>
  <c r="AB562" i="4"/>
  <c r="AJ569" i="14" s="1"/>
  <c r="AB627" i="4"/>
  <c r="AJ634" i="14" s="1"/>
  <c r="AB689" i="4"/>
  <c r="AJ694" i="14" s="1"/>
  <c r="AB607" i="4"/>
  <c r="AJ614" i="14" s="1"/>
  <c r="AB704" i="4"/>
  <c r="AJ706" i="14" s="1"/>
  <c r="AB535" i="4"/>
  <c r="AJ542" i="14" s="1"/>
  <c r="AB690" i="4"/>
  <c r="AJ43" i="14" s="1"/>
  <c r="AB648" i="4"/>
  <c r="AJ655" i="14" s="1"/>
  <c r="AB591" i="4"/>
  <c r="AJ598" i="14" s="1"/>
  <c r="AB543" i="4"/>
  <c r="AJ550" i="14" s="1"/>
  <c r="AB701" i="4"/>
  <c r="AJ47" i="14" s="1"/>
  <c r="AB601" i="4"/>
  <c r="AJ608" i="14" s="1"/>
  <c r="AB523" i="4"/>
  <c r="AJ530" i="14" s="1"/>
  <c r="AB474" i="4"/>
  <c r="AJ482" i="14" s="1"/>
  <c r="AB384" i="4"/>
  <c r="AJ405" i="14" s="1"/>
  <c r="AB308" i="4"/>
  <c r="AJ339" i="14" s="1"/>
  <c r="AB184" i="4"/>
  <c r="AJ217" i="14" s="1"/>
  <c r="AB509" i="4"/>
  <c r="AJ516" i="14" s="1"/>
  <c r="AB415" i="4"/>
  <c r="AJ433" i="14" s="1"/>
  <c r="AB323" i="4"/>
  <c r="AJ354" i="14" s="1"/>
  <c r="AB222" i="4"/>
  <c r="AJ255" i="14" s="1"/>
  <c r="AB139" i="4"/>
  <c r="AJ172" i="14" s="1"/>
  <c r="AB524" i="4"/>
  <c r="AJ531" i="14" s="1"/>
  <c r="AB480" i="4"/>
  <c r="AJ488" i="14" s="1"/>
  <c r="AB397" i="4"/>
  <c r="AJ417" i="14" s="1"/>
  <c r="AB288" i="4"/>
  <c r="AJ321" i="14" s="1"/>
  <c r="AB188" i="4"/>
  <c r="AJ221" i="14" s="1"/>
  <c r="AB47" i="4"/>
  <c r="AJ14" i="14" s="1"/>
  <c r="AB483" i="4"/>
  <c r="AJ491" i="14" s="1"/>
  <c r="AB403" i="4"/>
  <c r="AJ423" i="14" s="1"/>
  <c r="AB340" i="4"/>
  <c r="AJ368" i="14" s="1"/>
  <c r="AB234" i="4"/>
  <c r="AJ267" i="14" s="1"/>
  <c r="AB116" i="4"/>
  <c r="AJ150" i="14" s="1"/>
  <c r="AB437" i="4"/>
  <c r="AJ450" i="14" s="1"/>
  <c r="AB393" i="4"/>
  <c r="AJ414" i="14" s="1"/>
  <c r="AB328" i="4"/>
  <c r="AJ358" i="14" s="1"/>
  <c r="AB257" i="4"/>
  <c r="AJ290" i="14" s="1"/>
  <c r="AB185" i="4"/>
  <c r="AJ218" i="14" s="1"/>
  <c r="AB84" i="4"/>
  <c r="AJ119" i="14" s="1"/>
  <c r="AB281" i="4"/>
  <c r="AJ314" i="14" s="1"/>
  <c r="AB210" i="4"/>
  <c r="AJ243" i="14" s="1"/>
  <c r="AB142" i="4"/>
  <c r="AJ175" i="14" s="1"/>
  <c r="AB67" i="4"/>
  <c r="AJ106" i="14" s="1"/>
  <c r="AB637" i="4"/>
  <c r="AJ644" i="14" s="1"/>
  <c r="AB716" i="4"/>
  <c r="AJ718" i="14" s="1"/>
  <c r="AB571" i="4"/>
  <c r="AJ578" i="14" s="1"/>
  <c r="AB654" i="4"/>
  <c r="AJ661" i="14" s="1"/>
  <c r="AB733" i="4"/>
  <c r="AJ732" i="14" s="1"/>
  <c r="AB582" i="4"/>
  <c r="AJ589" i="14" s="1"/>
  <c r="AB719" i="4"/>
  <c r="AJ721" i="14" s="1"/>
  <c r="AB672" i="4"/>
  <c r="AJ677" i="14" s="1"/>
  <c r="AB620" i="4"/>
  <c r="AJ627" i="14" s="1"/>
  <c r="AB563" i="4"/>
  <c r="AJ570" i="14" s="1"/>
  <c r="AB732" i="4"/>
  <c r="AJ731" i="14" s="1"/>
  <c r="AB631" i="4"/>
  <c r="AJ638" i="14" s="1"/>
  <c r="AB573" i="4"/>
  <c r="AJ580" i="14" s="1"/>
  <c r="AB499" i="4"/>
  <c r="AJ506" i="14" s="1"/>
  <c r="AB448" i="4"/>
  <c r="AJ457" i="14" s="1"/>
  <c r="AB343" i="4"/>
  <c r="AJ371" i="14" s="1"/>
  <c r="AB232" i="4"/>
  <c r="AJ265" i="14" s="1"/>
  <c r="AB92" i="4"/>
  <c r="AJ127" i="14" s="1"/>
  <c r="AB502" i="4"/>
  <c r="AJ509" i="14" s="1"/>
  <c r="AB387" i="4"/>
  <c r="AJ408" i="14" s="1"/>
  <c r="AB296" i="4"/>
  <c r="AJ327" i="14" s="1"/>
  <c r="AB196" i="4"/>
  <c r="AJ229" i="14" s="1"/>
  <c r="AB120" i="4"/>
  <c r="AJ154" i="14" s="1"/>
  <c r="AB522" i="4"/>
  <c r="AJ529" i="14" s="1"/>
  <c r="AB475" i="4"/>
  <c r="AJ483" i="14" s="1"/>
  <c r="AB390" i="4"/>
  <c r="AJ411" i="14" s="1"/>
  <c r="AB285" i="4"/>
  <c r="AJ318" i="14" s="1"/>
  <c r="AB186" i="4"/>
  <c r="AJ219" i="14" s="1"/>
  <c r="AB11" i="4"/>
  <c r="AJ60" i="14" s="1"/>
  <c r="AB434" i="4"/>
  <c r="AJ447" i="14" s="1"/>
  <c r="AB369" i="4"/>
  <c r="AJ394" i="14" s="1"/>
  <c r="AB284" i="4"/>
  <c r="AJ317" i="14" s="1"/>
  <c r="AB181" i="4"/>
  <c r="AJ214" i="14" s="1"/>
  <c r="AB443" i="4"/>
  <c r="AJ453" i="14" s="1"/>
  <c r="AB405" i="4"/>
  <c r="AJ425" i="14" s="1"/>
  <c r="AB326" i="4"/>
  <c r="AJ356" i="14" s="1"/>
  <c r="AB254" i="4"/>
  <c r="AJ287" i="14" s="1"/>
  <c r="AB174" i="4"/>
  <c r="AJ207" i="14" s="1"/>
  <c r="AB78" i="4"/>
  <c r="AJ114" i="14" s="1"/>
  <c r="AB274" i="4"/>
  <c r="AJ307" i="14" s="1"/>
  <c r="AB180" i="4"/>
  <c r="AJ213" i="14" s="1"/>
  <c r="AB127" i="4"/>
  <c r="AJ160" i="14" s="1"/>
  <c r="AB8" i="4"/>
  <c r="AJ58" i="14" s="1"/>
  <c r="AB658" i="4"/>
  <c r="AJ21" i="14" s="1"/>
  <c r="AB714" i="4"/>
  <c r="AJ716" i="14" s="1"/>
  <c r="AB549" i="4"/>
  <c r="AJ556" i="14" s="1"/>
  <c r="AB650" i="4"/>
  <c r="AJ657" i="14" s="1"/>
  <c r="AB730" i="4"/>
  <c r="AJ13" i="14" s="1"/>
  <c r="AB579" i="4"/>
  <c r="AJ586" i="14" s="1"/>
  <c r="AB717" i="4"/>
  <c r="AJ719" i="14" s="1"/>
  <c r="AB670" i="4"/>
  <c r="AJ675" i="14" s="1"/>
  <c r="AB613" i="4"/>
  <c r="AJ620" i="14" s="1"/>
  <c r="AB561" i="4"/>
  <c r="AJ568" i="14" s="1"/>
  <c r="AB713" i="4"/>
  <c r="AJ715" i="14" s="1"/>
  <c r="AB629" i="4"/>
  <c r="AJ636" i="14" s="1"/>
  <c r="AB566" i="4"/>
  <c r="AJ573" i="14" s="1"/>
  <c r="AB497" i="4"/>
  <c r="AJ504" i="14" s="1"/>
  <c r="AB422" i="4"/>
  <c r="AJ11" i="14" s="1"/>
  <c r="AB339" i="4"/>
  <c r="AJ367" i="14" s="1"/>
  <c r="AB229" i="4"/>
  <c r="AJ262" i="14" s="1"/>
  <c r="AB85" i="4"/>
  <c r="AJ120" i="14" s="1"/>
  <c r="AB487" i="4"/>
  <c r="AJ53" i="14" s="1"/>
  <c r="AB383" i="4"/>
  <c r="AJ29" i="14" s="1"/>
  <c r="AB294" i="4"/>
  <c r="AJ326" i="14" s="1"/>
  <c r="AB183" i="4"/>
  <c r="AJ216" i="14" s="1"/>
  <c r="AB104" i="4"/>
  <c r="AJ138" i="14" s="1"/>
  <c r="AB498" i="4"/>
  <c r="AJ505" i="14" s="1"/>
  <c r="AB452" i="4"/>
  <c r="AJ461" i="14" s="1"/>
  <c r="AB327" i="4"/>
  <c r="AJ357" i="14" s="1"/>
  <c r="AB224" i="4"/>
  <c r="AJ257" i="14" s="1"/>
  <c r="AB53" i="4"/>
  <c r="AJ26" i="14" s="1"/>
  <c r="AB493" i="4"/>
  <c r="AJ500" i="14" s="1"/>
  <c r="AB413" i="4"/>
  <c r="AJ431" i="14" s="1"/>
  <c r="AB351" i="4"/>
  <c r="AJ379" i="14" s="1"/>
  <c r="AB255" i="4"/>
  <c r="AJ288" i="14" s="1"/>
  <c r="AB134" i="4"/>
  <c r="AJ167" i="14" s="1"/>
  <c r="AB441" i="4"/>
  <c r="AJ452" i="14" s="1"/>
  <c r="AB385" i="4"/>
  <c r="AJ406" i="14" s="1"/>
  <c r="AB322" i="4"/>
  <c r="AJ353" i="14" s="1"/>
  <c r="AB240" i="4"/>
  <c r="AJ273" i="14" s="1"/>
  <c r="AB169" i="4"/>
  <c r="AJ202" i="14" s="1"/>
  <c r="AB75" i="4"/>
  <c r="AJ44" i="14" s="1"/>
  <c r="AB269" i="4"/>
  <c r="AJ302" i="14" s="1"/>
  <c r="AB178" i="4"/>
  <c r="AJ211" i="14" s="1"/>
  <c r="AB126" i="4"/>
  <c r="AJ159" i="14" s="1"/>
  <c r="AB73" i="4"/>
  <c r="AJ6" i="14" s="1"/>
  <c r="AB687" i="4"/>
  <c r="AJ692" i="14" s="1"/>
  <c r="AB584" i="4"/>
  <c r="AJ591" i="14" s="1"/>
  <c r="AB643" i="4"/>
  <c r="AJ650" i="14" s="1"/>
  <c r="AB693" i="4"/>
  <c r="AJ697" i="14" s="1"/>
  <c r="AB618" i="4"/>
  <c r="AJ625" i="14" s="1"/>
  <c r="AB641" i="4"/>
  <c r="AJ648" i="14" s="1"/>
  <c r="AB528" i="4"/>
  <c r="AJ535" i="14" s="1"/>
  <c r="AB684" i="4"/>
  <c r="AJ689" i="14" s="1"/>
  <c r="AB642" i="4"/>
  <c r="AJ649" i="14" s="1"/>
  <c r="AB578" i="4"/>
  <c r="AJ585" i="14" s="1"/>
  <c r="AB536" i="4"/>
  <c r="AJ543" i="14" s="1"/>
  <c r="AB655" i="4"/>
  <c r="AJ662" i="14" s="1"/>
  <c r="AB594" i="4"/>
  <c r="AJ601" i="14" s="1"/>
  <c r="AB514" i="4"/>
  <c r="AJ521" i="14" s="1"/>
  <c r="AB467" i="4"/>
  <c r="AJ475" i="14" s="1"/>
  <c r="AB373" i="4"/>
  <c r="AJ397" i="14" s="1"/>
  <c r="AB279" i="4"/>
  <c r="AJ312" i="14" s="1"/>
  <c r="AB151" i="4"/>
  <c r="AJ184" i="14" s="1"/>
  <c r="AB482" i="4"/>
  <c r="AJ490" i="14" s="1"/>
  <c r="AB398" i="4"/>
  <c r="AJ418" i="14" s="1"/>
  <c r="AB304" i="4"/>
  <c r="AJ335" i="14" s="1"/>
  <c r="AB206" i="4"/>
  <c r="AJ239" i="14" s="1"/>
  <c r="AB128" i="4"/>
  <c r="AJ161" i="14" s="1"/>
  <c r="AB507" i="4"/>
  <c r="AJ514" i="14" s="1"/>
  <c r="AB462" i="4"/>
  <c r="AJ470" i="14" s="1"/>
  <c r="AB349" i="4"/>
  <c r="AJ377" i="14" s="1"/>
  <c r="AB244" i="4"/>
  <c r="AJ277" i="14" s="1"/>
  <c r="AB131" i="4"/>
  <c r="AJ164" i="14" s="1"/>
  <c r="AB18" i="4"/>
  <c r="AJ28" i="14" s="1"/>
  <c r="AB442" i="4"/>
  <c r="AJ19" i="14" s="1"/>
  <c r="AB378" i="4"/>
  <c r="AJ400" i="14" s="1"/>
  <c r="AB291" i="4"/>
  <c r="AJ324" i="14" s="1"/>
  <c r="AB197" i="4"/>
  <c r="AJ230" i="14" s="1"/>
  <c r="AB28" i="4"/>
  <c r="AJ75" i="14" s="1"/>
  <c r="AB423" i="4"/>
  <c r="AJ55" i="14" s="1"/>
  <c r="AB365" i="4"/>
  <c r="AJ12" i="14" s="1"/>
  <c r="AB295" i="4"/>
  <c r="AJ48" i="14" s="1"/>
  <c r="AB215" i="4"/>
  <c r="AJ248" i="14" s="1"/>
  <c r="AB135" i="4"/>
  <c r="AJ168" i="14" s="1"/>
  <c r="AB54" i="4"/>
  <c r="AJ97" i="14" s="1"/>
  <c r="AB261" i="4"/>
  <c r="AJ294" i="14" s="1"/>
  <c r="AB175" i="4"/>
  <c r="AJ208" i="14" s="1"/>
  <c r="AB124" i="4"/>
  <c r="AJ157" i="14" s="1"/>
  <c r="AB665" i="4"/>
  <c r="AJ670" i="14" s="1"/>
  <c r="AB735" i="4"/>
  <c r="AJ734" i="14" s="1"/>
  <c r="AB598" i="4"/>
  <c r="AJ605" i="14" s="1"/>
  <c r="AB673" i="4"/>
  <c r="AJ678" i="14" s="1"/>
  <c r="AB564" i="4"/>
  <c r="AJ571" i="14" s="1"/>
  <c r="AB625" i="4"/>
  <c r="AJ632" i="14" s="1"/>
  <c r="AB729" i="4"/>
  <c r="AJ729" i="14" s="1"/>
  <c r="AB682" i="4"/>
  <c r="AJ687" i="14" s="1"/>
  <c r="AB635" i="4"/>
  <c r="AJ642" i="14" s="1"/>
  <c r="AB575" i="4"/>
  <c r="AJ582" i="14" s="1"/>
  <c r="AB533" i="4"/>
  <c r="AJ540" i="14" s="1"/>
  <c r="AB653" i="4"/>
  <c r="AJ660" i="14" s="1"/>
  <c r="AB592" i="4"/>
  <c r="AJ599" i="14" s="1"/>
  <c r="AB511" i="4"/>
  <c r="AJ518" i="14" s="1"/>
  <c r="AB465" i="4"/>
  <c r="AJ473" i="14" s="1"/>
  <c r="AB367" i="4"/>
  <c r="AJ392" i="14" s="1"/>
  <c r="AB260" i="4"/>
  <c r="AJ293" i="14" s="1"/>
  <c r="AB144" i="4"/>
  <c r="AJ177" i="14" s="1"/>
  <c r="AB479" i="4"/>
  <c r="AJ487" i="14" s="1"/>
  <c r="AB394" i="4"/>
  <c r="AJ23" i="14" s="1"/>
  <c r="AB300" i="4"/>
  <c r="AJ331" i="14" s="1"/>
  <c r="AB199" i="4"/>
  <c r="AJ232" i="14" s="1"/>
  <c r="AB123" i="4"/>
  <c r="AJ156" i="14" s="1"/>
  <c r="AB515" i="4"/>
  <c r="AJ522" i="14" s="1"/>
  <c r="AB468" i="4"/>
  <c r="AJ476" i="14" s="1"/>
  <c r="AB361" i="4"/>
  <c r="AJ388" i="14" s="1"/>
  <c r="AB273" i="4"/>
  <c r="AJ306" i="14" s="1"/>
  <c r="AB176" i="4"/>
  <c r="AJ209" i="14" s="1"/>
  <c r="AB30" i="4"/>
  <c r="AJ76" i="14" s="1"/>
  <c r="AB460" i="4"/>
  <c r="AJ468" i="14" s="1"/>
  <c r="AB389" i="4"/>
  <c r="AJ410" i="14" s="1"/>
  <c r="AB319" i="4"/>
  <c r="AJ350" i="14" s="1"/>
  <c r="AB207" i="4"/>
  <c r="AJ240" i="14" s="1"/>
  <c r="AB89" i="4"/>
  <c r="AJ124" i="14" s="1"/>
  <c r="AB429" i="4"/>
  <c r="AJ442" i="14" s="1"/>
  <c r="AB375" i="4"/>
  <c r="AJ398" i="14" s="1"/>
  <c r="AB314" i="4"/>
  <c r="AJ345" i="14" s="1"/>
  <c r="AB235" i="4"/>
  <c r="AJ268" i="14" s="1"/>
  <c r="AB164" i="4"/>
  <c r="AJ197" i="14" s="1"/>
  <c r="AB66" i="4"/>
  <c r="AJ105" i="14" s="1"/>
  <c r="AB258" i="4"/>
  <c r="AJ291" i="14" s="1"/>
  <c r="AB173" i="4"/>
  <c r="AJ206" i="14" s="1"/>
  <c r="AB122" i="4"/>
  <c r="AJ51" i="14" s="1"/>
  <c r="AB55" i="4"/>
  <c r="AJ50" i="14" s="1"/>
  <c r="AB612" i="4"/>
  <c r="AJ619" i="14" s="1"/>
  <c r="AB702" i="4"/>
  <c r="AJ704" i="14" s="1"/>
  <c r="AB539" i="4"/>
  <c r="AJ546" i="14" s="1"/>
  <c r="AB630" i="4"/>
  <c r="AJ637" i="14" s="1"/>
  <c r="AB718" i="4"/>
  <c r="AJ720" i="14" s="1"/>
  <c r="AB550" i="4"/>
  <c r="AJ557" i="14" s="1"/>
  <c r="AB696" i="4"/>
  <c r="AJ699" i="14" s="1"/>
  <c r="AB661" i="4"/>
  <c r="AJ666" i="14" s="1"/>
  <c r="AB604" i="4"/>
  <c r="AJ611" i="14" s="1"/>
  <c r="AB553" i="4"/>
  <c r="AJ560" i="14" s="1"/>
  <c r="AB707" i="4"/>
  <c r="AJ709" i="14" s="1"/>
  <c r="AB615" i="4"/>
  <c r="AJ622" i="14" s="1"/>
  <c r="AB541" i="4"/>
  <c r="AJ548" i="14" s="1"/>
  <c r="AB489" i="4"/>
  <c r="AJ496" i="14" s="1"/>
  <c r="AB409" i="4"/>
  <c r="AJ42" i="14" s="1"/>
  <c r="AB321" i="4"/>
  <c r="AJ352" i="14" s="1"/>
  <c r="AB209" i="4"/>
  <c r="AJ242" i="14" s="1"/>
  <c r="AB62" i="4"/>
  <c r="AJ101" i="14" s="1"/>
  <c r="AB477" i="4"/>
  <c r="AJ485" i="14" s="1"/>
  <c r="AB371" i="4"/>
  <c r="AJ396" i="14" s="1"/>
  <c r="AB271" i="4"/>
  <c r="AJ304" i="14" s="1"/>
  <c r="AB166" i="4"/>
  <c r="AJ199" i="14" s="1"/>
  <c r="AB94" i="4"/>
  <c r="AJ128" i="14" s="1"/>
  <c r="AB513" i="4"/>
  <c r="AJ520" i="14" s="1"/>
  <c r="AB466" i="4"/>
  <c r="AJ474" i="14" s="1"/>
  <c r="AB358" i="4"/>
  <c r="AJ386" i="14" s="1"/>
  <c r="AB266" i="4"/>
  <c r="AJ299" i="14" s="1"/>
  <c r="AB162" i="4"/>
  <c r="AJ195" i="14" s="1"/>
  <c r="AB496" i="4"/>
  <c r="AJ503" i="14" s="1"/>
  <c r="AB418" i="4"/>
  <c r="AJ27" i="14" s="1"/>
  <c r="AB353" i="4"/>
  <c r="AJ381" i="14" s="1"/>
  <c r="AB259" i="4"/>
  <c r="AJ292" i="14" s="1"/>
  <c r="AB137" i="4"/>
  <c r="AJ170" i="14" s="1"/>
  <c r="AB435" i="4"/>
  <c r="AJ448" i="14" s="1"/>
  <c r="AB388" i="4"/>
  <c r="AJ409" i="14" s="1"/>
  <c r="AB310" i="4"/>
  <c r="AJ341" i="14" s="1"/>
  <c r="AB221" i="4"/>
  <c r="AJ254" i="14" s="1"/>
  <c r="AB140" i="4"/>
  <c r="AJ173" i="14" s="1"/>
  <c r="AB63" i="4"/>
  <c r="AJ102" i="14" s="1"/>
  <c r="AB251" i="4"/>
  <c r="AJ284" i="14" s="1"/>
  <c r="AB170" i="4"/>
  <c r="AJ203" i="14" s="1"/>
  <c r="AB115" i="4"/>
  <c r="AJ149" i="14" s="1"/>
  <c r="AB600" i="4"/>
  <c r="AJ607" i="14" s="1"/>
  <c r="AB647" i="4"/>
  <c r="AJ654" i="14" s="1"/>
  <c r="AB697" i="4"/>
  <c r="AJ700" i="14" s="1"/>
  <c r="AB623" i="4"/>
  <c r="AJ630" i="14" s="1"/>
  <c r="AB712" i="4"/>
  <c r="AJ714" i="14" s="1"/>
  <c r="AB547" i="4"/>
  <c r="AJ554" i="14" s="1"/>
  <c r="AB694" i="4"/>
  <c r="AJ698" i="14" s="1"/>
  <c r="AB659" i="4"/>
  <c r="AJ665" i="14" s="1"/>
  <c r="AB595" i="4"/>
  <c r="AJ602" i="14" s="1"/>
  <c r="AB548" i="4"/>
  <c r="AJ555" i="14" s="1"/>
  <c r="AB705" i="4"/>
  <c r="AJ707" i="14" s="1"/>
  <c r="AB610" i="4"/>
  <c r="AJ617" i="14" s="1"/>
  <c r="AB534" i="4"/>
  <c r="AJ541" i="14" s="1"/>
  <c r="AB484" i="4"/>
  <c r="AJ492" i="14" s="1"/>
  <c r="AB406" i="4"/>
  <c r="AJ426" i="14" s="1"/>
  <c r="AB316" i="4"/>
  <c r="AJ347" i="14" s="1"/>
  <c r="AB193" i="4"/>
  <c r="AJ226" i="14" s="1"/>
  <c r="AB56" i="4"/>
  <c r="AJ98" i="14" s="1"/>
  <c r="AB461" i="4"/>
  <c r="AJ469" i="14" s="1"/>
  <c r="AB352" i="4"/>
  <c r="AJ380" i="14" s="1"/>
  <c r="AB267" i="4"/>
  <c r="AJ300" i="14" s="1"/>
  <c r="AB163" i="4"/>
  <c r="AJ196" i="14" s="1"/>
  <c r="AB65" i="4"/>
  <c r="AJ104" i="14" s="1"/>
  <c r="AB488" i="4"/>
  <c r="AJ495" i="14" s="1"/>
  <c r="AB404" i="4"/>
  <c r="AJ424" i="14" s="1"/>
  <c r="AB309" i="4"/>
  <c r="AJ340" i="14" s="1"/>
  <c r="AB192" i="4"/>
  <c r="AJ225" i="14" s="1"/>
  <c r="AB35" i="4"/>
  <c r="AJ81" i="14" s="1"/>
  <c r="AB476" i="4"/>
  <c r="AJ484" i="14" s="1"/>
  <c r="AB395" i="4"/>
  <c r="AJ415" i="14" s="1"/>
  <c r="AB334" i="4"/>
  <c r="AJ363" i="14" s="1"/>
  <c r="AB219" i="4"/>
  <c r="AJ252" i="14" s="1"/>
  <c r="AB107" i="4"/>
  <c r="AJ141" i="14" s="1"/>
  <c r="AB425" i="4"/>
  <c r="AJ9" i="14" s="1"/>
  <c r="AB368" i="4"/>
  <c r="AJ393" i="14" s="1"/>
  <c r="AB301" i="4"/>
  <c r="AJ332" i="14" s="1"/>
  <c r="AB217" i="4"/>
  <c r="AJ250" i="14" s="1"/>
  <c r="AB138" i="4"/>
  <c r="AJ171" i="14" s="1"/>
  <c r="AB58" i="4"/>
  <c r="AJ54" i="14" s="1"/>
  <c r="AB248" i="4"/>
  <c r="AJ281" i="14" s="1"/>
  <c r="AB165" i="4"/>
  <c r="AJ198" i="14" s="1"/>
  <c r="AB113" i="4"/>
  <c r="AJ147" i="14" s="1"/>
  <c r="AB16" i="4"/>
  <c r="AJ64" i="14" s="1"/>
  <c r="AB695" i="4"/>
  <c r="AJ39" i="14" s="1"/>
  <c r="AB671" i="4"/>
  <c r="AJ676" i="14" s="1"/>
  <c r="AB552" i="4"/>
  <c r="AJ559" i="14" s="1"/>
  <c r="AB603" i="4"/>
  <c r="AJ610" i="14" s="1"/>
  <c r="AB677" i="4"/>
  <c r="AJ682" i="14" s="1"/>
  <c r="AB554" i="4"/>
  <c r="AJ561" i="14" s="1"/>
  <c r="AB605" i="4"/>
  <c r="AJ612" i="14" s="1"/>
  <c r="AB723" i="4"/>
  <c r="AJ725" i="14" s="1"/>
  <c r="AB676" i="4"/>
  <c r="AJ681" i="14" s="1"/>
  <c r="AB626" i="4"/>
  <c r="AJ633" i="14" s="1"/>
  <c r="AB568" i="4"/>
  <c r="AJ575" i="14" s="1"/>
  <c r="AB736" i="4"/>
  <c r="AJ735" i="14" s="1"/>
  <c r="AB640" i="4"/>
  <c r="AJ647" i="14" s="1"/>
  <c r="AB583" i="4"/>
  <c r="AJ590" i="14" s="1"/>
  <c r="AB504" i="4"/>
  <c r="AJ511" i="14" s="1"/>
  <c r="AB453" i="4"/>
  <c r="AJ462" i="14" s="1"/>
  <c r="AB356" i="4"/>
  <c r="AJ384" i="14" s="1"/>
  <c r="AB247" i="4"/>
  <c r="AJ280" i="14" s="1"/>
  <c r="AB117" i="4"/>
  <c r="AJ151" i="14" s="1"/>
  <c r="AB459" i="4"/>
  <c r="AJ467" i="14" s="1"/>
  <c r="AB379" i="4"/>
  <c r="AJ401" i="14" s="1"/>
  <c r="AB289" i="4"/>
  <c r="AJ322" i="14" s="1"/>
  <c r="AB172" i="4"/>
  <c r="AJ205" i="14" s="1"/>
  <c r="AB60" i="4"/>
  <c r="AJ8" i="14" s="1"/>
  <c r="AB495" i="4"/>
  <c r="AJ502" i="14" s="1"/>
  <c r="AB450" i="4"/>
  <c r="AJ459" i="14" s="1"/>
  <c r="AB320" i="4"/>
  <c r="AJ351" i="14" s="1"/>
  <c r="AB216" i="4"/>
  <c r="AJ249" i="14" s="1"/>
  <c r="AB76" i="4"/>
  <c r="AJ113" i="14" s="1"/>
  <c r="AB518" i="4"/>
  <c r="AJ525" i="14" s="1"/>
  <c r="AB426" i="4"/>
  <c r="AJ439" i="14" s="1"/>
  <c r="AB360" i="4"/>
  <c r="AJ387" i="14" s="1"/>
  <c r="AB270" i="4"/>
  <c r="AJ303" i="14" s="1"/>
  <c r="AB152" i="4"/>
  <c r="AJ185" i="14" s="1"/>
  <c r="AB9" i="4"/>
  <c r="AJ34" i="14" s="1"/>
  <c r="AB414" i="4"/>
  <c r="AJ432" i="14" s="1"/>
  <c r="AB344" i="4"/>
  <c r="AJ372" i="14" s="1"/>
  <c r="AB277" i="4"/>
  <c r="AJ310" i="14" s="1"/>
  <c r="AB200" i="4"/>
  <c r="AJ233" i="14" s="1"/>
  <c r="AB114" i="4"/>
  <c r="AJ148" i="14" s="1"/>
  <c r="AB36" i="4"/>
  <c r="AJ82" i="14" s="1"/>
  <c r="AB246" i="4"/>
  <c r="AJ279" i="14" s="1"/>
  <c r="AB161" i="4"/>
  <c r="AJ194" i="14" s="1"/>
  <c r="AB112" i="4"/>
  <c r="AJ146" i="14" s="1"/>
  <c r="AP76" i="4"/>
  <c r="AL129" i="14" s="1"/>
  <c r="AB40" i="4"/>
  <c r="AJ86" i="14" s="1"/>
  <c r="AB14" i="4"/>
  <c r="AJ62" i="14" s="1"/>
  <c r="AB446" i="4"/>
  <c r="AJ25" i="14" s="1"/>
  <c r="N394" i="4"/>
  <c r="AH23" i="14" s="1"/>
  <c r="AB83" i="4"/>
  <c r="AJ118" i="14" s="1"/>
  <c r="N34" i="4"/>
  <c r="AH159" i="14" s="1"/>
  <c r="N372" i="4"/>
  <c r="AH18" i="14" s="1"/>
  <c r="AB79" i="4"/>
  <c r="AJ115" i="14" s="1"/>
  <c r="AB372" i="4"/>
  <c r="AJ18" i="14" s="1"/>
  <c r="AB93" i="4"/>
  <c r="AJ56" i="14" s="1"/>
  <c r="N409" i="4"/>
  <c r="AH42" i="14" s="1"/>
  <c r="AB43" i="4"/>
  <c r="AJ89" i="14" s="1"/>
  <c r="AP372" i="4"/>
  <c r="AL18" i="14" s="1"/>
  <c r="N446" i="4"/>
  <c r="AH25" i="14" s="1"/>
  <c r="AB52" i="4"/>
  <c r="AJ96" i="14" s="1"/>
  <c r="AP73" i="4"/>
  <c r="AL6" i="14" s="1"/>
  <c r="N8" i="4"/>
  <c r="AH144" i="14" s="1"/>
  <c r="AP12" i="4"/>
  <c r="AL32" i="14" s="1"/>
  <c r="AP83" i="4"/>
  <c r="AL133" i="14" s="1"/>
  <c r="AP164" i="4"/>
  <c r="AL211" i="14" s="1"/>
  <c r="AP50" i="4"/>
  <c r="AL111" i="14" s="1"/>
  <c r="AP121" i="4"/>
  <c r="AL170" i="14" s="1"/>
  <c r="AP170" i="4"/>
  <c r="AL217" i="14" s="1"/>
  <c r="AP63" i="4"/>
  <c r="AL118" i="14" s="1"/>
  <c r="AP148" i="4"/>
  <c r="AL196" i="14" s="1"/>
  <c r="AP44" i="4"/>
  <c r="AL40" i="14" s="1"/>
  <c r="AP108" i="4"/>
  <c r="AL157" i="14" s="1"/>
  <c r="AP160" i="4"/>
  <c r="AL207" i="14" s="1"/>
  <c r="AP223" i="4"/>
  <c r="AL270" i="14" s="1"/>
  <c r="AP294" i="4"/>
  <c r="AL340" i="14" s="1"/>
  <c r="AP185" i="4"/>
  <c r="AL232" i="14" s="1"/>
  <c r="AP238" i="4"/>
  <c r="AL285" i="14" s="1"/>
  <c r="AP298" i="4"/>
  <c r="AL70" i="14" s="1"/>
  <c r="AP200" i="4"/>
  <c r="AL247" i="14" s="1"/>
  <c r="AP255" i="4"/>
  <c r="AL302" i="14" s="1"/>
  <c r="AP328" i="4"/>
  <c r="AL370" i="14" s="1"/>
  <c r="AP215" i="4"/>
  <c r="AL262" i="14" s="1"/>
  <c r="AP279" i="4"/>
  <c r="AL326" i="14" s="1"/>
  <c r="AP351" i="4"/>
  <c r="AL390" i="14" s="1"/>
  <c r="AP418" i="4"/>
  <c r="AL27" i="14" s="1"/>
  <c r="AP476" i="4"/>
  <c r="AL489" i="14" s="1"/>
  <c r="AP389" i="4"/>
  <c r="AL418" i="14" s="1"/>
  <c r="AP452" i="4"/>
  <c r="AL466" i="14" s="1"/>
  <c r="AP520" i="4"/>
  <c r="AL532" i="14" s="1"/>
  <c r="AP414" i="4"/>
  <c r="AL439" i="14" s="1"/>
  <c r="AP483" i="4"/>
  <c r="AL496" i="14" s="1"/>
  <c r="AP358" i="4"/>
  <c r="AL396" i="14" s="1"/>
  <c r="AP419" i="4"/>
  <c r="AL443" i="14" s="1"/>
  <c r="AP492" i="4"/>
  <c r="AL504" i="14" s="1"/>
  <c r="AP545" i="4"/>
  <c r="AL556" i="14" s="1"/>
  <c r="AP612" i="4"/>
  <c r="AL623" i="14" s="1"/>
  <c r="AP694" i="4"/>
  <c r="AL700" i="14" s="1"/>
  <c r="AP535" i="4"/>
  <c r="AL546" i="14" s="1"/>
  <c r="AP596" i="4"/>
  <c r="AL607" i="14" s="1"/>
  <c r="AP660" i="4"/>
  <c r="AL49" i="14" s="1"/>
  <c r="AP546" i="4"/>
  <c r="AL557" i="14" s="1"/>
  <c r="AP537" i="4"/>
  <c r="AL548" i="14" s="1"/>
  <c r="AP628" i="4"/>
  <c r="AL639" i="14" s="1"/>
  <c r="AP727" i="4"/>
  <c r="AL37" i="14" s="1"/>
  <c r="AP626" i="4"/>
  <c r="AL637" i="14" s="1"/>
  <c r="AP671" i="4"/>
  <c r="AL679" i="14" s="1"/>
  <c r="AP703" i="4"/>
  <c r="AL706" i="14" s="1"/>
  <c r="N52" i="4"/>
  <c r="AH172" i="14" s="1"/>
  <c r="N137" i="4"/>
  <c r="AH236" i="14" s="1"/>
  <c r="N65" i="4"/>
  <c r="AH178" i="14" s="1"/>
  <c r="N114" i="4"/>
  <c r="AH214" i="14" s="1"/>
  <c r="N48" i="4"/>
  <c r="AH168" i="14" s="1"/>
  <c r="N178" i="4"/>
  <c r="AH276" i="14" s="1"/>
  <c r="N258" i="4"/>
  <c r="AH353" i="14" s="1"/>
  <c r="N320" i="4"/>
  <c r="AH404" i="14" s="1"/>
  <c r="N384" i="4"/>
  <c r="AH446" i="14" s="1"/>
  <c r="N449" i="4"/>
  <c r="AH483" i="14" s="1"/>
  <c r="N566" i="4"/>
  <c r="AH595" i="14" s="1"/>
  <c r="N628" i="4"/>
  <c r="AH654" i="14" s="1"/>
  <c r="N690" i="4"/>
  <c r="AH43" i="14" s="1"/>
  <c r="N373" i="4"/>
  <c r="AH440" i="14" s="1"/>
  <c r="N144" i="4"/>
  <c r="AH243" i="14" s="1"/>
  <c r="N214" i="4"/>
  <c r="AH310" i="14" s="1"/>
  <c r="N279" i="4"/>
  <c r="AH373" i="14" s="1"/>
  <c r="N337" i="4"/>
  <c r="AH414" i="14" s="1"/>
  <c r="N396" i="4"/>
  <c r="AH453" i="14" s="1"/>
  <c r="N455" i="4"/>
  <c r="AH488" i="14" s="1"/>
  <c r="N506" i="4"/>
  <c r="AH536" i="14" s="1"/>
  <c r="N548" i="4"/>
  <c r="AH577" i="14" s="1"/>
  <c r="N605" i="4"/>
  <c r="AH631" i="14" s="1"/>
  <c r="N672" i="4"/>
  <c r="AH687" i="14" s="1"/>
  <c r="N736" i="4"/>
  <c r="AH735" i="14" s="1"/>
  <c r="N13" i="4"/>
  <c r="AH146" i="14" s="1"/>
  <c r="N148" i="4"/>
  <c r="AH247" i="14" s="1"/>
  <c r="N218" i="4"/>
  <c r="AH314" i="14" s="1"/>
  <c r="N283" i="4"/>
  <c r="AH377" i="14" s="1"/>
  <c r="N356" i="4"/>
  <c r="AH72" i="14" s="1"/>
  <c r="N442" i="4"/>
  <c r="AH19" i="14" s="1"/>
  <c r="N550" i="4"/>
  <c r="AH579" i="14" s="1"/>
  <c r="N625" i="4"/>
  <c r="AH651" i="14" s="1"/>
  <c r="N689" i="4"/>
  <c r="AH704" i="14" s="1"/>
  <c r="N293" i="4"/>
  <c r="AH20" i="14" s="1"/>
  <c r="N96" i="4"/>
  <c r="AH197" i="14" s="1"/>
  <c r="N187" i="4"/>
  <c r="AH285" i="14" s="1"/>
  <c r="N274" i="4"/>
  <c r="AH104" i="14" s="1"/>
  <c r="N552" i="4"/>
  <c r="AH581" i="14" s="1"/>
  <c r="AP48" i="4"/>
  <c r="AL109" i="14" s="1"/>
  <c r="AP128" i="4"/>
  <c r="AL176" i="14" s="1"/>
  <c r="AP26" i="4"/>
  <c r="AL90" i="14" s="1"/>
  <c r="AP98" i="4"/>
  <c r="AL147" i="14" s="1"/>
  <c r="AP149" i="4"/>
  <c r="AL197" i="14" s="1"/>
  <c r="AP36" i="4"/>
  <c r="AL99" i="14" s="1"/>
  <c r="AP140" i="4"/>
  <c r="AL188" i="14" s="1"/>
  <c r="AP34" i="4"/>
  <c r="AL97" i="14" s="1"/>
  <c r="AP99" i="4"/>
  <c r="AL148" i="14" s="1"/>
  <c r="AP152" i="4"/>
  <c r="AL200" i="14" s="1"/>
  <c r="AP217" i="4"/>
  <c r="AL264" i="14" s="1"/>
  <c r="AP283" i="4"/>
  <c r="AL330" i="14" s="1"/>
  <c r="AP337" i="4"/>
  <c r="AL376" i="14" s="1"/>
  <c r="AP232" i="4"/>
  <c r="AL279" i="14" s="1"/>
  <c r="AP287" i="4"/>
  <c r="AL334" i="14" s="1"/>
  <c r="AP347" i="4"/>
  <c r="AL386" i="14" s="1"/>
  <c r="AP249" i="4"/>
  <c r="AL296" i="14" s="1"/>
  <c r="AP316" i="4"/>
  <c r="AL360" i="14" s="1"/>
  <c r="AP201" i="4"/>
  <c r="AL248" i="14" s="1"/>
  <c r="AP268" i="4"/>
  <c r="AL315" i="14" s="1"/>
  <c r="AP342" i="4"/>
  <c r="AL381" i="14" s="1"/>
  <c r="AP407" i="4"/>
  <c r="AL434" i="14" s="1"/>
  <c r="AP469" i="4"/>
  <c r="AL482" i="14" s="1"/>
  <c r="AP380" i="4"/>
  <c r="AL411" i="14" s="1"/>
  <c r="AP443" i="4"/>
  <c r="AL69" i="14" s="1"/>
  <c r="AP511" i="4"/>
  <c r="AL523" i="14" s="1"/>
  <c r="AP402" i="4"/>
  <c r="AL429" i="14" s="1"/>
  <c r="AP463" i="4"/>
  <c r="AL476" i="14" s="1"/>
  <c r="AP524" i="4"/>
  <c r="AL59" i="14" s="1"/>
  <c r="AP405" i="4"/>
  <c r="AL432" i="14" s="1"/>
  <c r="AP474" i="4"/>
  <c r="AL487" i="14" s="1"/>
  <c r="AP534" i="4"/>
  <c r="AL545" i="14" s="1"/>
  <c r="AP606" i="4"/>
  <c r="AL617" i="14" s="1"/>
  <c r="AP669" i="4"/>
  <c r="AL677" i="14" s="1"/>
  <c r="AP712" i="4"/>
  <c r="AL715" i="14" s="1"/>
  <c r="AP570" i="4"/>
  <c r="AL581" i="14" s="1"/>
  <c r="AP642" i="4"/>
  <c r="AL653" i="14" s="1"/>
  <c r="AP573" i="4"/>
  <c r="AL584" i="14" s="1"/>
  <c r="AP688" i="4"/>
  <c r="AL696" i="14" s="1"/>
  <c r="AP585" i="4"/>
  <c r="AL596" i="14" s="1"/>
  <c r="AP647" i="4"/>
  <c r="AL658" i="14" s="1"/>
  <c r="AP613" i="4"/>
  <c r="AL624" i="14" s="1"/>
  <c r="AP705" i="4"/>
  <c r="AL708" i="14" s="1"/>
  <c r="AP701" i="4"/>
  <c r="AL47" i="14" s="1"/>
  <c r="AP717" i="4"/>
  <c r="AL720" i="14" s="1"/>
  <c r="N43" i="4"/>
  <c r="AH165" i="14" s="1"/>
  <c r="N113" i="4"/>
  <c r="AH213" i="14" s="1"/>
  <c r="N23" i="4"/>
  <c r="AH66" i="14" s="1"/>
  <c r="N84" i="4"/>
  <c r="AH187" i="14" s="1"/>
  <c r="N145" i="4"/>
  <c r="AH244" i="14" s="1"/>
  <c r="N127" i="4"/>
  <c r="AH226" i="14" s="1"/>
  <c r="N217" i="4"/>
  <c r="AH313" i="14" s="1"/>
  <c r="N278" i="4"/>
  <c r="AH372" i="14" s="1"/>
  <c r="N345" i="4"/>
  <c r="AH422" i="14" s="1"/>
  <c r="N407" i="4"/>
  <c r="AH460" i="14" s="1"/>
  <c r="N479" i="4"/>
  <c r="AH510" i="14" s="1"/>
  <c r="N588" i="4"/>
  <c r="AH615" i="14" s="1"/>
  <c r="N647" i="4"/>
  <c r="AH672" i="14" s="1"/>
  <c r="N709" i="4"/>
  <c r="AH717" i="14" s="1"/>
  <c r="N18" i="4"/>
  <c r="AH28" i="14" s="1"/>
  <c r="N146" i="4"/>
  <c r="AH245" i="14" s="1"/>
  <c r="N236" i="4"/>
  <c r="AH331" i="14" s="1"/>
  <c r="N299" i="4"/>
  <c r="AH126" i="14" s="1"/>
  <c r="N354" i="4"/>
  <c r="AH430" i="14" s="1"/>
  <c r="N417" i="4"/>
  <c r="AH468" i="14" s="1"/>
  <c r="N471" i="4"/>
  <c r="AH503" i="14" s="1"/>
  <c r="N521" i="4"/>
  <c r="AH551" i="14" s="1"/>
  <c r="N563" i="4"/>
  <c r="AH592" i="14" s="1"/>
  <c r="N623" i="4"/>
  <c r="AH649" i="14" s="1"/>
  <c r="N687" i="4"/>
  <c r="AH702" i="14" s="1"/>
  <c r="N302" i="4"/>
  <c r="AH136" i="14" s="1"/>
  <c r="N37" i="4"/>
  <c r="AH138" i="14" s="1"/>
  <c r="N162" i="4"/>
  <c r="AH260" i="14" s="1"/>
  <c r="N243" i="4"/>
  <c r="AH338" i="14" s="1"/>
  <c r="N305" i="4"/>
  <c r="AH389" i="14" s="1"/>
  <c r="N379" i="4"/>
  <c r="AH443" i="14" s="1"/>
  <c r="N445" i="4"/>
  <c r="AH95" i="14" s="1"/>
  <c r="N557" i="4"/>
  <c r="AH586" i="14" s="1"/>
  <c r="N627" i="4"/>
  <c r="AH653" i="14" s="1"/>
  <c r="N691" i="4"/>
  <c r="AH63" i="14" s="1"/>
  <c r="N300" i="4"/>
  <c r="AH386" i="14" s="1"/>
  <c r="N100" i="4"/>
  <c r="AH201" i="14" s="1"/>
  <c r="N190" i="4"/>
  <c r="AH288" i="14" s="1"/>
  <c r="N284" i="4"/>
  <c r="AH378" i="14" s="1"/>
  <c r="N520" i="4"/>
  <c r="AH550" i="14" s="1"/>
  <c r="AP35" i="4"/>
  <c r="AL98" i="14" s="1"/>
  <c r="AP112" i="4"/>
  <c r="AL161" i="14" s="1"/>
  <c r="AP16" i="4"/>
  <c r="AL83" i="14" s="1"/>
  <c r="AP77" i="4"/>
  <c r="AL17" i="14" s="1"/>
  <c r="AP125" i="4"/>
  <c r="AL173" i="14" s="1"/>
  <c r="AP176" i="4"/>
  <c r="AL223" i="14" s="1"/>
  <c r="AP68" i="4"/>
  <c r="AL123" i="14" s="1"/>
  <c r="AP163" i="4"/>
  <c r="AL210" i="14" s="1"/>
  <c r="AP91" i="4"/>
  <c r="AL141" i="14" s="1"/>
  <c r="AP139" i="4"/>
  <c r="AL187" i="14" s="1"/>
  <c r="AP194" i="4"/>
  <c r="AL241" i="14" s="1"/>
  <c r="AP263" i="4"/>
  <c r="AL310" i="14" s="1"/>
  <c r="AP330" i="4"/>
  <c r="AL38" i="14" s="1"/>
  <c r="AP214" i="4"/>
  <c r="AL261" i="14" s="1"/>
  <c r="AP278" i="4"/>
  <c r="AL325" i="14" s="1"/>
  <c r="AP341" i="4"/>
  <c r="AL380" i="14" s="1"/>
  <c r="AP231" i="4"/>
  <c r="AL278" i="14" s="1"/>
  <c r="AP302" i="4"/>
  <c r="AL346" i="14" s="1"/>
  <c r="AP190" i="4"/>
  <c r="AL237" i="14" s="1"/>
  <c r="AP259" i="4"/>
  <c r="AL306" i="14" s="1"/>
  <c r="AP322" i="4"/>
  <c r="AL366" i="14" s="1"/>
  <c r="AP393" i="4"/>
  <c r="AL421" i="14" s="1"/>
  <c r="AP459" i="4"/>
  <c r="AL472" i="14" s="1"/>
  <c r="AP370" i="4"/>
  <c r="AL405" i="14" s="1"/>
  <c r="AP430" i="4"/>
  <c r="AL449" i="14" s="1"/>
  <c r="AP488" i="4"/>
  <c r="AL500" i="14" s="1"/>
  <c r="AP391" i="4"/>
  <c r="AL419" i="14" s="1"/>
  <c r="AP454" i="4"/>
  <c r="AL468" i="14" s="1"/>
  <c r="AP514" i="4"/>
  <c r="AL526" i="14" s="1"/>
  <c r="AP396" i="4"/>
  <c r="AL423" i="14" s="1"/>
  <c r="AP457" i="4"/>
  <c r="AL471" i="14" s="1"/>
  <c r="AP515" i="4"/>
  <c r="AL527" i="14" s="1"/>
  <c r="AP593" i="4"/>
  <c r="AL604" i="14" s="1"/>
  <c r="AP657" i="4"/>
  <c r="AL668" i="14" s="1"/>
  <c r="AP706" i="4"/>
  <c r="AL709" i="14" s="1"/>
  <c r="AP560" i="4"/>
  <c r="AL571" i="14" s="1"/>
  <c r="AP633" i="4"/>
  <c r="AL644" i="14" s="1"/>
  <c r="AP557" i="4"/>
  <c r="AL568" i="14" s="1"/>
  <c r="AP645" i="4"/>
  <c r="AL656" i="14" s="1"/>
  <c r="AP569" i="4"/>
  <c r="AL580" i="14" s="1"/>
  <c r="AP630" i="4"/>
  <c r="AL641" i="14" s="1"/>
  <c r="AP735" i="4"/>
  <c r="AL734" i="14" s="1"/>
  <c r="AP654" i="4"/>
  <c r="AL665" i="14" s="1"/>
  <c r="AP681" i="4"/>
  <c r="AL689" i="14" s="1"/>
  <c r="AP689" i="4"/>
  <c r="AL697" i="14" s="1"/>
  <c r="N47" i="4"/>
  <c r="AH14" i="14" s="1"/>
  <c r="N120" i="4"/>
  <c r="AH220" i="14" s="1"/>
  <c r="N27" i="4"/>
  <c r="AH88" i="14" s="1"/>
  <c r="N86" i="4"/>
  <c r="AH188" i="14" s="1"/>
  <c r="N147" i="4"/>
  <c r="AH246" i="14" s="1"/>
  <c r="N106" i="4"/>
  <c r="AH207" i="14" s="1"/>
  <c r="N207" i="4"/>
  <c r="AH100" i="14" s="1"/>
  <c r="N264" i="4"/>
  <c r="AH359" i="14" s="1"/>
  <c r="N327" i="4"/>
  <c r="AH409" i="14" s="1"/>
  <c r="N390" i="4"/>
  <c r="AH75" i="14" s="1"/>
  <c r="N459" i="4"/>
  <c r="AH491" i="14" s="1"/>
  <c r="N576" i="4"/>
  <c r="AH603" i="14" s="1"/>
  <c r="N635" i="4"/>
  <c r="AH661" i="14" s="1"/>
  <c r="N694" i="4"/>
  <c r="AH119" i="14" s="1"/>
  <c r="N404" i="4"/>
  <c r="AH458" i="14" s="1"/>
  <c r="N132" i="4"/>
  <c r="AH231" i="14" s="1"/>
  <c r="N202" i="4"/>
  <c r="AH300" i="14" s="1"/>
  <c r="N289" i="4"/>
  <c r="AH140" i="14" s="1"/>
  <c r="N359" i="4"/>
  <c r="AH30" i="14" s="1"/>
  <c r="N436" i="4"/>
  <c r="AH92" i="14" s="1"/>
  <c r="N491" i="4"/>
  <c r="AH521" i="14" s="1"/>
  <c r="N533" i="4"/>
  <c r="AH562" i="14" s="1"/>
  <c r="N575" i="4"/>
  <c r="AH602" i="14" s="1"/>
  <c r="N642" i="4"/>
  <c r="AH667" i="14" s="1"/>
  <c r="N710" i="4"/>
  <c r="AH718" i="14" s="1"/>
  <c r="N353" i="4"/>
  <c r="AH108" i="14" s="1"/>
  <c r="N81" i="4"/>
  <c r="AH24" i="14" s="1"/>
  <c r="N196" i="4"/>
  <c r="AH294" i="14" s="1"/>
  <c r="N263" i="4"/>
  <c r="AH358" i="14" s="1"/>
  <c r="N330" i="4"/>
  <c r="AH38" i="14" s="1"/>
  <c r="N400" i="4"/>
  <c r="AH456" i="14" s="1"/>
  <c r="N496" i="4"/>
  <c r="AH526" i="14" s="1"/>
  <c r="N602" i="4"/>
  <c r="AH628" i="14" s="1"/>
  <c r="N663" i="4"/>
  <c r="AH71" i="14" s="1"/>
  <c r="N727" i="4"/>
  <c r="AH37" i="14" s="1"/>
  <c r="N7" i="4"/>
  <c r="AH16" i="14" s="1"/>
  <c r="AP7" i="4"/>
  <c r="AL16" i="14" s="1"/>
  <c r="AB7" i="4"/>
  <c r="AJ16" i="14" s="1"/>
  <c r="AU7" i="4"/>
  <c r="AV7" i="4" s="1"/>
  <c r="M27" i="8" l="1"/>
  <c r="M26" i="8"/>
  <c r="M25" i="8"/>
  <c r="M24" i="8"/>
  <c r="M22" i="8"/>
  <c r="M23" i="8" s="1"/>
  <c r="L27" i="8"/>
  <c r="L25" i="8"/>
  <c r="L22" i="8"/>
  <c r="L23" i="8" s="1"/>
  <c r="L26" i="8"/>
  <c r="L24" i="8"/>
  <c r="K27" i="8"/>
  <c r="K12" i="8"/>
  <c r="K22" i="8"/>
  <c r="K23" i="8" s="1"/>
  <c r="K26" i="8"/>
  <c r="E36" i="6"/>
  <c r="K25" i="8"/>
  <c r="K24" i="8"/>
  <c r="E35" i="6"/>
  <c r="L12" i="8"/>
  <c r="M12" i="8"/>
  <c r="AY10" i="4"/>
  <c r="F30" i="6" s="1"/>
  <c r="D6" i="7"/>
  <c r="L64" i="8" l="1"/>
  <c r="S64" i="8" s="1"/>
  <c r="M64" i="8"/>
  <c r="T64" i="8" s="1"/>
  <c r="L66" i="8"/>
  <c r="S66" i="8" s="1"/>
  <c r="M65" i="8"/>
  <c r="T65" i="8" s="1"/>
  <c r="L65" i="8"/>
  <c r="S65" i="8" s="1"/>
  <c r="M66" i="8"/>
  <c r="T66" i="8" s="1"/>
  <c r="L63" i="8"/>
  <c r="S63" i="8" s="1"/>
  <c r="M61" i="8"/>
  <c r="T61" i="8" s="1"/>
  <c r="L62" i="8"/>
  <c r="S62" i="8" s="1"/>
  <c r="L61" i="8"/>
  <c r="S61" i="8" s="1"/>
  <c r="M63" i="8"/>
  <c r="T63" i="8" s="1"/>
  <c r="M62" i="8"/>
  <c r="T62" i="8" s="1"/>
  <c r="L51" i="8"/>
  <c r="S51" i="8" s="1"/>
  <c r="M51" i="8"/>
  <c r="T51" i="8" s="1"/>
  <c r="E6" i="7"/>
  <c r="F6" i="7" s="1"/>
  <c r="G6" i="7"/>
  <c r="H6" i="7" s="1"/>
  <c r="I6" i="7" l="1"/>
  <c r="D14" i="3" l="1"/>
  <c r="D13" i="3"/>
  <c r="H6" i="4" s="1"/>
  <c r="D9" i="3"/>
  <c r="D8" i="3"/>
  <c r="D7" i="3"/>
  <c r="D12" i="3"/>
  <c r="I6" i="4" l="1"/>
  <c r="L9" i="7"/>
  <c r="L10" i="7"/>
  <c r="K13" i="7"/>
  <c r="L15" i="7"/>
  <c r="L18" i="7"/>
  <c r="L27" i="7"/>
  <c r="K30" i="7"/>
  <c r="K33" i="7"/>
  <c r="K38" i="7"/>
  <c r="L41" i="7"/>
  <c r="L42" i="7"/>
  <c r="K45" i="7"/>
  <c r="L47" i="7"/>
  <c r="L50" i="7"/>
  <c r="L59" i="7"/>
  <c r="K62" i="7"/>
  <c r="L67" i="7"/>
  <c r="K74" i="7"/>
  <c r="L80" i="7"/>
  <c r="L81" i="7"/>
  <c r="K83" i="7"/>
  <c r="L87" i="7"/>
  <c r="L94" i="7"/>
  <c r="K95" i="7"/>
  <c r="L96" i="7"/>
  <c r="L97" i="7"/>
  <c r="L102" i="7"/>
  <c r="K103" i="7"/>
  <c r="L104" i="7"/>
  <c r="L105" i="7"/>
  <c r="L106" i="7"/>
  <c r="L108" i="7"/>
  <c r="K110" i="7"/>
  <c r="L116" i="7"/>
  <c r="L118" i="7"/>
  <c r="K120" i="7"/>
  <c r="K122" i="7"/>
  <c r="K7" i="7"/>
  <c r="L19" i="7"/>
  <c r="L24" i="7"/>
  <c r="K25" i="7"/>
  <c r="K29" i="7"/>
  <c r="L33" i="7"/>
  <c r="L34" i="7"/>
  <c r="K37" i="7"/>
  <c r="L39" i="7"/>
  <c r="L51" i="7"/>
  <c r="L56" i="7"/>
  <c r="K57" i="7"/>
  <c r="K61" i="7"/>
  <c r="K70" i="7"/>
  <c r="L72" i="7"/>
  <c r="L74" i="7"/>
  <c r="L75" i="7"/>
  <c r="L83" i="7"/>
  <c r="K90" i="7"/>
  <c r="L95" i="7"/>
  <c r="L103" i="7"/>
  <c r="L110" i="7"/>
  <c r="L117" i="7"/>
  <c r="K119" i="7"/>
  <c r="L120" i="7"/>
  <c r="K121" i="7"/>
  <c r="L122" i="7"/>
  <c r="L126" i="7"/>
  <c r="K128" i="7"/>
  <c r="K129" i="7"/>
  <c r="L130" i="7"/>
  <c r="K133" i="7"/>
  <c r="L134" i="7"/>
  <c r="L7" i="7"/>
  <c r="L8" i="7"/>
  <c r="L11" i="7"/>
  <c r="L16" i="7"/>
  <c r="K17" i="7"/>
  <c r="K21" i="7"/>
  <c r="K23" i="7"/>
  <c r="L25" i="7"/>
  <c r="L31" i="7"/>
  <c r="L40" i="7"/>
  <c r="L43" i="7"/>
  <c r="L48" i="7"/>
  <c r="K49" i="7"/>
  <c r="K53" i="7"/>
  <c r="K55" i="7"/>
  <c r="L57" i="7"/>
  <c r="L63" i="7"/>
  <c r="K66" i="7"/>
  <c r="L68" i="7"/>
  <c r="L70" i="7"/>
  <c r="K71" i="7"/>
  <c r="L76" i="7"/>
  <c r="K78" i="7"/>
  <c r="K86" i="7"/>
  <c r="L88" i="7"/>
  <c r="L90" i="7"/>
  <c r="L91" i="7"/>
  <c r="K111" i="7"/>
  <c r="K112" i="7"/>
  <c r="K114" i="7"/>
  <c r="L119" i="7"/>
  <c r="L121" i="7"/>
  <c r="K124" i="7"/>
  <c r="K9" i="7"/>
  <c r="K15" i="7"/>
  <c r="L17" i="7"/>
  <c r="L23" i="7"/>
  <c r="L26" i="7"/>
  <c r="L32" i="7"/>
  <c r="L35" i="7"/>
  <c r="K41" i="7"/>
  <c r="K47" i="7"/>
  <c r="L49" i="7"/>
  <c r="L55" i="7"/>
  <c r="L58" i="7"/>
  <c r="L64" i="7"/>
  <c r="L65" i="7"/>
  <c r="K67" i="7"/>
  <c r="L71" i="7"/>
  <c r="L77" i="7"/>
  <c r="L79" i="7"/>
  <c r="K82" i="7"/>
  <c r="L84" i="7"/>
  <c r="L86" i="7"/>
  <c r="K87" i="7"/>
  <c r="L92" i="7"/>
  <c r="K94" i="7"/>
  <c r="K96" i="7"/>
  <c r="K98" i="7"/>
  <c r="L100" i="7"/>
  <c r="K102" i="7"/>
  <c r="K104" i="7"/>
  <c r="K106" i="7"/>
  <c r="L111" i="7"/>
  <c r="L112" i="7"/>
  <c r="L114" i="7"/>
  <c r="K116" i="7"/>
  <c r="K118" i="7"/>
  <c r="L123" i="7"/>
  <c r="L133" i="7"/>
  <c r="L136" i="7"/>
  <c r="L137" i="7"/>
  <c r="L139" i="7"/>
  <c r="K140" i="7"/>
  <c r="K141" i="7"/>
  <c r="L142" i="7"/>
  <c r="K146" i="7"/>
  <c r="L148" i="7"/>
  <c r="L149" i="7"/>
  <c r="L151" i="7"/>
  <c r="K152" i="7"/>
  <c r="K153" i="7"/>
  <c r="L154" i="7"/>
  <c r="K158" i="7"/>
  <c r="L160" i="7"/>
  <c r="K164" i="7"/>
  <c r="K165" i="7"/>
  <c r="L166" i="7"/>
  <c r="K170" i="7"/>
  <c r="K176" i="7"/>
  <c r="K177" i="7"/>
  <c r="L178" i="7"/>
  <c r="L184" i="7"/>
  <c r="L185" i="7"/>
  <c r="L187" i="7"/>
  <c r="K188" i="7"/>
  <c r="K189" i="7"/>
  <c r="L190" i="7"/>
  <c r="K194" i="7"/>
  <c r="L196" i="7"/>
  <c r="L197" i="7"/>
  <c r="L199" i="7"/>
  <c r="K200" i="7"/>
  <c r="K201" i="7"/>
  <c r="L202" i="7"/>
  <c r="L205" i="7"/>
  <c r="L207" i="7"/>
  <c r="L209" i="7"/>
  <c r="L211" i="7"/>
  <c r="K212" i="7"/>
  <c r="K214" i="7"/>
  <c r="K218" i="7"/>
  <c r="L221" i="7"/>
  <c r="L223" i="7"/>
  <c r="L225" i="7"/>
  <c r="L227" i="7"/>
  <c r="K228" i="7"/>
  <c r="K230" i="7"/>
  <c r="K234" i="7"/>
  <c r="L237" i="7"/>
  <c r="K130" i="7"/>
  <c r="K132" i="7"/>
  <c r="L140" i="7"/>
  <c r="L141" i="7"/>
  <c r="L143" i="7"/>
  <c r="L146" i="7"/>
  <c r="L152" i="7"/>
  <c r="L153" i="7"/>
  <c r="L155" i="7"/>
  <c r="K156" i="7"/>
  <c r="K157" i="7"/>
  <c r="L158" i="7"/>
  <c r="K162" i="7"/>
  <c r="L164" i="7"/>
  <c r="L165" i="7"/>
  <c r="L167" i="7"/>
  <c r="K168" i="7"/>
  <c r="K169" i="7"/>
  <c r="L170" i="7"/>
  <c r="K174" i="7"/>
  <c r="L176" i="7"/>
  <c r="L177" i="7"/>
  <c r="L179" i="7"/>
  <c r="K182" i="7"/>
  <c r="L188" i="7"/>
  <c r="L189" i="7"/>
  <c r="L191" i="7"/>
  <c r="L194" i="7"/>
  <c r="L200" i="7"/>
  <c r="L201" i="7"/>
  <c r="L203" i="7"/>
  <c r="K204" i="7"/>
  <c r="L212" i="7"/>
  <c r="K213" i="7"/>
  <c r="L214" i="7"/>
  <c r="K216" i="7"/>
  <c r="K217" i="7"/>
  <c r="L218" i="7"/>
  <c r="L228" i="7"/>
  <c r="K229" i="7"/>
  <c r="L230" i="7"/>
  <c r="K232" i="7"/>
  <c r="K233" i="7"/>
  <c r="L234" i="7"/>
  <c r="L244" i="7"/>
  <c r="K245" i="7"/>
  <c r="L246" i="7"/>
  <c r="K248" i="7"/>
  <c r="K249" i="7"/>
  <c r="L250" i="7"/>
  <c r="L131" i="7"/>
  <c r="K134" i="7"/>
  <c r="K138" i="7"/>
  <c r="K144" i="7"/>
  <c r="K145" i="7"/>
  <c r="L147" i="7"/>
  <c r="K150" i="7"/>
  <c r="L156" i="7"/>
  <c r="L157" i="7"/>
  <c r="L159" i="7"/>
  <c r="L162" i="7"/>
  <c r="L168" i="7"/>
  <c r="L169" i="7"/>
  <c r="L171" i="7"/>
  <c r="K172" i="7"/>
  <c r="K173" i="7"/>
  <c r="L174" i="7"/>
  <c r="K180" i="7"/>
  <c r="K181" i="7"/>
  <c r="L182" i="7"/>
  <c r="K186" i="7"/>
  <c r="K192" i="7"/>
  <c r="K193" i="7"/>
  <c r="L195" i="7"/>
  <c r="K198" i="7"/>
  <c r="L204" i="7"/>
  <c r="K206" i="7"/>
  <c r="K210" i="7"/>
  <c r="L213" i="7"/>
  <c r="L215" i="7"/>
  <c r="L217" i="7"/>
  <c r="L219" i="7"/>
  <c r="K220" i="7"/>
  <c r="K222" i="7"/>
  <c r="K226" i="7"/>
  <c r="L129" i="7"/>
  <c r="L135" i="7"/>
  <c r="K136" i="7"/>
  <c r="K137" i="7"/>
  <c r="L138" i="7"/>
  <c r="K142" i="7"/>
  <c r="L144" i="7"/>
  <c r="K148" i="7"/>
  <c r="K149" i="7"/>
  <c r="L150" i="7"/>
  <c r="K154" i="7"/>
  <c r="K160" i="7"/>
  <c r="K161" i="7"/>
  <c r="L163" i="7"/>
  <c r="K166" i="7"/>
  <c r="L172" i="7"/>
  <c r="L173" i="7"/>
  <c r="L175" i="7"/>
  <c r="K178" i="7"/>
  <c r="L180" i="7"/>
  <c r="L181" i="7"/>
  <c r="L183" i="7"/>
  <c r="K184" i="7"/>
  <c r="K185" i="7"/>
  <c r="L186" i="7"/>
  <c r="K190" i="7"/>
  <c r="L192" i="7"/>
  <c r="K196" i="7"/>
  <c r="K197" i="7"/>
  <c r="L198" i="7"/>
  <c r="K202" i="7"/>
  <c r="K205" i="7"/>
  <c r="L206" i="7"/>
  <c r="K208" i="7"/>
  <c r="K209" i="7"/>
  <c r="L210" i="7"/>
  <c r="L220" i="7"/>
  <c r="K221" i="7"/>
  <c r="L222" i="7"/>
  <c r="K224" i="7"/>
  <c r="K225" i="7"/>
  <c r="L226" i="7"/>
  <c r="L231" i="7"/>
  <c r="L235" i="7"/>
  <c r="L236" i="7"/>
  <c r="K237" i="7"/>
  <c r="L239" i="7"/>
  <c r="L241" i="7"/>
  <c r="L243" i="7"/>
  <c r="K244" i="7"/>
  <c r="L245" i="7"/>
  <c r="L251" i="7"/>
  <c r="K252" i="7"/>
  <c r="K254" i="7"/>
  <c r="K258" i="7"/>
  <c r="L261" i="7"/>
  <c r="L263" i="7"/>
  <c r="L265" i="7"/>
  <c r="L267" i="7"/>
  <c r="K268" i="7"/>
  <c r="K270" i="7"/>
  <c r="K274" i="7"/>
  <c r="L277" i="7"/>
  <c r="K280" i="7"/>
  <c r="L286" i="7"/>
  <c r="L289" i="7"/>
  <c r="L290" i="7"/>
  <c r="L249" i="7"/>
  <c r="L252" i="7"/>
  <c r="K253" i="7"/>
  <c r="L254" i="7"/>
  <c r="K256" i="7"/>
  <c r="K257" i="7"/>
  <c r="L258" i="7"/>
  <c r="L268" i="7"/>
  <c r="K269" i="7"/>
  <c r="L270" i="7"/>
  <c r="K272" i="7"/>
  <c r="K273" i="7"/>
  <c r="L274" i="7"/>
  <c r="L280" i="7"/>
  <c r="K284" i="7"/>
  <c r="K285" i="7"/>
  <c r="K288" i="7"/>
  <c r="L294" i="7"/>
  <c r="L297" i="7"/>
  <c r="L298" i="7"/>
  <c r="K302" i="7"/>
  <c r="L303" i="7"/>
  <c r="K305" i="7"/>
  <c r="K306" i="7"/>
  <c r="L308" i="7"/>
  <c r="L312" i="7"/>
  <c r="K316" i="7"/>
  <c r="K317" i="7"/>
  <c r="L320" i="7"/>
  <c r="K322" i="7"/>
  <c r="L323" i="7"/>
  <c r="K324" i="7"/>
  <c r="K325" i="7"/>
  <c r="K328" i="7"/>
  <c r="K330" i="7"/>
  <c r="L331" i="7"/>
  <c r="L336" i="7"/>
  <c r="K337" i="7"/>
  <c r="L338" i="7"/>
  <c r="L345" i="7"/>
  <c r="L229" i="7"/>
  <c r="L233" i="7"/>
  <c r="K238" i="7"/>
  <c r="K242" i="7"/>
  <c r="K246" i="7"/>
  <c r="L253" i="7"/>
  <c r="L255" i="7"/>
  <c r="L257" i="7"/>
  <c r="L259" i="7"/>
  <c r="K260" i="7"/>
  <c r="K262" i="7"/>
  <c r="K266" i="7"/>
  <c r="L269" i="7"/>
  <c r="L271" i="7"/>
  <c r="L273" i="7"/>
  <c r="L275" i="7"/>
  <c r="K276" i="7"/>
  <c r="K278" i="7"/>
  <c r="L279" i="7"/>
  <c r="K281" i="7"/>
  <c r="K282" i="7"/>
  <c r="L284" i="7"/>
  <c r="L288" i="7"/>
  <c r="K292" i="7"/>
  <c r="K293" i="7"/>
  <c r="K296" i="7"/>
  <c r="L302" i="7"/>
  <c r="L305" i="7"/>
  <c r="L306" i="7"/>
  <c r="K310" i="7"/>
  <c r="L311" i="7"/>
  <c r="K313" i="7"/>
  <c r="K314" i="7"/>
  <c r="L316" i="7"/>
  <c r="K321" i="7"/>
  <c r="L322" i="7"/>
  <c r="L324" i="7"/>
  <c r="L328" i="7"/>
  <c r="K329" i="7"/>
  <c r="L330" i="7"/>
  <c r="L337" i="7"/>
  <c r="L342" i="7"/>
  <c r="L343" i="7"/>
  <c r="K236" i="7"/>
  <c r="L238" i="7"/>
  <c r="K240" i="7"/>
  <c r="K241" i="7"/>
  <c r="L242" i="7"/>
  <c r="L247" i="7"/>
  <c r="K250" i="7"/>
  <c r="L260" i="7"/>
  <c r="K261" i="7"/>
  <c r="L262" i="7"/>
  <c r="K264" i="7"/>
  <c r="K265" i="7"/>
  <c r="L266" i="7"/>
  <c r="L276" i="7"/>
  <c r="K277" i="7"/>
  <c r="L278" i="7"/>
  <c r="L281" i="7"/>
  <c r="L282" i="7"/>
  <c r="K286" i="7"/>
  <c r="L287" i="7"/>
  <c r="K289" i="7"/>
  <c r="K290" i="7"/>
  <c r="L292" i="7"/>
  <c r="L296" i="7"/>
  <c r="K300" i="7"/>
  <c r="K301" i="7"/>
  <c r="K304" i="7"/>
  <c r="L310" i="7"/>
  <c r="K298" i="7"/>
  <c r="L304" i="7"/>
  <c r="K332" i="7"/>
  <c r="K336" i="7"/>
  <c r="K346" i="7"/>
  <c r="L353" i="7"/>
  <c r="L377" i="7"/>
  <c r="L382" i="7"/>
  <c r="K384" i="7"/>
  <c r="L385" i="7"/>
  <c r="L390" i="7"/>
  <c r="L392" i="7"/>
  <c r="K394" i="7"/>
  <c r="L395" i="7"/>
  <c r="L400" i="7"/>
  <c r="K402" i="7"/>
  <c r="K404" i="7"/>
  <c r="L405" i="7"/>
  <c r="L410" i="7"/>
  <c r="K412" i="7"/>
  <c r="L413" i="7"/>
  <c r="L418" i="7"/>
  <c r="L420" i="7"/>
  <c r="L424" i="7"/>
  <c r="L428" i="7"/>
  <c r="L432" i="7"/>
  <c r="L436" i="7"/>
  <c r="L440" i="7"/>
  <c r="L444" i="7"/>
  <c r="L448" i="7"/>
  <c r="L295" i="7"/>
  <c r="K309" i="7"/>
  <c r="K312" i="7"/>
  <c r="L314" i="7"/>
  <c r="K326" i="7"/>
  <c r="L327" i="7"/>
  <c r="K338" i="7"/>
  <c r="K344" i="7"/>
  <c r="L346" i="7"/>
  <c r="L350" i="7"/>
  <c r="L351" i="7"/>
  <c r="L358" i="7"/>
  <c r="K360" i="7"/>
  <c r="L361" i="7"/>
  <c r="L366" i="7"/>
  <c r="K368" i="7"/>
  <c r="L369" i="7"/>
  <c r="L374" i="7"/>
  <c r="K376" i="7"/>
  <c r="K378" i="7"/>
  <c r="L379" i="7"/>
  <c r="L384" i="7"/>
  <c r="K386" i="7"/>
  <c r="K388" i="7"/>
  <c r="L389" i="7"/>
  <c r="L394" i="7"/>
  <c r="K396" i="7"/>
  <c r="L397" i="7"/>
  <c r="L402" i="7"/>
  <c r="L404" i="7"/>
  <c r="L412" i="7"/>
  <c r="K414" i="7"/>
  <c r="L415" i="7"/>
  <c r="K422" i="7"/>
  <c r="L423" i="7"/>
  <c r="K426" i="7"/>
  <c r="L427" i="7"/>
  <c r="K430" i="7"/>
  <c r="L431" i="7"/>
  <c r="K434" i="7"/>
  <c r="L435" i="7"/>
  <c r="K438" i="7"/>
  <c r="L439" i="7"/>
  <c r="K442" i="7"/>
  <c r="L443" i="7"/>
  <c r="K446" i="7"/>
  <c r="L447" i="7"/>
  <c r="K450" i="7"/>
  <c r="L451" i="7"/>
  <c r="K455" i="7"/>
  <c r="L457" i="7"/>
  <c r="L458" i="7"/>
  <c r="L460" i="7"/>
  <c r="K463" i="7"/>
  <c r="L466" i="7"/>
  <c r="L468" i="7"/>
  <c r="L470" i="7"/>
  <c r="L472" i="7"/>
  <c r="K474" i="7"/>
  <c r="K475" i="7"/>
  <c r="K479" i="7"/>
  <c r="K481" i="7"/>
  <c r="K294" i="7"/>
  <c r="K297" i="7"/>
  <c r="L300" i="7"/>
  <c r="K308" i="7"/>
  <c r="L313" i="7"/>
  <c r="K318" i="7"/>
  <c r="K320" i="7"/>
  <c r="L326" i="7"/>
  <c r="L329" i="7"/>
  <c r="L344" i="7"/>
  <c r="K345" i="7"/>
  <c r="K348" i="7"/>
  <c r="K352" i="7"/>
  <c r="K354" i="7"/>
  <c r="K356" i="7"/>
  <c r="L362" i="7"/>
  <c r="K364" i="7"/>
  <c r="L370" i="7"/>
  <c r="K372" i="7"/>
  <c r="L378" i="7"/>
  <c r="K380" i="7"/>
  <c r="L381" i="7"/>
  <c r="L386" i="7"/>
  <c r="L388" i="7"/>
  <c r="L396" i="7"/>
  <c r="K398" i="7"/>
  <c r="L399" i="7"/>
  <c r="K406" i="7"/>
  <c r="K408" i="7"/>
  <c r="L409" i="7"/>
  <c r="L414" i="7"/>
  <c r="K416" i="7"/>
  <c r="L417" i="7"/>
  <c r="L422" i="7"/>
  <c r="L426" i="7"/>
  <c r="L430" i="7"/>
  <c r="L434" i="7"/>
  <c r="L438" i="7"/>
  <c r="L442" i="7"/>
  <c r="L446" i="7"/>
  <c r="L449" i="7"/>
  <c r="L450" i="7"/>
  <c r="L452" i="7"/>
  <c r="K453" i="7"/>
  <c r="K454" i="7"/>
  <c r="L455" i="7"/>
  <c r="K461" i="7"/>
  <c r="K462" i="7"/>
  <c r="L463" i="7"/>
  <c r="K469" i="7"/>
  <c r="L474" i="7"/>
  <c r="L475" i="7"/>
  <c r="L479" i="7"/>
  <c r="L481" i="7"/>
  <c r="L318" i="7"/>
  <c r="L321" i="7"/>
  <c r="L334" i="7"/>
  <c r="L335" i="7"/>
  <c r="K340" i="7"/>
  <c r="L352" i="7"/>
  <c r="K353" i="7"/>
  <c r="L354" i="7"/>
  <c r="L355" i="7"/>
  <c r="L363" i="7"/>
  <c r="L371" i="7"/>
  <c r="L380" i="7"/>
  <c r="K382" i="7"/>
  <c r="L383" i="7"/>
  <c r="K390" i="7"/>
  <c r="K392" i="7"/>
  <c r="L393" i="7"/>
  <c r="L398" i="7"/>
  <c r="K400" i="7"/>
  <c r="L401" i="7"/>
  <c r="L406" i="7"/>
  <c r="L408" i="7"/>
  <c r="K410" i="7"/>
  <c r="L411" i="7"/>
  <c r="L416" i="7"/>
  <c r="K418" i="7"/>
  <c r="K420" i="7"/>
  <c r="L421" i="7"/>
  <c r="K424" i="7"/>
  <c r="L425" i="7"/>
  <c r="K428" i="7"/>
  <c r="D429" i="4" s="1"/>
  <c r="L429" i="7"/>
  <c r="K432" i="7"/>
  <c r="L433" i="7"/>
  <c r="K436" i="7"/>
  <c r="L437" i="7"/>
  <c r="K440" i="7"/>
  <c r="L441" i="7"/>
  <c r="K444" i="7"/>
  <c r="D445" i="4" s="1"/>
  <c r="K448" i="7"/>
  <c r="D449" i="4" s="1"/>
  <c r="K451" i="7"/>
  <c r="D452" i="4" s="1"/>
  <c r="L453" i="7"/>
  <c r="K458" i="7"/>
  <c r="L461" i="7"/>
  <c r="K467" i="7"/>
  <c r="K471" i="7"/>
  <c r="L480" i="7"/>
  <c r="K485" i="7"/>
  <c r="K486" i="7"/>
  <c r="L487" i="7"/>
  <c r="K491" i="7"/>
  <c r="L497" i="7"/>
  <c r="L498" i="7"/>
  <c r="L500" i="7"/>
  <c r="K501" i="7"/>
  <c r="K502" i="7"/>
  <c r="L503" i="7"/>
  <c r="K507" i="7"/>
  <c r="L513" i="7"/>
  <c r="L514" i="7"/>
  <c r="L516" i="7"/>
  <c r="K517" i="7"/>
  <c r="K518" i="7"/>
  <c r="L519" i="7"/>
  <c r="K523" i="7"/>
  <c r="L529" i="7"/>
  <c r="L530" i="7"/>
  <c r="L532" i="7"/>
  <c r="K533" i="7"/>
  <c r="K534" i="7"/>
  <c r="L535" i="7"/>
  <c r="K539" i="7"/>
  <c r="L545" i="7"/>
  <c r="L546" i="7"/>
  <c r="L548" i="7"/>
  <c r="K549" i="7"/>
  <c r="K550" i="7"/>
  <c r="L551" i="7"/>
  <c r="K555" i="7"/>
  <c r="L561" i="7"/>
  <c r="L562" i="7"/>
  <c r="L564" i="7"/>
  <c r="K565" i="7"/>
  <c r="K566" i="7"/>
  <c r="L567" i="7"/>
  <c r="K571" i="7"/>
  <c r="L577" i="7"/>
  <c r="L578" i="7"/>
  <c r="L580" i="7"/>
  <c r="K581" i="7"/>
  <c r="K582" i="7"/>
  <c r="L583" i="7"/>
  <c r="K587" i="7"/>
  <c r="K593" i="7"/>
  <c r="K594" i="7"/>
  <c r="L595" i="7"/>
  <c r="L601" i="7"/>
  <c r="K602" i="7"/>
  <c r="L603" i="7"/>
  <c r="K605" i="7"/>
  <c r="K606" i="7"/>
  <c r="L607" i="7"/>
  <c r="L617" i="7"/>
  <c r="K618" i="7"/>
  <c r="L619" i="7"/>
  <c r="K621" i="7"/>
  <c r="K622" i="7"/>
  <c r="L623" i="7"/>
  <c r="L633" i="7"/>
  <c r="K634" i="7"/>
  <c r="L635" i="7"/>
  <c r="K637" i="7"/>
  <c r="L640" i="7"/>
  <c r="K641" i="7"/>
  <c r="L642" i="7"/>
  <c r="K645" i="7"/>
  <c r="L648" i="7"/>
  <c r="K649" i="7"/>
  <c r="L650" i="7"/>
  <c r="K653" i="7"/>
  <c r="L656" i="7"/>
  <c r="K657" i="7"/>
  <c r="L658" i="7"/>
  <c r="K661" i="7"/>
  <c r="L664" i="7"/>
  <c r="K667" i="7"/>
  <c r="L673" i="7"/>
  <c r="L456" i="7"/>
  <c r="K457" i="7"/>
  <c r="L464" i="7"/>
  <c r="K465" i="7"/>
  <c r="L467" i="7"/>
  <c r="L471" i="7"/>
  <c r="K482" i="7"/>
  <c r="K483" i="7"/>
  <c r="L485" i="7"/>
  <c r="L486" i="7"/>
  <c r="L488" i="7"/>
  <c r="K489" i="7"/>
  <c r="K490" i="7"/>
  <c r="L491" i="7"/>
  <c r="K495" i="7"/>
  <c r="L501" i="7"/>
  <c r="L502" i="7"/>
  <c r="L504" i="7"/>
  <c r="K505" i="7"/>
  <c r="K506" i="7"/>
  <c r="L507" i="7"/>
  <c r="K511" i="7"/>
  <c r="L517" i="7"/>
  <c r="L518" i="7"/>
  <c r="L520" i="7"/>
  <c r="K521" i="7"/>
  <c r="K522" i="7"/>
  <c r="L523" i="7"/>
  <c r="K527" i="7"/>
  <c r="L533" i="7"/>
  <c r="L534" i="7"/>
  <c r="L536" i="7"/>
  <c r="K537" i="7"/>
  <c r="K538" i="7"/>
  <c r="L539" i="7"/>
  <c r="K543" i="7"/>
  <c r="L549" i="7"/>
  <c r="L550" i="7"/>
  <c r="L552" i="7"/>
  <c r="K553" i="7"/>
  <c r="K554" i="7"/>
  <c r="L555" i="7"/>
  <c r="K559" i="7"/>
  <c r="L565" i="7"/>
  <c r="L566" i="7"/>
  <c r="L568" i="7"/>
  <c r="K569" i="7"/>
  <c r="K570" i="7"/>
  <c r="L571" i="7"/>
  <c r="K575" i="7"/>
  <c r="L581" i="7"/>
  <c r="L582" i="7"/>
  <c r="L584" i="7"/>
  <c r="K585" i="7"/>
  <c r="K586" i="7"/>
  <c r="L587" i="7"/>
  <c r="K591" i="7"/>
  <c r="L593" i="7"/>
  <c r="L594" i="7"/>
  <c r="L596" i="7"/>
  <c r="K597" i="7"/>
  <c r="K599" i="7"/>
  <c r="L602" i="7"/>
  <c r="L604" i="7"/>
  <c r="L606" i="7"/>
  <c r="L608" i="7"/>
  <c r="K609" i="7"/>
  <c r="K611" i="7"/>
  <c r="K615" i="7"/>
  <c r="L618" i="7"/>
  <c r="L620" i="7"/>
  <c r="L622" i="7"/>
  <c r="L624" i="7"/>
  <c r="K625" i="7"/>
  <c r="K627" i="7"/>
  <c r="K631" i="7"/>
  <c r="L634" i="7"/>
  <c r="K459" i="7"/>
  <c r="L465" i="7"/>
  <c r="K466" i="7"/>
  <c r="D467" i="4" s="1"/>
  <c r="L469" i="7"/>
  <c r="K470" i="7"/>
  <c r="D471" i="4" s="1"/>
  <c r="K473" i="7"/>
  <c r="K478" i="7"/>
  <c r="L482" i="7"/>
  <c r="L483" i="7"/>
  <c r="L489" i="7"/>
  <c r="L490" i="7"/>
  <c r="L492" i="7"/>
  <c r="K493" i="7"/>
  <c r="K494" i="7"/>
  <c r="L495" i="7"/>
  <c r="K499" i="7"/>
  <c r="L505" i="7"/>
  <c r="L506" i="7"/>
  <c r="L508" i="7"/>
  <c r="K509" i="7"/>
  <c r="K510" i="7"/>
  <c r="L511" i="7"/>
  <c r="K515" i="7"/>
  <c r="L521" i="7"/>
  <c r="L522" i="7"/>
  <c r="L524" i="7"/>
  <c r="K525" i="7"/>
  <c r="K526" i="7"/>
  <c r="L527" i="7"/>
  <c r="K531" i="7"/>
  <c r="L537" i="7"/>
  <c r="L538" i="7"/>
  <c r="L540" i="7"/>
  <c r="K541" i="7"/>
  <c r="K542" i="7"/>
  <c r="L543" i="7"/>
  <c r="K547" i="7"/>
  <c r="L553" i="7"/>
  <c r="L554" i="7"/>
  <c r="L556" i="7"/>
  <c r="K557" i="7"/>
  <c r="K558" i="7"/>
  <c r="L559" i="7"/>
  <c r="K563" i="7"/>
  <c r="L569" i="7"/>
  <c r="L570" i="7"/>
  <c r="L572" i="7"/>
  <c r="K573" i="7"/>
  <c r="K574" i="7"/>
  <c r="L575" i="7"/>
  <c r="K579" i="7"/>
  <c r="L585" i="7"/>
  <c r="L586" i="7"/>
  <c r="L588" i="7"/>
  <c r="K589" i="7"/>
  <c r="K590" i="7"/>
  <c r="L591" i="7"/>
  <c r="L597" i="7"/>
  <c r="K598" i="7"/>
  <c r="L599" i="7"/>
  <c r="L609" i="7"/>
  <c r="K610" i="7"/>
  <c r="L611" i="7"/>
  <c r="K613" i="7"/>
  <c r="K614" i="7"/>
  <c r="L615" i="7"/>
  <c r="L625" i="7"/>
  <c r="K626" i="7"/>
  <c r="L627" i="7"/>
  <c r="K629" i="7"/>
  <c r="K630" i="7"/>
  <c r="L631" i="7"/>
  <c r="L445" i="7"/>
  <c r="L454" i="7"/>
  <c r="L459" i="7"/>
  <c r="L462" i="7"/>
  <c r="L473" i="7"/>
  <c r="K477" i="7"/>
  <c r="K487" i="7"/>
  <c r="L493" i="7"/>
  <c r="L494" i="7"/>
  <c r="L496" i="7"/>
  <c r="K497" i="7"/>
  <c r="K498" i="7"/>
  <c r="L499" i="7"/>
  <c r="K503" i="7"/>
  <c r="L509" i="7"/>
  <c r="L510" i="7"/>
  <c r="L512" i="7"/>
  <c r="K513" i="7"/>
  <c r="K514" i="7"/>
  <c r="L515" i="7"/>
  <c r="K519" i="7"/>
  <c r="L525" i="7"/>
  <c r="L526" i="7"/>
  <c r="L528" i="7"/>
  <c r="K529" i="7"/>
  <c r="K530" i="7"/>
  <c r="L531" i="7"/>
  <c r="K535" i="7"/>
  <c r="L541" i="7"/>
  <c r="L542" i="7"/>
  <c r="L544" i="7"/>
  <c r="K545" i="7"/>
  <c r="K546" i="7"/>
  <c r="L547" i="7"/>
  <c r="K551" i="7"/>
  <c r="L557" i="7"/>
  <c r="L558" i="7"/>
  <c r="L560" i="7"/>
  <c r="K561" i="7"/>
  <c r="K562" i="7"/>
  <c r="L563" i="7"/>
  <c r="K567" i="7"/>
  <c r="L573" i="7"/>
  <c r="L574" i="7"/>
  <c r="L576" i="7"/>
  <c r="K577" i="7"/>
  <c r="K578" i="7"/>
  <c r="L579" i="7"/>
  <c r="K583" i="7"/>
  <c r="L589" i="7"/>
  <c r="L590" i="7"/>
  <c r="L592" i="7"/>
  <c r="K595" i="7"/>
  <c r="L598" i="7"/>
  <c r="L600" i="7"/>
  <c r="K601" i="7"/>
  <c r="K603" i="7"/>
  <c r="K607" i="7"/>
  <c r="D608" i="4" s="1"/>
  <c r="L610" i="7"/>
  <c r="L612" i="7"/>
  <c r="L614" i="7"/>
  <c r="L616" i="7"/>
  <c r="K617" i="7"/>
  <c r="D618" i="4" s="1"/>
  <c r="K619" i="7"/>
  <c r="K623" i="7"/>
  <c r="L626" i="7"/>
  <c r="L628" i="7"/>
  <c r="L630" i="7"/>
  <c r="L632" i="7"/>
  <c r="K633" i="7"/>
  <c r="K635" i="7"/>
  <c r="D636" i="4" s="1"/>
  <c r="L639" i="7"/>
  <c r="L647" i="7"/>
  <c r="L655" i="7"/>
  <c r="L663" i="7"/>
  <c r="L668" i="7"/>
  <c r="L669" i="7"/>
  <c r="L671" i="7"/>
  <c r="L672" i="7"/>
  <c r="K673" i="7"/>
  <c r="L677" i="7"/>
  <c r="L643" i="7"/>
  <c r="L659" i="7"/>
  <c r="K665" i="7"/>
  <c r="K666" i="7"/>
  <c r="L678" i="7"/>
  <c r="L679" i="7"/>
  <c r="L680" i="7"/>
  <c r="K681" i="7"/>
  <c r="L683" i="7"/>
  <c r="L684" i="7"/>
  <c r="K685" i="7"/>
  <c r="L687" i="7"/>
  <c r="L688" i="7"/>
  <c r="K689" i="7"/>
  <c r="L693" i="7"/>
  <c r="K700" i="7"/>
  <c r="L702" i="7"/>
  <c r="K704" i="7"/>
  <c r="L706" i="7"/>
  <c r="L707" i="7"/>
  <c r="L708" i="7"/>
  <c r="K709" i="7"/>
  <c r="L713" i="7"/>
  <c r="K724" i="7"/>
  <c r="L726" i="7"/>
  <c r="L727" i="7"/>
  <c r="L728" i="7"/>
  <c r="K729" i="7"/>
  <c r="L733" i="7"/>
  <c r="L666" i="7"/>
  <c r="K672" i="7"/>
  <c r="K676" i="7"/>
  <c r="L681" i="7"/>
  <c r="L685" i="7"/>
  <c r="L689" i="7"/>
  <c r="K696" i="7"/>
  <c r="L698" i="7"/>
  <c r="L699" i="7"/>
  <c r="L700" i="7"/>
  <c r="K701" i="7"/>
  <c r="L703" i="7"/>
  <c r="L704" i="7"/>
  <c r="K705" i="7"/>
  <c r="L709" i="7"/>
  <c r="K716" i="7"/>
  <c r="L718" i="7"/>
  <c r="K720" i="7"/>
  <c r="L722" i="7"/>
  <c r="L723" i="7"/>
  <c r="L724" i="7"/>
  <c r="K725" i="7"/>
  <c r="L729" i="7"/>
  <c r="L636" i="7"/>
  <c r="L651" i="7"/>
  <c r="L674" i="7"/>
  <c r="L675" i="7"/>
  <c r="L676" i="7"/>
  <c r="K677" i="7"/>
  <c r="K692" i="7"/>
  <c r="L694" i="7"/>
  <c r="L695" i="7"/>
  <c r="L696" i="7"/>
  <c r="K697" i="7"/>
  <c r="L701" i="7"/>
  <c r="L705" i="7"/>
  <c r="K712" i="7"/>
  <c r="L714" i="7"/>
  <c r="L715" i="7"/>
  <c r="L716" i="7"/>
  <c r="K717" i="7"/>
  <c r="L719" i="7"/>
  <c r="L720" i="7"/>
  <c r="K721" i="7"/>
  <c r="L725" i="7"/>
  <c r="K732" i="7"/>
  <c r="L734" i="7"/>
  <c r="L667" i="7"/>
  <c r="K669" i="7"/>
  <c r="K680" i="7"/>
  <c r="D681" i="4" s="1"/>
  <c r="L682" i="7"/>
  <c r="K684" i="7"/>
  <c r="L686" i="7"/>
  <c r="K688" i="7"/>
  <c r="L690" i="7"/>
  <c r="L691" i="7"/>
  <c r="L692" i="7"/>
  <c r="K693" i="7"/>
  <c r="D694" i="4" s="1"/>
  <c r="L697" i="7"/>
  <c r="K708" i="7"/>
  <c r="D709" i="4" s="1"/>
  <c r="L710" i="7"/>
  <c r="L711" i="7"/>
  <c r="L712" i="7"/>
  <c r="K713" i="7"/>
  <c r="L717" i="7"/>
  <c r="L721" i="7"/>
  <c r="K728" i="7"/>
  <c r="L730" i="7"/>
  <c r="L731" i="7"/>
  <c r="L732" i="7"/>
  <c r="K733" i="7"/>
  <c r="L735" i="7"/>
  <c r="K702" i="7"/>
  <c r="K678" i="7"/>
  <c r="K660" i="7"/>
  <c r="K647" i="7"/>
  <c r="K731" i="7"/>
  <c r="D732" i="4" s="1"/>
  <c r="K710" i="7"/>
  <c r="K690" i="7"/>
  <c r="D691" i="4" s="1"/>
  <c r="K682" i="7"/>
  <c r="K714" i="7"/>
  <c r="K674" i="7"/>
  <c r="D675" i="4" s="1"/>
  <c r="K698" i="7"/>
  <c r="K668" i="7"/>
  <c r="K580" i="7"/>
  <c r="K564" i="7"/>
  <c r="K548" i="7"/>
  <c r="K532" i="7"/>
  <c r="K516" i="7"/>
  <c r="K500" i="7"/>
  <c r="K460" i="7"/>
  <c r="D461" i="4" s="1"/>
  <c r="K588" i="7"/>
  <c r="D589" i="4" s="1"/>
  <c r="K524" i="7"/>
  <c r="K651" i="7"/>
  <c r="K636" i="7"/>
  <c r="K624" i="7"/>
  <c r="K596" i="7"/>
  <c r="D597" i="4" s="1"/>
  <c r="K584" i="7"/>
  <c r="D585" i="4" s="1"/>
  <c r="K520" i="7"/>
  <c r="K484" i="7"/>
  <c r="K413" i="7"/>
  <c r="D414" i="4" s="1"/>
  <c r="K403" i="7"/>
  <c r="K395" i="7"/>
  <c r="K385" i="7"/>
  <c r="K464" i="7"/>
  <c r="K419" i="7"/>
  <c r="K411" i="7"/>
  <c r="K401" i="7"/>
  <c r="K383" i="7"/>
  <c r="K371" i="7"/>
  <c r="L360" i="7"/>
  <c r="K307" i="7"/>
  <c r="K417" i="7"/>
  <c r="D418" i="4" s="1"/>
  <c r="K399" i="7"/>
  <c r="K381" i="7"/>
  <c r="K362" i="7"/>
  <c r="K443" i="7"/>
  <c r="K435" i="7"/>
  <c r="K427" i="7"/>
  <c r="D428" i="4" s="1"/>
  <c r="K374" i="7"/>
  <c r="D375" i="4" s="1"/>
  <c r="K366" i="7"/>
  <c r="K358" i="7"/>
  <c r="K351" i="7"/>
  <c r="K339" i="7"/>
  <c r="K295" i="7"/>
  <c r="K243" i="7"/>
  <c r="K319" i="7"/>
  <c r="K275" i="7"/>
  <c r="K259" i="7"/>
  <c r="K211" i="7"/>
  <c r="K199" i="7"/>
  <c r="K127" i="7"/>
  <c r="K175" i="7"/>
  <c r="K163" i="7"/>
  <c r="K159" i="7"/>
  <c r="K147" i="7"/>
  <c r="K131" i="7"/>
  <c r="K203" i="7"/>
  <c r="K727" i="7"/>
  <c r="K707" i="7"/>
  <c r="K687" i="7"/>
  <c r="K646" i="7"/>
  <c r="K730" i="7"/>
  <c r="L657" i="7"/>
  <c r="K734" i="7"/>
  <c r="K670" i="7"/>
  <c r="K655" i="7"/>
  <c r="K718" i="7"/>
  <c r="L649" i="7"/>
  <c r="K476" i="7"/>
  <c r="K632" i="7"/>
  <c r="D633" i="4" s="1"/>
  <c r="K592" i="7"/>
  <c r="K560" i="7"/>
  <c r="K528" i="7"/>
  <c r="D529" i="4" s="1"/>
  <c r="K496" i="7"/>
  <c r="K572" i="7"/>
  <c r="K508" i="7"/>
  <c r="D509" i="4" s="1"/>
  <c r="K620" i="7"/>
  <c r="K608" i="7"/>
  <c r="D609" i="4" s="1"/>
  <c r="K536" i="7"/>
  <c r="K303" i="7"/>
  <c r="K441" i="7"/>
  <c r="K433" i="7"/>
  <c r="K425" i="7"/>
  <c r="D426" i="4" s="1"/>
  <c r="L368" i="7"/>
  <c r="K375" i="7"/>
  <c r="K359" i="7"/>
  <c r="K373" i="7"/>
  <c r="K365" i="7"/>
  <c r="K357" i="7"/>
  <c r="K350" i="7"/>
  <c r="K267" i="7"/>
  <c r="K251" i="7"/>
  <c r="K239" i="7"/>
  <c r="K335" i="7"/>
  <c r="K327" i="7"/>
  <c r="K343" i="7"/>
  <c r="K283" i="7"/>
  <c r="K271" i="7"/>
  <c r="K255" i="7"/>
  <c r="K223" i="7"/>
  <c r="K207" i="7"/>
  <c r="K139" i="7"/>
  <c r="K135" i="7"/>
  <c r="K235" i="7"/>
  <c r="K219" i="7"/>
  <c r="K171" i="7"/>
  <c r="K143" i="7"/>
  <c r="K726" i="7"/>
  <c r="K706" i="7"/>
  <c r="D707" i="4" s="1"/>
  <c r="K683" i="7"/>
  <c r="K663" i="7"/>
  <c r="K644" i="7"/>
  <c r="K686" i="7"/>
  <c r="K671" i="7"/>
  <c r="K719" i="7"/>
  <c r="K695" i="7"/>
  <c r="K654" i="7"/>
  <c r="K723" i="7"/>
  <c r="K703" i="7"/>
  <c r="D704" i="4" s="1"/>
  <c r="L665" i="7"/>
  <c r="K658" i="7"/>
  <c r="K650" i="7"/>
  <c r="K642" i="7"/>
  <c r="K639" i="7"/>
  <c r="K628" i="7"/>
  <c r="K616" i="7"/>
  <c r="K556" i="7"/>
  <c r="K492" i="7"/>
  <c r="K472" i="7"/>
  <c r="K659" i="7"/>
  <c r="K643" i="7"/>
  <c r="D644" i="4" s="1"/>
  <c r="K604" i="7"/>
  <c r="D605" i="4" s="1"/>
  <c r="K552" i="7"/>
  <c r="K488" i="7"/>
  <c r="K377" i="7"/>
  <c r="K456" i="7"/>
  <c r="K393" i="7"/>
  <c r="L376" i="7"/>
  <c r="K355" i="7"/>
  <c r="K323" i="7"/>
  <c r="K452" i="7"/>
  <c r="K409" i="7"/>
  <c r="K370" i="7"/>
  <c r="K447" i="7"/>
  <c r="D448" i="4" s="1"/>
  <c r="K439" i="7"/>
  <c r="K431" i="7"/>
  <c r="K423" i="7"/>
  <c r="K389" i="7"/>
  <c r="K349" i="7"/>
  <c r="K263" i="7"/>
  <c r="K227" i="7"/>
  <c r="K334" i="7"/>
  <c r="K291" i="7"/>
  <c r="K342" i="7"/>
  <c r="K315" i="7"/>
  <c r="K279" i="7"/>
  <c r="K679" i="7"/>
  <c r="K662" i="7"/>
  <c r="K735" i="7"/>
  <c r="D736" i="4" s="1"/>
  <c r="K711" i="7"/>
  <c r="K691" i="7"/>
  <c r="L641" i="7"/>
  <c r="K715" i="7"/>
  <c r="K694" i="7"/>
  <c r="K675" i="7"/>
  <c r="K652" i="7"/>
  <c r="K722" i="7"/>
  <c r="K699" i="7"/>
  <c r="D700" i="4" s="1"/>
  <c r="K664" i="7"/>
  <c r="K656" i="7"/>
  <c r="D657" i="4" s="1"/>
  <c r="K648" i="7"/>
  <c r="K640" i="7"/>
  <c r="K638" i="7"/>
  <c r="K612" i="7"/>
  <c r="K600" i="7"/>
  <c r="K576" i="7"/>
  <c r="K544" i="7"/>
  <c r="K512" i="7"/>
  <c r="D513" i="4" s="1"/>
  <c r="K540" i="7"/>
  <c r="K468" i="7"/>
  <c r="K568" i="7"/>
  <c r="K504" i="7"/>
  <c r="D505" i="4" s="1"/>
  <c r="K405" i="7"/>
  <c r="K347" i="7"/>
  <c r="K480" i="7"/>
  <c r="K445" i="7"/>
  <c r="D446" i="4" s="1"/>
  <c r="K437" i="7"/>
  <c r="K429" i="7"/>
  <c r="K421" i="7"/>
  <c r="D422" i="4" s="1"/>
  <c r="K391" i="7"/>
  <c r="K363" i="7"/>
  <c r="K449" i="7"/>
  <c r="D450" i="4" s="1"/>
  <c r="K407" i="7"/>
  <c r="K367" i="7"/>
  <c r="K331" i="7"/>
  <c r="K415" i="7"/>
  <c r="K397" i="7"/>
  <c r="D398" i="4" s="1"/>
  <c r="K387" i="7"/>
  <c r="K379" i="7"/>
  <c r="K369" i="7"/>
  <c r="K361" i="7"/>
  <c r="K299" i="7"/>
  <c r="K333" i="7"/>
  <c r="K287" i="7"/>
  <c r="K341" i="7"/>
  <c r="K311" i="7"/>
  <c r="K151" i="7"/>
  <c r="K231" i="7"/>
  <c r="K195" i="7"/>
  <c r="K126" i="7"/>
  <c r="K108" i="7"/>
  <c r="K59" i="7"/>
  <c r="K42" i="7"/>
  <c r="K20" i="7"/>
  <c r="K101" i="7"/>
  <c r="K92" i="7"/>
  <c r="K79" i="7"/>
  <c r="K65" i="7"/>
  <c r="K58" i="7"/>
  <c r="K28" i="7"/>
  <c r="K88" i="7"/>
  <c r="K76" i="7"/>
  <c r="K63" i="7"/>
  <c r="K40" i="7"/>
  <c r="K117" i="7"/>
  <c r="K75" i="7"/>
  <c r="K69" i="7"/>
  <c r="K54" i="7"/>
  <c r="K44" i="7"/>
  <c r="K22" i="7"/>
  <c r="K12" i="7"/>
  <c r="L645" i="7"/>
  <c r="L670" i="7"/>
  <c r="L662" i="7"/>
  <c r="L605" i="7"/>
  <c r="L356" i="7"/>
  <c r="L349" i="7"/>
  <c r="L332" i="7"/>
  <c r="L372" i="7"/>
  <c r="L387" i="7"/>
  <c r="L365" i="7"/>
  <c r="L339" i="7"/>
  <c r="L224" i="7"/>
  <c r="K191" i="7"/>
  <c r="K167" i="7"/>
  <c r="K105" i="7"/>
  <c r="K81" i="7"/>
  <c r="K50" i="7"/>
  <c r="K27" i="7"/>
  <c r="K10" i="7"/>
  <c r="K100" i="7"/>
  <c r="K84" i="7"/>
  <c r="K77" i="7"/>
  <c r="K64" i="7"/>
  <c r="K14" i="7"/>
  <c r="L128" i="7"/>
  <c r="K115" i="7"/>
  <c r="K68" i="7"/>
  <c r="K48" i="7"/>
  <c r="K36" i="7"/>
  <c r="K11" i="7"/>
  <c r="K73" i="7"/>
  <c r="K51" i="7"/>
  <c r="K39" i="7"/>
  <c r="K19" i="7"/>
  <c r="L653" i="7"/>
  <c r="L644" i="7"/>
  <c r="L654" i="7"/>
  <c r="L646" i="7"/>
  <c r="L629" i="7"/>
  <c r="L484" i="7"/>
  <c r="L478" i="7"/>
  <c r="L357" i="7"/>
  <c r="L69" i="7"/>
  <c r="L340" i="7"/>
  <c r="K183" i="7"/>
  <c r="K247" i="7"/>
  <c r="K215" i="7"/>
  <c r="K155" i="7"/>
  <c r="K97" i="7"/>
  <c r="K80" i="7"/>
  <c r="K18" i="7"/>
  <c r="K123" i="7"/>
  <c r="K107" i="7"/>
  <c r="K60" i="7"/>
  <c r="K35" i="7"/>
  <c r="K26" i="7"/>
  <c r="K113" i="7"/>
  <c r="K99" i="7"/>
  <c r="K91" i="7"/>
  <c r="K85" i="7"/>
  <c r="K31" i="7"/>
  <c r="K8" i="7"/>
  <c r="K72" i="7"/>
  <c r="K56" i="7"/>
  <c r="K24" i="7"/>
  <c r="L661" i="7"/>
  <c r="L652" i="7"/>
  <c r="L638" i="7"/>
  <c r="L621" i="7"/>
  <c r="L477" i="7"/>
  <c r="L341" i="7"/>
  <c r="K187" i="7"/>
  <c r="K179" i="7"/>
  <c r="K109" i="7"/>
  <c r="K52" i="7"/>
  <c r="K93" i="7"/>
  <c r="K46" i="7"/>
  <c r="K32" i="7"/>
  <c r="K89" i="7"/>
  <c r="K43" i="7"/>
  <c r="K16" i="7"/>
  <c r="K125" i="7"/>
  <c r="K34" i="7"/>
  <c r="L660" i="7"/>
  <c r="L637" i="7"/>
  <c r="L613" i="7"/>
  <c r="L476" i="7"/>
  <c r="L348" i="7"/>
  <c r="L419" i="7"/>
  <c r="L403" i="7"/>
  <c r="L364" i="7"/>
  <c r="L347" i="7"/>
  <c r="L272" i="7"/>
  <c r="L208" i="7"/>
  <c r="L98" i="7"/>
  <c r="L373" i="7"/>
  <c r="L319" i="7"/>
  <c r="L375" i="7"/>
  <c r="L307" i="7"/>
  <c r="L216" i="7"/>
  <c r="L125" i="7"/>
  <c r="L325" i="7"/>
  <c r="L293" i="7"/>
  <c r="L61" i="7"/>
  <c r="L29" i="7"/>
  <c r="L109" i="7"/>
  <c r="L60" i="7"/>
  <c r="L28" i="7"/>
  <c r="L37" i="7"/>
  <c r="L14" i="7"/>
  <c r="L82" i="7"/>
  <c r="L45" i="7"/>
  <c r="L22" i="7"/>
  <c r="L12" i="7"/>
  <c r="L21" i="7"/>
  <c r="L333" i="7"/>
  <c r="L367" i="7"/>
  <c r="L299" i="7"/>
  <c r="L232" i="7"/>
  <c r="L161" i="7"/>
  <c r="L132" i="7"/>
  <c r="L301" i="7"/>
  <c r="L113" i="7"/>
  <c r="L127" i="7"/>
  <c r="L89" i="7"/>
  <c r="L13" i="7"/>
  <c r="L62" i="7"/>
  <c r="L52" i="7"/>
  <c r="L391" i="7"/>
  <c r="L193" i="7"/>
  <c r="L240" i="7"/>
  <c r="L359" i="7"/>
  <c r="L291" i="7"/>
  <c r="L248" i="7"/>
  <c r="L309" i="7"/>
  <c r="L85" i="7"/>
  <c r="L115" i="7"/>
  <c r="L73" i="7"/>
  <c r="L66" i="7"/>
  <c r="L93" i="7"/>
  <c r="L53" i="7"/>
  <c r="L407" i="7"/>
  <c r="L256" i="7"/>
  <c r="L145" i="7"/>
  <c r="L315" i="7"/>
  <c r="L283" i="7"/>
  <c r="L264" i="7"/>
  <c r="L124" i="7"/>
  <c r="L317" i="7"/>
  <c r="L285" i="7"/>
  <c r="L101" i="7"/>
  <c r="L38" i="7"/>
  <c r="L99" i="7"/>
  <c r="L78" i="7"/>
  <c r="L107" i="7"/>
  <c r="L46" i="7"/>
  <c r="L36" i="7"/>
  <c r="L54" i="7"/>
  <c r="L44" i="7"/>
  <c r="L30" i="7"/>
  <c r="L20" i="7"/>
  <c r="X6" i="4"/>
  <c r="Y6" i="4" s="1"/>
  <c r="J6" i="4"/>
  <c r="K6" i="4" s="1"/>
  <c r="AJ6" i="4"/>
  <c r="AK6" i="4" s="1"/>
  <c r="AL6" i="4"/>
  <c r="AM6" i="4" s="1"/>
  <c r="K6" i="7"/>
  <c r="L6" i="7"/>
  <c r="V6" i="4"/>
  <c r="D406" i="4" l="1"/>
  <c r="D613" i="4"/>
  <c r="D410" i="4"/>
  <c r="D382" i="4"/>
  <c r="D412" i="4"/>
  <c r="D396" i="4"/>
  <c r="D521" i="4"/>
  <c r="D729" i="4"/>
  <c r="D624" i="4"/>
  <c r="D596" i="4"/>
  <c r="D584" i="4"/>
  <c r="D520" i="4"/>
  <c r="D433" i="4"/>
  <c r="D643" i="4"/>
  <c r="D664" i="4"/>
  <c r="D537" i="4"/>
  <c r="D719" i="4"/>
  <c r="D685" i="4"/>
  <c r="D578" i="4"/>
  <c r="D514" i="4"/>
  <c r="D481" i="4"/>
  <c r="D545" i="4"/>
  <c r="D680" i="4"/>
  <c r="D440" i="4"/>
  <c r="D629" i="4"/>
  <c r="D659" i="4"/>
  <c r="D687" i="4"/>
  <c r="D372" i="4"/>
  <c r="D652" i="4"/>
  <c r="D674" i="4"/>
  <c r="D536" i="4"/>
  <c r="D601" i="4"/>
  <c r="D424" i="4"/>
  <c r="D573" i="4"/>
  <c r="D531" i="4"/>
  <c r="D432" i="4"/>
  <c r="D660" i="4"/>
  <c r="D651" i="4"/>
  <c r="D728" i="4"/>
  <c r="D549" i="4"/>
  <c r="D604" i="4"/>
  <c r="D458" i="4"/>
  <c r="D388" i="4"/>
  <c r="D697" i="4"/>
  <c r="D725" i="4"/>
  <c r="D701" i="4"/>
  <c r="D667" i="4"/>
  <c r="D711" i="4"/>
  <c r="D673" i="4"/>
  <c r="D392" i="4"/>
  <c r="D575" i="4"/>
  <c r="D558" i="4"/>
  <c r="D511" i="4"/>
  <c r="D494" i="4"/>
  <c r="D460" i="4"/>
  <c r="D626" i="4"/>
  <c r="D489" i="4"/>
  <c r="D617" i="4"/>
  <c r="D724" i="4"/>
  <c r="D672" i="4"/>
  <c r="D684" i="4"/>
  <c r="D434" i="4"/>
  <c r="D497" i="4"/>
  <c r="D656" i="4"/>
  <c r="D731" i="4"/>
  <c r="D637" i="4"/>
  <c r="D699" i="4"/>
  <c r="D661" i="4"/>
  <c r="D734" i="4"/>
  <c r="D677" i="4"/>
  <c r="D682" i="4"/>
  <c r="D547" i="4"/>
  <c r="D530" i="4"/>
  <c r="D548" i="4"/>
  <c r="D600" i="4"/>
  <c r="D586" i="4"/>
  <c r="D576" i="4"/>
  <c r="D539" i="4"/>
  <c r="D522" i="4"/>
  <c r="D512" i="4"/>
  <c r="D607" i="4"/>
  <c r="D588" i="4"/>
  <c r="D524" i="4"/>
  <c r="D468" i="4"/>
  <c r="D441" i="4"/>
  <c r="D425" i="4"/>
  <c r="D383" i="4"/>
  <c r="D462" i="4"/>
  <c r="D373" i="4"/>
  <c r="D480" i="4"/>
  <c r="D639" i="4"/>
  <c r="D692" i="4"/>
  <c r="D553" i="4"/>
  <c r="D473" i="4"/>
  <c r="D655" i="4"/>
  <c r="D442" i="4"/>
  <c r="D621" i="4"/>
  <c r="D420" i="4"/>
  <c r="D501" i="4"/>
  <c r="D565" i="4"/>
  <c r="D679" i="4"/>
  <c r="D689" i="4"/>
  <c r="D693" i="4"/>
  <c r="D726" i="4"/>
  <c r="D706" i="4"/>
  <c r="D686" i="4"/>
  <c r="D666" i="4"/>
  <c r="D627" i="4"/>
  <c r="D591" i="4"/>
  <c r="D574" i="4"/>
  <c r="D527" i="4"/>
  <c r="D510" i="4"/>
  <c r="D616" i="4"/>
  <c r="D598" i="4"/>
  <c r="D555" i="4"/>
  <c r="D538" i="4"/>
  <c r="D491" i="4"/>
  <c r="D646" i="4"/>
  <c r="D638" i="4"/>
  <c r="D606" i="4"/>
  <c r="D540" i="4"/>
  <c r="D393" i="4"/>
  <c r="D399" i="4"/>
  <c r="D476" i="4"/>
  <c r="D435" i="4"/>
  <c r="D389" i="4"/>
  <c r="D379" i="4"/>
  <c r="D696" i="4"/>
  <c r="D727" i="4"/>
  <c r="D561" i="4"/>
  <c r="D384" i="4"/>
  <c r="D465" i="4"/>
  <c r="D525" i="4"/>
  <c r="D552" i="4"/>
  <c r="D488" i="4"/>
  <c r="D35" i="4"/>
  <c r="G34" i="1"/>
  <c r="G399" i="1" s="1"/>
  <c r="D92" i="4"/>
  <c r="G91" i="1"/>
  <c r="G456" i="1" s="1"/>
  <c r="D216" i="4"/>
  <c r="G215" i="1"/>
  <c r="G580" i="1" s="1"/>
  <c r="D74" i="4"/>
  <c r="G73" i="1"/>
  <c r="G438" i="1" s="1"/>
  <c r="D11" i="4"/>
  <c r="G10" i="1"/>
  <c r="G375" i="1" s="1"/>
  <c r="G75" i="1"/>
  <c r="G440" i="1" s="1"/>
  <c r="D76" i="4"/>
  <c r="D21" i="4"/>
  <c r="G20" i="1"/>
  <c r="G385" i="1" s="1"/>
  <c r="D368" i="4"/>
  <c r="G367" i="1"/>
  <c r="G732" i="1" s="1"/>
  <c r="G342" i="1"/>
  <c r="G707" i="1" s="1"/>
  <c r="D343" i="4"/>
  <c r="D172" i="4"/>
  <c r="G171" i="1"/>
  <c r="G536" i="1" s="1"/>
  <c r="G335" i="1"/>
  <c r="G700" i="1" s="1"/>
  <c r="D336" i="4"/>
  <c r="D360" i="4"/>
  <c r="G359" i="1"/>
  <c r="G724" i="1" s="1"/>
  <c r="D160" i="4"/>
  <c r="G159" i="1"/>
  <c r="G524" i="1" s="1"/>
  <c r="D702" i="4"/>
  <c r="D730" i="4"/>
  <c r="D615" i="4"/>
  <c r="G340" i="1"/>
  <c r="G705" i="1" s="1"/>
  <c r="D341" i="4"/>
  <c r="G345" i="1"/>
  <c r="G710" i="1" s="1"/>
  <c r="D346" i="4"/>
  <c r="G332" i="1"/>
  <c r="G697" i="1" s="1"/>
  <c r="D333" i="4"/>
  <c r="G286" i="1"/>
  <c r="G651" i="1" s="1"/>
  <c r="D287" i="4"/>
  <c r="D251" i="4"/>
  <c r="G250" i="1"/>
  <c r="G615" i="1" s="1"/>
  <c r="G310" i="1"/>
  <c r="G675" i="1" s="1"/>
  <c r="D311" i="4"/>
  <c r="D279" i="4"/>
  <c r="G278" i="1"/>
  <c r="G643" i="1" s="1"/>
  <c r="D323" i="4"/>
  <c r="G322" i="1"/>
  <c r="G687" i="1" s="1"/>
  <c r="D226" i="4"/>
  <c r="G225" i="1"/>
  <c r="G590" i="1" s="1"/>
  <c r="D198" i="4"/>
  <c r="G197" i="1"/>
  <c r="G562" i="1" s="1"/>
  <c r="D162" i="4"/>
  <c r="G161" i="1"/>
  <c r="G526" i="1" s="1"/>
  <c r="D211" i="4"/>
  <c r="G210" i="1"/>
  <c r="G575" i="1" s="1"/>
  <c r="G245" i="1"/>
  <c r="G610" i="1" s="1"/>
  <c r="D246" i="4"/>
  <c r="D154" i="4"/>
  <c r="G153" i="1"/>
  <c r="G518" i="1" s="1"/>
  <c r="D97" i="4"/>
  <c r="G96" i="1"/>
  <c r="G461" i="1" s="1"/>
  <c r="G47" i="1"/>
  <c r="G412" i="1" s="1"/>
  <c r="D48" i="4"/>
  <c r="G114" i="1"/>
  <c r="G479" i="1" s="1"/>
  <c r="D115" i="4"/>
  <c r="G66" i="1"/>
  <c r="G431" i="1" s="1"/>
  <c r="D67" i="4"/>
  <c r="G90" i="1"/>
  <c r="G455" i="1" s="1"/>
  <c r="D91" i="4"/>
  <c r="D96" i="4"/>
  <c r="G95" i="1"/>
  <c r="G460" i="1" s="1"/>
  <c r="D34" i="4"/>
  <c r="G33" i="1"/>
  <c r="G398" i="1" s="1"/>
  <c r="G6" i="1"/>
  <c r="G371" i="1" s="1"/>
  <c r="D7" i="4"/>
  <c r="G109" i="1"/>
  <c r="G474" i="1" s="1"/>
  <c r="D110" i="4"/>
  <c r="D9" i="4"/>
  <c r="G8" i="1"/>
  <c r="G373" i="1" s="1"/>
  <c r="G60" i="1"/>
  <c r="G425" i="1" s="1"/>
  <c r="D61" i="4"/>
  <c r="G115" i="1"/>
  <c r="G480" i="1" s="1"/>
  <c r="D116" i="4"/>
  <c r="G167" i="1"/>
  <c r="G532" i="1" s="1"/>
  <c r="D168" i="4"/>
  <c r="G88" i="1"/>
  <c r="G453" i="1" s="1"/>
  <c r="D89" i="4"/>
  <c r="D196" i="4"/>
  <c r="G195" i="1"/>
  <c r="G560" i="1" s="1"/>
  <c r="D408" i="4"/>
  <c r="D569" i="4"/>
  <c r="D676" i="4"/>
  <c r="D292" i="4"/>
  <c r="G291" i="1"/>
  <c r="G656" i="1" s="1"/>
  <c r="D453" i="4"/>
  <c r="D220" i="4"/>
  <c r="G219" i="1"/>
  <c r="G584" i="1" s="1"/>
  <c r="D240" i="4"/>
  <c r="G239" i="1"/>
  <c r="G604" i="1" s="1"/>
  <c r="D477" i="4"/>
  <c r="G203" i="1"/>
  <c r="G568" i="1" s="1"/>
  <c r="D204" i="4"/>
  <c r="D244" i="4"/>
  <c r="G243" i="1"/>
  <c r="G608" i="1" s="1"/>
  <c r="G358" i="1"/>
  <c r="G723" i="1" s="1"/>
  <c r="D359" i="4"/>
  <c r="D698" i="4"/>
  <c r="D563" i="4"/>
  <c r="D499" i="4"/>
  <c r="D564" i="4"/>
  <c r="D500" i="4"/>
  <c r="D592" i="4"/>
  <c r="D528" i="4"/>
  <c r="D662" i="4"/>
  <c r="D619" i="4"/>
  <c r="D567" i="4"/>
  <c r="D550" i="4"/>
  <c r="D503" i="4"/>
  <c r="D486" i="4"/>
  <c r="D470" i="4"/>
  <c r="D355" i="4"/>
  <c r="G354" i="1"/>
  <c r="G719" i="1" s="1"/>
  <c r="G318" i="1"/>
  <c r="G683" i="1" s="1"/>
  <c r="D319" i="4"/>
  <c r="D298" i="4"/>
  <c r="G297" i="1"/>
  <c r="G662" i="1" s="1"/>
  <c r="D451" i="4"/>
  <c r="D443" i="4"/>
  <c r="D427" i="4"/>
  <c r="D415" i="4"/>
  <c r="G368" i="1"/>
  <c r="G733" i="1" s="1"/>
  <c r="D369" i="4"/>
  <c r="G344" i="1"/>
  <c r="G709" i="1" s="1"/>
  <c r="D345" i="4"/>
  <c r="G301" i="1"/>
  <c r="G666" i="1" s="1"/>
  <c r="D302" i="4"/>
  <c r="D291" i="4"/>
  <c r="G290" i="1"/>
  <c r="G655" i="1" s="1"/>
  <c r="D315" i="4"/>
  <c r="G314" i="1"/>
  <c r="G679" i="1" s="1"/>
  <c r="G293" i="1"/>
  <c r="G658" i="1" s="1"/>
  <c r="D294" i="4"/>
  <c r="D283" i="4"/>
  <c r="G282" i="1"/>
  <c r="G647" i="1" s="1"/>
  <c r="G276" i="1"/>
  <c r="G641" i="1" s="1"/>
  <c r="D277" i="4"/>
  <c r="G246" i="1"/>
  <c r="G611" i="1" s="1"/>
  <c r="D247" i="4"/>
  <c r="D326" i="4"/>
  <c r="G325" i="1"/>
  <c r="G690" i="1" s="1"/>
  <c r="G302" i="1"/>
  <c r="G667" i="1" s="1"/>
  <c r="D303" i="4"/>
  <c r="D289" i="4"/>
  <c r="G288" i="1"/>
  <c r="G653" i="1" s="1"/>
  <c r="D270" i="4"/>
  <c r="G269" i="1"/>
  <c r="G634" i="1" s="1"/>
  <c r="D257" i="4"/>
  <c r="G256" i="1"/>
  <c r="G621" i="1" s="1"/>
  <c r="G280" i="1"/>
  <c r="G645" i="1" s="1"/>
  <c r="D281" i="4"/>
  <c r="D269" i="4"/>
  <c r="G268" i="1"/>
  <c r="G633" i="1" s="1"/>
  <c r="G224" i="1"/>
  <c r="G589" i="1" s="1"/>
  <c r="D225" i="4"/>
  <c r="D206" i="4"/>
  <c r="G205" i="1"/>
  <c r="G570" i="1" s="1"/>
  <c r="D197" i="4"/>
  <c r="G196" i="1"/>
  <c r="G561" i="1" s="1"/>
  <c r="G185" i="1"/>
  <c r="G550" i="1" s="1"/>
  <c r="D186" i="4"/>
  <c r="G160" i="1"/>
  <c r="G525" i="1" s="1"/>
  <c r="D161" i="4"/>
  <c r="D149" i="4"/>
  <c r="G148" i="1"/>
  <c r="G513" i="1" s="1"/>
  <c r="G137" i="1"/>
  <c r="G502" i="1" s="1"/>
  <c r="D138" i="4"/>
  <c r="G226" i="1"/>
  <c r="G591" i="1" s="1"/>
  <c r="D227" i="4"/>
  <c r="D207" i="4"/>
  <c r="G206" i="1"/>
  <c r="G571" i="1" s="1"/>
  <c r="G193" i="1"/>
  <c r="G558" i="1" s="1"/>
  <c r="D194" i="4"/>
  <c r="G181" i="1"/>
  <c r="G546" i="1" s="1"/>
  <c r="D182" i="4"/>
  <c r="G172" i="1"/>
  <c r="G537" i="1" s="1"/>
  <c r="D173" i="4"/>
  <c r="G150" i="1"/>
  <c r="G515" i="1" s="1"/>
  <c r="D151" i="4"/>
  <c r="D139" i="4"/>
  <c r="G138" i="1"/>
  <c r="G503" i="1" s="1"/>
  <c r="D250" i="4"/>
  <c r="G249" i="1"/>
  <c r="G614" i="1" s="1"/>
  <c r="G217" i="1"/>
  <c r="G582" i="1" s="1"/>
  <c r="D218" i="4"/>
  <c r="G168" i="1"/>
  <c r="G533" i="1" s="1"/>
  <c r="D169" i="4"/>
  <c r="G162" i="1"/>
  <c r="G527" i="1" s="1"/>
  <c r="D163" i="4"/>
  <c r="D131" i="4"/>
  <c r="G130" i="1"/>
  <c r="G495" i="1" s="1"/>
  <c r="G228" i="1"/>
  <c r="G593" i="1" s="1"/>
  <c r="D229" i="4"/>
  <c r="D190" i="4"/>
  <c r="G189" i="1"/>
  <c r="G554" i="1" s="1"/>
  <c r="D171" i="4"/>
  <c r="G170" i="1"/>
  <c r="G535" i="1" s="1"/>
  <c r="D153" i="4"/>
  <c r="G152" i="1"/>
  <c r="G517" i="1" s="1"/>
  <c r="G146" i="1"/>
  <c r="G511" i="1" s="1"/>
  <c r="D147" i="4"/>
  <c r="D103" i="4"/>
  <c r="G102" i="1"/>
  <c r="G467" i="1" s="1"/>
  <c r="G94" i="1"/>
  <c r="G459" i="1" s="1"/>
  <c r="D95" i="4"/>
  <c r="G41" i="1"/>
  <c r="G406" i="1" s="1"/>
  <c r="D42" i="4"/>
  <c r="G124" i="1"/>
  <c r="G489" i="1" s="1"/>
  <c r="D125" i="4"/>
  <c r="D113" i="4"/>
  <c r="G112" i="1"/>
  <c r="G477" i="1" s="1"/>
  <c r="G71" i="1"/>
  <c r="G436" i="1" s="1"/>
  <c r="D72" i="4"/>
  <c r="D50" i="4"/>
  <c r="G49" i="1"/>
  <c r="G414" i="1" s="1"/>
  <c r="G17" i="1"/>
  <c r="G382" i="1" s="1"/>
  <c r="D18" i="4"/>
  <c r="D130" i="4"/>
  <c r="G129" i="1"/>
  <c r="G494" i="1" s="1"/>
  <c r="D122" i="4"/>
  <c r="G121" i="1"/>
  <c r="G486" i="1" s="1"/>
  <c r="G70" i="1"/>
  <c r="G435" i="1" s="1"/>
  <c r="D71" i="4"/>
  <c r="G30" i="1"/>
  <c r="G395" i="1" s="1"/>
  <c r="D31" i="4"/>
  <c r="G13" i="1"/>
  <c r="G378" i="1" s="1"/>
  <c r="D14" i="4"/>
  <c r="D53" i="4"/>
  <c r="G52" i="1"/>
  <c r="G417" i="1" s="1"/>
  <c r="D36" i="4"/>
  <c r="G35" i="1"/>
  <c r="G400" i="1" s="1"/>
  <c r="G68" i="1"/>
  <c r="G433" i="1" s="1"/>
  <c r="D69" i="4"/>
  <c r="D106" i="4"/>
  <c r="G105" i="1"/>
  <c r="G470" i="1" s="1"/>
  <c r="D77" i="4"/>
  <c r="G76" i="1"/>
  <c r="G441" i="1" s="1"/>
  <c r="D127" i="4"/>
  <c r="G126" i="1"/>
  <c r="G491" i="1" s="1"/>
  <c r="D300" i="4"/>
  <c r="G299" i="1"/>
  <c r="G664" i="1" s="1"/>
  <c r="D663" i="4"/>
  <c r="D140" i="4"/>
  <c r="G139" i="1"/>
  <c r="G504" i="1" s="1"/>
  <c r="D320" i="4"/>
  <c r="G319" i="1"/>
  <c r="G684" i="1" s="1"/>
  <c r="D534" i="4"/>
  <c r="D487" i="4"/>
  <c r="D357" i="4"/>
  <c r="G356" i="1"/>
  <c r="G721" i="1" s="1"/>
  <c r="G320" i="1"/>
  <c r="G685" i="1" s="1"/>
  <c r="D321" i="4"/>
  <c r="D361" i="4"/>
  <c r="G360" i="1"/>
  <c r="G725" i="1" s="1"/>
  <c r="G264" i="1"/>
  <c r="G629" i="1" s="1"/>
  <c r="D265" i="4"/>
  <c r="G296" i="1"/>
  <c r="G661" i="1" s="1"/>
  <c r="D297" i="4"/>
  <c r="G260" i="1"/>
  <c r="G625" i="1" s="1"/>
  <c r="D261" i="4"/>
  <c r="D338" i="4"/>
  <c r="G337" i="1"/>
  <c r="G702" i="1" s="1"/>
  <c r="D253" i="4"/>
  <c r="G252" i="1"/>
  <c r="G617" i="1" s="1"/>
  <c r="D150" i="4"/>
  <c r="G149" i="1"/>
  <c r="G514" i="1" s="1"/>
  <c r="G144" i="1"/>
  <c r="G509" i="1" s="1"/>
  <c r="D145" i="4"/>
  <c r="D233" i="4"/>
  <c r="G232" i="1"/>
  <c r="G597" i="1" s="1"/>
  <c r="G169" i="1"/>
  <c r="G534" i="1" s="1"/>
  <c r="D170" i="4"/>
  <c r="G132" i="1"/>
  <c r="G497" i="1" s="1"/>
  <c r="D133" i="4"/>
  <c r="D213" i="4"/>
  <c r="G212" i="1"/>
  <c r="G577" i="1" s="1"/>
  <c r="G164" i="1"/>
  <c r="G529" i="1" s="1"/>
  <c r="D165" i="4"/>
  <c r="D141" i="4"/>
  <c r="G140" i="1"/>
  <c r="G505" i="1" s="1"/>
  <c r="G104" i="1"/>
  <c r="G469" i="1" s="1"/>
  <c r="D105" i="4"/>
  <c r="G9" i="1"/>
  <c r="G374" i="1" s="1"/>
  <c r="D10" i="4"/>
  <c r="G45" i="1"/>
  <c r="G410" i="1" s="1"/>
  <c r="D46" i="4"/>
  <c r="G32" i="1"/>
  <c r="G397" i="1" s="1"/>
  <c r="D33" i="4"/>
  <c r="G99" i="1"/>
  <c r="G464" i="1" s="1"/>
  <c r="D100" i="4"/>
  <c r="G247" i="1"/>
  <c r="G612" i="1" s="1"/>
  <c r="D248" i="4"/>
  <c r="D20" i="4"/>
  <c r="G19" i="1"/>
  <c r="G384" i="1" s="1"/>
  <c r="D78" i="4"/>
  <c r="G77" i="1"/>
  <c r="G442" i="1" s="1"/>
  <c r="G44" i="1"/>
  <c r="G409" i="1" s="1"/>
  <c r="D45" i="4"/>
  <c r="G79" i="1"/>
  <c r="G444" i="1" s="1"/>
  <c r="D80" i="4"/>
  <c r="G341" i="1"/>
  <c r="G706" i="1" s="1"/>
  <c r="D342" i="4"/>
  <c r="G361" i="1"/>
  <c r="G726" i="1" s="1"/>
  <c r="D362" i="4"/>
  <c r="D665" i="4"/>
  <c r="D350" i="4"/>
  <c r="G349" i="1"/>
  <c r="G714" i="1" s="1"/>
  <c r="D394" i="4"/>
  <c r="D208" i="4"/>
  <c r="G207" i="1"/>
  <c r="G572" i="1" s="1"/>
  <c r="D358" i="4"/>
  <c r="G357" i="1"/>
  <c r="G722" i="1" s="1"/>
  <c r="D671" i="4"/>
  <c r="G163" i="1"/>
  <c r="G528" i="1" s="1"/>
  <c r="D164" i="4"/>
  <c r="D436" i="4"/>
  <c r="D733" i="4"/>
  <c r="D620" i="4"/>
  <c r="D614" i="4"/>
  <c r="D17" i="4"/>
  <c r="G16" i="1"/>
  <c r="G381" i="1" s="1"/>
  <c r="D47" i="4"/>
  <c r="G46" i="1"/>
  <c r="G411" i="1" s="1"/>
  <c r="D180" i="4"/>
  <c r="G179" i="1"/>
  <c r="G544" i="1" s="1"/>
  <c r="D25" i="4"/>
  <c r="G24" i="1"/>
  <c r="G389" i="1" s="1"/>
  <c r="D32" i="4"/>
  <c r="G31" i="1"/>
  <c r="G396" i="1" s="1"/>
  <c r="D114" i="4"/>
  <c r="G113" i="1"/>
  <c r="G478" i="1" s="1"/>
  <c r="G107" i="1"/>
  <c r="G472" i="1" s="1"/>
  <c r="D108" i="4"/>
  <c r="D98" i="4"/>
  <c r="G97" i="1"/>
  <c r="G462" i="1" s="1"/>
  <c r="G183" i="1"/>
  <c r="G548" i="1" s="1"/>
  <c r="D184" i="4"/>
  <c r="G39" i="1"/>
  <c r="G404" i="1" s="1"/>
  <c r="D40" i="4"/>
  <c r="D37" i="4"/>
  <c r="G36" i="1"/>
  <c r="G401" i="1" s="1"/>
  <c r="D85" i="4"/>
  <c r="G84" i="1"/>
  <c r="G449" i="1" s="1"/>
  <c r="G50" i="1"/>
  <c r="G415" i="1" s="1"/>
  <c r="D51" i="4"/>
  <c r="G191" i="1"/>
  <c r="G556" i="1" s="1"/>
  <c r="D192" i="4"/>
  <c r="G54" i="1"/>
  <c r="G419" i="1" s="1"/>
  <c r="D55" i="4"/>
  <c r="G40" i="1"/>
  <c r="G405" i="1" s="1"/>
  <c r="D41" i="4"/>
  <c r="D29" i="4"/>
  <c r="G28" i="1"/>
  <c r="G393" i="1" s="1"/>
  <c r="D93" i="4"/>
  <c r="G92" i="1"/>
  <c r="G457" i="1" s="1"/>
  <c r="D60" i="4"/>
  <c r="G59" i="1"/>
  <c r="G424" i="1" s="1"/>
  <c r="D232" i="4"/>
  <c r="G231" i="1"/>
  <c r="G596" i="1" s="1"/>
  <c r="G287" i="1"/>
  <c r="G652" i="1" s="1"/>
  <c r="D288" i="4"/>
  <c r="D370" i="4"/>
  <c r="G369" i="1"/>
  <c r="G734" i="1" s="1"/>
  <c r="D416" i="4"/>
  <c r="D430" i="4"/>
  <c r="G347" i="1"/>
  <c r="G712" i="1" s="1"/>
  <c r="D348" i="4"/>
  <c r="D469" i="4"/>
  <c r="D577" i="4"/>
  <c r="D641" i="4"/>
  <c r="D695" i="4"/>
  <c r="D712" i="4"/>
  <c r="D280" i="4"/>
  <c r="G279" i="1"/>
  <c r="G644" i="1" s="1"/>
  <c r="G334" i="1"/>
  <c r="G699" i="1" s="1"/>
  <c r="D335" i="4"/>
  <c r="D390" i="4"/>
  <c r="D324" i="4"/>
  <c r="G323" i="1"/>
  <c r="G688" i="1" s="1"/>
  <c r="D457" i="4"/>
  <c r="D493" i="4"/>
  <c r="D640" i="4"/>
  <c r="D645" i="4"/>
  <c r="G235" i="1"/>
  <c r="G600" i="1" s="1"/>
  <c r="D236" i="4"/>
  <c r="D224" i="4"/>
  <c r="G223" i="1"/>
  <c r="G588" i="1" s="1"/>
  <c r="G343" i="1"/>
  <c r="G708" i="1" s="1"/>
  <c r="D344" i="4"/>
  <c r="D252" i="4"/>
  <c r="G251" i="1"/>
  <c r="G616" i="1" s="1"/>
  <c r="G365" i="1"/>
  <c r="G730" i="1" s="1"/>
  <c r="D366" i="4"/>
  <c r="D304" i="4"/>
  <c r="G303" i="1"/>
  <c r="G668" i="1" s="1"/>
  <c r="D735" i="4"/>
  <c r="D688" i="4"/>
  <c r="G131" i="1"/>
  <c r="G496" i="1" s="1"/>
  <c r="D132" i="4"/>
  <c r="G175" i="1"/>
  <c r="G540" i="1" s="1"/>
  <c r="D176" i="4"/>
  <c r="D260" i="4"/>
  <c r="G259" i="1"/>
  <c r="G624" i="1" s="1"/>
  <c r="D296" i="4"/>
  <c r="G295" i="1"/>
  <c r="G660" i="1" s="1"/>
  <c r="G366" i="1"/>
  <c r="G731" i="1" s="1"/>
  <c r="D367" i="4"/>
  <c r="D444" i="4"/>
  <c r="D517" i="4"/>
  <c r="D581" i="4"/>
  <c r="D715" i="4"/>
  <c r="D703" i="4"/>
  <c r="D670" i="4"/>
  <c r="D718" i="4"/>
  <c r="D713" i="4"/>
  <c r="D678" i="4"/>
  <c r="D710" i="4"/>
  <c r="D705" i="4"/>
  <c r="D690" i="4"/>
  <c r="D579" i="4"/>
  <c r="D562" i="4"/>
  <c r="D515" i="4"/>
  <c r="D498" i="4"/>
  <c r="D631" i="4"/>
  <c r="D599" i="4"/>
  <c r="D590" i="4"/>
  <c r="D580" i="4"/>
  <c r="D543" i="4"/>
  <c r="D526" i="4"/>
  <c r="D516" i="4"/>
  <c r="D479" i="4"/>
  <c r="D632" i="4"/>
  <c r="D612" i="4"/>
  <c r="D571" i="4"/>
  <c r="D554" i="4"/>
  <c r="D544" i="4"/>
  <c r="D507" i="4"/>
  <c r="D490" i="4"/>
  <c r="D484" i="4"/>
  <c r="D466" i="4"/>
  <c r="D623" i="4"/>
  <c r="D595" i="4"/>
  <c r="D583" i="4"/>
  <c r="D566" i="4"/>
  <c r="D556" i="4"/>
  <c r="D519" i="4"/>
  <c r="D502" i="4"/>
  <c r="D492" i="4"/>
  <c r="D459" i="4"/>
  <c r="D437" i="4"/>
  <c r="D421" i="4"/>
  <c r="D411" i="4"/>
  <c r="D401" i="4"/>
  <c r="D391" i="4"/>
  <c r="D354" i="4"/>
  <c r="G353" i="1"/>
  <c r="G718" i="1" s="1"/>
  <c r="D455" i="4"/>
  <c r="D409" i="4"/>
  <c r="D381" i="4"/>
  <c r="G364" i="1"/>
  <c r="G729" i="1" s="1"/>
  <c r="D365" i="4"/>
  <c r="D353" i="4"/>
  <c r="G352" i="1"/>
  <c r="G717" i="1" s="1"/>
  <c r="G294" i="1"/>
  <c r="G659" i="1" s="1"/>
  <c r="D295" i="4"/>
  <c r="D475" i="4"/>
  <c r="D397" i="4"/>
  <c r="D387" i="4"/>
  <c r="D377" i="4"/>
  <c r="G338" i="1"/>
  <c r="G703" i="1" s="1"/>
  <c r="D339" i="4"/>
  <c r="G312" i="1"/>
  <c r="G677" i="1" s="1"/>
  <c r="D313" i="4"/>
  <c r="D405" i="4"/>
  <c r="D395" i="4"/>
  <c r="D385" i="4"/>
  <c r="G346" i="1"/>
  <c r="G711" i="1" s="1"/>
  <c r="D347" i="4"/>
  <c r="G298" i="1"/>
  <c r="G663" i="1" s="1"/>
  <c r="D299" i="4"/>
  <c r="D301" i="4"/>
  <c r="G300" i="1"/>
  <c r="G665" i="1" s="1"/>
  <c r="G289" i="1"/>
  <c r="G654" i="1" s="1"/>
  <c r="D290" i="4"/>
  <c r="G261" i="1"/>
  <c r="G626" i="1" s="1"/>
  <c r="D262" i="4"/>
  <c r="G236" i="1"/>
  <c r="G601" i="1" s="1"/>
  <c r="D237" i="4"/>
  <c r="G313" i="1"/>
  <c r="G678" i="1" s="1"/>
  <c r="D314" i="4"/>
  <c r="G292" i="1"/>
  <c r="G657" i="1" s="1"/>
  <c r="D293" i="4"/>
  <c r="D282" i="4"/>
  <c r="G281" i="1"/>
  <c r="G646" i="1" s="1"/>
  <c r="G266" i="1"/>
  <c r="G631" i="1" s="1"/>
  <c r="D267" i="4"/>
  <c r="G242" i="1"/>
  <c r="G607" i="1" s="1"/>
  <c r="D243" i="4"/>
  <c r="D325" i="4"/>
  <c r="G324" i="1"/>
  <c r="G689" i="1" s="1"/>
  <c r="G317" i="1"/>
  <c r="G682" i="1" s="1"/>
  <c r="D318" i="4"/>
  <c r="G306" i="1"/>
  <c r="G671" i="1" s="1"/>
  <c r="D307" i="4"/>
  <c r="G285" i="1"/>
  <c r="G650" i="1" s="1"/>
  <c r="D286" i="4"/>
  <c r="D274" i="4"/>
  <c r="G273" i="1"/>
  <c r="G638" i="1" s="1"/>
  <c r="D259" i="4"/>
  <c r="G258" i="1"/>
  <c r="G623" i="1" s="1"/>
  <c r="G209" i="1"/>
  <c r="G574" i="1" s="1"/>
  <c r="D210" i="4"/>
  <c r="G202" i="1"/>
  <c r="G567" i="1" s="1"/>
  <c r="D203" i="4"/>
  <c r="D185" i="4"/>
  <c r="G184" i="1"/>
  <c r="G549" i="1" s="1"/>
  <c r="D179" i="4"/>
  <c r="G178" i="1"/>
  <c r="G543" i="1" s="1"/>
  <c r="G166" i="1"/>
  <c r="G531" i="1" s="1"/>
  <c r="D167" i="4"/>
  <c r="G154" i="1"/>
  <c r="G519" i="1" s="1"/>
  <c r="D155" i="4"/>
  <c r="G136" i="1"/>
  <c r="G501" i="1" s="1"/>
  <c r="D137" i="4"/>
  <c r="D223" i="4"/>
  <c r="G222" i="1"/>
  <c r="G587" i="1" s="1"/>
  <c r="D193" i="4"/>
  <c r="G192" i="1"/>
  <c r="G557" i="1" s="1"/>
  <c r="G180" i="1"/>
  <c r="G545" i="1" s="1"/>
  <c r="D181" i="4"/>
  <c r="D135" i="4"/>
  <c r="G134" i="1"/>
  <c r="G499" i="1" s="1"/>
  <c r="G248" i="1"/>
  <c r="G613" i="1" s="1"/>
  <c r="D249" i="4"/>
  <c r="G229" i="1"/>
  <c r="G594" i="1" s="1"/>
  <c r="D230" i="4"/>
  <c r="G216" i="1"/>
  <c r="G581" i="1" s="1"/>
  <c r="D217" i="4"/>
  <c r="D205" i="4"/>
  <c r="G204" i="1"/>
  <c r="G569" i="1" s="1"/>
  <c r="D183" i="4"/>
  <c r="G182" i="1"/>
  <c r="G547" i="1" s="1"/>
  <c r="D175" i="4"/>
  <c r="G174" i="1"/>
  <c r="G539" i="1" s="1"/>
  <c r="D219" i="4"/>
  <c r="G218" i="1"/>
  <c r="G583" i="1" s="1"/>
  <c r="G201" i="1"/>
  <c r="G566" i="1" s="1"/>
  <c r="D202" i="4"/>
  <c r="D189" i="4"/>
  <c r="G188" i="1"/>
  <c r="G553" i="1" s="1"/>
  <c r="G158" i="1"/>
  <c r="G523" i="1" s="1"/>
  <c r="D159" i="4"/>
  <c r="G118" i="1"/>
  <c r="G483" i="1" s="1"/>
  <c r="D119" i="4"/>
  <c r="D83" i="4"/>
  <c r="G82" i="1"/>
  <c r="G447" i="1" s="1"/>
  <c r="D68" i="4"/>
  <c r="G67" i="1"/>
  <c r="G432" i="1" s="1"/>
  <c r="D112" i="4"/>
  <c r="G111" i="1"/>
  <c r="G476" i="1" s="1"/>
  <c r="G86" i="1"/>
  <c r="G451" i="1" s="1"/>
  <c r="D87" i="4"/>
  <c r="G128" i="1"/>
  <c r="G493" i="1" s="1"/>
  <c r="D129" i="4"/>
  <c r="G61" i="1"/>
  <c r="G426" i="1" s="1"/>
  <c r="D62" i="4"/>
  <c r="G29" i="1"/>
  <c r="G394" i="1" s="1"/>
  <c r="D30" i="4"/>
  <c r="D8" i="4"/>
  <c r="G7" i="1"/>
  <c r="G372" i="1" s="1"/>
  <c r="D75" i="4"/>
  <c r="G74" i="1"/>
  <c r="G439" i="1" s="1"/>
  <c r="D90" i="4"/>
  <c r="G89" i="1"/>
  <c r="G454" i="1" s="1"/>
  <c r="D73" i="4"/>
  <c r="G72" i="1"/>
  <c r="G437" i="1" s="1"/>
  <c r="D19" i="4"/>
  <c r="G18" i="1"/>
  <c r="G383" i="1" s="1"/>
  <c r="D65" i="4"/>
  <c r="G64" i="1"/>
  <c r="G429" i="1" s="1"/>
  <c r="G22" i="1"/>
  <c r="G387" i="1" s="1"/>
  <c r="D23" i="4"/>
  <c r="D66" i="4"/>
  <c r="G65" i="1"/>
  <c r="G430" i="1" s="1"/>
  <c r="D312" i="4"/>
  <c r="G311" i="1"/>
  <c r="G676" i="1" s="1"/>
  <c r="D653" i="4"/>
  <c r="G263" i="1"/>
  <c r="G628" i="1" s="1"/>
  <c r="D264" i="4"/>
  <c r="G271" i="1"/>
  <c r="G636" i="1" s="1"/>
  <c r="D272" i="4"/>
  <c r="D351" i="4"/>
  <c r="G350" i="1"/>
  <c r="G715" i="1" s="1"/>
  <c r="D200" i="4"/>
  <c r="G199" i="1"/>
  <c r="G564" i="1" s="1"/>
  <c r="G351" i="1"/>
  <c r="G716" i="1" s="1"/>
  <c r="D352" i="4"/>
  <c r="D551" i="4"/>
  <c r="D327" i="4"/>
  <c r="G326" i="1"/>
  <c r="G691" i="1" s="1"/>
  <c r="G304" i="1"/>
  <c r="G669" i="1" s="1"/>
  <c r="D305" i="4"/>
  <c r="D278" i="4"/>
  <c r="G277" i="1"/>
  <c r="G642" i="1" s="1"/>
  <c r="G240" i="1"/>
  <c r="G605" i="1" s="1"/>
  <c r="D241" i="4"/>
  <c r="D329" i="4"/>
  <c r="G328" i="1"/>
  <c r="G693" i="1" s="1"/>
  <c r="D258" i="4"/>
  <c r="G257" i="1"/>
  <c r="G622" i="1" s="1"/>
  <c r="G270" i="1"/>
  <c r="G635" i="1" s="1"/>
  <c r="D271" i="4"/>
  <c r="D174" i="4"/>
  <c r="G173" i="1"/>
  <c r="G538" i="1" s="1"/>
  <c r="D214" i="4"/>
  <c r="G213" i="1"/>
  <c r="G578" i="1" s="1"/>
  <c r="D157" i="4"/>
  <c r="G156" i="1"/>
  <c r="G521" i="1" s="1"/>
  <c r="G230" i="1"/>
  <c r="G595" i="1" s="1"/>
  <c r="D231" i="4"/>
  <c r="G176" i="1"/>
  <c r="G541" i="1" s="1"/>
  <c r="D177" i="4"/>
  <c r="G53" i="1"/>
  <c r="G418" i="1" s="1"/>
  <c r="D54" i="4"/>
  <c r="G21" i="1"/>
  <c r="G386" i="1" s="1"/>
  <c r="D22" i="4"/>
  <c r="G120" i="1"/>
  <c r="G485" i="1" s="1"/>
  <c r="D121" i="4"/>
  <c r="D104" i="4"/>
  <c r="G103" i="1"/>
  <c r="G468" i="1" s="1"/>
  <c r="G62" i="1"/>
  <c r="G427" i="1" s="1"/>
  <c r="D63" i="4"/>
  <c r="G125" i="1"/>
  <c r="G490" i="1" s="1"/>
  <c r="D126" i="4"/>
  <c r="G80" i="1"/>
  <c r="G445" i="1" s="1"/>
  <c r="D81" i="4"/>
  <c r="D12" i="4"/>
  <c r="G11" i="1"/>
  <c r="G376" i="1" s="1"/>
  <c r="D28" i="4"/>
  <c r="G27" i="1"/>
  <c r="G392" i="1" s="1"/>
  <c r="G117" i="1"/>
  <c r="G482" i="1" s="1"/>
  <c r="D118" i="4"/>
  <c r="G42" i="1"/>
  <c r="G407" i="1" s="1"/>
  <c r="D43" i="4"/>
  <c r="D284" i="4"/>
  <c r="G283" i="1"/>
  <c r="G648" i="1" s="1"/>
  <c r="D376" i="4"/>
  <c r="D647" i="4"/>
  <c r="G211" i="1"/>
  <c r="G576" i="1" s="1"/>
  <c r="D212" i="4"/>
  <c r="D400" i="4"/>
  <c r="D404" i="4"/>
  <c r="D721" i="4"/>
  <c r="D602" i="4"/>
  <c r="D546" i="4"/>
  <c r="D654" i="4"/>
  <c r="G43" i="1"/>
  <c r="G408" i="1" s="1"/>
  <c r="D44" i="4"/>
  <c r="D94" i="4"/>
  <c r="G93" i="1"/>
  <c r="G458" i="1" s="1"/>
  <c r="G187" i="1"/>
  <c r="G552" i="1" s="1"/>
  <c r="D188" i="4"/>
  <c r="D57" i="4"/>
  <c r="G56" i="1"/>
  <c r="G421" i="1" s="1"/>
  <c r="G85" i="1"/>
  <c r="G450" i="1" s="1"/>
  <c r="D86" i="4"/>
  <c r="G26" i="1"/>
  <c r="G391" i="1" s="1"/>
  <c r="D27" i="4"/>
  <c r="G123" i="1"/>
  <c r="G488" i="1" s="1"/>
  <c r="D124" i="4"/>
  <c r="G155" i="1"/>
  <c r="G520" i="1" s="1"/>
  <c r="D156" i="4"/>
  <c r="D52" i="4"/>
  <c r="G51" i="1"/>
  <c r="G416" i="1" s="1"/>
  <c r="G48" i="1"/>
  <c r="G413" i="1" s="1"/>
  <c r="D49" i="4"/>
  <c r="G14" i="1"/>
  <c r="G379" i="1" s="1"/>
  <c r="D15" i="4"/>
  <c r="G100" i="1"/>
  <c r="G465" i="1" s="1"/>
  <c r="D101" i="4"/>
  <c r="D82" i="4"/>
  <c r="G81" i="1"/>
  <c r="G446" i="1" s="1"/>
  <c r="D13" i="4"/>
  <c r="G12" i="1"/>
  <c r="G377" i="1" s="1"/>
  <c r="G69" i="1"/>
  <c r="G434" i="1" s="1"/>
  <c r="D70" i="4"/>
  <c r="G63" i="1"/>
  <c r="G428" i="1" s="1"/>
  <c r="D64" i="4"/>
  <c r="D59" i="4"/>
  <c r="G58" i="1"/>
  <c r="G423" i="1" s="1"/>
  <c r="G101" i="1"/>
  <c r="G466" i="1" s="1"/>
  <c r="D102" i="4"/>
  <c r="G108" i="1"/>
  <c r="G473" i="1" s="1"/>
  <c r="D109" i="4"/>
  <c r="G151" i="1"/>
  <c r="G516" i="1" s="1"/>
  <c r="D152" i="4"/>
  <c r="G333" i="1"/>
  <c r="G698" i="1" s="1"/>
  <c r="D334" i="4"/>
  <c r="D380" i="4"/>
  <c r="D332" i="4"/>
  <c r="G331" i="1"/>
  <c r="G696" i="1" s="1"/>
  <c r="G363" i="1"/>
  <c r="G728" i="1" s="1"/>
  <c r="D364" i="4"/>
  <c r="D438" i="4"/>
  <c r="D541" i="4"/>
  <c r="D649" i="4"/>
  <c r="D723" i="4"/>
  <c r="D716" i="4"/>
  <c r="G315" i="1"/>
  <c r="G680" i="1" s="1"/>
  <c r="D316" i="4"/>
  <c r="G227" i="1"/>
  <c r="G592" i="1" s="1"/>
  <c r="D228" i="4"/>
  <c r="D371" i="4"/>
  <c r="G370" i="1"/>
  <c r="G735" i="1" s="1"/>
  <c r="G355" i="1"/>
  <c r="G720" i="1" s="1"/>
  <c r="D356" i="4"/>
  <c r="D378" i="4"/>
  <c r="D557" i="4"/>
  <c r="D720" i="4"/>
  <c r="D144" i="4"/>
  <c r="G143" i="1"/>
  <c r="G508" i="1" s="1"/>
  <c r="D136" i="4"/>
  <c r="G135" i="1"/>
  <c r="G500" i="1" s="1"/>
  <c r="D256" i="4"/>
  <c r="G255" i="1"/>
  <c r="G620" i="1" s="1"/>
  <c r="D328" i="4"/>
  <c r="G327" i="1"/>
  <c r="G692" i="1" s="1"/>
  <c r="G267" i="1"/>
  <c r="G632" i="1" s="1"/>
  <c r="D268" i="4"/>
  <c r="D374" i="4"/>
  <c r="D593" i="4"/>
  <c r="D708" i="4"/>
  <c r="G147" i="1"/>
  <c r="G512" i="1" s="1"/>
  <c r="D148" i="4"/>
  <c r="G127" i="1"/>
  <c r="G492" i="1" s="1"/>
  <c r="D128" i="4"/>
  <c r="D276" i="4"/>
  <c r="G275" i="1"/>
  <c r="G640" i="1" s="1"/>
  <c r="G339" i="1"/>
  <c r="G704" i="1" s="1"/>
  <c r="D340" i="4"/>
  <c r="G362" i="1"/>
  <c r="G727" i="1" s="1"/>
  <c r="D363" i="4"/>
  <c r="G307" i="1"/>
  <c r="G672" i="1" s="1"/>
  <c r="D308" i="4"/>
  <c r="D402" i="4"/>
  <c r="D386" i="4"/>
  <c r="D485" i="4"/>
  <c r="D625" i="4"/>
  <c r="D533" i="4"/>
  <c r="D669" i="4"/>
  <c r="D683" i="4"/>
  <c r="D648" i="4"/>
  <c r="D714" i="4"/>
  <c r="D722" i="4"/>
  <c r="D717" i="4"/>
  <c r="D634" i="4"/>
  <c r="D568" i="4"/>
  <c r="D504" i="4"/>
  <c r="D478" i="4"/>
  <c r="D630" i="4"/>
  <c r="D611" i="4"/>
  <c r="D559" i="4"/>
  <c r="D542" i="4"/>
  <c r="D532" i="4"/>
  <c r="D495" i="4"/>
  <c r="D474" i="4"/>
  <c r="D628" i="4"/>
  <c r="D610" i="4"/>
  <c r="D587" i="4"/>
  <c r="D570" i="4"/>
  <c r="D560" i="4"/>
  <c r="D523" i="4"/>
  <c r="D506" i="4"/>
  <c r="D496" i="4"/>
  <c r="D483" i="4"/>
  <c r="D668" i="4"/>
  <c r="D658" i="4"/>
  <c r="D650" i="4"/>
  <c r="D642" i="4"/>
  <c r="D635" i="4"/>
  <c r="D622" i="4"/>
  <c r="D603" i="4"/>
  <c r="D594" i="4"/>
  <c r="D582" i="4"/>
  <c r="D572" i="4"/>
  <c r="D535" i="4"/>
  <c r="D518" i="4"/>
  <c r="D508" i="4"/>
  <c r="D472" i="4"/>
  <c r="D419" i="4"/>
  <c r="D463" i="4"/>
  <c r="D454" i="4"/>
  <c r="D417" i="4"/>
  <c r="D407" i="4"/>
  <c r="G348" i="1"/>
  <c r="G713" i="1" s="1"/>
  <c r="D349" i="4"/>
  <c r="G308" i="1"/>
  <c r="G673" i="1" s="1"/>
  <c r="D309" i="4"/>
  <c r="D482" i="4"/>
  <c r="D464" i="4"/>
  <c r="D456" i="4"/>
  <c r="D447" i="4"/>
  <c r="D439" i="4"/>
  <c r="D431" i="4"/>
  <c r="D423" i="4"/>
  <c r="D310" i="4"/>
  <c r="G309" i="1"/>
  <c r="G674" i="1" s="1"/>
  <c r="D413" i="4"/>
  <c r="D403" i="4"/>
  <c r="G336" i="1"/>
  <c r="G701" i="1" s="1"/>
  <c r="D337" i="4"/>
  <c r="D266" i="4"/>
  <c r="G265" i="1"/>
  <c r="G630" i="1" s="1"/>
  <c r="G241" i="1"/>
  <c r="G606" i="1" s="1"/>
  <c r="D242" i="4"/>
  <c r="D330" i="4"/>
  <c r="G329" i="1"/>
  <c r="G694" i="1" s="1"/>
  <c r="D322" i="4"/>
  <c r="G321" i="1"/>
  <c r="G686" i="1" s="1"/>
  <c r="G262" i="1"/>
  <c r="G627" i="1" s="1"/>
  <c r="D263" i="4"/>
  <c r="G238" i="1"/>
  <c r="G603" i="1" s="1"/>
  <c r="D239" i="4"/>
  <c r="G330" i="1"/>
  <c r="G695" i="1" s="1"/>
  <c r="D331" i="4"/>
  <c r="D317" i="4"/>
  <c r="G316" i="1"/>
  <c r="G681" i="1" s="1"/>
  <c r="G305" i="1"/>
  <c r="G670" i="1" s="1"/>
  <c r="D306" i="4"/>
  <c r="D285" i="4"/>
  <c r="G284" i="1"/>
  <c r="G649" i="1" s="1"/>
  <c r="G272" i="1"/>
  <c r="G637" i="1" s="1"/>
  <c r="D273" i="4"/>
  <c r="G253" i="1"/>
  <c r="G618" i="1" s="1"/>
  <c r="D254" i="4"/>
  <c r="G274" i="1"/>
  <c r="G639" i="1" s="1"/>
  <c r="D275" i="4"/>
  <c r="D255" i="4"/>
  <c r="G254" i="1"/>
  <c r="G619" i="1" s="1"/>
  <c r="D245" i="4"/>
  <c r="G244" i="1"/>
  <c r="G609" i="1" s="1"/>
  <c r="G237" i="1"/>
  <c r="G602" i="1" s="1"/>
  <c r="D238" i="4"/>
  <c r="G221" i="1"/>
  <c r="G586" i="1" s="1"/>
  <c r="D222" i="4"/>
  <c r="G208" i="1"/>
  <c r="G573" i="1" s="1"/>
  <c r="D209" i="4"/>
  <c r="G190" i="1"/>
  <c r="G555" i="1" s="1"/>
  <c r="D191" i="4"/>
  <c r="D143" i="4"/>
  <c r="G142" i="1"/>
  <c r="G507" i="1" s="1"/>
  <c r="G220" i="1"/>
  <c r="G585" i="1" s="1"/>
  <c r="D221" i="4"/>
  <c r="G198" i="1"/>
  <c r="G563" i="1" s="1"/>
  <c r="D199" i="4"/>
  <c r="G186" i="1"/>
  <c r="G551" i="1" s="1"/>
  <c r="D187" i="4"/>
  <c r="G145" i="1"/>
  <c r="G510" i="1" s="1"/>
  <c r="D146" i="4"/>
  <c r="G233" i="1"/>
  <c r="G598" i="1" s="1"/>
  <c r="D234" i="4"/>
  <c r="D158" i="4"/>
  <c r="G157" i="1"/>
  <c r="G522" i="1" s="1"/>
  <c r="D235" i="4"/>
  <c r="G234" i="1"/>
  <c r="G599" i="1" s="1"/>
  <c r="G214" i="1"/>
  <c r="G579" i="1" s="1"/>
  <c r="D215" i="4"/>
  <c r="G200" i="1"/>
  <c r="G565" i="1" s="1"/>
  <c r="D201" i="4"/>
  <c r="G194" i="1"/>
  <c r="G559" i="1" s="1"/>
  <c r="D195" i="4"/>
  <c r="G177" i="1"/>
  <c r="G542" i="1" s="1"/>
  <c r="D178" i="4"/>
  <c r="G165" i="1"/>
  <c r="G530" i="1" s="1"/>
  <c r="D166" i="4"/>
  <c r="G141" i="1"/>
  <c r="G506" i="1" s="1"/>
  <c r="D142" i="4"/>
  <c r="G116" i="1"/>
  <c r="G481" i="1" s="1"/>
  <c r="D117" i="4"/>
  <c r="D107" i="4"/>
  <c r="G106" i="1"/>
  <c r="G471" i="1" s="1"/>
  <c r="D99" i="4"/>
  <c r="G98" i="1"/>
  <c r="G463" i="1" s="1"/>
  <c r="G87" i="1"/>
  <c r="G452" i="1" s="1"/>
  <c r="D88" i="4"/>
  <c r="G15" i="1"/>
  <c r="G380" i="1" s="1"/>
  <c r="D16" i="4"/>
  <c r="G78" i="1"/>
  <c r="G443" i="1" s="1"/>
  <c r="D79" i="4"/>
  <c r="G55" i="1"/>
  <c r="G420" i="1" s="1"/>
  <c r="D56" i="4"/>
  <c r="G23" i="1"/>
  <c r="G388" i="1" s="1"/>
  <c r="D24" i="4"/>
  <c r="G133" i="1"/>
  <c r="G498" i="1" s="1"/>
  <c r="D134" i="4"/>
  <c r="D120" i="4"/>
  <c r="G119" i="1"/>
  <c r="G484" i="1" s="1"/>
  <c r="D58" i="4"/>
  <c r="G57" i="1"/>
  <c r="G422" i="1" s="1"/>
  <c r="D38" i="4"/>
  <c r="G37" i="1"/>
  <c r="G402" i="1" s="1"/>
  <c r="D26" i="4"/>
  <c r="G25" i="1"/>
  <c r="G390" i="1" s="1"/>
  <c r="D123" i="4"/>
  <c r="G122" i="1"/>
  <c r="G487" i="1" s="1"/>
  <c r="G110" i="1"/>
  <c r="G475" i="1" s="1"/>
  <c r="D111" i="4"/>
  <c r="D84" i="4"/>
  <c r="G83" i="1"/>
  <c r="G448" i="1" s="1"/>
  <c r="G38" i="1"/>
  <c r="G403" i="1" s="1"/>
  <c r="D39" i="4"/>
  <c r="R35" i="4"/>
  <c r="AF35" i="4"/>
  <c r="R90" i="4"/>
  <c r="AF90" i="4"/>
  <c r="AF53" i="4"/>
  <c r="R53" i="4"/>
  <c r="R73" i="4"/>
  <c r="AF73" i="4"/>
  <c r="AF92" i="4"/>
  <c r="R92" i="4"/>
  <c r="AF36" i="4"/>
  <c r="R36" i="4"/>
  <c r="AF19" i="4"/>
  <c r="R19" i="4"/>
  <c r="R216" i="4"/>
  <c r="AF216" i="4"/>
  <c r="R74" i="4"/>
  <c r="AF74" i="4"/>
  <c r="R69" i="4"/>
  <c r="AF69" i="4"/>
  <c r="AF65" i="4"/>
  <c r="R65" i="4"/>
  <c r="AF11" i="4"/>
  <c r="R11" i="4"/>
  <c r="R106" i="4"/>
  <c r="AF106" i="4"/>
  <c r="R23" i="4"/>
  <c r="AF23" i="4"/>
  <c r="AF76" i="4"/>
  <c r="R76" i="4"/>
  <c r="R77" i="4"/>
  <c r="AF77" i="4"/>
  <c r="R66" i="4"/>
  <c r="AF66" i="4"/>
  <c r="R21" i="4"/>
  <c r="AF21" i="4"/>
  <c r="AF127" i="4"/>
  <c r="R127" i="4"/>
  <c r="R312" i="4"/>
  <c r="AF312" i="4"/>
  <c r="AF300" i="4"/>
  <c r="R300" i="4"/>
  <c r="AF388" i="4"/>
  <c r="R388" i="4"/>
  <c r="R368" i="4"/>
  <c r="AF368" i="4"/>
  <c r="R392" i="4"/>
  <c r="AF392" i="4"/>
  <c r="R446" i="4"/>
  <c r="AF446" i="4"/>
  <c r="AF505" i="4"/>
  <c r="R505" i="4"/>
  <c r="R513" i="4"/>
  <c r="AF513" i="4"/>
  <c r="R613" i="4"/>
  <c r="AF613" i="4"/>
  <c r="R657" i="4"/>
  <c r="AF657" i="4"/>
  <c r="AF653" i="4"/>
  <c r="R653" i="4"/>
  <c r="R663" i="4"/>
  <c r="AF663" i="4"/>
  <c r="R343" i="4"/>
  <c r="AF343" i="4"/>
  <c r="R264" i="4"/>
  <c r="AF264" i="4"/>
  <c r="R432" i="4"/>
  <c r="AF432" i="4"/>
  <c r="R410" i="4"/>
  <c r="AF410" i="4"/>
  <c r="R489" i="4"/>
  <c r="AF489" i="4"/>
  <c r="R660" i="4"/>
  <c r="AF660" i="4"/>
  <c r="R617" i="4"/>
  <c r="AF617" i="4"/>
  <c r="R651" i="4"/>
  <c r="AF651" i="4"/>
  <c r="R724" i="4"/>
  <c r="AF724" i="4"/>
  <c r="R672" i="4"/>
  <c r="AF672" i="4"/>
  <c r="AF684" i="4"/>
  <c r="R684" i="4"/>
  <c r="R172" i="4"/>
  <c r="AF172" i="4"/>
  <c r="R140" i="4"/>
  <c r="AF140" i="4"/>
  <c r="AF272" i="4"/>
  <c r="R272" i="4"/>
  <c r="R336" i="4"/>
  <c r="AF336" i="4"/>
  <c r="AF351" i="4"/>
  <c r="R351" i="4"/>
  <c r="AF360" i="4"/>
  <c r="R360" i="4"/>
  <c r="AF434" i="4"/>
  <c r="R434" i="4"/>
  <c r="R609" i="4"/>
  <c r="AF609" i="4"/>
  <c r="AF497" i="4"/>
  <c r="R497" i="4"/>
  <c r="AF633" i="4"/>
  <c r="R633" i="4"/>
  <c r="AF656" i="4"/>
  <c r="R656" i="4"/>
  <c r="R731" i="4"/>
  <c r="AF731" i="4"/>
  <c r="R728" i="4"/>
  <c r="AF728" i="4"/>
  <c r="R160" i="4"/>
  <c r="AF160" i="4"/>
  <c r="AF200" i="4"/>
  <c r="R200" i="4"/>
  <c r="AF320" i="4"/>
  <c r="R320" i="4"/>
  <c r="R352" i="4"/>
  <c r="AF352" i="4"/>
  <c r="R428" i="4"/>
  <c r="AF428" i="4"/>
  <c r="AF382" i="4"/>
  <c r="R382" i="4"/>
  <c r="AF412" i="4"/>
  <c r="R412" i="4"/>
  <c r="AF396" i="4"/>
  <c r="R396" i="4"/>
  <c r="R521" i="4"/>
  <c r="AF521" i="4"/>
  <c r="R637" i="4"/>
  <c r="AF637" i="4"/>
  <c r="AF461" i="4"/>
  <c r="R461" i="4"/>
  <c r="R549" i="4"/>
  <c r="AF549" i="4"/>
  <c r="R699" i="4"/>
  <c r="AF699" i="4"/>
  <c r="AF691" i="4"/>
  <c r="R691" i="4"/>
  <c r="R661" i="4"/>
  <c r="AF661" i="4"/>
  <c r="R734" i="4"/>
  <c r="AF734" i="4"/>
  <c r="R729" i="4"/>
  <c r="AF729" i="4"/>
  <c r="AF702" i="4"/>
  <c r="R702" i="4"/>
  <c r="R697" i="4"/>
  <c r="AF697" i="4"/>
  <c r="AF677" i="4"/>
  <c r="R677" i="4"/>
  <c r="AF730" i="4"/>
  <c r="R730" i="4"/>
  <c r="AF725" i="4"/>
  <c r="R725" i="4"/>
  <c r="AF701" i="4"/>
  <c r="R701" i="4"/>
  <c r="R682" i="4"/>
  <c r="AF682" i="4"/>
  <c r="AF667" i="4"/>
  <c r="R667" i="4"/>
  <c r="AF624" i="4"/>
  <c r="R624" i="4"/>
  <c r="AF604" i="4"/>
  <c r="R604" i="4"/>
  <c r="R596" i="4"/>
  <c r="AF596" i="4"/>
  <c r="R584" i="4"/>
  <c r="AF584" i="4"/>
  <c r="R547" i="4"/>
  <c r="AF547" i="4"/>
  <c r="R530" i="4"/>
  <c r="AF530" i="4"/>
  <c r="R520" i="4"/>
  <c r="AF520" i="4"/>
  <c r="R615" i="4"/>
  <c r="AF615" i="4"/>
  <c r="AF575" i="4"/>
  <c r="R575" i="4"/>
  <c r="R558" i="4"/>
  <c r="AF558" i="4"/>
  <c r="R548" i="4"/>
  <c r="AF548" i="4"/>
  <c r="AF511" i="4"/>
  <c r="R511" i="4"/>
  <c r="AF494" i="4"/>
  <c r="R494" i="4"/>
  <c r="R471" i="4"/>
  <c r="AF471" i="4"/>
  <c r="R460" i="4"/>
  <c r="AF460" i="4"/>
  <c r="AF626" i="4"/>
  <c r="R626" i="4"/>
  <c r="R600" i="4"/>
  <c r="AF600" i="4"/>
  <c r="AF586" i="4"/>
  <c r="R586" i="4"/>
  <c r="AF576" i="4"/>
  <c r="R576" i="4"/>
  <c r="R539" i="4"/>
  <c r="AF539" i="4"/>
  <c r="AF522" i="4"/>
  <c r="R522" i="4"/>
  <c r="R512" i="4"/>
  <c r="AF512" i="4"/>
  <c r="R458" i="4"/>
  <c r="AF458" i="4"/>
  <c r="AF607" i="4"/>
  <c r="R607" i="4"/>
  <c r="AF588" i="4"/>
  <c r="R588" i="4"/>
  <c r="R551" i="4"/>
  <c r="AF551" i="4"/>
  <c r="AF534" i="4"/>
  <c r="R534" i="4"/>
  <c r="R524" i="4"/>
  <c r="AF524" i="4"/>
  <c r="R487" i="4"/>
  <c r="AF487" i="4"/>
  <c r="R468" i="4"/>
  <c r="AF468" i="4"/>
  <c r="R452" i="4"/>
  <c r="AF452" i="4"/>
  <c r="R441" i="4"/>
  <c r="AF441" i="4"/>
  <c r="R433" i="4"/>
  <c r="AF433" i="4"/>
  <c r="R425" i="4"/>
  <c r="AF425" i="4"/>
  <c r="AF383" i="4"/>
  <c r="R383" i="4"/>
  <c r="AF341" i="4"/>
  <c r="R341" i="4"/>
  <c r="AF462" i="4"/>
  <c r="R462" i="4"/>
  <c r="R373" i="4"/>
  <c r="AF373" i="4"/>
  <c r="AF357" i="4"/>
  <c r="R357" i="4"/>
  <c r="AF346" i="4"/>
  <c r="R346" i="4"/>
  <c r="R321" i="4"/>
  <c r="AF321" i="4"/>
  <c r="AF480" i="4"/>
  <c r="R480" i="4"/>
  <c r="AF361" i="4"/>
  <c r="R361" i="4"/>
  <c r="R327" i="4"/>
  <c r="AF327" i="4"/>
  <c r="R333" i="4"/>
  <c r="AF333" i="4"/>
  <c r="AF305" i="4"/>
  <c r="R305" i="4"/>
  <c r="AF287" i="4"/>
  <c r="R287" i="4"/>
  <c r="AF278" i="4"/>
  <c r="R278" i="4"/>
  <c r="R265" i="4"/>
  <c r="AF265" i="4"/>
  <c r="AF251" i="4"/>
  <c r="R251" i="4"/>
  <c r="R241" i="4"/>
  <c r="AF241" i="4"/>
  <c r="R311" i="4"/>
  <c r="AF311" i="4"/>
  <c r="AF297" i="4"/>
  <c r="R297" i="4"/>
  <c r="R279" i="4"/>
  <c r="AF279" i="4"/>
  <c r="AF261" i="4"/>
  <c r="R261" i="4"/>
  <c r="R338" i="4"/>
  <c r="AF338" i="4"/>
  <c r="R329" i="4"/>
  <c r="AF329" i="4"/>
  <c r="AF323" i="4"/>
  <c r="R323" i="4"/>
  <c r="AF258" i="4"/>
  <c r="R258" i="4"/>
  <c r="R271" i="4"/>
  <c r="AF271" i="4"/>
  <c r="AF253" i="4"/>
  <c r="R253" i="4"/>
  <c r="AF226" i="4"/>
  <c r="R226" i="4"/>
  <c r="AF198" i="4"/>
  <c r="R198" i="4"/>
  <c r="R162" i="4"/>
  <c r="AF162" i="4"/>
  <c r="R150" i="4"/>
  <c r="AF150" i="4"/>
  <c r="R211" i="4"/>
  <c r="AF211" i="4"/>
  <c r="AF174" i="4"/>
  <c r="R174" i="4"/>
  <c r="R145" i="4"/>
  <c r="AF145" i="4"/>
  <c r="AF246" i="4"/>
  <c r="R246" i="4"/>
  <c r="AF233" i="4"/>
  <c r="R233" i="4"/>
  <c r="R214" i="4"/>
  <c r="AF214" i="4"/>
  <c r="R170" i="4"/>
  <c r="AF170" i="4"/>
  <c r="AF157" i="4"/>
  <c r="R157" i="4"/>
  <c r="R133" i="4"/>
  <c r="AF133" i="4"/>
  <c r="AF231" i="4"/>
  <c r="R231" i="4"/>
  <c r="R213" i="4"/>
  <c r="AF213" i="4"/>
  <c r="AF177" i="4"/>
  <c r="R177" i="4"/>
  <c r="AF165" i="4"/>
  <c r="R165" i="4"/>
  <c r="AF154" i="4"/>
  <c r="R154" i="4"/>
  <c r="R141" i="4"/>
  <c r="AF141" i="4"/>
  <c r="AF105" i="4"/>
  <c r="R105" i="4"/>
  <c r="AF97" i="4"/>
  <c r="R97" i="4"/>
  <c r="R48" i="4"/>
  <c r="AF48" i="4"/>
  <c r="AF10" i="4"/>
  <c r="R10" i="4"/>
  <c r="AF115" i="4"/>
  <c r="R115" i="4"/>
  <c r="R67" i="4"/>
  <c r="AF67" i="4"/>
  <c r="AF54" i="4"/>
  <c r="R54" i="4"/>
  <c r="R22" i="4"/>
  <c r="AF22" i="4"/>
  <c r="R91" i="4"/>
  <c r="AF91" i="4"/>
  <c r="R121" i="4"/>
  <c r="AF121" i="4"/>
  <c r="R104" i="4"/>
  <c r="AF104" i="4"/>
  <c r="R96" i="4"/>
  <c r="AF96" i="4"/>
  <c r="R63" i="4"/>
  <c r="AF63" i="4"/>
  <c r="R46" i="4"/>
  <c r="AF46" i="4"/>
  <c r="AF34" i="4"/>
  <c r="R34" i="4"/>
  <c r="R126" i="4"/>
  <c r="AF126" i="4"/>
  <c r="AF33" i="4"/>
  <c r="R33" i="4"/>
  <c r="AF110" i="4"/>
  <c r="R110" i="4"/>
  <c r="R9" i="4"/>
  <c r="AF9" i="4"/>
  <c r="AF100" i="4"/>
  <c r="R100" i="4"/>
  <c r="R61" i="4"/>
  <c r="AF61" i="4"/>
  <c r="AF81" i="4"/>
  <c r="R81" i="4"/>
  <c r="AF248" i="4"/>
  <c r="R248" i="4"/>
  <c r="AF20" i="4"/>
  <c r="R20" i="4"/>
  <c r="AF12" i="4"/>
  <c r="R12" i="4"/>
  <c r="R116" i="4"/>
  <c r="AF116" i="4"/>
  <c r="AF78" i="4"/>
  <c r="R78" i="4"/>
  <c r="AF28" i="4"/>
  <c r="R28" i="4"/>
  <c r="AF168" i="4"/>
  <c r="R168" i="4"/>
  <c r="R45" i="4"/>
  <c r="AF45" i="4"/>
  <c r="R118" i="4"/>
  <c r="AF118" i="4"/>
  <c r="AF89" i="4"/>
  <c r="R89" i="4"/>
  <c r="R80" i="4"/>
  <c r="AF80" i="4"/>
  <c r="R43" i="4"/>
  <c r="AF43" i="4"/>
  <c r="AF196" i="4"/>
  <c r="R196" i="4"/>
  <c r="AF342" i="4"/>
  <c r="R342" i="4"/>
  <c r="AF362" i="4"/>
  <c r="R362" i="4"/>
  <c r="R398" i="4"/>
  <c r="AF398" i="4"/>
  <c r="AF408" i="4"/>
  <c r="R408" i="4"/>
  <c r="AF422" i="4"/>
  <c r="R422" i="4"/>
  <c r="AF481" i="4"/>
  <c r="R481" i="4"/>
  <c r="AF569" i="4"/>
  <c r="R569" i="4"/>
  <c r="AF545" i="4"/>
  <c r="R545" i="4"/>
  <c r="AF639" i="4"/>
  <c r="R639" i="4"/>
  <c r="AF665" i="4"/>
  <c r="R665" i="4"/>
  <c r="AF676" i="4"/>
  <c r="R676" i="4"/>
  <c r="R692" i="4"/>
  <c r="AF692" i="4"/>
  <c r="AF680" i="4"/>
  <c r="R680" i="4"/>
  <c r="AF292" i="4"/>
  <c r="R292" i="4"/>
  <c r="R350" i="4"/>
  <c r="AF350" i="4"/>
  <c r="R440" i="4"/>
  <c r="AF440" i="4"/>
  <c r="AF453" i="4"/>
  <c r="R453" i="4"/>
  <c r="AF394" i="4"/>
  <c r="R394" i="4"/>
  <c r="R553" i="4"/>
  <c r="AF553" i="4"/>
  <c r="R473" i="4"/>
  <c r="AF473" i="4"/>
  <c r="R629" i="4"/>
  <c r="AF629" i="4"/>
  <c r="R659" i="4"/>
  <c r="AF659" i="4"/>
  <c r="R655" i="4"/>
  <c r="AF655" i="4"/>
  <c r="R687" i="4"/>
  <c r="AF687" i="4"/>
  <c r="AF707" i="4"/>
  <c r="R707" i="4"/>
  <c r="AF220" i="4"/>
  <c r="R220" i="4"/>
  <c r="R208" i="4"/>
  <c r="AF208" i="4"/>
  <c r="AF284" i="4"/>
  <c r="R284" i="4"/>
  <c r="R240" i="4"/>
  <c r="AF240" i="4"/>
  <c r="AF358" i="4"/>
  <c r="R358" i="4"/>
  <c r="AF376" i="4"/>
  <c r="R376" i="4"/>
  <c r="AF442" i="4"/>
  <c r="R442" i="4"/>
  <c r="R621" i="4"/>
  <c r="AF621" i="4"/>
  <c r="R529" i="4"/>
  <c r="AF529" i="4"/>
  <c r="AF477" i="4"/>
  <c r="R477" i="4"/>
  <c r="R671" i="4"/>
  <c r="AF671" i="4"/>
  <c r="AF647" i="4"/>
  <c r="R647" i="4"/>
  <c r="R204" i="4"/>
  <c r="AF204" i="4"/>
  <c r="AF164" i="4"/>
  <c r="R164" i="4"/>
  <c r="AF212" i="4"/>
  <c r="R212" i="4"/>
  <c r="R244" i="4"/>
  <c r="AF244" i="4"/>
  <c r="AF359" i="4"/>
  <c r="R359" i="4"/>
  <c r="R436" i="4"/>
  <c r="AF436" i="4"/>
  <c r="R400" i="4"/>
  <c r="AF400" i="4"/>
  <c r="R372" i="4"/>
  <c r="AF372" i="4"/>
  <c r="R420" i="4"/>
  <c r="AF420" i="4"/>
  <c r="AF404" i="4"/>
  <c r="R404" i="4"/>
  <c r="AF585" i="4"/>
  <c r="R585" i="4"/>
  <c r="AF652" i="4"/>
  <c r="R652" i="4"/>
  <c r="R501" i="4"/>
  <c r="AF501" i="4"/>
  <c r="R565" i="4"/>
  <c r="AF565" i="4"/>
  <c r="AF675" i="4"/>
  <c r="R675" i="4"/>
  <c r="AF711" i="4"/>
  <c r="R711" i="4"/>
  <c r="AF679" i="4"/>
  <c r="R679" i="4"/>
  <c r="R694" i="4"/>
  <c r="AF694" i="4"/>
  <c r="AF689" i="4"/>
  <c r="R689" i="4"/>
  <c r="R681" i="4"/>
  <c r="AF681" i="4"/>
  <c r="R733" i="4"/>
  <c r="AF733" i="4"/>
  <c r="R698" i="4"/>
  <c r="AF698" i="4"/>
  <c r="AF693" i="4"/>
  <c r="R693" i="4"/>
  <c r="AF726" i="4"/>
  <c r="R726" i="4"/>
  <c r="R721" i="4"/>
  <c r="AF721" i="4"/>
  <c r="AF706" i="4"/>
  <c r="R706" i="4"/>
  <c r="R673" i="4"/>
  <c r="AF673" i="4"/>
  <c r="R686" i="4"/>
  <c r="AF686" i="4"/>
  <c r="R666" i="4"/>
  <c r="AF666" i="4"/>
  <c r="R674" i="4"/>
  <c r="AF674" i="4"/>
  <c r="R669" i="4"/>
  <c r="R620" i="4"/>
  <c r="AF620" i="4"/>
  <c r="R602" i="4"/>
  <c r="AF602" i="4"/>
  <c r="AF563" i="4"/>
  <c r="R563" i="4"/>
  <c r="R546" i="4"/>
  <c r="AF546" i="4"/>
  <c r="R536" i="4"/>
  <c r="AF536" i="4"/>
  <c r="R499" i="4"/>
  <c r="AF499" i="4"/>
  <c r="R627" i="4"/>
  <c r="AF627" i="4"/>
  <c r="AF614" i="4"/>
  <c r="R614" i="4"/>
  <c r="AF591" i="4"/>
  <c r="R591" i="4"/>
  <c r="AF574" i="4"/>
  <c r="R574" i="4"/>
  <c r="R564" i="4"/>
  <c r="AF564" i="4"/>
  <c r="AF527" i="4"/>
  <c r="R527" i="4"/>
  <c r="R510" i="4"/>
  <c r="AF510" i="4"/>
  <c r="R500" i="4"/>
  <c r="AF500" i="4"/>
  <c r="AF616" i="4"/>
  <c r="R616" i="4"/>
  <c r="AF598" i="4"/>
  <c r="R598" i="4"/>
  <c r="R592" i="4"/>
  <c r="AF592" i="4"/>
  <c r="AF555" i="4"/>
  <c r="R555" i="4"/>
  <c r="AF538" i="4"/>
  <c r="R538" i="4"/>
  <c r="R528" i="4"/>
  <c r="AF528" i="4"/>
  <c r="AF491" i="4"/>
  <c r="R491" i="4"/>
  <c r="R662" i="4"/>
  <c r="AF662" i="4"/>
  <c r="R654" i="4"/>
  <c r="AF654" i="4"/>
  <c r="R646" i="4"/>
  <c r="AF646" i="4"/>
  <c r="R638" i="4"/>
  <c r="AF638" i="4"/>
  <c r="R619" i="4"/>
  <c r="AF619" i="4"/>
  <c r="AF606" i="4"/>
  <c r="R606" i="4"/>
  <c r="R567" i="4"/>
  <c r="AF567" i="4"/>
  <c r="R550" i="4"/>
  <c r="AF550" i="4"/>
  <c r="R540" i="4"/>
  <c r="AF540" i="4"/>
  <c r="AF503" i="4"/>
  <c r="R503" i="4"/>
  <c r="R486" i="4"/>
  <c r="AF486" i="4"/>
  <c r="R449" i="4"/>
  <c r="AF449" i="4"/>
  <c r="AF393" i="4"/>
  <c r="R393" i="4"/>
  <c r="R470" i="4"/>
  <c r="AF470" i="4"/>
  <c r="R399" i="4"/>
  <c r="AF399" i="4"/>
  <c r="R355" i="4"/>
  <c r="AF355" i="4"/>
  <c r="R319" i="4"/>
  <c r="AF319" i="4"/>
  <c r="AF298" i="4"/>
  <c r="R298" i="4"/>
  <c r="R476" i="4"/>
  <c r="AF476" i="4"/>
  <c r="R451" i="4"/>
  <c r="AF451" i="4"/>
  <c r="AF443" i="4"/>
  <c r="R443" i="4"/>
  <c r="AF435" i="4"/>
  <c r="R435" i="4"/>
  <c r="R427" i="4"/>
  <c r="AF427" i="4"/>
  <c r="AF415" i="4"/>
  <c r="R415" i="4"/>
  <c r="AF389" i="4"/>
  <c r="R389" i="4"/>
  <c r="AF379" i="4"/>
  <c r="R379" i="4"/>
  <c r="AF369" i="4"/>
  <c r="R369" i="4"/>
  <c r="R345" i="4"/>
  <c r="AF345" i="4"/>
  <c r="AF302" i="4"/>
  <c r="R302" i="4"/>
  <c r="R291" i="4"/>
  <c r="AF291" i="4"/>
  <c r="R315" i="4"/>
  <c r="AF315" i="4"/>
  <c r="R294" i="4"/>
  <c r="AF294" i="4"/>
  <c r="R283" i="4"/>
  <c r="AF283" i="4"/>
  <c r="AF277" i="4"/>
  <c r="R277" i="4"/>
  <c r="R247" i="4"/>
  <c r="AF247" i="4"/>
  <c r="R326" i="4"/>
  <c r="AF326" i="4"/>
  <c r="R303" i="4"/>
  <c r="AF303" i="4"/>
  <c r="R289" i="4"/>
  <c r="AF289" i="4"/>
  <c r="AF270" i="4"/>
  <c r="R270" i="4"/>
  <c r="AF257" i="4"/>
  <c r="R257" i="4"/>
  <c r="AF281" i="4"/>
  <c r="R281" i="4"/>
  <c r="AF269" i="4"/>
  <c r="R269" i="4"/>
  <c r="AF225" i="4"/>
  <c r="R225" i="4"/>
  <c r="R206" i="4"/>
  <c r="AF206" i="4"/>
  <c r="AF197" i="4"/>
  <c r="R197" i="4"/>
  <c r="AF186" i="4"/>
  <c r="R186" i="4"/>
  <c r="AF161" i="4"/>
  <c r="R161" i="4"/>
  <c r="AF149" i="4"/>
  <c r="R149" i="4"/>
  <c r="AF138" i="4"/>
  <c r="R138" i="4"/>
  <c r="R227" i="4"/>
  <c r="AF227" i="4"/>
  <c r="AF207" i="4"/>
  <c r="R207" i="4"/>
  <c r="R194" i="4"/>
  <c r="AF194" i="4"/>
  <c r="R182" i="4"/>
  <c r="AF182" i="4"/>
  <c r="R173" i="4"/>
  <c r="AF173" i="4"/>
  <c r="AF151" i="4"/>
  <c r="R151" i="4"/>
  <c r="AF139" i="4"/>
  <c r="R139" i="4"/>
  <c r="R250" i="4"/>
  <c r="AF250" i="4"/>
  <c r="AF218" i="4"/>
  <c r="R218" i="4"/>
  <c r="R169" i="4"/>
  <c r="AF169" i="4"/>
  <c r="R163" i="4"/>
  <c r="AF163" i="4"/>
  <c r="R131" i="4"/>
  <c r="AF131" i="4"/>
  <c r="R229" i="4"/>
  <c r="AF229" i="4"/>
  <c r="AF190" i="4"/>
  <c r="R190" i="4"/>
  <c r="AF171" i="4"/>
  <c r="R171" i="4"/>
  <c r="R153" i="4"/>
  <c r="AF153" i="4"/>
  <c r="R147" i="4"/>
  <c r="AF147" i="4"/>
  <c r="AF103" i="4"/>
  <c r="R103" i="4"/>
  <c r="AF95" i="4"/>
  <c r="R95" i="4"/>
  <c r="AF42" i="4"/>
  <c r="R42" i="4"/>
  <c r="R125" i="4"/>
  <c r="AF125" i="4"/>
  <c r="R113" i="4"/>
  <c r="AF113" i="4"/>
  <c r="R72" i="4"/>
  <c r="AF72" i="4"/>
  <c r="R50" i="4"/>
  <c r="AF50" i="4"/>
  <c r="R18" i="4"/>
  <c r="AF18" i="4"/>
  <c r="R130" i="4"/>
  <c r="AF130" i="4"/>
  <c r="AF122" i="4"/>
  <c r="R122" i="4"/>
  <c r="R71" i="4"/>
  <c r="AF71" i="4"/>
  <c r="R31" i="4"/>
  <c r="AF31" i="4"/>
  <c r="R14" i="4"/>
  <c r="AF14" i="4"/>
  <c r="AF17" i="4"/>
  <c r="R17" i="4"/>
  <c r="AF47" i="4"/>
  <c r="R47" i="4"/>
  <c r="AF180" i="4"/>
  <c r="R180" i="4"/>
  <c r="R25" i="4"/>
  <c r="AF25" i="4"/>
  <c r="R32" i="4"/>
  <c r="AF32" i="4"/>
  <c r="R114" i="4"/>
  <c r="AF114" i="4"/>
  <c r="AF108" i="4"/>
  <c r="R108" i="4"/>
  <c r="R98" i="4"/>
  <c r="AF98" i="4"/>
  <c r="AF184" i="4"/>
  <c r="R184" i="4"/>
  <c r="AF40" i="4"/>
  <c r="R40" i="4"/>
  <c r="R37" i="4"/>
  <c r="AF37" i="4"/>
  <c r="AF85" i="4"/>
  <c r="R85" i="4"/>
  <c r="AF51" i="4"/>
  <c r="R51" i="4"/>
  <c r="AF192" i="4"/>
  <c r="R192" i="4"/>
  <c r="R55" i="4"/>
  <c r="AF55" i="4"/>
  <c r="AF41" i="4"/>
  <c r="R41" i="4"/>
  <c r="AF29" i="4"/>
  <c r="R29" i="4"/>
  <c r="AF93" i="4"/>
  <c r="R93" i="4"/>
  <c r="R60" i="4"/>
  <c r="AF60" i="4"/>
  <c r="R232" i="4"/>
  <c r="AF232" i="4"/>
  <c r="R288" i="4"/>
  <c r="AF288" i="4"/>
  <c r="R370" i="4"/>
  <c r="AF370" i="4"/>
  <c r="R416" i="4"/>
  <c r="AF416" i="4"/>
  <c r="AF450" i="4"/>
  <c r="R450" i="4"/>
  <c r="R430" i="4"/>
  <c r="AF430" i="4"/>
  <c r="R348" i="4"/>
  <c r="AF348" i="4"/>
  <c r="AF469" i="4"/>
  <c r="R469" i="4"/>
  <c r="R577" i="4"/>
  <c r="AF577" i="4"/>
  <c r="R641" i="4"/>
  <c r="AF641" i="4"/>
  <c r="R700" i="4"/>
  <c r="AF700" i="4"/>
  <c r="AF695" i="4"/>
  <c r="R695" i="4"/>
  <c r="R712" i="4"/>
  <c r="AF712" i="4"/>
  <c r="AF280" i="4"/>
  <c r="R280" i="4"/>
  <c r="AF335" i="4"/>
  <c r="R335" i="4"/>
  <c r="R390" i="4"/>
  <c r="AF390" i="4"/>
  <c r="R448" i="4"/>
  <c r="AF448" i="4"/>
  <c r="AF324" i="4"/>
  <c r="R324" i="4"/>
  <c r="R457" i="4"/>
  <c r="AF457" i="4"/>
  <c r="R605" i="4"/>
  <c r="AF605" i="4"/>
  <c r="R493" i="4"/>
  <c r="AF493" i="4"/>
  <c r="AF640" i="4"/>
  <c r="R640" i="4"/>
  <c r="R696" i="4"/>
  <c r="AF696" i="4"/>
  <c r="AF645" i="4"/>
  <c r="R645" i="4"/>
  <c r="AF727" i="4"/>
  <c r="R727" i="4"/>
  <c r="R236" i="4"/>
  <c r="AF236" i="4"/>
  <c r="R224" i="4"/>
  <c r="AF224" i="4"/>
  <c r="AF344" i="4"/>
  <c r="R344" i="4"/>
  <c r="R252" i="4"/>
  <c r="AF252" i="4"/>
  <c r="AF366" i="4"/>
  <c r="R366" i="4"/>
  <c r="R304" i="4"/>
  <c r="AF304" i="4"/>
  <c r="R509" i="4"/>
  <c r="AF509" i="4"/>
  <c r="R561" i="4"/>
  <c r="AF561" i="4"/>
  <c r="R735" i="4"/>
  <c r="AF735" i="4"/>
  <c r="R688" i="4"/>
  <c r="AF688" i="4"/>
  <c r="R132" i="4"/>
  <c r="AF132" i="4"/>
  <c r="R176" i="4"/>
  <c r="AF176" i="4"/>
  <c r="R260" i="4"/>
  <c r="AF260" i="4"/>
  <c r="R296" i="4"/>
  <c r="AF296" i="4"/>
  <c r="AF367" i="4"/>
  <c r="R367" i="4"/>
  <c r="R444" i="4"/>
  <c r="AF444" i="4"/>
  <c r="AF418" i="4"/>
  <c r="R418" i="4"/>
  <c r="AF384" i="4"/>
  <c r="R384" i="4"/>
  <c r="R465" i="4"/>
  <c r="AF465" i="4"/>
  <c r="AF414" i="4"/>
  <c r="R414" i="4"/>
  <c r="R597" i="4"/>
  <c r="AF597" i="4"/>
  <c r="R525" i="4"/>
  <c r="AF525" i="4"/>
  <c r="AF517" i="4"/>
  <c r="R517" i="4"/>
  <c r="R581" i="4"/>
  <c r="AF581" i="4"/>
  <c r="AF715" i="4"/>
  <c r="R715" i="4"/>
  <c r="AF732" i="4"/>
  <c r="R732" i="4"/>
  <c r="R703" i="4"/>
  <c r="AF703" i="4"/>
  <c r="R670" i="4"/>
  <c r="AF670" i="4"/>
  <c r="R718" i="4"/>
  <c r="AF718" i="4"/>
  <c r="AF713" i="4"/>
  <c r="R713" i="4"/>
  <c r="AF678" i="4"/>
  <c r="R678" i="4"/>
  <c r="AF710" i="4"/>
  <c r="R710" i="4"/>
  <c r="R705" i="4"/>
  <c r="AF705" i="4"/>
  <c r="AF690" i="4"/>
  <c r="R690" i="4"/>
  <c r="AF636" i="4"/>
  <c r="R636" i="4"/>
  <c r="AF618" i="4"/>
  <c r="R618" i="4"/>
  <c r="R579" i="4"/>
  <c r="AF579" i="4"/>
  <c r="R562" i="4"/>
  <c r="AF562" i="4"/>
  <c r="R552" i="4"/>
  <c r="AF552" i="4"/>
  <c r="AF515" i="4"/>
  <c r="R515" i="4"/>
  <c r="AF498" i="4"/>
  <c r="R498" i="4"/>
  <c r="AF488" i="4"/>
  <c r="R488" i="4"/>
  <c r="AF631" i="4"/>
  <c r="R631" i="4"/>
  <c r="AF599" i="4"/>
  <c r="R599" i="4"/>
  <c r="R590" i="4"/>
  <c r="AF590" i="4"/>
  <c r="AF580" i="4"/>
  <c r="R580" i="4"/>
  <c r="AF543" i="4"/>
  <c r="R543" i="4"/>
  <c r="R526" i="4"/>
  <c r="AF526" i="4"/>
  <c r="R516" i="4"/>
  <c r="AF516" i="4"/>
  <c r="AF479" i="4"/>
  <c r="R479" i="4"/>
  <c r="AF467" i="4"/>
  <c r="R467" i="4"/>
  <c r="R632" i="4"/>
  <c r="AF632" i="4"/>
  <c r="AF612" i="4"/>
  <c r="R612" i="4"/>
  <c r="R571" i="4"/>
  <c r="AF571" i="4"/>
  <c r="R554" i="4"/>
  <c r="AF554" i="4"/>
  <c r="R544" i="4"/>
  <c r="AF544" i="4"/>
  <c r="R507" i="4"/>
  <c r="AF507" i="4"/>
  <c r="R490" i="4"/>
  <c r="AF490" i="4"/>
  <c r="AF484" i="4"/>
  <c r="R484" i="4"/>
  <c r="AF466" i="4"/>
  <c r="R466" i="4"/>
  <c r="R623" i="4"/>
  <c r="AF623" i="4"/>
  <c r="R595" i="4"/>
  <c r="AF595" i="4"/>
  <c r="AF583" i="4"/>
  <c r="R583" i="4"/>
  <c r="R566" i="4"/>
  <c r="AF566" i="4"/>
  <c r="R556" i="4"/>
  <c r="AF556" i="4"/>
  <c r="AF519" i="4"/>
  <c r="R519" i="4"/>
  <c r="AF502" i="4"/>
  <c r="R502" i="4"/>
  <c r="AF492" i="4"/>
  <c r="R492" i="4"/>
  <c r="R459" i="4"/>
  <c r="AF459" i="4"/>
  <c r="AF445" i="4"/>
  <c r="R445" i="4"/>
  <c r="R437" i="4"/>
  <c r="AF437" i="4"/>
  <c r="R429" i="4"/>
  <c r="AF429" i="4"/>
  <c r="R421" i="4"/>
  <c r="AF421" i="4"/>
  <c r="AF411" i="4"/>
  <c r="R411" i="4"/>
  <c r="AF401" i="4"/>
  <c r="R401" i="4"/>
  <c r="AF391" i="4"/>
  <c r="R391" i="4"/>
  <c r="R354" i="4"/>
  <c r="AF354" i="4"/>
  <c r="AF455" i="4"/>
  <c r="R455" i="4"/>
  <c r="AF409" i="4"/>
  <c r="R409" i="4"/>
  <c r="R381" i="4"/>
  <c r="AF381" i="4"/>
  <c r="AF365" i="4"/>
  <c r="R365" i="4"/>
  <c r="AF353" i="4"/>
  <c r="R353" i="4"/>
  <c r="R295" i="4"/>
  <c r="AF295" i="4"/>
  <c r="AF475" i="4"/>
  <c r="R475" i="4"/>
  <c r="AF397" i="4"/>
  <c r="R397" i="4"/>
  <c r="R387" i="4"/>
  <c r="AF387" i="4"/>
  <c r="R377" i="4"/>
  <c r="AF377" i="4"/>
  <c r="AF339" i="4"/>
  <c r="R339" i="4"/>
  <c r="R313" i="4"/>
  <c r="AF313" i="4"/>
  <c r="R405" i="4"/>
  <c r="AF405" i="4"/>
  <c r="AF395" i="4"/>
  <c r="R395" i="4"/>
  <c r="AF385" i="4"/>
  <c r="R385" i="4"/>
  <c r="AF347" i="4"/>
  <c r="R347" i="4"/>
  <c r="R299" i="4"/>
  <c r="AF299" i="4"/>
  <c r="AF301" i="4"/>
  <c r="R301" i="4"/>
  <c r="R290" i="4"/>
  <c r="AF290" i="4"/>
  <c r="AF262" i="4"/>
  <c r="R262" i="4"/>
  <c r="AF237" i="4"/>
  <c r="R237" i="4"/>
  <c r="AF314" i="4"/>
  <c r="R314" i="4"/>
  <c r="AF293" i="4"/>
  <c r="R293" i="4"/>
  <c r="AF282" i="4"/>
  <c r="R282" i="4"/>
  <c r="AF267" i="4"/>
  <c r="R267" i="4"/>
  <c r="AF243" i="4"/>
  <c r="R243" i="4"/>
  <c r="R325" i="4"/>
  <c r="AF325" i="4"/>
  <c r="R318" i="4"/>
  <c r="AF318" i="4"/>
  <c r="AF307" i="4"/>
  <c r="R307" i="4"/>
  <c r="AF286" i="4"/>
  <c r="R286" i="4"/>
  <c r="AF274" i="4"/>
  <c r="R274" i="4"/>
  <c r="R259" i="4"/>
  <c r="AF259" i="4"/>
  <c r="AF210" i="4"/>
  <c r="R210" i="4"/>
  <c r="R203" i="4"/>
  <c r="AF203" i="4"/>
  <c r="AF185" i="4"/>
  <c r="R185" i="4"/>
  <c r="R179" i="4"/>
  <c r="AF179" i="4"/>
  <c r="AF167" i="4"/>
  <c r="R167" i="4"/>
  <c r="R155" i="4"/>
  <c r="AF155" i="4"/>
  <c r="AF137" i="4"/>
  <c r="R137" i="4"/>
  <c r="AF223" i="4"/>
  <c r="R223" i="4"/>
  <c r="AF193" i="4"/>
  <c r="R193" i="4"/>
  <c r="AF181" i="4"/>
  <c r="R181" i="4"/>
  <c r="R135" i="4"/>
  <c r="AF135" i="4"/>
  <c r="AF249" i="4"/>
  <c r="R249" i="4"/>
  <c r="AF230" i="4"/>
  <c r="R230" i="4"/>
  <c r="R217" i="4"/>
  <c r="AF217" i="4"/>
  <c r="R205" i="4"/>
  <c r="AF205" i="4"/>
  <c r="AF183" i="4"/>
  <c r="R183" i="4"/>
  <c r="AF175" i="4"/>
  <c r="R175" i="4"/>
  <c r="AF219" i="4"/>
  <c r="R219" i="4"/>
  <c r="R202" i="4"/>
  <c r="AF202" i="4"/>
  <c r="R189" i="4"/>
  <c r="AF189" i="4"/>
  <c r="R159" i="4"/>
  <c r="AF159" i="4"/>
  <c r="AF119" i="4"/>
  <c r="R119" i="4"/>
  <c r="AF83" i="4"/>
  <c r="R83" i="4"/>
  <c r="AF68" i="4"/>
  <c r="R68" i="4"/>
  <c r="AF112" i="4"/>
  <c r="R112" i="4"/>
  <c r="R87" i="4"/>
  <c r="AF87" i="4"/>
  <c r="R129" i="4"/>
  <c r="AF129" i="4"/>
  <c r="R62" i="4"/>
  <c r="AF62" i="4"/>
  <c r="AF30" i="4"/>
  <c r="R30" i="4"/>
  <c r="AF8" i="4"/>
  <c r="R8" i="4"/>
  <c r="AF75" i="4"/>
  <c r="R75" i="4"/>
  <c r="R44" i="4"/>
  <c r="AF44" i="4"/>
  <c r="R94" i="4"/>
  <c r="AF94" i="4"/>
  <c r="AF188" i="4"/>
  <c r="R188" i="4"/>
  <c r="AF57" i="4"/>
  <c r="R57" i="4"/>
  <c r="R86" i="4"/>
  <c r="AF86" i="4"/>
  <c r="R27" i="4"/>
  <c r="AF27" i="4"/>
  <c r="AF124" i="4"/>
  <c r="R124" i="4"/>
  <c r="AF156" i="4"/>
  <c r="R156" i="4"/>
  <c r="AF52" i="4"/>
  <c r="R52" i="4"/>
  <c r="AF49" i="4"/>
  <c r="R49" i="4"/>
  <c r="AF15" i="4"/>
  <c r="R15" i="4"/>
  <c r="R101" i="4"/>
  <c r="AF101" i="4"/>
  <c r="R82" i="4"/>
  <c r="AF82" i="4"/>
  <c r="R13" i="4"/>
  <c r="AF13" i="4"/>
  <c r="R70" i="4"/>
  <c r="AF70" i="4"/>
  <c r="R64" i="4"/>
  <c r="AF64" i="4"/>
  <c r="AF59" i="4"/>
  <c r="R59" i="4"/>
  <c r="AF102" i="4"/>
  <c r="R102" i="4"/>
  <c r="AF109" i="4"/>
  <c r="R109" i="4"/>
  <c r="AF152" i="4"/>
  <c r="R152" i="4"/>
  <c r="R334" i="4"/>
  <c r="AF334" i="4"/>
  <c r="AF380" i="4"/>
  <c r="R380" i="4"/>
  <c r="AF332" i="4"/>
  <c r="R332" i="4"/>
  <c r="R364" i="4"/>
  <c r="AF364" i="4"/>
  <c r="R438" i="4"/>
  <c r="AF438" i="4"/>
  <c r="AF406" i="4"/>
  <c r="R406" i="4"/>
  <c r="R541" i="4"/>
  <c r="AF541" i="4"/>
  <c r="AF601" i="4"/>
  <c r="R601" i="4"/>
  <c r="R649" i="4"/>
  <c r="AF649" i="4"/>
  <c r="AF723" i="4"/>
  <c r="R723" i="4"/>
  <c r="R716" i="4"/>
  <c r="AF716" i="4"/>
  <c r="R736" i="4"/>
  <c r="AF736" i="4"/>
  <c r="AF316" i="4"/>
  <c r="R316" i="4"/>
  <c r="AF228" i="4"/>
  <c r="R228" i="4"/>
  <c r="R424" i="4"/>
  <c r="AF424" i="4"/>
  <c r="AF371" i="4"/>
  <c r="R371" i="4"/>
  <c r="R356" i="4"/>
  <c r="AF356" i="4"/>
  <c r="AF378" i="4"/>
  <c r="R378" i="4"/>
  <c r="R644" i="4"/>
  <c r="AF644" i="4"/>
  <c r="R557" i="4"/>
  <c r="AF557" i="4"/>
  <c r="R643" i="4"/>
  <c r="AF643" i="4"/>
  <c r="AF704" i="4"/>
  <c r="R704" i="4"/>
  <c r="AF720" i="4"/>
  <c r="R720" i="4"/>
  <c r="R664" i="4"/>
  <c r="AF664" i="4"/>
  <c r="R144" i="4"/>
  <c r="AF144" i="4"/>
  <c r="R136" i="4"/>
  <c r="AF136" i="4"/>
  <c r="R256" i="4"/>
  <c r="AF256" i="4"/>
  <c r="AF328" i="4"/>
  <c r="R328" i="4"/>
  <c r="AF268" i="4"/>
  <c r="R268" i="4"/>
  <c r="AF374" i="4"/>
  <c r="R374" i="4"/>
  <c r="AF426" i="4"/>
  <c r="R426" i="4"/>
  <c r="AF537" i="4"/>
  <c r="R537" i="4"/>
  <c r="R573" i="4"/>
  <c r="AF573" i="4"/>
  <c r="AF593" i="4"/>
  <c r="R593" i="4"/>
  <c r="R719" i="4"/>
  <c r="AF719" i="4"/>
  <c r="AF708" i="4"/>
  <c r="R708" i="4"/>
  <c r="R148" i="4"/>
  <c r="AF148" i="4"/>
  <c r="AF128" i="4"/>
  <c r="R128" i="4"/>
  <c r="R276" i="4"/>
  <c r="AF276" i="4"/>
  <c r="AF340" i="4"/>
  <c r="R340" i="4"/>
  <c r="AF375" i="4"/>
  <c r="R375" i="4"/>
  <c r="R363" i="4"/>
  <c r="AF363" i="4"/>
  <c r="AF308" i="4"/>
  <c r="R308" i="4"/>
  <c r="R402" i="4"/>
  <c r="AF402" i="4"/>
  <c r="R386" i="4"/>
  <c r="AF386" i="4"/>
  <c r="R485" i="4"/>
  <c r="AF485" i="4"/>
  <c r="AF625" i="4"/>
  <c r="R625" i="4"/>
  <c r="AF589" i="4"/>
  <c r="R589" i="4"/>
  <c r="R533" i="4"/>
  <c r="AF533" i="4"/>
  <c r="AF669" i="4"/>
  <c r="AF683" i="4"/>
  <c r="R683" i="4"/>
  <c r="AF648" i="4"/>
  <c r="R648" i="4"/>
  <c r="AF714" i="4"/>
  <c r="R714" i="4"/>
  <c r="AF709" i="4"/>
  <c r="R709" i="4"/>
  <c r="AF685" i="4"/>
  <c r="R685" i="4"/>
  <c r="R722" i="4"/>
  <c r="AF722" i="4"/>
  <c r="AF717" i="4"/>
  <c r="R717" i="4"/>
  <c r="R634" i="4"/>
  <c r="AF634" i="4"/>
  <c r="AF608" i="4"/>
  <c r="R608" i="4"/>
  <c r="AF578" i="4"/>
  <c r="R578" i="4"/>
  <c r="AF568" i="4"/>
  <c r="R568" i="4"/>
  <c r="AF531" i="4"/>
  <c r="R531" i="4"/>
  <c r="AF514" i="4"/>
  <c r="R514" i="4"/>
  <c r="R504" i="4"/>
  <c r="AF504" i="4"/>
  <c r="R478" i="4"/>
  <c r="AF478" i="4"/>
  <c r="AF630" i="4"/>
  <c r="R630" i="4"/>
  <c r="R611" i="4"/>
  <c r="AF611" i="4"/>
  <c r="R559" i="4"/>
  <c r="AF559" i="4"/>
  <c r="R542" i="4"/>
  <c r="AF542" i="4"/>
  <c r="AF532" i="4"/>
  <c r="R532" i="4"/>
  <c r="R495" i="4"/>
  <c r="AF495" i="4"/>
  <c r="R474" i="4"/>
  <c r="AF474" i="4"/>
  <c r="AF628" i="4"/>
  <c r="R628" i="4"/>
  <c r="AF610" i="4"/>
  <c r="R610" i="4"/>
  <c r="R587" i="4"/>
  <c r="AF587" i="4"/>
  <c r="AF570" i="4"/>
  <c r="R570" i="4"/>
  <c r="AF560" i="4"/>
  <c r="R560" i="4"/>
  <c r="AF523" i="4"/>
  <c r="R523" i="4"/>
  <c r="AF506" i="4"/>
  <c r="R506" i="4"/>
  <c r="R496" i="4"/>
  <c r="AF496" i="4"/>
  <c r="AF483" i="4"/>
  <c r="R483" i="4"/>
  <c r="AF668" i="4"/>
  <c r="R668" i="4"/>
  <c r="AF658" i="4"/>
  <c r="R658" i="4"/>
  <c r="AF650" i="4"/>
  <c r="R650" i="4"/>
  <c r="AF642" i="4"/>
  <c r="R642" i="4"/>
  <c r="R635" i="4"/>
  <c r="AF635" i="4"/>
  <c r="AF622" i="4"/>
  <c r="R622" i="4"/>
  <c r="AF603" i="4"/>
  <c r="R603" i="4"/>
  <c r="AF594" i="4"/>
  <c r="R594" i="4"/>
  <c r="R582" i="4"/>
  <c r="AF582" i="4"/>
  <c r="R572" i="4"/>
  <c r="AF572" i="4"/>
  <c r="R535" i="4"/>
  <c r="AF535" i="4"/>
  <c r="R518" i="4"/>
  <c r="AF518" i="4"/>
  <c r="AF508" i="4"/>
  <c r="R508" i="4"/>
  <c r="AF472" i="4"/>
  <c r="R472" i="4"/>
  <c r="AF419" i="4"/>
  <c r="R419" i="4"/>
  <c r="R463" i="4"/>
  <c r="AF463" i="4"/>
  <c r="AF454" i="4"/>
  <c r="R454" i="4"/>
  <c r="AF417" i="4"/>
  <c r="R417" i="4"/>
  <c r="AF407" i="4"/>
  <c r="R407" i="4"/>
  <c r="R349" i="4"/>
  <c r="AF349" i="4"/>
  <c r="AF309" i="4"/>
  <c r="R309" i="4"/>
  <c r="R482" i="4"/>
  <c r="AF482" i="4"/>
  <c r="R464" i="4"/>
  <c r="AF464" i="4"/>
  <c r="R456" i="4"/>
  <c r="AF456" i="4"/>
  <c r="R447" i="4"/>
  <c r="AF447" i="4"/>
  <c r="R439" i="4"/>
  <c r="AF439" i="4"/>
  <c r="R431" i="4"/>
  <c r="AF431" i="4"/>
  <c r="R423" i="4"/>
  <c r="AF423" i="4"/>
  <c r="AF310" i="4"/>
  <c r="R310" i="4"/>
  <c r="R413" i="4"/>
  <c r="AF413" i="4"/>
  <c r="R403" i="4"/>
  <c r="AF403" i="4"/>
  <c r="R337" i="4"/>
  <c r="AF337" i="4"/>
  <c r="AF266" i="4"/>
  <c r="R266" i="4"/>
  <c r="R242" i="4"/>
  <c r="AF242" i="4"/>
  <c r="AF330" i="4"/>
  <c r="R330" i="4"/>
  <c r="AF322" i="4"/>
  <c r="R322" i="4"/>
  <c r="AF263" i="4"/>
  <c r="R263" i="4"/>
  <c r="R239" i="4"/>
  <c r="AF239" i="4"/>
  <c r="AF331" i="4"/>
  <c r="R331" i="4"/>
  <c r="R317" i="4"/>
  <c r="AF317" i="4"/>
  <c r="R306" i="4"/>
  <c r="AF306" i="4"/>
  <c r="AF285" i="4"/>
  <c r="R285" i="4"/>
  <c r="AF273" i="4"/>
  <c r="R273" i="4"/>
  <c r="R254" i="4"/>
  <c r="AF254" i="4"/>
  <c r="R275" i="4"/>
  <c r="AF275" i="4"/>
  <c r="AF255" i="4"/>
  <c r="R255" i="4"/>
  <c r="AF245" i="4"/>
  <c r="R245" i="4"/>
  <c r="AF238" i="4"/>
  <c r="R238" i="4"/>
  <c r="R222" i="4"/>
  <c r="AF222" i="4"/>
  <c r="AF209" i="4"/>
  <c r="R209" i="4"/>
  <c r="R191" i="4"/>
  <c r="AF191" i="4"/>
  <c r="AF143" i="4"/>
  <c r="R143" i="4"/>
  <c r="AF221" i="4"/>
  <c r="R221" i="4"/>
  <c r="R199" i="4"/>
  <c r="AF199" i="4"/>
  <c r="AF187" i="4"/>
  <c r="R187" i="4"/>
  <c r="AF146" i="4"/>
  <c r="R146" i="4"/>
  <c r="AF234" i="4"/>
  <c r="R234" i="4"/>
  <c r="R158" i="4"/>
  <c r="AF158" i="4"/>
  <c r="R235" i="4"/>
  <c r="AF235" i="4"/>
  <c r="R215" i="4"/>
  <c r="AF215" i="4"/>
  <c r="AF201" i="4"/>
  <c r="R201" i="4"/>
  <c r="AF195" i="4"/>
  <c r="R195" i="4"/>
  <c r="AF178" i="4"/>
  <c r="R178" i="4"/>
  <c r="AF166" i="4"/>
  <c r="R166" i="4"/>
  <c r="R142" i="4"/>
  <c r="AF142" i="4"/>
  <c r="R117" i="4"/>
  <c r="AF117" i="4"/>
  <c r="AF107" i="4"/>
  <c r="R107" i="4"/>
  <c r="AF99" i="4"/>
  <c r="R99" i="4"/>
  <c r="AF88" i="4"/>
  <c r="R88" i="4"/>
  <c r="R16" i="4"/>
  <c r="AF16" i="4"/>
  <c r="R79" i="4"/>
  <c r="AF79" i="4"/>
  <c r="AF56" i="4"/>
  <c r="R56" i="4"/>
  <c r="AF24" i="4"/>
  <c r="R24" i="4"/>
  <c r="AF134" i="4"/>
  <c r="R134" i="4"/>
  <c r="AF120" i="4"/>
  <c r="R120" i="4"/>
  <c r="R58" i="4"/>
  <c r="AF58" i="4"/>
  <c r="AF38" i="4"/>
  <c r="R38" i="4"/>
  <c r="R26" i="4"/>
  <c r="AF26" i="4"/>
  <c r="AF123" i="4"/>
  <c r="R123" i="4"/>
  <c r="AF111" i="4"/>
  <c r="R111" i="4"/>
  <c r="AF84" i="4"/>
  <c r="R84" i="4"/>
  <c r="R39" i="4"/>
  <c r="AF39" i="4"/>
  <c r="U7" i="4"/>
  <c r="X7" i="4" s="1"/>
  <c r="W6" i="4"/>
  <c r="G7" i="4"/>
  <c r="J7" i="4" s="1"/>
  <c r="K7" i="4" s="1"/>
  <c r="R7" i="4"/>
  <c r="AF7" i="4"/>
  <c r="AI7" i="4"/>
  <c r="E7" i="4" l="1"/>
  <c r="H7" i="4" s="1"/>
  <c r="Y7" i="4"/>
  <c r="S7" i="4"/>
  <c r="V7" i="4" s="1"/>
  <c r="AL7" i="4"/>
  <c r="AM7" i="4" s="1"/>
  <c r="AG7" i="4"/>
  <c r="AJ7" i="4" s="1"/>
  <c r="U8" i="4" l="1"/>
  <c r="X8" i="4" s="1"/>
  <c r="Y8" i="4" s="1"/>
  <c r="G8" i="4"/>
  <c r="J8" i="4" s="1"/>
  <c r="K8" i="4" s="1"/>
  <c r="AK7" i="4"/>
  <c r="AN7" i="4" s="1"/>
  <c r="AI8" i="4"/>
  <c r="AL8" i="4" s="1"/>
  <c r="AM8" i="4" s="1"/>
  <c r="W7" i="4"/>
  <c r="Z7" i="4" s="1"/>
  <c r="I7" i="4"/>
  <c r="L7" i="4" s="1"/>
  <c r="AB23" i="14" s="1"/>
  <c r="AC7" i="4" l="1"/>
  <c r="AD81" i="14"/>
  <c r="AQ7" i="4"/>
  <c r="AF28" i="14"/>
  <c r="O7" i="4"/>
  <c r="E8" i="4"/>
  <c r="H8" i="4" s="1"/>
  <c r="AG8" i="4"/>
  <c r="AJ8" i="4" s="1"/>
  <c r="S8" i="4"/>
  <c r="V8" i="4" s="1"/>
  <c r="W8" i="4" l="1"/>
  <c r="Z8" i="4" s="1"/>
  <c r="BD7" i="14" s="1"/>
  <c r="U9" i="4"/>
  <c r="X9" i="4" s="1"/>
  <c r="Y9" i="4" s="1"/>
  <c r="G9" i="4"/>
  <c r="J9" i="4" s="1"/>
  <c r="K9" i="4" s="1"/>
  <c r="I8" i="4"/>
  <c r="L8" i="4" s="1"/>
  <c r="AK8" i="4"/>
  <c r="AN8" i="4" s="1"/>
  <c r="BE7" i="14" s="1"/>
  <c r="AI9" i="4"/>
  <c r="AL9" i="4" s="1"/>
  <c r="AM9" i="4" s="1"/>
  <c r="AB209" i="14" l="1"/>
  <c r="BC7" i="14"/>
  <c r="AQ8" i="4"/>
  <c r="AF197" i="14"/>
  <c r="AC8" i="4"/>
  <c r="AD171" i="14"/>
  <c r="O8" i="4"/>
  <c r="AG9" i="4"/>
  <c r="AJ9" i="4" s="1"/>
  <c r="AI10" i="4" s="1"/>
  <c r="AL10" i="4" s="1"/>
  <c r="AM10" i="4" s="1"/>
  <c r="E9" i="4"/>
  <c r="H9" i="4" s="1"/>
  <c r="I9" i="4" s="1"/>
  <c r="L9" i="4" s="1"/>
  <c r="BC8" i="14" s="1"/>
  <c r="S9" i="4"/>
  <c r="V9" i="4" s="1"/>
  <c r="L47" i="8"/>
  <c r="S47" i="8" s="1"/>
  <c r="O9" i="4" l="1"/>
  <c r="AB35" i="14"/>
  <c r="AK9" i="4"/>
  <c r="AN9" i="4" s="1"/>
  <c r="BE8" i="14" s="1"/>
  <c r="G10" i="4"/>
  <c r="J10" i="4" s="1"/>
  <c r="K10" i="4" s="1"/>
  <c r="AG10" i="4"/>
  <c r="W9" i="4"/>
  <c r="Z9" i="4" s="1"/>
  <c r="BD8" i="14" s="1"/>
  <c r="U10" i="4"/>
  <c r="X10" i="4" s="1"/>
  <c r="Y10" i="4" s="1"/>
  <c r="M47" i="8"/>
  <c r="T47" i="8" s="1"/>
  <c r="AC9" i="4" l="1"/>
  <c r="AD104" i="14"/>
  <c r="AQ9" i="4"/>
  <c r="AF75" i="14"/>
  <c r="AJ10" i="4"/>
  <c r="AI11" i="4" s="1"/>
  <c r="AL11" i="4" s="1"/>
  <c r="AM11" i="4" s="1"/>
  <c r="E10" i="4"/>
  <c r="H10" i="4" s="1"/>
  <c r="I10" i="4" s="1"/>
  <c r="L10" i="4" s="1"/>
  <c r="S10" i="4"/>
  <c r="V10" i="4" s="1"/>
  <c r="AB174" i="14" l="1"/>
  <c r="BC9" i="14"/>
  <c r="O10" i="4"/>
  <c r="AG11" i="4"/>
  <c r="G11" i="4"/>
  <c r="J11" i="4" s="1"/>
  <c r="K11" i="4" s="1"/>
  <c r="AK10" i="4"/>
  <c r="AN10" i="4" s="1"/>
  <c r="BE9" i="14" s="1"/>
  <c r="W10" i="4"/>
  <c r="Z10" i="4" s="1"/>
  <c r="BD9" i="14" s="1"/>
  <c r="U11" i="4"/>
  <c r="X11" i="4" s="1"/>
  <c r="Y11" i="4" s="1"/>
  <c r="AC10" i="4" l="1"/>
  <c r="AD133" i="14"/>
  <c r="AQ10" i="4"/>
  <c r="AF153" i="14"/>
  <c r="E11" i="4"/>
  <c r="H11" i="4" s="1"/>
  <c r="G12" i="4" s="1"/>
  <c r="J12" i="4" s="1"/>
  <c r="K12" i="4" s="1"/>
  <c r="AJ11" i="4"/>
  <c r="AK11" i="4" s="1"/>
  <c r="AN11" i="4" s="1"/>
  <c r="BE10" i="14" s="1"/>
  <c r="S11" i="4"/>
  <c r="V11" i="4" s="1"/>
  <c r="AQ11" i="4" l="1"/>
  <c r="AF122" i="14"/>
  <c r="E12" i="4"/>
  <c r="I11" i="4"/>
  <c r="L11" i="4" s="1"/>
  <c r="AI12" i="4"/>
  <c r="AL12" i="4" s="1"/>
  <c r="AM12" i="4" s="1"/>
  <c r="W11" i="4"/>
  <c r="Z11" i="4" s="1"/>
  <c r="BD10" i="14" s="1"/>
  <c r="U12" i="4"/>
  <c r="X12" i="4" s="1"/>
  <c r="Y12" i="4" s="1"/>
  <c r="AB85" i="14" l="1"/>
  <c r="BC10" i="14"/>
  <c r="AC11" i="4"/>
  <c r="AD115" i="14"/>
  <c r="O11" i="4"/>
  <c r="AG12" i="4"/>
  <c r="AJ12" i="4" s="1"/>
  <c r="AK12" i="4" s="1"/>
  <c r="AN12" i="4" s="1"/>
  <c r="BE11" i="14" s="1"/>
  <c r="H12" i="4"/>
  <c r="I12" i="4" s="1"/>
  <c r="L12" i="4" s="1"/>
  <c r="BC11" i="14" s="1"/>
  <c r="S12" i="4"/>
  <c r="V12" i="4" s="1"/>
  <c r="AQ12" i="4" l="1"/>
  <c r="AF43" i="14"/>
  <c r="O12" i="4"/>
  <c r="AB31" i="14"/>
  <c r="AI13" i="4"/>
  <c r="AL13" i="4" s="1"/>
  <c r="AM13" i="4" s="1"/>
  <c r="G13" i="4"/>
  <c r="J13" i="4" s="1"/>
  <c r="K13" i="4" s="1"/>
  <c r="W12" i="4"/>
  <c r="Z12" i="4" s="1"/>
  <c r="BD11" i="14" s="1"/>
  <c r="U13" i="4"/>
  <c r="X13" i="4" s="1"/>
  <c r="AC12" i="4" l="1"/>
  <c r="AD71" i="14"/>
  <c r="AG13" i="4"/>
  <c r="AJ13" i="4" s="1"/>
  <c r="AI14" i="4" s="1"/>
  <c r="AL14" i="4" s="1"/>
  <c r="AM14" i="4" s="1"/>
  <c r="E13" i="4"/>
  <c r="H13" i="4" s="1"/>
  <c r="G14" i="4" s="1"/>
  <c r="J14" i="4" s="1"/>
  <c r="K14" i="4" s="1"/>
  <c r="Y13" i="4"/>
  <c r="S13" i="4"/>
  <c r="V13" i="4" s="1"/>
  <c r="AK13" i="4" l="1"/>
  <c r="AN13" i="4" s="1"/>
  <c r="BE12" i="14" s="1"/>
  <c r="I13" i="4"/>
  <c r="L13" i="4" s="1"/>
  <c r="E14" i="4"/>
  <c r="AG14" i="4"/>
  <c r="U14" i="4"/>
  <c r="X14" i="4" s="1"/>
  <c r="W13" i="4"/>
  <c r="Z13" i="4" s="1"/>
  <c r="BD12" i="14" s="1"/>
  <c r="AB152" i="14" l="1"/>
  <c r="BC12" i="14"/>
  <c r="AC13" i="4"/>
  <c r="AD107" i="14"/>
  <c r="AQ13" i="4"/>
  <c r="AF129" i="14"/>
  <c r="O13" i="4"/>
  <c r="H14" i="4"/>
  <c r="I14" i="4" s="1"/>
  <c r="L14" i="4" s="1"/>
  <c r="BC13" i="14" s="1"/>
  <c r="AJ14" i="4"/>
  <c r="AK14" i="4" s="1"/>
  <c r="AN14" i="4" s="1"/>
  <c r="BE13" i="14" s="1"/>
  <c r="S14" i="4"/>
  <c r="V14" i="4" s="1"/>
  <c r="W14" i="4" s="1"/>
  <c r="Y14" i="4"/>
  <c r="AQ14" i="4" l="1"/>
  <c r="AF159" i="14"/>
  <c r="O14" i="4"/>
  <c r="AB177" i="14"/>
  <c r="G15" i="4"/>
  <c r="J15" i="4" s="1"/>
  <c r="K15" i="4" s="1"/>
  <c r="AI15" i="4"/>
  <c r="AL15" i="4" s="1"/>
  <c r="AM15" i="4" s="1"/>
  <c r="U15" i="4"/>
  <c r="S15" i="4" s="1"/>
  <c r="V15" i="4" s="1"/>
  <c r="W15" i="4" s="1"/>
  <c r="Z14" i="4"/>
  <c r="BD13" i="14" s="1"/>
  <c r="AC14" i="4" l="1"/>
  <c r="AD137" i="14"/>
  <c r="E15" i="4"/>
  <c r="H15" i="4" s="1"/>
  <c r="G16" i="4" s="1"/>
  <c r="J16" i="4" s="1"/>
  <c r="K16" i="4" s="1"/>
  <c r="AG15" i="4"/>
  <c r="AJ15" i="4" s="1"/>
  <c r="AK15" i="4" s="1"/>
  <c r="AN15" i="4" s="1"/>
  <c r="BE14" i="14" s="1"/>
  <c r="X15" i="4"/>
  <c r="Y15" i="4" s="1"/>
  <c r="Z15" i="4" s="1"/>
  <c r="BD14" i="14" s="1"/>
  <c r="U16" i="4"/>
  <c r="S16" i="4" s="1"/>
  <c r="V16" i="4" s="1"/>
  <c r="W16" i="4" s="1"/>
  <c r="AC15" i="4" l="1"/>
  <c r="AD180" i="14"/>
  <c r="AQ15" i="4"/>
  <c r="AF190" i="14"/>
  <c r="I15" i="4"/>
  <c r="L15" i="4" s="1"/>
  <c r="BC14" i="14" s="1"/>
  <c r="AI16" i="4"/>
  <c r="E16" i="4"/>
  <c r="X16" i="4"/>
  <c r="Y16" i="4" s="1"/>
  <c r="Z16" i="4" s="1"/>
  <c r="BD15" i="14" s="1"/>
  <c r="U17" i="4"/>
  <c r="O15" i="4" l="1"/>
  <c r="AB204" i="14"/>
  <c r="AC16" i="4"/>
  <c r="AD217" i="14"/>
  <c r="H16" i="4"/>
  <c r="I16" i="4" s="1"/>
  <c r="L16" i="4" s="1"/>
  <c r="BC15" i="14" s="1"/>
  <c r="X17" i="4"/>
  <c r="Y17" i="4" s="1"/>
  <c r="AL16" i="4"/>
  <c r="AM16" i="4" s="1"/>
  <c r="AG16" i="4"/>
  <c r="AJ16" i="4" s="1"/>
  <c r="S17" i="4"/>
  <c r="V17" i="4" s="1"/>
  <c r="U18" i="4" s="1"/>
  <c r="O16" i="4" l="1"/>
  <c r="AB234" i="14"/>
  <c r="G17" i="4"/>
  <c r="J17" i="4" s="1"/>
  <c r="K17" i="4" s="1"/>
  <c r="X18" i="4"/>
  <c r="Y18" i="4" s="1"/>
  <c r="AI17" i="4"/>
  <c r="AL17" i="4" s="1"/>
  <c r="AM17" i="4" s="1"/>
  <c r="AK16" i="4"/>
  <c r="AN16" i="4" s="1"/>
  <c r="BE15" i="14" s="1"/>
  <c r="W17" i="4"/>
  <c r="Z17" i="4" s="1"/>
  <c r="BD16" i="14" s="1"/>
  <c r="S18" i="4"/>
  <c r="AC17" i="4" l="1"/>
  <c r="AD226" i="14"/>
  <c r="AQ16" i="4"/>
  <c r="AF227" i="14"/>
  <c r="E17" i="4"/>
  <c r="H17" i="4" s="1"/>
  <c r="G18" i="4" s="1"/>
  <c r="J18" i="4" s="1"/>
  <c r="K18" i="4" s="1"/>
  <c r="V18" i="4"/>
  <c r="W18" i="4" s="1"/>
  <c r="Z18" i="4" s="1"/>
  <c r="BD17" i="14" s="1"/>
  <c r="AG17" i="4"/>
  <c r="AJ17" i="4" s="1"/>
  <c r="AC18" i="4" l="1"/>
  <c r="AD69" i="14"/>
  <c r="E18" i="4"/>
  <c r="I17" i="4"/>
  <c r="L17" i="4" s="1"/>
  <c r="BC16" i="14" s="1"/>
  <c r="U19" i="4"/>
  <c r="X19" i="4" s="1"/>
  <c r="Y19" i="4" s="1"/>
  <c r="AI18" i="4"/>
  <c r="AL18" i="4" s="1"/>
  <c r="AM18" i="4" s="1"/>
  <c r="AK17" i="4"/>
  <c r="AN17" i="4" s="1"/>
  <c r="BE16" i="14" s="1"/>
  <c r="AQ17" i="4" l="1"/>
  <c r="AF233" i="14"/>
  <c r="O17" i="4"/>
  <c r="AB235" i="14"/>
  <c r="H18" i="4"/>
  <c r="G19" i="4" s="1"/>
  <c r="J19" i="4" s="1"/>
  <c r="K19" i="4" s="1"/>
  <c r="AG18" i="4"/>
  <c r="AJ18" i="4" s="1"/>
  <c r="AI19" i="4" s="1"/>
  <c r="AL19" i="4" s="1"/>
  <c r="AM19" i="4" s="1"/>
  <c r="S19" i="4"/>
  <c r="V19" i="4" s="1"/>
  <c r="U20" i="4" s="1"/>
  <c r="X20" i="4" s="1"/>
  <c r="Y20" i="4" s="1"/>
  <c r="E19" i="4" l="1"/>
  <c r="I18" i="4"/>
  <c r="L18" i="4" s="1"/>
  <c r="BC17" i="14" s="1"/>
  <c r="W19" i="4"/>
  <c r="Z19" i="4" s="1"/>
  <c r="BD18" i="14" s="1"/>
  <c r="AK18" i="4"/>
  <c r="AN18" i="4" s="1"/>
  <c r="BE17" i="14" s="1"/>
  <c r="AG19" i="4"/>
  <c r="S20" i="4"/>
  <c r="AQ18" i="4" l="1"/>
  <c r="AF40" i="14"/>
  <c r="AC19" i="4"/>
  <c r="AD116" i="14"/>
  <c r="O18" i="4"/>
  <c r="AB29" i="14"/>
  <c r="H19" i="4"/>
  <c r="AJ19" i="4"/>
  <c r="AK19" i="4" s="1"/>
  <c r="AN19" i="4" s="1"/>
  <c r="BE18" i="14" s="1"/>
  <c r="V20" i="4"/>
  <c r="U21" i="4" s="1"/>
  <c r="X21" i="4" s="1"/>
  <c r="Y21" i="4" s="1"/>
  <c r="AQ19" i="4" l="1"/>
  <c r="AF134" i="14"/>
  <c r="W20" i="4"/>
  <c r="Z20" i="4" s="1"/>
  <c r="BD19" i="14" s="1"/>
  <c r="AI20" i="4"/>
  <c r="AL20" i="4" s="1"/>
  <c r="AM20" i="4" s="1"/>
  <c r="I19" i="4"/>
  <c r="L19" i="4" s="1"/>
  <c r="BC18" i="14" s="1"/>
  <c r="G20" i="4"/>
  <c r="S21" i="4"/>
  <c r="V21" i="4" l="1"/>
  <c r="U22" i="4" s="1"/>
  <c r="X22" i="4" s="1"/>
  <c r="Y22" i="4" s="1"/>
  <c r="O19" i="4"/>
  <c r="AB154" i="14"/>
  <c r="AC20" i="4"/>
  <c r="AD139" i="14"/>
  <c r="AG20" i="4"/>
  <c r="AJ20" i="4" s="1"/>
  <c r="AI21" i="4" s="1"/>
  <c r="J20" i="4"/>
  <c r="K20" i="4" s="1"/>
  <c r="E20" i="4"/>
  <c r="H20" i="4" s="1"/>
  <c r="W21" i="4" l="1"/>
  <c r="Z21" i="4" s="1"/>
  <c r="AK20" i="4"/>
  <c r="AN20" i="4" s="1"/>
  <c r="BE19" i="14" s="1"/>
  <c r="I20" i="4"/>
  <c r="L20" i="4" s="1"/>
  <c r="BC19" i="14" s="1"/>
  <c r="G21" i="4"/>
  <c r="AL21" i="4"/>
  <c r="AM21" i="4" s="1"/>
  <c r="AG21" i="4"/>
  <c r="S22" i="4"/>
  <c r="AC21" i="4" l="1"/>
  <c r="BD20" i="14"/>
  <c r="V22" i="4"/>
  <c r="U23" i="4" s="1"/>
  <c r="X23" i="4" s="1"/>
  <c r="AD172" i="14"/>
  <c r="O20" i="4"/>
  <c r="AB176" i="14"/>
  <c r="AQ20" i="4"/>
  <c r="AF158" i="14"/>
  <c r="AJ21" i="4"/>
  <c r="AI22" i="4" s="1"/>
  <c r="J21" i="4"/>
  <c r="K21" i="4" s="1"/>
  <c r="E21" i="4"/>
  <c r="H21" i="4" s="1"/>
  <c r="W22" i="4" l="1"/>
  <c r="Z22" i="4" s="1"/>
  <c r="AK21" i="4"/>
  <c r="AN21" i="4" s="1"/>
  <c r="BE20" i="14" s="1"/>
  <c r="G22" i="4"/>
  <c r="J22" i="4" s="1"/>
  <c r="K22" i="4" s="1"/>
  <c r="I21" i="4"/>
  <c r="L21" i="4" s="1"/>
  <c r="BC20" i="14" s="1"/>
  <c r="AL22" i="4"/>
  <c r="AM22" i="4" s="1"/>
  <c r="AG22" i="4"/>
  <c r="Y23" i="4"/>
  <c r="S23" i="4"/>
  <c r="AD216" i="14" l="1"/>
  <c r="BD21" i="14"/>
  <c r="V23" i="4"/>
  <c r="U24" i="4" s="1"/>
  <c r="X24" i="4" s="1"/>
  <c r="AC22" i="4"/>
  <c r="AJ22" i="4"/>
  <c r="AK22" i="4" s="1"/>
  <c r="AN22" i="4" s="1"/>
  <c r="BE21" i="14" s="1"/>
  <c r="O21" i="4"/>
  <c r="AB197" i="14"/>
  <c r="AQ21" i="4"/>
  <c r="AF185" i="14"/>
  <c r="E22" i="4"/>
  <c r="H22" i="4" s="1"/>
  <c r="W23" i="4" l="1"/>
  <c r="Z23" i="4" s="1"/>
  <c r="BD22" i="14" s="1"/>
  <c r="AI23" i="4"/>
  <c r="AL23" i="4" s="1"/>
  <c r="AM23" i="4" s="1"/>
  <c r="AC23" i="4"/>
  <c r="AD150" i="14"/>
  <c r="AQ22" i="4"/>
  <c r="AF223" i="14"/>
  <c r="I22" i="4"/>
  <c r="L22" i="4" s="1"/>
  <c r="BC21" i="14" s="1"/>
  <c r="G23" i="4"/>
  <c r="J23" i="4" s="1"/>
  <c r="K23" i="4" s="1"/>
  <c r="Y24" i="4"/>
  <c r="S24" i="4"/>
  <c r="V24" i="4" s="1"/>
  <c r="AG23" i="4" l="1"/>
  <c r="AJ23" i="4" s="1"/>
  <c r="AI24" i="4" s="1"/>
  <c r="AL24" i="4" s="1"/>
  <c r="AM24" i="4" s="1"/>
  <c r="O22" i="4"/>
  <c r="AB232" i="14"/>
  <c r="E23" i="4"/>
  <c r="H23" i="4" s="1"/>
  <c r="W24" i="4"/>
  <c r="Z24" i="4" s="1"/>
  <c r="BD23" i="14" s="1"/>
  <c r="U25" i="4"/>
  <c r="X25" i="4" s="1"/>
  <c r="Y25" i="4" s="1"/>
  <c r="AG24" i="4" l="1"/>
  <c r="AK23" i="4"/>
  <c r="AN23" i="4" s="1"/>
  <c r="AC24" i="4"/>
  <c r="AD168" i="14"/>
  <c r="I23" i="4"/>
  <c r="L23" i="4" s="1"/>
  <c r="BC22" i="14" s="1"/>
  <c r="G24" i="4"/>
  <c r="J24" i="4" s="1"/>
  <c r="K24" i="4" s="1"/>
  <c r="S25" i="4"/>
  <c r="V25" i="4" s="1"/>
  <c r="AF163" i="14" l="1"/>
  <c r="BE22" i="14"/>
  <c r="AQ23" i="4"/>
  <c r="AJ24" i="4"/>
  <c r="AI25" i="4" s="1"/>
  <c r="AG25" i="4" s="1"/>
  <c r="O23" i="4"/>
  <c r="AB103" i="14"/>
  <c r="E24" i="4"/>
  <c r="H24" i="4" s="1"/>
  <c r="U26" i="4"/>
  <c r="X26" i="4" s="1"/>
  <c r="Y26" i="4" s="1"/>
  <c r="W25" i="4"/>
  <c r="Z25" i="4" s="1"/>
  <c r="BD24" i="14" s="1"/>
  <c r="AL25" i="4" l="1"/>
  <c r="AM25" i="4" s="1"/>
  <c r="AK24" i="4"/>
  <c r="AN24" i="4" s="1"/>
  <c r="AC25" i="4"/>
  <c r="AD129" i="14"/>
  <c r="G25" i="4"/>
  <c r="J25" i="4" s="1"/>
  <c r="K25" i="4" s="1"/>
  <c r="I24" i="4"/>
  <c r="L24" i="4" s="1"/>
  <c r="BC23" i="14" s="1"/>
  <c r="S26" i="4"/>
  <c r="V26" i="4" s="1"/>
  <c r="AQ24" i="4" l="1"/>
  <c r="BE23" i="14"/>
  <c r="AJ25" i="4"/>
  <c r="AK25" i="4" s="1"/>
  <c r="AN25" i="4" s="1"/>
  <c r="AF169" i="14"/>
  <c r="O24" i="4"/>
  <c r="AB183" i="14"/>
  <c r="E25" i="4"/>
  <c r="H25" i="4" s="1"/>
  <c r="G26" i="4" s="1"/>
  <c r="J26" i="4" s="1"/>
  <c r="K26" i="4" s="1"/>
  <c r="U27" i="4"/>
  <c r="X27" i="4" s="1"/>
  <c r="Y27" i="4" s="1"/>
  <c r="W26" i="4"/>
  <c r="Z26" i="4" s="1"/>
  <c r="BD25" i="14" s="1"/>
  <c r="AQ25" i="4" l="1"/>
  <c r="BE24" i="14"/>
  <c r="AI26" i="4"/>
  <c r="AL26" i="4" s="1"/>
  <c r="AM26" i="4" s="1"/>
  <c r="AF137" i="14"/>
  <c r="AC26" i="4"/>
  <c r="AD117" i="14"/>
  <c r="E26" i="4"/>
  <c r="I25" i="4"/>
  <c r="L25" i="4" s="1"/>
  <c r="BC24" i="14" s="1"/>
  <c r="S27" i="4"/>
  <c r="V27" i="4" s="1"/>
  <c r="AG26" i="4" l="1"/>
  <c r="AJ26" i="4" s="1"/>
  <c r="AI27" i="4" s="1"/>
  <c r="AG27" i="4" s="1"/>
  <c r="O25" i="4"/>
  <c r="AB102" i="14"/>
  <c r="H26" i="4"/>
  <c r="G27" i="4" s="1"/>
  <c r="J27" i="4" s="1"/>
  <c r="K27" i="4" s="1"/>
  <c r="W27" i="4"/>
  <c r="Z27" i="4" s="1"/>
  <c r="BD26" i="14" s="1"/>
  <c r="U28" i="4"/>
  <c r="X28" i="4" s="1"/>
  <c r="Y28" i="4" s="1"/>
  <c r="AL27" i="4" l="1"/>
  <c r="AM27" i="4" s="1"/>
  <c r="AK26" i="4"/>
  <c r="AN26" i="4" s="1"/>
  <c r="AC27" i="4"/>
  <c r="AD97" i="14"/>
  <c r="E27" i="4"/>
  <c r="I26" i="4"/>
  <c r="L26" i="4" s="1"/>
  <c r="BC25" i="14" s="1"/>
  <c r="S28" i="4"/>
  <c r="V28" i="4" s="1"/>
  <c r="AQ26" i="4" l="1"/>
  <c r="BE25" i="14"/>
  <c r="AF119" i="14"/>
  <c r="AJ27" i="4"/>
  <c r="AI28" i="4" s="1"/>
  <c r="AL28" i="4" s="1"/>
  <c r="AM28" i="4" s="1"/>
  <c r="O26" i="4"/>
  <c r="AB131" i="14"/>
  <c r="H27" i="4"/>
  <c r="W28" i="4"/>
  <c r="Z28" i="4" s="1"/>
  <c r="BD27" i="14" s="1"/>
  <c r="U29" i="4"/>
  <c r="X29" i="4" s="1"/>
  <c r="Y29" i="4" s="1"/>
  <c r="AK27" i="4" l="1"/>
  <c r="AN27" i="4" s="1"/>
  <c r="AG28" i="4"/>
  <c r="AC28" i="4"/>
  <c r="AD130" i="14"/>
  <c r="I27" i="4"/>
  <c r="L27" i="4" s="1"/>
  <c r="BC26" i="14" s="1"/>
  <c r="G28" i="4"/>
  <c r="J28" i="4" s="1"/>
  <c r="K28" i="4" s="1"/>
  <c r="S29" i="4"/>
  <c r="V29" i="4" s="1"/>
  <c r="AQ27" i="4" l="1"/>
  <c r="BE26" i="14"/>
  <c r="AJ28" i="4"/>
  <c r="AK28" i="4" s="1"/>
  <c r="AN28" i="4" s="1"/>
  <c r="AF110" i="14"/>
  <c r="O27" i="4"/>
  <c r="AB114" i="14"/>
  <c r="E28" i="4"/>
  <c r="H28" i="4" s="1"/>
  <c r="W29" i="4"/>
  <c r="Z29" i="4" s="1"/>
  <c r="BD28" i="14" s="1"/>
  <c r="U30" i="4"/>
  <c r="X30" i="4" s="1"/>
  <c r="Y30" i="4" s="1"/>
  <c r="AQ28" i="4" l="1"/>
  <c r="BE27" i="14"/>
  <c r="AF142" i="14"/>
  <c r="AI29" i="4"/>
  <c r="AL29" i="4" s="1"/>
  <c r="AM29" i="4" s="1"/>
  <c r="AC29" i="4"/>
  <c r="AD51" i="14"/>
  <c r="I28" i="4"/>
  <c r="L28" i="4" s="1"/>
  <c r="BC27" i="14" s="1"/>
  <c r="G29" i="4"/>
  <c r="J29" i="4" s="1"/>
  <c r="K29" i="4" s="1"/>
  <c r="S30" i="4"/>
  <c r="V30" i="4" s="1"/>
  <c r="AG29" i="4" l="1"/>
  <c r="AJ29" i="4" s="1"/>
  <c r="AI30" i="4" s="1"/>
  <c r="AL30" i="4" s="1"/>
  <c r="AM30" i="4" s="1"/>
  <c r="O28" i="4"/>
  <c r="AB159" i="14"/>
  <c r="E29" i="4"/>
  <c r="H29" i="4" s="1"/>
  <c r="I29" i="4" s="1"/>
  <c r="L29" i="4" s="1"/>
  <c r="BC28" i="14" s="1"/>
  <c r="U31" i="4"/>
  <c r="X31" i="4" s="1"/>
  <c r="Y31" i="4" s="1"/>
  <c r="W30" i="4"/>
  <c r="Z30" i="4" s="1"/>
  <c r="BD29" i="14" s="1"/>
  <c r="AG30" i="4" l="1"/>
  <c r="AK29" i="4"/>
  <c r="AN29" i="4" s="1"/>
  <c r="AC30" i="4"/>
  <c r="AD84" i="14"/>
  <c r="O29" i="4"/>
  <c r="AB21" i="14"/>
  <c r="G30" i="4"/>
  <c r="J30" i="4" s="1"/>
  <c r="K30" i="4" s="1"/>
  <c r="S31" i="4"/>
  <c r="V31" i="4" s="1"/>
  <c r="W31" i="4" s="1"/>
  <c r="Z31" i="4" s="1"/>
  <c r="BD30" i="14" s="1"/>
  <c r="AQ29" i="4" l="1"/>
  <c r="BE28" i="14"/>
  <c r="AJ30" i="4"/>
  <c r="AK30" i="4" s="1"/>
  <c r="AN30" i="4" s="1"/>
  <c r="AF21" i="14"/>
  <c r="AC31" i="4"/>
  <c r="AD113" i="14"/>
  <c r="E30" i="4"/>
  <c r="H30" i="4" s="1"/>
  <c r="I30" i="4" s="1"/>
  <c r="L30" i="4" s="1"/>
  <c r="BC29" i="14" s="1"/>
  <c r="U32" i="4"/>
  <c r="X32" i="4" s="1"/>
  <c r="Y32" i="4" s="1"/>
  <c r="AQ30" i="4" l="1"/>
  <c r="BE29" i="14"/>
  <c r="AI31" i="4"/>
  <c r="AL31" i="4" s="1"/>
  <c r="AM31" i="4" s="1"/>
  <c r="AF93" i="14"/>
  <c r="O30" i="4"/>
  <c r="AB121" i="14"/>
  <c r="G31" i="4"/>
  <c r="J31" i="4" s="1"/>
  <c r="K31" i="4" s="1"/>
  <c r="S32" i="4"/>
  <c r="V32" i="4" s="1"/>
  <c r="W32" i="4" s="1"/>
  <c r="Z32" i="4" s="1"/>
  <c r="BD31" i="14" s="1"/>
  <c r="AG31" i="4" l="1"/>
  <c r="AJ31" i="4" s="1"/>
  <c r="AI32" i="4" s="1"/>
  <c r="AL32" i="4" s="1"/>
  <c r="AM32" i="4" s="1"/>
  <c r="AC32" i="4"/>
  <c r="AD108" i="14"/>
  <c r="E31" i="4"/>
  <c r="H31" i="4" s="1"/>
  <c r="I31" i="4" s="1"/>
  <c r="L31" i="4" s="1"/>
  <c r="BC30" i="14" s="1"/>
  <c r="U33" i="4"/>
  <c r="X33" i="4" s="1"/>
  <c r="Y33" i="4" s="1"/>
  <c r="AK31" i="4" l="1"/>
  <c r="AN31" i="4" s="1"/>
  <c r="AG32" i="4"/>
  <c r="O31" i="4"/>
  <c r="AB145" i="14"/>
  <c r="G32" i="4"/>
  <c r="J32" i="4" s="1"/>
  <c r="K32" i="4" s="1"/>
  <c r="S33" i="4"/>
  <c r="V33" i="4" s="1"/>
  <c r="W33" i="4" s="1"/>
  <c r="Z33" i="4" s="1"/>
  <c r="BD32" i="14" s="1"/>
  <c r="AQ31" i="4" l="1"/>
  <c r="BE30" i="14"/>
  <c r="AJ32" i="4"/>
  <c r="AK32" i="4" s="1"/>
  <c r="AN32" i="4" s="1"/>
  <c r="AF123" i="14"/>
  <c r="AC33" i="4"/>
  <c r="AD136" i="14"/>
  <c r="E32" i="4"/>
  <c r="H32" i="4" s="1"/>
  <c r="G33" i="4" s="1"/>
  <c r="J33" i="4" s="1"/>
  <c r="K33" i="4" s="1"/>
  <c r="U34" i="4"/>
  <c r="S34" i="4" s="1"/>
  <c r="V34" i="4" s="1"/>
  <c r="U35" i="4" s="1"/>
  <c r="AQ32" i="4" l="1"/>
  <c r="BE31" i="14"/>
  <c r="AI33" i="4"/>
  <c r="AL33" i="4" s="1"/>
  <c r="AM33" i="4" s="1"/>
  <c r="AF117" i="14"/>
  <c r="E33" i="4"/>
  <c r="I32" i="4"/>
  <c r="L32" i="4" s="1"/>
  <c r="BC31" i="14" s="1"/>
  <c r="S35" i="4"/>
  <c r="X34" i="4"/>
  <c r="Y34" i="4" s="1"/>
  <c r="W34" i="4"/>
  <c r="AG33" i="4" l="1"/>
  <c r="AJ33" i="4" s="1"/>
  <c r="AK33" i="4" s="1"/>
  <c r="AN33" i="4" s="1"/>
  <c r="O32" i="4"/>
  <c r="AB138" i="14"/>
  <c r="H33" i="4"/>
  <c r="I33" i="4" s="1"/>
  <c r="L33" i="4" s="1"/>
  <c r="BC32" i="14" s="1"/>
  <c r="X35" i="4"/>
  <c r="Y35" i="4" s="1"/>
  <c r="V35" i="4"/>
  <c r="U36" i="4" s="1"/>
  <c r="Z34" i="4"/>
  <c r="BD33" i="14" s="1"/>
  <c r="AQ33" i="4" l="1"/>
  <c r="BE32" i="14"/>
  <c r="AF149" i="14"/>
  <c r="AI34" i="4"/>
  <c r="AL34" i="4" s="1"/>
  <c r="AM34" i="4" s="1"/>
  <c r="AC34" i="4"/>
  <c r="AD178" i="14"/>
  <c r="O33" i="4"/>
  <c r="AB163" i="14"/>
  <c r="G34" i="4"/>
  <c r="J34" i="4" s="1"/>
  <c r="K34" i="4" s="1"/>
  <c r="S36" i="4"/>
  <c r="W35" i="4"/>
  <c r="Z35" i="4" s="1"/>
  <c r="BD34" i="14" s="1"/>
  <c r="X36" i="4"/>
  <c r="Y36" i="4" s="1"/>
  <c r="AG34" i="4" l="1"/>
  <c r="AJ34" i="4" s="1"/>
  <c r="AK34" i="4" s="1"/>
  <c r="AN34" i="4" s="1"/>
  <c r="AC35" i="4"/>
  <c r="AD195" i="14"/>
  <c r="E34" i="4"/>
  <c r="H34" i="4" s="1"/>
  <c r="I34" i="4" s="1"/>
  <c r="L34" i="4" s="1"/>
  <c r="BC33" i="14" s="1"/>
  <c r="V36" i="4"/>
  <c r="W36" i="4" s="1"/>
  <c r="Z36" i="4" s="1"/>
  <c r="BD35" i="14" s="1"/>
  <c r="AQ34" i="4" l="1"/>
  <c r="BE33" i="14"/>
  <c r="AI35" i="4"/>
  <c r="AL35" i="4" s="1"/>
  <c r="AM35" i="4" s="1"/>
  <c r="AF181" i="14"/>
  <c r="O34" i="4"/>
  <c r="AB188" i="14"/>
  <c r="AC36" i="4"/>
  <c r="AD174" i="14"/>
  <c r="G35" i="4"/>
  <c r="E35" i="4" s="1"/>
  <c r="H35" i="4" s="1"/>
  <c r="I35" i="4" s="1"/>
  <c r="U37" i="4"/>
  <c r="X37" i="4" s="1"/>
  <c r="Y37" i="4" s="1"/>
  <c r="AG35" i="4" l="1"/>
  <c r="AJ35" i="4" s="1"/>
  <c r="AK35" i="4" s="1"/>
  <c r="AN35" i="4" s="1"/>
  <c r="G36" i="4"/>
  <c r="E36" i="4" s="1"/>
  <c r="H36" i="4" s="1"/>
  <c r="G37" i="4" s="1"/>
  <c r="E37" i="4" s="1"/>
  <c r="J35" i="4"/>
  <c r="K35" i="4" s="1"/>
  <c r="L35" i="4" s="1"/>
  <c r="BC34" i="14" s="1"/>
  <c r="S37" i="4"/>
  <c r="V37" i="4" s="1"/>
  <c r="W37" i="4" s="1"/>
  <c r="Z37" i="4" s="1"/>
  <c r="BD36" i="14" s="1"/>
  <c r="AQ35" i="4" l="1"/>
  <c r="BE34" i="14"/>
  <c r="AF202" i="14"/>
  <c r="AI36" i="4"/>
  <c r="AL36" i="4" s="1"/>
  <c r="AM36" i="4" s="1"/>
  <c r="AC37" i="4"/>
  <c r="AD182" i="14"/>
  <c r="O35" i="4"/>
  <c r="AB196" i="14"/>
  <c r="J36" i="4"/>
  <c r="K36" i="4" s="1"/>
  <c r="J37" i="4" s="1"/>
  <c r="K37" i="4" s="1"/>
  <c r="I36" i="4"/>
  <c r="H37" i="4" s="1"/>
  <c r="G38" i="4" s="1"/>
  <c r="E38" i="4" s="1"/>
  <c r="U38" i="4"/>
  <c r="X38" i="4" s="1"/>
  <c r="Y38" i="4" s="1"/>
  <c r="AG36" i="4" l="1"/>
  <c r="AJ36" i="4" s="1"/>
  <c r="AK36" i="4" s="1"/>
  <c r="AN36" i="4" s="1"/>
  <c r="L36" i="4"/>
  <c r="BC35" i="14" s="1"/>
  <c r="I37" i="4"/>
  <c r="H38" i="4" s="1"/>
  <c r="G39" i="4" s="1"/>
  <c r="J38" i="4"/>
  <c r="S38" i="4"/>
  <c r="V38" i="4" s="1"/>
  <c r="U39" i="4" s="1"/>
  <c r="X39" i="4" s="1"/>
  <c r="Y39" i="4" s="1"/>
  <c r="AQ36" i="4" l="1"/>
  <c r="BE35" i="14"/>
  <c r="AF171" i="14"/>
  <c r="AI37" i="4"/>
  <c r="AL37" i="4" s="1"/>
  <c r="AM37" i="4" s="1"/>
  <c r="O36" i="4"/>
  <c r="AB170" i="14"/>
  <c r="L37" i="4"/>
  <c r="BC36" i="14" s="1"/>
  <c r="I38" i="4"/>
  <c r="E39" i="4"/>
  <c r="K38" i="4"/>
  <c r="J39" i="4" s="1"/>
  <c r="K39" i="4" s="1"/>
  <c r="W38" i="4"/>
  <c r="Z38" i="4" s="1"/>
  <c r="BD37" i="14" s="1"/>
  <c r="S39" i="4"/>
  <c r="AG37" i="4" l="1"/>
  <c r="AJ37" i="4" s="1"/>
  <c r="AK37" i="4" s="1"/>
  <c r="AN37" i="4" s="1"/>
  <c r="H39" i="4"/>
  <c r="I39" i="4" s="1"/>
  <c r="L39" i="4" s="1"/>
  <c r="O37" i="4"/>
  <c r="AB180" i="14"/>
  <c r="AC38" i="4"/>
  <c r="AD204" i="14"/>
  <c r="L38" i="4"/>
  <c r="BC37" i="14" s="1"/>
  <c r="V39" i="4"/>
  <c r="U40" i="4" s="1"/>
  <c r="BC38" i="14" l="1"/>
  <c r="AF177" i="14"/>
  <c r="BE36" i="14"/>
  <c r="AQ37" i="4"/>
  <c r="AI38" i="4"/>
  <c r="AL38" i="4" s="1"/>
  <c r="AM38" i="4" s="1"/>
  <c r="G40" i="4"/>
  <c r="J40" i="4" s="1"/>
  <c r="K40" i="4" s="1"/>
  <c r="O39" i="4"/>
  <c r="AB200" i="14"/>
  <c r="O38" i="4"/>
  <c r="AB192" i="14"/>
  <c r="W39" i="4"/>
  <c r="Z39" i="4" s="1"/>
  <c r="BD38" i="14" s="1"/>
  <c r="S40" i="4"/>
  <c r="X40" i="4"/>
  <c r="AG38" i="4" l="1"/>
  <c r="AJ38" i="4" s="1"/>
  <c r="AK38" i="4" s="1"/>
  <c r="AN38" i="4" s="1"/>
  <c r="E40" i="4"/>
  <c r="H40" i="4" s="1"/>
  <c r="G41" i="4" s="1"/>
  <c r="J41" i="4" s="1"/>
  <c r="K41" i="4" s="1"/>
  <c r="AC39" i="4"/>
  <c r="AD222" i="14"/>
  <c r="V40" i="4"/>
  <c r="U41" i="4" s="1"/>
  <c r="Y40" i="4"/>
  <c r="AQ38" i="4" l="1"/>
  <c r="BE37" i="14"/>
  <c r="AI39" i="4"/>
  <c r="AL39" i="4" s="1"/>
  <c r="AM39" i="4" s="1"/>
  <c r="AF205" i="14"/>
  <c r="E41" i="4"/>
  <c r="I40" i="4"/>
  <c r="L40" i="4" s="1"/>
  <c r="S41" i="4"/>
  <c r="X41" i="4"/>
  <c r="Y41" i="4" s="1"/>
  <c r="W40" i="4"/>
  <c r="Z40" i="4" s="1"/>
  <c r="BD39" i="14" s="1"/>
  <c r="O40" i="4" l="1"/>
  <c r="BC39" i="14"/>
  <c r="AG39" i="4"/>
  <c r="AJ39" i="4" s="1"/>
  <c r="AI40" i="4" s="1"/>
  <c r="AL40" i="4" s="1"/>
  <c r="AM40" i="4" s="1"/>
  <c r="AB233" i="14"/>
  <c r="H41" i="4"/>
  <c r="AC40" i="4"/>
  <c r="AD274" i="14"/>
  <c r="V41" i="4"/>
  <c r="U42" i="4" s="1"/>
  <c r="X42" i="4" s="1"/>
  <c r="Y42" i="4" s="1"/>
  <c r="AG40" i="4" l="1"/>
  <c r="AK39" i="4"/>
  <c r="AN39" i="4" s="1"/>
  <c r="G42" i="4"/>
  <c r="J42" i="4" s="1"/>
  <c r="K42" i="4" s="1"/>
  <c r="I41" i="4"/>
  <c r="L41" i="4" s="1"/>
  <c r="BC40" i="14" s="1"/>
  <c r="W41" i="4"/>
  <c r="Z41" i="4" s="1"/>
  <c r="BD40" i="14" s="1"/>
  <c r="S42" i="4"/>
  <c r="AQ39" i="4" l="1"/>
  <c r="BE38" i="14"/>
  <c r="AJ40" i="4"/>
  <c r="AI41" i="4" s="1"/>
  <c r="AL41" i="4" s="1"/>
  <c r="AM41" i="4" s="1"/>
  <c r="AF212" i="14"/>
  <c r="AB229" i="14"/>
  <c r="O41" i="4"/>
  <c r="E42" i="4"/>
  <c r="H42" i="4" s="1"/>
  <c r="AC41" i="4"/>
  <c r="AD273" i="14"/>
  <c r="V42" i="4"/>
  <c r="U43" i="4" s="1"/>
  <c r="AK40" i="4" l="1"/>
  <c r="AN40" i="4" s="1"/>
  <c r="AG41" i="4"/>
  <c r="I42" i="4"/>
  <c r="L42" i="4" s="1"/>
  <c r="BC41" i="14" s="1"/>
  <c r="G43" i="4"/>
  <c r="W42" i="4"/>
  <c r="Z42" i="4" s="1"/>
  <c r="BD41" i="14" s="1"/>
  <c r="S43" i="4"/>
  <c r="X43" i="4"/>
  <c r="Y43" i="4" s="1"/>
  <c r="AQ40" i="4" l="1"/>
  <c r="BE39" i="14"/>
  <c r="AJ41" i="4"/>
  <c r="AI42" i="4" s="1"/>
  <c r="AL42" i="4" s="1"/>
  <c r="AM42" i="4" s="1"/>
  <c r="AF259" i="14"/>
  <c r="J43" i="4"/>
  <c r="E43" i="4"/>
  <c r="H43" i="4" s="1"/>
  <c r="O42" i="4"/>
  <c r="AB256" i="14"/>
  <c r="AC42" i="4"/>
  <c r="AD312" i="14"/>
  <c r="V43" i="4"/>
  <c r="U44" i="4" s="1"/>
  <c r="S44" i="4" s="1"/>
  <c r="AK41" i="4" l="1"/>
  <c r="AN41" i="4" s="1"/>
  <c r="AG42" i="4"/>
  <c r="AJ42" i="4" s="1"/>
  <c r="AI43" i="4" s="1"/>
  <c r="AL43" i="4" s="1"/>
  <c r="AM43" i="4" s="1"/>
  <c r="AQ41" i="4"/>
  <c r="G44" i="4"/>
  <c r="E44" i="4" s="1"/>
  <c r="I43" i="4"/>
  <c r="K43" i="4"/>
  <c r="W43" i="4"/>
  <c r="Z43" i="4" s="1"/>
  <c r="BD42" i="14" s="1"/>
  <c r="X44" i="4"/>
  <c r="AF256" i="14" l="1"/>
  <c r="BE40" i="14"/>
  <c r="AK42" i="4"/>
  <c r="AN42" i="4" s="1"/>
  <c r="AG43" i="4"/>
  <c r="H44" i="4"/>
  <c r="L43" i="4"/>
  <c r="BC42" i="14" s="1"/>
  <c r="J44" i="4"/>
  <c r="AC43" i="4"/>
  <c r="AD362" i="14"/>
  <c r="V44" i="4"/>
  <c r="W44" i="4" s="1"/>
  <c r="Y44" i="4"/>
  <c r="AF299" i="14" l="1"/>
  <c r="BE41" i="14"/>
  <c r="AJ43" i="4"/>
  <c r="AI44" i="4" s="1"/>
  <c r="AL44" i="4" s="1"/>
  <c r="AM44" i="4" s="1"/>
  <c r="AQ42" i="4"/>
  <c r="K44" i="4"/>
  <c r="O43" i="4"/>
  <c r="AB283" i="14"/>
  <c r="G45" i="4"/>
  <c r="E45" i="4" s="1"/>
  <c r="I44" i="4"/>
  <c r="Z44" i="4"/>
  <c r="BD43" i="14" s="1"/>
  <c r="U45" i="4"/>
  <c r="S45" i="4" s="1"/>
  <c r="V45" i="4" s="1"/>
  <c r="AG44" i="4" l="1"/>
  <c r="AK43" i="4"/>
  <c r="AN43" i="4" s="1"/>
  <c r="BE42" i="14" s="1"/>
  <c r="H45" i="4"/>
  <c r="L44" i="4"/>
  <c r="BC43" i="14" s="1"/>
  <c r="J45" i="4"/>
  <c r="AQ43" i="4"/>
  <c r="AF327" i="14"/>
  <c r="AC44" i="4"/>
  <c r="AD213" i="14"/>
  <c r="X45" i="4"/>
  <c r="Y45" i="4" s="1"/>
  <c r="AJ44" i="4"/>
  <c r="AI45" i="4" s="1"/>
  <c r="AL45" i="4" s="1"/>
  <c r="AM45" i="4" s="1"/>
  <c r="W45" i="4"/>
  <c r="U46" i="4"/>
  <c r="S46" i="4" s="1"/>
  <c r="K45" i="4" l="1"/>
  <c r="AB47" i="14"/>
  <c r="O44" i="4"/>
  <c r="G46" i="4"/>
  <c r="E46" i="4" s="1"/>
  <c r="I45" i="4"/>
  <c r="V46" i="4"/>
  <c r="U47" i="4" s="1"/>
  <c r="S47" i="4" s="1"/>
  <c r="Z45" i="4"/>
  <c r="BD44" i="14" s="1"/>
  <c r="AK44" i="4"/>
  <c r="AN44" i="4" s="1"/>
  <c r="BE43" i="14" s="1"/>
  <c r="X46" i="4"/>
  <c r="Y46" i="4" s="1"/>
  <c r="AG45" i="4"/>
  <c r="L45" i="4" l="1"/>
  <c r="H46" i="4"/>
  <c r="I46" i="4" s="1"/>
  <c r="J46" i="4"/>
  <c r="W46" i="4"/>
  <c r="Z46" i="4" s="1"/>
  <c r="BD45" i="14" s="1"/>
  <c r="AQ44" i="4"/>
  <c r="AF133" i="14"/>
  <c r="AC45" i="4"/>
  <c r="AD272" i="14"/>
  <c r="AJ45" i="4"/>
  <c r="AK45" i="4" s="1"/>
  <c r="AN45" i="4" s="1"/>
  <c r="BE44" i="14" s="1"/>
  <c r="X47" i="4"/>
  <c r="O45" i="4" l="1"/>
  <c r="BC44" i="14"/>
  <c r="AB227" i="14"/>
  <c r="G47" i="4"/>
  <c r="E47" i="4" s="1"/>
  <c r="H47" i="4" s="1"/>
  <c r="K46" i="4"/>
  <c r="L46" i="4" s="1"/>
  <c r="BC45" i="14" s="1"/>
  <c r="V47" i="4"/>
  <c r="U48" i="4" s="1"/>
  <c r="S48" i="4" s="1"/>
  <c r="AC46" i="4"/>
  <c r="AD290" i="14"/>
  <c r="AQ45" i="4"/>
  <c r="AF247" i="14"/>
  <c r="AI46" i="4"/>
  <c r="AL46" i="4" s="1"/>
  <c r="AM46" i="4" s="1"/>
  <c r="Y47" i="4"/>
  <c r="J47" i="4" l="1"/>
  <c r="K47" i="4" s="1"/>
  <c r="G48" i="4"/>
  <c r="E48" i="4" s="1"/>
  <c r="I47" i="4"/>
  <c r="O46" i="4"/>
  <c r="AB236" i="14"/>
  <c r="W47" i="4"/>
  <c r="V48" i="4" s="1"/>
  <c r="U49" i="4" s="1"/>
  <c r="S49" i="4" s="1"/>
  <c r="AG46" i="4"/>
  <c r="AJ46" i="4" s="1"/>
  <c r="AI47" i="4" s="1"/>
  <c r="AL47" i="4" s="1"/>
  <c r="AM47" i="4" s="1"/>
  <c r="X48" i="4"/>
  <c r="H48" i="4" l="1"/>
  <c r="I48" i="4" s="1"/>
  <c r="L47" i="4"/>
  <c r="J48" i="4"/>
  <c r="K48" i="4" s="1"/>
  <c r="W48" i="4"/>
  <c r="V49" i="4" s="1"/>
  <c r="U50" i="4" s="1"/>
  <c r="S50" i="4" s="1"/>
  <c r="Z47" i="4"/>
  <c r="AG47" i="4"/>
  <c r="AK46" i="4"/>
  <c r="AN46" i="4" s="1"/>
  <c r="BE45" i="14" s="1"/>
  <c r="Y48" i="4"/>
  <c r="AD45" i="14" l="1"/>
  <c r="BD46" i="14"/>
  <c r="O47" i="4"/>
  <c r="BC46" i="14"/>
  <c r="G49" i="4"/>
  <c r="E49" i="4" s="1"/>
  <c r="H49" i="4" s="1"/>
  <c r="G50" i="4" s="1"/>
  <c r="E50" i="4" s="1"/>
  <c r="AB16" i="14"/>
  <c r="L48" i="4"/>
  <c r="BC47" i="14" s="1"/>
  <c r="AC47" i="4"/>
  <c r="Z48" i="4"/>
  <c r="W49" i="4"/>
  <c r="V50" i="4" s="1"/>
  <c r="U51" i="4" s="1"/>
  <c r="S51" i="4" s="1"/>
  <c r="AQ46" i="4"/>
  <c r="AF266" i="14"/>
  <c r="AJ47" i="4"/>
  <c r="AK47" i="4" s="1"/>
  <c r="AN47" i="4" s="1"/>
  <c r="BE46" i="14" s="1"/>
  <c r="X49" i="4"/>
  <c r="AC48" i="4" l="1"/>
  <c r="BD47" i="14"/>
  <c r="J49" i="4"/>
  <c r="K49" i="4" s="1"/>
  <c r="I49" i="4"/>
  <c r="H50" i="4" s="1"/>
  <c r="O48" i="4"/>
  <c r="AB149" i="14"/>
  <c r="AD121" i="14"/>
  <c r="AQ47" i="4"/>
  <c r="AF17" i="14"/>
  <c r="AI48" i="4"/>
  <c r="AG48" i="4" s="1"/>
  <c r="AJ48" i="4" s="1"/>
  <c r="AK48" i="4" s="1"/>
  <c r="W50" i="4"/>
  <c r="V51" i="4" s="1"/>
  <c r="Y49" i="4"/>
  <c r="Z49" i="4" s="1"/>
  <c r="BD48" i="14" s="1"/>
  <c r="L49" i="4" l="1"/>
  <c r="J50" i="4"/>
  <c r="K50" i="4" s="1"/>
  <c r="I50" i="4"/>
  <c r="G51" i="4"/>
  <c r="E51" i="4" s="1"/>
  <c r="AC49" i="4"/>
  <c r="AD134" i="14"/>
  <c r="AI49" i="4"/>
  <c r="AG49" i="4" s="1"/>
  <c r="AJ49" i="4" s="1"/>
  <c r="AL48" i="4"/>
  <c r="AM48" i="4" s="1"/>
  <c r="AN48" i="4" s="1"/>
  <c r="BE47" i="14" s="1"/>
  <c r="U52" i="4"/>
  <c r="S52" i="4" s="1"/>
  <c r="W51" i="4"/>
  <c r="X50" i="4"/>
  <c r="O49" i="4" l="1"/>
  <c r="BC48" i="14"/>
  <c r="H51" i="4"/>
  <c r="I51" i="4" s="1"/>
  <c r="L50" i="4"/>
  <c r="J51" i="4"/>
  <c r="K51" i="4" s="1"/>
  <c r="AB157" i="14"/>
  <c r="AQ48" i="4"/>
  <c r="AF128" i="14"/>
  <c r="AL49" i="4"/>
  <c r="AM49" i="4" s="1"/>
  <c r="V52" i="4"/>
  <c r="W52" i="4" s="1"/>
  <c r="AI50" i="4"/>
  <c r="AK49" i="4"/>
  <c r="Y50" i="4"/>
  <c r="Z50" i="4" s="1"/>
  <c r="BD49" i="14" s="1"/>
  <c r="AB178" i="14" l="1"/>
  <c r="BC49" i="14"/>
  <c r="G52" i="4"/>
  <c r="E52" i="4" s="1"/>
  <c r="H52" i="4" s="1"/>
  <c r="G53" i="4" s="1"/>
  <c r="E53" i="4" s="1"/>
  <c r="O50" i="4"/>
  <c r="L51" i="4"/>
  <c r="BC50" i="14" s="1"/>
  <c r="AN49" i="4"/>
  <c r="AL50" i="4"/>
  <c r="AM50" i="4" s="1"/>
  <c r="AC50" i="4"/>
  <c r="AD166" i="14"/>
  <c r="U53" i="4"/>
  <c r="S53" i="4" s="1"/>
  <c r="V53" i="4" s="1"/>
  <c r="U54" i="4" s="1"/>
  <c r="S54" i="4" s="1"/>
  <c r="AG50" i="4"/>
  <c r="AJ50" i="4" s="1"/>
  <c r="X51" i="4"/>
  <c r="AQ49" i="4" l="1"/>
  <c r="BE48" i="14"/>
  <c r="J52" i="4"/>
  <c r="K52" i="4" s="1"/>
  <c r="I52" i="4"/>
  <c r="H53" i="4" s="1"/>
  <c r="I53" i="4" s="1"/>
  <c r="AB205" i="14"/>
  <c r="O51" i="4"/>
  <c r="AF144" i="14"/>
  <c r="W53" i="4"/>
  <c r="V54" i="4" s="1"/>
  <c r="AI51" i="4"/>
  <c r="AL51" i="4" s="1"/>
  <c r="AM51" i="4" s="1"/>
  <c r="AK50" i="4"/>
  <c r="AN50" i="4" s="1"/>
  <c r="BE49" i="14" s="1"/>
  <c r="Y51" i="4"/>
  <c r="Z51" i="4" s="1"/>
  <c r="BD50" i="14" s="1"/>
  <c r="L52" i="4" l="1"/>
  <c r="G54" i="4"/>
  <c r="E54" i="4" s="1"/>
  <c r="H54" i="4" s="1"/>
  <c r="G55" i="4" s="1"/>
  <c r="E55" i="4" s="1"/>
  <c r="J53" i="4"/>
  <c r="K53" i="4" s="1"/>
  <c r="L53" i="4" s="1"/>
  <c r="BC52" i="14" s="1"/>
  <c r="AC51" i="4"/>
  <c r="AD206" i="14"/>
  <c r="AQ50" i="4"/>
  <c r="AF168" i="14"/>
  <c r="U55" i="4"/>
  <c r="S55" i="4" s="1"/>
  <c r="W54" i="4"/>
  <c r="AG51" i="4"/>
  <c r="AJ51" i="4" s="1"/>
  <c r="AK51" i="4" s="1"/>
  <c r="AN51" i="4" s="1"/>
  <c r="BE50" i="14" s="1"/>
  <c r="X52" i="4"/>
  <c r="AB225" i="14" l="1"/>
  <c r="BC51" i="14"/>
  <c r="O52" i="4"/>
  <c r="I54" i="4"/>
  <c r="H55" i="4" s="1"/>
  <c r="J54" i="4"/>
  <c r="K54" i="4" s="1"/>
  <c r="O53" i="4"/>
  <c r="AB25" i="14"/>
  <c r="AQ51" i="4"/>
  <c r="AF208" i="14"/>
  <c r="V55" i="4"/>
  <c r="U56" i="4" s="1"/>
  <c r="S56" i="4" s="1"/>
  <c r="AI52" i="4"/>
  <c r="AL52" i="4" s="1"/>
  <c r="AM52" i="4" s="1"/>
  <c r="Y52" i="4"/>
  <c r="Z52" i="4" s="1"/>
  <c r="BD51" i="14" s="1"/>
  <c r="L54" i="4" l="1"/>
  <c r="BC53" i="14" s="1"/>
  <c r="J55" i="4"/>
  <c r="K55" i="4" s="1"/>
  <c r="I55" i="4"/>
  <c r="G56" i="4"/>
  <c r="E56" i="4" s="1"/>
  <c r="AC52" i="4"/>
  <c r="AD229" i="14"/>
  <c r="W55" i="4"/>
  <c r="V56" i="4" s="1"/>
  <c r="U57" i="4" s="1"/>
  <c r="S57" i="4" s="1"/>
  <c r="AG52" i="4"/>
  <c r="AJ52" i="4" s="1"/>
  <c r="AK52" i="4" s="1"/>
  <c r="AN52" i="4" s="1"/>
  <c r="BE51" i="14" s="1"/>
  <c r="X53" i="4"/>
  <c r="AB142" i="14" l="1"/>
  <c r="O54" i="4"/>
  <c r="J56" i="4"/>
  <c r="K56" i="4" s="1"/>
  <c r="L55" i="4"/>
  <c r="BC54" i="14" s="1"/>
  <c r="H56" i="4"/>
  <c r="AQ52" i="4"/>
  <c r="AF217" i="14"/>
  <c r="W56" i="4"/>
  <c r="V57" i="4" s="1"/>
  <c r="W57" i="4" s="1"/>
  <c r="AI53" i="4"/>
  <c r="AL53" i="4" s="1"/>
  <c r="AM53" i="4" s="1"/>
  <c r="Y53" i="4"/>
  <c r="Z53" i="4" s="1"/>
  <c r="BD52" i="14" s="1"/>
  <c r="I56" i="4" l="1"/>
  <c r="L56" i="4" s="1"/>
  <c r="BC55" i="14" s="1"/>
  <c r="G57" i="4"/>
  <c r="AB43" i="14"/>
  <c r="O55" i="4"/>
  <c r="AC53" i="4"/>
  <c r="AD68" i="14"/>
  <c r="U58" i="4"/>
  <c r="S58" i="4" s="1"/>
  <c r="V58" i="4" s="1"/>
  <c r="W58" i="4" s="1"/>
  <c r="AG53" i="4"/>
  <c r="AJ53" i="4" s="1"/>
  <c r="AK53" i="4" s="1"/>
  <c r="AN53" i="4" s="1"/>
  <c r="BE52" i="14" s="1"/>
  <c r="X54" i="4"/>
  <c r="Y54" i="4" s="1"/>
  <c r="Z54" i="4" s="1"/>
  <c r="BD53" i="14" s="1"/>
  <c r="AB143" i="14" l="1"/>
  <c r="O56" i="4"/>
  <c r="E57" i="4"/>
  <c r="H57" i="4" s="1"/>
  <c r="J57" i="4"/>
  <c r="AC54" i="4"/>
  <c r="AD110" i="14"/>
  <c r="AQ53" i="4"/>
  <c r="AF33" i="14"/>
  <c r="U59" i="4"/>
  <c r="S59" i="4" s="1"/>
  <c r="V59" i="4" s="1"/>
  <c r="AI54" i="4"/>
  <c r="AL54" i="4" s="1"/>
  <c r="AM54" i="4" s="1"/>
  <c r="X55" i="4"/>
  <c r="K57" i="4" l="1"/>
  <c r="G58" i="4"/>
  <c r="E58" i="4" s="1"/>
  <c r="I57" i="4"/>
  <c r="AG54" i="4"/>
  <c r="AJ54" i="4" s="1"/>
  <c r="AK54" i="4" s="1"/>
  <c r="AN54" i="4" s="1"/>
  <c r="BE53" i="14" s="1"/>
  <c r="Y55" i="4"/>
  <c r="Z55" i="4" s="1"/>
  <c r="BD54" i="14" s="1"/>
  <c r="W59" i="4"/>
  <c r="U60" i="4"/>
  <c r="H58" i="4" l="1"/>
  <c r="G59" i="4" s="1"/>
  <c r="E59" i="4" s="1"/>
  <c r="J58" i="4"/>
  <c r="L57" i="4"/>
  <c r="BC56" i="14" s="1"/>
  <c r="AC55" i="4"/>
  <c r="AD83" i="14"/>
  <c r="AQ54" i="4"/>
  <c r="AF116" i="14"/>
  <c r="AI55" i="4"/>
  <c r="AL55" i="4" s="1"/>
  <c r="AM55" i="4" s="1"/>
  <c r="X56" i="4"/>
  <c r="S60" i="4"/>
  <c r="V60" i="4" s="1"/>
  <c r="I58" i="4" l="1"/>
  <c r="H59" i="4" s="1"/>
  <c r="AB11" i="14"/>
  <c r="O57" i="4"/>
  <c r="K58" i="4"/>
  <c r="J59" i="4" s="1"/>
  <c r="AG55" i="4"/>
  <c r="AJ55" i="4" s="1"/>
  <c r="Y56" i="4"/>
  <c r="Z56" i="4" s="1"/>
  <c r="BD55" i="14" s="1"/>
  <c r="U61" i="4"/>
  <c r="W60" i="4"/>
  <c r="L58" i="4" l="1"/>
  <c r="K59" i="4"/>
  <c r="G60" i="4"/>
  <c r="E60" i="4" s="1"/>
  <c r="I59" i="4"/>
  <c r="AC56" i="4"/>
  <c r="AD112" i="14"/>
  <c r="AI56" i="4"/>
  <c r="AL56" i="4" s="1"/>
  <c r="AM56" i="4" s="1"/>
  <c r="AK55" i="4"/>
  <c r="AN55" i="4" s="1"/>
  <c r="BE54" i="14" s="1"/>
  <c r="X57" i="4"/>
  <c r="Y57" i="4" s="1"/>
  <c r="Z57" i="4" s="1"/>
  <c r="BD56" i="14" s="1"/>
  <c r="S61" i="4"/>
  <c r="V61" i="4" s="1"/>
  <c r="AB39" i="14" l="1"/>
  <c r="BC57" i="14"/>
  <c r="O58" i="4"/>
  <c r="H60" i="4"/>
  <c r="G61" i="4" s="1"/>
  <c r="E61" i="4" s="1"/>
  <c r="J60" i="4"/>
  <c r="K60" i="4" s="1"/>
  <c r="L59" i="4"/>
  <c r="AQ55" i="4"/>
  <c r="AF76" i="14"/>
  <c r="AC57" i="4"/>
  <c r="AD18" i="14"/>
  <c r="AG56" i="4"/>
  <c r="AJ56" i="4" s="1"/>
  <c r="X58" i="4"/>
  <c r="W61" i="4"/>
  <c r="U62" i="4"/>
  <c r="AB79" i="14" l="1"/>
  <c r="BC58" i="14"/>
  <c r="I60" i="4"/>
  <c r="H61" i="4" s="1"/>
  <c r="O59" i="4"/>
  <c r="J61" i="4"/>
  <c r="K61" i="4" s="1"/>
  <c r="AK56" i="4"/>
  <c r="AN56" i="4" s="1"/>
  <c r="BE55" i="14" s="1"/>
  <c r="AI57" i="4"/>
  <c r="Y58" i="4"/>
  <c r="Z58" i="4" s="1"/>
  <c r="BD57" i="14" s="1"/>
  <c r="S62" i="4"/>
  <c r="V62" i="4" s="1"/>
  <c r="G62" i="4" l="1"/>
  <c r="E62" i="4" s="1"/>
  <c r="I61" i="4"/>
  <c r="L61" i="4" s="1"/>
  <c r="BC60" i="14" s="1"/>
  <c r="L60" i="4"/>
  <c r="BC59" i="14" s="1"/>
  <c r="AQ56" i="4"/>
  <c r="AF115" i="14"/>
  <c r="AC58" i="4"/>
  <c r="AD56" i="14"/>
  <c r="AL57" i="4"/>
  <c r="AM57" i="4" s="1"/>
  <c r="AG57" i="4"/>
  <c r="AJ57" i="4" s="1"/>
  <c r="X59" i="4"/>
  <c r="U63" i="4"/>
  <c r="W62" i="4"/>
  <c r="J62" i="4" l="1"/>
  <c r="K62" i="4" s="1"/>
  <c r="H62" i="4"/>
  <c r="G63" i="4" s="1"/>
  <c r="E63" i="4" s="1"/>
  <c r="AB9" i="14"/>
  <c r="O60" i="4"/>
  <c r="O61" i="4"/>
  <c r="AB49" i="14"/>
  <c r="AK57" i="4"/>
  <c r="AN57" i="4" s="1"/>
  <c r="BE56" i="14" s="1"/>
  <c r="AI58" i="4"/>
  <c r="AL58" i="4" s="1"/>
  <c r="AM58" i="4" s="1"/>
  <c r="Y59" i="4"/>
  <c r="Z59" i="4" s="1"/>
  <c r="BD58" i="14" s="1"/>
  <c r="S63" i="4"/>
  <c r="V63" i="4" s="1"/>
  <c r="U64" i="4" s="1"/>
  <c r="I62" i="4" l="1"/>
  <c r="H63" i="4" s="1"/>
  <c r="I63" i="4" s="1"/>
  <c r="J63" i="4"/>
  <c r="K63" i="4" s="1"/>
  <c r="AC59" i="4"/>
  <c r="AD54" i="14"/>
  <c r="AQ57" i="4"/>
  <c r="AF11" i="14"/>
  <c r="AG58" i="4"/>
  <c r="AJ58" i="4" s="1"/>
  <c r="X60" i="4"/>
  <c r="Y60" i="4" s="1"/>
  <c r="Z60" i="4" s="1"/>
  <c r="BD59" i="14" s="1"/>
  <c r="W63" i="4"/>
  <c r="S64" i="4"/>
  <c r="G64" i="4" l="1"/>
  <c r="E64" i="4" s="1"/>
  <c r="H64" i="4" s="1"/>
  <c r="G65" i="4" s="1"/>
  <c r="E65" i="4" s="1"/>
  <c r="L63" i="4"/>
  <c r="L62" i="4"/>
  <c r="AC60" i="4"/>
  <c r="AD9" i="14"/>
  <c r="AI59" i="4"/>
  <c r="AL59" i="4" s="1"/>
  <c r="AM59" i="4" s="1"/>
  <c r="AK58" i="4"/>
  <c r="AN58" i="4" s="1"/>
  <c r="BE57" i="14" s="1"/>
  <c r="X61" i="4"/>
  <c r="Y61" i="4" s="1"/>
  <c r="Z61" i="4" s="1"/>
  <c r="BD60" i="14" s="1"/>
  <c r="V64" i="4"/>
  <c r="W64" i="4" s="1"/>
  <c r="O62" i="4" l="1"/>
  <c r="BC61" i="14"/>
  <c r="AB91" i="14"/>
  <c r="BC62" i="14"/>
  <c r="J64" i="4"/>
  <c r="K64" i="4" s="1"/>
  <c r="I64" i="4"/>
  <c r="H65" i="4" s="1"/>
  <c r="I65" i="4" s="1"/>
  <c r="AB86" i="14"/>
  <c r="O63" i="4"/>
  <c r="AC61" i="4"/>
  <c r="AD35" i="14"/>
  <c r="AQ58" i="4"/>
  <c r="AF59" i="14"/>
  <c r="AG59" i="4"/>
  <c r="AJ59" i="4" s="1"/>
  <c r="AK59" i="4" s="1"/>
  <c r="AN59" i="4" s="1"/>
  <c r="BE58" i="14" s="1"/>
  <c r="X62" i="4"/>
  <c r="U65" i="4"/>
  <c r="L64" i="4" l="1"/>
  <c r="J65" i="4"/>
  <c r="K65" i="4" s="1"/>
  <c r="AB100" i="14"/>
  <c r="BC63" i="14"/>
  <c r="O64" i="4"/>
  <c r="G66" i="4"/>
  <c r="E66" i="4" s="1"/>
  <c r="H66" i="4" s="1"/>
  <c r="I66" i="4" s="1"/>
  <c r="L65" i="4"/>
  <c r="AQ59" i="4"/>
  <c r="AF71" i="14"/>
  <c r="AI60" i="4"/>
  <c r="AL60" i="4" s="1"/>
  <c r="AM60" i="4" s="1"/>
  <c r="Y62" i="4"/>
  <c r="Z62" i="4" s="1"/>
  <c r="BD61" i="14" s="1"/>
  <c r="S65" i="4"/>
  <c r="V65" i="4" s="1"/>
  <c r="W65" i="4" s="1"/>
  <c r="O65" i="4" l="1"/>
  <c r="BC64" i="14"/>
  <c r="J66" i="4"/>
  <c r="K66" i="4" s="1"/>
  <c r="G67" i="4"/>
  <c r="E67" i="4" s="1"/>
  <c r="H67" i="4" s="1"/>
  <c r="G68" i="4" s="1"/>
  <c r="E68" i="4" s="1"/>
  <c r="AB111" i="14"/>
  <c r="L66" i="4"/>
  <c r="AC62" i="4"/>
  <c r="AD43" i="14"/>
  <c r="AG60" i="4"/>
  <c r="AJ60" i="4" s="1"/>
  <c r="AI61" i="4" s="1"/>
  <c r="AL61" i="4" s="1"/>
  <c r="AM61" i="4" s="1"/>
  <c r="X63" i="4"/>
  <c r="U66" i="4"/>
  <c r="S66" i="4" s="1"/>
  <c r="V66" i="4" s="1"/>
  <c r="O66" i="4" l="1"/>
  <c r="BC65" i="14"/>
  <c r="J67" i="4"/>
  <c r="K67" i="4" s="1"/>
  <c r="I67" i="4"/>
  <c r="AB125" i="14"/>
  <c r="AK60" i="4"/>
  <c r="AN60" i="4" s="1"/>
  <c r="BE59" i="14" s="1"/>
  <c r="AG61" i="4"/>
  <c r="Y63" i="4"/>
  <c r="Z63" i="4" s="1"/>
  <c r="BD62" i="14" s="1"/>
  <c r="W66" i="4"/>
  <c r="U67" i="4"/>
  <c r="S67" i="4" s="1"/>
  <c r="J68" i="4" l="1"/>
  <c r="K68" i="4" s="1"/>
  <c r="L67" i="4"/>
  <c r="H68" i="4"/>
  <c r="G69" i="4" s="1"/>
  <c r="E69" i="4" s="1"/>
  <c r="AC63" i="4"/>
  <c r="AD53" i="14"/>
  <c r="AQ60" i="4"/>
  <c r="AF9" i="14"/>
  <c r="AJ61" i="4"/>
  <c r="AK61" i="4" s="1"/>
  <c r="AN61" i="4" s="1"/>
  <c r="BE60" i="14" s="1"/>
  <c r="X64" i="4"/>
  <c r="V67" i="4"/>
  <c r="U68" i="4" s="1"/>
  <c r="O67" i="4" l="1"/>
  <c r="BC66" i="14"/>
  <c r="AB123" i="14"/>
  <c r="E66" i="12"/>
  <c r="F66" i="12" s="1"/>
  <c r="H66" i="12" s="1"/>
  <c r="I68" i="4"/>
  <c r="H69" i="4" s="1"/>
  <c r="AQ61" i="4"/>
  <c r="AF49" i="14"/>
  <c r="AI62" i="4"/>
  <c r="AL62" i="4" s="1"/>
  <c r="AM62" i="4" s="1"/>
  <c r="Y64" i="4"/>
  <c r="Z64" i="4" s="1"/>
  <c r="BD63" i="14" s="1"/>
  <c r="S68" i="4"/>
  <c r="W67" i="4"/>
  <c r="J69" i="4"/>
  <c r="L68" i="4" l="1"/>
  <c r="AB146" i="14"/>
  <c r="G70" i="4"/>
  <c r="E70" i="4" s="1"/>
  <c r="I69" i="4"/>
  <c r="AC64" i="4"/>
  <c r="AD65" i="14"/>
  <c r="AG62" i="4"/>
  <c r="AJ62" i="4" s="1"/>
  <c r="X65" i="4"/>
  <c r="Y65" i="4" s="1"/>
  <c r="Z65" i="4" s="1"/>
  <c r="BD64" i="14" s="1"/>
  <c r="V68" i="4"/>
  <c r="W68" i="4" s="1"/>
  <c r="K69" i="4"/>
  <c r="E67" i="12" l="1"/>
  <c r="F67" i="12" s="1"/>
  <c r="H67" i="12" s="1"/>
  <c r="BC67" i="14"/>
  <c r="O68" i="4"/>
  <c r="H70" i="4"/>
  <c r="G71" i="4" s="1"/>
  <c r="E71" i="4" s="1"/>
  <c r="L69" i="4"/>
  <c r="AC65" i="4"/>
  <c r="AD76" i="14"/>
  <c r="AK62" i="4"/>
  <c r="AN62" i="4" s="1"/>
  <c r="BE61" i="14" s="1"/>
  <c r="AI63" i="4"/>
  <c r="AL63" i="4" s="1"/>
  <c r="AM63" i="4" s="1"/>
  <c r="X66" i="4"/>
  <c r="Y66" i="4" s="1"/>
  <c r="Z66" i="4" s="1"/>
  <c r="BD65" i="14" s="1"/>
  <c r="U69" i="4"/>
  <c r="S69" i="4" s="1"/>
  <c r="V69" i="4" s="1"/>
  <c r="W69" i="4" s="1"/>
  <c r="J70" i="4"/>
  <c r="O69" i="4" l="1"/>
  <c r="BC68" i="14"/>
  <c r="I70" i="4"/>
  <c r="H71" i="4" s="1"/>
  <c r="G72" i="4" s="1"/>
  <c r="E72" i="4" s="1"/>
  <c r="E68" i="12"/>
  <c r="F68" i="12" s="1"/>
  <c r="H68" i="12" s="1"/>
  <c r="AB148" i="14"/>
  <c r="AC66" i="4"/>
  <c r="AD92" i="14"/>
  <c r="AQ62" i="4"/>
  <c r="AF60" i="14"/>
  <c r="AG63" i="4"/>
  <c r="AJ63" i="4" s="1"/>
  <c r="X67" i="4"/>
  <c r="U70" i="4"/>
  <c r="S70" i="4" s="1"/>
  <c r="V70" i="4" s="1"/>
  <c r="U71" i="4" s="1"/>
  <c r="K70" i="4"/>
  <c r="L70" i="4" l="1"/>
  <c r="I71" i="4"/>
  <c r="H72" i="4" s="1"/>
  <c r="G73" i="4" s="1"/>
  <c r="E73" i="4" s="1"/>
  <c r="AI64" i="4"/>
  <c r="AL64" i="4" s="1"/>
  <c r="AM64" i="4" s="1"/>
  <c r="AK63" i="4"/>
  <c r="AN63" i="4" s="1"/>
  <c r="BE62" i="14" s="1"/>
  <c r="S71" i="4"/>
  <c r="W70" i="4"/>
  <c r="Y67" i="4"/>
  <c r="Z67" i="4" s="1"/>
  <c r="BD66" i="14" s="1"/>
  <c r="J71" i="4"/>
  <c r="O70" i="4" l="1"/>
  <c r="BC69" i="14"/>
  <c r="AB172" i="14"/>
  <c r="E69" i="12"/>
  <c r="F69" i="12" s="1"/>
  <c r="H69" i="12" s="1"/>
  <c r="I72" i="4"/>
  <c r="H73" i="4" s="1"/>
  <c r="AC67" i="4"/>
  <c r="AD93" i="14"/>
  <c r="AQ63" i="4"/>
  <c r="AF70" i="14"/>
  <c r="AG64" i="4"/>
  <c r="AJ64" i="4" s="1"/>
  <c r="V71" i="4"/>
  <c r="W71" i="4" s="1"/>
  <c r="X68" i="4"/>
  <c r="K71" i="4"/>
  <c r="L71" i="4" s="1"/>
  <c r="BC70" i="14" s="1"/>
  <c r="G74" i="4" l="1"/>
  <c r="E74" i="4" s="1"/>
  <c r="I73" i="4"/>
  <c r="O71" i="4"/>
  <c r="AB126" i="14"/>
  <c r="AI65" i="4"/>
  <c r="AL65" i="4" s="1"/>
  <c r="AM65" i="4" s="1"/>
  <c r="AK64" i="4"/>
  <c r="AN64" i="4" s="1"/>
  <c r="BE63" i="14" s="1"/>
  <c r="U72" i="4"/>
  <c r="S72" i="4" s="1"/>
  <c r="V72" i="4" s="1"/>
  <c r="W72" i="4" s="1"/>
  <c r="Y68" i="4"/>
  <c r="Z68" i="4" s="1"/>
  <c r="BD67" i="14" s="1"/>
  <c r="J72" i="4"/>
  <c r="K72" i="4" s="1"/>
  <c r="L72" i="4" s="1"/>
  <c r="BC71" i="14" s="1"/>
  <c r="E70" i="12"/>
  <c r="F70" i="12" s="1"/>
  <c r="H70" i="12" s="1"/>
  <c r="H74" i="4" l="1"/>
  <c r="G75" i="4" s="1"/>
  <c r="E75" i="4" s="1"/>
  <c r="O72" i="4"/>
  <c r="AB168" i="14"/>
  <c r="AC68" i="4"/>
  <c r="AD123" i="14"/>
  <c r="AQ64" i="4"/>
  <c r="AF77" i="14"/>
  <c r="AG65" i="4"/>
  <c r="AJ65" i="4" s="1"/>
  <c r="AK65" i="4" s="1"/>
  <c r="AN65" i="4" s="1"/>
  <c r="BE64" i="14" s="1"/>
  <c r="U73" i="4"/>
  <c r="S73" i="4" s="1"/>
  <c r="V73" i="4" s="1"/>
  <c r="X69" i="4"/>
  <c r="Y69" i="4" s="1"/>
  <c r="Z69" i="4" s="1"/>
  <c r="BD68" i="14" s="1"/>
  <c r="J73" i="4"/>
  <c r="K73" i="4" s="1"/>
  <c r="L73" i="4" s="1"/>
  <c r="BC72" i="14" s="1"/>
  <c r="E71" i="12"/>
  <c r="F71" i="12" s="1"/>
  <c r="H71" i="12" s="1"/>
  <c r="I74" i="4" l="1"/>
  <c r="H75" i="4" s="1"/>
  <c r="AQ65" i="4"/>
  <c r="AF84" i="14"/>
  <c r="O73" i="4"/>
  <c r="AB7" i="14"/>
  <c r="AC69" i="4"/>
  <c r="AD131" i="14"/>
  <c r="AI66" i="4"/>
  <c r="AL66" i="4" s="1"/>
  <c r="AM66" i="4" s="1"/>
  <c r="X70" i="4"/>
  <c r="Y70" i="4" s="1"/>
  <c r="Z70" i="4" s="1"/>
  <c r="BD69" i="14" s="1"/>
  <c r="W73" i="4"/>
  <c r="U74" i="4"/>
  <c r="J74" i="4"/>
  <c r="E72" i="12"/>
  <c r="F72" i="12" s="1"/>
  <c r="H72" i="12" s="1"/>
  <c r="G76" i="4" l="1"/>
  <c r="E76" i="4" s="1"/>
  <c r="I75" i="4"/>
  <c r="AC70" i="4"/>
  <c r="AD154" i="14"/>
  <c r="AG66" i="4"/>
  <c r="AJ66" i="4" s="1"/>
  <c r="AK66" i="4" s="1"/>
  <c r="AN66" i="4" s="1"/>
  <c r="BE65" i="14" s="1"/>
  <c r="X71" i="4"/>
  <c r="Y71" i="4" s="1"/>
  <c r="Z71" i="4" s="1"/>
  <c r="BD70" i="14" s="1"/>
  <c r="S74" i="4"/>
  <c r="V74" i="4" s="1"/>
  <c r="K74" i="4"/>
  <c r="L74" i="4" s="1"/>
  <c r="BC73" i="14" s="1"/>
  <c r="H76" i="4" l="1"/>
  <c r="I76" i="4" s="1"/>
  <c r="O74" i="4"/>
  <c r="AB83" i="14"/>
  <c r="AQ66" i="4"/>
  <c r="AF97" i="14"/>
  <c r="AC71" i="4"/>
  <c r="AD132" i="14"/>
  <c r="AI67" i="4"/>
  <c r="AL67" i="4" s="1"/>
  <c r="AM67" i="4" s="1"/>
  <c r="X72" i="4"/>
  <c r="W74" i="4"/>
  <c r="U75" i="4"/>
  <c r="S75" i="4" s="1"/>
  <c r="J75" i="4"/>
  <c r="E73" i="12"/>
  <c r="F73" i="12" s="1"/>
  <c r="H73" i="12" s="1"/>
  <c r="G77" i="4" l="1"/>
  <c r="E77" i="4" s="1"/>
  <c r="H77" i="4" s="1"/>
  <c r="I77" i="4" s="1"/>
  <c r="AG67" i="4"/>
  <c r="AJ67" i="4" s="1"/>
  <c r="AI68" i="4" s="1"/>
  <c r="AL68" i="4" s="1"/>
  <c r="AM68" i="4" s="1"/>
  <c r="Y72" i="4"/>
  <c r="Z72" i="4" s="1"/>
  <c r="BD71" i="14" s="1"/>
  <c r="V75" i="4"/>
  <c r="U76" i="4" s="1"/>
  <c r="S76" i="4" s="1"/>
  <c r="K75" i="4"/>
  <c r="L75" i="4" s="1"/>
  <c r="BC74" i="14" s="1"/>
  <c r="G78" i="4" l="1"/>
  <c r="E78" i="4" s="1"/>
  <c r="H78" i="4" s="1"/>
  <c r="I78" i="4" s="1"/>
  <c r="AC72" i="4"/>
  <c r="AD163" i="14"/>
  <c r="O75" i="4"/>
  <c r="AB34" i="14"/>
  <c r="AK67" i="4"/>
  <c r="AN67" i="4" s="1"/>
  <c r="BE66" i="14" s="1"/>
  <c r="AG68" i="4"/>
  <c r="X73" i="4"/>
  <c r="W75" i="4"/>
  <c r="V76" i="4" s="1"/>
  <c r="E74" i="12"/>
  <c r="F74" i="12" s="1"/>
  <c r="H74" i="12" s="1"/>
  <c r="J76" i="4"/>
  <c r="G79" i="4" l="1"/>
  <c r="E79" i="4" s="1"/>
  <c r="H79" i="4" s="1"/>
  <c r="G80" i="4" s="1"/>
  <c r="E80" i="4" s="1"/>
  <c r="AQ67" i="4"/>
  <c r="AF96" i="14"/>
  <c r="AJ68" i="4"/>
  <c r="AI69" i="4" s="1"/>
  <c r="AL69" i="4" s="1"/>
  <c r="AM69" i="4" s="1"/>
  <c r="Y73" i="4"/>
  <c r="Z73" i="4" s="1"/>
  <c r="BD72" i="14" s="1"/>
  <c r="U77" i="4"/>
  <c r="S77" i="4" s="1"/>
  <c r="W76" i="4"/>
  <c r="K76" i="4"/>
  <c r="L76" i="4" s="1"/>
  <c r="BC75" i="14" s="1"/>
  <c r="I79" i="4" l="1"/>
  <c r="H80" i="4" s="1"/>
  <c r="I80" i="4"/>
  <c r="G81" i="4"/>
  <c r="E81" i="4" s="1"/>
  <c r="H81" i="4" s="1"/>
  <c r="AC73" i="4"/>
  <c r="AD7" i="14"/>
  <c r="O76" i="4"/>
  <c r="AB71" i="14"/>
  <c r="AK68" i="4"/>
  <c r="AN68" i="4" s="1"/>
  <c r="BE67" i="14" s="1"/>
  <c r="AG69" i="4"/>
  <c r="X74" i="4"/>
  <c r="V77" i="4"/>
  <c r="U78" i="4" s="1"/>
  <c r="S78" i="4" s="1"/>
  <c r="J77" i="4"/>
  <c r="E75" i="12"/>
  <c r="F75" i="12" s="1"/>
  <c r="H75" i="12" s="1"/>
  <c r="I81" i="4" l="1"/>
  <c r="G82" i="4"/>
  <c r="E82" i="4" s="1"/>
  <c r="AQ68" i="4"/>
  <c r="AF124" i="14"/>
  <c r="AJ69" i="4"/>
  <c r="AK69" i="4" s="1"/>
  <c r="AN69" i="4" s="1"/>
  <c r="BE68" i="14" s="1"/>
  <c r="Y74" i="4"/>
  <c r="Z74" i="4" s="1"/>
  <c r="BD73" i="14" s="1"/>
  <c r="W77" i="4"/>
  <c r="V78" i="4" s="1"/>
  <c r="U79" i="4" s="1"/>
  <c r="S79" i="4" s="1"/>
  <c r="K77" i="4"/>
  <c r="L77" i="4" s="1"/>
  <c r="BC76" i="14" s="1"/>
  <c r="H82" i="4" l="1"/>
  <c r="G83" i="4" s="1"/>
  <c r="E83" i="4" s="1"/>
  <c r="AI70" i="4"/>
  <c r="AL70" i="4" s="1"/>
  <c r="O77" i="4"/>
  <c r="AB17" i="14"/>
  <c r="AC74" i="4"/>
  <c r="AD39" i="14"/>
  <c r="AQ69" i="4"/>
  <c r="AF130" i="14"/>
  <c r="X75" i="4"/>
  <c r="Y75" i="4" s="1"/>
  <c r="Z75" i="4" s="1"/>
  <c r="BD74" i="14" s="1"/>
  <c r="W78" i="4"/>
  <c r="V79" i="4" s="1"/>
  <c r="W79" i="4" s="1"/>
  <c r="J78" i="4"/>
  <c r="E76" i="12"/>
  <c r="F76" i="12" s="1"/>
  <c r="H76" i="12" s="1"/>
  <c r="I82" i="4" l="1"/>
  <c r="H83" i="4" s="1"/>
  <c r="I83" i="4" s="1"/>
  <c r="AG70" i="4"/>
  <c r="AJ70" i="4" s="1"/>
  <c r="AK70" i="4" s="1"/>
  <c r="AC75" i="4"/>
  <c r="AD34" i="14"/>
  <c r="AM70" i="4"/>
  <c r="X76" i="4"/>
  <c r="Y76" i="4" s="1"/>
  <c r="Z76" i="4" s="1"/>
  <c r="BD75" i="14" s="1"/>
  <c r="U80" i="4"/>
  <c r="S80" i="4" s="1"/>
  <c r="V80" i="4" s="1"/>
  <c r="U81" i="4" s="1"/>
  <c r="K78" i="4"/>
  <c r="L78" i="4" s="1"/>
  <c r="BC77" i="14" s="1"/>
  <c r="G84" i="4" l="1"/>
  <c r="E84" i="4" s="1"/>
  <c r="H84" i="4" s="1"/>
  <c r="G85" i="4" s="1"/>
  <c r="E85" i="4" s="1"/>
  <c r="AN70" i="4"/>
  <c r="AI71" i="4"/>
  <c r="AG71" i="4" s="1"/>
  <c r="AJ71" i="4" s="1"/>
  <c r="AI72" i="4" s="1"/>
  <c r="AC76" i="4"/>
  <c r="AD33" i="14"/>
  <c r="O78" i="4"/>
  <c r="AB46" i="14"/>
  <c r="X77" i="4"/>
  <c r="Y77" i="4" s="1"/>
  <c r="Z77" i="4" s="1"/>
  <c r="BD76" i="14" s="1"/>
  <c r="W80" i="4"/>
  <c r="S81" i="4"/>
  <c r="J79" i="4"/>
  <c r="E77" i="12"/>
  <c r="F77" i="12" s="1"/>
  <c r="H77" i="12" s="1"/>
  <c r="AQ70" i="4" l="1"/>
  <c r="BE69" i="14"/>
  <c r="I84" i="4"/>
  <c r="H85" i="4" s="1"/>
  <c r="G86" i="4" s="1"/>
  <c r="E86" i="4" s="1"/>
  <c r="AF154" i="14"/>
  <c r="AL71" i="4"/>
  <c r="AM71" i="4" s="1"/>
  <c r="AC77" i="4"/>
  <c r="AD13" i="14"/>
  <c r="AK71" i="4"/>
  <c r="AG72" i="4"/>
  <c r="X78" i="4"/>
  <c r="V81" i="4"/>
  <c r="U82" i="4" s="1"/>
  <c r="S82" i="4" s="1"/>
  <c r="K79" i="4"/>
  <c r="L79" i="4" s="1"/>
  <c r="BC78" i="14" s="1"/>
  <c r="I85" i="4" l="1"/>
  <c r="H86" i="4" s="1"/>
  <c r="I86" i="4" s="1"/>
  <c r="AL72" i="4"/>
  <c r="AM72" i="4" s="1"/>
  <c r="AN71" i="4"/>
  <c r="AJ72" i="4"/>
  <c r="AK72" i="4" s="1"/>
  <c r="O79" i="4"/>
  <c r="AB66" i="14"/>
  <c r="Y78" i="4"/>
  <c r="Z78" i="4" s="1"/>
  <c r="BD77" i="14" s="1"/>
  <c r="W81" i="4"/>
  <c r="V82" i="4" s="1"/>
  <c r="J80" i="4"/>
  <c r="E78" i="12"/>
  <c r="F78" i="12" s="1"/>
  <c r="H78" i="12" s="1"/>
  <c r="AQ71" i="4" l="1"/>
  <c r="BE70" i="14"/>
  <c r="G87" i="4"/>
  <c r="E87" i="4" s="1"/>
  <c r="H87" i="4" s="1"/>
  <c r="AN72" i="4"/>
  <c r="AI73" i="4"/>
  <c r="AL73" i="4" s="1"/>
  <c r="AM73" i="4" s="1"/>
  <c r="AF136" i="14"/>
  <c r="AC78" i="4"/>
  <c r="AD21" i="14"/>
  <c r="X79" i="4"/>
  <c r="Y79" i="4" s="1"/>
  <c r="Z79" i="4" s="1"/>
  <c r="BD78" i="14" s="1"/>
  <c r="U83" i="4"/>
  <c r="S83" i="4" s="1"/>
  <c r="W82" i="4"/>
  <c r="K80" i="4"/>
  <c r="L80" i="4" s="1"/>
  <c r="BC79" i="14" s="1"/>
  <c r="AF156" i="14" l="1"/>
  <c r="BE71" i="14"/>
  <c r="G88" i="4"/>
  <c r="E88" i="4" s="1"/>
  <c r="I87" i="4"/>
  <c r="AQ72" i="4"/>
  <c r="AG73" i="4"/>
  <c r="AJ73" i="4" s="1"/>
  <c r="AI74" i="4" s="1"/>
  <c r="AL74" i="4" s="1"/>
  <c r="AC79" i="4"/>
  <c r="AD23" i="14"/>
  <c r="O80" i="4"/>
  <c r="AB57" i="14"/>
  <c r="X80" i="4"/>
  <c r="V83" i="4"/>
  <c r="W83" i="4" s="1"/>
  <c r="J81" i="4"/>
  <c r="K81" i="4" s="1"/>
  <c r="L81" i="4" s="1"/>
  <c r="BC80" i="14" s="1"/>
  <c r="E79" i="12"/>
  <c r="F79" i="12" s="1"/>
  <c r="H79" i="12" s="1"/>
  <c r="H88" i="4" l="1"/>
  <c r="I88" i="4" s="1"/>
  <c r="G89" i="4"/>
  <c r="E89" i="4" s="1"/>
  <c r="H89" i="4" s="1"/>
  <c r="I89" i="4" s="1"/>
  <c r="AK73" i="4"/>
  <c r="AN73" i="4" s="1"/>
  <c r="O81" i="4"/>
  <c r="AB19" i="14"/>
  <c r="AM74" i="4"/>
  <c r="AG74" i="4"/>
  <c r="Y80" i="4"/>
  <c r="Z80" i="4" s="1"/>
  <c r="BD79" i="14" s="1"/>
  <c r="U84" i="4"/>
  <c r="S84" i="4" s="1"/>
  <c r="V84" i="4" s="1"/>
  <c r="U85" i="4" s="1"/>
  <c r="S85" i="4" s="1"/>
  <c r="J82" i="4"/>
  <c r="K82" i="4" s="1"/>
  <c r="L82" i="4" s="1"/>
  <c r="BC81" i="14" s="1"/>
  <c r="E80" i="12"/>
  <c r="F80" i="12" s="1"/>
  <c r="H80" i="12" s="1"/>
  <c r="AQ73" i="4" l="1"/>
  <c r="BE72" i="14"/>
  <c r="G90" i="4"/>
  <c r="E90" i="4" s="1"/>
  <c r="H90" i="4" s="1"/>
  <c r="AF7" i="14"/>
  <c r="AJ74" i="4"/>
  <c r="AI75" i="4" s="1"/>
  <c r="AC80" i="4"/>
  <c r="AD22" i="14"/>
  <c r="O82" i="4"/>
  <c r="AB65" i="14"/>
  <c r="X81" i="4"/>
  <c r="W84" i="4"/>
  <c r="V85" i="4" s="1"/>
  <c r="U86" i="4" s="1"/>
  <c r="S86" i="4" s="1"/>
  <c r="J83" i="4"/>
  <c r="E81" i="12"/>
  <c r="F81" i="12" s="1"/>
  <c r="H81" i="12" s="1"/>
  <c r="I90" i="4" l="1"/>
  <c r="G91" i="4"/>
  <c r="E91" i="4" s="1"/>
  <c r="H91" i="4" s="1"/>
  <c r="G92" i="4" s="1"/>
  <c r="E92" i="4" s="1"/>
  <c r="AK74" i="4"/>
  <c r="AN74" i="4" s="1"/>
  <c r="AG75" i="4"/>
  <c r="AL75" i="4"/>
  <c r="Y81" i="4"/>
  <c r="Z81" i="4" s="1"/>
  <c r="BD80" i="14" s="1"/>
  <c r="W85" i="4"/>
  <c r="V86" i="4" s="1"/>
  <c r="U87" i="4" s="1"/>
  <c r="S87" i="4" s="1"/>
  <c r="K83" i="4"/>
  <c r="L83" i="4" s="1"/>
  <c r="BC82" i="14" s="1"/>
  <c r="AQ74" i="4" l="1"/>
  <c r="BE73" i="14"/>
  <c r="I91" i="4"/>
  <c r="H92" i="4" s="1"/>
  <c r="AJ75" i="4"/>
  <c r="AK75" i="4" s="1"/>
  <c r="AF56" i="14"/>
  <c r="O83" i="4"/>
  <c r="AB67" i="14"/>
  <c r="AC81" i="4"/>
  <c r="AD11" i="14"/>
  <c r="AM75" i="4"/>
  <c r="X82" i="4"/>
  <c r="W86" i="4"/>
  <c r="J84" i="4"/>
  <c r="E82" i="12"/>
  <c r="F82" i="12" s="1"/>
  <c r="H82" i="12" s="1"/>
  <c r="G93" i="4" l="1"/>
  <c r="E93" i="4" s="1"/>
  <c r="I92" i="4"/>
  <c r="AI76" i="4"/>
  <c r="AG76" i="4" s="1"/>
  <c r="AJ76" i="4" s="1"/>
  <c r="AI77" i="4" s="1"/>
  <c r="AG77" i="4" s="1"/>
  <c r="AN75" i="4"/>
  <c r="BE74" i="14" s="1"/>
  <c r="Y82" i="4"/>
  <c r="Z82" i="4" s="1"/>
  <c r="BD81" i="14" s="1"/>
  <c r="V87" i="4"/>
  <c r="K84" i="4"/>
  <c r="L84" i="4" s="1"/>
  <c r="BC83" i="14" s="1"/>
  <c r="H93" i="4" l="1"/>
  <c r="G94" i="4" s="1"/>
  <c r="E94" i="4" s="1"/>
  <c r="AL76" i="4"/>
  <c r="AM76" i="4" s="1"/>
  <c r="AL77" i="4" s="1"/>
  <c r="O84" i="4"/>
  <c r="AB73" i="14"/>
  <c r="AC82" i="4"/>
  <c r="AD20" i="14"/>
  <c r="AQ75" i="4"/>
  <c r="AF29" i="14"/>
  <c r="AK76" i="4"/>
  <c r="AJ77" i="4" s="1"/>
  <c r="AK77" i="4" s="1"/>
  <c r="X83" i="4"/>
  <c r="W87" i="4"/>
  <c r="U88" i="4"/>
  <c r="J85" i="4"/>
  <c r="E83" i="12"/>
  <c r="F83" i="12" s="1"/>
  <c r="H83" i="12" s="1"/>
  <c r="I93" i="4" l="1"/>
  <c r="H94" i="4" s="1"/>
  <c r="G95" i="4" s="1"/>
  <c r="E95" i="4" s="1"/>
  <c r="AI78" i="4"/>
  <c r="AG78" i="4" s="1"/>
  <c r="AJ78" i="4" s="1"/>
  <c r="AN76" i="4"/>
  <c r="BE75" i="14" s="1"/>
  <c r="AM77" i="4"/>
  <c r="AN77" i="4" s="1"/>
  <c r="BE76" i="14" s="1"/>
  <c r="Y83" i="4"/>
  <c r="Z83" i="4" s="1"/>
  <c r="BD82" i="14" s="1"/>
  <c r="S88" i="4"/>
  <c r="V88" i="4" s="1"/>
  <c r="K85" i="4"/>
  <c r="L85" i="4" s="1"/>
  <c r="BC84" i="14" s="1"/>
  <c r="I94" i="4" l="1"/>
  <c r="H95" i="4" s="1"/>
  <c r="G96" i="4" s="1"/>
  <c r="E96" i="4" s="1"/>
  <c r="O85" i="4"/>
  <c r="AB72" i="14"/>
  <c r="AC83" i="4"/>
  <c r="AD25" i="14"/>
  <c r="AQ77" i="4"/>
  <c r="AF13" i="14"/>
  <c r="AQ76" i="4"/>
  <c r="AF48" i="14"/>
  <c r="AL78" i="4"/>
  <c r="AM78" i="4" s="1"/>
  <c r="AI79" i="4"/>
  <c r="AK78" i="4"/>
  <c r="X84" i="4"/>
  <c r="U89" i="4"/>
  <c r="S89" i="4" s="1"/>
  <c r="W88" i="4"/>
  <c r="E84" i="12"/>
  <c r="F84" i="12" s="1"/>
  <c r="H84" i="12" s="1"/>
  <c r="J86" i="4"/>
  <c r="I95" i="4" l="1"/>
  <c r="H96" i="4" s="1"/>
  <c r="AN78" i="4"/>
  <c r="BE77" i="14" s="1"/>
  <c r="AG79" i="4"/>
  <c r="AJ79" i="4" s="1"/>
  <c r="AL79" i="4"/>
  <c r="Y84" i="4"/>
  <c r="Z84" i="4" s="1"/>
  <c r="BD83" i="14" s="1"/>
  <c r="V89" i="4"/>
  <c r="W89" i="4" s="1"/>
  <c r="K86" i="4"/>
  <c r="L86" i="4" s="1"/>
  <c r="BC85" i="14" s="1"/>
  <c r="I96" i="4" l="1"/>
  <c r="G97" i="4"/>
  <c r="E97" i="4" s="1"/>
  <c r="O86" i="4"/>
  <c r="AB78" i="14"/>
  <c r="AC84" i="4"/>
  <c r="AD31" i="14"/>
  <c r="AQ78" i="4"/>
  <c r="AF32" i="14"/>
  <c r="AM79" i="4"/>
  <c r="AI80" i="4"/>
  <c r="AG80" i="4" s="1"/>
  <c r="AK79" i="4"/>
  <c r="X85" i="4"/>
  <c r="Y85" i="4" s="1"/>
  <c r="U90" i="4"/>
  <c r="S90" i="4" s="1"/>
  <c r="V90" i="4" s="1"/>
  <c r="W90" i="4" s="1"/>
  <c r="E85" i="12"/>
  <c r="F85" i="12" s="1"/>
  <c r="H85" i="12" s="1"/>
  <c r="J87" i="4"/>
  <c r="H97" i="4" l="1"/>
  <c r="I97" i="4" s="1"/>
  <c r="AJ80" i="4"/>
  <c r="AI81" i="4" s="1"/>
  <c r="AG81" i="4" s="1"/>
  <c r="AL80" i="4"/>
  <c r="AM80" i="4" s="1"/>
  <c r="AN79" i="4"/>
  <c r="BE78" i="14" s="1"/>
  <c r="X86" i="4"/>
  <c r="Z85" i="4"/>
  <c r="BD84" i="14" s="1"/>
  <c r="U91" i="4"/>
  <c r="S91" i="4" s="1"/>
  <c r="V91" i="4" s="1"/>
  <c r="U92" i="4" s="1"/>
  <c r="S92" i="4" s="1"/>
  <c r="K87" i="4"/>
  <c r="L87" i="4" s="1"/>
  <c r="BC86" i="14" s="1"/>
  <c r="G98" i="4" l="1"/>
  <c r="E98" i="4" s="1"/>
  <c r="H98" i="4" s="1"/>
  <c r="G99" i="4" s="1"/>
  <c r="E99" i="4" s="1"/>
  <c r="O87" i="4"/>
  <c r="AB84" i="14"/>
  <c r="AC85" i="4"/>
  <c r="AD32" i="14"/>
  <c r="AQ79" i="4"/>
  <c r="AF37" i="14"/>
  <c r="AK80" i="4"/>
  <c r="AJ81" i="4" s="1"/>
  <c r="AK81" i="4" s="1"/>
  <c r="AL81" i="4"/>
  <c r="AM81" i="4" s="1"/>
  <c r="Y86" i="4"/>
  <c r="Z86" i="4" s="1"/>
  <c r="BD85" i="14" s="1"/>
  <c r="W91" i="4"/>
  <c r="V92" i="4" s="1"/>
  <c r="U93" i="4" s="1"/>
  <c r="S93" i="4" s="1"/>
  <c r="J88" i="4"/>
  <c r="K88" i="4" s="1"/>
  <c r="L88" i="4" s="1"/>
  <c r="BC87" i="14" s="1"/>
  <c r="E86" i="12"/>
  <c r="F86" i="12" s="1"/>
  <c r="H86" i="12" s="1"/>
  <c r="I98" i="4" l="1"/>
  <c r="H99" i="4"/>
  <c r="I99" i="4" s="1"/>
  <c r="G100" i="4"/>
  <c r="E100" i="4" s="1"/>
  <c r="H100" i="4" s="1"/>
  <c r="G101" i="4" s="1"/>
  <c r="E101" i="4" s="1"/>
  <c r="O88" i="4"/>
  <c r="AB87" i="14"/>
  <c r="AC86" i="4"/>
  <c r="AD40" i="14"/>
  <c r="AN80" i="4"/>
  <c r="BE79" i="14" s="1"/>
  <c r="AI82" i="4"/>
  <c r="AG82" i="4" s="1"/>
  <c r="AJ82" i="4" s="1"/>
  <c r="AI83" i="4" s="1"/>
  <c r="AN81" i="4"/>
  <c r="X87" i="4"/>
  <c r="W92" i="4"/>
  <c r="V93" i="4" s="1"/>
  <c r="J89" i="4"/>
  <c r="K89" i="4" s="1"/>
  <c r="E87" i="12"/>
  <c r="F87" i="12" s="1"/>
  <c r="H87" i="12" s="1"/>
  <c r="BE80" i="14" l="1"/>
  <c r="I100" i="4"/>
  <c r="H101" i="4" s="1"/>
  <c r="I101" i="4" s="1"/>
  <c r="AQ81" i="4"/>
  <c r="AF15" i="14"/>
  <c r="AQ80" i="4"/>
  <c r="AF36" i="14"/>
  <c r="AL82" i="4"/>
  <c r="AM82" i="4" s="1"/>
  <c r="AG83" i="4"/>
  <c r="AK82" i="4"/>
  <c r="Y87" i="4"/>
  <c r="Z87" i="4" s="1"/>
  <c r="BD86" i="14" s="1"/>
  <c r="W93" i="4"/>
  <c r="U94" i="4"/>
  <c r="S94" i="4" s="1"/>
  <c r="L89" i="4"/>
  <c r="J90" i="4"/>
  <c r="K90" i="4" s="1"/>
  <c r="L90" i="4" s="1"/>
  <c r="BC89" i="14" s="1"/>
  <c r="AB90" i="14" l="1"/>
  <c r="BC88" i="14"/>
  <c r="G102" i="4"/>
  <c r="E102" i="4" s="1"/>
  <c r="H102" i="4" s="1"/>
  <c r="I102" i="4" s="1"/>
  <c r="AC87" i="4"/>
  <c r="AD46" i="14"/>
  <c r="O90" i="4"/>
  <c r="AB104" i="14"/>
  <c r="AJ83" i="4"/>
  <c r="AN82" i="4"/>
  <c r="BE81" i="14" s="1"/>
  <c r="AL83" i="4"/>
  <c r="AM83" i="4" s="1"/>
  <c r="X88" i="4"/>
  <c r="Y88" i="4" s="1"/>
  <c r="Z88" i="4" s="1"/>
  <c r="BD87" i="14" s="1"/>
  <c r="V94" i="4"/>
  <c r="W94" i="4" s="1"/>
  <c r="E88" i="12"/>
  <c r="F88" i="12" s="1"/>
  <c r="H88" i="12" s="1"/>
  <c r="O89" i="4"/>
  <c r="J91" i="4"/>
  <c r="K91" i="4" s="1"/>
  <c r="E89" i="12"/>
  <c r="F89" i="12" s="1"/>
  <c r="H89" i="12" s="1"/>
  <c r="G103" i="4" l="1"/>
  <c r="E103" i="4" s="1"/>
  <c r="H103" i="4" s="1"/>
  <c r="G104" i="4" s="1"/>
  <c r="E104" i="4" s="1"/>
  <c r="AC88" i="4"/>
  <c r="AD48" i="14"/>
  <c r="AQ82" i="4"/>
  <c r="AF34" i="14"/>
  <c r="AI84" i="4"/>
  <c r="AK83" i="4"/>
  <c r="X89" i="4"/>
  <c r="U95" i="4"/>
  <c r="S95" i="4" s="1"/>
  <c r="V95" i="4" s="1"/>
  <c r="W95" i="4" s="1"/>
  <c r="L91" i="4"/>
  <c r="BC90" i="14" s="1"/>
  <c r="J92" i="4"/>
  <c r="K92" i="4" s="1"/>
  <c r="L92" i="4" s="1"/>
  <c r="BC91" i="14" l="1"/>
  <c r="I103" i="4"/>
  <c r="H104" i="4" s="1"/>
  <c r="I104" i="4" s="1"/>
  <c r="O92" i="4"/>
  <c r="AB129" i="14"/>
  <c r="O91" i="4"/>
  <c r="AB113" i="14"/>
  <c r="AG84" i="4"/>
  <c r="AJ84" i="4" s="1"/>
  <c r="AL84" i="4"/>
  <c r="AN83" i="4"/>
  <c r="BE82" i="14" s="1"/>
  <c r="Y89" i="4"/>
  <c r="Z89" i="4" s="1"/>
  <c r="BD88" i="14" s="1"/>
  <c r="E90" i="12"/>
  <c r="F90" i="12" s="1"/>
  <c r="H90" i="12" s="1"/>
  <c r="U96" i="4"/>
  <c r="S96" i="4" s="1"/>
  <c r="V96" i="4" s="1"/>
  <c r="E91" i="12"/>
  <c r="F91" i="12" s="1"/>
  <c r="H91" i="12" s="1"/>
  <c r="J93" i="4"/>
  <c r="G105" i="4" l="1"/>
  <c r="E105" i="4" s="1"/>
  <c r="H105" i="4" s="1"/>
  <c r="G106" i="4" s="1"/>
  <c r="E106" i="4" s="1"/>
  <c r="AC89" i="4"/>
  <c r="AD59" i="14"/>
  <c r="AQ83" i="4"/>
  <c r="AF39" i="14"/>
  <c r="AI85" i="4"/>
  <c r="AG85" i="4" s="1"/>
  <c r="AK84" i="4"/>
  <c r="AM84" i="4"/>
  <c r="X90" i="4"/>
  <c r="U97" i="4"/>
  <c r="W96" i="4"/>
  <c r="K93" i="4"/>
  <c r="L93" i="4" s="1"/>
  <c r="BC92" i="14" s="1"/>
  <c r="I105" i="4" l="1"/>
  <c r="H106" i="4" s="1"/>
  <c r="I106" i="4" s="1"/>
  <c r="O93" i="4"/>
  <c r="AB42" i="14"/>
  <c r="AL85" i="4"/>
  <c r="AM85" i="4" s="1"/>
  <c r="AN84" i="4"/>
  <c r="BE83" i="14" s="1"/>
  <c r="AJ85" i="4"/>
  <c r="AI86" i="4" s="1"/>
  <c r="Y90" i="4"/>
  <c r="Z90" i="4" s="1"/>
  <c r="BD89" i="14" s="1"/>
  <c r="S97" i="4"/>
  <c r="V97" i="4" s="1"/>
  <c r="E92" i="12"/>
  <c r="F92" i="12" s="1"/>
  <c r="H92" i="12" s="1"/>
  <c r="J94" i="4"/>
  <c r="G107" i="4" l="1"/>
  <c r="E107" i="4" s="1"/>
  <c r="H107" i="4" s="1"/>
  <c r="AL86" i="4"/>
  <c r="AM86" i="4" s="1"/>
  <c r="AC90" i="4"/>
  <c r="AD74" i="14"/>
  <c r="AQ84" i="4"/>
  <c r="AF47" i="14"/>
  <c r="AK85" i="4"/>
  <c r="AN85" i="4" s="1"/>
  <c r="BE84" i="14" s="1"/>
  <c r="AG86" i="4"/>
  <c r="X91" i="4"/>
  <c r="Y91" i="4" s="1"/>
  <c r="Z91" i="4" s="1"/>
  <c r="BD90" i="14" s="1"/>
  <c r="W97" i="4"/>
  <c r="U98" i="4"/>
  <c r="K94" i="4"/>
  <c r="L94" i="4" s="1"/>
  <c r="BC93" i="14" s="1"/>
  <c r="I107" i="4" l="1"/>
  <c r="G108" i="4"/>
  <c r="E108" i="4" s="1"/>
  <c r="H108" i="4" s="1"/>
  <c r="AJ86" i="4"/>
  <c r="AK86" i="4" s="1"/>
  <c r="AN86" i="4" s="1"/>
  <c r="BE85" i="14" s="1"/>
  <c r="AC91" i="4"/>
  <c r="AD86" i="14"/>
  <c r="AQ85" i="4"/>
  <c r="AF46" i="14"/>
  <c r="O94" i="4"/>
  <c r="AB105" i="14"/>
  <c r="X92" i="4"/>
  <c r="Y92" i="4" s="1"/>
  <c r="Z92" i="4" s="1"/>
  <c r="BD91" i="14" s="1"/>
  <c r="J95" i="4"/>
  <c r="K95" i="4" s="1"/>
  <c r="L95" i="4" s="1"/>
  <c r="BC94" i="14" s="1"/>
  <c r="S98" i="4"/>
  <c r="V98" i="4" s="1"/>
  <c r="E93" i="12"/>
  <c r="F93" i="12" s="1"/>
  <c r="H93" i="12" s="1"/>
  <c r="G109" i="4" l="1"/>
  <c r="E109" i="4" s="1"/>
  <c r="I108" i="4"/>
  <c r="AI87" i="4"/>
  <c r="AG87" i="4" s="1"/>
  <c r="AJ87" i="4" s="1"/>
  <c r="AQ86" i="4"/>
  <c r="AF54" i="14"/>
  <c r="O95" i="4"/>
  <c r="AB109" i="14"/>
  <c r="AC92" i="4"/>
  <c r="AD105" i="14"/>
  <c r="X93" i="4"/>
  <c r="J96" i="4"/>
  <c r="K96" i="4" s="1"/>
  <c r="L96" i="4" s="1"/>
  <c r="BC95" i="14" s="1"/>
  <c r="W98" i="4"/>
  <c r="U99" i="4"/>
  <c r="S99" i="4" s="1"/>
  <c r="E94" i="12"/>
  <c r="F94" i="12" s="1"/>
  <c r="H94" i="12" s="1"/>
  <c r="H109" i="4" l="1"/>
  <c r="G110" i="4" s="1"/>
  <c r="E110" i="4" s="1"/>
  <c r="AL87" i="4"/>
  <c r="AM87" i="4" s="1"/>
  <c r="O96" i="4"/>
  <c r="AB120" i="14"/>
  <c r="AI88" i="4"/>
  <c r="AG88" i="4" s="1"/>
  <c r="AK87" i="4"/>
  <c r="Y93" i="4"/>
  <c r="Z93" i="4" s="1"/>
  <c r="BD92" i="14" s="1"/>
  <c r="V99" i="4"/>
  <c r="J97" i="4"/>
  <c r="K97" i="4" s="1"/>
  <c r="L97" i="4" s="1"/>
  <c r="BC96" i="14" s="1"/>
  <c r="E95" i="12"/>
  <c r="F95" i="12" s="1"/>
  <c r="H95" i="12" s="1"/>
  <c r="I109" i="4" l="1"/>
  <c r="H110" i="4" s="1"/>
  <c r="I110" i="4" s="1"/>
  <c r="AC93" i="4"/>
  <c r="AD64" i="14"/>
  <c r="O97" i="4"/>
  <c r="AB141" i="14"/>
  <c r="AJ88" i="4"/>
  <c r="AI89" i="4" s="1"/>
  <c r="AG89" i="4" s="1"/>
  <c r="AL88" i="4"/>
  <c r="AM88" i="4" s="1"/>
  <c r="AN87" i="4"/>
  <c r="BE86" i="14" s="1"/>
  <c r="X94" i="4"/>
  <c r="U100" i="4"/>
  <c r="S100" i="4" s="1"/>
  <c r="W99" i="4"/>
  <c r="J98" i="4"/>
  <c r="K98" i="4" s="1"/>
  <c r="L98" i="4" s="1"/>
  <c r="BC97" i="14" s="1"/>
  <c r="E96" i="12"/>
  <c r="F96" i="12" s="1"/>
  <c r="H96" i="12" s="1"/>
  <c r="G111" i="4" l="1"/>
  <c r="E111" i="4" s="1"/>
  <c r="H111" i="4" s="1"/>
  <c r="G112" i="4" s="1"/>
  <c r="E112" i="4" s="1"/>
  <c r="AK88" i="4"/>
  <c r="AJ89" i="4" s="1"/>
  <c r="AI90" i="4" s="1"/>
  <c r="AG90" i="4" s="1"/>
  <c r="O98" i="4"/>
  <c r="AB160" i="14"/>
  <c r="AQ87" i="4"/>
  <c r="AF61" i="14"/>
  <c r="AL89" i="4"/>
  <c r="AM89" i="4" s="1"/>
  <c r="Y94" i="4"/>
  <c r="Z94" i="4" s="1"/>
  <c r="BD93" i="14" s="1"/>
  <c r="V100" i="4"/>
  <c r="J99" i="4"/>
  <c r="K99" i="4" s="1"/>
  <c r="L99" i="4" s="1"/>
  <c r="BC98" i="14" s="1"/>
  <c r="E97" i="12"/>
  <c r="F97" i="12" s="1"/>
  <c r="H97" i="12" s="1"/>
  <c r="I111" i="4" l="1"/>
  <c r="H112" i="4" s="1"/>
  <c r="AN88" i="4"/>
  <c r="BE87" i="14" s="1"/>
  <c r="O99" i="4"/>
  <c r="AB175" i="14"/>
  <c r="AC94" i="4"/>
  <c r="AD75" i="14"/>
  <c r="AK89" i="4"/>
  <c r="AJ90" i="4" s="1"/>
  <c r="AI91" i="4" s="1"/>
  <c r="AG91" i="4" s="1"/>
  <c r="AL90" i="4"/>
  <c r="AM90" i="4" s="1"/>
  <c r="X95" i="4"/>
  <c r="Y95" i="4" s="1"/>
  <c r="Z95" i="4" s="1"/>
  <c r="BD94" i="14" s="1"/>
  <c r="W100" i="4"/>
  <c r="U101" i="4"/>
  <c r="S101" i="4" s="1"/>
  <c r="J100" i="4"/>
  <c r="E98" i="12"/>
  <c r="F98" i="12" s="1"/>
  <c r="H98" i="12" s="1"/>
  <c r="G113" i="4" l="1"/>
  <c r="E113" i="4" s="1"/>
  <c r="I112" i="4"/>
  <c r="AN89" i="4"/>
  <c r="AQ88" i="4"/>
  <c r="AF64" i="14"/>
  <c r="AK90" i="4"/>
  <c r="AJ91" i="4" s="1"/>
  <c r="AI92" i="4" s="1"/>
  <c r="AG92" i="4" s="1"/>
  <c r="AC95" i="4"/>
  <c r="AD82" i="14"/>
  <c r="AL91" i="4"/>
  <c r="AM91" i="4" s="1"/>
  <c r="X96" i="4"/>
  <c r="V101" i="4"/>
  <c r="W101" i="4" s="1"/>
  <c r="K100" i="4"/>
  <c r="L100" i="4" s="1"/>
  <c r="BC99" i="14" s="1"/>
  <c r="AQ89" i="4" l="1"/>
  <c r="BE88" i="14"/>
  <c r="H113" i="4"/>
  <c r="G114" i="4" s="1"/>
  <c r="E114" i="4" s="1"/>
  <c r="AF73" i="14"/>
  <c r="AN90" i="4"/>
  <c r="O100" i="4"/>
  <c r="AB193" i="14"/>
  <c r="AK91" i="4"/>
  <c r="AJ92" i="4" s="1"/>
  <c r="AK92" i="4" s="1"/>
  <c r="AL92" i="4"/>
  <c r="AM92" i="4" s="1"/>
  <c r="Y96" i="4"/>
  <c r="Z96" i="4" s="1"/>
  <c r="BD95" i="14" s="1"/>
  <c r="U102" i="4"/>
  <c r="S102" i="4" s="1"/>
  <c r="V102" i="4" s="1"/>
  <c r="U103" i="4" s="1"/>
  <c r="S103" i="4" s="1"/>
  <c r="J101" i="4"/>
  <c r="K101" i="4" s="1"/>
  <c r="L101" i="4" s="1"/>
  <c r="BC100" i="14" s="1"/>
  <c r="E99" i="12"/>
  <c r="F99" i="12" s="1"/>
  <c r="H99" i="12" s="1"/>
  <c r="AQ90" i="4" l="1"/>
  <c r="BE89" i="14"/>
  <c r="I113" i="4"/>
  <c r="H114" i="4" s="1"/>
  <c r="G115" i="4" s="1"/>
  <c r="E115" i="4" s="1"/>
  <c r="AN91" i="4"/>
  <c r="AF80" i="14"/>
  <c r="AC96" i="4"/>
  <c r="AD103" i="14"/>
  <c r="O101" i="4"/>
  <c r="AB222" i="14"/>
  <c r="AI93" i="4"/>
  <c r="AG93" i="4" s="1"/>
  <c r="AJ93" i="4" s="1"/>
  <c r="AI94" i="4" s="1"/>
  <c r="AG94" i="4" s="1"/>
  <c r="AN92" i="4"/>
  <c r="X97" i="4"/>
  <c r="Y97" i="4" s="1"/>
  <c r="Z97" i="4" s="1"/>
  <c r="BD96" i="14" s="1"/>
  <c r="W102" i="4"/>
  <c r="V103" i="4" s="1"/>
  <c r="U104" i="4" s="1"/>
  <c r="S104" i="4" s="1"/>
  <c r="E100" i="12"/>
  <c r="F100" i="12" s="1"/>
  <c r="H100" i="12" s="1"/>
  <c r="J102" i="4"/>
  <c r="BE91" i="14" l="1"/>
  <c r="AQ91" i="4"/>
  <c r="BE90" i="14"/>
  <c r="I114" i="4"/>
  <c r="H115" i="4" s="1"/>
  <c r="I115" i="4" s="1"/>
  <c r="AF88" i="14"/>
  <c r="AQ92" i="4"/>
  <c r="AF105" i="14"/>
  <c r="AK93" i="4"/>
  <c r="AJ94" i="4" s="1"/>
  <c r="AK94" i="4" s="1"/>
  <c r="AC97" i="4"/>
  <c r="AD128" i="14"/>
  <c r="AL93" i="4"/>
  <c r="AM93" i="4" s="1"/>
  <c r="X98" i="4"/>
  <c r="W103" i="4"/>
  <c r="V104" i="4" s="1"/>
  <c r="K102" i="4"/>
  <c r="L102" i="4" s="1"/>
  <c r="BC101" i="14" s="1"/>
  <c r="G116" i="4" l="1"/>
  <c r="E116" i="4" s="1"/>
  <c r="H116" i="4" s="1"/>
  <c r="G117" i="4" s="1"/>
  <c r="E117" i="4" s="1"/>
  <c r="AN93" i="4"/>
  <c r="AI95" i="4"/>
  <c r="AG95" i="4" s="1"/>
  <c r="AJ95" i="4" s="1"/>
  <c r="AI96" i="4" s="1"/>
  <c r="AG96" i="4" s="1"/>
  <c r="O102" i="4"/>
  <c r="AB238" i="14"/>
  <c r="AL94" i="4"/>
  <c r="AM94" i="4" s="1"/>
  <c r="AN94" i="4" s="1"/>
  <c r="Y98" i="4"/>
  <c r="Z98" i="4" s="1"/>
  <c r="BD97" i="14" s="1"/>
  <c r="W104" i="4"/>
  <c r="U105" i="4"/>
  <c r="S105" i="4" s="1"/>
  <c r="J103" i="4"/>
  <c r="K103" i="4" s="1"/>
  <c r="E101" i="12"/>
  <c r="F101" i="12" s="1"/>
  <c r="H101" i="12" s="1"/>
  <c r="AQ93" i="4" l="1"/>
  <c r="BE92" i="14"/>
  <c r="BE93" i="14"/>
  <c r="I116" i="4"/>
  <c r="H117" i="4" s="1"/>
  <c r="I117" i="4" s="1"/>
  <c r="AF62" i="14"/>
  <c r="AC98" i="4"/>
  <c r="AD145" i="14"/>
  <c r="AQ94" i="4"/>
  <c r="AF82" i="14"/>
  <c r="AL95" i="4"/>
  <c r="AM95" i="4" s="1"/>
  <c r="AL96" i="4" s="1"/>
  <c r="AM96" i="4" s="1"/>
  <c r="X99" i="4"/>
  <c r="AK95" i="4"/>
  <c r="AJ96" i="4" s="1"/>
  <c r="V105" i="4"/>
  <c r="U106" i="4" s="1"/>
  <c r="S106" i="4" s="1"/>
  <c r="L103" i="4"/>
  <c r="J104" i="4"/>
  <c r="K104" i="4" s="1"/>
  <c r="L104" i="4" s="1"/>
  <c r="BC103" i="14" l="1"/>
  <c r="AB255" i="14"/>
  <c r="BC102" i="14"/>
  <c r="G118" i="4"/>
  <c r="E118" i="4" s="1"/>
  <c r="H118" i="4" s="1"/>
  <c r="I118" i="4" s="1"/>
  <c r="O104" i="4"/>
  <c r="AB269" i="14"/>
  <c r="AN95" i="4"/>
  <c r="BE94" i="14" s="1"/>
  <c r="AK96" i="4"/>
  <c r="AN96" i="4" s="1"/>
  <c r="BE95" i="14" s="1"/>
  <c r="AI97" i="4"/>
  <c r="AG97" i="4" s="1"/>
  <c r="Y99" i="4"/>
  <c r="Z99" i="4" s="1"/>
  <c r="BD98" i="14" s="1"/>
  <c r="W105" i="4"/>
  <c r="E102" i="12"/>
  <c r="F102" i="12" s="1"/>
  <c r="H102" i="12" s="1"/>
  <c r="O103" i="4"/>
  <c r="J105" i="4"/>
  <c r="K105" i="4" s="1"/>
  <c r="L105" i="4" s="1"/>
  <c r="BC104" i="14" s="1"/>
  <c r="E103" i="12"/>
  <c r="F103" i="12" s="1"/>
  <c r="H103" i="12" s="1"/>
  <c r="G119" i="4" l="1"/>
  <c r="E119" i="4" s="1"/>
  <c r="H119" i="4" s="1"/>
  <c r="G120" i="4" s="1"/>
  <c r="E120" i="4" s="1"/>
  <c r="AQ96" i="4"/>
  <c r="AF94" i="14"/>
  <c r="AC99" i="4"/>
  <c r="AD176" i="14"/>
  <c r="O105" i="4"/>
  <c r="AB275" i="14"/>
  <c r="AQ95" i="4"/>
  <c r="AF85" i="14"/>
  <c r="AL97" i="4"/>
  <c r="AM97" i="4" s="1"/>
  <c r="AJ97" i="4"/>
  <c r="AK97" i="4" s="1"/>
  <c r="V106" i="4"/>
  <c r="U107" i="4" s="1"/>
  <c r="S107" i="4" s="1"/>
  <c r="X100" i="4"/>
  <c r="J106" i="4"/>
  <c r="K106" i="4" s="1"/>
  <c r="L106" i="4" s="1"/>
  <c r="BC105" i="14" s="1"/>
  <c r="E104" i="12"/>
  <c r="F104" i="12" s="1"/>
  <c r="H104" i="12" s="1"/>
  <c r="I119" i="4" l="1"/>
  <c r="H120" i="4" s="1"/>
  <c r="G121" i="4" s="1"/>
  <c r="E121" i="4" s="1"/>
  <c r="O106" i="4"/>
  <c r="AB279" i="14"/>
  <c r="AN97" i="4"/>
  <c r="BE96" i="14" s="1"/>
  <c r="AI98" i="4"/>
  <c r="AG98" i="4" s="1"/>
  <c r="AJ98" i="4" s="1"/>
  <c r="AK98" i="4" s="1"/>
  <c r="W106" i="4"/>
  <c r="V107" i="4" s="1"/>
  <c r="W107" i="4" s="1"/>
  <c r="Y100" i="4"/>
  <c r="Z100" i="4" s="1"/>
  <c r="BD99" i="14" s="1"/>
  <c r="J107" i="4"/>
  <c r="K107" i="4" s="1"/>
  <c r="L107" i="4" s="1"/>
  <c r="BC106" i="14" s="1"/>
  <c r="E105" i="12"/>
  <c r="F105" i="12" s="1"/>
  <c r="H105" i="12" s="1"/>
  <c r="O107" i="4" l="1"/>
  <c r="AB280" i="14"/>
  <c r="AC100" i="4"/>
  <c r="AD203" i="14"/>
  <c r="AQ97" i="4"/>
  <c r="AF118" i="14"/>
  <c r="AL98" i="4"/>
  <c r="AM98" i="4" s="1"/>
  <c r="AN98" i="4" s="1"/>
  <c r="BE97" i="14" s="1"/>
  <c r="X101" i="4"/>
  <c r="Y101" i="4" s="1"/>
  <c r="AI99" i="4"/>
  <c r="AG99" i="4" s="1"/>
  <c r="AJ99" i="4" s="1"/>
  <c r="I120" i="4"/>
  <c r="H121" i="4" s="1"/>
  <c r="I121" i="4" s="1"/>
  <c r="U108" i="4"/>
  <c r="J108" i="4"/>
  <c r="K108" i="4" s="1"/>
  <c r="L108" i="4" s="1"/>
  <c r="BC107" i="14" s="1"/>
  <c r="E106" i="12"/>
  <c r="F106" i="12" s="1"/>
  <c r="H106" i="12" s="1"/>
  <c r="AQ98" i="4" l="1"/>
  <c r="AF147" i="14"/>
  <c r="O108" i="4"/>
  <c r="AB264" i="14"/>
  <c r="Z101" i="4"/>
  <c r="BD100" i="14" s="1"/>
  <c r="X102" i="4"/>
  <c r="Y102" i="4" s="1"/>
  <c r="Z102" i="4" s="1"/>
  <c r="AL99" i="4"/>
  <c r="AM99" i="4" s="1"/>
  <c r="AK99" i="4"/>
  <c r="AI100" i="4"/>
  <c r="AG100" i="4" s="1"/>
  <c r="G122" i="4"/>
  <c r="E122" i="4" s="1"/>
  <c r="H122" i="4" s="1"/>
  <c r="S108" i="4"/>
  <c r="V108" i="4" s="1"/>
  <c r="E107" i="12"/>
  <c r="F107" i="12" s="1"/>
  <c r="H107" i="12" s="1"/>
  <c r="J109" i="4"/>
  <c r="BD101" i="14" l="1"/>
  <c r="AC102" i="4"/>
  <c r="AD214" i="14"/>
  <c r="AC101" i="4"/>
  <c r="AD210" i="14"/>
  <c r="AJ100" i="4"/>
  <c r="AI101" i="4" s="1"/>
  <c r="AG101" i="4" s="1"/>
  <c r="AN99" i="4"/>
  <c r="BE98" i="14" s="1"/>
  <c r="AL100" i="4"/>
  <c r="AM100" i="4" s="1"/>
  <c r="X103" i="4"/>
  <c r="Y103" i="4" s="1"/>
  <c r="G123" i="4"/>
  <c r="E123" i="4" s="1"/>
  <c r="I122" i="4"/>
  <c r="W108" i="4"/>
  <c r="U109" i="4"/>
  <c r="S109" i="4" s="1"/>
  <c r="K109" i="4"/>
  <c r="L109" i="4" s="1"/>
  <c r="BC108" i="14" s="1"/>
  <c r="AQ99" i="4" l="1"/>
  <c r="AF165" i="14"/>
  <c r="O109" i="4"/>
  <c r="AB265" i="14"/>
  <c r="AK100" i="4"/>
  <c r="AN100" i="4" s="1"/>
  <c r="BE99" i="14" s="1"/>
  <c r="Z103" i="4"/>
  <c r="BD102" i="14" s="1"/>
  <c r="X104" i="4"/>
  <c r="Y104" i="4" s="1"/>
  <c r="Z104" i="4" s="1"/>
  <c r="BD103" i="14" s="1"/>
  <c r="H123" i="4"/>
  <c r="I123" i="4" s="1"/>
  <c r="AL101" i="4"/>
  <c r="AM101" i="4" s="1"/>
  <c r="V109" i="4"/>
  <c r="W109" i="4" s="1"/>
  <c r="E108" i="12"/>
  <c r="F108" i="12" s="1"/>
  <c r="H108" i="12" s="1"/>
  <c r="J110" i="4"/>
  <c r="AC104" i="4" l="1"/>
  <c r="AD224" i="14"/>
  <c r="AC103" i="4"/>
  <c r="AD219" i="14"/>
  <c r="AQ100" i="4"/>
  <c r="AF189" i="14"/>
  <c r="AJ101" i="4"/>
  <c r="AI102" i="4" s="1"/>
  <c r="AG102" i="4" s="1"/>
  <c r="X105" i="4"/>
  <c r="Y105" i="4" s="1"/>
  <c r="Z105" i="4" s="1"/>
  <c r="BD104" i="14" s="1"/>
  <c r="U110" i="4"/>
  <c r="S110" i="4" s="1"/>
  <c r="V110" i="4" s="1"/>
  <c r="W110" i="4" s="1"/>
  <c r="G124" i="4"/>
  <c r="E124" i="4" s="1"/>
  <c r="H124" i="4" s="1"/>
  <c r="I124" i="4" s="1"/>
  <c r="K110" i="4"/>
  <c r="L110" i="4" s="1"/>
  <c r="BC109" i="14" s="1"/>
  <c r="AC105" i="4" l="1"/>
  <c r="AD227" i="14"/>
  <c r="O110" i="4"/>
  <c r="AB286" i="14"/>
  <c r="AL102" i="4"/>
  <c r="AM102" i="4" s="1"/>
  <c r="AK101" i="4"/>
  <c r="AJ102" i="4" s="1"/>
  <c r="AK102" i="4" s="1"/>
  <c r="X106" i="4"/>
  <c r="G125" i="4"/>
  <c r="E125" i="4" s="1"/>
  <c r="H125" i="4" s="1"/>
  <c r="G126" i="4" s="1"/>
  <c r="E126" i="4" s="1"/>
  <c r="U111" i="4"/>
  <c r="S111" i="4" s="1"/>
  <c r="V111" i="4" s="1"/>
  <c r="W111" i="4" s="1"/>
  <c r="E109" i="12"/>
  <c r="F109" i="12" s="1"/>
  <c r="H109" i="12" s="1"/>
  <c r="J111" i="4"/>
  <c r="AN102" i="4" l="1"/>
  <c r="AI103" i="4"/>
  <c r="AG103" i="4" s="1"/>
  <c r="AJ103" i="4" s="1"/>
  <c r="AK103" i="4" s="1"/>
  <c r="AN101" i="4"/>
  <c r="BE100" i="14" s="1"/>
  <c r="Y106" i="4"/>
  <c r="Z106" i="4" s="1"/>
  <c r="BD105" i="14" s="1"/>
  <c r="I125" i="4"/>
  <c r="H126" i="4" s="1"/>
  <c r="I126" i="4" s="1"/>
  <c r="U112" i="4"/>
  <c r="S112" i="4" s="1"/>
  <c r="V112" i="4" s="1"/>
  <c r="U113" i="4" s="1"/>
  <c r="S113" i="4" s="1"/>
  <c r="K111" i="4"/>
  <c r="L111" i="4" s="1"/>
  <c r="BC110" i="14" s="1"/>
  <c r="BE101" i="14" l="1"/>
  <c r="O111" i="4"/>
  <c r="AB292" i="14"/>
  <c r="AC106" i="4"/>
  <c r="AD232" i="14"/>
  <c r="AQ101" i="4"/>
  <c r="AF215" i="14"/>
  <c r="AQ102" i="4"/>
  <c r="AF230" i="14"/>
  <c r="AI104" i="4"/>
  <c r="AG104" i="4" s="1"/>
  <c r="AJ104" i="4" s="1"/>
  <c r="AK104" i="4" s="1"/>
  <c r="AL103" i="4"/>
  <c r="AM103" i="4" s="1"/>
  <c r="AN103" i="4" s="1"/>
  <c r="BE102" i="14" s="1"/>
  <c r="X107" i="4"/>
  <c r="Y107" i="4" s="1"/>
  <c r="Z107" i="4" s="1"/>
  <c r="BD106" i="14" s="1"/>
  <c r="G127" i="4"/>
  <c r="E127" i="4" s="1"/>
  <c r="H127" i="4" s="1"/>
  <c r="W112" i="4"/>
  <c r="V113" i="4" s="1"/>
  <c r="W113" i="4" s="1"/>
  <c r="J112" i="4"/>
  <c r="E110" i="12"/>
  <c r="F110" i="12" s="1"/>
  <c r="H110" i="12" s="1"/>
  <c r="AC107" i="4" l="1"/>
  <c r="AD234" i="14"/>
  <c r="AQ103" i="4"/>
  <c r="AF239" i="14"/>
  <c r="AL104" i="4"/>
  <c r="AM104" i="4" s="1"/>
  <c r="AN104" i="4" s="1"/>
  <c r="BE103" i="14" s="1"/>
  <c r="AI105" i="4"/>
  <c r="AG105" i="4" s="1"/>
  <c r="AJ105" i="4" s="1"/>
  <c r="AI106" i="4" s="1"/>
  <c r="AG106" i="4" s="1"/>
  <c r="X108" i="4"/>
  <c r="Y108" i="4" s="1"/>
  <c r="Z108" i="4" s="1"/>
  <c r="BD107" i="14" s="1"/>
  <c r="G128" i="4"/>
  <c r="E128" i="4" s="1"/>
  <c r="I127" i="4"/>
  <c r="U114" i="4"/>
  <c r="S114" i="4" s="1"/>
  <c r="V114" i="4" s="1"/>
  <c r="W114" i="4" s="1"/>
  <c r="K112" i="4"/>
  <c r="L112" i="4" s="1"/>
  <c r="BC111" i="14" s="1"/>
  <c r="AQ104" i="4" l="1"/>
  <c r="AF244" i="14"/>
  <c r="AC108" i="4"/>
  <c r="AD223" i="14"/>
  <c r="O112" i="4"/>
  <c r="AB296" i="14"/>
  <c r="AK105" i="4"/>
  <c r="AJ106" i="4" s="1"/>
  <c r="AK106" i="4" s="1"/>
  <c r="X109" i="4"/>
  <c r="AL105" i="4"/>
  <c r="AM105" i="4" s="1"/>
  <c r="H128" i="4"/>
  <c r="I128" i="4" s="1"/>
  <c r="U115" i="4"/>
  <c r="S115" i="4" s="1"/>
  <c r="V115" i="4" s="1"/>
  <c r="W115" i="4" s="1"/>
  <c r="E111" i="12"/>
  <c r="F111" i="12" s="1"/>
  <c r="H111" i="12" s="1"/>
  <c r="J113" i="4"/>
  <c r="AN105" i="4" l="1"/>
  <c r="BE104" i="14" s="1"/>
  <c r="AI107" i="4"/>
  <c r="AG107" i="4" s="1"/>
  <c r="AJ107" i="4" s="1"/>
  <c r="AK107" i="4" s="1"/>
  <c r="Y109" i="4"/>
  <c r="Z109" i="4" s="1"/>
  <c r="BD108" i="14" s="1"/>
  <c r="G129" i="4"/>
  <c r="E129" i="4" s="1"/>
  <c r="H129" i="4" s="1"/>
  <c r="G130" i="4" s="1"/>
  <c r="E130" i="4" s="1"/>
  <c r="U116" i="4"/>
  <c r="S116" i="4" s="1"/>
  <c r="V116" i="4" s="1"/>
  <c r="AL106" i="4"/>
  <c r="AM106" i="4" s="1"/>
  <c r="AN106" i="4" s="1"/>
  <c r="K113" i="4"/>
  <c r="L113" i="4" s="1"/>
  <c r="BC112" i="14" s="1"/>
  <c r="BE105" i="14" l="1"/>
  <c r="O113" i="4"/>
  <c r="AB300" i="14"/>
  <c r="AQ106" i="4"/>
  <c r="AF255" i="14"/>
  <c r="AC109" i="4"/>
  <c r="AD230" i="14"/>
  <c r="AQ105" i="4"/>
  <c r="AF248" i="14"/>
  <c r="AI108" i="4"/>
  <c r="AG108" i="4" s="1"/>
  <c r="AJ108" i="4" s="1"/>
  <c r="AI109" i="4" s="1"/>
  <c r="AG109" i="4" s="1"/>
  <c r="X110" i="4"/>
  <c r="Y110" i="4" s="1"/>
  <c r="Z110" i="4" s="1"/>
  <c r="BD109" i="14" s="1"/>
  <c r="W116" i="4"/>
  <c r="U117" i="4"/>
  <c r="S117" i="4" s="1"/>
  <c r="I129" i="4"/>
  <c r="H130" i="4" s="1"/>
  <c r="G131" i="4" s="1"/>
  <c r="E131" i="4" s="1"/>
  <c r="AL107" i="4"/>
  <c r="AM107" i="4" s="1"/>
  <c r="AN107" i="4" s="1"/>
  <c r="BE106" i="14" s="1"/>
  <c r="J114" i="4"/>
  <c r="E112" i="12"/>
  <c r="F112" i="12" s="1"/>
  <c r="H112" i="12" s="1"/>
  <c r="AC110" i="4" l="1"/>
  <c r="AD247" i="14"/>
  <c r="AQ107" i="4"/>
  <c r="AF261" i="14"/>
  <c r="AK108" i="4"/>
  <c r="AJ109" i="4" s="1"/>
  <c r="AI110" i="4" s="1"/>
  <c r="AG110" i="4" s="1"/>
  <c r="X111" i="4"/>
  <c r="Y111" i="4" s="1"/>
  <c r="Z111" i="4" s="1"/>
  <c r="BD110" i="14" s="1"/>
  <c r="V117" i="4"/>
  <c r="W117" i="4" s="1"/>
  <c r="I130" i="4"/>
  <c r="H131" i="4" s="1"/>
  <c r="AL108" i="4"/>
  <c r="AM108" i="4" s="1"/>
  <c r="K114" i="4"/>
  <c r="L114" i="4" s="1"/>
  <c r="BC113" i="14" s="1"/>
  <c r="AN108" i="4" l="1"/>
  <c r="AC111" i="4"/>
  <c r="AD256" i="14"/>
  <c r="O114" i="4"/>
  <c r="AB301" i="14"/>
  <c r="AK109" i="4"/>
  <c r="AJ110" i="4" s="1"/>
  <c r="AK110" i="4" s="1"/>
  <c r="X112" i="4"/>
  <c r="U118" i="4"/>
  <c r="S118" i="4" s="1"/>
  <c r="V118" i="4" s="1"/>
  <c r="U119" i="4" s="1"/>
  <c r="S119" i="4" s="1"/>
  <c r="I131" i="4"/>
  <c r="G132" i="4"/>
  <c r="E132" i="4" s="1"/>
  <c r="AL109" i="4"/>
  <c r="AM109" i="4" s="1"/>
  <c r="E113" i="12"/>
  <c r="F113" i="12" s="1"/>
  <c r="H113" i="12" s="1"/>
  <c r="J115" i="4"/>
  <c r="AQ108" i="4" l="1"/>
  <c r="BE107" i="14"/>
  <c r="AF241" i="14"/>
  <c r="AN109" i="4"/>
  <c r="BE108" i="14" s="1"/>
  <c r="AI111" i="4"/>
  <c r="AG111" i="4" s="1"/>
  <c r="AJ111" i="4" s="1"/>
  <c r="AI112" i="4" s="1"/>
  <c r="AG112" i="4" s="1"/>
  <c r="Y112" i="4"/>
  <c r="Z112" i="4" s="1"/>
  <c r="BD111" i="14" s="1"/>
  <c r="H132" i="4"/>
  <c r="I132" i="4" s="1"/>
  <c r="AL110" i="4"/>
  <c r="W118" i="4"/>
  <c r="V119" i="4" s="1"/>
  <c r="K115" i="4"/>
  <c r="L115" i="4" s="1"/>
  <c r="BC114" i="14" s="1"/>
  <c r="O115" i="4" l="1"/>
  <c r="AB305" i="14"/>
  <c r="AC112" i="4"/>
  <c r="AD260" i="14"/>
  <c r="AQ109" i="4"/>
  <c r="AF246" i="14"/>
  <c r="G133" i="4"/>
  <c r="E133" i="4" s="1"/>
  <c r="H133" i="4" s="1"/>
  <c r="G134" i="4" s="1"/>
  <c r="E134" i="4" s="1"/>
  <c r="X113" i="4"/>
  <c r="AK111" i="4"/>
  <c r="AJ112" i="4" s="1"/>
  <c r="W119" i="4"/>
  <c r="U120" i="4"/>
  <c r="S120" i="4" s="1"/>
  <c r="AM110" i="4"/>
  <c r="AN110" i="4" s="1"/>
  <c r="BE109" i="14" s="1"/>
  <c r="J116" i="4"/>
  <c r="E114" i="12"/>
  <c r="F114" i="12" s="1"/>
  <c r="H114" i="12" s="1"/>
  <c r="AQ110" i="4" l="1"/>
  <c r="AF268" i="14"/>
  <c r="Y113" i="4"/>
  <c r="Z113" i="4" s="1"/>
  <c r="BD112" i="14" s="1"/>
  <c r="I133" i="4"/>
  <c r="H134" i="4" s="1"/>
  <c r="G135" i="4" s="1"/>
  <c r="E135" i="4" s="1"/>
  <c r="V120" i="4"/>
  <c r="W120" i="4" s="1"/>
  <c r="AK112" i="4"/>
  <c r="AI113" i="4"/>
  <c r="AG113" i="4" s="1"/>
  <c r="AL111" i="4"/>
  <c r="K116" i="4"/>
  <c r="L116" i="4" s="1"/>
  <c r="BC115" i="14" s="1"/>
  <c r="AC113" i="4" l="1"/>
  <c r="AD262" i="14"/>
  <c r="O116" i="4"/>
  <c r="AB308" i="14"/>
  <c r="X114" i="4"/>
  <c r="Y114" i="4" s="1"/>
  <c r="Z114" i="4" s="1"/>
  <c r="BD113" i="14" s="1"/>
  <c r="U121" i="4"/>
  <c r="S121" i="4" s="1"/>
  <c r="V121" i="4" s="1"/>
  <c r="W121" i="4" s="1"/>
  <c r="I134" i="4"/>
  <c r="H135" i="4" s="1"/>
  <c r="AJ113" i="4"/>
  <c r="AM111" i="4"/>
  <c r="AN111" i="4" s="1"/>
  <c r="BE110" i="14" s="1"/>
  <c r="J117" i="4"/>
  <c r="K117" i="4" s="1"/>
  <c r="L117" i="4" s="1"/>
  <c r="BC116" i="14" s="1"/>
  <c r="E115" i="12"/>
  <c r="F115" i="12" s="1"/>
  <c r="H115" i="12" s="1"/>
  <c r="AC114" i="4" l="1"/>
  <c r="AD264" i="14"/>
  <c r="O117" i="4"/>
  <c r="AB312" i="14"/>
  <c r="AQ111" i="4"/>
  <c r="AF274" i="14"/>
  <c r="X115" i="4"/>
  <c r="U122" i="4"/>
  <c r="S122" i="4" s="1"/>
  <c r="V122" i="4" s="1"/>
  <c r="U123" i="4" s="1"/>
  <c r="S123" i="4" s="1"/>
  <c r="I135" i="4"/>
  <c r="G136" i="4"/>
  <c r="E136" i="4" s="1"/>
  <c r="AK113" i="4"/>
  <c r="AI114" i="4"/>
  <c r="AG114" i="4" s="1"/>
  <c r="AL112" i="4"/>
  <c r="J118" i="4"/>
  <c r="E116" i="12"/>
  <c r="F116" i="12" s="1"/>
  <c r="H116" i="12" s="1"/>
  <c r="Y115" i="4" l="1"/>
  <c r="Z115" i="4" s="1"/>
  <c r="BD114" i="14" s="1"/>
  <c r="H136" i="4"/>
  <c r="G137" i="4" s="1"/>
  <c r="E137" i="4" s="1"/>
  <c r="W122" i="4"/>
  <c r="V123" i="4" s="1"/>
  <c r="W123" i="4" s="1"/>
  <c r="AJ114" i="4"/>
  <c r="AM112" i="4"/>
  <c r="AN112" i="4" s="1"/>
  <c r="BE111" i="14" s="1"/>
  <c r="K118" i="4"/>
  <c r="L118" i="4" s="1"/>
  <c r="BC117" i="14" s="1"/>
  <c r="O118" i="4" l="1"/>
  <c r="AB313" i="14"/>
  <c r="AQ112" i="4"/>
  <c r="AF277" i="14"/>
  <c r="AC115" i="4"/>
  <c r="AD270" i="14"/>
  <c r="X116" i="4"/>
  <c r="Y116" i="4" s="1"/>
  <c r="Z116" i="4" s="1"/>
  <c r="BD115" i="14" s="1"/>
  <c r="U124" i="4"/>
  <c r="S124" i="4" s="1"/>
  <c r="V124" i="4" s="1"/>
  <c r="W124" i="4" s="1"/>
  <c r="I136" i="4"/>
  <c r="H137" i="4" s="1"/>
  <c r="G138" i="4" s="1"/>
  <c r="E138" i="4" s="1"/>
  <c r="AL113" i="4"/>
  <c r="AM113" i="4" s="1"/>
  <c r="AN113" i="4" s="1"/>
  <c r="BE112" i="14" s="1"/>
  <c r="AI115" i="4"/>
  <c r="AG115" i="4" s="1"/>
  <c r="AK114" i="4"/>
  <c r="J119" i="4"/>
  <c r="K119" i="4" s="1"/>
  <c r="L119" i="4" s="1"/>
  <c r="BC118" i="14" s="1"/>
  <c r="E117" i="12"/>
  <c r="F117" i="12" s="1"/>
  <c r="H117" i="12" s="1"/>
  <c r="AC116" i="4" l="1"/>
  <c r="AD277" i="14"/>
  <c r="O119" i="4"/>
  <c r="AB316" i="14"/>
  <c r="AQ113" i="4"/>
  <c r="AF279" i="14"/>
  <c r="X117" i="4"/>
  <c r="I137" i="4"/>
  <c r="H138" i="4" s="1"/>
  <c r="G139" i="4" s="1"/>
  <c r="E139" i="4" s="1"/>
  <c r="AJ115" i="4"/>
  <c r="AK115" i="4" s="1"/>
  <c r="AL114" i="4"/>
  <c r="U125" i="4"/>
  <c r="S125" i="4" s="1"/>
  <c r="V125" i="4" s="1"/>
  <c r="U126" i="4" s="1"/>
  <c r="S126" i="4" s="1"/>
  <c r="E118" i="12"/>
  <c r="F118" i="12" s="1"/>
  <c r="H118" i="12" s="1"/>
  <c r="J120" i="4"/>
  <c r="Y117" i="4" l="1"/>
  <c r="Z117" i="4" s="1"/>
  <c r="BD116" i="14" s="1"/>
  <c r="I138" i="4"/>
  <c r="H139" i="4" s="1"/>
  <c r="G140" i="4" s="1"/>
  <c r="E140" i="4" s="1"/>
  <c r="AI116" i="4"/>
  <c r="AG116" i="4" s="1"/>
  <c r="AJ116" i="4" s="1"/>
  <c r="AI117" i="4" s="1"/>
  <c r="AG117" i="4" s="1"/>
  <c r="AM114" i="4"/>
  <c r="AN114" i="4" s="1"/>
  <c r="BE113" i="14" s="1"/>
  <c r="W125" i="4"/>
  <c r="V126" i="4" s="1"/>
  <c r="U127" i="4" s="1"/>
  <c r="S127" i="4" s="1"/>
  <c r="K120" i="4"/>
  <c r="L120" i="4" s="1"/>
  <c r="BC119" i="14" s="1"/>
  <c r="O120" i="4" l="1"/>
  <c r="AB320" i="14"/>
  <c r="AQ114" i="4"/>
  <c r="AF281" i="14"/>
  <c r="AC117" i="4"/>
  <c r="AD282" i="14"/>
  <c r="X118" i="4"/>
  <c r="I139" i="4"/>
  <c r="H140" i="4" s="1"/>
  <c r="AK116" i="4"/>
  <c r="AJ117" i="4" s="1"/>
  <c r="AI118" i="4" s="1"/>
  <c r="AG118" i="4" s="1"/>
  <c r="AL115" i="4"/>
  <c r="W126" i="4"/>
  <c r="V127" i="4" s="1"/>
  <c r="W127" i="4" s="1"/>
  <c r="J121" i="4"/>
  <c r="K121" i="4" s="1"/>
  <c r="L121" i="4" s="1"/>
  <c r="BC120" i="14" s="1"/>
  <c r="E119" i="12"/>
  <c r="F119" i="12" s="1"/>
  <c r="H119" i="12" s="1"/>
  <c r="O121" i="4" l="1"/>
  <c r="AB322" i="14"/>
  <c r="Y118" i="4"/>
  <c r="Z118" i="4" s="1"/>
  <c r="BD117" i="14" s="1"/>
  <c r="G141" i="4"/>
  <c r="E141" i="4" s="1"/>
  <c r="I140" i="4"/>
  <c r="AK117" i="4"/>
  <c r="AJ118" i="4" s="1"/>
  <c r="AM115" i="4"/>
  <c r="AN115" i="4" s="1"/>
  <c r="BE114" i="14" s="1"/>
  <c r="U128" i="4"/>
  <c r="S128" i="4" s="1"/>
  <c r="V128" i="4" s="1"/>
  <c r="E120" i="12"/>
  <c r="F120" i="12" s="1"/>
  <c r="H120" i="12" s="1"/>
  <c r="J122" i="4"/>
  <c r="AQ115" i="4" l="1"/>
  <c r="AF285" i="14"/>
  <c r="AC118" i="4"/>
  <c r="AD285" i="14"/>
  <c r="X119" i="4"/>
  <c r="H141" i="4"/>
  <c r="AK118" i="4"/>
  <c r="AI119" i="4"/>
  <c r="AG119" i="4" s="1"/>
  <c r="AL116" i="4"/>
  <c r="AM116" i="4" s="1"/>
  <c r="AN116" i="4" s="1"/>
  <c r="BE115" i="14" s="1"/>
  <c r="W128" i="4"/>
  <c r="U129" i="4"/>
  <c r="S129" i="4" s="1"/>
  <c r="K122" i="4"/>
  <c r="L122" i="4" s="1"/>
  <c r="BC121" i="14" s="1"/>
  <c r="O122" i="4" l="1"/>
  <c r="AB63" i="14"/>
  <c r="AQ116" i="4"/>
  <c r="AF287" i="14"/>
  <c r="Y119" i="4"/>
  <c r="Z119" i="4" s="1"/>
  <c r="BD118" i="14" s="1"/>
  <c r="AJ119" i="4"/>
  <c r="AI120" i="4" s="1"/>
  <c r="AG120" i="4" s="1"/>
  <c r="I141" i="4"/>
  <c r="G142" i="4"/>
  <c r="E142" i="4" s="1"/>
  <c r="AL117" i="4"/>
  <c r="AM117" i="4" s="1"/>
  <c r="AN117" i="4" s="1"/>
  <c r="BE116" i="14" s="1"/>
  <c r="V129" i="4"/>
  <c r="W129" i="4" s="1"/>
  <c r="J123" i="4"/>
  <c r="E121" i="12"/>
  <c r="F121" i="12" s="1"/>
  <c r="H121" i="12" s="1"/>
  <c r="AC119" i="4" l="1"/>
  <c r="AD289" i="14"/>
  <c r="AQ117" i="4"/>
  <c r="AF294" i="14"/>
  <c r="X120" i="4"/>
  <c r="Y120" i="4" s="1"/>
  <c r="Z120" i="4" s="1"/>
  <c r="BD119" i="14" s="1"/>
  <c r="AK119" i="4"/>
  <c r="AJ120" i="4" s="1"/>
  <c r="AI121" i="4" s="1"/>
  <c r="AG121" i="4" s="1"/>
  <c r="H142" i="4"/>
  <c r="I142" i="4" s="1"/>
  <c r="AL118" i="4"/>
  <c r="AM118" i="4" s="1"/>
  <c r="AN118" i="4" s="1"/>
  <c r="BE117" i="14" s="1"/>
  <c r="U130" i="4"/>
  <c r="S130" i="4" s="1"/>
  <c r="V130" i="4" s="1"/>
  <c r="U131" i="4" s="1"/>
  <c r="S131" i="4" s="1"/>
  <c r="K123" i="4"/>
  <c r="L123" i="4" s="1"/>
  <c r="BC122" i="14" s="1"/>
  <c r="AQ118" i="4" l="1"/>
  <c r="AF298" i="14"/>
  <c r="AC120" i="4"/>
  <c r="AD291" i="14"/>
  <c r="O123" i="4"/>
  <c r="AB242" i="14"/>
  <c r="X121" i="4"/>
  <c r="Y121" i="4" s="1"/>
  <c r="Z121" i="4" s="1"/>
  <c r="BD120" i="14" s="1"/>
  <c r="AK120" i="4"/>
  <c r="AJ121" i="4" s="1"/>
  <c r="AI122" i="4" s="1"/>
  <c r="AG122" i="4" s="1"/>
  <c r="G143" i="4"/>
  <c r="E143" i="4" s="1"/>
  <c r="H143" i="4" s="1"/>
  <c r="I143" i="4" s="1"/>
  <c r="AL119" i="4"/>
  <c r="W130" i="4"/>
  <c r="V131" i="4" s="1"/>
  <c r="E122" i="12"/>
  <c r="F122" i="12" s="1"/>
  <c r="H122" i="12" s="1"/>
  <c r="J124" i="4"/>
  <c r="AC121" i="4" l="1"/>
  <c r="AD294" i="14"/>
  <c r="X122" i="4"/>
  <c r="Y122" i="4" s="1"/>
  <c r="Z122" i="4" s="1"/>
  <c r="BD121" i="14" s="1"/>
  <c r="G144" i="4"/>
  <c r="E144" i="4" s="1"/>
  <c r="H144" i="4" s="1"/>
  <c r="G145" i="4" s="1"/>
  <c r="E145" i="4" s="1"/>
  <c r="AK121" i="4"/>
  <c r="AJ122" i="4" s="1"/>
  <c r="AK122" i="4" s="1"/>
  <c r="AM119" i="4"/>
  <c r="AN119" i="4" s="1"/>
  <c r="BE118" i="14" s="1"/>
  <c r="U132" i="4"/>
  <c r="S132" i="4" s="1"/>
  <c r="W131" i="4"/>
  <c r="K124" i="4"/>
  <c r="L124" i="4" s="1"/>
  <c r="BC123" i="14" s="1"/>
  <c r="AQ119" i="4" l="1"/>
  <c r="AF303" i="14"/>
  <c r="AC122" i="4"/>
  <c r="AD155" i="14"/>
  <c r="O124" i="4"/>
  <c r="AB262" i="14"/>
  <c r="X123" i="4"/>
  <c r="I144" i="4"/>
  <c r="H145" i="4" s="1"/>
  <c r="AI123" i="4"/>
  <c r="AG123" i="4" s="1"/>
  <c r="AJ123" i="4" s="1"/>
  <c r="AK123" i="4" s="1"/>
  <c r="AL120" i="4"/>
  <c r="AM120" i="4" s="1"/>
  <c r="AN120" i="4" s="1"/>
  <c r="BE119" i="14" s="1"/>
  <c r="V132" i="4"/>
  <c r="U133" i="4" s="1"/>
  <c r="S133" i="4" s="1"/>
  <c r="J125" i="4"/>
  <c r="E123" i="12"/>
  <c r="F123" i="12" s="1"/>
  <c r="H123" i="12" s="1"/>
  <c r="AQ120" i="4" l="1"/>
  <c r="AF304" i="14"/>
  <c r="Y123" i="4"/>
  <c r="Z123" i="4" s="1"/>
  <c r="BD122" i="14" s="1"/>
  <c r="I145" i="4"/>
  <c r="G146" i="4"/>
  <c r="E146" i="4" s="1"/>
  <c r="AI124" i="4"/>
  <c r="AG124" i="4" s="1"/>
  <c r="AJ124" i="4" s="1"/>
  <c r="AI125" i="4" s="1"/>
  <c r="AG125" i="4" s="1"/>
  <c r="W132" i="4"/>
  <c r="V133" i="4" s="1"/>
  <c r="AL121" i="4"/>
  <c r="K125" i="4"/>
  <c r="L125" i="4" s="1"/>
  <c r="BC124" i="14" s="1"/>
  <c r="AC123" i="4" l="1"/>
  <c r="AD190" i="14"/>
  <c r="O125" i="4"/>
  <c r="AB282" i="14"/>
  <c r="X124" i="4"/>
  <c r="H146" i="4"/>
  <c r="I146" i="4" s="1"/>
  <c r="AK124" i="4"/>
  <c r="AJ125" i="4" s="1"/>
  <c r="AM121" i="4"/>
  <c r="AN121" i="4" s="1"/>
  <c r="BE120" i="14" s="1"/>
  <c r="W133" i="4"/>
  <c r="U134" i="4"/>
  <c r="S134" i="4" s="1"/>
  <c r="J126" i="4"/>
  <c r="K126" i="4" s="1"/>
  <c r="E124" i="12"/>
  <c r="F124" i="12" s="1"/>
  <c r="H124" i="12" s="1"/>
  <c r="AQ121" i="4" l="1"/>
  <c r="AF305" i="14"/>
  <c r="Y124" i="4"/>
  <c r="Z124" i="4" s="1"/>
  <c r="BD123" i="14" s="1"/>
  <c r="G147" i="4"/>
  <c r="E147" i="4" s="1"/>
  <c r="H147" i="4" s="1"/>
  <c r="I147" i="4" s="1"/>
  <c r="AI126" i="4"/>
  <c r="AG126" i="4" s="1"/>
  <c r="AK125" i="4"/>
  <c r="AL122" i="4"/>
  <c r="AM122" i="4" s="1"/>
  <c r="AN122" i="4" s="1"/>
  <c r="BE121" i="14" s="1"/>
  <c r="V134" i="4"/>
  <c r="U135" i="4" s="1"/>
  <c r="S135" i="4" s="1"/>
  <c r="L126" i="4"/>
  <c r="J127" i="4"/>
  <c r="K127" i="4" s="1"/>
  <c r="L127" i="4" s="1"/>
  <c r="BC126" i="14" s="1"/>
  <c r="AB306" i="14" l="1"/>
  <c r="BC125" i="14"/>
  <c r="AC124" i="4"/>
  <c r="AD220" i="14"/>
  <c r="AQ122" i="4"/>
  <c r="AF131" i="14"/>
  <c r="O127" i="4"/>
  <c r="AB327" i="14"/>
  <c r="X125" i="4"/>
  <c r="Y125" i="4" s="1"/>
  <c r="Z125" i="4" s="1"/>
  <c r="BD124" i="14" s="1"/>
  <c r="G148" i="4"/>
  <c r="E148" i="4" s="1"/>
  <c r="H148" i="4" s="1"/>
  <c r="G149" i="4" s="1"/>
  <c r="E149" i="4" s="1"/>
  <c r="E125" i="12"/>
  <c r="F125" i="12" s="1"/>
  <c r="H125" i="12" s="1"/>
  <c r="O126" i="4"/>
  <c r="W134" i="4"/>
  <c r="V135" i="4" s="1"/>
  <c r="AJ126" i="4"/>
  <c r="AK126" i="4" s="1"/>
  <c r="AL123" i="4"/>
  <c r="AM123" i="4" s="1"/>
  <c r="AN123" i="4" s="1"/>
  <c r="BE122" i="14" s="1"/>
  <c r="J128" i="4"/>
  <c r="K128" i="4" s="1"/>
  <c r="L128" i="4" s="1"/>
  <c r="BC127" i="14" s="1"/>
  <c r="E126" i="12"/>
  <c r="F126" i="12" s="1"/>
  <c r="H126" i="12" s="1"/>
  <c r="O128" i="4" l="1"/>
  <c r="AB336" i="14"/>
  <c r="AC125" i="4"/>
  <c r="AD257" i="14"/>
  <c r="AQ123" i="4"/>
  <c r="AF211" i="14"/>
  <c r="X126" i="4"/>
  <c r="I148" i="4"/>
  <c r="H149" i="4" s="1"/>
  <c r="G150" i="4" s="1"/>
  <c r="E150" i="4" s="1"/>
  <c r="AI127" i="4"/>
  <c r="AG127" i="4" s="1"/>
  <c r="AJ127" i="4" s="1"/>
  <c r="AK127" i="4" s="1"/>
  <c r="AL124" i="4"/>
  <c r="U136" i="4"/>
  <c r="S136" i="4" s="1"/>
  <c r="W135" i="4"/>
  <c r="E127" i="12"/>
  <c r="F127" i="12" s="1"/>
  <c r="H127" i="12" s="1"/>
  <c r="J129" i="4"/>
  <c r="Y126" i="4" l="1"/>
  <c r="Z126" i="4" s="1"/>
  <c r="BD125" i="14" s="1"/>
  <c r="I149" i="4"/>
  <c r="H150" i="4" s="1"/>
  <c r="I150" i="4" s="1"/>
  <c r="AI128" i="4"/>
  <c r="AG128" i="4" s="1"/>
  <c r="AJ128" i="4" s="1"/>
  <c r="AK128" i="4" s="1"/>
  <c r="AM124" i="4"/>
  <c r="AN124" i="4" s="1"/>
  <c r="BE123" i="14" s="1"/>
  <c r="V136" i="4"/>
  <c r="K129" i="4"/>
  <c r="L129" i="4" s="1"/>
  <c r="BC128" i="14" s="1"/>
  <c r="O129" i="4" l="1"/>
  <c r="AB342" i="14"/>
  <c r="AQ124" i="4"/>
  <c r="AF234" i="14"/>
  <c r="AC126" i="4"/>
  <c r="AD292" i="14"/>
  <c r="X127" i="4"/>
  <c r="Y127" i="4" s="1"/>
  <c r="Z127" i="4" s="1"/>
  <c r="BD126" i="14" s="1"/>
  <c r="G151" i="4"/>
  <c r="E151" i="4" s="1"/>
  <c r="H151" i="4" s="1"/>
  <c r="I151" i="4" s="1"/>
  <c r="AI129" i="4"/>
  <c r="AG129" i="4" s="1"/>
  <c r="AJ129" i="4" s="1"/>
  <c r="AI130" i="4" s="1"/>
  <c r="AG130" i="4" s="1"/>
  <c r="AL125" i="4"/>
  <c r="AM125" i="4" s="1"/>
  <c r="AN125" i="4" s="1"/>
  <c r="BE124" i="14" s="1"/>
  <c r="U137" i="4"/>
  <c r="S137" i="4" s="1"/>
  <c r="W136" i="4"/>
  <c r="J130" i="4"/>
  <c r="K130" i="4" s="1"/>
  <c r="L130" i="4" s="1"/>
  <c r="BC129" i="14" s="1"/>
  <c r="E128" i="12"/>
  <c r="F128" i="12" s="1"/>
  <c r="H128" i="12" s="1"/>
  <c r="AC127" i="4" l="1"/>
  <c r="AD306" i="14"/>
  <c r="O130" i="4"/>
  <c r="AB344" i="14"/>
  <c r="AQ125" i="4"/>
  <c r="AF270" i="14"/>
  <c r="X128" i="4"/>
  <c r="Y128" i="4" s="1"/>
  <c r="Z128" i="4" s="1"/>
  <c r="BD127" i="14" s="1"/>
  <c r="AK129" i="4"/>
  <c r="AJ130" i="4" s="1"/>
  <c r="AK130" i="4" s="1"/>
  <c r="G152" i="4"/>
  <c r="E152" i="4" s="1"/>
  <c r="H152" i="4" s="1"/>
  <c r="G153" i="4" s="1"/>
  <c r="E153" i="4" s="1"/>
  <c r="V137" i="4"/>
  <c r="W137" i="4" s="1"/>
  <c r="AL126" i="4"/>
  <c r="AM126" i="4" s="1"/>
  <c r="AN126" i="4" s="1"/>
  <c r="BE125" i="14" s="1"/>
  <c r="J131" i="4"/>
  <c r="E129" i="12"/>
  <c r="F129" i="12" s="1"/>
  <c r="H129" i="12" s="1"/>
  <c r="AC128" i="4" l="1"/>
  <c r="AD310" i="14"/>
  <c r="AQ126" i="4"/>
  <c r="AF297" i="14"/>
  <c r="X129" i="4"/>
  <c r="Y129" i="4" s="1"/>
  <c r="Z129" i="4" s="1"/>
  <c r="BD128" i="14" s="1"/>
  <c r="U138" i="4"/>
  <c r="S138" i="4" s="1"/>
  <c r="V138" i="4" s="1"/>
  <c r="U139" i="4" s="1"/>
  <c r="S139" i="4" s="1"/>
  <c r="AI131" i="4"/>
  <c r="AG131" i="4" s="1"/>
  <c r="AJ131" i="4" s="1"/>
  <c r="AK131" i="4" s="1"/>
  <c r="AL127" i="4"/>
  <c r="AM127" i="4" s="1"/>
  <c r="AN127" i="4" s="1"/>
  <c r="BE126" i="14" s="1"/>
  <c r="I152" i="4"/>
  <c r="H153" i="4" s="1"/>
  <c r="G154" i="4" s="1"/>
  <c r="E154" i="4" s="1"/>
  <c r="K131" i="4"/>
  <c r="L131" i="4" s="1"/>
  <c r="BC130" i="14" s="1"/>
  <c r="AC129" i="4" l="1"/>
  <c r="AD313" i="14"/>
  <c r="O131" i="4"/>
  <c r="AB346" i="14"/>
  <c r="AQ127" i="4"/>
  <c r="AF314" i="14"/>
  <c r="W138" i="4"/>
  <c r="V139" i="4" s="1"/>
  <c r="U140" i="4" s="1"/>
  <c r="S140" i="4" s="1"/>
  <c r="X130" i="4"/>
  <c r="Y130" i="4" s="1"/>
  <c r="Z130" i="4" s="1"/>
  <c r="BD129" i="14" s="1"/>
  <c r="I153" i="4"/>
  <c r="H154" i="4" s="1"/>
  <c r="AI132" i="4"/>
  <c r="AG132" i="4" s="1"/>
  <c r="AJ132" i="4" s="1"/>
  <c r="AK132" i="4" s="1"/>
  <c r="AL128" i="4"/>
  <c r="E130" i="12"/>
  <c r="F130" i="12" s="1"/>
  <c r="H130" i="12" s="1"/>
  <c r="J132" i="4"/>
  <c r="AC130" i="4" l="1"/>
  <c r="AD315" i="14"/>
  <c r="W139" i="4"/>
  <c r="V140" i="4" s="1"/>
  <c r="U141" i="4" s="1"/>
  <c r="S141" i="4" s="1"/>
  <c r="AI133" i="4"/>
  <c r="AG133" i="4" s="1"/>
  <c r="AJ133" i="4" s="1"/>
  <c r="AI134" i="4" s="1"/>
  <c r="AG134" i="4" s="1"/>
  <c r="G155" i="4"/>
  <c r="E155" i="4" s="1"/>
  <c r="I154" i="4"/>
  <c r="X131" i="4"/>
  <c r="AM128" i="4"/>
  <c r="AN128" i="4" s="1"/>
  <c r="BE127" i="14" s="1"/>
  <c r="K132" i="4"/>
  <c r="L132" i="4" s="1"/>
  <c r="BC131" i="14" s="1"/>
  <c r="AQ128" i="4" l="1"/>
  <c r="AF319" i="14"/>
  <c r="O132" i="4"/>
  <c r="AB348" i="14"/>
  <c r="AK133" i="4"/>
  <c r="AJ134" i="4" s="1"/>
  <c r="AI135" i="4" s="1"/>
  <c r="AG135" i="4" s="1"/>
  <c r="H155" i="4"/>
  <c r="W140" i="4"/>
  <c r="V141" i="4" s="1"/>
  <c r="Y131" i="4"/>
  <c r="Z131" i="4" s="1"/>
  <c r="BD130" i="14" s="1"/>
  <c r="J133" i="4"/>
  <c r="K133" i="4" s="1"/>
  <c r="L133" i="4" s="1"/>
  <c r="BC132" i="14" s="1"/>
  <c r="AL129" i="4"/>
  <c r="E131" i="12"/>
  <c r="F131" i="12" s="1"/>
  <c r="H131" i="12" s="1"/>
  <c r="AC131" i="4" l="1"/>
  <c r="AD318" i="14"/>
  <c r="O133" i="4"/>
  <c r="AB350" i="14"/>
  <c r="AK134" i="4"/>
  <c r="AJ135" i="4" s="1"/>
  <c r="G156" i="4"/>
  <c r="E156" i="4" s="1"/>
  <c r="I155" i="4"/>
  <c r="W141" i="4"/>
  <c r="U142" i="4"/>
  <c r="S142" i="4" s="1"/>
  <c r="X132" i="4"/>
  <c r="AM129" i="4"/>
  <c r="AN129" i="4" s="1"/>
  <c r="BE128" i="14" s="1"/>
  <c r="J134" i="4"/>
  <c r="E132" i="12"/>
  <c r="F132" i="12" s="1"/>
  <c r="H132" i="12" s="1"/>
  <c r="AQ129" i="4" l="1"/>
  <c r="AF322" i="14"/>
  <c r="AK135" i="4"/>
  <c r="AI136" i="4"/>
  <c r="AG136" i="4" s="1"/>
  <c r="H156" i="4"/>
  <c r="I156" i="4" s="1"/>
  <c r="V142" i="4"/>
  <c r="U143" i="4" s="1"/>
  <c r="S143" i="4" s="1"/>
  <c r="Y132" i="4"/>
  <c r="Z132" i="4" s="1"/>
  <c r="BD131" i="14" s="1"/>
  <c r="AL130" i="4"/>
  <c r="AM130" i="4" s="1"/>
  <c r="K134" i="4"/>
  <c r="L134" i="4" s="1"/>
  <c r="BC133" i="14" s="1"/>
  <c r="AC132" i="4" l="1"/>
  <c r="AD321" i="14"/>
  <c r="O134" i="4"/>
  <c r="AB354" i="14"/>
  <c r="AJ136" i="4"/>
  <c r="AK136" i="4" s="1"/>
  <c r="W142" i="4"/>
  <c r="V143" i="4" s="1"/>
  <c r="G157" i="4"/>
  <c r="E157" i="4" s="1"/>
  <c r="H157" i="4" s="1"/>
  <c r="G158" i="4" s="1"/>
  <c r="E158" i="4" s="1"/>
  <c r="X133" i="4"/>
  <c r="Y133" i="4" s="1"/>
  <c r="Z133" i="4" s="1"/>
  <c r="BD132" i="14" s="1"/>
  <c r="AN130" i="4"/>
  <c r="BE129" i="14" s="1"/>
  <c r="AL131" i="4"/>
  <c r="AM131" i="4" s="1"/>
  <c r="AN131" i="4" s="1"/>
  <c r="BE130" i="14" s="1"/>
  <c r="J135" i="4"/>
  <c r="K135" i="4" s="1"/>
  <c r="L135" i="4" s="1"/>
  <c r="BC134" i="14" s="1"/>
  <c r="E133" i="12"/>
  <c r="F133" i="12" s="1"/>
  <c r="H133" i="12" s="1"/>
  <c r="AQ131" i="4" l="1"/>
  <c r="AF330" i="14"/>
  <c r="AQ130" i="4"/>
  <c r="AF326" i="14"/>
  <c r="AC133" i="4"/>
  <c r="AD324" i="14"/>
  <c r="O135" i="4"/>
  <c r="AB357" i="14"/>
  <c r="AI137" i="4"/>
  <c r="AG137" i="4" s="1"/>
  <c r="AJ137" i="4" s="1"/>
  <c r="AI138" i="4" s="1"/>
  <c r="AG138" i="4" s="1"/>
  <c r="W143" i="4"/>
  <c r="U144" i="4"/>
  <c r="S144" i="4" s="1"/>
  <c r="I157" i="4"/>
  <c r="H158" i="4" s="1"/>
  <c r="X134" i="4"/>
  <c r="Y134" i="4" s="1"/>
  <c r="Z134" i="4" s="1"/>
  <c r="BD133" i="14" s="1"/>
  <c r="AL132" i="4"/>
  <c r="J136" i="4"/>
  <c r="K136" i="4" s="1"/>
  <c r="L136" i="4" s="1"/>
  <c r="BC135" i="14" s="1"/>
  <c r="E134" i="12"/>
  <c r="F134" i="12" s="1"/>
  <c r="H134" i="12" s="1"/>
  <c r="O136" i="4" l="1"/>
  <c r="AB360" i="14"/>
  <c r="AC134" i="4"/>
  <c r="AD327" i="14"/>
  <c r="AK137" i="4"/>
  <c r="AJ138" i="4" s="1"/>
  <c r="AK138" i="4" s="1"/>
  <c r="V144" i="4"/>
  <c r="W144" i="4" s="1"/>
  <c r="G159" i="4"/>
  <c r="E159" i="4" s="1"/>
  <c r="I158" i="4"/>
  <c r="X135" i="4"/>
  <c r="AM132" i="4"/>
  <c r="AN132" i="4" s="1"/>
  <c r="BE131" i="14" s="1"/>
  <c r="E135" i="12"/>
  <c r="F135" i="12" s="1"/>
  <c r="H135" i="12" s="1"/>
  <c r="J137" i="4"/>
  <c r="AQ132" i="4" l="1"/>
  <c r="AF336" i="14"/>
  <c r="AI139" i="4"/>
  <c r="AG139" i="4" s="1"/>
  <c r="AJ139" i="4" s="1"/>
  <c r="AK139" i="4" s="1"/>
  <c r="U145" i="4"/>
  <c r="S145" i="4" s="1"/>
  <c r="V145" i="4" s="1"/>
  <c r="W145" i="4" s="1"/>
  <c r="H159" i="4"/>
  <c r="G160" i="4" s="1"/>
  <c r="E160" i="4" s="1"/>
  <c r="Y135" i="4"/>
  <c r="Z135" i="4" s="1"/>
  <c r="BD134" i="14" s="1"/>
  <c r="AL133" i="4"/>
  <c r="K137" i="4"/>
  <c r="L137" i="4" s="1"/>
  <c r="BC136" i="14" s="1"/>
  <c r="O137" i="4" l="1"/>
  <c r="AB364" i="14"/>
  <c r="AC135" i="4"/>
  <c r="AD332" i="14"/>
  <c r="AI140" i="4"/>
  <c r="AG140" i="4" s="1"/>
  <c r="AJ140" i="4" s="1"/>
  <c r="AK140" i="4" s="1"/>
  <c r="U146" i="4"/>
  <c r="S146" i="4" s="1"/>
  <c r="V146" i="4" s="1"/>
  <c r="U147" i="4" s="1"/>
  <c r="S147" i="4" s="1"/>
  <c r="I159" i="4"/>
  <c r="H160" i="4" s="1"/>
  <c r="G161" i="4" s="1"/>
  <c r="E161" i="4" s="1"/>
  <c r="X136" i="4"/>
  <c r="AM133" i="4"/>
  <c r="AN133" i="4" s="1"/>
  <c r="BE132" i="14" s="1"/>
  <c r="E136" i="12"/>
  <c r="F136" i="12" s="1"/>
  <c r="H136" i="12" s="1"/>
  <c r="J138" i="4"/>
  <c r="AQ133" i="4" l="1"/>
  <c r="AF338" i="14"/>
  <c r="AI141" i="4"/>
  <c r="AG141" i="4" s="1"/>
  <c r="AJ141" i="4" s="1"/>
  <c r="AK141" i="4" s="1"/>
  <c r="W146" i="4"/>
  <c r="V147" i="4" s="1"/>
  <c r="W147" i="4" s="1"/>
  <c r="I160" i="4"/>
  <c r="H161" i="4" s="1"/>
  <c r="AL134" i="4"/>
  <c r="AM134" i="4" s="1"/>
  <c r="AN134" i="4" s="1"/>
  <c r="BE133" i="14" s="1"/>
  <c r="Y136" i="4"/>
  <c r="Z136" i="4" s="1"/>
  <c r="BD135" i="14" s="1"/>
  <c r="K138" i="4"/>
  <c r="L138" i="4" s="1"/>
  <c r="BC137" i="14" s="1"/>
  <c r="O138" i="4" l="1"/>
  <c r="AB366" i="14"/>
  <c r="AC136" i="4"/>
  <c r="AD337" i="14"/>
  <c r="AQ134" i="4"/>
  <c r="AF340" i="14"/>
  <c r="AI142" i="4"/>
  <c r="AG142" i="4" s="1"/>
  <c r="AJ142" i="4" s="1"/>
  <c r="AI143" i="4" s="1"/>
  <c r="AG143" i="4" s="1"/>
  <c r="U148" i="4"/>
  <c r="S148" i="4" s="1"/>
  <c r="V148" i="4" s="1"/>
  <c r="U149" i="4" s="1"/>
  <c r="S149" i="4" s="1"/>
  <c r="I161" i="4"/>
  <c r="G162" i="4"/>
  <c r="E162" i="4" s="1"/>
  <c r="X137" i="4"/>
  <c r="AL135" i="4"/>
  <c r="AM135" i="4" s="1"/>
  <c r="AN135" i="4" s="1"/>
  <c r="BE134" i="14" s="1"/>
  <c r="J139" i="4"/>
  <c r="E137" i="12"/>
  <c r="F137" i="12" s="1"/>
  <c r="H137" i="12" s="1"/>
  <c r="AQ135" i="4" l="1"/>
  <c r="AF342" i="14"/>
  <c r="AK142" i="4"/>
  <c r="AJ143" i="4" s="1"/>
  <c r="AI144" i="4" s="1"/>
  <c r="AG144" i="4" s="1"/>
  <c r="W148" i="4"/>
  <c r="V149" i="4" s="1"/>
  <c r="U150" i="4" s="1"/>
  <c r="S150" i="4" s="1"/>
  <c r="H162" i="4"/>
  <c r="Y137" i="4"/>
  <c r="Z137" i="4" s="1"/>
  <c r="BD136" i="14" s="1"/>
  <c r="AL136" i="4"/>
  <c r="K139" i="4"/>
  <c r="L139" i="4" s="1"/>
  <c r="BC138" i="14" s="1"/>
  <c r="AC137" i="4" l="1"/>
  <c r="AD342" i="14"/>
  <c r="O139" i="4"/>
  <c r="AB370" i="14"/>
  <c r="AK143" i="4"/>
  <c r="AJ144" i="4" s="1"/>
  <c r="AI145" i="4" s="1"/>
  <c r="AG145" i="4" s="1"/>
  <c r="W149" i="4"/>
  <c r="V150" i="4" s="1"/>
  <c r="U151" i="4" s="1"/>
  <c r="S151" i="4" s="1"/>
  <c r="G163" i="4"/>
  <c r="E163" i="4" s="1"/>
  <c r="I162" i="4"/>
  <c r="X138" i="4"/>
  <c r="Y138" i="4" s="1"/>
  <c r="Z138" i="4" s="1"/>
  <c r="BD137" i="14" s="1"/>
  <c r="J140" i="4"/>
  <c r="K140" i="4" s="1"/>
  <c r="L140" i="4" s="1"/>
  <c r="BC139" i="14" s="1"/>
  <c r="AM136" i="4"/>
  <c r="AN136" i="4" s="1"/>
  <c r="BE135" i="14" s="1"/>
  <c r="E138" i="12"/>
  <c r="F138" i="12" s="1"/>
  <c r="H138" i="12" s="1"/>
  <c r="O140" i="4" l="1"/>
  <c r="AB372" i="14"/>
  <c r="AQ136" i="4"/>
  <c r="AF344" i="14"/>
  <c r="AC138" i="4"/>
  <c r="AD344" i="14"/>
  <c r="AK144" i="4"/>
  <c r="AJ145" i="4" s="1"/>
  <c r="AK145" i="4" s="1"/>
  <c r="W150" i="4"/>
  <c r="V151" i="4" s="1"/>
  <c r="U152" i="4" s="1"/>
  <c r="S152" i="4" s="1"/>
  <c r="H163" i="4"/>
  <c r="X139" i="4"/>
  <c r="AL137" i="4"/>
  <c r="E139" i="12"/>
  <c r="F139" i="12" s="1"/>
  <c r="H139" i="12" s="1"/>
  <c r="J141" i="4"/>
  <c r="AI146" i="4" l="1"/>
  <c r="AG146" i="4" s="1"/>
  <c r="AJ146" i="4" s="1"/>
  <c r="AI147" i="4" s="1"/>
  <c r="AG147" i="4" s="1"/>
  <c r="W151" i="4"/>
  <c r="V152" i="4" s="1"/>
  <c r="W152" i="4" s="1"/>
  <c r="I163" i="4"/>
  <c r="G164" i="4"/>
  <c r="E164" i="4" s="1"/>
  <c r="Y139" i="4"/>
  <c r="Z139" i="4" s="1"/>
  <c r="BD138" i="14" s="1"/>
  <c r="AM137" i="4"/>
  <c r="AN137" i="4" s="1"/>
  <c r="BE136" i="14" s="1"/>
  <c r="K141" i="4"/>
  <c r="L141" i="4" s="1"/>
  <c r="BC140" i="14" s="1"/>
  <c r="O141" i="4" l="1"/>
  <c r="AB374" i="14"/>
  <c r="AQ137" i="4"/>
  <c r="AF346" i="14"/>
  <c r="AC139" i="4"/>
  <c r="AD348" i="14"/>
  <c r="U153" i="4"/>
  <c r="S153" i="4" s="1"/>
  <c r="V153" i="4" s="1"/>
  <c r="W153" i="4" s="1"/>
  <c r="AK146" i="4"/>
  <c r="AJ147" i="4" s="1"/>
  <c r="H164" i="4"/>
  <c r="I164" i="4" s="1"/>
  <c r="X140" i="4"/>
  <c r="Y140" i="4" s="1"/>
  <c r="Z140" i="4" s="1"/>
  <c r="BD139" i="14" s="1"/>
  <c r="AL138" i="4"/>
  <c r="J142" i="4"/>
  <c r="K142" i="4" s="1"/>
  <c r="L142" i="4" s="1"/>
  <c r="BC141" i="14" s="1"/>
  <c r="E140" i="12"/>
  <c r="F140" i="12" s="1"/>
  <c r="H140" i="12" s="1"/>
  <c r="O142" i="4" l="1"/>
  <c r="AB379" i="14"/>
  <c r="AC140" i="4"/>
  <c r="AD351" i="14"/>
  <c r="U154" i="4"/>
  <c r="S154" i="4" s="1"/>
  <c r="V154" i="4" s="1"/>
  <c r="G165" i="4"/>
  <c r="E165" i="4" s="1"/>
  <c r="H165" i="4" s="1"/>
  <c r="AK147" i="4"/>
  <c r="AI148" i="4"/>
  <c r="AG148" i="4" s="1"/>
  <c r="X141" i="4"/>
  <c r="AM138" i="4"/>
  <c r="AN138" i="4" s="1"/>
  <c r="BE137" i="14" s="1"/>
  <c r="J143" i="4"/>
  <c r="K143" i="4" s="1"/>
  <c r="L143" i="4" s="1"/>
  <c r="BC142" i="14" s="1"/>
  <c r="E141" i="12"/>
  <c r="F141" i="12" s="1"/>
  <c r="H141" i="12" s="1"/>
  <c r="AQ138" i="4" l="1"/>
  <c r="AF351" i="14"/>
  <c r="O143" i="4"/>
  <c r="AB381" i="14"/>
  <c r="AJ148" i="4"/>
  <c r="AK148" i="4" s="1"/>
  <c r="G166" i="4"/>
  <c r="E166" i="4" s="1"/>
  <c r="I165" i="4"/>
  <c r="Y141" i="4"/>
  <c r="Z141" i="4" s="1"/>
  <c r="BD140" i="14" s="1"/>
  <c r="U155" i="4"/>
  <c r="S155" i="4" s="1"/>
  <c r="W154" i="4"/>
  <c r="AL139" i="4"/>
  <c r="E142" i="12"/>
  <c r="F142" i="12" s="1"/>
  <c r="H142" i="12" s="1"/>
  <c r="J144" i="4"/>
  <c r="AC141" i="4" l="1"/>
  <c r="AD353" i="14"/>
  <c r="AI149" i="4"/>
  <c r="AG149" i="4" s="1"/>
  <c r="AJ149" i="4" s="1"/>
  <c r="AK149" i="4" s="1"/>
  <c r="H166" i="4"/>
  <c r="G167" i="4" s="1"/>
  <c r="E167" i="4" s="1"/>
  <c r="V155" i="4"/>
  <c r="U156" i="4" s="1"/>
  <c r="S156" i="4" s="1"/>
  <c r="X142" i="4"/>
  <c r="Y142" i="4" s="1"/>
  <c r="AM139" i="4"/>
  <c r="AN139" i="4" s="1"/>
  <c r="BE138" i="14" s="1"/>
  <c r="K144" i="4"/>
  <c r="L144" i="4" s="1"/>
  <c r="BC143" i="14" s="1"/>
  <c r="AQ139" i="4" l="1"/>
  <c r="AF356" i="14"/>
  <c r="O144" i="4"/>
  <c r="AB383" i="14"/>
  <c r="AI150" i="4"/>
  <c r="AG150" i="4" s="1"/>
  <c r="AJ150" i="4" s="1"/>
  <c r="AK150" i="4" s="1"/>
  <c r="I166" i="4"/>
  <c r="H167" i="4" s="1"/>
  <c r="G168" i="4" s="1"/>
  <c r="E168" i="4" s="1"/>
  <c r="W155" i="4"/>
  <c r="V156" i="4" s="1"/>
  <c r="W156" i="4" s="1"/>
  <c r="Z142" i="4"/>
  <c r="BD141" i="14" s="1"/>
  <c r="X143" i="4"/>
  <c r="Y143" i="4" s="1"/>
  <c r="Z143" i="4" s="1"/>
  <c r="AL140" i="4"/>
  <c r="J145" i="4"/>
  <c r="E143" i="12"/>
  <c r="F143" i="12" s="1"/>
  <c r="H143" i="12" s="1"/>
  <c r="BD142" i="14" l="1"/>
  <c r="AC142" i="4"/>
  <c r="AD355" i="14"/>
  <c r="AC143" i="4"/>
  <c r="AD359" i="14"/>
  <c r="I167" i="4"/>
  <c r="H168" i="4" s="1"/>
  <c r="G169" i="4" s="1"/>
  <c r="E169" i="4" s="1"/>
  <c r="AI151" i="4"/>
  <c r="AG151" i="4" s="1"/>
  <c r="AJ151" i="4" s="1"/>
  <c r="AI152" i="4" s="1"/>
  <c r="AG152" i="4" s="1"/>
  <c r="U157" i="4"/>
  <c r="S157" i="4" s="1"/>
  <c r="V157" i="4" s="1"/>
  <c r="W157" i="4" s="1"/>
  <c r="X144" i="4"/>
  <c r="AM140" i="4"/>
  <c r="AN140" i="4" s="1"/>
  <c r="BE139" i="14" s="1"/>
  <c r="K145" i="4"/>
  <c r="L145" i="4" s="1"/>
  <c r="BC144" i="14" s="1"/>
  <c r="O145" i="4" l="1"/>
  <c r="AB386" i="14"/>
  <c r="AQ140" i="4"/>
  <c r="AF360" i="14"/>
  <c r="AK151" i="4"/>
  <c r="AJ152" i="4" s="1"/>
  <c r="I168" i="4"/>
  <c r="H169" i="4" s="1"/>
  <c r="G170" i="4" s="1"/>
  <c r="E170" i="4" s="1"/>
  <c r="U158" i="4"/>
  <c r="S158" i="4" s="1"/>
  <c r="V158" i="4" s="1"/>
  <c r="Y144" i="4"/>
  <c r="Z144" i="4" s="1"/>
  <c r="BD143" i="14" s="1"/>
  <c r="AL141" i="4"/>
  <c r="AM141" i="4" s="1"/>
  <c r="AN141" i="4" s="1"/>
  <c r="BE140" i="14" s="1"/>
  <c r="J146" i="4"/>
  <c r="E144" i="12"/>
  <c r="F144" i="12" s="1"/>
  <c r="H144" i="12" s="1"/>
  <c r="AC144" i="4" l="1"/>
  <c r="AD363" i="14"/>
  <c r="AQ141" i="4"/>
  <c r="AF362" i="14"/>
  <c r="I169" i="4"/>
  <c r="H170" i="4" s="1"/>
  <c r="I170" i="4" s="1"/>
  <c r="AI153" i="4"/>
  <c r="AG153" i="4" s="1"/>
  <c r="AK152" i="4"/>
  <c r="X145" i="4"/>
  <c r="AL142" i="4"/>
  <c r="W158" i="4"/>
  <c r="U159" i="4"/>
  <c r="S159" i="4" s="1"/>
  <c r="K146" i="4"/>
  <c r="L146" i="4" s="1"/>
  <c r="BC145" i="14" s="1"/>
  <c r="O146" i="4" l="1"/>
  <c r="AB388" i="14"/>
  <c r="G171" i="4"/>
  <c r="E171" i="4" s="1"/>
  <c r="H171" i="4" s="1"/>
  <c r="G172" i="4" s="1"/>
  <c r="E172" i="4" s="1"/>
  <c r="V159" i="4"/>
  <c r="W159" i="4" s="1"/>
  <c r="AJ153" i="4"/>
  <c r="AI154" i="4" s="1"/>
  <c r="AG154" i="4" s="1"/>
  <c r="Y145" i="4"/>
  <c r="Z145" i="4" s="1"/>
  <c r="BD144" i="14" s="1"/>
  <c r="AM142" i="4"/>
  <c r="AN142" i="4" s="1"/>
  <c r="BE141" i="14" s="1"/>
  <c r="J147" i="4"/>
  <c r="K147" i="4" s="1"/>
  <c r="L147" i="4" s="1"/>
  <c r="BC146" i="14" s="1"/>
  <c r="E145" i="12"/>
  <c r="F145" i="12" s="1"/>
  <c r="H145" i="12" s="1"/>
  <c r="O147" i="4" l="1"/>
  <c r="AB390" i="14"/>
  <c r="AQ142" i="4"/>
  <c r="AF365" i="14"/>
  <c r="AC145" i="4"/>
  <c r="AD365" i="14"/>
  <c r="U160" i="4"/>
  <c r="S160" i="4" s="1"/>
  <c r="V160" i="4" s="1"/>
  <c r="U161" i="4" s="1"/>
  <c r="S161" i="4" s="1"/>
  <c r="I171" i="4"/>
  <c r="H172" i="4" s="1"/>
  <c r="AK153" i="4"/>
  <c r="AJ154" i="4" s="1"/>
  <c r="AL143" i="4"/>
  <c r="AM143" i="4" s="1"/>
  <c r="AN143" i="4" s="1"/>
  <c r="BE142" i="14" s="1"/>
  <c r="X146" i="4"/>
  <c r="J148" i="4"/>
  <c r="E146" i="12"/>
  <c r="F146" i="12" s="1"/>
  <c r="H146" i="12" s="1"/>
  <c r="AQ143" i="4" l="1"/>
  <c r="AF369" i="14"/>
  <c r="G173" i="4"/>
  <c r="E173" i="4" s="1"/>
  <c r="I172" i="4"/>
  <c r="AK154" i="4"/>
  <c r="AI155" i="4"/>
  <c r="AG155" i="4" s="1"/>
  <c r="W160" i="4"/>
  <c r="V161" i="4" s="1"/>
  <c r="AL144" i="4"/>
  <c r="AM144" i="4" s="1"/>
  <c r="AN144" i="4" s="1"/>
  <c r="BE143" i="14" s="1"/>
  <c r="Y146" i="4"/>
  <c r="Z146" i="4" s="1"/>
  <c r="BD145" i="14" s="1"/>
  <c r="K148" i="4"/>
  <c r="L148" i="4" s="1"/>
  <c r="BC147" i="14" s="1"/>
  <c r="AQ144" i="4" l="1"/>
  <c r="AF372" i="14"/>
  <c r="O148" i="4"/>
  <c r="AB395" i="14"/>
  <c r="AC146" i="4"/>
  <c r="AD367" i="14"/>
  <c r="U162" i="4"/>
  <c r="S162" i="4" s="1"/>
  <c r="W161" i="4"/>
  <c r="H173" i="4"/>
  <c r="AJ155" i="4"/>
  <c r="AK155" i="4" s="1"/>
  <c r="X147" i="4"/>
  <c r="Y147" i="4" s="1"/>
  <c r="Z147" i="4" s="1"/>
  <c r="BD146" i="14" s="1"/>
  <c r="AL145" i="4"/>
  <c r="J149" i="4"/>
  <c r="K149" i="4" s="1"/>
  <c r="L149" i="4" s="1"/>
  <c r="BC148" i="14" s="1"/>
  <c r="E147" i="12"/>
  <c r="F147" i="12" s="1"/>
  <c r="H147" i="12" s="1"/>
  <c r="O149" i="4" l="1"/>
  <c r="AB399" i="14"/>
  <c r="AC147" i="4"/>
  <c r="AD370" i="14"/>
  <c r="AI156" i="4"/>
  <c r="AG156" i="4" s="1"/>
  <c r="AJ156" i="4" s="1"/>
  <c r="V162" i="4"/>
  <c r="W162" i="4" s="1"/>
  <c r="G174" i="4"/>
  <c r="E174" i="4" s="1"/>
  <c r="I173" i="4"/>
  <c r="X148" i="4"/>
  <c r="AM145" i="4"/>
  <c r="AN145" i="4" s="1"/>
  <c r="BE144" i="14" s="1"/>
  <c r="E148" i="12"/>
  <c r="F148" i="12" s="1"/>
  <c r="H148" i="12" s="1"/>
  <c r="J150" i="4"/>
  <c r="AQ145" i="4" l="1"/>
  <c r="AF374" i="14"/>
  <c r="U163" i="4"/>
  <c r="S163" i="4" s="1"/>
  <c r="V163" i="4" s="1"/>
  <c r="U164" i="4" s="1"/>
  <c r="S164" i="4" s="1"/>
  <c r="AI157" i="4"/>
  <c r="AG157" i="4" s="1"/>
  <c r="AK156" i="4"/>
  <c r="H174" i="4"/>
  <c r="I174" i="4" s="1"/>
  <c r="Y148" i="4"/>
  <c r="Z148" i="4" s="1"/>
  <c r="BD147" i="14" s="1"/>
  <c r="AL146" i="4"/>
  <c r="K150" i="4"/>
  <c r="L150" i="4" s="1"/>
  <c r="BC149" i="14" s="1"/>
  <c r="AC148" i="4" l="1"/>
  <c r="AD373" i="14"/>
  <c r="O150" i="4"/>
  <c r="AB402" i="14"/>
  <c r="W163" i="4"/>
  <c r="V164" i="4" s="1"/>
  <c r="U165" i="4" s="1"/>
  <c r="S165" i="4" s="1"/>
  <c r="AJ157" i="4"/>
  <c r="G175" i="4"/>
  <c r="E175" i="4" s="1"/>
  <c r="H175" i="4" s="1"/>
  <c r="I175" i="4" s="1"/>
  <c r="X149" i="4"/>
  <c r="AM146" i="4"/>
  <c r="AN146" i="4" s="1"/>
  <c r="BE145" i="14" s="1"/>
  <c r="J151" i="4"/>
  <c r="K151" i="4" s="1"/>
  <c r="L151" i="4" s="1"/>
  <c r="BC150" i="14" s="1"/>
  <c r="E149" i="12"/>
  <c r="F149" i="12" s="1"/>
  <c r="H149" i="12" s="1"/>
  <c r="O151" i="4" l="1"/>
  <c r="AB408" i="14"/>
  <c r="AQ146" i="4"/>
  <c r="AF380" i="14"/>
  <c r="W164" i="4"/>
  <c r="V165" i="4" s="1"/>
  <c r="AK157" i="4"/>
  <c r="AI158" i="4"/>
  <c r="AG158" i="4" s="1"/>
  <c r="G176" i="4"/>
  <c r="E176" i="4" s="1"/>
  <c r="H176" i="4" s="1"/>
  <c r="G177" i="4" s="1"/>
  <c r="E177" i="4" s="1"/>
  <c r="Y149" i="4"/>
  <c r="Z149" i="4" s="1"/>
  <c r="BD148" i="14" s="1"/>
  <c r="AL147" i="4"/>
  <c r="J152" i="4"/>
  <c r="E150" i="12"/>
  <c r="F150" i="12" s="1"/>
  <c r="H150" i="12" s="1"/>
  <c r="AC149" i="4" l="1"/>
  <c r="AD375" i="14"/>
  <c r="AJ158" i="4"/>
  <c r="AI159" i="4" s="1"/>
  <c r="AG159" i="4" s="1"/>
  <c r="I176" i="4"/>
  <c r="H177" i="4" s="1"/>
  <c r="I177" i="4" s="1"/>
  <c r="X150" i="4"/>
  <c r="AM147" i="4"/>
  <c r="AN147" i="4" s="1"/>
  <c r="BE146" i="14" s="1"/>
  <c r="K152" i="4"/>
  <c r="L152" i="4" s="1"/>
  <c r="BC151" i="14" s="1"/>
  <c r="U166" i="4"/>
  <c r="S166" i="4" s="1"/>
  <c r="W165" i="4"/>
  <c r="O152" i="4" l="1"/>
  <c r="AB413" i="14"/>
  <c r="AQ147" i="4"/>
  <c r="AF384" i="14"/>
  <c r="AK158" i="4"/>
  <c r="AJ159" i="4" s="1"/>
  <c r="AI160" i="4" s="1"/>
  <c r="AG160" i="4" s="1"/>
  <c r="G178" i="4"/>
  <c r="E178" i="4" s="1"/>
  <c r="H178" i="4" s="1"/>
  <c r="G179" i="4" s="1"/>
  <c r="E179" i="4" s="1"/>
  <c r="AL148" i="4"/>
  <c r="AM148" i="4" s="1"/>
  <c r="AN148" i="4" s="1"/>
  <c r="BE147" i="14" s="1"/>
  <c r="Y150" i="4"/>
  <c r="Z150" i="4" s="1"/>
  <c r="BD149" i="14" s="1"/>
  <c r="E151" i="12"/>
  <c r="F151" i="12" s="1"/>
  <c r="H151" i="12" s="1"/>
  <c r="J153" i="4"/>
  <c r="V166" i="4"/>
  <c r="AC150" i="4" l="1"/>
  <c r="AD378" i="14"/>
  <c r="AQ148" i="4"/>
  <c r="AF387" i="14"/>
  <c r="AK159" i="4"/>
  <c r="AJ160" i="4" s="1"/>
  <c r="I178" i="4"/>
  <c r="H179" i="4" s="1"/>
  <c r="I179" i="4" s="1"/>
  <c r="X151" i="4"/>
  <c r="AL149" i="4"/>
  <c r="K153" i="4"/>
  <c r="L153" i="4" s="1"/>
  <c r="BC152" i="14" s="1"/>
  <c r="U167" i="4"/>
  <c r="S167" i="4" s="1"/>
  <c r="W166" i="4"/>
  <c r="O153" i="4" l="1"/>
  <c r="AB416" i="14"/>
  <c r="G180" i="4"/>
  <c r="E180" i="4" s="1"/>
  <c r="H180" i="4" s="1"/>
  <c r="G181" i="4" s="1"/>
  <c r="E181" i="4" s="1"/>
  <c r="Y151" i="4"/>
  <c r="Z151" i="4" s="1"/>
  <c r="BD150" i="14" s="1"/>
  <c r="AK160" i="4"/>
  <c r="AI161" i="4"/>
  <c r="AG161" i="4" s="1"/>
  <c r="AM149" i="4"/>
  <c r="AN149" i="4" s="1"/>
  <c r="BE148" i="14" s="1"/>
  <c r="J154" i="4"/>
  <c r="K154" i="4" s="1"/>
  <c r="L154" i="4" s="1"/>
  <c r="BC153" i="14" s="1"/>
  <c r="E152" i="12"/>
  <c r="F152" i="12" s="1"/>
  <c r="H152" i="12" s="1"/>
  <c r="V167" i="4"/>
  <c r="O154" i="4" l="1"/>
  <c r="AB418" i="14"/>
  <c r="AC151" i="4"/>
  <c r="AD382" i="14"/>
  <c r="AQ149" i="4"/>
  <c r="AF390" i="14"/>
  <c r="I180" i="4"/>
  <c r="H181" i="4" s="1"/>
  <c r="AJ161" i="4"/>
  <c r="AK161" i="4" s="1"/>
  <c r="AL150" i="4"/>
  <c r="AM150" i="4" s="1"/>
  <c r="AN150" i="4" s="1"/>
  <c r="BE149" i="14" s="1"/>
  <c r="X152" i="4"/>
  <c r="J155" i="4"/>
  <c r="E153" i="12"/>
  <c r="F153" i="12" s="1"/>
  <c r="H153" i="12" s="1"/>
  <c r="W167" i="4"/>
  <c r="U168" i="4"/>
  <c r="S168" i="4" s="1"/>
  <c r="AQ150" i="4" l="1"/>
  <c r="AF392" i="14"/>
  <c r="AI162" i="4"/>
  <c r="AG162" i="4" s="1"/>
  <c r="AJ162" i="4" s="1"/>
  <c r="AI163" i="4" s="1"/>
  <c r="AG163" i="4" s="1"/>
  <c r="I181" i="4"/>
  <c r="G182" i="4"/>
  <c r="E182" i="4" s="1"/>
  <c r="Y152" i="4"/>
  <c r="Z152" i="4" s="1"/>
  <c r="BD151" i="14" s="1"/>
  <c r="AL151" i="4"/>
  <c r="V168" i="4"/>
  <c r="W168" i="4" s="1"/>
  <c r="K155" i="4"/>
  <c r="L155" i="4" s="1"/>
  <c r="BC154" i="14" s="1"/>
  <c r="O155" i="4" l="1"/>
  <c r="AB421" i="14"/>
  <c r="AC152" i="4"/>
  <c r="AD387" i="14"/>
  <c r="H182" i="4"/>
  <c r="G183" i="4" s="1"/>
  <c r="E183" i="4" s="1"/>
  <c r="X153" i="4"/>
  <c r="Y153" i="4" s="1"/>
  <c r="Z153" i="4" s="1"/>
  <c r="BD152" i="14" s="1"/>
  <c r="U169" i="4"/>
  <c r="S169" i="4" s="1"/>
  <c r="V169" i="4" s="1"/>
  <c r="W169" i="4" s="1"/>
  <c r="AK162" i="4"/>
  <c r="AJ163" i="4" s="1"/>
  <c r="AM151" i="4"/>
  <c r="AN151" i="4" s="1"/>
  <c r="BE150" i="14" s="1"/>
  <c r="J156" i="4"/>
  <c r="K156" i="4" s="1"/>
  <c r="L156" i="4" s="1"/>
  <c r="BC155" i="14" s="1"/>
  <c r="E154" i="12"/>
  <c r="F154" i="12" s="1"/>
  <c r="H154" i="12" s="1"/>
  <c r="AC153" i="4" l="1"/>
  <c r="AD390" i="14"/>
  <c r="O156" i="4"/>
  <c r="AB422" i="14"/>
  <c r="AQ151" i="4"/>
  <c r="AF394" i="14"/>
  <c r="I182" i="4"/>
  <c r="H183" i="4" s="1"/>
  <c r="G184" i="4" s="1"/>
  <c r="E184" i="4" s="1"/>
  <c r="AI164" i="4"/>
  <c r="AG164" i="4" s="1"/>
  <c r="AK163" i="4"/>
  <c r="AL152" i="4"/>
  <c r="AM152" i="4" s="1"/>
  <c r="AN152" i="4" s="1"/>
  <c r="BE151" i="14" s="1"/>
  <c r="X154" i="4"/>
  <c r="Y154" i="4" s="1"/>
  <c r="Z154" i="4" s="1"/>
  <c r="BD153" i="14" s="1"/>
  <c r="U170" i="4"/>
  <c r="S170" i="4" s="1"/>
  <c r="V170" i="4" s="1"/>
  <c r="E155" i="12"/>
  <c r="F155" i="12" s="1"/>
  <c r="H155" i="12" s="1"/>
  <c r="J157" i="4"/>
  <c r="AQ152" i="4" l="1"/>
  <c r="AF396" i="14"/>
  <c r="AC154" i="4"/>
  <c r="AD393" i="14"/>
  <c r="I183" i="4"/>
  <c r="H184" i="4" s="1"/>
  <c r="G185" i="4" s="1"/>
  <c r="E185" i="4" s="1"/>
  <c r="AJ164" i="4"/>
  <c r="AK164" i="4" s="1"/>
  <c r="AL153" i="4"/>
  <c r="AM153" i="4" s="1"/>
  <c r="AN153" i="4" s="1"/>
  <c r="BE152" i="14" s="1"/>
  <c r="X155" i="4"/>
  <c r="W170" i="4"/>
  <c r="U171" i="4"/>
  <c r="S171" i="4" s="1"/>
  <c r="K157" i="4"/>
  <c r="L157" i="4" s="1"/>
  <c r="BC156" i="14" s="1"/>
  <c r="AQ153" i="4" l="1"/>
  <c r="AF398" i="14"/>
  <c r="O157" i="4"/>
  <c r="AB428" i="14"/>
  <c r="I184" i="4"/>
  <c r="H185" i="4" s="1"/>
  <c r="I185" i="4" s="1"/>
  <c r="AI165" i="4"/>
  <c r="AG165" i="4" s="1"/>
  <c r="AJ165" i="4" s="1"/>
  <c r="AI166" i="4" s="1"/>
  <c r="AG166" i="4" s="1"/>
  <c r="V171" i="4"/>
  <c r="W171" i="4" s="1"/>
  <c r="AL154" i="4"/>
  <c r="AM154" i="4" s="1"/>
  <c r="Y155" i="4"/>
  <c r="Z155" i="4" s="1"/>
  <c r="BD154" i="14" s="1"/>
  <c r="J158" i="4"/>
  <c r="K158" i="4" s="1"/>
  <c r="L158" i="4" s="1"/>
  <c r="BC157" i="14" s="1"/>
  <c r="E156" i="12"/>
  <c r="F156" i="12" s="1"/>
  <c r="H156" i="12" s="1"/>
  <c r="O158" i="4" l="1"/>
  <c r="AB432" i="14"/>
  <c r="AC155" i="4"/>
  <c r="AD396" i="14"/>
  <c r="G186" i="4"/>
  <c r="E186" i="4" s="1"/>
  <c r="H186" i="4" s="1"/>
  <c r="I186" i="4" s="1"/>
  <c r="U172" i="4"/>
  <c r="S172" i="4" s="1"/>
  <c r="V172" i="4" s="1"/>
  <c r="W172" i="4" s="1"/>
  <c r="AK165" i="4"/>
  <c r="AJ166" i="4" s="1"/>
  <c r="AK166" i="4" s="1"/>
  <c r="AN154" i="4"/>
  <c r="BE153" i="14" s="1"/>
  <c r="AL155" i="4"/>
  <c r="AM155" i="4" s="1"/>
  <c r="AN155" i="4" s="1"/>
  <c r="X156" i="4"/>
  <c r="E157" i="12"/>
  <c r="F157" i="12" s="1"/>
  <c r="H157" i="12" s="1"/>
  <c r="J159" i="4"/>
  <c r="BE154" i="14" l="1"/>
  <c r="AQ154" i="4"/>
  <c r="AF402" i="14"/>
  <c r="AQ155" i="4"/>
  <c r="AF406" i="14"/>
  <c r="G187" i="4"/>
  <c r="E187" i="4" s="1"/>
  <c r="H187" i="4" s="1"/>
  <c r="G188" i="4" s="1"/>
  <c r="E188" i="4" s="1"/>
  <c r="AI167" i="4"/>
  <c r="AG167" i="4" s="1"/>
  <c r="AJ167" i="4" s="1"/>
  <c r="AK167" i="4" s="1"/>
  <c r="AL156" i="4"/>
  <c r="AM156" i="4" s="1"/>
  <c r="AN156" i="4" s="1"/>
  <c r="BE155" i="14" s="1"/>
  <c r="Y156" i="4"/>
  <c r="Z156" i="4" s="1"/>
  <c r="BD155" i="14" s="1"/>
  <c r="U173" i="4"/>
  <c r="S173" i="4" s="1"/>
  <c r="V173" i="4" s="1"/>
  <c r="W173" i="4" s="1"/>
  <c r="K159" i="4"/>
  <c r="L159" i="4" s="1"/>
  <c r="BC158" i="14" s="1"/>
  <c r="O159" i="4" l="1"/>
  <c r="AB98" i="14"/>
  <c r="AC156" i="4"/>
  <c r="AD401" i="14"/>
  <c r="AQ156" i="4"/>
  <c r="AF407" i="14"/>
  <c r="I187" i="4"/>
  <c r="H188" i="4" s="1"/>
  <c r="I188" i="4" s="1"/>
  <c r="AI168" i="4"/>
  <c r="AG168" i="4" s="1"/>
  <c r="AJ168" i="4" s="1"/>
  <c r="AK168" i="4" s="1"/>
  <c r="X157" i="4"/>
  <c r="Y157" i="4" s="1"/>
  <c r="Z157" i="4" s="1"/>
  <c r="BD156" i="14" s="1"/>
  <c r="U174" i="4"/>
  <c r="S174" i="4" s="1"/>
  <c r="V174" i="4" s="1"/>
  <c r="W174" i="4" s="1"/>
  <c r="AL157" i="4"/>
  <c r="E158" i="12"/>
  <c r="F158" i="12" s="1"/>
  <c r="H158" i="12" s="1"/>
  <c r="J160" i="4"/>
  <c r="AC157" i="4" l="1"/>
  <c r="AD402" i="14"/>
  <c r="G189" i="4"/>
  <c r="E189" i="4" s="1"/>
  <c r="H189" i="4" s="1"/>
  <c r="I189" i="4" s="1"/>
  <c r="AI169" i="4"/>
  <c r="AG169" i="4" s="1"/>
  <c r="AJ169" i="4" s="1"/>
  <c r="U175" i="4"/>
  <c r="S175" i="4" s="1"/>
  <c r="V175" i="4" s="1"/>
  <c r="W175" i="4" s="1"/>
  <c r="X158" i="4"/>
  <c r="AM157" i="4"/>
  <c r="AN157" i="4" s="1"/>
  <c r="BE156" i="14" s="1"/>
  <c r="K160" i="4"/>
  <c r="L160" i="4" s="1"/>
  <c r="BC159" i="14" s="1"/>
  <c r="AQ157" i="4" l="1"/>
  <c r="AF410" i="14"/>
  <c r="O160" i="4"/>
  <c r="AB303" i="14"/>
  <c r="G190" i="4"/>
  <c r="E190" i="4" s="1"/>
  <c r="H190" i="4" s="1"/>
  <c r="G191" i="4" s="1"/>
  <c r="E191" i="4" s="1"/>
  <c r="AI170" i="4"/>
  <c r="AG170" i="4" s="1"/>
  <c r="AK169" i="4"/>
  <c r="U176" i="4"/>
  <c r="S176" i="4" s="1"/>
  <c r="V176" i="4" s="1"/>
  <c r="W176" i="4" s="1"/>
  <c r="Y158" i="4"/>
  <c r="Z158" i="4" s="1"/>
  <c r="BD157" i="14" s="1"/>
  <c r="AL158" i="4"/>
  <c r="J161" i="4"/>
  <c r="E159" i="12"/>
  <c r="F159" i="12" s="1"/>
  <c r="H159" i="12" s="1"/>
  <c r="AC158" i="4" l="1"/>
  <c r="AD404" i="14"/>
  <c r="AJ170" i="4"/>
  <c r="AI171" i="4" s="1"/>
  <c r="AG171" i="4" s="1"/>
  <c r="I190" i="4"/>
  <c r="H191" i="4" s="1"/>
  <c r="I191" i="4" s="1"/>
  <c r="X159" i="4"/>
  <c r="U177" i="4"/>
  <c r="S177" i="4" s="1"/>
  <c r="V177" i="4" s="1"/>
  <c r="AM158" i="4"/>
  <c r="AN158" i="4" s="1"/>
  <c r="BE157" i="14" s="1"/>
  <c r="K161" i="4"/>
  <c r="L161" i="4" s="1"/>
  <c r="BC160" i="14" s="1"/>
  <c r="O161" i="4" l="1"/>
  <c r="AB324" i="14"/>
  <c r="AQ158" i="4"/>
  <c r="AF416" i="14"/>
  <c r="AK170" i="4"/>
  <c r="AJ171" i="4" s="1"/>
  <c r="AI172" i="4" s="1"/>
  <c r="AG172" i="4" s="1"/>
  <c r="G192" i="4"/>
  <c r="E192" i="4" s="1"/>
  <c r="H192" i="4" s="1"/>
  <c r="Y159" i="4"/>
  <c r="Z159" i="4" s="1"/>
  <c r="BD158" i="14" s="1"/>
  <c r="AL159" i="4"/>
  <c r="AM159" i="4" s="1"/>
  <c r="AN159" i="4" s="1"/>
  <c r="BE158" i="14" s="1"/>
  <c r="E160" i="12"/>
  <c r="F160" i="12" s="1"/>
  <c r="H160" i="12" s="1"/>
  <c r="J162" i="4"/>
  <c r="U178" i="4"/>
  <c r="S178" i="4" s="1"/>
  <c r="W177" i="4"/>
  <c r="AQ159" i="4" l="1"/>
  <c r="AF229" i="14"/>
  <c r="AC159" i="4"/>
  <c r="AD266" i="14"/>
  <c r="AK171" i="4"/>
  <c r="AJ172" i="4" s="1"/>
  <c r="AI173" i="4" s="1"/>
  <c r="AG173" i="4" s="1"/>
  <c r="I192" i="4"/>
  <c r="G193" i="4"/>
  <c r="E193" i="4" s="1"/>
  <c r="AL160" i="4"/>
  <c r="AM160" i="4" s="1"/>
  <c r="AN160" i="4" s="1"/>
  <c r="BE159" i="14" s="1"/>
  <c r="X160" i="4"/>
  <c r="K162" i="4"/>
  <c r="L162" i="4" s="1"/>
  <c r="BC161" i="14" s="1"/>
  <c r="V178" i="4"/>
  <c r="W178" i="4" s="1"/>
  <c r="AQ160" i="4" l="1"/>
  <c r="AF290" i="14"/>
  <c r="O162" i="4"/>
  <c r="AB339" i="14"/>
  <c r="AK172" i="4"/>
  <c r="AJ173" i="4" s="1"/>
  <c r="H193" i="4"/>
  <c r="AL161" i="4"/>
  <c r="AM161" i="4" s="1"/>
  <c r="AN161" i="4" s="1"/>
  <c r="BE160" i="14" s="1"/>
  <c r="Y160" i="4"/>
  <c r="Z160" i="4" s="1"/>
  <c r="BD159" i="14" s="1"/>
  <c r="U179" i="4"/>
  <c r="S179" i="4" s="1"/>
  <c r="V179" i="4" s="1"/>
  <c r="E161" i="12"/>
  <c r="F161" i="12" s="1"/>
  <c r="H161" i="12" s="1"/>
  <c r="J163" i="4"/>
  <c r="AQ161" i="4" l="1"/>
  <c r="AF309" i="14"/>
  <c r="AC160" i="4"/>
  <c r="AD281" i="14"/>
  <c r="I193" i="4"/>
  <c r="G194" i="4"/>
  <c r="E194" i="4" s="1"/>
  <c r="X161" i="4"/>
  <c r="AI174" i="4"/>
  <c r="AG174" i="4" s="1"/>
  <c r="AK173" i="4"/>
  <c r="AL162" i="4"/>
  <c r="W179" i="4"/>
  <c r="U180" i="4"/>
  <c r="S180" i="4" s="1"/>
  <c r="K163" i="4"/>
  <c r="L163" i="4" s="1"/>
  <c r="BC162" i="14" s="1"/>
  <c r="O163" i="4" l="1"/>
  <c r="AB361" i="14"/>
  <c r="H194" i="4"/>
  <c r="I194" i="4" s="1"/>
  <c r="AJ174" i="4"/>
  <c r="AI175" i="4" s="1"/>
  <c r="AG175" i="4" s="1"/>
  <c r="V180" i="4"/>
  <c r="W180" i="4" s="1"/>
  <c r="Y161" i="4"/>
  <c r="Z161" i="4" s="1"/>
  <c r="BD160" i="14" s="1"/>
  <c r="AM162" i="4"/>
  <c r="AN162" i="4" s="1"/>
  <c r="BE161" i="14" s="1"/>
  <c r="E162" i="12"/>
  <c r="F162" i="12" s="1"/>
  <c r="H162" i="12" s="1"/>
  <c r="J164" i="4"/>
  <c r="AQ162" i="4" l="1"/>
  <c r="AF334" i="14"/>
  <c r="AC161" i="4"/>
  <c r="AD301" i="14"/>
  <c r="U181" i="4"/>
  <c r="S181" i="4" s="1"/>
  <c r="V181" i="4" s="1"/>
  <c r="U182" i="4" s="1"/>
  <c r="S182" i="4" s="1"/>
  <c r="AK174" i="4"/>
  <c r="AJ175" i="4" s="1"/>
  <c r="AI176" i="4" s="1"/>
  <c r="AG176" i="4" s="1"/>
  <c r="G195" i="4"/>
  <c r="E195" i="4" s="1"/>
  <c r="H195" i="4" s="1"/>
  <c r="I195" i="4" s="1"/>
  <c r="X162" i="4"/>
  <c r="Y162" i="4" s="1"/>
  <c r="Z162" i="4" s="1"/>
  <c r="BD161" i="14" s="1"/>
  <c r="AL163" i="4"/>
  <c r="K164" i="4"/>
  <c r="L164" i="4" s="1"/>
  <c r="BC163" i="14" s="1"/>
  <c r="AC162" i="4" l="1"/>
  <c r="AD326" i="14"/>
  <c r="O164" i="4"/>
  <c r="AB384" i="14"/>
  <c r="G196" i="4"/>
  <c r="E196" i="4" s="1"/>
  <c r="H196" i="4" s="1"/>
  <c r="G197" i="4" s="1"/>
  <c r="E197" i="4" s="1"/>
  <c r="AK175" i="4"/>
  <c r="AJ176" i="4" s="1"/>
  <c r="AK176" i="4" s="1"/>
  <c r="W181" i="4"/>
  <c r="V182" i="4" s="1"/>
  <c r="AM163" i="4"/>
  <c r="AN163" i="4" s="1"/>
  <c r="BE162" i="14" s="1"/>
  <c r="X163" i="4"/>
  <c r="J165" i="4"/>
  <c r="E163" i="12"/>
  <c r="F163" i="12" s="1"/>
  <c r="H163" i="12" s="1"/>
  <c r="AQ163" i="4" l="1"/>
  <c r="AF359" i="14"/>
  <c r="I196" i="4"/>
  <c r="H197" i="4" s="1"/>
  <c r="G198" i="4" s="1"/>
  <c r="E198" i="4" s="1"/>
  <c r="AI177" i="4"/>
  <c r="AG177" i="4" s="1"/>
  <c r="AJ177" i="4" s="1"/>
  <c r="AL164" i="4"/>
  <c r="AM164" i="4" s="1"/>
  <c r="Y163" i="4"/>
  <c r="Z163" i="4" s="1"/>
  <c r="BD162" i="14" s="1"/>
  <c r="K165" i="4"/>
  <c r="L165" i="4" s="1"/>
  <c r="BC164" i="14" s="1"/>
  <c r="W182" i="4"/>
  <c r="U183" i="4"/>
  <c r="S183" i="4" s="1"/>
  <c r="O165" i="4" l="1"/>
  <c r="AB414" i="14"/>
  <c r="AC163" i="4"/>
  <c r="AD357" i="14"/>
  <c r="V183" i="4"/>
  <c r="W183" i="4" s="1"/>
  <c r="I197" i="4"/>
  <c r="H198" i="4" s="1"/>
  <c r="G199" i="4" s="1"/>
  <c r="E199" i="4" s="1"/>
  <c r="AK177" i="4"/>
  <c r="AI178" i="4"/>
  <c r="AG178" i="4" s="1"/>
  <c r="AN164" i="4"/>
  <c r="BE163" i="14" s="1"/>
  <c r="AL165" i="4"/>
  <c r="AM165" i="4" s="1"/>
  <c r="AN165" i="4" s="1"/>
  <c r="BE164" i="14" s="1"/>
  <c r="X164" i="4"/>
  <c r="Y164" i="4" s="1"/>
  <c r="Z164" i="4" s="1"/>
  <c r="BD163" i="14" s="1"/>
  <c r="J166" i="4"/>
  <c r="E164" i="12"/>
  <c r="F164" i="12" s="1"/>
  <c r="H164" i="12" s="1"/>
  <c r="AC164" i="4" l="1"/>
  <c r="AD386" i="14"/>
  <c r="AQ165" i="4"/>
  <c r="AF412" i="14"/>
  <c r="AQ164" i="4"/>
  <c r="AF388" i="14"/>
  <c r="U184" i="4"/>
  <c r="S184" i="4" s="1"/>
  <c r="V184" i="4" s="1"/>
  <c r="U185" i="4" s="1"/>
  <c r="S185" i="4" s="1"/>
  <c r="AJ178" i="4"/>
  <c r="AK178" i="4" s="1"/>
  <c r="I198" i="4"/>
  <c r="H199" i="4" s="1"/>
  <c r="AL166" i="4"/>
  <c r="AM166" i="4" s="1"/>
  <c r="AN166" i="4" s="1"/>
  <c r="BE165" i="14" s="1"/>
  <c r="X165" i="4"/>
  <c r="K166" i="4"/>
  <c r="L166" i="4" s="1"/>
  <c r="BC165" i="14" s="1"/>
  <c r="O166" i="4" l="1"/>
  <c r="AB404" i="14"/>
  <c r="AQ166" i="4"/>
  <c r="AF408" i="14"/>
  <c r="AI179" i="4"/>
  <c r="AG179" i="4" s="1"/>
  <c r="AJ179" i="4" s="1"/>
  <c r="AK179" i="4" s="1"/>
  <c r="I199" i="4"/>
  <c r="G200" i="4"/>
  <c r="E200" i="4" s="1"/>
  <c r="AL167" i="4"/>
  <c r="AM167" i="4" s="1"/>
  <c r="AN167" i="4" s="1"/>
  <c r="BE166" i="14" s="1"/>
  <c r="Y165" i="4"/>
  <c r="Z165" i="4" s="1"/>
  <c r="BD164" i="14" s="1"/>
  <c r="W184" i="4"/>
  <c r="V185" i="4" s="1"/>
  <c r="J167" i="4"/>
  <c r="E165" i="12"/>
  <c r="F165" i="12" s="1"/>
  <c r="H165" i="12" s="1"/>
  <c r="AQ167" i="4" l="1"/>
  <c r="AF415" i="14"/>
  <c r="AC165" i="4"/>
  <c r="AD412" i="14"/>
  <c r="AL168" i="4"/>
  <c r="AM168" i="4" s="1"/>
  <c r="AN168" i="4" s="1"/>
  <c r="BE167" i="14" s="1"/>
  <c r="AI180" i="4"/>
  <c r="AG180" i="4" s="1"/>
  <c r="AJ180" i="4" s="1"/>
  <c r="AK180" i="4" s="1"/>
  <c r="H200" i="4"/>
  <c r="G201" i="4" s="1"/>
  <c r="E201" i="4" s="1"/>
  <c r="W185" i="4"/>
  <c r="U186" i="4"/>
  <c r="S186" i="4" s="1"/>
  <c r="X166" i="4"/>
  <c r="K167" i="4"/>
  <c r="L167" i="4" s="1"/>
  <c r="BC166" i="14" s="1"/>
  <c r="AQ168" i="4" l="1"/>
  <c r="AF422" i="14"/>
  <c r="O167" i="4"/>
  <c r="AB407" i="14"/>
  <c r="AL169" i="4"/>
  <c r="AM169" i="4" s="1"/>
  <c r="AN169" i="4" s="1"/>
  <c r="BE168" i="14" s="1"/>
  <c r="I200" i="4"/>
  <c r="H201" i="4" s="1"/>
  <c r="V186" i="4"/>
  <c r="U187" i="4" s="1"/>
  <c r="S187" i="4" s="1"/>
  <c r="AI181" i="4"/>
  <c r="AG181" i="4" s="1"/>
  <c r="AJ181" i="4" s="1"/>
  <c r="Y166" i="4"/>
  <c r="Z166" i="4" s="1"/>
  <c r="BD165" i="14" s="1"/>
  <c r="J168" i="4"/>
  <c r="K168" i="4" s="1"/>
  <c r="L168" i="4" s="1"/>
  <c r="BC167" i="14" s="1"/>
  <c r="E166" i="12"/>
  <c r="F166" i="12" s="1"/>
  <c r="H166" i="12" s="1"/>
  <c r="AQ169" i="4" l="1"/>
  <c r="AF431" i="14"/>
  <c r="O168" i="4"/>
  <c r="AB429" i="14"/>
  <c r="AC166" i="4"/>
  <c r="AD411" i="14"/>
  <c r="W186" i="4"/>
  <c r="V187" i="4" s="1"/>
  <c r="U188" i="4" s="1"/>
  <c r="S188" i="4" s="1"/>
  <c r="G202" i="4"/>
  <c r="E202" i="4" s="1"/>
  <c r="I201" i="4"/>
  <c r="AK181" i="4"/>
  <c r="AI182" i="4"/>
  <c r="AG182" i="4" s="1"/>
  <c r="X167" i="4"/>
  <c r="Y167" i="4" s="1"/>
  <c r="Z167" i="4" s="1"/>
  <c r="BD166" i="14" s="1"/>
  <c r="AL170" i="4"/>
  <c r="J169" i="4"/>
  <c r="E167" i="12"/>
  <c r="F167" i="12" s="1"/>
  <c r="H167" i="12" s="1"/>
  <c r="AC167" i="4" l="1"/>
  <c r="AD413" i="14"/>
  <c r="W187" i="4"/>
  <c r="V188" i="4" s="1"/>
  <c r="W188" i="4" s="1"/>
  <c r="AJ182" i="4"/>
  <c r="AK182" i="4" s="1"/>
  <c r="H202" i="4"/>
  <c r="X168" i="4"/>
  <c r="K169" i="4"/>
  <c r="L169" i="4" s="1"/>
  <c r="BC168" i="14" s="1"/>
  <c r="AM170" i="4"/>
  <c r="AN170" i="4" s="1"/>
  <c r="BE169" i="14" s="1"/>
  <c r="AQ170" i="4" l="1"/>
  <c r="AF434" i="14"/>
  <c r="O169" i="4"/>
  <c r="AB443" i="14"/>
  <c r="U189" i="4"/>
  <c r="S189" i="4" s="1"/>
  <c r="V189" i="4" s="1"/>
  <c r="AI183" i="4"/>
  <c r="AG183" i="4" s="1"/>
  <c r="AJ183" i="4" s="1"/>
  <c r="AI184" i="4" s="1"/>
  <c r="AG184" i="4" s="1"/>
  <c r="I202" i="4"/>
  <c r="G203" i="4"/>
  <c r="E203" i="4" s="1"/>
  <c r="Y168" i="4"/>
  <c r="Z168" i="4" s="1"/>
  <c r="BD167" i="14" s="1"/>
  <c r="AL171" i="4"/>
  <c r="J170" i="4"/>
  <c r="E168" i="12"/>
  <c r="F168" i="12" s="1"/>
  <c r="H168" i="12" s="1"/>
  <c r="AC168" i="4" l="1"/>
  <c r="AD417" i="14"/>
  <c r="H203" i="4"/>
  <c r="G204" i="4" s="1"/>
  <c r="E204" i="4" s="1"/>
  <c r="AK183" i="4"/>
  <c r="AJ184" i="4" s="1"/>
  <c r="AI185" i="4" s="1"/>
  <c r="AG185" i="4" s="1"/>
  <c r="X169" i="4"/>
  <c r="Y169" i="4" s="1"/>
  <c r="Z169" i="4" s="1"/>
  <c r="BD168" i="14" s="1"/>
  <c r="W189" i="4"/>
  <c r="U190" i="4"/>
  <c r="S190" i="4" s="1"/>
  <c r="K170" i="4"/>
  <c r="L170" i="4" s="1"/>
  <c r="BC169" i="14" s="1"/>
  <c r="AM171" i="4"/>
  <c r="AN171" i="4" s="1"/>
  <c r="BE170" i="14" s="1"/>
  <c r="O170" i="4" l="1"/>
  <c r="AB450" i="14"/>
  <c r="AC169" i="4"/>
  <c r="AD420" i="14"/>
  <c r="AQ171" i="4"/>
  <c r="AF436" i="14"/>
  <c r="I203" i="4"/>
  <c r="H204" i="4" s="1"/>
  <c r="AK184" i="4"/>
  <c r="AJ185" i="4" s="1"/>
  <c r="AI186" i="4" s="1"/>
  <c r="AG186" i="4" s="1"/>
  <c r="X170" i="4"/>
  <c r="Y170" i="4" s="1"/>
  <c r="Z170" i="4" s="1"/>
  <c r="BD169" i="14" s="1"/>
  <c r="V190" i="4"/>
  <c r="W190" i="4" s="1"/>
  <c r="AL172" i="4"/>
  <c r="AM172" i="4" s="1"/>
  <c r="AN172" i="4" s="1"/>
  <c r="BE171" i="14" s="1"/>
  <c r="J171" i="4"/>
  <c r="E169" i="12"/>
  <c r="F169" i="12" s="1"/>
  <c r="H169" i="12" s="1"/>
  <c r="AQ172" i="4" l="1"/>
  <c r="AF439" i="14"/>
  <c r="AC170" i="4"/>
  <c r="AD422" i="14"/>
  <c r="AK185" i="4"/>
  <c r="AJ186" i="4" s="1"/>
  <c r="AI187" i="4" s="1"/>
  <c r="AG187" i="4" s="1"/>
  <c r="I204" i="4"/>
  <c r="G205" i="4"/>
  <c r="E205" i="4" s="1"/>
  <c r="U191" i="4"/>
  <c r="S191" i="4" s="1"/>
  <c r="V191" i="4" s="1"/>
  <c r="W191" i="4" s="1"/>
  <c r="X171" i="4"/>
  <c r="K171" i="4"/>
  <c r="L171" i="4" s="1"/>
  <c r="BC170" i="14" s="1"/>
  <c r="AL173" i="4"/>
  <c r="O171" i="4" l="1"/>
  <c r="AB454" i="14"/>
  <c r="H205" i="4"/>
  <c r="I205" i="4" s="1"/>
  <c r="AK186" i="4"/>
  <c r="AJ187" i="4" s="1"/>
  <c r="AK187" i="4" s="1"/>
  <c r="U192" i="4"/>
  <c r="S192" i="4" s="1"/>
  <c r="V192" i="4" s="1"/>
  <c r="U193" i="4" s="1"/>
  <c r="S193" i="4" s="1"/>
  <c r="Y171" i="4"/>
  <c r="Z171" i="4" s="1"/>
  <c r="BD170" i="14" s="1"/>
  <c r="AM173" i="4"/>
  <c r="AN173" i="4" s="1"/>
  <c r="BE172" i="14" s="1"/>
  <c r="J172" i="4"/>
  <c r="E170" i="12"/>
  <c r="F170" i="12" s="1"/>
  <c r="H170" i="12" s="1"/>
  <c r="AQ173" i="4" l="1"/>
  <c r="AF443" i="14"/>
  <c r="AC171" i="4"/>
  <c r="AD427" i="14"/>
  <c r="G206" i="4"/>
  <c r="E206" i="4" s="1"/>
  <c r="H206" i="4" s="1"/>
  <c r="AI188" i="4"/>
  <c r="AG188" i="4" s="1"/>
  <c r="AJ188" i="4" s="1"/>
  <c r="AI189" i="4" s="1"/>
  <c r="AG189" i="4" s="1"/>
  <c r="W192" i="4"/>
  <c r="V193" i="4" s="1"/>
  <c r="X172" i="4"/>
  <c r="Y172" i="4" s="1"/>
  <c r="Z172" i="4" s="1"/>
  <c r="BD171" i="14" s="1"/>
  <c r="K172" i="4"/>
  <c r="L172" i="4" s="1"/>
  <c r="BC171" i="14" s="1"/>
  <c r="AL174" i="4"/>
  <c r="AC172" i="4" l="1"/>
  <c r="AD431" i="14"/>
  <c r="O172" i="4"/>
  <c r="AB456" i="14"/>
  <c r="G207" i="4"/>
  <c r="E207" i="4" s="1"/>
  <c r="I206" i="4"/>
  <c r="AK188" i="4"/>
  <c r="AJ189" i="4" s="1"/>
  <c r="U194" i="4"/>
  <c r="S194" i="4" s="1"/>
  <c r="W193" i="4"/>
  <c r="X173" i="4"/>
  <c r="J173" i="4"/>
  <c r="E171" i="12"/>
  <c r="F171" i="12" s="1"/>
  <c r="H171" i="12" s="1"/>
  <c r="AM174" i="4"/>
  <c r="AN174" i="4" s="1"/>
  <c r="BE173" i="14" s="1"/>
  <c r="AQ174" i="4" l="1"/>
  <c r="AF447" i="14"/>
  <c r="H207" i="4"/>
  <c r="I207" i="4" s="1"/>
  <c r="AI190" i="4"/>
  <c r="AG190" i="4" s="1"/>
  <c r="AK189" i="4"/>
  <c r="V194" i="4"/>
  <c r="Y173" i="4"/>
  <c r="Z173" i="4" s="1"/>
  <c r="BD172" i="14" s="1"/>
  <c r="AL175" i="4"/>
  <c r="AM175" i="4" s="1"/>
  <c r="AN175" i="4" s="1"/>
  <c r="BE174" i="14" s="1"/>
  <c r="K173" i="4"/>
  <c r="L173" i="4" s="1"/>
  <c r="BC172" i="14" s="1"/>
  <c r="AQ175" i="4" l="1"/>
  <c r="AF449" i="14"/>
  <c r="AC173" i="4"/>
  <c r="AD433" i="14"/>
  <c r="O173" i="4"/>
  <c r="AB458" i="14"/>
  <c r="G208" i="4"/>
  <c r="E208" i="4" s="1"/>
  <c r="H208" i="4" s="1"/>
  <c r="G209" i="4" s="1"/>
  <c r="E209" i="4" s="1"/>
  <c r="AJ190" i="4"/>
  <c r="AK190" i="4" s="1"/>
  <c r="W194" i="4"/>
  <c r="U195" i="4"/>
  <c r="S195" i="4" s="1"/>
  <c r="X174" i="4"/>
  <c r="AL176" i="4"/>
  <c r="AM176" i="4" s="1"/>
  <c r="AN176" i="4" s="1"/>
  <c r="BE175" i="14" s="1"/>
  <c r="J174" i="4"/>
  <c r="E172" i="12"/>
  <c r="F172" i="12" s="1"/>
  <c r="H172" i="12" s="1"/>
  <c r="AQ176" i="4" l="1"/>
  <c r="AF451" i="14"/>
  <c r="I208" i="4"/>
  <c r="H209" i="4" s="1"/>
  <c r="G210" i="4" s="1"/>
  <c r="E210" i="4" s="1"/>
  <c r="AI191" i="4"/>
  <c r="AG191" i="4" s="1"/>
  <c r="AJ191" i="4" s="1"/>
  <c r="AI192" i="4" s="1"/>
  <c r="AG192" i="4" s="1"/>
  <c r="V195" i="4"/>
  <c r="W195" i="4" s="1"/>
  <c r="Y174" i="4"/>
  <c r="Z174" i="4" s="1"/>
  <c r="BD173" i="14" s="1"/>
  <c r="AL177" i="4"/>
  <c r="K174" i="4"/>
  <c r="L174" i="4" s="1"/>
  <c r="BC173" i="14" s="1"/>
  <c r="O174" i="4" l="1"/>
  <c r="AB462" i="14"/>
  <c r="AC174" i="4"/>
  <c r="AD436" i="14"/>
  <c r="I209" i="4"/>
  <c r="H210" i="4" s="1"/>
  <c r="AK191" i="4"/>
  <c r="AJ192" i="4" s="1"/>
  <c r="AK192" i="4" s="1"/>
  <c r="U196" i="4"/>
  <c r="S196" i="4" s="1"/>
  <c r="V196" i="4" s="1"/>
  <c r="U197" i="4" s="1"/>
  <c r="S197" i="4" s="1"/>
  <c r="X175" i="4"/>
  <c r="J175" i="4"/>
  <c r="E173" i="12"/>
  <c r="F173" i="12" s="1"/>
  <c r="H173" i="12" s="1"/>
  <c r="AM177" i="4"/>
  <c r="AN177" i="4" s="1"/>
  <c r="BE176" i="14" s="1"/>
  <c r="AQ177" i="4" l="1"/>
  <c r="AF458" i="14"/>
  <c r="W196" i="4"/>
  <c r="V197" i="4" s="1"/>
  <c r="G211" i="4"/>
  <c r="E211" i="4" s="1"/>
  <c r="I210" i="4"/>
  <c r="AI193" i="4"/>
  <c r="AG193" i="4" s="1"/>
  <c r="AJ193" i="4" s="1"/>
  <c r="AK193" i="4" s="1"/>
  <c r="Y175" i="4"/>
  <c r="Z175" i="4" s="1"/>
  <c r="BD174" i="14" s="1"/>
  <c r="AL178" i="4"/>
  <c r="K175" i="4"/>
  <c r="L175" i="4" s="1"/>
  <c r="BC174" i="14" s="1"/>
  <c r="AC175" i="4" l="1"/>
  <c r="AD443" i="14"/>
  <c r="O175" i="4"/>
  <c r="AB464" i="14"/>
  <c r="H211" i="4"/>
  <c r="I211" i="4" s="1"/>
  <c r="W197" i="4"/>
  <c r="U198" i="4"/>
  <c r="S198" i="4" s="1"/>
  <c r="AI194" i="4"/>
  <c r="AG194" i="4" s="1"/>
  <c r="AJ194" i="4" s="1"/>
  <c r="X176" i="4"/>
  <c r="J176" i="4"/>
  <c r="E174" i="12"/>
  <c r="F174" i="12" s="1"/>
  <c r="H174" i="12" s="1"/>
  <c r="AM178" i="4"/>
  <c r="AN178" i="4" s="1"/>
  <c r="BE177" i="14" s="1"/>
  <c r="AQ178" i="4" l="1"/>
  <c r="AF461" i="14"/>
  <c r="V198" i="4"/>
  <c r="U199" i="4" s="1"/>
  <c r="S199" i="4" s="1"/>
  <c r="G212" i="4"/>
  <c r="E212" i="4" s="1"/>
  <c r="H212" i="4" s="1"/>
  <c r="G213" i="4" s="1"/>
  <c r="E213" i="4" s="1"/>
  <c r="AI195" i="4"/>
  <c r="AG195" i="4" s="1"/>
  <c r="AK194" i="4"/>
  <c r="Y176" i="4"/>
  <c r="Z176" i="4" s="1"/>
  <c r="BD175" i="14" s="1"/>
  <c r="AL179" i="4"/>
  <c r="K176" i="4"/>
  <c r="L176" i="4" s="1"/>
  <c r="BC175" i="14" s="1"/>
  <c r="AC176" i="4" l="1"/>
  <c r="AD446" i="14"/>
  <c r="O176" i="4"/>
  <c r="AB466" i="14"/>
  <c r="W198" i="4"/>
  <c r="V199" i="4" s="1"/>
  <c r="W199" i="4" s="1"/>
  <c r="AJ195" i="4"/>
  <c r="AI196" i="4" s="1"/>
  <c r="AG196" i="4" s="1"/>
  <c r="I212" i="4"/>
  <c r="H213" i="4" s="1"/>
  <c r="X177" i="4"/>
  <c r="J177" i="4"/>
  <c r="E175" i="12"/>
  <c r="F175" i="12" s="1"/>
  <c r="H175" i="12" s="1"/>
  <c r="AM179" i="4"/>
  <c r="AN179" i="4" s="1"/>
  <c r="BE178" i="14" s="1"/>
  <c r="AQ179" i="4" l="1"/>
  <c r="AF463" i="14"/>
  <c r="U200" i="4"/>
  <c r="S200" i="4" s="1"/>
  <c r="V200" i="4" s="1"/>
  <c r="W200" i="4" s="1"/>
  <c r="AK195" i="4"/>
  <c r="AJ196" i="4" s="1"/>
  <c r="AK196" i="4" s="1"/>
  <c r="G214" i="4"/>
  <c r="E214" i="4" s="1"/>
  <c r="I213" i="4"/>
  <c r="Y177" i="4"/>
  <c r="Z177" i="4" s="1"/>
  <c r="BD176" i="14" s="1"/>
  <c r="AL180" i="4"/>
  <c r="AM180" i="4" s="1"/>
  <c r="AN180" i="4" s="1"/>
  <c r="BE179" i="14" s="1"/>
  <c r="K177" i="4"/>
  <c r="L177" i="4" s="1"/>
  <c r="BC176" i="14" s="1"/>
  <c r="AQ180" i="4" l="1"/>
  <c r="AF466" i="14"/>
  <c r="AC177" i="4"/>
  <c r="AD449" i="14"/>
  <c r="O177" i="4"/>
  <c r="AB469" i="14"/>
  <c r="AI197" i="4"/>
  <c r="AG197" i="4" s="1"/>
  <c r="AJ197" i="4" s="1"/>
  <c r="AI198" i="4" s="1"/>
  <c r="AG198" i="4" s="1"/>
  <c r="U201" i="4"/>
  <c r="S201" i="4" s="1"/>
  <c r="V201" i="4" s="1"/>
  <c r="W201" i="4" s="1"/>
  <c r="H214" i="4"/>
  <c r="I214" i="4" s="1"/>
  <c r="X178" i="4"/>
  <c r="J178" i="4"/>
  <c r="E176" i="12"/>
  <c r="F176" i="12" s="1"/>
  <c r="H176" i="12" s="1"/>
  <c r="AL181" i="4"/>
  <c r="U202" i="4" l="1"/>
  <c r="S202" i="4" s="1"/>
  <c r="V202" i="4" s="1"/>
  <c r="W202" i="4" s="1"/>
  <c r="G215" i="4"/>
  <c r="E215" i="4" s="1"/>
  <c r="H215" i="4" s="1"/>
  <c r="I215" i="4" s="1"/>
  <c r="AK197" i="4"/>
  <c r="AJ198" i="4" s="1"/>
  <c r="Y178" i="4"/>
  <c r="Z178" i="4" s="1"/>
  <c r="BD177" i="14" s="1"/>
  <c r="AM181" i="4"/>
  <c r="AN181" i="4" s="1"/>
  <c r="BE180" i="14" s="1"/>
  <c r="K178" i="4"/>
  <c r="L178" i="4" s="1"/>
  <c r="BC177" i="14" s="1"/>
  <c r="AQ181" i="4" l="1"/>
  <c r="AF468" i="14"/>
  <c r="AC178" i="4"/>
  <c r="AD453" i="14"/>
  <c r="O178" i="4"/>
  <c r="AB472" i="14"/>
  <c r="U203" i="4"/>
  <c r="S203" i="4" s="1"/>
  <c r="V203" i="4" s="1"/>
  <c r="U204" i="4" s="1"/>
  <c r="S204" i="4" s="1"/>
  <c r="G216" i="4"/>
  <c r="E216" i="4" s="1"/>
  <c r="H216" i="4" s="1"/>
  <c r="I216" i="4" s="1"/>
  <c r="AI199" i="4"/>
  <c r="AG199" i="4" s="1"/>
  <c r="AK198" i="4"/>
  <c r="X179" i="4"/>
  <c r="Y179" i="4" s="1"/>
  <c r="Z179" i="4" s="1"/>
  <c r="BD178" i="14" s="1"/>
  <c r="J179" i="4"/>
  <c r="K179" i="4" s="1"/>
  <c r="L179" i="4" s="1"/>
  <c r="BC178" i="14" s="1"/>
  <c r="AL182" i="4"/>
  <c r="AM182" i="4" s="1"/>
  <c r="AN182" i="4" s="1"/>
  <c r="BE181" i="14" s="1"/>
  <c r="E177" i="12"/>
  <c r="F177" i="12" s="1"/>
  <c r="H177" i="12" s="1"/>
  <c r="O179" i="4" l="1"/>
  <c r="AB474" i="14"/>
  <c r="AQ182" i="4"/>
  <c r="AF470" i="14"/>
  <c r="AC179" i="4"/>
  <c r="AD455" i="14"/>
  <c r="W203" i="4"/>
  <c r="V204" i="4" s="1"/>
  <c r="G217" i="4"/>
  <c r="E217" i="4" s="1"/>
  <c r="H217" i="4" s="1"/>
  <c r="AJ199" i="4"/>
  <c r="AK199" i="4" s="1"/>
  <c r="X180" i="4"/>
  <c r="AL183" i="4"/>
  <c r="E178" i="12"/>
  <c r="F178" i="12" s="1"/>
  <c r="H178" i="12" s="1"/>
  <c r="J180" i="4"/>
  <c r="AI200" i="4" l="1"/>
  <c r="AG200" i="4" s="1"/>
  <c r="AJ200" i="4" s="1"/>
  <c r="G218" i="4"/>
  <c r="E218" i="4" s="1"/>
  <c r="I217" i="4"/>
  <c r="Y180" i="4"/>
  <c r="Z180" i="4" s="1"/>
  <c r="BD179" i="14" s="1"/>
  <c r="K180" i="4"/>
  <c r="L180" i="4" s="1"/>
  <c r="BC179" i="14" s="1"/>
  <c r="AM183" i="4"/>
  <c r="AN183" i="4" s="1"/>
  <c r="BE182" i="14" s="1"/>
  <c r="U205" i="4"/>
  <c r="S205" i="4" s="1"/>
  <c r="W204" i="4"/>
  <c r="AQ183" i="4" l="1"/>
  <c r="AF472" i="14"/>
  <c r="O180" i="4"/>
  <c r="AB477" i="14"/>
  <c r="AC180" i="4"/>
  <c r="AD457" i="14"/>
  <c r="AI201" i="4"/>
  <c r="AG201" i="4" s="1"/>
  <c r="AK200" i="4"/>
  <c r="H218" i="4"/>
  <c r="X181" i="4"/>
  <c r="Y181" i="4" s="1"/>
  <c r="Z181" i="4" s="1"/>
  <c r="BD180" i="14" s="1"/>
  <c r="V205" i="4"/>
  <c r="W205" i="4" s="1"/>
  <c r="AL184" i="4"/>
  <c r="J181" i="4"/>
  <c r="E179" i="12"/>
  <c r="F179" i="12" s="1"/>
  <c r="H179" i="12" s="1"/>
  <c r="AC181" i="4" l="1"/>
  <c r="AD459" i="14"/>
  <c r="AJ201" i="4"/>
  <c r="AI202" i="4" s="1"/>
  <c r="AG202" i="4" s="1"/>
  <c r="G219" i="4"/>
  <c r="E219" i="4" s="1"/>
  <c r="I218" i="4"/>
  <c r="X182" i="4"/>
  <c r="Y182" i="4" s="1"/>
  <c r="Z182" i="4" s="1"/>
  <c r="BD181" i="14" s="1"/>
  <c r="U206" i="4"/>
  <c r="S206" i="4" s="1"/>
  <c r="V206" i="4" s="1"/>
  <c r="K181" i="4"/>
  <c r="L181" i="4" s="1"/>
  <c r="BC180" i="14" s="1"/>
  <c r="AM184" i="4"/>
  <c r="AN184" i="4" s="1"/>
  <c r="BE183" i="14" s="1"/>
  <c r="O181" i="4" l="1"/>
  <c r="AB481" i="14"/>
  <c r="AC182" i="4"/>
  <c r="AD462" i="14"/>
  <c r="AQ184" i="4"/>
  <c r="AF474" i="14"/>
  <c r="AK201" i="4"/>
  <c r="AJ202" i="4" s="1"/>
  <c r="AI203" i="4" s="1"/>
  <c r="AG203" i="4" s="1"/>
  <c r="H219" i="4"/>
  <c r="I219" i="4" s="1"/>
  <c r="X183" i="4"/>
  <c r="Y183" i="4" s="1"/>
  <c r="Z183" i="4" s="1"/>
  <c r="BD182" i="14" s="1"/>
  <c r="E180" i="12"/>
  <c r="F180" i="12" s="1"/>
  <c r="H180" i="12" s="1"/>
  <c r="J182" i="4"/>
  <c r="AL185" i="4"/>
  <c r="U207" i="4"/>
  <c r="S207" i="4" s="1"/>
  <c r="W206" i="4"/>
  <c r="AC183" i="4" l="1"/>
  <c r="AD464" i="14"/>
  <c r="AK202" i="4"/>
  <c r="AJ203" i="4" s="1"/>
  <c r="G220" i="4"/>
  <c r="E220" i="4" s="1"/>
  <c r="H220" i="4" s="1"/>
  <c r="V207" i="4"/>
  <c r="U208" i="4" s="1"/>
  <c r="S208" i="4" s="1"/>
  <c r="X184" i="4"/>
  <c r="K182" i="4"/>
  <c r="L182" i="4" s="1"/>
  <c r="BC181" i="14" s="1"/>
  <c r="AM185" i="4"/>
  <c r="AN185" i="4" s="1"/>
  <c r="BE184" i="14" s="1"/>
  <c r="AQ185" i="4" l="1"/>
  <c r="AF476" i="14"/>
  <c r="O182" i="4"/>
  <c r="AB484" i="14"/>
  <c r="AK203" i="4"/>
  <c r="AI204" i="4"/>
  <c r="AG204" i="4" s="1"/>
  <c r="I220" i="4"/>
  <c r="G221" i="4"/>
  <c r="E221" i="4" s="1"/>
  <c r="W207" i="4"/>
  <c r="V208" i="4" s="1"/>
  <c r="Y184" i="4"/>
  <c r="Z184" i="4" s="1"/>
  <c r="BD183" i="14" s="1"/>
  <c r="AL186" i="4"/>
  <c r="AM186" i="4" s="1"/>
  <c r="J183" i="4"/>
  <c r="E181" i="12"/>
  <c r="F181" i="12" s="1"/>
  <c r="H181" i="12" s="1"/>
  <c r="AC184" i="4" l="1"/>
  <c r="AD467" i="14"/>
  <c r="H221" i="4"/>
  <c r="I221" i="4" s="1"/>
  <c r="AJ204" i="4"/>
  <c r="AI205" i="4" s="1"/>
  <c r="AG205" i="4" s="1"/>
  <c r="X185" i="4"/>
  <c r="Y185" i="4" s="1"/>
  <c r="Z185" i="4" s="1"/>
  <c r="BD184" i="14" s="1"/>
  <c r="AN186" i="4"/>
  <c r="BE185" i="14" s="1"/>
  <c r="AL187" i="4"/>
  <c r="AM187" i="4" s="1"/>
  <c r="AN187" i="4" s="1"/>
  <c r="BE186" i="14" s="1"/>
  <c r="K183" i="4"/>
  <c r="L183" i="4" s="1"/>
  <c r="BC182" i="14" s="1"/>
  <c r="W208" i="4"/>
  <c r="U209" i="4"/>
  <c r="S209" i="4" s="1"/>
  <c r="O183" i="4" l="1"/>
  <c r="AB486" i="14"/>
  <c r="AQ187" i="4"/>
  <c r="AF481" i="14"/>
  <c r="AQ186" i="4"/>
  <c r="AF479" i="14"/>
  <c r="AC185" i="4"/>
  <c r="AD469" i="14"/>
  <c r="G222" i="4"/>
  <c r="E222" i="4" s="1"/>
  <c r="H222" i="4" s="1"/>
  <c r="AK204" i="4"/>
  <c r="AJ205" i="4" s="1"/>
  <c r="AK205" i="4" s="1"/>
  <c r="X186" i="4"/>
  <c r="J184" i="4"/>
  <c r="K184" i="4" s="1"/>
  <c r="L184" i="4" s="1"/>
  <c r="BC183" i="14" s="1"/>
  <c r="V209" i="4"/>
  <c r="W209" i="4" s="1"/>
  <c r="AL188" i="4"/>
  <c r="AM188" i="4" s="1"/>
  <c r="AN188" i="4" s="1"/>
  <c r="BE187" i="14" s="1"/>
  <c r="E182" i="12"/>
  <c r="F182" i="12" s="1"/>
  <c r="H182" i="12" s="1"/>
  <c r="AQ188" i="4" l="1"/>
  <c r="AF483" i="14"/>
  <c r="O184" i="4"/>
  <c r="AB489" i="14"/>
  <c r="I222" i="4"/>
  <c r="G223" i="4"/>
  <c r="E223" i="4" s="1"/>
  <c r="AI206" i="4"/>
  <c r="AG206" i="4" s="1"/>
  <c r="AJ206" i="4" s="1"/>
  <c r="U210" i="4"/>
  <c r="S210" i="4" s="1"/>
  <c r="V210" i="4" s="1"/>
  <c r="W210" i="4" s="1"/>
  <c r="Y186" i="4"/>
  <c r="Z186" i="4" s="1"/>
  <c r="BD185" i="14" s="1"/>
  <c r="J185" i="4"/>
  <c r="E183" i="12"/>
  <c r="F183" i="12" s="1"/>
  <c r="H183" i="12" s="1"/>
  <c r="AL189" i="4"/>
  <c r="AC186" i="4" l="1"/>
  <c r="AD471" i="14"/>
  <c r="H223" i="4"/>
  <c r="G224" i="4" s="1"/>
  <c r="E224" i="4" s="1"/>
  <c r="AK206" i="4"/>
  <c r="AI207" i="4"/>
  <c r="AG207" i="4" s="1"/>
  <c r="X187" i="4"/>
  <c r="Y187" i="4" s="1"/>
  <c r="U211" i="4"/>
  <c r="S211" i="4" s="1"/>
  <c r="V211" i="4" s="1"/>
  <c r="W211" i="4" s="1"/>
  <c r="K185" i="4"/>
  <c r="L185" i="4" s="1"/>
  <c r="BC184" i="14" s="1"/>
  <c r="AM189" i="4"/>
  <c r="AN189" i="4" s="1"/>
  <c r="BE188" i="14" s="1"/>
  <c r="O185" i="4" l="1"/>
  <c r="AB491" i="14"/>
  <c r="AQ189" i="4"/>
  <c r="AF487" i="14"/>
  <c r="I223" i="4"/>
  <c r="H224" i="4" s="1"/>
  <c r="I224" i="4" s="1"/>
  <c r="AJ207" i="4"/>
  <c r="AK207" i="4" s="1"/>
  <c r="Z187" i="4"/>
  <c r="BD186" i="14" s="1"/>
  <c r="X188" i="4"/>
  <c r="Y188" i="4" s="1"/>
  <c r="Z188" i="4" s="1"/>
  <c r="BD187" i="14" s="1"/>
  <c r="U212" i="4"/>
  <c r="S212" i="4" s="1"/>
  <c r="V212" i="4" s="1"/>
  <c r="W212" i="4" s="1"/>
  <c r="AL190" i="4"/>
  <c r="J186" i="4"/>
  <c r="E184" i="12"/>
  <c r="F184" i="12" s="1"/>
  <c r="H184" i="12" s="1"/>
  <c r="AC188" i="4" l="1"/>
  <c r="AD476" i="14"/>
  <c r="AC187" i="4"/>
  <c r="AD473" i="14"/>
  <c r="G225" i="4"/>
  <c r="E225" i="4" s="1"/>
  <c r="H225" i="4" s="1"/>
  <c r="AI208" i="4"/>
  <c r="AG208" i="4" s="1"/>
  <c r="AJ208" i="4" s="1"/>
  <c r="X189" i="4"/>
  <c r="U213" i="4"/>
  <c r="S213" i="4" s="1"/>
  <c r="V213" i="4" s="1"/>
  <c r="K186" i="4"/>
  <c r="L186" i="4" s="1"/>
  <c r="BC185" i="14" s="1"/>
  <c r="AM190" i="4"/>
  <c r="AN190" i="4" s="1"/>
  <c r="BE189" i="14" s="1"/>
  <c r="AQ190" i="4" l="1"/>
  <c r="AF491" i="14"/>
  <c r="O186" i="4"/>
  <c r="AB494" i="14"/>
  <c r="I225" i="4"/>
  <c r="G226" i="4"/>
  <c r="E226" i="4" s="1"/>
  <c r="AL191" i="4"/>
  <c r="AM191" i="4" s="1"/>
  <c r="AN191" i="4" s="1"/>
  <c r="BE190" i="14" s="1"/>
  <c r="Y189" i="4"/>
  <c r="Z189" i="4" s="1"/>
  <c r="BD188" i="14" s="1"/>
  <c r="AK208" i="4"/>
  <c r="AI209" i="4"/>
  <c r="AG209" i="4" s="1"/>
  <c r="J187" i="4"/>
  <c r="E185" i="12"/>
  <c r="F185" i="12" s="1"/>
  <c r="H185" i="12" s="1"/>
  <c r="U214" i="4"/>
  <c r="S214" i="4" s="1"/>
  <c r="W213" i="4"/>
  <c r="AC189" i="4" l="1"/>
  <c r="AD478" i="14"/>
  <c r="AQ191" i="4"/>
  <c r="AF493" i="14"/>
  <c r="H226" i="4"/>
  <c r="I226" i="4" s="1"/>
  <c r="AJ209" i="4"/>
  <c r="AI210" i="4" s="1"/>
  <c r="AG210" i="4" s="1"/>
  <c r="X190" i="4"/>
  <c r="AL192" i="4"/>
  <c r="AM192" i="4" s="1"/>
  <c r="AN192" i="4" s="1"/>
  <c r="BE191" i="14" s="1"/>
  <c r="V214" i="4"/>
  <c r="W214" i="4" s="1"/>
  <c r="K187" i="4"/>
  <c r="L187" i="4" s="1"/>
  <c r="BC186" i="14" s="1"/>
  <c r="O187" i="4" l="1"/>
  <c r="AB498" i="14"/>
  <c r="AQ192" i="4"/>
  <c r="AF496" i="14"/>
  <c r="G227" i="4"/>
  <c r="E227" i="4" s="1"/>
  <c r="H227" i="4" s="1"/>
  <c r="AK209" i="4"/>
  <c r="AJ210" i="4" s="1"/>
  <c r="AK210" i="4" s="1"/>
  <c r="Y190" i="4"/>
  <c r="Z190" i="4" s="1"/>
  <c r="BD189" i="14" s="1"/>
  <c r="J188" i="4"/>
  <c r="K188" i="4" s="1"/>
  <c r="L188" i="4" s="1"/>
  <c r="BC187" i="14" s="1"/>
  <c r="U215" i="4"/>
  <c r="S215" i="4" s="1"/>
  <c r="V215" i="4" s="1"/>
  <c r="E186" i="12"/>
  <c r="F186" i="12" s="1"/>
  <c r="H186" i="12" s="1"/>
  <c r="AL193" i="4"/>
  <c r="O188" i="4" l="1"/>
  <c r="AB500" i="14"/>
  <c r="AC190" i="4"/>
  <c r="AD480" i="14"/>
  <c r="I227" i="4"/>
  <c r="G228" i="4"/>
  <c r="E228" i="4" s="1"/>
  <c r="AI211" i="4"/>
  <c r="AG211" i="4" s="1"/>
  <c r="AJ211" i="4" s="1"/>
  <c r="AI212" i="4" s="1"/>
  <c r="AG212" i="4" s="1"/>
  <c r="X191" i="4"/>
  <c r="Y191" i="4" s="1"/>
  <c r="Z191" i="4" s="1"/>
  <c r="BD190" i="14" s="1"/>
  <c r="U216" i="4"/>
  <c r="S216" i="4" s="1"/>
  <c r="W215" i="4"/>
  <c r="J189" i="4"/>
  <c r="K189" i="4" s="1"/>
  <c r="L189" i="4" s="1"/>
  <c r="BC188" i="14" s="1"/>
  <c r="AM193" i="4"/>
  <c r="AN193" i="4" s="1"/>
  <c r="BE192" i="14" s="1"/>
  <c r="E187" i="12"/>
  <c r="F187" i="12" s="1"/>
  <c r="H187" i="12" s="1"/>
  <c r="AC191" i="4" l="1"/>
  <c r="AD483" i="14"/>
  <c r="AQ193" i="4"/>
  <c r="AF498" i="14"/>
  <c r="O189" i="4"/>
  <c r="AB502" i="14"/>
  <c r="H228" i="4"/>
  <c r="I228" i="4" s="1"/>
  <c r="AK211" i="4"/>
  <c r="AJ212" i="4" s="1"/>
  <c r="V216" i="4"/>
  <c r="U217" i="4" s="1"/>
  <c r="S217" i="4" s="1"/>
  <c r="X192" i="4"/>
  <c r="J190" i="4"/>
  <c r="K190" i="4" s="1"/>
  <c r="L190" i="4" s="1"/>
  <c r="BC189" i="14" s="1"/>
  <c r="E188" i="12"/>
  <c r="F188" i="12" s="1"/>
  <c r="H188" i="12" s="1"/>
  <c r="AL194" i="4"/>
  <c r="O190" i="4" l="1"/>
  <c r="AB504" i="14"/>
  <c r="G229" i="4"/>
  <c r="E229" i="4" s="1"/>
  <c r="H229" i="4" s="1"/>
  <c r="G230" i="4" s="1"/>
  <c r="E230" i="4" s="1"/>
  <c r="W216" i="4"/>
  <c r="V217" i="4" s="1"/>
  <c r="AI213" i="4"/>
  <c r="AG213" i="4" s="1"/>
  <c r="AK212" i="4"/>
  <c r="Y192" i="4"/>
  <c r="Z192" i="4" s="1"/>
  <c r="BD191" i="14" s="1"/>
  <c r="E189" i="12"/>
  <c r="F189" i="12" s="1"/>
  <c r="H189" i="12" s="1"/>
  <c r="AM194" i="4"/>
  <c r="AN194" i="4" s="1"/>
  <c r="BE193" i="14" s="1"/>
  <c r="J191" i="4"/>
  <c r="AC192" i="4" l="1"/>
  <c r="AD485" i="14"/>
  <c r="AQ194" i="4"/>
  <c r="AF499" i="14"/>
  <c r="I229" i="4"/>
  <c r="H230" i="4" s="1"/>
  <c r="AJ213" i="4"/>
  <c r="AK213" i="4" s="1"/>
  <c r="X193" i="4"/>
  <c r="AL195" i="4"/>
  <c r="AM195" i="4" s="1"/>
  <c r="AN195" i="4" s="1"/>
  <c r="BE194" i="14" s="1"/>
  <c r="K191" i="4"/>
  <c r="L191" i="4" s="1"/>
  <c r="BC190" i="14" s="1"/>
  <c r="U218" i="4"/>
  <c r="S218" i="4" s="1"/>
  <c r="W217" i="4"/>
  <c r="AQ195" i="4" l="1"/>
  <c r="AF501" i="14"/>
  <c r="O191" i="4"/>
  <c r="AB507" i="14"/>
  <c r="G231" i="4"/>
  <c r="E231" i="4" s="1"/>
  <c r="I230" i="4"/>
  <c r="AI214" i="4"/>
  <c r="AG214" i="4" s="1"/>
  <c r="AJ214" i="4" s="1"/>
  <c r="AK214" i="4" s="1"/>
  <c r="Y193" i="4"/>
  <c r="Z193" i="4" s="1"/>
  <c r="BD192" i="14" s="1"/>
  <c r="J192" i="4"/>
  <c r="K192" i="4" s="1"/>
  <c r="L192" i="4" s="1"/>
  <c r="BC191" i="14" s="1"/>
  <c r="V218" i="4"/>
  <c r="U219" i="4" s="1"/>
  <c r="S219" i="4" s="1"/>
  <c r="E190" i="12"/>
  <c r="F190" i="12" s="1"/>
  <c r="H190" i="12" s="1"/>
  <c r="AL196" i="4"/>
  <c r="AC193" i="4" l="1"/>
  <c r="AD487" i="14"/>
  <c r="O192" i="4"/>
  <c r="AB509" i="14"/>
  <c r="H231" i="4"/>
  <c r="G232" i="4" s="1"/>
  <c r="E232" i="4" s="1"/>
  <c r="AI215" i="4"/>
  <c r="AG215" i="4" s="1"/>
  <c r="AJ215" i="4" s="1"/>
  <c r="AI216" i="4" s="1"/>
  <c r="AG216" i="4" s="1"/>
  <c r="X194" i="4"/>
  <c r="W218" i="4"/>
  <c r="V219" i="4" s="1"/>
  <c r="E191" i="12"/>
  <c r="F191" i="12" s="1"/>
  <c r="H191" i="12" s="1"/>
  <c r="J193" i="4"/>
  <c r="AM196" i="4"/>
  <c r="AN196" i="4" s="1"/>
  <c r="BE195" i="14" s="1"/>
  <c r="AQ196" i="4" l="1"/>
  <c r="AF489" i="14"/>
  <c r="I231" i="4"/>
  <c r="H232" i="4" s="1"/>
  <c r="I232" i="4" s="1"/>
  <c r="AK215" i="4"/>
  <c r="AJ216" i="4" s="1"/>
  <c r="Y194" i="4"/>
  <c r="Z194" i="4" s="1"/>
  <c r="BD193" i="14" s="1"/>
  <c r="AL197" i="4"/>
  <c r="K193" i="4"/>
  <c r="L193" i="4" s="1"/>
  <c r="BC192" i="14" s="1"/>
  <c r="U220" i="4"/>
  <c r="S220" i="4" s="1"/>
  <c r="W219" i="4"/>
  <c r="O193" i="4" l="1"/>
  <c r="AB512" i="14"/>
  <c r="AC194" i="4"/>
  <c r="AD491" i="14"/>
  <c r="G233" i="4"/>
  <c r="E233" i="4" s="1"/>
  <c r="H233" i="4" s="1"/>
  <c r="I233" i="4" s="1"/>
  <c r="AK216" i="4"/>
  <c r="AI217" i="4"/>
  <c r="AG217" i="4" s="1"/>
  <c r="X195" i="4"/>
  <c r="J194" i="4"/>
  <c r="E192" i="12"/>
  <c r="F192" i="12" s="1"/>
  <c r="H192" i="12" s="1"/>
  <c r="AM197" i="4"/>
  <c r="AN197" i="4" s="1"/>
  <c r="BE196" i="14" s="1"/>
  <c r="V220" i="4"/>
  <c r="AQ197" i="4" l="1"/>
  <c r="AF503" i="14"/>
  <c r="G234" i="4"/>
  <c r="E234" i="4" s="1"/>
  <c r="H234" i="4" s="1"/>
  <c r="G235" i="4" s="1"/>
  <c r="E235" i="4" s="1"/>
  <c r="AJ217" i="4"/>
  <c r="AK217" i="4" s="1"/>
  <c r="Y195" i="4"/>
  <c r="Z195" i="4" s="1"/>
  <c r="BD194" i="14" s="1"/>
  <c r="AL198" i="4"/>
  <c r="K194" i="4"/>
  <c r="L194" i="4" s="1"/>
  <c r="BC193" i="14" s="1"/>
  <c r="U221" i="4"/>
  <c r="S221" i="4" s="1"/>
  <c r="W220" i="4"/>
  <c r="O194" i="4" l="1"/>
  <c r="AB515" i="14"/>
  <c r="AC195" i="4"/>
  <c r="AD495" i="14"/>
  <c r="AI218" i="4"/>
  <c r="AG218" i="4" s="1"/>
  <c r="AJ218" i="4" s="1"/>
  <c r="AK218" i="4" s="1"/>
  <c r="I234" i="4"/>
  <c r="H235" i="4" s="1"/>
  <c r="I235" i="4" s="1"/>
  <c r="X196" i="4"/>
  <c r="Y196" i="4" s="1"/>
  <c r="Z196" i="4" s="1"/>
  <c r="BD195" i="14" s="1"/>
  <c r="V221" i="4"/>
  <c r="U222" i="4" s="1"/>
  <c r="S222" i="4" s="1"/>
  <c r="J195" i="4"/>
  <c r="K195" i="4" s="1"/>
  <c r="L195" i="4" s="1"/>
  <c r="BC194" i="14" s="1"/>
  <c r="E193" i="12"/>
  <c r="F193" i="12" s="1"/>
  <c r="H193" i="12" s="1"/>
  <c r="AM198" i="4"/>
  <c r="AN198" i="4" s="1"/>
  <c r="BE197" i="14" s="1"/>
  <c r="AQ198" i="4" l="1"/>
  <c r="AF507" i="14"/>
  <c r="AC196" i="4"/>
  <c r="AD482" i="14"/>
  <c r="O195" i="4"/>
  <c r="AB517" i="14"/>
  <c r="AI219" i="4"/>
  <c r="AG219" i="4" s="1"/>
  <c r="AJ219" i="4" s="1"/>
  <c r="AK219" i="4" s="1"/>
  <c r="G236" i="4"/>
  <c r="E236" i="4" s="1"/>
  <c r="H236" i="4" s="1"/>
  <c r="W221" i="4"/>
  <c r="V222" i="4" s="1"/>
  <c r="W222" i="4" s="1"/>
  <c r="X197" i="4"/>
  <c r="Y197" i="4" s="1"/>
  <c r="Z197" i="4" s="1"/>
  <c r="BD196" i="14" s="1"/>
  <c r="AL199" i="4"/>
  <c r="AM199" i="4" s="1"/>
  <c r="AN199" i="4" s="1"/>
  <c r="BE198" i="14" s="1"/>
  <c r="J196" i="4"/>
  <c r="E194" i="12"/>
  <c r="F194" i="12" s="1"/>
  <c r="H194" i="12" s="1"/>
  <c r="AQ199" i="4" l="1"/>
  <c r="AF511" i="14"/>
  <c r="AC197" i="4"/>
  <c r="AD497" i="14"/>
  <c r="AI220" i="4"/>
  <c r="AG220" i="4" s="1"/>
  <c r="AJ220" i="4" s="1"/>
  <c r="AI221" i="4" s="1"/>
  <c r="AG221" i="4" s="1"/>
  <c r="G237" i="4"/>
  <c r="E237" i="4" s="1"/>
  <c r="I236" i="4"/>
  <c r="X198" i="4"/>
  <c r="U223" i="4"/>
  <c r="S223" i="4" s="1"/>
  <c r="V223" i="4" s="1"/>
  <c r="K196" i="4"/>
  <c r="L196" i="4" s="1"/>
  <c r="BC195" i="14" s="1"/>
  <c r="AL200" i="4"/>
  <c r="O196" i="4" l="1"/>
  <c r="AB497" i="14"/>
  <c r="AK220" i="4"/>
  <c r="AJ221" i="4" s="1"/>
  <c r="AK221" i="4" s="1"/>
  <c r="H237" i="4"/>
  <c r="Y198" i="4"/>
  <c r="Z198" i="4" s="1"/>
  <c r="BD197" i="14" s="1"/>
  <c r="U224" i="4"/>
  <c r="S224" i="4" s="1"/>
  <c r="W223" i="4"/>
  <c r="E195" i="12"/>
  <c r="F195" i="12" s="1"/>
  <c r="H195" i="12" s="1"/>
  <c r="AM200" i="4"/>
  <c r="AN200" i="4" s="1"/>
  <c r="BE199" i="14" s="1"/>
  <c r="J197" i="4"/>
  <c r="AC198" i="4" l="1"/>
  <c r="AD502" i="14"/>
  <c r="AQ200" i="4"/>
  <c r="AF516" i="14"/>
  <c r="AI222" i="4"/>
  <c r="AG222" i="4" s="1"/>
  <c r="AJ222" i="4" s="1"/>
  <c r="AK222" i="4" s="1"/>
  <c r="G238" i="4"/>
  <c r="E238" i="4" s="1"/>
  <c r="I237" i="4"/>
  <c r="X199" i="4"/>
  <c r="Y199" i="4" s="1"/>
  <c r="Z199" i="4" s="1"/>
  <c r="BD198" i="14" s="1"/>
  <c r="V224" i="4"/>
  <c r="K197" i="4"/>
  <c r="L197" i="4" s="1"/>
  <c r="BC196" i="14" s="1"/>
  <c r="AL201" i="4"/>
  <c r="AC199" i="4" l="1"/>
  <c r="AD505" i="14"/>
  <c r="O197" i="4"/>
  <c r="AB518" i="14"/>
  <c r="AI223" i="4"/>
  <c r="AG223" i="4" s="1"/>
  <c r="AJ223" i="4" s="1"/>
  <c r="AK223" i="4" s="1"/>
  <c r="H238" i="4"/>
  <c r="I238" i="4" s="1"/>
  <c r="X200" i="4"/>
  <c r="U225" i="4"/>
  <c r="S225" i="4" s="1"/>
  <c r="W224" i="4"/>
  <c r="J198" i="4"/>
  <c r="K198" i="4" s="1"/>
  <c r="L198" i="4" s="1"/>
  <c r="BC197" i="14" s="1"/>
  <c r="AM201" i="4"/>
  <c r="AN201" i="4" s="1"/>
  <c r="BE200" i="14" s="1"/>
  <c r="E196" i="12"/>
  <c r="F196" i="12" s="1"/>
  <c r="H196" i="12" s="1"/>
  <c r="AQ201" i="4" l="1"/>
  <c r="AF519" i="14"/>
  <c r="O198" i="4"/>
  <c r="AB524" i="14"/>
  <c r="AI224" i="4"/>
  <c r="AG224" i="4" s="1"/>
  <c r="AJ224" i="4" s="1"/>
  <c r="AK224" i="4" s="1"/>
  <c r="G239" i="4"/>
  <c r="E239" i="4" s="1"/>
  <c r="H239" i="4" s="1"/>
  <c r="Y200" i="4"/>
  <c r="Z200" i="4" s="1"/>
  <c r="BD199" i="14" s="1"/>
  <c r="J199" i="4"/>
  <c r="K199" i="4" s="1"/>
  <c r="L199" i="4" s="1"/>
  <c r="BC198" i="14" s="1"/>
  <c r="V225" i="4"/>
  <c r="AL202" i="4"/>
  <c r="AM202" i="4" s="1"/>
  <c r="AN202" i="4" s="1"/>
  <c r="BE201" i="14" s="1"/>
  <c r="E197" i="12"/>
  <c r="F197" i="12" s="1"/>
  <c r="H197" i="12" s="1"/>
  <c r="AC200" i="4" l="1"/>
  <c r="AD507" i="14"/>
  <c r="O199" i="4"/>
  <c r="AB527" i="14"/>
  <c r="AQ202" i="4"/>
  <c r="AF521" i="14"/>
  <c r="AI225" i="4"/>
  <c r="AG225" i="4" s="1"/>
  <c r="AJ225" i="4" s="1"/>
  <c r="AI226" i="4" s="1"/>
  <c r="AG226" i="4" s="1"/>
  <c r="G240" i="4"/>
  <c r="E240" i="4" s="1"/>
  <c r="I239" i="4"/>
  <c r="X201" i="4"/>
  <c r="Y201" i="4" s="1"/>
  <c r="Z201" i="4" s="1"/>
  <c r="BD200" i="14" s="1"/>
  <c r="W225" i="4"/>
  <c r="U226" i="4"/>
  <c r="S226" i="4" s="1"/>
  <c r="E198" i="12"/>
  <c r="F198" i="12" s="1"/>
  <c r="H198" i="12" s="1"/>
  <c r="J200" i="4"/>
  <c r="AL203" i="4"/>
  <c r="AC201" i="4" l="1"/>
  <c r="AD511" i="14"/>
  <c r="AK225" i="4"/>
  <c r="AJ226" i="4" s="1"/>
  <c r="AK226" i="4" s="1"/>
  <c r="H240" i="4"/>
  <c r="V226" i="4"/>
  <c r="W226" i="4" s="1"/>
  <c r="X202" i="4"/>
  <c r="AM203" i="4"/>
  <c r="AN203" i="4" s="1"/>
  <c r="BE202" i="14" s="1"/>
  <c r="K200" i="4"/>
  <c r="L200" i="4" s="1"/>
  <c r="BC199" i="14" s="1"/>
  <c r="O200" i="4" l="1"/>
  <c r="AB530" i="14"/>
  <c r="AQ203" i="4"/>
  <c r="AF523" i="14"/>
  <c r="AI227" i="4"/>
  <c r="AG227" i="4" s="1"/>
  <c r="AJ227" i="4" s="1"/>
  <c r="AI228" i="4" s="1"/>
  <c r="AG228" i="4" s="1"/>
  <c r="G241" i="4"/>
  <c r="E241" i="4" s="1"/>
  <c r="I240" i="4"/>
  <c r="U227" i="4"/>
  <c r="S227" i="4" s="1"/>
  <c r="V227" i="4" s="1"/>
  <c r="Y202" i="4"/>
  <c r="Z202" i="4" s="1"/>
  <c r="BD201" i="14" s="1"/>
  <c r="AL204" i="4"/>
  <c r="AM204" i="4" s="1"/>
  <c r="AN204" i="4" s="1"/>
  <c r="BE203" i="14" s="1"/>
  <c r="J201" i="4"/>
  <c r="E199" i="12"/>
  <c r="F199" i="12" s="1"/>
  <c r="H199" i="12" s="1"/>
  <c r="AQ204" i="4" l="1"/>
  <c r="AF525" i="14"/>
  <c r="AC202" i="4"/>
  <c r="AD515" i="14"/>
  <c r="AK227" i="4"/>
  <c r="AJ228" i="4" s="1"/>
  <c r="AK228" i="4" s="1"/>
  <c r="H241" i="4"/>
  <c r="G242" i="4" s="1"/>
  <c r="E242" i="4" s="1"/>
  <c r="U228" i="4"/>
  <c r="S228" i="4" s="1"/>
  <c r="W227" i="4"/>
  <c r="X203" i="4"/>
  <c r="Y203" i="4" s="1"/>
  <c r="Z203" i="4" s="1"/>
  <c r="BD202" i="14" s="1"/>
  <c r="AL205" i="4"/>
  <c r="AM205" i="4" s="1"/>
  <c r="AN205" i="4" s="1"/>
  <c r="BE204" i="14" s="1"/>
  <c r="K201" i="4"/>
  <c r="L201" i="4" s="1"/>
  <c r="BC200" i="14" s="1"/>
  <c r="O201" i="4" l="1"/>
  <c r="AB533" i="14"/>
  <c r="AQ205" i="4"/>
  <c r="AF526" i="14"/>
  <c r="AC203" i="4"/>
  <c r="AD516" i="14"/>
  <c r="I241" i="4"/>
  <c r="H242" i="4" s="1"/>
  <c r="AI229" i="4"/>
  <c r="AG229" i="4" s="1"/>
  <c r="AJ229" i="4" s="1"/>
  <c r="AI230" i="4" s="1"/>
  <c r="AG230" i="4" s="1"/>
  <c r="V228" i="4"/>
  <c r="W228" i="4" s="1"/>
  <c r="X204" i="4"/>
  <c r="AL206" i="4"/>
  <c r="AM206" i="4" s="1"/>
  <c r="AN206" i="4" s="1"/>
  <c r="BE205" i="14" s="1"/>
  <c r="J202" i="4"/>
  <c r="K202" i="4" s="1"/>
  <c r="L202" i="4" s="1"/>
  <c r="BC201" i="14" s="1"/>
  <c r="E200" i="12"/>
  <c r="F200" i="12" s="1"/>
  <c r="H200" i="12" s="1"/>
  <c r="O202" i="4" l="1"/>
  <c r="AB535" i="14"/>
  <c r="AQ206" i="4"/>
  <c r="AF524" i="14"/>
  <c r="G243" i="4"/>
  <c r="E243" i="4" s="1"/>
  <c r="I242" i="4"/>
  <c r="AK229" i="4"/>
  <c r="AJ230" i="4" s="1"/>
  <c r="AI231" i="4" s="1"/>
  <c r="AG231" i="4" s="1"/>
  <c r="U229" i="4"/>
  <c r="S229" i="4" s="1"/>
  <c r="V229" i="4" s="1"/>
  <c r="U230" i="4" s="1"/>
  <c r="S230" i="4" s="1"/>
  <c r="Y204" i="4"/>
  <c r="Z204" i="4" s="1"/>
  <c r="BD203" i="14" s="1"/>
  <c r="AL207" i="4"/>
  <c r="AM207" i="4" s="1"/>
  <c r="AN207" i="4" s="1"/>
  <c r="BE206" i="14" s="1"/>
  <c r="J203" i="4"/>
  <c r="K203" i="4" s="1"/>
  <c r="L203" i="4" s="1"/>
  <c r="BC202" i="14" s="1"/>
  <c r="E201" i="12"/>
  <c r="F201" i="12" s="1"/>
  <c r="H201" i="12" s="1"/>
  <c r="AQ207" i="4" l="1"/>
  <c r="AF453" i="14"/>
  <c r="O203" i="4"/>
  <c r="AB537" i="14"/>
  <c r="AC204" i="4"/>
  <c r="AD518" i="14"/>
  <c r="H243" i="4"/>
  <c r="I243" i="4" s="1"/>
  <c r="W229" i="4"/>
  <c r="V230" i="4" s="1"/>
  <c r="AK230" i="4"/>
  <c r="AJ231" i="4" s="1"/>
  <c r="X205" i="4"/>
  <c r="AL208" i="4"/>
  <c r="AM208" i="4" s="1"/>
  <c r="AN208" i="4" s="1"/>
  <c r="BE207" i="14" s="1"/>
  <c r="J204" i="4"/>
  <c r="K204" i="4" s="1"/>
  <c r="L204" i="4" s="1"/>
  <c r="BC203" i="14" s="1"/>
  <c r="E202" i="12"/>
  <c r="F202" i="12" s="1"/>
  <c r="H202" i="12" s="1"/>
  <c r="O204" i="4" l="1"/>
  <c r="AB539" i="14"/>
  <c r="AQ208" i="4"/>
  <c r="AF385" i="14"/>
  <c r="G244" i="4"/>
  <c r="E244" i="4" s="1"/>
  <c r="H244" i="4" s="1"/>
  <c r="I244" i="4" s="1"/>
  <c r="U231" i="4"/>
  <c r="S231" i="4" s="1"/>
  <c r="W230" i="4"/>
  <c r="AK231" i="4"/>
  <c r="AI232" i="4"/>
  <c r="AG232" i="4" s="1"/>
  <c r="Y205" i="4"/>
  <c r="Z205" i="4" s="1"/>
  <c r="BD204" i="14" s="1"/>
  <c r="AL209" i="4"/>
  <c r="J205" i="4"/>
  <c r="E203" i="12"/>
  <c r="F203" i="12" s="1"/>
  <c r="H203" i="12" s="1"/>
  <c r="AC205" i="4" l="1"/>
  <c r="AD519" i="14"/>
  <c r="G245" i="4"/>
  <c r="E245" i="4" s="1"/>
  <c r="H245" i="4" s="1"/>
  <c r="AJ232" i="4"/>
  <c r="AK232" i="4" s="1"/>
  <c r="V231" i="4"/>
  <c r="X206" i="4"/>
  <c r="K205" i="4"/>
  <c r="L205" i="4" s="1"/>
  <c r="BC204" i="14" s="1"/>
  <c r="AM209" i="4"/>
  <c r="AN209" i="4" s="1"/>
  <c r="BE208" i="14" s="1"/>
  <c r="O205" i="4" l="1"/>
  <c r="AB540" i="14"/>
  <c r="AQ209" i="4"/>
  <c r="AF411" i="14"/>
  <c r="G246" i="4"/>
  <c r="E246" i="4" s="1"/>
  <c r="I245" i="4"/>
  <c r="AI233" i="4"/>
  <c r="AG233" i="4" s="1"/>
  <c r="AJ233" i="4" s="1"/>
  <c r="AK233" i="4" s="1"/>
  <c r="U232" i="4"/>
  <c r="S232" i="4" s="1"/>
  <c r="W231" i="4"/>
  <c r="Y206" i="4"/>
  <c r="Z206" i="4" s="1"/>
  <c r="BD205" i="14" s="1"/>
  <c r="AL210" i="4"/>
  <c r="J206" i="4"/>
  <c r="E204" i="12"/>
  <c r="F204" i="12" s="1"/>
  <c r="H204" i="12" s="1"/>
  <c r="AC206" i="4" l="1"/>
  <c r="AD517" i="14"/>
  <c r="H246" i="4"/>
  <c r="AI234" i="4"/>
  <c r="AG234" i="4" s="1"/>
  <c r="AJ234" i="4" s="1"/>
  <c r="AK234" i="4" s="1"/>
  <c r="V232" i="4"/>
  <c r="X207" i="4"/>
  <c r="Y207" i="4" s="1"/>
  <c r="Z207" i="4" s="1"/>
  <c r="BD206" i="14" s="1"/>
  <c r="K206" i="4"/>
  <c r="L206" i="4" s="1"/>
  <c r="BC205" i="14" s="1"/>
  <c r="AM210" i="4"/>
  <c r="AN210" i="4" s="1"/>
  <c r="BE209" i="14" s="1"/>
  <c r="AQ210" i="4" l="1"/>
  <c r="AF428" i="14"/>
  <c r="O206" i="4"/>
  <c r="AB536" i="14"/>
  <c r="AC207" i="4"/>
  <c r="AD448" i="14"/>
  <c r="I246" i="4"/>
  <c r="G247" i="4"/>
  <c r="E247" i="4" s="1"/>
  <c r="AI235" i="4"/>
  <c r="AG235" i="4" s="1"/>
  <c r="AJ235" i="4" s="1"/>
  <c r="U233" i="4"/>
  <c r="S233" i="4" s="1"/>
  <c r="W232" i="4"/>
  <c r="X208" i="4"/>
  <c r="Y208" i="4" s="1"/>
  <c r="Z208" i="4" s="1"/>
  <c r="BD207" i="14" s="1"/>
  <c r="AL211" i="4"/>
  <c r="AM211" i="4" s="1"/>
  <c r="AN211" i="4" s="1"/>
  <c r="BE210" i="14" s="1"/>
  <c r="J207" i="4"/>
  <c r="K207" i="4" s="1"/>
  <c r="E205" i="12"/>
  <c r="F205" i="12" s="1"/>
  <c r="H205" i="12" s="1"/>
  <c r="AC208" i="4" l="1"/>
  <c r="AD372" i="14"/>
  <c r="AQ211" i="4"/>
  <c r="AF464" i="14"/>
  <c r="H247" i="4"/>
  <c r="V233" i="4"/>
  <c r="X209" i="4"/>
  <c r="AK235" i="4"/>
  <c r="AI236" i="4"/>
  <c r="AG236" i="4" s="1"/>
  <c r="L207" i="4"/>
  <c r="BC206" i="14" s="1"/>
  <c r="J208" i="4"/>
  <c r="K208" i="4" s="1"/>
  <c r="L208" i="4" s="1"/>
  <c r="BC207" i="14" s="1"/>
  <c r="AL212" i="4"/>
  <c r="AM212" i="4" s="1"/>
  <c r="AN212" i="4" s="1"/>
  <c r="BE211" i="14" s="1"/>
  <c r="AQ212" i="4" l="1"/>
  <c r="AF495" i="14"/>
  <c r="O208" i="4"/>
  <c r="AB319" i="14"/>
  <c r="O207" i="4"/>
  <c r="AB438" i="14"/>
  <c r="AJ236" i="4"/>
  <c r="AK236" i="4" s="1"/>
  <c r="I247" i="4"/>
  <c r="G248" i="4"/>
  <c r="E248" i="4" s="1"/>
  <c r="W233" i="4"/>
  <c r="U234" i="4"/>
  <c r="S234" i="4" s="1"/>
  <c r="Y209" i="4"/>
  <c r="Z209" i="4" s="1"/>
  <c r="BD208" i="14" s="1"/>
  <c r="E206" i="12"/>
  <c r="F206" i="12" s="1"/>
  <c r="H206" i="12" s="1"/>
  <c r="J209" i="4"/>
  <c r="AL213" i="4"/>
  <c r="E207" i="12"/>
  <c r="F207" i="12" s="1"/>
  <c r="H207" i="12" s="1"/>
  <c r="AC209" i="4" l="1"/>
  <c r="AD408" i="14"/>
  <c r="AI237" i="4"/>
  <c r="AG237" i="4" s="1"/>
  <c r="AJ237" i="4" s="1"/>
  <c r="H248" i="4"/>
  <c r="V234" i="4"/>
  <c r="W234" i="4" s="1"/>
  <c r="X210" i="4"/>
  <c r="Y210" i="4" s="1"/>
  <c r="Z210" i="4" s="1"/>
  <c r="BD209" i="14" s="1"/>
  <c r="K209" i="4"/>
  <c r="L209" i="4" s="1"/>
  <c r="AM213" i="4"/>
  <c r="AN213" i="4" s="1"/>
  <c r="BE212" i="14" s="1"/>
  <c r="AB403" i="14" l="1"/>
  <c r="BC208" i="14"/>
  <c r="AQ213" i="4"/>
  <c r="AF527" i="14"/>
  <c r="AC210" i="4"/>
  <c r="AD424" i="14"/>
  <c r="U235" i="4"/>
  <c r="S235" i="4" s="1"/>
  <c r="V235" i="4" s="1"/>
  <c r="I248" i="4"/>
  <c r="G249" i="4"/>
  <c r="E249" i="4" s="1"/>
  <c r="E208" i="12"/>
  <c r="F208" i="12" s="1"/>
  <c r="H208" i="12" s="1"/>
  <c r="O209" i="4"/>
  <c r="X211" i="4"/>
  <c r="Y211" i="4" s="1"/>
  <c r="Z211" i="4" s="1"/>
  <c r="BD210" i="14" s="1"/>
  <c r="AK237" i="4"/>
  <c r="AI238" i="4"/>
  <c r="AG238" i="4" s="1"/>
  <c r="AL214" i="4"/>
  <c r="AM214" i="4" s="1"/>
  <c r="AN214" i="4" s="1"/>
  <c r="BE213" i="14" s="1"/>
  <c r="J210" i="4"/>
  <c r="K210" i="4" s="1"/>
  <c r="L210" i="4" s="1"/>
  <c r="BC209" i="14" s="1"/>
  <c r="O210" i="4" l="1"/>
  <c r="AB433" i="14"/>
  <c r="AQ214" i="4"/>
  <c r="AF533" i="14"/>
  <c r="AC211" i="4"/>
  <c r="AD466" i="14"/>
  <c r="H249" i="4"/>
  <c r="G250" i="4" s="1"/>
  <c r="E250" i="4" s="1"/>
  <c r="W235" i="4"/>
  <c r="U236" i="4"/>
  <c r="S236" i="4" s="1"/>
  <c r="AJ238" i="4"/>
  <c r="AI239" i="4" s="1"/>
  <c r="AG239" i="4" s="1"/>
  <c r="E209" i="12"/>
  <c r="F209" i="12" s="1"/>
  <c r="H209" i="12" s="1"/>
  <c r="X212" i="4"/>
  <c r="J211" i="4"/>
  <c r="K211" i="4" s="1"/>
  <c r="L211" i="4" s="1"/>
  <c r="BC210" i="14" s="1"/>
  <c r="AL215" i="4"/>
  <c r="O211" i="4" l="1"/>
  <c r="AB452" i="14"/>
  <c r="I249" i="4"/>
  <c r="H250" i="4" s="1"/>
  <c r="I250" i="4" s="1"/>
  <c r="AK238" i="4"/>
  <c r="AJ239" i="4" s="1"/>
  <c r="AK239" i="4" s="1"/>
  <c r="V236" i="4"/>
  <c r="U237" i="4" s="1"/>
  <c r="S237" i="4" s="1"/>
  <c r="Y212" i="4"/>
  <c r="Z212" i="4" s="1"/>
  <c r="BD211" i="14" s="1"/>
  <c r="E210" i="12"/>
  <c r="F210" i="12" s="1"/>
  <c r="H210" i="12" s="1"/>
  <c r="J212" i="4"/>
  <c r="AM215" i="4"/>
  <c r="AN215" i="4" s="1"/>
  <c r="BE214" i="14" s="1"/>
  <c r="AC212" i="4" l="1"/>
  <c r="AD504" i="14"/>
  <c r="AQ215" i="4"/>
  <c r="AF536" i="14"/>
  <c r="W236" i="4"/>
  <c r="V237" i="4" s="1"/>
  <c r="U238" i="4" s="1"/>
  <c r="S238" i="4" s="1"/>
  <c r="G251" i="4"/>
  <c r="E251" i="4" s="1"/>
  <c r="H251" i="4" s="1"/>
  <c r="I251" i="4" s="1"/>
  <c r="AI240" i="4"/>
  <c r="AG240" i="4" s="1"/>
  <c r="AJ240" i="4" s="1"/>
  <c r="X213" i="4"/>
  <c r="K212" i="4"/>
  <c r="L212" i="4" s="1"/>
  <c r="BC211" i="14" s="1"/>
  <c r="AL216" i="4"/>
  <c r="O212" i="4" l="1"/>
  <c r="AB482" i="14"/>
  <c r="G252" i="4"/>
  <c r="E252" i="4" s="1"/>
  <c r="H252" i="4" s="1"/>
  <c r="G253" i="4" s="1"/>
  <c r="E253" i="4" s="1"/>
  <c r="W237" i="4"/>
  <c r="V238" i="4" s="1"/>
  <c r="AK240" i="4"/>
  <c r="AI241" i="4"/>
  <c r="AG241" i="4" s="1"/>
  <c r="Y213" i="4"/>
  <c r="Z213" i="4" s="1"/>
  <c r="BD212" i="14" s="1"/>
  <c r="J213" i="4"/>
  <c r="K213" i="4" s="1"/>
  <c r="L213" i="4" s="1"/>
  <c r="BC212" i="14" s="1"/>
  <c r="AM216" i="4"/>
  <c r="AN216" i="4" s="1"/>
  <c r="BE215" i="14" s="1"/>
  <c r="E211" i="12"/>
  <c r="F211" i="12" s="1"/>
  <c r="H211" i="12" s="1"/>
  <c r="O213" i="4" l="1"/>
  <c r="AB514" i="14"/>
  <c r="AC213" i="4"/>
  <c r="AD521" i="14"/>
  <c r="AQ216" i="4"/>
  <c r="AF541" i="14"/>
  <c r="I252" i="4"/>
  <c r="H253" i="4" s="1"/>
  <c r="U239" i="4"/>
  <c r="S239" i="4" s="1"/>
  <c r="W238" i="4"/>
  <c r="AJ241" i="4"/>
  <c r="AK241" i="4" s="1"/>
  <c r="X214" i="4"/>
  <c r="AL217" i="4"/>
  <c r="AM217" i="4" s="1"/>
  <c r="AN217" i="4" s="1"/>
  <c r="BE216" i="14" s="1"/>
  <c r="J214" i="4"/>
  <c r="K214" i="4" s="1"/>
  <c r="L214" i="4" s="1"/>
  <c r="BC213" i="14" s="1"/>
  <c r="E212" i="12"/>
  <c r="F212" i="12" s="1"/>
  <c r="H212" i="12" s="1"/>
  <c r="AQ217" i="4" l="1"/>
  <c r="AF543" i="14"/>
  <c r="O214" i="4"/>
  <c r="AB542" i="14"/>
  <c r="V239" i="4"/>
  <c r="W239" i="4" s="1"/>
  <c r="AI242" i="4"/>
  <c r="AG242" i="4" s="1"/>
  <c r="AJ242" i="4" s="1"/>
  <c r="AK242" i="4" s="1"/>
  <c r="G254" i="4"/>
  <c r="E254" i="4" s="1"/>
  <c r="I253" i="4"/>
  <c r="Y214" i="4"/>
  <c r="Z214" i="4" s="1"/>
  <c r="BD213" i="14" s="1"/>
  <c r="AL218" i="4"/>
  <c r="E213" i="12"/>
  <c r="F213" i="12" s="1"/>
  <c r="H213" i="12" s="1"/>
  <c r="J215" i="4"/>
  <c r="AC214" i="4" l="1"/>
  <c r="AD526" i="14"/>
  <c r="U240" i="4"/>
  <c r="S240" i="4" s="1"/>
  <c r="V240" i="4" s="1"/>
  <c r="U241" i="4" s="1"/>
  <c r="S241" i="4" s="1"/>
  <c r="H254" i="4"/>
  <c r="I254" i="4" s="1"/>
  <c r="AI243" i="4"/>
  <c r="AG243" i="4" s="1"/>
  <c r="AJ243" i="4" s="1"/>
  <c r="AI244" i="4" s="1"/>
  <c r="AG244" i="4" s="1"/>
  <c r="X215" i="4"/>
  <c r="K215" i="4"/>
  <c r="L215" i="4" s="1"/>
  <c r="BC214" i="14" s="1"/>
  <c r="AM218" i="4"/>
  <c r="AN218" i="4" s="1"/>
  <c r="BE217" i="14" s="1"/>
  <c r="AQ218" i="4" l="1"/>
  <c r="AF546" i="14"/>
  <c r="O215" i="4"/>
  <c r="AB550" i="14"/>
  <c r="G255" i="4"/>
  <c r="E255" i="4" s="1"/>
  <c r="H255" i="4" s="1"/>
  <c r="W240" i="4"/>
  <c r="V241" i="4" s="1"/>
  <c r="AK243" i="4"/>
  <c r="AJ244" i="4" s="1"/>
  <c r="AK244" i="4" s="1"/>
  <c r="Y215" i="4"/>
  <c r="Z215" i="4" s="1"/>
  <c r="BD214" i="14" s="1"/>
  <c r="J216" i="4"/>
  <c r="K216" i="4" s="1"/>
  <c r="L216" i="4" s="1"/>
  <c r="BC215" i="14" s="1"/>
  <c r="AL219" i="4"/>
  <c r="AM219" i="4" s="1"/>
  <c r="AN219" i="4" s="1"/>
  <c r="BE218" i="14" s="1"/>
  <c r="E214" i="12"/>
  <c r="F214" i="12" s="1"/>
  <c r="H214" i="12" s="1"/>
  <c r="AC215" i="4" l="1"/>
  <c r="AD529" i="14"/>
  <c r="AQ219" i="4"/>
  <c r="AF549" i="14"/>
  <c r="O216" i="4"/>
  <c r="AB554" i="14"/>
  <c r="I255" i="4"/>
  <c r="G256" i="4"/>
  <c r="E256" i="4" s="1"/>
  <c r="W241" i="4"/>
  <c r="U242" i="4"/>
  <c r="S242" i="4" s="1"/>
  <c r="AI245" i="4"/>
  <c r="AG245" i="4" s="1"/>
  <c r="AJ245" i="4" s="1"/>
  <c r="AK245" i="4" s="1"/>
  <c r="X216" i="4"/>
  <c r="Y216" i="4" s="1"/>
  <c r="Z216" i="4" s="1"/>
  <c r="BD215" i="14" s="1"/>
  <c r="AL220" i="4"/>
  <c r="AM220" i="4" s="1"/>
  <c r="AN220" i="4" s="1"/>
  <c r="BE219" i="14" s="1"/>
  <c r="E215" i="12"/>
  <c r="F215" i="12" s="1"/>
  <c r="H215" i="12" s="1"/>
  <c r="J217" i="4"/>
  <c r="AQ220" i="4" l="1"/>
  <c r="AF550" i="14"/>
  <c r="AC216" i="4"/>
  <c r="AD531" i="14"/>
  <c r="H256" i="4"/>
  <c r="I256" i="4" s="1"/>
  <c r="V242" i="4"/>
  <c r="W242" i="4" s="1"/>
  <c r="AI246" i="4"/>
  <c r="AG246" i="4" s="1"/>
  <c r="AJ246" i="4" s="1"/>
  <c r="AK246" i="4" s="1"/>
  <c r="X217" i="4"/>
  <c r="Y217" i="4" s="1"/>
  <c r="Z217" i="4" s="1"/>
  <c r="BD216" i="14" s="1"/>
  <c r="AL221" i="4"/>
  <c r="AM221" i="4" s="1"/>
  <c r="AN221" i="4" s="1"/>
  <c r="BE220" i="14" s="1"/>
  <c r="K217" i="4"/>
  <c r="L217" i="4" s="1"/>
  <c r="BC216" i="14" s="1"/>
  <c r="AC217" i="4" l="1"/>
  <c r="AD534" i="14"/>
  <c r="O217" i="4"/>
  <c r="AB557" i="14"/>
  <c r="AQ221" i="4"/>
  <c r="AF554" i="14"/>
  <c r="G257" i="4"/>
  <c r="E257" i="4" s="1"/>
  <c r="H257" i="4" s="1"/>
  <c r="G258" i="4" s="1"/>
  <c r="E258" i="4" s="1"/>
  <c r="U243" i="4"/>
  <c r="S243" i="4" s="1"/>
  <c r="V243" i="4" s="1"/>
  <c r="AI247" i="4"/>
  <c r="AG247" i="4" s="1"/>
  <c r="AJ247" i="4" s="1"/>
  <c r="X218" i="4"/>
  <c r="AL222" i="4"/>
  <c r="J218" i="4"/>
  <c r="E216" i="12"/>
  <c r="F216" i="12" s="1"/>
  <c r="H216" i="12" s="1"/>
  <c r="I257" i="4" l="1"/>
  <c r="H258" i="4" s="1"/>
  <c r="I258" i="4" s="1"/>
  <c r="W243" i="4"/>
  <c r="U244" i="4"/>
  <c r="S244" i="4" s="1"/>
  <c r="AI248" i="4"/>
  <c r="AG248" i="4" s="1"/>
  <c r="AK247" i="4"/>
  <c r="Y218" i="4"/>
  <c r="Z218" i="4" s="1"/>
  <c r="BD217" i="14" s="1"/>
  <c r="AM222" i="4"/>
  <c r="AN222" i="4" s="1"/>
  <c r="BE221" i="14" s="1"/>
  <c r="K218" i="4"/>
  <c r="L218" i="4" s="1"/>
  <c r="BC217" i="14" s="1"/>
  <c r="O218" i="4" l="1"/>
  <c r="AB560" i="14"/>
  <c r="AQ222" i="4"/>
  <c r="AF556" i="14"/>
  <c r="AC218" i="4"/>
  <c r="AD537" i="14"/>
  <c r="V244" i="4"/>
  <c r="G259" i="4"/>
  <c r="E259" i="4" s="1"/>
  <c r="H259" i="4" s="1"/>
  <c r="AJ248" i="4"/>
  <c r="AI249" i="4" s="1"/>
  <c r="AG249" i="4" s="1"/>
  <c r="X219" i="4"/>
  <c r="Y219" i="4" s="1"/>
  <c r="Z219" i="4" s="1"/>
  <c r="BD218" i="14" s="1"/>
  <c r="J219" i="4"/>
  <c r="K219" i="4" s="1"/>
  <c r="L219" i="4" s="1"/>
  <c r="BC218" i="14" s="1"/>
  <c r="E217" i="12"/>
  <c r="F217" i="12" s="1"/>
  <c r="H217" i="12" s="1"/>
  <c r="AL223" i="4"/>
  <c r="O219" i="4" l="1"/>
  <c r="AB562" i="14"/>
  <c r="AC219" i="4"/>
  <c r="AD538" i="14"/>
  <c r="W244" i="4"/>
  <c r="U245" i="4"/>
  <c r="S245" i="4" s="1"/>
  <c r="I259" i="4"/>
  <c r="G260" i="4"/>
  <c r="E260" i="4" s="1"/>
  <c r="AK248" i="4"/>
  <c r="AJ249" i="4" s="1"/>
  <c r="X220" i="4"/>
  <c r="AM223" i="4"/>
  <c r="AN223" i="4" s="1"/>
  <c r="BE222" i="14" s="1"/>
  <c r="J220" i="4"/>
  <c r="E218" i="12"/>
  <c r="F218" i="12" s="1"/>
  <c r="H218" i="12" s="1"/>
  <c r="AQ223" i="4" l="1"/>
  <c r="AF558" i="14"/>
  <c r="V245" i="4"/>
  <c r="U246" i="4" s="1"/>
  <c r="S246" i="4" s="1"/>
  <c r="H260" i="4"/>
  <c r="G261" i="4" s="1"/>
  <c r="E261" i="4" s="1"/>
  <c r="AK249" i="4"/>
  <c r="AI250" i="4"/>
  <c r="AG250" i="4" s="1"/>
  <c r="Y220" i="4"/>
  <c r="Z220" i="4" s="1"/>
  <c r="BD219" i="14" s="1"/>
  <c r="AL224" i="4"/>
  <c r="AM224" i="4" s="1"/>
  <c r="AN224" i="4" s="1"/>
  <c r="BE223" i="14" s="1"/>
  <c r="K220" i="4"/>
  <c r="L220" i="4" s="1"/>
  <c r="BC219" i="14" s="1"/>
  <c r="AC220" i="4" l="1"/>
  <c r="AD540" i="14"/>
  <c r="AQ224" i="4"/>
  <c r="AF532" i="14"/>
  <c r="O220" i="4"/>
  <c r="AB563" i="14"/>
  <c r="W245" i="4"/>
  <c r="V246" i="4" s="1"/>
  <c r="U247" i="4" s="1"/>
  <c r="S247" i="4" s="1"/>
  <c r="I260" i="4"/>
  <c r="H261" i="4" s="1"/>
  <c r="AJ250" i="4"/>
  <c r="AK250" i="4" s="1"/>
  <c r="X221" i="4"/>
  <c r="AL225" i="4"/>
  <c r="J221" i="4"/>
  <c r="E219" i="12"/>
  <c r="F219" i="12" s="1"/>
  <c r="H219" i="12" s="1"/>
  <c r="W246" i="4" l="1"/>
  <c r="V247" i="4" s="1"/>
  <c r="G262" i="4"/>
  <c r="E262" i="4" s="1"/>
  <c r="I261" i="4"/>
  <c r="AI251" i="4"/>
  <c r="AG251" i="4" s="1"/>
  <c r="AJ251" i="4" s="1"/>
  <c r="AK251" i="4" s="1"/>
  <c r="Y221" i="4"/>
  <c r="Z221" i="4" s="1"/>
  <c r="BD220" i="14" s="1"/>
  <c r="K221" i="4"/>
  <c r="L221" i="4" s="1"/>
  <c r="BC220" i="14" s="1"/>
  <c r="AM225" i="4"/>
  <c r="AN225" i="4" s="1"/>
  <c r="BE224" i="14" s="1"/>
  <c r="AC221" i="4" l="1"/>
  <c r="AD544" i="14"/>
  <c r="AQ225" i="4"/>
  <c r="AF559" i="14"/>
  <c r="O221" i="4"/>
  <c r="AB567" i="14"/>
  <c r="W247" i="4"/>
  <c r="U248" i="4"/>
  <c r="S248" i="4" s="1"/>
  <c r="H262" i="4"/>
  <c r="G263" i="4" s="1"/>
  <c r="E263" i="4" s="1"/>
  <c r="AI252" i="4"/>
  <c r="AG252" i="4" s="1"/>
  <c r="AJ252" i="4" s="1"/>
  <c r="AI253" i="4" s="1"/>
  <c r="AG253" i="4" s="1"/>
  <c r="X222" i="4"/>
  <c r="AL226" i="4"/>
  <c r="AM226" i="4" s="1"/>
  <c r="AN226" i="4" s="1"/>
  <c r="BE225" i="14" s="1"/>
  <c r="J222" i="4"/>
  <c r="K222" i="4" s="1"/>
  <c r="L222" i="4" s="1"/>
  <c r="BC221" i="14" s="1"/>
  <c r="E220" i="12"/>
  <c r="F220" i="12" s="1"/>
  <c r="H220" i="12" s="1"/>
  <c r="AQ226" i="4" l="1"/>
  <c r="AF562" i="14"/>
  <c r="O222" i="4"/>
  <c r="AB570" i="14"/>
  <c r="V248" i="4"/>
  <c r="I262" i="4"/>
  <c r="H263" i="4" s="1"/>
  <c r="I263" i="4" s="1"/>
  <c r="AK252" i="4"/>
  <c r="AJ253" i="4" s="1"/>
  <c r="AI254" i="4" s="1"/>
  <c r="AG254" i="4" s="1"/>
  <c r="Y222" i="4"/>
  <c r="Z222" i="4" s="1"/>
  <c r="BD221" i="14" s="1"/>
  <c r="J223" i="4"/>
  <c r="K223" i="4" s="1"/>
  <c r="L223" i="4" s="1"/>
  <c r="BC222" i="14" s="1"/>
  <c r="E221" i="12"/>
  <c r="F221" i="12" s="1"/>
  <c r="H221" i="12" s="1"/>
  <c r="AL227" i="4"/>
  <c r="AC222" i="4" l="1"/>
  <c r="AD546" i="14"/>
  <c r="O223" i="4"/>
  <c r="AB572" i="14"/>
  <c r="W248" i="4"/>
  <c r="U249" i="4"/>
  <c r="S249" i="4" s="1"/>
  <c r="G264" i="4"/>
  <c r="E264" i="4" s="1"/>
  <c r="H264" i="4" s="1"/>
  <c r="I264" i="4" s="1"/>
  <c r="AK253" i="4"/>
  <c r="AJ254" i="4" s="1"/>
  <c r="X223" i="4"/>
  <c r="J224" i="4"/>
  <c r="K224" i="4" s="1"/>
  <c r="L224" i="4" s="1"/>
  <c r="BC223" i="14" s="1"/>
  <c r="AM227" i="4"/>
  <c r="AN227" i="4" s="1"/>
  <c r="BE226" i="14" s="1"/>
  <c r="E222" i="12"/>
  <c r="F222" i="12" s="1"/>
  <c r="H222" i="12" s="1"/>
  <c r="AQ227" i="4" l="1"/>
  <c r="AF566" i="14"/>
  <c r="O224" i="4"/>
  <c r="AB545" i="14"/>
  <c r="V249" i="4"/>
  <c r="U250" i="4" s="1"/>
  <c r="S250" i="4" s="1"/>
  <c r="G265" i="4"/>
  <c r="E265" i="4" s="1"/>
  <c r="H265" i="4" s="1"/>
  <c r="AK254" i="4"/>
  <c r="AI255" i="4"/>
  <c r="AG255" i="4" s="1"/>
  <c r="Y223" i="4"/>
  <c r="Z223" i="4" s="1"/>
  <c r="BD222" i="14" s="1"/>
  <c r="J225" i="4"/>
  <c r="K225" i="4" s="1"/>
  <c r="L225" i="4" s="1"/>
  <c r="BC224" i="14" s="1"/>
  <c r="AL228" i="4"/>
  <c r="AM228" i="4" s="1"/>
  <c r="E223" i="12"/>
  <c r="F223" i="12" s="1"/>
  <c r="H223" i="12" s="1"/>
  <c r="O225" i="4" l="1"/>
  <c r="AB571" i="14"/>
  <c r="AC223" i="4"/>
  <c r="AD548" i="14"/>
  <c r="W249" i="4"/>
  <c r="V250" i="4" s="1"/>
  <c r="U251" i="4" s="1"/>
  <c r="S251" i="4" s="1"/>
  <c r="AJ255" i="4"/>
  <c r="AI256" i="4" s="1"/>
  <c r="AG256" i="4" s="1"/>
  <c r="G266" i="4"/>
  <c r="E266" i="4" s="1"/>
  <c r="I265" i="4"/>
  <c r="X224" i="4"/>
  <c r="J226" i="4"/>
  <c r="K226" i="4" s="1"/>
  <c r="L226" i="4" s="1"/>
  <c r="BC225" i="14" s="1"/>
  <c r="AN228" i="4"/>
  <c r="BE227" i="14" s="1"/>
  <c r="AL229" i="4"/>
  <c r="AM229" i="4" s="1"/>
  <c r="E224" i="12"/>
  <c r="F224" i="12" s="1"/>
  <c r="H224" i="12" s="1"/>
  <c r="AQ228" i="4" l="1"/>
  <c r="AF569" i="14"/>
  <c r="O226" i="4"/>
  <c r="AB574" i="14"/>
  <c r="W250" i="4"/>
  <c r="V251" i="4" s="1"/>
  <c r="H266" i="4"/>
  <c r="G267" i="4" s="1"/>
  <c r="E267" i="4" s="1"/>
  <c r="AK255" i="4"/>
  <c r="AJ256" i="4" s="1"/>
  <c r="AK256" i="4" s="1"/>
  <c r="Y224" i="4"/>
  <c r="Z224" i="4" s="1"/>
  <c r="BD223" i="14" s="1"/>
  <c r="AN229" i="4"/>
  <c r="BE228" i="14" s="1"/>
  <c r="AL230" i="4"/>
  <c r="AM230" i="4" s="1"/>
  <c r="AN230" i="4" s="1"/>
  <c r="BE229" i="14" s="1"/>
  <c r="J227" i="4"/>
  <c r="K227" i="4" s="1"/>
  <c r="L227" i="4" s="1"/>
  <c r="BC226" i="14" s="1"/>
  <c r="E225" i="12"/>
  <c r="F225" i="12" s="1"/>
  <c r="H225" i="12" s="1"/>
  <c r="AC224" i="4" l="1"/>
  <c r="AD527" i="14"/>
  <c r="AQ230" i="4"/>
  <c r="AF575" i="14"/>
  <c r="O227" i="4"/>
  <c r="AB579" i="14"/>
  <c r="AQ229" i="4"/>
  <c r="AF572" i="14"/>
  <c r="U252" i="4"/>
  <c r="S252" i="4" s="1"/>
  <c r="W251" i="4"/>
  <c r="I266" i="4"/>
  <c r="H267" i="4" s="1"/>
  <c r="AI257" i="4"/>
  <c r="AG257" i="4" s="1"/>
  <c r="AJ257" i="4" s="1"/>
  <c r="AK257" i="4" s="1"/>
  <c r="X225" i="4"/>
  <c r="AL231" i="4"/>
  <c r="AM231" i="4" s="1"/>
  <c r="AN231" i="4" s="1"/>
  <c r="BE230" i="14" s="1"/>
  <c r="E226" i="12"/>
  <c r="F226" i="12" s="1"/>
  <c r="H226" i="12" s="1"/>
  <c r="J228" i="4"/>
  <c r="AQ231" i="4" l="1"/>
  <c r="AF577" i="14"/>
  <c r="V252" i="4"/>
  <c r="U253" i="4" s="1"/>
  <c r="S253" i="4" s="1"/>
  <c r="AI258" i="4"/>
  <c r="AG258" i="4" s="1"/>
  <c r="AJ258" i="4" s="1"/>
  <c r="AI259" i="4" s="1"/>
  <c r="AG259" i="4" s="1"/>
  <c r="G268" i="4"/>
  <c r="E268" i="4" s="1"/>
  <c r="I267" i="4"/>
  <c r="Y225" i="4"/>
  <c r="Z225" i="4" s="1"/>
  <c r="BD224" i="14" s="1"/>
  <c r="AL232" i="4"/>
  <c r="AM232" i="4" s="1"/>
  <c r="K228" i="4"/>
  <c r="L228" i="4" s="1"/>
  <c r="BC227" i="14" s="1"/>
  <c r="AC225" i="4" l="1"/>
  <c r="AD549" i="14"/>
  <c r="O228" i="4"/>
  <c r="AB582" i="14"/>
  <c r="W252" i="4"/>
  <c r="V253" i="4" s="1"/>
  <c r="W253" i="4" s="1"/>
  <c r="AK258" i="4"/>
  <c r="AJ259" i="4" s="1"/>
  <c r="AI260" i="4" s="1"/>
  <c r="AG260" i="4" s="1"/>
  <c r="H268" i="4"/>
  <c r="G269" i="4" s="1"/>
  <c r="E269" i="4" s="1"/>
  <c r="X226" i="4"/>
  <c r="AN232" i="4"/>
  <c r="BE231" i="14" s="1"/>
  <c r="AL233" i="4"/>
  <c r="J229" i="4"/>
  <c r="K229" i="4" s="1"/>
  <c r="L229" i="4" s="1"/>
  <c r="BC228" i="14" s="1"/>
  <c r="E227" i="12"/>
  <c r="F227" i="12" s="1"/>
  <c r="H227" i="12" s="1"/>
  <c r="O229" i="4" l="1"/>
  <c r="AB585" i="14"/>
  <c r="AQ232" i="4"/>
  <c r="AF578" i="14"/>
  <c r="U254" i="4"/>
  <c r="S254" i="4" s="1"/>
  <c r="V254" i="4" s="1"/>
  <c r="U255" i="4" s="1"/>
  <c r="S255" i="4" s="1"/>
  <c r="AK259" i="4"/>
  <c r="AJ260" i="4" s="1"/>
  <c r="AI261" i="4" s="1"/>
  <c r="AG261" i="4" s="1"/>
  <c r="I268" i="4"/>
  <c r="H269" i="4" s="1"/>
  <c r="G270" i="4" s="1"/>
  <c r="E270" i="4" s="1"/>
  <c r="Y226" i="4"/>
  <c r="Z226" i="4" s="1"/>
  <c r="BD225" i="14" s="1"/>
  <c r="AM233" i="4"/>
  <c r="AN233" i="4" s="1"/>
  <c r="BE232" i="14" s="1"/>
  <c r="J230" i="4"/>
  <c r="K230" i="4" s="1"/>
  <c r="L230" i="4" s="1"/>
  <c r="BC229" i="14" s="1"/>
  <c r="E228" i="12"/>
  <c r="F228" i="12" s="1"/>
  <c r="H228" i="12" s="1"/>
  <c r="O230" i="4" l="1"/>
  <c r="AB587" i="14"/>
  <c r="AC226" i="4"/>
  <c r="AD552" i="14"/>
  <c r="AQ233" i="4"/>
  <c r="AF582" i="14"/>
  <c r="W254" i="4"/>
  <c r="V255" i="4" s="1"/>
  <c r="W255" i="4" s="1"/>
  <c r="AK260" i="4"/>
  <c r="AJ261" i="4" s="1"/>
  <c r="AK261" i="4" s="1"/>
  <c r="I269" i="4"/>
  <c r="H270" i="4" s="1"/>
  <c r="G271" i="4" s="1"/>
  <c r="E271" i="4" s="1"/>
  <c r="X227" i="4"/>
  <c r="Y227" i="4" s="1"/>
  <c r="Z227" i="4" s="1"/>
  <c r="BD226" i="14" s="1"/>
  <c r="J231" i="4"/>
  <c r="K231" i="4" s="1"/>
  <c r="L231" i="4" s="1"/>
  <c r="BC230" i="14" s="1"/>
  <c r="AL234" i="4"/>
  <c r="E229" i="12"/>
  <c r="F229" i="12" s="1"/>
  <c r="H229" i="12" s="1"/>
  <c r="O231" i="4" l="1"/>
  <c r="AB588" i="14"/>
  <c r="AC227" i="4"/>
  <c r="AD557" i="14"/>
  <c r="U256" i="4"/>
  <c r="S256" i="4" s="1"/>
  <c r="V256" i="4" s="1"/>
  <c r="U257" i="4" s="1"/>
  <c r="S257" i="4" s="1"/>
  <c r="AI262" i="4"/>
  <c r="AG262" i="4" s="1"/>
  <c r="AJ262" i="4" s="1"/>
  <c r="AK262" i="4" s="1"/>
  <c r="I270" i="4"/>
  <c r="H271" i="4" s="1"/>
  <c r="X228" i="4"/>
  <c r="Y228" i="4" s="1"/>
  <c r="Z228" i="4" s="1"/>
  <c r="BD227" i="14" s="1"/>
  <c r="J232" i="4"/>
  <c r="K232" i="4" s="1"/>
  <c r="AM234" i="4"/>
  <c r="AN234" i="4" s="1"/>
  <c r="BE233" i="14" s="1"/>
  <c r="E230" i="12"/>
  <c r="F230" i="12" s="1"/>
  <c r="H230" i="12" s="1"/>
  <c r="AQ234" i="4" l="1"/>
  <c r="AF583" i="14"/>
  <c r="AC228" i="4"/>
  <c r="AD560" i="14"/>
  <c r="W256" i="4"/>
  <c r="V257" i="4" s="1"/>
  <c r="U258" i="4" s="1"/>
  <c r="S258" i="4" s="1"/>
  <c r="AI263" i="4"/>
  <c r="AG263" i="4" s="1"/>
  <c r="AJ263" i="4" s="1"/>
  <c r="AI264" i="4" s="1"/>
  <c r="AG264" i="4" s="1"/>
  <c r="I271" i="4"/>
  <c r="G272" i="4"/>
  <c r="E272" i="4" s="1"/>
  <c r="X229" i="4"/>
  <c r="L232" i="4"/>
  <c r="J233" i="4"/>
  <c r="K233" i="4" s="1"/>
  <c r="L233" i="4" s="1"/>
  <c r="AL235" i="4"/>
  <c r="BC232" i="14" l="1"/>
  <c r="AB590" i="14"/>
  <c r="BC231" i="14"/>
  <c r="O233" i="4"/>
  <c r="AB592" i="14"/>
  <c r="H272" i="4"/>
  <c r="I272" i="4" s="1"/>
  <c r="W257" i="4"/>
  <c r="V258" i="4" s="1"/>
  <c r="AK263" i="4"/>
  <c r="AJ264" i="4" s="1"/>
  <c r="AI265" i="4" s="1"/>
  <c r="AG265" i="4" s="1"/>
  <c r="E231" i="12"/>
  <c r="F231" i="12" s="1"/>
  <c r="H231" i="12" s="1"/>
  <c r="O232" i="4"/>
  <c r="Y229" i="4"/>
  <c r="Z229" i="4" s="1"/>
  <c r="BD228" i="14" s="1"/>
  <c r="AM235" i="4"/>
  <c r="AN235" i="4" s="1"/>
  <c r="BE234" i="14" s="1"/>
  <c r="E232" i="12"/>
  <c r="F232" i="12" s="1"/>
  <c r="H232" i="12" s="1"/>
  <c r="J234" i="4"/>
  <c r="AC229" i="4" l="1"/>
  <c r="AD562" i="14"/>
  <c r="AQ235" i="4"/>
  <c r="AF547" i="14"/>
  <c r="G273" i="4"/>
  <c r="E273" i="4" s="1"/>
  <c r="H273" i="4" s="1"/>
  <c r="I273" i="4" s="1"/>
  <c r="U259" i="4"/>
  <c r="S259" i="4" s="1"/>
  <c r="W258" i="4"/>
  <c r="AK264" i="4"/>
  <c r="AJ265" i="4" s="1"/>
  <c r="AI266" i="4" s="1"/>
  <c r="AG266" i="4" s="1"/>
  <c r="X230" i="4"/>
  <c r="Y230" i="4" s="1"/>
  <c r="Z230" i="4" s="1"/>
  <c r="BD229" i="14" s="1"/>
  <c r="AL236" i="4"/>
  <c r="K234" i="4"/>
  <c r="L234" i="4" s="1"/>
  <c r="BC233" i="14" s="1"/>
  <c r="O234" i="4" l="1"/>
  <c r="AB594" i="14"/>
  <c r="AC230" i="4"/>
  <c r="AD564" i="14"/>
  <c r="G274" i="4"/>
  <c r="E274" i="4" s="1"/>
  <c r="H274" i="4" s="1"/>
  <c r="G275" i="4" s="1"/>
  <c r="E275" i="4" s="1"/>
  <c r="V259" i="4"/>
  <c r="W259" i="4" s="1"/>
  <c r="AK265" i="4"/>
  <c r="AJ266" i="4" s="1"/>
  <c r="AK266" i="4" s="1"/>
  <c r="X231" i="4"/>
  <c r="Y231" i="4" s="1"/>
  <c r="Z231" i="4" s="1"/>
  <c r="BD230" i="14" s="1"/>
  <c r="AM236" i="4"/>
  <c r="AN236" i="4" s="1"/>
  <c r="BE235" i="14" s="1"/>
  <c r="J235" i="4"/>
  <c r="K235" i="4" s="1"/>
  <c r="L235" i="4" s="1"/>
  <c r="BC234" i="14" s="1"/>
  <c r="E233" i="12"/>
  <c r="F233" i="12" s="1"/>
  <c r="H233" i="12" s="1"/>
  <c r="AC231" i="4" l="1"/>
  <c r="AD567" i="14"/>
  <c r="O235" i="4"/>
  <c r="AB551" i="14"/>
  <c r="AQ236" i="4"/>
  <c r="AF581" i="14"/>
  <c r="I274" i="4"/>
  <c r="H275" i="4" s="1"/>
  <c r="I275" i="4" s="1"/>
  <c r="U260" i="4"/>
  <c r="S260" i="4" s="1"/>
  <c r="V260" i="4" s="1"/>
  <c r="U261" i="4" s="1"/>
  <c r="S261" i="4" s="1"/>
  <c r="AI267" i="4"/>
  <c r="AG267" i="4" s="1"/>
  <c r="AJ267" i="4" s="1"/>
  <c r="AI268" i="4" s="1"/>
  <c r="AG268" i="4" s="1"/>
  <c r="X232" i="4"/>
  <c r="AL237" i="4"/>
  <c r="E234" i="12"/>
  <c r="F234" i="12" s="1"/>
  <c r="H234" i="12" s="1"/>
  <c r="J236" i="4"/>
  <c r="G276" i="4" l="1"/>
  <c r="E276" i="4" s="1"/>
  <c r="H276" i="4" s="1"/>
  <c r="I276" i="4" s="1"/>
  <c r="W260" i="4"/>
  <c r="V261" i="4" s="1"/>
  <c r="AK267" i="4"/>
  <c r="AJ268" i="4" s="1"/>
  <c r="AI269" i="4" s="1"/>
  <c r="AG269" i="4" s="1"/>
  <c r="Y232" i="4"/>
  <c r="Z232" i="4" s="1"/>
  <c r="BD231" i="14" s="1"/>
  <c r="AM237" i="4"/>
  <c r="AN237" i="4" s="1"/>
  <c r="BE236" i="14" s="1"/>
  <c r="K236" i="4"/>
  <c r="L236" i="4" s="1"/>
  <c r="BC235" i="14" s="1"/>
  <c r="AQ237" i="4" l="1"/>
  <c r="AF588" i="14"/>
  <c r="AC232" i="4"/>
  <c r="AD571" i="14"/>
  <c r="O236" i="4"/>
  <c r="AB591" i="14"/>
  <c r="G277" i="4"/>
  <c r="E277" i="4" s="1"/>
  <c r="H277" i="4" s="1"/>
  <c r="I277" i="4" s="1"/>
  <c r="U262" i="4"/>
  <c r="S262" i="4" s="1"/>
  <c r="W261" i="4"/>
  <c r="AK268" i="4"/>
  <c r="AJ269" i="4" s="1"/>
  <c r="AK269" i="4" s="1"/>
  <c r="X233" i="4"/>
  <c r="Y233" i="4" s="1"/>
  <c r="Z233" i="4" s="1"/>
  <c r="BD232" i="14" s="1"/>
  <c r="AL238" i="4"/>
  <c r="AM238" i="4" s="1"/>
  <c r="AN238" i="4" s="1"/>
  <c r="BE237" i="14" s="1"/>
  <c r="J237" i="4"/>
  <c r="K237" i="4" s="1"/>
  <c r="L237" i="4" s="1"/>
  <c r="BC236" i="14" s="1"/>
  <c r="E235" i="12"/>
  <c r="F235" i="12" s="1"/>
  <c r="H235" i="12" s="1"/>
  <c r="O237" i="4" l="1"/>
  <c r="AB597" i="14"/>
  <c r="AQ238" i="4"/>
  <c r="AF592" i="14"/>
  <c r="AC233" i="4"/>
  <c r="AD573" i="14"/>
  <c r="G278" i="4"/>
  <c r="E278" i="4" s="1"/>
  <c r="H278" i="4" s="1"/>
  <c r="I278" i="4" s="1"/>
  <c r="V262" i="4"/>
  <c r="U263" i="4" s="1"/>
  <c r="S263" i="4" s="1"/>
  <c r="AI270" i="4"/>
  <c r="AG270" i="4" s="1"/>
  <c r="AJ270" i="4" s="1"/>
  <c r="AI271" i="4" s="1"/>
  <c r="AG271" i="4" s="1"/>
  <c r="X234" i="4"/>
  <c r="AL239" i="4"/>
  <c r="E236" i="12"/>
  <c r="F236" i="12" s="1"/>
  <c r="H236" i="12" s="1"/>
  <c r="J238" i="4"/>
  <c r="G279" i="4" l="1"/>
  <c r="E279" i="4" s="1"/>
  <c r="H279" i="4" s="1"/>
  <c r="W262" i="4"/>
  <c r="V263" i="4" s="1"/>
  <c r="AK270" i="4"/>
  <c r="AJ271" i="4" s="1"/>
  <c r="AK271" i="4" s="1"/>
  <c r="Y234" i="4"/>
  <c r="Z234" i="4" s="1"/>
  <c r="BD233" i="14" s="1"/>
  <c r="AM239" i="4"/>
  <c r="AN239" i="4" s="1"/>
  <c r="BE238" i="14" s="1"/>
  <c r="K238" i="4"/>
  <c r="L238" i="4" s="1"/>
  <c r="BC237" i="14" s="1"/>
  <c r="O238" i="4" l="1"/>
  <c r="AB601" i="14"/>
  <c r="AQ239" i="4"/>
  <c r="AF594" i="14"/>
  <c r="AC234" i="4"/>
  <c r="AD577" i="14"/>
  <c r="W263" i="4"/>
  <c r="U264" i="4"/>
  <c r="S264" i="4" s="1"/>
  <c r="AI272" i="4"/>
  <c r="AG272" i="4" s="1"/>
  <c r="AJ272" i="4" s="1"/>
  <c r="AI273" i="4" s="1"/>
  <c r="AG273" i="4" s="1"/>
  <c r="G280" i="4"/>
  <c r="E280" i="4" s="1"/>
  <c r="I279" i="4"/>
  <c r="X235" i="4"/>
  <c r="AL240" i="4"/>
  <c r="J239" i="4"/>
  <c r="E237" i="12"/>
  <c r="F237" i="12" s="1"/>
  <c r="H237" i="12" s="1"/>
  <c r="V264" i="4" l="1"/>
  <c r="W264" i="4" s="1"/>
  <c r="H280" i="4"/>
  <c r="G281" i="4" s="1"/>
  <c r="E281" i="4" s="1"/>
  <c r="AK272" i="4"/>
  <c r="AJ273" i="4" s="1"/>
  <c r="Y235" i="4"/>
  <c r="Z235" i="4" s="1"/>
  <c r="BD234" i="14" s="1"/>
  <c r="AM240" i="4"/>
  <c r="AN240" i="4" s="1"/>
  <c r="BE239" i="14" s="1"/>
  <c r="K239" i="4"/>
  <c r="L239" i="4" s="1"/>
  <c r="BC238" i="14" s="1"/>
  <c r="AQ240" i="4" l="1"/>
  <c r="AF596" i="14"/>
  <c r="AC235" i="4"/>
  <c r="AD541" i="14"/>
  <c r="O239" i="4"/>
  <c r="AB604" i="14"/>
  <c r="U265" i="4"/>
  <c r="S265" i="4" s="1"/>
  <c r="V265" i="4" s="1"/>
  <c r="I280" i="4"/>
  <c r="H281" i="4" s="1"/>
  <c r="G282" i="4" s="1"/>
  <c r="E282" i="4" s="1"/>
  <c r="AK273" i="4"/>
  <c r="AI274" i="4"/>
  <c r="AG274" i="4" s="1"/>
  <c r="X236" i="4"/>
  <c r="Y236" i="4" s="1"/>
  <c r="Z236" i="4" s="1"/>
  <c r="BD235" i="14" s="1"/>
  <c r="AL241" i="4"/>
  <c r="AM241" i="4" s="1"/>
  <c r="AN241" i="4" s="1"/>
  <c r="BE240" i="14" s="1"/>
  <c r="E238" i="12"/>
  <c r="F238" i="12" s="1"/>
  <c r="H238" i="12" s="1"/>
  <c r="J240" i="4"/>
  <c r="AC236" i="4" l="1"/>
  <c r="AD574" i="14"/>
  <c r="AQ241" i="4"/>
  <c r="AF598" i="14"/>
  <c r="W265" i="4"/>
  <c r="U266" i="4"/>
  <c r="S266" i="4" s="1"/>
  <c r="AJ274" i="4"/>
  <c r="AI275" i="4" s="1"/>
  <c r="AG275" i="4" s="1"/>
  <c r="I281" i="4"/>
  <c r="H282" i="4" s="1"/>
  <c r="G283" i="4" s="1"/>
  <c r="E283" i="4" s="1"/>
  <c r="X237" i="4"/>
  <c r="Y237" i="4" s="1"/>
  <c r="Z237" i="4" s="1"/>
  <c r="BD236" i="14" s="1"/>
  <c r="AL242" i="4"/>
  <c r="AM242" i="4" s="1"/>
  <c r="AN242" i="4" s="1"/>
  <c r="BE241" i="14" s="1"/>
  <c r="K240" i="4"/>
  <c r="L240" i="4" s="1"/>
  <c r="BC239" i="14" s="1"/>
  <c r="O240" i="4" l="1"/>
  <c r="AB606" i="14"/>
  <c r="AQ242" i="4"/>
  <c r="AF600" i="14"/>
  <c r="AC237" i="4"/>
  <c r="AD582" i="14"/>
  <c r="V266" i="4"/>
  <c r="W266" i="4" s="1"/>
  <c r="AK274" i="4"/>
  <c r="AJ275" i="4" s="1"/>
  <c r="I282" i="4"/>
  <c r="H283" i="4" s="1"/>
  <c r="G284" i="4" s="1"/>
  <c r="E284" i="4" s="1"/>
  <c r="AL243" i="4"/>
  <c r="AM243" i="4" s="1"/>
  <c r="AN243" i="4" s="1"/>
  <c r="BE242" i="14" s="1"/>
  <c r="X238" i="4"/>
  <c r="J241" i="4"/>
  <c r="K241" i="4" s="1"/>
  <c r="L241" i="4" s="1"/>
  <c r="BC240" i="14" s="1"/>
  <c r="E239" i="12"/>
  <c r="F239" i="12" s="1"/>
  <c r="H239" i="12" s="1"/>
  <c r="O241" i="4" l="1"/>
  <c r="AB608" i="14"/>
  <c r="AQ243" i="4"/>
  <c r="AF602" i="14"/>
  <c r="U267" i="4"/>
  <c r="S267" i="4" s="1"/>
  <c r="V267" i="4" s="1"/>
  <c r="U268" i="4" s="1"/>
  <c r="S268" i="4" s="1"/>
  <c r="I283" i="4"/>
  <c r="H284" i="4" s="1"/>
  <c r="I284" i="4" s="1"/>
  <c r="Y238" i="4"/>
  <c r="Z238" i="4" s="1"/>
  <c r="BD237" i="14" s="1"/>
  <c r="AK275" i="4"/>
  <c r="AI276" i="4"/>
  <c r="AG276" i="4" s="1"/>
  <c r="AL244" i="4"/>
  <c r="AM244" i="4" s="1"/>
  <c r="AN244" i="4" s="1"/>
  <c r="BE243" i="14" s="1"/>
  <c r="J242" i="4"/>
  <c r="E240" i="12"/>
  <c r="F240" i="12" s="1"/>
  <c r="H240" i="12" s="1"/>
  <c r="AC238" i="4" l="1"/>
  <c r="AD585" i="14"/>
  <c r="AQ244" i="4"/>
  <c r="AF604" i="14"/>
  <c r="W267" i="4"/>
  <c r="V268" i="4" s="1"/>
  <c r="W268" i="4" s="1"/>
  <c r="G285" i="4"/>
  <c r="E285" i="4" s="1"/>
  <c r="H285" i="4" s="1"/>
  <c r="AJ276" i="4"/>
  <c r="AK276" i="4" s="1"/>
  <c r="X239" i="4"/>
  <c r="AL245" i="4"/>
  <c r="K242" i="4"/>
  <c r="L242" i="4" s="1"/>
  <c r="BC241" i="14" s="1"/>
  <c r="O242" i="4" l="1"/>
  <c r="AB610" i="14"/>
  <c r="U269" i="4"/>
  <c r="S269" i="4" s="1"/>
  <c r="V269" i="4" s="1"/>
  <c r="W269" i="4" s="1"/>
  <c r="I285" i="4"/>
  <c r="G286" i="4"/>
  <c r="E286" i="4" s="1"/>
  <c r="AI277" i="4"/>
  <c r="AG277" i="4" s="1"/>
  <c r="AJ277" i="4" s="1"/>
  <c r="AK277" i="4" s="1"/>
  <c r="Y239" i="4"/>
  <c r="Z239" i="4" s="1"/>
  <c r="BD238" i="14" s="1"/>
  <c r="AM245" i="4"/>
  <c r="AN245" i="4" s="1"/>
  <c r="BE244" i="14" s="1"/>
  <c r="E241" i="12"/>
  <c r="F241" i="12" s="1"/>
  <c r="H241" i="12" s="1"/>
  <c r="J243" i="4"/>
  <c r="AQ245" i="4" l="1"/>
  <c r="AF607" i="14"/>
  <c r="AC239" i="4"/>
  <c r="AD587" i="14"/>
  <c r="U270" i="4"/>
  <c r="S270" i="4" s="1"/>
  <c r="V270" i="4" s="1"/>
  <c r="W270" i="4" s="1"/>
  <c r="H286" i="4"/>
  <c r="I286" i="4" s="1"/>
  <c r="AI278" i="4"/>
  <c r="AG278" i="4" s="1"/>
  <c r="AJ278" i="4" s="1"/>
  <c r="AI279" i="4" s="1"/>
  <c r="AG279" i="4" s="1"/>
  <c r="X240" i="4"/>
  <c r="AL246" i="4"/>
  <c r="K243" i="4"/>
  <c r="L243" i="4" s="1"/>
  <c r="BC242" i="14" s="1"/>
  <c r="O243" i="4" l="1"/>
  <c r="AB612" i="14"/>
  <c r="U271" i="4"/>
  <c r="S271" i="4" s="1"/>
  <c r="V271" i="4" s="1"/>
  <c r="U272" i="4" s="1"/>
  <c r="S272" i="4" s="1"/>
  <c r="G287" i="4"/>
  <c r="E287" i="4" s="1"/>
  <c r="H287" i="4" s="1"/>
  <c r="AK278" i="4"/>
  <c r="AJ279" i="4" s="1"/>
  <c r="Y240" i="4"/>
  <c r="Z240" i="4" s="1"/>
  <c r="BD239" i="14" s="1"/>
  <c r="AM246" i="4"/>
  <c r="AN246" i="4" s="1"/>
  <c r="BE245" i="14" s="1"/>
  <c r="J244" i="4"/>
  <c r="K244" i="4" s="1"/>
  <c r="L244" i="4" s="1"/>
  <c r="BC243" i="14" s="1"/>
  <c r="E242" i="12"/>
  <c r="F242" i="12" s="1"/>
  <c r="H242" i="12" s="1"/>
  <c r="O244" i="4" l="1"/>
  <c r="AB614" i="14"/>
  <c r="AQ246" i="4"/>
  <c r="AF609" i="14"/>
  <c r="AC240" i="4"/>
  <c r="AD589" i="14"/>
  <c r="W271" i="4"/>
  <c r="V272" i="4" s="1"/>
  <c r="G288" i="4"/>
  <c r="E288" i="4" s="1"/>
  <c r="I287" i="4"/>
  <c r="AI280" i="4"/>
  <c r="AG280" i="4" s="1"/>
  <c r="AK279" i="4"/>
  <c r="X241" i="4"/>
  <c r="Y241" i="4" s="1"/>
  <c r="Z241" i="4" s="1"/>
  <c r="BD240" i="14" s="1"/>
  <c r="AL247" i="4"/>
  <c r="E243" i="12"/>
  <c r="F243" i="12" s="1"/>
  <c r="H243" i="12" s="1"/>
  <c r="J245" i="4"/>
  <c r="AC241" i="4" l="1"/>
  <c r="AD592" i="14"/>
  <c r="U273" i="4"/>
  <c r="S273" i="4" s="1"/>
  <c r="W272" i="4"/>
  <c r="H288" i="4"/>
  <c r="I288" i="4" s="1"/>
  <c r="AJ280" i="4"/>
  <c r="X242" i="4"/>
  <c r="AM247" i="4"/>
  <c r="AN247" i="4" s="1"/>
  <c r="BE246" i="14" s="1"/>
  <c r="K245" i="4"/>
  <c r="L245" i="4" s="1"/>
  <c r="BC244" i="14" s="1"/>
  <c r="AQ247" i="4" l="1"/>
  <c r="AF612" i="14"/>
  <c r="O245" i="4"/>
  <c r="AB616" i="14"/>
  <c r="V273" i="4"/>
  <c r="U274" i="4" s="1"/>
  <c r="S274" i="4" s="1"/>
  <c r="G289" i="4"/>
  <c r="E289" i="4" s="1"/>
  <c r="H289" i="4" s="1"/>
  <c r="I289" i="4" s="1"/>
  <c r="AI281" i="4"/>
  <c r="AG281" i="4" s="1"/>
  <c r="AK280" i="4"/>
  <c r="Y242" i="4"/>
  <c r="Z242" i="4" s="1"/>
  <c r="BD241" i="14" s="1"/>
  <c r="AL248" i="4"/>
  <c r="E244" i="12"/>
  <c r="F244" i="12" s="1"/>
  <c r="H244" i="12" s="1"/>
  <c r="J246" i="4"/>
  <c r="AC242" i="4" l="1"/>
  <c r="AD595" i="14"/>
  <c r="W273" i="4"/>
  <c r="V274" i="4" s="1"/>
  <c r="W274" i="4" s="1"/>
  <c r="G290" i="4"/>
  <c r="E290" i="4" s="1"/>
  <c r="H290" i="4" s="1"/>
  <c r="G291" i="4" s="1"/>
  <c r="E291" i="4" s="1"/>
  <c r="AJ281" i="4"/>
  <c r="X243" i="4"/>
  <c r="AM248" i="4"/>
  <c r="AN248" i="4" s="1"/>
  <c r="BE247" i="14" s="1"/>
  <c r="K246" i="4"/>
  <c r="L246" i="4" s="1"/>
  <c r="BC245" i="14" s="1"/>
  <c r="AQ248" i="4" l="1"/>
  <c r="AF614" i="14"/>
  <c r="O246" i="4"/>
  <c r="AB619" i="14"/>
  <c r="U275" i="4"/>
  <c r="S275" i="4" s="1"/>
  <c r="V275" i="4" s="1"/>
  <c r="W275" i="4" s="1"/>
  <c r="I290" i="4"/>
  <c r="H291" i="4" s="1"/>
  <c r="G292" i="4" s="1"/>
  <c r="E292" i="4" s="1"/>
  <c r="AI282" i="4"/>
  <c r="AG282" i="4" s="1"/>
  <c r="AK281" i="4"/>
  <c r="Y243" i="4"/>
  <c r="Z243" i="4" s="1"/>
  <c r="BD242" i="14" s="1"/>
  <c r="J247" i="4"/>
  <c r="K247" i="4" s="1"/>
  <c r="L247" i="4" s="1"/>
  <c r="BC246" i="14" s="1"/>
  <c r="AL249" i="4"/>
  <c r="E245" i="12"/>
  <c r="F245" i="12" s="1"/>
  <c r="H245" i="12" s="1"/>
  <c r="O247" i="4" l="1"/>
  <c r="AB622" i="14"/>
  <c r="AC243" i="4"/>
  <c r="AD597" i="14"/>
  <c r="U276" i="4"/>
  <c r="S276" i="4" s="1"/>
  <c r="V276" i="4" s="1"/>
  <c r="W276" i="4" s="1"/>
  <c r="I291" i="4"/>
  <c r="H292" i="4" s="1"/>
  <c r="AJ282" i="4"/>
  <c r="X244" i="4"/>
  <c r="AM249" i="4"/>
  <c r="AN249" i="4" s="1"/>
  <c r="BE248" i="14" s="1"/>
  <c r="J248" i="4"/>
  <c r="E246" i="12"/>
  <c r="F246" i="12" s="1"/>
  <c r="H246" i="12" s="1"/>
  <c r="AQ249" i="4" l="1"/>
  <c r="AF617" i="14"/>
  <c r="U277" i="4"/>
  <c r="S277" i="4" s="1"/>
  <c r="V277" i="4" s="1"/>
  <c r="U278" i="4" s="1"/>
  <c r="S278" i="4" s="1"/>
  <c r="G293" i="4"/>
  <c r="E293" i="4" s="1"/>
  <c r="I292" i="4"/>
  <c r="AI283" i="4"/>
  <c r="AG283" i="4" s="1"/>
  <c r="AK282" i="4"/>
  <c r="Y244" i="4"/>
  <c r="Z244" i="4" s="1"/>
  <c r="BD243" i="14" s="1"/>
  <c r="AL250" i="4"/>
  <c r="K248" i="4"/>
  <c r="L248" i="4" s="1"/>
  <c r="BC247" i="14" s="1"/>
  <c r="AC244" i="4" l="1"/>
  <c r="AD599" i="14"/>
  <c r="O248" i="4"/>
  <c r="AB624" i="14"/>
  <c r="W277" i="4"/>
  <c r="V278" i="4" s="1"/>
  <c r="W278" i="4" s="1"/>
  <c r="H293" i="4"/>
  <c r="G294" i="4" s="1"/>
  <c r="E294" i="4" s="1"/>
  <c r="AJ283" i="4"/>
  <c r="AI284" i="4" s="1"/>
  <c r="AG284" i="4" s="1"/>
  <c r="X245" i="4"/>
  <c r="Y245" i="4" s="1"/>
  <c r="Z245" i="4" s="1"/>
  <c r="BD244" i="14" s="1"/>
  <c r="J249" i="4"/>
  <c r="K249" i="4" s="1"/>
  <c r="L249" i="4" s="1"/>
  <c r="BC248" i="14" s="1"/>
  <c r="AM250" i="4"/>
  <c r="AN250" i="4" s="1"/>
  <c r="BE249" i="14" s="1"/>
  <c r="E247" i="12"/>
  <c r="F247" i="12" s="1"/>
  <c r="H247" i="12" s="1"/>
  <c r="AQ250" i="4" l="1"/>
  <c r="AF619" i="14"/>
  <c r="O249" i="4"/>
  <c r="AB626" i="14"/>
  <c r="AC245" i="4"/>
  <c r="AD601" i="14"/>
  <c r="U279" i="4"/>
  <c r="S279" i="4" s="1"/>
  <c r="V279" i="4" s="1"/>
  <c r="U280" i="4" s="1"/>
  <c r="S280" i="4" s="1"/>
  <c r="AK283" i="4"/>
  <c r="AJ284" i="4" s="1"/>
  <c r="I293" i="4"/>
  <c r="H294" i="4" s="1"/>
  <c r="G295" i="4" s="1"/>
  <c r="E295" i="4" s="1"/>
  <c r="X246" i="4"/>
  <c r="AL251" i="4"/>
  <c r="AM251" i="4" s="1"/>
  <c r="AN251" i="4" s="1"/>
  <c r="BE250" i="14" s="1"/>
  <c r="J250" i="4"/>
  <c r="E248" i="12"/>
  <c r="F248" i="12" s="1"/>
  <c r="H248" i="12" s="1"/>
  <c r="AQ251" i="4" l="1"/>
  <c r="AF622" i="14"/>
  <c r="W279" i="4"/>
  <c r="V280" i="4" s="1"/>
  <c r="AK284" i="4"/>
  <c r="AI285" i="4"/>
  <c r="AG285" i="4" s="1"/>
  <c r="I294" i="4"/>
  <c r="H295" i="4" s="1"/>
  <c r="Y246" i="4"/>
  <c r="Z246" i="4" s="1"/>
  <c r="BD245" i="14" s="1"/>
  <c r="AL252" i="4"/>
  <c r="K250" i="4"/>
  <c r="L250" i="4" s="1"/>
  <c r="BC249" i="14" s="1"/>
  <c r="AC246" i="4" l="1"/>
  <c r="AD603" i="14"/>
  <c r="O250" i="4"/>
  <c r="AB628" i="14"/>
  <c r="W280" i="4"/>
  <c r="U281" i="4"/>
  <c r="S281" i="4" s="1"/>
  <c r="AJ285" i="4"/>
  <c r="AK285" i="4" s="1"/>
  <c r="I295" i="4"/>
  <c r="G296" i="4"/>
  <c r="E296" i="4" s="1"/>
  <c r="X247" i="4"/>
  <c r="Y247" i="4" s="1"/>
  <c r="Z247" i="4" s="1"/>
  <c r="BD246" i="14" s="1"/>
  <c r="AM252" i="4"/>
  <c r="AN252" i="4" s="1"/>
  <c r="BE251" i="14" s="1"/>
  <c r="E249" i="12"/>
  <c r="F249" i="12" s="1"/>
  <c r="H249" i="12" s="1"/>
  <c r="J251" i="4"/>
  <c r="AC247" i="4" l="1"/>
  <c r="AD605" i="14"/>
  <c r="AQ252" i="4"/>
  <c r="AF624" i="14"/>
  <c r="V281" i="4"/>
  <c r="W281" i="4" s="1"/>
  <c r="AI286" i="4"/>
  <c r="AG286" i="4" s="1"/>
  <c r="AJ286" i="4" s="1"/>
  <c r="AI287" i="4" s="1"/>
  <c r="AG287" i="4" s="1"/>
  <c r="H296" i="4"/>
  <c r="I296" i="4" s="1"/>
  <c r="X248" i="4"/>
  <c r="AL253" i="4"/>
  <c r="K251" i="4"/>
  <c r="L251" i="4" s="1"/>
  <c r="BC250" i="14" s="1"/>
  <c r="O251" i="4" l="1"/>
  <c r="AB630" i="14"/>
  <c r="U282" i="4"/>
  <c r="S282" i="4" s="1"/>
  <c r="V282" i="4" s="1"/>
  <c r="W282" i="4" s="1"/>
  <c r="AK286" i="4"/>
  <c r="AJ287" i="4" s="1"/>
  <c r="AI288" i="4" s="1"/>
  <c r="AG288" i="4" s="1"/>
  <c r="G297" i="4"/>
  <c r="E297" i="4" s="1"/>
  <c r="H297" i="4" s="1"/>
  <c r="Y248" i="4"/>
  <c r="Z248" i="4" s="1"/>
  <c r="BD247" i="14" s="1"/>
  <c r="AM253" i="4"/>
  <c r="AN253" i="4" s="1"/>
  <c r="BE252" i="14" s="1"/>
  <c r="J252" i="4"/>
  <c r="E250" i="12"/>
  <c r="F250" i="12" s="1"/>
  <c r="H250" i="12" s="1"/>
  <c r="AC248" i="4" l="1"/>
  <c r="AD607" i="14"/>
  <c r="AQ253" i="4"/>
  <c r="AF627" i="14"/>
  <c r="U283" i="4"/>
  <c r="S283" i="4" s="1"/>
  <c r="V283" i="4" s="1"/>
  <c r="U284" i="4" s="1"/>
  <c r="S284" i="4" s="1"/>
  <c r="AK287" i="4"/>
  <c r="AJ288" i="4" s="1"/>
  <c r="AK288" i="4" s="1"/>
  <c r="I297" i="4"/>
  <c r="G298" i="4"/>
  <c r="E298" i="4" s="1"/>
  <c r="X249" i="4"/>
  <c r="Y249" i="4" s="1"/>
  <c r="AL254" i="4"/>
  <c r="AM254" i="4" s="1"/>
  <c r="AN254" i="4" s="1"/>
  <c r="BE253" i="14" s="1"/>
  <c r="K252" i="4"/>
  <c r="L252" i="4" s="1"/>
  <c r="BC251" i="14" s="1"/>
  <c r="O252" i="4" l="1"/>
  <c r="AB633" i="14"/>
  <c r="AQ254" i="4"/>
  <c r="AF629" i="14"/>
  <c r="W283" i="4"/>
  <c r="V284" i="4" s="1"/>
  <c r="H298" i="4"/>
  <c r="G299" i="4" s="1"/>
  <c r="E299" i="4" s="1"/>
  <c r="AI289" i="4"/>
  <c r="AG289" i="4" s="1"/>
  <c r="AJ289" i="4" s="1"/>
  <c r="Z249" i="4"/>
  <c r="BD248" i="14" s="1"/>
  <c r="X250" i="4"/>
  <c r="AL255" i="4"/>
  <c r="AM255" i="4" s="1"/>
  <c r="AN255" i="4" s="1"/>
  <c r="BE254" i="14" s="1"/>
  <c r="E251" i="12"/>
  <c r="F251" i="12" s="1"/>
  <c r="H251" i="12" s="1"/>
  <c r="J253" i="4"/>
  <c r="AC249" i="4" l="1"/>
  <c r="AD609" i="14"/>
  <c r="AQ255" i="4"/>
  <c r="AF632" i="14"/>
  <c r="I298" i="4"/>
  <c r="H299" i="4" s="1"/>
  <c r="W284" i="4"/>
  <c r="U285" i="4"/>
  <c r="S285" i="4" s="1"/>
  <c r="AI290" i="4"/>
  <c r="AG290" i="4" s="1"/>
  <c r="AK289" i="4"/>
  <c r="Y250" i="4"/>
  <c r="Z250" i="4" s="1"/>
  <c r="BD249" i="14" s="1"/>
  <c r="AL256" i="4"/>
  <c r="K253" i="4"/>
  <c r="L253" i="4" s="1"/>
  <c r="BC252" i="14" s="1"/>
  <c r="O253" i="4" l="1"/>
  <c r="AB635" i="14"/>
  <c r="AC250" i="4"/>
  <c r="AD611" i="14"/>
  <c r="V285" i="4"/>
  <c r="U286" i="4" s="1"/>
  <c r="S286" i="4" s="1"/>
  <c r="AJ290" i="4"/>
  <c r="AI291" i="4" s="1"/>
  <c r="AG291" i="4" s="1"/>
  <c r="I299" i="4"/>
  <c r="G300" i="4"/>
  <c r="E300" i="4" s="1"/>
  <c r="X251" i="4"/>
  <c r="Y251" i="4" s="1"/>
  <c r="Z251" i="4" s="1"/>
  <c r="BD250" i="14" s="1"/>
  <c r="AM256" i="4"/>
  <c r="AN256" i="4" s="1"/>
  <c r="BE255" i="14" s="1"/>
  <c r="E252" i="12"/>
  <c r="F252" i="12" s="1"/>
  <c r="H252" i="12" s="1"/>
  <c r="J254" i="4"/>
  <c r="AQ256" i="4" l="1"/>
  <c r="AF634" i="14"/>
  <c r="AC251" i="4"/>
  <c r="AD613" i="14"/>
  <c r="W285" i="4"/>
  <c r="V286" i="4" s="1"/>
  <c r="W286" i="4" s="1"/>
  <c r="H300" i="4"/>
  <c r="I300" i="4" s="1"/>
  <c r="AK290" i="4"/>
  <c r="AJ291" i="4" s="1"/>
  <c r="X252" i="4"/>
  <c r="Y252" i="4" s="1"/>
  <c r="Z252" i="4" s="1"/>
  <c r="BD251" i="14" s="1"/>
  <c r="AL257" i="4"/>
  <c r="AM257" i="4" s="1"/>
  <c r="K254" i="4"/>
  <c r="L254" i="4" s="1"/>
  <c r="BC253" i="14" s="1"/>
  <c r="AC252" i="4" l="1"/>
  <c r="AD615" i="14"/>
  <c r="O254" i="4"/>
  <c r="AB638" i="14"/>
  <c r="U287" i="4"/>
  <c r="S287" i="4" s="1"/>
  <c r="V287" i="4" s="1"/>
  <c r="W287" i="4" s="1"/>
  <c r="G301" i="4"/>
  <c r="E301" i="4" s="1"/>
  <c r="H301" i="4" s="1"/>
  <c r="AI292" i="4"/>
  <c r="AG292" i="4" s="1"/>
  <c r="AK291" i="4"/>
  <c r="X253" i="4"/>
  <c r="Y253" i="4" s="1"/>
  <c r="Z253" i="4" s="1"/>
  <c r="BD252" i="14" s="1"/>
  <c r="J255" i="4"/>
  <c r="K255" i="4" s="1"/>
  <c r="L255" i="4" s="1"/>
  <c r="BC254" i="14" s="1"/>
  <c r="AN257" i="4"/>
  <c r="BE256" i="14" s="1"/>
  <c r="AL258" i="4"/>
  <c r="AM258" i="4" s="1"/>
  <c r="AN258" i="4" s="1"/>
  <c r="BE257" i="14" s="1"/>
  <c r="E253" i="12"/>
  <c r="F253" i="12" s="1"/>
  <c r="H253" i="12" s="1"/>
  <c r="AQ258" i="4" l="1"/>
  <c r="AF640" i="14"/>
  <c r="O255" i="4"/>
  <c r="AB641" i="14"/>
  <c r="AQ257" i="4"/>
  <c r="AF637" i="14"/>
  <c r="AC253" i="4"/>
  <c r="AD617" i="14"/>
  <c r="U288" i="4"/>
  <c r="S288" i="4" s="1"/>
  <c r="V288" i="4" s="1"/>
  <c r="W288" i="4" s="1"/>
  <c r="AJ292" i="4"/>
  <c r="AK292" i="4" s="1"/>
  <c r="I301" i="4"/>
  <c r="G302" i="4"/>
  <c r="E302" i="4" s="1"/>
  <c r="X254" i="4"/>
  <c r="Y254" i="4" s="1"/>
  <c r="Z254" i="4" s="1"/>
  <c r="BD253" i="14" s="1"/>
  <c r="AL259" i="4"/>
  <c r="E254" i="12"/>
  <c r="F254" i="12" s="1"/>
  <c r="H254" i="12" s="1"/>
  <c r="J256" i="4"/>
  <c r="AC254" i="4" l="1"/>
  <c r="AD619" i="14"/>
  <c r="U289" i="4"/>
  <c r="S289" i="4" s="1"/>
  <c r="V289" i="4" s="1"/>
  <c r="AI293" i="4"/>
  <c r="AG293" i="4" s="1"/>
  <c r="AJ293" i="4" s="1"/>
  <c r="AK293" i="4" s="1"/>
  <c r="H302" i="4"/>
  <c r="G303" i="4" s="1"/>
  <c r="E303" i="4" s="1"/>
  <c r="X255" i="4"/>
  <c r="AM259" i="4"/>
  <c r="AN259" i="4" s="1"/>
  <c r="BE258" i="14" s="1"/>
  <c r="K256" i="4"/>
  <c r="L256" i="4" s="1"/>
  <c r="BC255" i="14" s="1"/>
  <c r="AQ259" i="4" l="1"/>
  <c r="AF643" i="14"/>
  <c r="O256" i="4"/>
  <c r="AB643" i="14"/>
  <c r="U290" i="4"/>
  <c r="S290" i="4" s="1"/>
  <c r="W289" i="4"/>
  <c r="I302" i="4"/>
  <c r="H303" i="4" s="1"/>
  <c r="AI294" i="4"/>
  <c r="AG294" i="4" s="1"/>
  <c r="AJ294" i="4" s="1"/>
  <c r="Y255" i="4"/>
  <c r="Z255" i="4" s="1"/>
  <c r="BD254" i="14" s="1"/>
  <c r="AL260" i="4"/>
  <c r="AM260" i="4" s="1"/>
  <c r="AN260" i="4" s="1"/>
  <c r="BE259" i="14" s="1"/>
  <c r="E255" i="12"/>
  <c r="F255" i="12" s="1"/>
  <c r="H255" i="12" s="1"/>
  <c r="J257" i="4"/>
  <c r="AQ260" i="4" l="1"/>
  <c r="AF645" i="14"/>
  <c r="AC255" i="4"/>
  <c r="AD622" i="14"/>
  <c r="V290" i="4"/>
  <c r="G304" i="4"/>
  <c r="E304" i="4" s="1"/>
  <c r="I303" i="4"/>
  <c r="AK294" i="4"/>
  <c r="AI295" i="4"/>
  <c r="AG295" i="4" s="1"/>
  <c r="X256" i="4"/>
  <c r="Y256" i="4" s="1"/>
  <c r="Z256" i="4" s="1"/>
  <c r="BD255" i="14" s="1"/>
  <c r="AL261" i="4"/>
  <c r="AM261" i="4" s="1"/>
  <c r="AN261" i="4" s="1"/>
  <c r="BE260" i="14" s="1"/>
  <c r="K257" i="4"/>
  <c r="L257" i="4" s="1"/>
  <c r="BC256" i="14" s="1"/>
  <c r="O257" i="4" l="1"/>
  <c r="AB646" i="14"/>
  <c r="AQ261" i="4"/>
  <c r="AF646" i="14"/>
  <c r="AC256" i="4"/>
  <c r="AD625" i="14"/>
  <c r="U291" i="4"/>
  <c r="S291" i="4" s="1"/>
  <c r="W290" i="4"/>
  <c r="AJ295" i="4"/>
  <c r="AI296" i="4" s="1"/>
  <c r="AG296" i="4" s="1"/>
  <c r="H304" i="4"/>
  <c r="I304" i="4" s="1"/>
  <c r="X257" i="4"/>
  <c r="AL262" i="4"/>
  <c r="J258" i="4"/>
  <c r="E256" i="12"/>
  <c r="F256" i="12" s="1"/>
  <c r="H256" i="12" s="1"/>
  <c r="V291" i="4" l="1"/>
  <c r="U292" i="4" s="1"/>
  <c r="S292" i="4" s="1"/>
  <c r="AK295" i="4"/>
  <c r="AJ296" i="4" s="1"/>
  <c r="AI297" i="4" s="1"/>
  <c r="AG297" i="4" s="1"/>
  <c r="G305" i="4"/>
  <c r="E305" i="4" s="1"/>
  <c r="H305" i="4" s="1"/>
  <c r="I305" i="4" s="1"/>
  <c r="Y257" i="4"/>
  <c r="Z257" i="4" s="1"/>
  <c r="BD256" i="14" s="1"/>
  <c r="AM262" i="4"/>
  <c r="AN262" i="4" s="1"/>
  <c r="BE261" i="14" s="1"/>
  <c r="K258" i="4"/>
  <c r="L258" i="4" s="1"/>
  <c r="BC257" i="14" s="1"/>
  <c r="O258" i="4" l="1"/>
  <c r="AB648" i="14"/>
  <c r="AQ262" i="4"/>
  <c r="AF648" i="14"/>
  <c r="AC257" i="4"/>
  <c r="AD627" i="14"/>
  <c r="W291" i="4"/>
  <c r="V292" i="4" s="1"/>
  <c r="W292" i="4" s="1"/>
  <c r="AK296" i="4"/>
  <c r="AJ297" i="4" s="1"/>
  <c r="G306" i="4"/>
  <c r="E306" i="4" s="1"/>
  <c r="H306" i="4" s="1"/>
  <c r="G307" i="4" s="1"/>
  <c r="E307" i="4" s="1"/>
  <c r="X258" i="4"/>
  <c r="J259" i="4"/>
  <c r="K259" i="4" s="1"/>
  <c r="L259" i="4" s="1"/>
  <c r="BC258" i="14" s="1"/>
  <c r="AL263" i="4"/>
  <c r="AM263" i="4" s="1"/>
  <c r="AN263" i="4" s="1"/>
  <c r="BE262" i="14" s="1"/>
  <c r="E257" i="12"/>
  <c r="F257" i="12" s="1"/>
  <c r="H257" i="12" s="1"/>
  <c r="O259" i="4" l="1"/>
  <c r="AB650" i="14"/>
  <c r="AQ263" i="4"/>
  <c r="AF651" i="14"/>
  <c r="U293" i="4"/>
  <c r="S293" i="4" s="1"/>
  <c r="V293" i="4" s="1"/>
  <c r="W293" i="4" s="1"/>
  <c r="I306" i="4"/>
  <c r="H307" i="4" s="1"/>
  <c r="AI298" i="4"/>
  <c r="AG298" i="4" s="1"/>
  <c r="AK297" i="4"/>
  <c r="Y258" i="4"/>
  <c r="Z258" i="4" s="1"/>
  <c r="BD257" i="14" s="1"/>
  <c r="J260" i="4"/>
  <c r="AL264" i="4"/>
  <c r="E258" i="12"/>
  <c r="F258" i="12" s="1"/>
  <c r="H258" i="12" s="1"/>
  <c r="AC258" i="4" l="1"/>
  <c r="AD629" i="14"/>
  <c r="U294" i="4"/>
  <c r="S294" i="4" s="1"/>
  <c r="V294" i="4" s="1"/>
  <c r="W294" i="4" s="1"/>
  <c r="G308" i="4"/>
  <c r="E308" i="4" s="1"/>
  <c r="I307" i="4"/>
  <c r="AJ298" i="4"/>
  <c r="X259" i="4"/>
  <c r="K260" i="4"/>
  <c r="L260" i="4" s="1"/>
  <c r="BC259" i="14" s="1"/>
  <c r="AM264" i="4"/>
  <c r="AN264" i="4" s="1"/>
  <c r="BE263" i="14" s="1"/>
  <c r="O260" i="4" l="1"/>
  <c r="AB653" i="14"/>
  <c r="AQ264" i="4"/>
  <c r="AF649" i="14"/>
  <c r="U295" i="4"/>
  <c r="S295" i="4" s="1"/>
  <c r="V295" i="4" s="1"/>
  <c r="U296" i="4" s="1"/>
  <c r="S296" i="4" s="1"/>
  <c r="H308" i="4"/>
  <c r="I308" i="4" s="1"/>
  <c r="AK298" i="4"/>
  <c r="AI299" i="4"/>
  <c r="AG299" i="4" s="1"/>
  <c r="Y259" i="4"/>
  <c r="Z259" i="4" s="1"/>
  <c r="BD258" i="14" s="1"/>
  <c r="E259" i="12"/>
  <c r="F259" i="12" s="1"/>
  <c r="H259" i="12" s="1"/>
  <c r="J261" i="4"/>
  <c r="K261" i="4" s="1"/>
  <c r="L261" i="4" s="1"/>
  <c r="AL265" i="4"/>
  <c r="AB654" i="14" l="1"/>
  <c r="BC260" i="14"/>
  <c r="AC259" i="4"/>
  <c r="AD632" i="14"/>
  <c r="W295" i="4"/>
  <c r="V296" i="4" s="1"/>
  <c r="G309" i="4"/>
  <c r="E309" i="4" s="1"/>
  <c r="H309" i="4" s="1"/>
  <c r="I309" i="4" s="1"/>
  <c r="E260" i="12"/>
  <c r="F260" i="12" s="1"/>
  <c r="H260" i="12" s="1"/>
  <c r="O261" i="4"/>
  <c r="AJ299" i="4"/>
  <c r="X260" i="4"/>
  <c r="J262" i="4"/>
  <c r="K262" i="4" s="1"/>
  <c r="L262" i="4" s="1"/>
  <c r="BC261" i="14" s="1"/>
  <c r="AM265" i="4"/>
  <c r="AN265" i="4" s="1"/>
  <c r="BE264" i="14" s="1"/>
  <c r="AQ265" i="4" l="1"/>
  <c r="AF656" i="14"/>
  <c r="O262" i="4"/>
  <c r="AB656" i="14"/>
  <c r="W296" i="4"/>
  <c r="U297" i="4"/>
  <c r="S297" i="4" s="1"/>
  <c r="G310" i="4"/>
  <c r="E310" i="4" s="1"/>
  <c r="H310" i="4" s="1"/>
  <c r="G311" i="4" s="1"/>
  <c r="E311" i="4" s="1"/>
  <c r="AK299" i="4"/>
  <c r="AI300" i="4"/>
  <c r="AG300" i="4" s="1"/>
  <c r="Y260" i="4"/>
  <c r="Z260" i="4" s="1"/>
  <c r="BD259" i="14" s="1"/>
  <c r="AL266" i="4"/>
  <c r="J263" i="4"/>
  <c r="E261" i="12"/>
  <c r="F261" i="12" s="1"/>
  <c r="H261" i="12" s="1"/>
  <c r="AC260" i="4" l="1"/>
  <c r="AD635" i="14"/>
  <c r="V297" i="4"/>
  <c r="W297" i="4" s="1"/>
  <c r="I310" i="4"/>
  <c r="H311" i="4" s="1"/>
  <c r="I311" i="4" s="1"/>
  <c r="AJ300" i="4"/>
  <c r="AK300" i="4" s="1"/>
  <c r="X261" i="4"/>
  <c r="AM266" i="4"/>
  <c r="AN266" i="4" s="1"/>
  <c r="BE265" i="14" s="1"/>
  <c r="K263" i="4"/>
  <c r="L263" i="4" s="1"/>
  <c r="BC262" i="14" s="1"/>
  <c r="O263" i="4" l="1"/>
  <c r="AB661" i="14"/>
  <c r="AQ266" i="4"/>
  <c r="AF658" i="14"/>
  <c r="U298" i="4"/>
  <c r="S298" i="4" s="1"/>
  <c r="V298" i="4" s="1"/>
  <c r="W298" i="4" s="1"/>
  <c r="AI301" i="4"/>
  <c r="AG301" i="4" s="1"/>
  <c r="AJ301" i="4" s="1"/>
  <c r="G312" i="4"/>
  <c r="E312" i="4" s="1"/>
  <c r="H312" i="4" s="1"/>
  <c r="Y261" i="4"/>
  <c r="Z261" i="4" s="1"/>
  <c r="BD260" i="14" s="1"/>
  <c r="AL267" i="4"/>
  <c r="AM267" i="4" s="1"/>
  <c r="AN267" i="4" s="1"/>
  <c r="BE266" i="14" s="1"/>
  <c r="J264" i="4"/>
  <c r="K264" i="4" s="1"/>
  <c r="L264" i="4" s="1"/>
  <c r="BC263" i="14" s="1"/>
  <c r="E262" i="12"/>
  <c r="F262" i="12" s="1"/>
  <c r="H262" i="12" s="1"/>
  <c r="AC261" i="4" l="1"/>
  <c r="AD638" i="14"/>
  <c r="O264" i="4"/>
  <c r="AB657" i="14"/>
  <c r="AQ267" i="4"/>
  <c r="AF661" i="14"/>
  <c r="U299" i="4"/>
  <c r="S299" i="4" s="1"/>
  <c r="V299" i="4" s="1"/>
  <c r="U300" i="4" s="1"/>
  <c r="S300" i="4" s="1"/>
  <c r="AK301" i="4"/>
  <c r="AI302" i="4"/>
  <c r="AG302" i="4" s="1"/>
  <c r="G313" i="4"/>
  <c r="E313" i="4" s="1"/>
  <c r="I312" i="4"/>
  <c r="X262" i="4"/>
  <c r="Y262" i="4" s="1"/>
  <c r="Z262" i="4" s="1"/>
  <c r="BD261" i="14" s="1"/>
  <c r="AL268" i="4"/>
  <c r="AM268" i="4" s="1"/>
  <c r="AN268" i="4" s="1"/>
  <c r="BE267" i="14" s="1"/>
  <c r="J265" i="4"/>
  <c r="E263" i="12"/>
  <c r="F263" i="12" s="1"/>
  <c r="H263" i="12" s="1"/>
  <c r="AQ268" i="4" l="1"/>
  <c r="AF664" i="14"/>
  <c r="AC262" i="4"/>
  <c r="AD640" i="14"/>
  <c r="W299" i="4"/>
  <c r="V300" i="4" s="1"/>
  <c r="H313" i="4"/>
  <c r="I313" i="4" s="1"/>
  <c r="AJ302" i="4"/>
  <c r="AI303" i="4" s="1"/>
  <c r="AG303" i="4" s="1"/>
  <c r="X263" i="4"/>
  <c r="AL269" i="4"/>
  <c r="K265" i="4"/>
  <c r="L265" i="4" s="1"/>
  <c r="BC264" i="14" s="1"/>
  <c r="O265" i="4" l="1"/>
  <c r="AB665" i="14"/>
  <c r="W300" i="4"/>
  <c r="U301" i="4"/>
  <c r="S301" i="4" s="1"/>
  <c r="G314" i="4"/>
  <c r="E314" i="4" s="1"/>
  <c r="H314" i="4" s="1"/>
  <c r="G315" i="4" s="1"/>
  <c r="E315" i="4" s="1"/>
  <c r="AK302" i="4"/>
  <c r="AJ303" i="4" s="1"/>
  <c r="AK303" i="4" s="1"/>
  <c r="Y263" i="4"/>
  <c r="Z263" i="4" s="1"/>
  <c r="BD262" i="14" s="1"/>
  <c r="J266" i="4"/>
  <c r="K266" i="4" s="1"/>
  <c r="L266" i="4" s="1"/>
  <c r="BC265" i="14" s="1"/>
  <c r="AM269" i="4"/>
  <c r="AN269" i="4" s="1"/>
  <c r="BE268" i="14" s="1"/>
  <c r="E264" i="12"/>
  <c r="F264" i="12" s="1"/>
  <c r="H264" i="12" s="1"/>
  <c r="O266" i="4" l="1"/>
  <c r="AB669" i="14"/>
  <c r="AC263" i="4"/>
  <c r="AD642" i="14"/>
  <c r="AQ269" i="4"/>
  <c r="AF666" i="14"/>
  <c r="V301" i="4"/>
  <c r="U302" i="4" s="1"/>
  <c r="S302" i="4" s="1"/>
  <c r="AI304" i="4"/>
  <c r="AG304" i="4" s="1"/>
  <c r="AJ304" i="4" s="1"/>
  <c r="AK304" i="4" s="1"/>
  <c r="I314" i="4"/>
  <c r="H315" i="4" s="1"/>
  <c r="G316" i="4" s="1"/>
  <c r="E316" i="4" s="1"/>
  <c r="X264" i="4"/>
  <c r="J267" i="4"/>
  <c r="K267" i="4" s="1"/>
  <c r="L267" i="4" s="1"/>
  <c r="BC266" i="14" s="1"/>
  <c r="AL270" i="4"/>
  <c r="E265" i="12"/>
  <c r="F265" i="12" s="1"/>
  <c r="H265" i="12" s="1"/>
  <c r="O267" i="4" l="1"/>
  <c r="AB671" i="14"/>
  <c r="W301" i="4"/>
  <c r="V302" i="4" s="1"/>
  <c r="W302" i="4" s="1"/>
  <c r="I315" i="4"/>
  <c r="H316" i="4" s="1"/>
  <c r="I316" i="4" s="1"/>
  <c r="AI305" i="4"/>
  <c r="AG305" i="4" s="1"/>
  <c r="AJ305" i="4" s="1"/>
  <c r="AI306" i="4" s="1"/>
  <c r="AG306" i="4" s="1"/>
  <c r="Y264" i="4"/>
  <c r="Z264" i="4" s="1"/>
  <c r="BD263" i="14" s="1"/>
  <c r="AM270" i="4"/>
  <c r="AN270" i="4" s="1"/>
  <c r="BE269" i="14" s="1"/>
  <c r="E266" i="12"/>
  <c r="F266" i="12" s="1"/>
  <c r="H266" i="12" s="1"/>
  <c r="J268" i="4"/>
  <c r="AQ270" i="4" l="1"/>
  <c r="AF667" i="14"/>
  <c r="AC264" i="4"/>
  <c r="AD641" i="14"/>
  <c r="U303" i="4"/>
  <c r="S303" i="4" s="1"/>
  <c r="V303" i="4" s="1"/>
  <c r="W303" i="4" s="1"/>
  <c r="AK305" i="4"/>
  <c r="AJ306" i="4" s="1"/>
  <c r="AI307" i="4" s="1"/>
  <c r="AG307" i="4" s="1"/>
  <c r="G317" i="4"/>
  <c r="E317" i="4" s="1"/>
  <c r="H317" i="4" s="1"/>
  <c r="I317" i="4" s="1"/>
  <c r="AL271" i="4"/>
  <c r="AM271" i="4" s="1"/>
  <c r="AN271" i="4" s="1"/>
  <c r="BE270" i="14" s="1"/>
  <c r="X265" i="4"/>
  <c r="K268" i="4"/>
  <c r="L268" i="4" s="1"/>
  <c r="BC267" i="14" s="1"/>
  <c r="AQ271" i="4" l="1"/>
  <c r="AF668" i="14"/>
  <c r="O268" i="4"/>
  <c r="AB674" i="14"/>
  <c r="U304" i="4"/>
  <c r="S304" i="4" s="1"/>
  <c r="V304" i="4" s="1"/>
  <c r="W304" i="4" s="1"/>
  <c r="G318" i="4"/>
  <c r="E318" i="4" s="1"/>
  <c r="H318" i="4" s="1"/>
  <c r="G319" i="4" s="1"/>
  <c r="E319" i="4" s="1"/>
  <c r="AK306" i="4"/>
  <c r="AJ307" i="4" s="1"/>
  <c r="Y265" i="4"/>
  <c r="Z265" i="4" s="1"/>
  <c r="BD264" i="14" s="1"/>
  <c r="AL272" i="4"/>
  <c r="AM272" i="4" s="1"/>
  <c r="AN272" i="4" s="1"/>
  <c r="BE271" i="14" s="1"/>
  <c r="J269" i="4"/>
  <c r="E267" i="12"/>
  <c r="F267" i="12" s="1"/>
  <c r="H267" i="12" s="1"/>
  <c r="AC265" i="4" l="1"/>
  <c r="AD648" i="14"/>
  <c r="AQ272" i="4"/>
  <c r="AF671" i="14"/>
  <c r="U305" i="4"/>
  <c r="S305" i="4" s="1"/>
  <c r="V305" i="4" s="1"/>
  <c r="W305" i="4" s="1"/>
  <c r="I318" i="4"/>
  <c r="H319" i="4" s="1"/>
  <c r="G320" i="4" s="1"/>
  <c r="E320" i="4" s="1"/>
  <c r="AI308" i="4"/>
  <c r="AG308" i="4" s="1"/>
  <c r="AK307" i="4"/>
  <c r="X266" i="4"/>
  <c r="AL273" i="4"/>
  <c r="AM273" i="4" s="1"/>
  <c r="AN273" i="4" s="1"/>
  <c r="BE272" i="14" s="1"/>
  <c r="K269" i="4"/>
  <c r="L269" i="4" s="1"/>
  <c r="BC268" i="14" s="1"/>
  <c r="O269" i="4" l="1"/>
  <c r="AB676" i="14"/>
  <c r="AQ273" i="4"/>
  <c r="AF659" i="14"/>
  <c r="U306" i="4"/>
  <c r="S306" i="4" s="1"/>
  <c r="V306" i="4" s="1"/>
  <c r="U307" i="4" s="1"/>
  <c r="S307" i="4" s="1"/>
  <c r="I319" i="4"/>
  <c r="H320" i="4" s="1"/>
  <c r="AJ308" i="4"/>
  <c r="AI309" i="4" s="1"/>
  <c r="AG309" i="4" s="1"/>
  <c r="Y266" i="4"/>
  <c r="Z266" i="4" s="1"/>
  <c r="BD265" i="14" s="1"/>
  <c r="AL274" i="4"/>
  <c r="E268" i="12"/>
  <c r="F268" i="12" s="1"/>
  <c r="H268" i="12" s="1"/>
  <c r="J270" i="4"/>
  <c r="AC266" i="4" l="1"/>
  <c r="AD651" i="14"/>
  <c r="W306" i="4"/>
  <c r="V307" i="4" s="1"/>
  <c r="AK308" i="4"/>
  <c r="AJ309" i="4" s="1"/>
  <c r="I320" i="4"/>
  <c r="G321" i="4"/>
  <c r="E321" i="4" s="1"/>
  <c r="X267" i="4"/>
  <c r="AM274" i="4"/>
  <c r="AN274" i="4" s="1"/>
  <c r="BE273" i="14" s="1"/>
  <c r="K270" i="4"/>
  <c r="L270" i="4" s="1"/>
  <c r="BC269" i="14" s="1"/>
  <c r="O270" i="4" l="1"/>
  <c r="AB678" i="14"/>
  <c r="AQ274" i="4"/>
  <c r="AF585" i="14"/>
  <c r="H321" i="4"/>
  <c r="G322" i="4" s="1"/>
  <c r="E322" i="4" s="1"/>
  <c r="AK309" i="4"/>
  <c r="AI310" i="4"/>
  <c r="AG310" i="4" s="1"/>
  <c r="Y267" i="4"/>
  <c r="Z267" i="4" s="1"/>
  <c r="BD266" i="14" s="1"/>
  <c r="AL275" i="4"/>
  <c r="J271" i="4"/>
  <c r="E269" i="12"/>
  <c r="F269" i="12" s="1"/>
  <c r="H269" i="12" s="1"/>
  <c r="W307" i="4"/>
  <c r="U308" i="4"/>
  <c r="S308" i="4" s="1"/>
  <c r="AC267" i="4" l="1"/>
  <c r="AD654" i="14"/>
  <c r="AJ310" i="4"/>
  <c r="AI311" i="4" s="1"/>
  <c r="AG311" i="4" s="1"/>
  <c r="I321" i="4"/>
  <c r="H322" i="4" s="1"/>
  <c r="I322" i="4" s="1"/>
  <c r="X268" i="4"/>
  <c r="Y268" i="4" s="1"/>
  <c r="Z268" i="4" s="1"/>
  <c r="BD267" i="14" s="1"/>
  <c r="V308" i="4"/>
  <c r="W308" i="4" s="1"/>
  <c r="AM275" i="4"/>
  <c r="AN275" i="4" s="1"/>
  <c r="BE274" i="14" s="1"/>
  <c r="K271" i="4"/>
  <c r="L271" i="4" s="1"/>
  <c r="BC270" i="14" s="1"/>
  <c r="O271" i="4" l="1"/>
  <c r="AB679" i="14"/>
  <c r="AQ275" i="4"/>
  <c r="AF662" i="14"/>
  <c r="AC268" i="4"/>
  <c r="AD657" i="14"/>
  <c r="AK310" i="4"/>
  <c r="AJ311" i="4" s="1"/>
  <c r="G323" i="4"/>
  <c r="E323" i="4" s="1"/>
  <c r="H323" i="4" s="1"/>
  <c r="G324" i="4" s="1"/>
  <c r="E324" i="4" s="1"/>
  <c r="U309" i="4"/>
  <c r="S309" i="4" s="1"/>
  <c r="V309" i="4" s="1"/>
  <c r="U310" i="4" s="1"/>
  <c r="S310" i="4" s="1"/>
  <c r="X269" i="4"/>
  <c r="Y269" i="4" s="1"/>
  <c r="Z269" i="4" s="1"/>
  <c r="BD268" i="14" s="1"/>
  <c r="AL276" i="4"/>
  <c r="J272" i="4"/>
  <c r="E270" i="12"/>
  <c r="F270" i="12" s="1"/>
  <c r="H270" i="12" s="1"/>
  <c r="AC269" i="4" l="1"/>
  <c r="AD659" i="14"/>
  <c r="I323" i="4"/>
  <c r="H324" i="4" s="1"/>
  <c r="G325" i="4" s="1"/>
  <c r="E325" i="4" s="1"/>
  <c r="AI312" i="4"/>
  <c r="AG312" i="4" s="1"/>
  <c r="AK311" i="4"/>
  <c r="W309" i="4"/>
  <c r="V310" i="4" s="1"/>
  <c r="W310" i="4" s="1"/>
  <c r="X270" i="4"/>
  <c r="Y270" i="4" s="1"/>
  <c r="Z270" i="4" s="1"/>
  <c r="BD269" i="14" s="1"/>
  <c r="AM276" i="4"/>
  <c r="AN276" i="4" s="1"/>
  <c r="BE275" i="14" s="1"/>
  <c r="K272" i="4"/>
  <c r="L272" i="4" s="1"/>
  <c r="BC271" i="14" s="1"/>
  <c r="AC270" i="4" l="1"/>
  <c r="AD661" i="14"/>
  <c r="AQ276" i="4"/>
  <c r="AF674" i="14"/>
  <c r="O272" i="4"/>
  <c r="AB680" i="14"/>
  <c r="I324" i="4"/>
  <c r="H325" i="4" s="1"/>
  <c r="AJ312" i="4"/>
  <c r="X271" i="4"/>
  <c r="U311" i="4"/>
  <c r="S311" i="4" s="1"/>
  <c r="V311" i="4" s="1"/>
  <c r="AL277" i="4"/>
  <c r="J273" i="4"/>
  <c r="K273" i="4" s="1"/>
  <c r="L273" i="4" s="1"/>
  <c r="BC272" i="14" s="1"/>
  <c r="E271" i="12"/>
  <c r="F271" i="12" s="1"/>
  <c r="H271" i="12" s="1"/>
  <c r="O273" i="4" l="1"/>
  <c r="AB667" i="14"/>
  <c r="G326" i="4"/>
  <c r="E326" i="4" s="1"/>
  <c r="I325" i="4"/>
  <c r="AI313" i="4"/>
  <c r="AG313" i="4" s="1"/>
  <c r="AK312" i="4"/>
  <c r="Y271" i="4"/>
  <c r="Z271" i="4" s="1"/>
  <c r="BD270" i="14" s="1"/>
  <c r="AM277" i="4"/>
  <c r="AN277" i="4" s="1"/>
  <c r="BE276" i="14" s="1"/>
  <c r="E272" i="12"/>
  <c r="F272" i="12" s="1"/>
  <c r="H272" i="12" s="1"/>
  <c r="J274" i="4"/>
  <c r="U312" i="4"/>
  <c r="S312" i="4" s="1"/>
  <c r="W311" i="4"/>
  <c r="AC271" i="4" l="1"/>
  <c r="AD662" i="14"/>
  <c r="AQ277" i="4"/>
  <c r="AF678" i="14"/>
  <c r="H326" i="4"/>
  <c r="I326" i="4" s="1"/>
  <c r="AJ313" i="4"/>
  <c r="AK313" i="4" s="1"/>
  <c r="X272" i="4"/>
  <c r="AL278" i="4"/>
  <c r="AM278" i="4" s="1"/>
  <c r="AN278" i="4" s="1"/>
  <c r="BE277" i="14" s="1"/>
  <c r="V312" i="4"/>
  <c r="U313" i="4" s="1"/>
  <c r="S313" i="4" s="1"/>
  <c r="K274" i="4"/>
  <c r="L274" i="4" s="1"/>
  <c r="BC273" i="14" s="1"/>
  <c r="AQ278" i="4" l="1"/>
  <c r="AF680" i="14"/>
  <c r="O274" i="4"/>
  <c r="AB569" i="14"/>
  <c r="G327" i="4"/>
  <c r="E327" i="4" s="1"/>
  <c r="H327" i="4" s="1"/>
  <c r="G328" i="4" s="1"/>
  <c r="E328" i="4" s="1"/>
  <c r="AI314" i="4"/>
  <c r="AG314" i="4" s="1"/>
  <c r="AJ314" i="4" s="1"/>
  <c r="AI315" i="4" s="1"/>
  <c r="AG315" i="4" s="1"/>
  <c r="Y272" i="4"/>
  <c r="Z272" i="4" s="1"/>
  <c r="BD271" i="14" s="1"/>
  <c r="W312" i="4"/>
  <c r="V313" i="4" s="1"/>
  <c r="W313" i="4" s="1"/>
  <c r="AL279" i="4"/>
  <c r="J275" i="4"/>
  <c r="E273" i="12"/>
  <c r="F273" i="12" s="1"/>
  <c r="H273" i="12" s="1"/>
  <c r="AC272" i="4" l="1"/>
  <c r="AD664" i="14"/>
  <c r="I327" i="4"/>
  <c r="H328" i="4" s="1"/>
  <c r="AK314" i="4"/>
  <c r="AJ315" i="4" s="1"/>
  <c r="AK315" i="4" s="1"/>
  <c r="X273" i="4"/>
  <c r="U314" i="4"/>
  <c r="S314" i="4" s="1"/>
  <c r="V314" i="4" s="1"/>
  <c r="AM279" i="4"/>
  <c r="AN279" i="4" s="1"/>
  <c r="BE278" i="14" s="1"/>
  <c r="K275" i="4"/>
  <c r="L275" i="4" s="1"/>
  <c r="BC274" i="14" s="1"/>
  <c r="AQ279" i="4" l="1"/>
  <c r="AF682" i="14"/>
  <c r="O275" i="4"/>
  <c r="AB645" i="14"/>
  <c r="AI316" i="4"/>
  <c r="AG316" i="4" s="1"/>
  <c r="AJ316" i="4" s="1"/>
  <c r="AI317" i="4" s="1"/>
  <c r="AG317" i="4" s="1"/>
  <c r="I328" i="4"/>
  <c r="G329" i="4"/>
  <c r="E329" i="4" s="1"/>
  <c r="Y273" i="4"/>
  <c r="Z273" i="4" s="1"/>
  <c r="BD272" i="14" s="1"/>
  <c r="W314" i="4"/>
  <c r="U315" i="4"/>
  <c r="S315" i="4" s="1"/>
  <c r="AL280" i="4"/>
  <c r="E274" i="12"/>
  <c r="F274" i="12" s="1"/>
  <c r="H274" i="12" s="1"/>
  <c r="J276" i="4"/>
  <c r="AC273" i="4" l="1"/>
  <c r="AD653" i="14"/>
  <c r="H329" i="4"/>
  <c r="G330" i="4" s="1"/>
  <c r="E330" i="4" s="1"/>
  <c r="AK316" i="4"/>
  <c r="AJ317" i="4" s="1"/>
  <c r="V315" i="4"/>
  <c r="W315" i="4" s="1"/>
  <c r="X274" i="4"/>
  <c r="AM280" i="4"/>
  <c r="AN280" i="4" s="1"/>
  <c r="BE279" i="14" s="1"/>
  <c r="K276" i="4"/>
  <c r="L276" i="4" s="1"/>
  <c r="BC275" i="14" s="1"/>
  <c r="O276" i="4" l="1"/>
  <c r="AB681" i="14"/>
  <c r="AQ280" i="4"/>
  <c r="AF684" i="14"/>
  <c r="I329" i="4"/>
  <c r="H330" i="4" s="1"/>
  <c r="I330" i="4" s="1"/>
  <c r="AI318" i="4"/>
  <c r="AG318" i="4" s="1"/>
  <c r="AK317" i="4"/>
  <c r="U316" i="4"/>
  <c r="S316" i="4" s="1"/>
  <c r="V316" i="4" s="1"/>
  <c r="W316" i="4" s="1"/>
  <c r="Y274" i="4"/>
  <c r="Z274" i="4" s="1"/>
  <c r="BD273" i="14" s="1"/>
  <c r="AL281" i="4"/>
  <c r="AM281" i="4" s="1"/>
  <c r="AN281" i="4" s="1"/>
  <c r="BE280" i="14" s="1"/>
  <c r="E275" i="12"/>
  <c r="F275" i="12" s="1"/>
  <c r="H275" i="12" s="1"/>
  <c r="J277" i="4"/>
  <c r="AQ281" i="4" l="1"/>
  <c r="AF687" i="14"/>
  <c r="AC274" i="4"/>
  <c r="AD584" i="14"/>
  <c r="AJ318" i="4"/>
  <c r="AK318" i="4" s="1"/>
  <c r="G331" i="4"/>
  <c r="E331" i="4" s="1"/>
  <c r="H331" i="4" s="1"/>
  <c r="X275" i="4"/>
  <c r="U317" i="4"/>
  <c r="S317" i="4" s="1"/>
  <c r="V317" i="4" s="1"/>
  <c r="AL282" i="4"/>
  <c r="K277" i="4"/>
  <c r="L277" i="4" s="1"/>
  <c r="BC276" i="14" s="1"/>
  <c r="O277" i="4" l="1"/>
  <c r="AB685" i="14"/>
  <c r="AI319" i="4"/>
  <c r="AG319" i="4" s="1"/>
  <c r="AJ319" i="4" s="1"/>
  <c r="AK319" i="4" s="1"/>
  <c r="I331" i="4"/>
  <c r="G332" i="4"/>
  <c r="E332" i="4" s="1"/>
  <c r="Y275" i="4"/>
  <c r="Z275" i="4" s="1"/>
  <c r="BD274" i="14" s="1"/>
  <c r="W317" i="4"/>
  <c r="U318" i="4"/>
  <c r="S318" i="4" s="1"/>
  <c r="AM282" i="4"/>
  <c r="AN282" i="4" s="1"/>
  <c r="BE281" i="14" s="1"/>
  <c r="J278" i="4"/>
  <c r="E276" i="12"/>
  <c r="F276" i="12" s="1"/>
  <c r="H276" i="12" s="1"/>
  <c r="AC275" i="4" l="1"/>
  <c r="AD656" i="14"/>
  <c r="AQ282" i="4"/>
  <c r="AF690" i="14"/>
  <c r="AI320" i="4"/>
  <c r="AG320" i="4" s="1"/>
  <c r="AJ320" i="4" s="1"/>
  <c r="AK320" i="4" s="1"/>
  <c r="H332" i="4"/>
  <c r="G333" i="4" s="1"/>
  <c r="E333" i="4" s="1"/>
  <c r="X276" i="4"/>
  <c r="V318" i="4"/>
  <c r="AL283" i="4"/>
  <c r="K278" i="4"/>
  <c r="L278" i="4" s="1"/>
  <c r="BC277" i="14" s="1"/>
  <c r="O278" i="4" l="1"/>
  <c r="AB688" i="14"/>
  <c r="AI321" i="4"/>
  <c r="AG321" i="4" s="1"/>
  <c r="AJ321" i="4" s="1"/>
  <c r="AI322" i="4" s="1"/>
  <c r="AG322" i="4" s="1"/>
  <c r="I332" i="4"/>
  <c r="H333" i="4" s="1"/>
  <c r="Y276" i="4"/>
  <c r="Z276" i="4" s="1"/>
  <c r="BD275" i="14" s="1"/>
  <c r="W318" i="4"/>
  <c r="U319" i="4"/>
  <c r="S319" i="4" s="1"/>
  <c r="J279" i="4"/>
  <c r="AM283" i="4"/>
  <c r="AN283" i="4" s="1"/>
  <c r="BE282" i="14" s="1"/>
  <c r="E277" i="12"/>
  <c r="F277" i="12" s="1"/>
  <c r="H277" i="12" s="1"/>
  <c r="AC276" i="4" l="1"/>
  <c r="AD667" i="14"/>
  <c r="AQ283" i="4"/>
  <c r="AF693" i="14"/>
  <c r="G334" i="4"/>
  <c r="E334" i="4" s="1"/>
  <c r="I333" i="4"/>
  <c r="AK321" i="4"/>
  <c r="AJ322" i="4" s="1"/>
  <c r="V319" i="4"/>
  <c r="U320" i="4" s="1"/>
  <c r="S320" i="4" s="1"/>
  <c r="X277" i="4"/>
  <c r="K279" i="4"/>
  <c r="L279" i="4" s="1"/>
  <c r="BC278" i="14" s="1"/>
  <c r="AL284" i="4"/>
  <c r="O279" i="4" l="1"/>
  <c r="AB690" i="14"/>
  <c r="H334" i="4"/>
  <c r="I334" i="4" s="1"/>
  <c r="AI323" i="4"/>
  <c r="AG323" i="4" s="1"/>
  <c r="AK322" i="4"/>
  <c r="W319" i="4"/>
  <c r="V320" i="4" s="1"/>
  <c r="W320" i="4" s="1"/>
  <c r="E278" i="12"/>
  <c r="F278" i="12" s="1"/>
  <c r="H278" i="12" s="1"/>
  <c r="Y277" i="4"/>
  <c r="Z277" i="4" s="1"/>
  <c r="BD276" i="14" s="1"/>
  <c r="J280" i="4"/>
  <c r="K280" i="4" s="1"/>
  <c r="L280" i="4" s="1"/>
  <c r="AM284" i="4"/>
  <c r="AN284" i="4" s="1"/>
  <c r="BE283" i="14" s="1"/>
  <c r="AB692" i="14" l="1"/>
  <c r="BC279" i="14"/>
  <c r="AC277" i="4"/>
  <c r="AD670" i="14"/>
  <c r="AQ284" i="4"/>
  <c r="AF695" i="14"/>
  <c r="G335" i="4"/>
  <c r="E335" i="4" s="1"/>
  <c r="H335" i="4" s="1"/>
  <c r="G336" i="4" s="1"/>
  <c r="E336" i="4" s="1"/>
  <c r="AJ323" i="4"/>
  <c r="AI324" i="4" s="1"/>
  <c r="AG324" i="4" s="1"/>
  <c r="E279" i="12"/>
  <c r="F279" i="12" s="1"/>
  <c r="H279" i="12" s="1"/>
  <c r="O280" i="4"/>
  <c r="U321" i="4"/>
  <c r="S321" i="4" s="1"/>
  <c r="V321" i="4" s="1"/>
  <c r="U322" i="4" s="1"/>
  <c r="S322" i="4" s="1"/>
  <c r="X278" i="4"/>
  <c r="J281" i="4"/>
  <c r="K281" i="4" s="1"/>
  <c r="L281" i="4" s="1"/>
  <c r="BC280" i="14" s="1"/>
  <c r="AL285" i="4"/>
  <c r="AM285" i="4" s="1"/>
  <c r="AN285" i="4" s="1"/>
  <c r="BE284" i="14" s="1"/>
  <c r="AQ285" i="4" l="1"/>
  <c r="AF697" i="14"/>
  <c r="O281" i="4"/>
  <c r="AB694" i="14"/>
  <c r="I335" i="4"/>
  <c r="H336" i="4" s="1"/>
  <c r="AK323" i="4"/>
  <c r="AJ324" i="4" s="1"/>
  <c r="W321" i="4"/>
  <c r="V322" i="4" s="1"/>
  <c r="U323" i="4" s="1"/>
  <c r="S323" i="4" s="1"/>
  <c r="Y278" i="4"/>
  <c r="Z278" i="4" s="1"/>
  <c r="BD277" i="14" s="1"/>
  <c r="AL286" i="4"/>
  <c r="E280" i="12"/>
  <c r="F280" i="12" s="1"/>
  <c r="H280" i="12" s="1"/>
  <c r="J282" i="4"/>
  <c r="AC278" i="4" l="1"/>
  <c r="AD673" i="14"/>
  <c r="I336" i="4"/>
  <c r="G337" i="4"/>
  <c r="E337" i="4" s="1"/>
  <c r="AK324" i="4"/>
  <c r="AI325" i="4"/>
  <c r="AG325" i="4" s="1"/>
  <c r="W322" i="4"/>
  <c r="V323" i="4" s="1"/>
  <c r="U324" i="4" s="1"/>
  <c r="S324" i="4" s="1"/>
  <c r="X279" i="4"/>
  <c r="Y279" i="4" s="1"/>
  <c r="Z279" i="4" s="1"/>
  <c r="BD278" i="14" s="1"/>
  <c r="AM286" i="4"/>
  <c r="AN286" i="4" s="1"/>
  <c r="BE285" i="14" s="1"/>
  <c r="K282" i="4"/>
  <c r="L282" i="4" s="1"/>
  <c r="BC281" i="14" s="1"/>
  <c r="AC279" i="4" l="1"/>
  <c r="AD675" i="14"/>
  <c r="O282" i="4"/>
  <c r="AB697" i="14"/>
  <c r="AQ286" i="4"/>
  <c r="AF698" i="14"/>
  <c r="H337" i="4"/>
  <c r="G338" i="4" s="1"/>
  <c r="E338" i="4" s="1"/>
  <c r="AJ325" i="4"/>
  <c r="W323" i="4"/>
  <c r="V324" i="4" s="1"/>
  <c r="W324" i="4" s="1"/>
  <c r="X280" i="4"/>
  <c r="J283" i="4"/>
  <c r="K283" i="4" s="1"/>
  <c r="AL287" i="4"/>
  <c r="E281" i="12"/>
  <c r="F281" i="12" s="1"/>
  <c r="H281" i="12" s="1"/>
  <c r="I337" i="4" l="1"/>
  <c r="H338" i="4" s="1"/>
  <c r="I338" i="4" s="1"/>
  <c r="AK325" i="4"/>
  <c r="AI326" i="4"/>
  <c r="AG326" i="4" s="1"/>
  <c r="U325" i="4"/>
  <c r="S325" i="4" s="1"/>
  <c r="V325" i="4" s="1"/>
  <c r="W325" i="4" s="1"/>
  <c r="Y280" i="4"/>
  <c r="Z280" i="4" s="1"/>
  <c r="BD279" i="14" s="1"/>
  <c r="L283" i="4"/>
  <c r="BC282" i="14" s="1"/>
  <c r="J284" i="4"/>
  <c r="K284" i="4" s="1"/>
  <c r="L284" i="4" s="1"/>
  <c r="BC283" i="14" s="1"/>
  <c r="AM287" i="4"/>
  <c r="AN287" i="4" s="1"/>
  <c r="BE286" i="14" s="1"/>
  <c r="O284" i="4" l="1"/>
  <c r="AB703" i="14"/>
  <c r="O283" i="4"/>
  <c r="AB699" i="14"/>
  <c r="AC280" i="4"/>
  <c r="AD677" i="14"/>
  <c r="AQ287" i="4"/>
  <c r="AF700" i="14"/>
  <c r="G339" i="4"/>
  <c r="E339" i="4" s="1"/>
  <c r="H339" i="4" s="1"/>
  <c r="I339" i="4" s="1"/>
  <c r="AJ326" i="4"/>
  <c r="AI327" i="4" s="1"/>
  <c r="AG327" i="4" s="1"/>
  <c r="U326" i="4"/>
  <c r="S326" i="4" s="1"/>
  <c r="V326" i="4" s="1"/>
  <c r="X281" i="4"/>
  <c r="Y281" i="4" s="1"/>
  <c r="Z281" i="4" s="1"/>
  <c r="BD280" i="14" s="1"/>
  <c r="E282" i="12"/>
  <c r="F282" i="12" s="1"/>
  <c r="H282" i="12" s="1"/>
  <c r="AL288" i="4"/>
  <c r="AM288" i="4" s="1"/>
  <c r="AN288" i="4" s="1"/>
  <c r="BE287" i="14" s="1"/>
  <c r="J285" i="4"/>
  <c r="K285" i="4" s="1"/>
  <c r="L285" i="4" s="1"/>
  <c r="BC284" i="14" s="1"/>
  <c r="E283" i="12"/>
  <c r="F283" i="12" s="1"/>
  <c r="H283" i="12" s="1"/>
  <c r="O285" i="4" l="1"/>
  <c r="AB707" i="14"/>
  <c r="AQ288" i="4"/>
  <c r="AF701" i="14"/>
  <c r="AC281" i="4"/>
  <c r="AD679" i="14"/>
  <c r="G340" i="4"/>
  <c r="E340" i="4" s="1"/>
  <c r="H340" i="4" s="1"/>
  <c r="G341" i="4" s="1"/>
  <c r="E341" i="4" s="1"/>
  <c r="AK326" i="4"/>
  <c r="AJ327" i="4" s="1"/>
  <c r="AI328" i="4" s="1"/>
  <c r="AG328" i="4" s="1"/>
  <c r="X282" i="4"/>
  <c r="AL289" i="4"/>
  <c r="AM289" i="4" s="1"/>
  <c r="AN289" i="4" s="1"/>
  <c r="BE288" i="14" s="1"/>
  <c r="W326" i="4"/>
  <c r="U327" i="4"/>
  <c r="S327" i="4" s="1"/>
  <c r="J286" i="4"/>
  <c r="E284" i="12"/>
  <c r="F284" i="12" s="1"/>
  <c r="H284" i="12" s="1"/>
  <c r="AQ289" i="4" l="1"/>
  <c r="AF675" i="14"/>
  <c r="I340" i="4"/>
  <c r="H341" i="4" s="1"/>
  <c r="I341" i="4" s="1"/>
  <c r="AK327" i="4"/>
  <c r="AJ328" i="4" s="1"/>
  <c r="Y282" i="4"/>
  <c r="Z282" i="4" s="1"/>
  <c r="BD281" i="14" s="1"/>
  <c r="V327" i="4"/>
  <c r="U328" i="4" s="1"/>
  <c r="S328" i="4" s="1"/>
  <c r="AL290" i="4"/>
  <c r="AM290" i="4" s="1"/>
  <c r="K286" i="4"/>
  <c r="L286" i="4" s="1"/>
  <c r="BC285" i="14" s="1"/>
  <c r="O286" i="4" l="1"/>
  <c r="AB709" i="14"/>
  <c r="AC282" i="4"/>
  <c r="AD681" i="14"/>
  <c r="G342" i="4"/>
  <c r="E342" i="4" s="1"/>
  <c r="H342" i="4" s="1"/>
  <c r="AK328" i="4"/>
  <c r="AI329" i="4"/>
  <c r="AG329" i="4" s="1"/>
  <c r="W327" i="4"/>
  <c r="V328" i="4" s="1"/>
  <c r="X283" i="4"/>
  <c r="AN290" i="4"/>
  <c r="BE289" i="14" s="1"/>
  <c r="AL291" i="4"/>
  <c r="AM291" i="4" s="1"/>
  <c r="AN291" i="4" s="1"/>
  <c r="BE290" i="14" s="1"/>
  <c r="J287" i="4"/>
  <c r="K287" i="4" s="1"/>
  <c r="L287" i="4" s="1"/>
  <c r="BC286" i="14" s="1"/>
  <c r="E285" i="12"/>
  <c r="F285" i="12" s="1"/>
  <c r="H285" i="12" s="1"/>
  <c r="O287" i="4" l="1"/>
  <c r="AB710" i="14"/>
  <c r="AQ291" i="4"/>
  <c r="AF571" i="14"/>
  <c r="AQ290" i="4"/>
  <c r="AF699" i="14"/>
  <c r="AJ329" i="4"/>
  <c r="AK329" i="4" s="1"/>
  <c r="I342" i="4"/>
  <c r="G343" i="4"/>
  <c r="E343" i="4" s="1"/>
  <c r="W328" i="4"/>
  <c r="U329" i="4"/>
  <c r="S329" i="4" s="1"/>
  <c r="Y283" i="4"/>
  <c r="Z283" i="4" s="1"/>
  <c r="BD282" i="14" s="1"/>
  <c r="AL292" i="4"/>
  <c r="AM292" i="4" s="1"/>
  <c r="AN292" i="4" s="1"/>
  <c r="BE291" i="14" s="1"/>
  <c r="J288" i="4"/>
  <c r="E286" i="12"/>
  <c r="F286" i="12" s="1"/>
  <c r="H286" i="12" s="1"/>
  <c r="AQ292" i="4" l="1"/>
  <c r="AF551" i="14"/>
  <c r="AC283" i="4"/>
  <c r="AD683" i="14"/>
  <c r="AI330" i="4"/>
  <c r="AG330" i="4" s="1"/>
  <c r="AJ330" i="4" s="1"/>
  <c r="AI331" i="4" s="1"/>
  <c r="AG331" i="4" s="1"/>
  <c r="H343" i="4"/>
  <c r="X284" i="4"/>
  <c r="Y284" i="4" s="1"/>
  <c r="Z284" i="4" s="1"/>
  <c r="BD283" i="14" s="1"/>
  <c r="V329" i="4"/>
  <c r="AL293" i="4"/>
  <c r="K288" i="4"/>
  <c r="L288" i="4" s="1"/>
  <c r="BC287" i="14" s="1"/>
  <c r="AC284" i="4" l="1"/>
  <c r="AD686" i="14"/>
  <c r="O288" i="4"/>
  <c r="AB711" i="14"/>
  <c r="AK330" i="4"/>
  <c r="AJ331" i="4" s="1"/>
  <c r="AK331" i="4" s="1"/>
  <c r="G344" i="4"/>
  <c r="E344" i="4" s="1"/>
  <c r="I343" i="4"/>
  <c r="W329" i="4"/>
  <c r="U330" i="4"/>
  <c r="S330" i="4" s="1"/>
  <c r="X285" i="4"/>
  <c r="Y285" i="4" s="1"/>
  <c r="Z285" i="4" s="1"/>
  <c r="BD284" i="14" s="1"/>
  <c r="AM293" i="4"/>
  <c r="AN293" i="4" s="1"/>
  <c r="BE292" i="14" s="1"/>
  <c r="J289" i="4"/>
  <c r="E287" i="12"/>
  <c r="F287" i="12" s="1"/>
  <c r="H287" i="12" s="1"/>
  <c r="AQ293" i="4" l="1"/>
  <c r="AF65" i="14"/>
  <c r="AC285" i="4"/>
  <c r="AD688" i="14"/>
  <c r="AI332" i="4"/>
  <c r="AG332" i="4" s="1"/>
  <c r="AJ332" i="4" s="1"/>
  <c r="H344" i="4"/>
  <c r="G345" i="4" s="1"/>
  <c r="E345" i="4" s="1"/>
  <c r="V330" i="4"/>
  <c r="U331" i="4" s="1"/>
  <c r="S331" i="4" s="1"/>
  <c r="X286" i="4"/>
  <c r="Y286" i="4" s="1"/>
  <c r="Z286" i="4" s="1"/>
  <c r="BD285" i="14" s="1"/>
  <c r="AL294" i="4"/>
  <c r="AM294" i="4" s="1"/>
  <c r="AN294" i="4" s="1"/>
  <c r="BE293" i="14" s="1"/>
  <c r="K289" i="4"/>
  <c r="L289" i="4" s="1"/>
  <c r="BC288" i="14" s="1"/>
  <c r="O289" i="4" l="1"/>
  <c r="AB673" i="14"/>
  <c r="AC286" i="4"/>
  <c r="AD690" i="14"/>
  <c r="AQ294" i="4"/>
  <c r="AF293" i="14"/>
  <c r="AK332" i="4"/>
  <c r="AI333" i="4"/>
  <c r="AG333" i="4" s="1"/>
  <c r="I344" i="4"/>
  <c r="H345" i="4" s="1"/>
  <c r="W330" i="4"/>
  <c r="V331" i="4" s="1"/>
  <c r="X287" i="4"/>
  <c r="Y287" i="4" s="1"/>
  <c r="Z287" i="4" s="1"/>
  <c r="BD286" i="14" s="1"/>
  <c r="J290" i="4"/>
  <c r="K290" i="4" s="1"/>
  <c r="L290" i="4" s="1"/>
  <c r="BC289" i="14" s="1"/>
  <c r="AL295" i="4"/>
  <c r="AM295" i="4" s="1"/>
  <c r="AN295" i="4" s="1"/>
  <c r="BE294" i="14" s="1"/>
  <c r="E288" i="12"/>
  <c r="F288" i="12" s="1"/>
  <c r="H288" i="12" s="1"/>
  <c r="AQ295" i="4" l="1"/>
  <c r="AF127" i="14"/>
  <c r="O290" i="4"/>
  <c r="AB706" i="14"/>
  <c r="AC287" i="4"/>
  <c r="AD692" i="14"/>
  <c r="AJ333" i="4"/>
  <c r="AI334" i="4" s="1"/>
  <c r="AG334" i="4" s="1"/>
  <c r="G346" i="4"/>
  <c r="E346" i="4" s="1"/>
  <c r="I345" i="4"/>
  <c r="W331" i="4"/>
  <c r="U332" i="4"/>
  <c r="S332" i="4" s="1"/>
  <c r="X288" i="4"/>
  <c r="J291" i="4"/>
  <c r="K291" i="4" s="1"/>
  <c r="L291" i="4" s="1"/>
  <c r="BC290" i="14" s="1"/>
  <c r="AL296" i="4"/>
  <c r="AM296" i="4" s="1"/>
  <c r="AN296" i="4" s="1"/>
  <c r="BE295" i="14" s="1"/>
  <c r="E289" i="12"/>
  <c r="F289" i="12" s="1"/>
  <c r="H289" i="12" s="1"/>
  <c r="O291" i="4" l="1"/>
  <c r="AB495" i="14"/>
  <c r="AQ296" i="4"/>
  <c r="AF214" i="14"/>
  <c r="AK333" i="4"/>
  <c r="AJ334" i="4" s="1"/>
  <c r="H346" i="4"/>
  <c r="G347" i="4" s="1"/>
  <c r="E347" i="4" s="1"/>
  <c r="V332" i="4"/>
  <c r="U333" i="4" s="1"/>
  <c r="S333" i="4" s="1"/>
  <c r="Y288" i="4"/>
  <c r="Z288" i="4" s="1"/>
  <c r="BD287" i="14" s="1"/>
  <c r="AL297" i="4"/>
  <c r="AM297" i="4" s="1"/>
  <c r="AN297" i="4" s="1"/>
  <c r="BE296" i="14" s="1"/>
  <c r="J292" i="4"/>
  <c r="E290" i="12"/>
  <c r="F290" i="12" s="1"/>
  <c r="H290" i="12" s="1"/>
  <c r="AC288" i="4" l="1"/>
  <c r="AD693" i="14"/>
  <c r="AQ297" i="4"/>
  <c r="AF267" i="14"/>
  <c r="AK334" i="4"/>
  <c r="AI335" i="4"/>
  <c r="AG335" i="4" s="1"/>
  <c r="I346" i="4"/>
  <c r="H347" i="4" s="1"/>
  <c r="G348" i="4" s="1"/>
  <c r="E348" i="4" s="1"/>
  <c r="W332" i="4"/>
  <c r="V333" i="4" s="1"/>
  <c r="U334" i="4" s="1"/>
  <c r="S334" i="4" s="1"/>
  <c r="X289" i="4"/>
  <c r="AL298" i="4"/>
  <c r="AM298" i="4" s="1"/>
  <c r="AN298" i="4" s="1"/>
  <c r="BE297" i="14" s="1"/>
  <c r="K292" i="4"/>
  <c r="L292" i="4" s="1"/>
  <c r="BC291" i="14" s="1"/>
  <c r="O292" i="4" l="1"/>
  <c r="AB544" i="14"/>
  <c r="AQ298" i="4"/>
  <c r="AF196" i="14"/>
  <c r="AJ335" i="4"/>
  <c r="AI336" i="4" s="1"/>
  <c r="AG336" i="4" s="1"/>
  <c r="I347" i="4"/>
  <c r="H348" i="4" s="1"/>
  <c r="G349" i="4" s="1"/>
  <c r="E349" i="4" s="1"/>
  <c r="W333" i="4"/>
  <c r="V334" i="4" s="1"/>
  <c r="W334" i="4" s="1"/>
  <c r="Y289" i="4"/>
  <c r="Z289" i="4" s="1"/>
  <c r="BD288" i="14" s="1"/>
  <c r="AL299" i="4"/>
  <c r="J293" i="4"/>
  <c r="E291" i="12"/>
  <c r="F291" i="12" s="1"/>
  <c r="H291" i="12" s="1"/>
  <c r="AC289" i="4" l="1"/>
  <c r="AD672" i="14"/>
  <c r="AK335" i="4"/>
  <c r="AJ336" i="4" s="1"/>
  <c r="I348" i="4"/>
  <c r="H349" i="4" s="1"/>
  <c r="U335" i="4"/>
  <c r="S335" i="4" s="1"/>
  <c r="V335" i="4" s="1"/>
  <c r="X290" i="4"/>
  <c r="Y290" i="4" s="1"/>
  <c r="Z290" i="4" s="1"/>
  <c r="BD289" i="14" s="1"/>
  <c r="AM299" i="4"/>
  <c r="AN299" i="4" s="1"/>
  <c r="BE298" i="14" s="1"/>
  <c r="K293" i="4"/>
  <c r="L293" i="4" s="1"/>
  <c r="BC292" i="14" s="1"/>
  <c r="AQ299" i="4" l="1"/>
  <c r="AF204" i="14"/>
  <c r="AC290" i="4"/>
  <c r="AD691" i="14"/>
  <c r="O293" i="4"/>
  <c r="AB27" i="14"/>
  <c r="AI337" i="4"/>
  <c r="AG337" i="4" s="1"/>
  <c r="AK336" i="4"/>
  <c r="G350" i="4"/>
  <c r="E350" i="4" s="1"/>
  <c r="I349" i="4"/>
  <c r="U336" i="4"/>
  <c r="S336" i="4" s="1"/>
  <c r="W335" i="4"/>
  <c r="AL300" i="4"/>
  <c r="AM300" i="4" s="1"/>
  <c r="AN300" i="4" s="1"/>
  <c r="BE299" i="14" s="1"/>
  <c r="X291" i="4"/>
  <c r="J294" i="4"/>
  <c r="K294" i="4" s="1"/>
  <c r="L294" i="4" s="1"/>
  <c r="BC293" i="14" s="1"/>
  <c r="E292" i="12"/>
  <c r="F292" i="12" s="1"/>
  <c r="H292" i="12" s="1"/>
  <c r="O294" i="4" l="1"/>
  <c r="AB295" i="14"/>
  <c r="AQ300" i="4"/>
  <c r="AF240" i="14"/>
  <c r="AJ337" i="4"/>
  <c r="AK337" i="4" s="1"/>
  <c r="H350" i="4"/>
  <c r="I350" i="4" s="1"/>
  <c r="V336" i="4"/>
  <c r="Y291" i="4"/>
  <c r="Z291" i="4" s="1"/>
  <c r="BD290" i="14" s="1"/>
  <c r="AL301" i="4"/>
  <c r="AM301" i="4" s="1"/>
  <c r="AN301" i="4" s="1"/>
  <c r="BE300" i="14" s="1"/>
  <c r="J295" i="4"/>
  <c r="E293" i="12"/>
  <c r="F293" i="12" s="1"/>
  <c r="H293" i="12" s="1"/>
  <c r="AC291" i="4" l="1"/>
  <c r="AD570" i="14"/>
  <c r="AQ301" i="4"/>
  <c r="AF254" i="14"/>
  <c r="AI338" i="4"/>
  <c r="AG338" i="4" s="1"/>
  <c r="AJ338" i="4" s="1"/>
  <c r="AK338" i="4" s="1"/>
  <c r="G351" i="4"/>
  <c r="E351" i="4" s="1"/>
  <c r="H351" i="4" s="1"/>
  <c r="I351" i="4" s="1"/>
  <c r="W336" i="4"/>
  <c r="U337" i="4"/>
  <c r="S337" i="4" s="1"/>
  <c r="X292" i="4"/>
  <c r="AL302" i="4"/>
  <c r="AM302" i="4" s="1"/>
  <c r="AN302" i="4" s="1"/>
  <c r="BE301" i="14" s="1"/>
  <c r="K295" i="4"/>
  <c r="L295" i="4" s="1"/>
  <c r="BC294" i="14" s="1"/>
  <c r="O295" i="4" l="1"/>
  <c r="AB56" i="14"/>
  <c r="AQ302" i="4"/>
  <c r="AF257" i="14"/>
  <c r="AI339" i="4"/>
  <c r="AG339" i="4" s="1"/>
  <c r="AJ339" i="4" s="1"/>
  <c r="AI340" i="4" s="1"/>
  <c r="AG340" i="4" s="1"/>
  <c r="V337" i="4"/>
  <c r="W337" i="4" s="1"/>
  <c r="G352" i="4"/>
  <c r="E352" i="4" s="1"/>
  <c r="H352" i="4" s="1"/>
  <c r="G353" i="4" s="1"/>
  <c r="E353" i="4" s="1"/>
  <c r="AL303" i="4"/>
  <c r="AM303" i="4" s="1"/>
  <c r="AN303" i="4" s="1"/>
  <c r="BE302" i="14" s="1"/>
  <c r="Y292" i="4"/>
  <c r="Z292" i="4" s="1"/>
  <c r="BD291" i="14" s="1"/>
  <c r="E294" i="12"/>
  <c r="F294" i="12" s="1"/>
  <c r="H294" i="12" s="1"/>
  <c r="J296" i="4"/>
  <c r="K296" i="4" s="1"/>
  <c r="L296" i="4" s="1"/>
  <c r="AB241" i="14" l="1"/>
  <c r="BC295" i="14"/>
  <c r="AQ303" i="4"/>
  <c r="AF275" i="14"/>
  <c r="AC292" i="4"/>
  <c r="AD550" i="14"/>
  <c r="AK339" i="4"/>
  <c r="AJ340" i="4" s="1"/>
  <c r="AK340" i="4" s="1"/>
  <c r="U338" i="4"/>
  <c r="S338" i="4" s="1"/>
  <c r="V338" i="4" s="1"/>
  <c r="U339" i="4" s="1"/>
  <c r="S339" i="4" s="1"/>
  <c r="I352" i="4"/>
  <c r="H353" i="4" s="1"/>
  <c r="G354" i="4" s="1"/>
  <c r="E354" i="4" s="1"/>
  <c r="E295" i="12"/>
  <c r="F295" i="12" s="1"/>
  <c r="H295" i="12" s="1"/>
  <c r="O296" i="4"/>
  <c r="AL304" i="4"/>
  <c r="AM304" i="4" s="1"/>
  <c r="AN304" i="4" s="1"/>
  <c r="BE303" i="14" s="1"/>
  <c r="X293" i="4"/>
  <c r="J297" i="4"/>
  <c r="K297" i="4" s="1"/>
  <c r="L297" i="4" s="1"/>
  <c r="BC296" i="14" s="1"/>
  <c r="O297" i="4" l="1"/>
  <c r="AB270" i="14"/>
  <c r="AQ304" i="4"/>
  <c r="AF236" i="14"/>
  <c r="AI341" i="4"/>
  <c r="AG341" i="4" s="1"/>
  <c r="AJ341" i="4" s="1"/>
  <c r="AI342" i="4" s="1"/>
  <c r="AG342" i="4" s="1"/>
  <c r="W338" i="4"/>
  <c r="V339" i="4" s="1"/>
  <c r="W339" i="4" s="1"/>
  <c r="I353" i="4"/>
  <c r="H354" i="4" s="1"/>
  <c r="I354" i="4" s="1"/>
  <c r="Y293" i="4"/>
  <c r="Z293" i="4" s="1"/>
  <c r="BD292" i="14" s="1"/>
  <c r="AL305" i="4"/>
  <c r="AM305" i="4" s="1"/>
  <c r="AN305" i="4" s="1"/>
  <c r="BE304" i="14" s="1"/>
  <c r="J298" i="4"/>
  <c r="K298" i="4" s="1"/>
  <c r="L298" i="4" s="1"/>
  <c r="BC297" i="14" s="1"/>
  <c r="E296" i="12"/>
  <c r="F296" i="12" s="1"/>
  <c r="H296" i="12" s="1"/>
  <c r="AC293" i="4" l="1"/>
  <c r="AD181" i="14"/>
  <c r="O298" i="4"/>
  <c r="AB137" i="14"/>
  <c r="AQ305" i="4"/>
  <c r="AF263" i="14"/>
  <c r="U340" i="4"/>
  <c r="S340" i="4" s="1"/>
  <c r="V340" i="4" s="1"/>
  <c r="U341" i="4" s="1"/>
  <c r="S341" i="4" s="1"/>
  <c r="AK341" i="4"/>
  <c r="AJ342" i="4" s="1"/>
  <c r="AK342" i="4" s="1"/>
  <c r="G355" i="4"/>
  <c r="E355" i="4" s="1"/>
  <c r="H355" i="4" s="1"/>
  <c r="X294" i="4"/>
  <c r="E297" i="12"/>
  <c r="F297" i="12" s="1"/>
  <c r="H297" i="12" s="1"/>
  <c r="AL306" i="4"/>
  <c r="J299" i="4"/>
  <c r="W340" i="4" l="1"/>
  <c r="V341" i="4" s="1"/>
  <c r="W341" i="4" s="1"/>
  <c r="AI343" i="4"/>
  <c r="AG343" i="4" s="1"/>
  <c r="AJ343" i="4" s="1"/>
  <c r="AI344" i="4" s="1"/>
  <c r="AG344" i="4" s="1"/>
  <c r="I355" i="4"/>
  <c r="G356" i="4"/>
  <c r="E356" i="4" s="1"/>
  <c r="Y294" i="4"/>
  <c r="Z294" i="4" s="1"/>
  <c r="BD293" i="14" s="1"/>
  <c r="AM306" i="4"/>
  <c r="AN306" i="4" s="1"/>
  <c r="BE305" i="14" s="1"/>
  <c r="K299" i="4"/>
  <c r="L299" i="4" s="1"/>
  <c r="BC298" i="14" s="1"/>
  <c r="AQ306" i="4" l="1"/>
  <c r="AF302" i="14"/>
  <c r="O299" i="4"/>
  <c r="AB226" i="14"/>
  <c r="AC294" i="4"/>
  <c r="AD279" i="14"/>
  <c r="U342" i="4"/>
  <c r="S342" i="4" s="1"/>
  <c r="V342" i="4" s="1"/>
  <c r="U343" i="4" s="1"/>
  <c r="S343" i="4" s="1"/>
  <c r="AK343" i="4"/>
  <c r="AJ344" i="4" s="1"/>
  <c r="H356" i="4"/>
  <c r="I356" i="4" s="1"/>
  <c r="X295" i="4"/>
  <c r="J300" i="4"/>
  <c r="K300" i="4" s="1"/>
  <c r="L300" i="4" s="1"/>
  <c r="BC299" i="14" s="1"/>
  <c r="E298" i="12"/>
  <c r="F298" i="12" s="1"/>
  <c r="H298" i="12" s="1"/>
  <c r="AL307" i="4"/>
  <c r="O300" i="4" l="1"/>
  <c r="AB249" i="14"/>
  <c r="W342" i="4"/>
  <c r="V343" i="4" s="1"/>
  <c r="W343" i="4" s="1"/>
  <c r="G357" i="4"/>
  <c r="E357" i="4" s="1"/>
  <c r="H357" i="4" s="1"/>
  <c r="G358" i="4" s="1"/>
  <c r="E358" i="4" s="1"/>
  <c r="AK344" i="4"/>
  <c r="AI345" i="4"/>
  <c r="AG345" i="4" s="1"/>
  <c r="Y295" i="4"/>
  <c r="Z295" i="4" s="1"/>
  <c r="BD294" i="14" s="1"/>
  <c r="J301" i="4"/>
  <c r="K301" i="4" s="1"/>
  <c r="AM307" i="4"/>
  <c r="AN307" i="4" s="1"/>
  <c r="BE306" i="14" s="1"/>
  <c r="E299" i="12"/>
  <c r="F299" i="12" s="1"/>
  <c r="H299" i="12" s="1"/>
  <c r="AC295" i="4" l="1"/>
  <c r="AD153" i="14"/>
  <c r="AQ307" i="4"/>
  <c r="AF316" i="14"/>
  <c r="U344" i="4"/>
  <c r="S344" i="4" s="1"/>
  <c r="V344" i="4" s="1"/>
  <c r="U345" i="4" s="1"/>
  <c r="S345" i="4" s="1"/>
  <c r="I357" i="4"/>
  <c r="H358" i="4" s="1"/>
  <c r="G359" i="4" s="1"/>
  <c r="E359" i="4" s="1"/>
  <c r="AJ345" i="4"/>
  <c r="X296" i="4"/>
  <c r="L301" i="4"/>
  <c r="BC300" i="14" s="1"/>
  <c r="J302" i="4"/>
  <c r="K302" i="4" s="1"/>
  <c r="L302" i="4" s="1"/>
  <c r="AL308" i="4"/>
  <c r="BC301" i="14" l="1"/>
  <c r="O302" i="4"/>
  <c r="AB251" i="14"/>
  <c r="O301" i="4"/>
  <c r="AB253" i="14"/>
  <c r="W344" i="4"/>
  <c r="V345" i="4" s="1"/>
  <c r="U346" i="4" s="1"/>
  <c r="S346" i="4" s="1"/>
  <c r="I358" i="4"/>
  <c r="H359" i="4" s="1"/>
  <c r="AK345" i="4"/>
  <c r="AI346" i="4"/>
  <c r="AG346" i="4" s="1"/>
  <c r="E300" i="12"/>
  <c r="F300" i="12" s="1"/>
  <c r="H300" i="12" s="1"/>
  <c r="Y296" i="4"/>
  <c r="Z296" i="4" s="1"/>
  <c r="BD295" i="14" s="1"/>
  <c r="E301" i="12"/>
  <c r="F301" i="12" s="1"/>
  <c r="H301" i="12" s="1"/>
  <c r="AM308" i="4"/>
  <c r="AN308" i="4" s="1"/>
  <c r="BE307" i="14" s="1"/>
  <c r="J303" i="4"/>
  <c r="AQ308" i="4" l="1"/>
  <c r="AF358" i="14"/>
  <c r="AC296" i="4"/>
  <c r="AD201" i="14"/>
  <c r="G360" i="4"/>
  <c r="E360" i="4" s="1"/>
  <c r="I359" i="4"/>
  <c r="AJ346" i="4"/>
  <c r="W345" i="4"/>
  <c r="V346" i="4" s="1"/>
  <c r="W346" i="4" s="1"/>
  <c r="X297" i="4"/>
  <c r="Y297" i="4" s="1"/>
  <c r="Z297" i="4" s="1"/>
  <c r="BD296" i="14" s="1"/>
  <c r="K303" i="4"/>
  <c r="L303" i="4" s="1"/>
  <c r="BC302" i="14" s="1"/>
  <c r="AL309" i="4"/>
  <c r="O303" i="4" l="1"/>
  <c r="AB261" i="14"/>
  <c r="AC297" i="4"/>
  <c r="AD250" i="14"/>
  <c r="H360" i="4"/>
  <c r="AI347" i="4"/>
  <c r="AG347" i="4" s="1"/>
  <c r="AK346" i="4"/>
  <c r="U347" i="4"/>
  <c r="S347" i="4" s="1"/>
  <c r="V347" i="4" s="1"/>
  <c r="U348" i="4" s="1"/>
  <c r="S348" i="4" s="1"/>
  <c r="X298" i="4"/>
  <c r="E302" i="12"/>
  <c r="F302" i="12" s="1"/>
  <c r="H302" i="12" s="1"/>
  <c r="J304" i="4"/>
  <c r="AM309" i="4"/>
  <c r="AN309" i="4" s="1"/>
  <c r="BE308" i="14" s="1"/>
  <c r="AQ309" i="4" l="1"/>
  <c r="AF366" i="14"/>
  <c r="I360" i="4"/>
  <c r="G361" i="4"/>
  <c r="E361" i="4" s="1"/>
  <c r="AJ347" i="4"/>
  <c r="W347" i="4"/>
  <c r="V348" i="4" s="1"/>
  <c r="Y298" i="4"/>
  <c r="Z298" i="4" s="1"/>
  <c r="BD297" i="14" s="1"/>
  <c r="K304" i="4"/>
  <c r="L304" i="4" s="1"/>
  <c r="BC303" i="14" s="1"/>
  <c r="AL310" i="4"/>
  <c r="O304" i="4" l="1"/>
  <c r="AB217" i="14"/>
  <c r="AC298" i="4"/>
  <c r="AD186" i="14"/>
  <c r="H361" i="4"/>
  <c r="I361" i="4" s="1"/>
  <c r="AI348" i="4"/>
  <c r="AG348" i="4" s="1"/>
  <c r="AK347" i="4"/>
  <c r="U349" i="4"/>
  <c r="S349" i="4" s="1"/>
  <c r="W348" i="4"/>
  <c r="X299" i="4"/>
  <c r="J305" i="4"/>
  <c r="K305" i="4" s="1"/>
  <c r="L305" i="4" s="1"/>
  <c r="BC304" i="14" s="1"/>
  <c r="AM310" i="4"/>
  <c r="AN310" i="4" s="1"/>
  <c r="BE309" i="14" s="1"/>
  <c r="E303" i="12"/>
  <c r="F303" i="12" s="1"/>
  <c r="H303" i="12" s="1"/>
  <c r="AQ310" i="4" l="1"/>
  <c r="AF417" i="14"/>
  <c r="O305" i="4"/>
  <c r="AB248" i="14"/>
  <c r="G362" i="4"/>
  <c r="E362" i="4" s="1"/>
  <c r="H362" i="4" s="1"/>
  <c r="G363" i="4" s="1"/>
  <c r="E363" i="4" s="1"/>
  <c r="V349" i="4"/>
  <c r="U350" i="4" s="1"/>
  <c r="S350" i="4" s="1"/>
  <c r="AJ348" i="4"/>
  <c r="AI349" i="4" s="1"/>
  <c r="AG349" i="4" s="1"/>
  <c r="Y299" i="4"/>
  <c r="Z299" i="4" s="1"/>
  <c r="BD298" i="14" s="1"/>
  <c r="J306" i="4"/>
  <c r="K306" i="4" s="1"/>
  <c r="L306" i="4" s="1"/>
  <c r="BC305" i="14" s="1"/>
  <c r="AL311" i="4"/>
  <c r="AM311" i="4" s="1"/>
  <c r="AN311" i="4" s="1"/>
  <c r="BE310" i="14" s="1"/>
  <c r="E304" i="12"/>
  <c r="F304" i="12" s="1"/>
  <c r="H304" i="12" s="1"/>
  <c r="AC299" i="4" l="1"/>
  <c r="AD188" i="14"/>
  <c r="AQ311" i="4"/>
  <c r="AF444" i="14"/>
  <c r="O306" i="4"/>
  <c r="AB273" i="14"/>
  <c r="I362" i="4"/>
  <c r="H363" i="4" s="1"/>
  <c r="G364" i="4" s="1"/>
  <c r="E364" i="4" s="1"/>
  <c r="W349" i="4"/>
  <c r="V350" i="4" s="1"/>
  <c r="U351" i="4" s="1"/>
  <c r="S351" i="4" s="1"/>
  <c r="AK348" i="4"/>
  <c r="AJ349" i="4" s="1"/>
  <c r="X300" i="4"/>
  <c r="Y300" i="4" s="1"/>
  <c r="Z300" i="4" s="1"/>
  <c r="BD299" i="14" s="1"/>
  <c r="AL312" i="4"/>
  <c r="J307" i="4"/>
  <c r="E305" i="12"/>
  <c r="F305" i="12" s="1"/>
  <c r="H305" i="12" s="1"/>
  <c r="AC300" i="4" l="1"/>
  <c r="AD231" i="14"/>
  <c r="I363" i="4"/>
  <c r="H364" i="4" s="1"/>
  <c r="I364" i="4" s="1"/>
  <c r="AK349" i="4"/>
  <c r="AI350" i="4"/>
  <c r="AG350" i="4" s="1"/>
  <c r="W350" i="4"/>
  <c r="V351" i="4" s="1"/>
  <c r="U352" i="4" s="1"/>
  <c r="S352" i="4" s="1"/>
  <c r="X301" i="4"/>
  <c r="K307" i="4"/>
  <c r="L307" i="4" s="1"/>
  <c r="BC306" i="14" s="1"/>
  <c r="AM312" i="4"/>
  <c r="AN312" i="4" s="1"/>
  <c r="BE311" i="14" s="1"/>
  <c r="O307" i="4" l="1"/>
  <c r="AB291" i="14"/>
  <c r="AQ312" i="4"/>
  <c r="AF460" i="14"/>
  <c r="G365" i="4"/>
  <c r="E365" i="4" s="1"/>
  <c r="H365" i="4" s="1"/>
  <c r="I365" i="4" s="1"/>
  <c r="AJ350" i="4"/>
  <c r="W351" i="4"/>
  <c r="V352" i="4" s="1"/>
  <c r="W352" i="4" s="1"/>
  <c r="Y301" i="4"/>
  <c r="Z301" i="4" s="1"/>
  <c r="BD300" i="14" s="1"/>
  <c r="J308" i="4"/>
  <c r="K308" i="4" s="1"/>
  <c r="L308" i="4" s="1"/>
  <c r="BC307" i="14" s="1"/>
  <c r="E306" i="12"/>
  <c r="F306" i="12" s="1"/>
  <c r="H306" i="12" s="1"/>
  <c r="AL313" i="4"/>
  <c r="AC301" i="4" l="1"/>
  <c r="AD248" i="14"/>
  <c r="O308" i="4"/>
  <c r="AB326" i="14"/>
  <c r="G366" i="4"/>
  <c r="E366" i="4" s="1"/>
  <c r="H366" i="4" s="1"/>
  <c r="I366" i="4" s="1"/>
  <c r="AI351" i="4"/>
  <c r="AG351" i="4" s="1"/>
  <c r="AK350" i="4"/>
  <c r="X302" i="4"/>
  <c r="Y302" i="4" s="1"/>
  <c r="Z302" i="4" s="1"/>
  <c r="BD301" i="14" s="1"/>
  <c r="U353" i="4"/>
  <c r="S353" i="4" s="1"/>
  <c r="V353" i="4" s="1"/>
  <c r="U354" i="4" s="1"/>
  <c r="S354" i="4" s="1"/>
  <c r="J309" i="4"/>
  <c r="E307" i="12"/>
  <c r="F307" i="12" s="1"/>
  <c r="H307" i="12" s="1"/>
  <c r="AM313" i="4"/>
  <c r="AN313" i="4" s="1"/>
  <c r="BE312" i="14" s="1"/>
  <c r="AC302" i="4" l="1"/>
  <c r="AD255" i="14"/>
  <c r="AQ313" i="4"/>
  <c r="AF512" i="14"/>
  <c r="G367" i="4"/>
  <c r="E367" i="4" s="1"/>
  <c r="H367" i="4" s="1"/>
  <c r="G368" i="4" s="1"/>
  <c r="E368" i="4" s="1"/>
  <c r="AJ351" i="4"/>
  <c r="AI352" i="4" s="1"/>
  <c r="AG352" i="4" s="1"/>
  <c r="X303" i="4"/>
  <c r="Y303" i="4" s="1"/>
  <c r="Z303" i="4" s="1"/>
  <c r="BD302" i="14" s="1"/>
  <c r="W353" i="4"/>
  <c r="V354" i="4" s="1"/>
  <c r="AL314" i="4"/>
  <c r="K309" i="4"/>
  <c r="L309" i="4" s="1"/>
  <c r="BC308" i="14" s="1"/>
  <c r="AC303" i="4" l="1"/>
  <c r="AD280" i="14"/>
  <c r="O309" i="4"/>
  <c r="AB329" i="14"/>
  <c r="I367" i="4"/>
  <c r="H368" i="4" s="1"/>
  <c r="G369" i="4" s="1"/>
  <c r="E369" i="4" s="1"/>
  <c r="AK351" i="4"/>
  <c r="AJ352" i="4" s="1"/>
  <c r="X304" i="4"/>
  <c r="W354" i="4"/>
  <c r="U355" i="4"/>
  <c r="S355" i="4" s="1"/>
  <c r="J310" i="4"/>
  <c r="E308" i="12"/>
  <c r="F308" i="12" s="1"/>
  <c r="H308" i="12" s="1"/>
  <c r="AM314" i="4"/>
  <c r="AN314" i="4" s="1"/>
  <c r="BE313" i="14" s="1"/>
  <c r="AQ314" i="4" l="1"/>
  <c r="AF518" i="14"/>
  <c r="I368" i="4"/>
  <c r="H369" i="4" s="1"/>
  <c r="G370" i="4" s="1"/>
  <c r="E370" i="4" s="1"/>
  <c r="AI353" i="4"/>
  <c r="AG353" i="4" s="1"/>
  <c r="AK352" i="4"/>
  <c r="V355" i="4"/>
  <c r="W355" i="4" s="1"/>
  <c r="Y304" i="4"/>
  <c r="Z304" i="4" s="1"/>
  <c r="BD303" i="14" s="1"/>
  <c r="AL315" i="4"/>
  <c r="K310" i="4"/>
  <c r="L310" i="4" s="1"/>
  <c r="BC309" i="14" s="1"/>
  <c r="AC304" i="4" l="1"/>
  <c r="AD237" i="14"/>
  <c r="O310" i="4"/>
  <c r="AB362" i="14"/>
  <c r="I369" i="4"/>
  <c r="H370" i="4" s="1"/>
  <c r="I370" i="4" s="1"/>
  <c r="AJ353" i="4"/>
  <c r="AI354" i="4" s="1"/>
  <c r="AG354" i="4" s="1"/>
  <c r="U356" i="4"/>
  <c r="S356" i="4" s="1"/>
  <c r="V356" i="4" s="1"/>
  <c r="U357" i="4" s="1"/>
  <c r="S357" i="4" s="1"/>
  <c r="X305" i="4"/>
  <c r="E309" i="12"/>
  <c r="F309" i="12" s="1"/>
  <c r="H309" i="12" s="1"/>
  <c r="AM315" i="4"/>
  <c r="AN315" i="4" s="1"/>
  <c r="BE314" i="14" s="1"/>
  <c r="J311" i="4"/>
  <c r="AQ315" i="4" l="1"/>
  <c r="AF542" i="14"/>
  <c r="G371" i="4"/>
  <c r="E371" i="4" s="1"/>
  <c r="H371" i="4" s="1"/>
  <c r="I371" i="4" s="1"/>
  <c r="AK353" i="4"/>
  <c r="AJ354" i="4" s="1"/>
  <c r="W356" i="4"/>
  <c r="V357" i="4" s="1"/>
  <c r="U358" i="4" s="1"/>
  <c r="S358" i="4" s="1"/>
  <c r="Y305" i="4"/>
  <c r="Z305" i="4" s="1"/>
  <c r="BD304" i="14" s="1"/>
  <c r="K311" i="4"/>
  <c r="L311" i="4" s="1"/>
  <c r="BC310" i="14" s="1"/>
  <c r="AL316" i="4"/>
  <c r="O311" i="4" l="1"/>
  <c r="AB397" i="14"/>
  <c r="AC305" i="4"/>
  <c r="AD265" i="14"/>
  <c r="G372" i="4"/>
  <c r="E372" i="4" s="1"/>
  <c r="H372" i="4" s="1"/>
  <c r="AI355" i="4"/>
  <c r="AG355" i="4" s="1"/>
  <c r="AK354" i="4"/>
  <c r="W357" i="4"/>
  <c r="V358" i="4" s="1"/>
  <c r="W358" i="4" s="1"/>
  <c r="X306" i="4"/>
  <c r="AM316" i="4"/>
  <c r="AN316" i="4" s="1"/>
  <c r="BE315" i="14" s="1"/>
  <c r="J312" i="4"/>
  <c r="E310" i="12"/>
  <c r="F310" i="12" s="1"/>
  <c r="H310" i="12" s="1"/>
  <c r="AQ316" i="4" l="1"/>
  <c r="AF610" i="14"/>
  <c r="AJ355" i="4"/>
  <c r="I372" i="4"/>
  <c r="G373" i="4"/>
  <c r="E373" i="4" s="1"/>
  <c r="U359" i="4"/>
  <c r="S359" i="4" s="1"/>
  <c r="V359" i="4" s="1"/>
  <c r="Y306" i="4"/>
  <c r="Z306" i="4" s="1"/>
  <c r="BD305" i="14" s="1"/>
  <c r="K312" i="4"/>
  <c r="L312" i="4" s="1"/>
  <c r="BC311" i="14" s="1"/>
  <c r="AL317" i="4"/>
  <c r="AC306" i="4" l="1"/>
  <c r="AD308" i="14"/>
  <c r="O312" i="4"/>
  <c r="AB409" i="14"/>
  <c r="H373" i="4"/>
  <c r="I373" i="4" s="1"/>
  <c r="AI356" i="4"/>
  <c r="AG356" i="4" s="1"/>
  <c r="AK355" i="4"/>
  <c r="X307" i="4"/>
  <c r="J313" i="4"/>
  <c r="AM317" i="4"/>
  <c r="AN317" i="4" s="1"/>
  <c r="BE316" i="14" s="1"/>
  <c r="E311" i="12"/>
  <c r="F311" i="12" s="1"/>
  <c r="H311" i="12" s="1"/>
  <c r="W359" i="4"/>
  <c r="U360" i="4"/>
  <c r="S360" i="4" s="1"/>
  <c r="AQ317" i="4" l="1"/>
  <c r="AF631" i="14"/>
  <c r="G374" i="4"/>
  <c r="E374" i="4" s="1"/>
  <c r="H374" i="4" s="1"/>
  <c r="G375" i="4" s="1"/>
  <c r="E375" i="4" s="1"/>
  <c r="AJ356" i="4"/>
  <c r="AK356" i="4" s="1"/>
  <c r="Y307" i="4"/>
  <c r="Z307" i="4" s="1"/>
  <c r="BD306" i="14" s="1"/>
  <c r="AL318" i="4"/>
  <c r="AM318" i="4" s="1"/>
  <c r="AN318" i="4" s="1"/>
  <c r="BE317" i="14" s="1"/>
  <c r="K313" i="4"/>
  <c r="L313" i="4" s="1"/>
  <c r="BC312" i="14" s="1"/>
  <c r="V360" i="4"/>
  <c r="O313" i="4" l="1"/>
  <c r="AB446" i="14"/>
  <c r="AQ318" i="4"/>
  <c r="AF705" i="14"/>
  <c r="AC307" i="4"/>
  <c r="AD336" i="14"/>
  <c r="AI357" i="4"/>
  <c r="AG357" i="4" s="1"/>
  <c r="AJ357" i="4" s="1"/>
  <c r="AI358" i="4" s="1"/>
  <c r="AG358" i="4" s="1"/>
  <c r="I374" i="4"/>
  <c r="H375" i="4" s="1"/>
  <c r="X308" i="4"/>
  <c r="AL319" i="4"/>
  <c r="J314" i="4"/>
  <c r="K314" i="4" s="1"/>
  <c r="E312" i="12"/>
  <c r="F312" i="12" s="1"/>
  <c r="H312" i="12" s="1"/>
  <c r="W360" i="4"/>
  <c r="U361" i="4"/>
  <c r="S361" i="4" s="1"/>
  <c r="AK357" i="4" l="1"/>
  <c r="AJ358" i="4" s="1"/>
  <c r="AI359" i="4" s="1"/>
  <c r="AG359" i="4" s="1"/>
  <c r="G376" i="4"/>
  <c r="E376" i="4" s="1"/>
  <c r="I375" i="4"/>
  <c r="Y308" i="4"/>
  <c r="Z308" i="4" s="1"/>
  <c r="BD307" i="14" s="1"/>
  <c r="V361" i="4"/>
  <c r="U362" i="4" s="1"/>
  <c r="S362" i="4" s="1"/>
  <c r="L314" i="4"/>
  <c r="J315" i="4"/>
  <c r="K315" i="4" s="1"/>
  <c r="AM319" i="4"/>
  <c r="AN319" i="4" s="1"/>
  <c r="BE318" i="14" s="1"/>
  <c r="AB445" i="14" l="1"/>
  <c r="BC313" i="14"/>
  <c r="AQ319" i="4"/>
  <c r="AF711" i="14"/>
  <c r="AC308" i="4"/>
  <c r="AD385" i="14"/>
  <c r="H376" i="4"/>
  <c r="G377" i="4" s="1"/>
  <c r="E377" i="4" s="1"/>
  <c r="AK358" i="4"/>
  <c r="AJ359" i="4" s="1"/>
  <c r="E313" i="12"/>
  <c r="F313" i="12" s="1"/>
  <c r="H313" i="12" s="1"/>
  <c r="O314" i="4"/>
  <c r="W361" i="4"/>
  <c r="V362" i="4" s="1"/>
  <c r="U363" i="4" s="1"/>
  <c r="S363" i="4" s="1"/>
  <c r="X309" i="4"/>
  <c r="L315" i="4"/>
  <c r="J316" i="4"/>
  <c r="K316" i="4" s="1"/>
  <c r="L316" i="4" s="1"/>
  <c r="BC315" i="14" s="1"/>
  <c r="AL320" i="4"/>
  <c r="AM320" i="4" s="1"/>
  <c r="AN320" i="4" s="1"/>
  <c r="BE319" i="14" s="1"/>
  <c r="AB470" i="14" l="1"/>
  <c r="BC314" i="14"/>
  <c r="AQ320" i="4"/>
  <c r="AF717" i="14"/>
  <c r="O316" i="4"/>
  <c r="AB522" i="14"/>
  <c r="I376" i="4"/>
  <c r="H377" i="4" s="1"/>
  <c r="G378" i="4" s="1"/>
  <c r="E378" i="4" s="1"/>
  <c r="AK359" i="4"/>
  <c r="AI360" i="4"/>
  <c r="AG360" i="4" s="1"/>
  <c r="E314" i="12"/>
  <c r="F314" i="12" s="1"/>
  <c r="H314" i="12" s="1"/>
  <c r="O315" i="4"/>
  <c r="Y309" i="4"/>
  <c r="Z309" i="4" s="1"/>
  <c r="BD308" i="14" s="1"/>
  <c r="AL321" i="4"/>
  <c r="AM321" i="4" s="1"/>
  <c r="AN321" i="4" s="1"/>
  <c r="BE320" i="14" s="1"/>
  <c r="J317" i="4"/>
  <c r="K317" i="4" s="1"/>
  <c r="L317" i="4" s="1"/>
  <c r="BC316" i="14" s="1"/>
  <c r="W362" i="4"/>
  <c r="V363" i="4" s="1"/>
  <c r="E315" i="12"/>
  <c r="F315" i="12" s="1"/>
  <c r="H315" i="12" s="1"/>
  <c r="O317" i="4" l="1"/>
  <c r="AB532" i="14"/>
  <c r="AQ321" i="4"/>
  <c r="AF718" i="14"/>
  <c r="AC309" i="4"/>
  <c r="AD399" i="14"/>
  <c r="AJ360" i="4"/>
  <c r="AI361" i="4" s="1"/>
  <c r="AG361" i="4" s="1"/>
  <c r="I377" i="4"/>
  <c r="H378" i="4" s="1"/>
  <c r="X310" i="4"/>
  <c r="J318" i="4"/>
  <c r="E316" i="12"/>
  <c r="F316" i="12" s="1"/>
  <c r="H316" i="12" s="1"/>
  <c r="AL322" i="4"/>
  <c r="W363" i="4"/>
  <c r="U364" i="4"/>
  <c r="S364" i="4" s="1"/>
  <c r="AK360" i="4" l="1"/>
  <c r="AJ361" i="4" s="1"/>
  <c r="AI362" i="4" s="1"/>
  <c r="AG362" i="4" s="1"/>
  <c r="G379" i="4"/>
  <c r="E379" i="4" s="1"/>
  <c r="I378" i="4"/>
  <c r="Y310" i="4"/>
  <c r="Z310" i="4" s="1"/>
  <c r="BD309" i="14" s="1"/>
  <c r="V364" i="4"/>
  <c r="W364" i="4" s="1"/>
  <c r="AM322" i="4"/>
  <c r="AN322" i="4" s="1"/>
  <c r="BE321" i="14" s="1"/>
  <c r="K318" i="4"/>
  <c r="L318" i="4" s="1"/>
  <c r="BC317" i="14" s="1"/>
  <c r="O318" i="4" l="1"/>
  <c r="AB578" i="14"/>
  <c r="AQ322" i="4"/>
  <c r="AF719" i="14"/>
  <c r="AC310" i="4"/>
  <c r="AD442" i="14"/>
  <c r="AK361" i="4"/>
  <c r="AJ362" i="4" s="1"/>
  <c r="AK362" i="4" s="1"/>
  <c r="H379" i="4"/>
  <c r="I379" i="4" s="1"/>
  <c r="U365" i="4"/>
  <c r="S365" i="4" s="1"/>
  <c r="V365" i="4" s="1"/>
  <c r="U366" i="4" s="1"/>
  <c r="S366" i="4" s="1"/>
  <c r="X311" i="4"/>
  <c r="J319" i="4"/>
  <c r="K319" i="4" s="1"/>
  <c r="AL323" i="4"/>
  <c r="E317" i="12"/>
  <c r="F317" i="12" s="1"/>
  <c r="H317" i="12" s="1"/>
  <c r="AI363" i="4" l="1"/>
  <c r="AG363" i="4" s="1"/>
  <c r="AJ363" i="4" s="1"/>
  <c r="AI364" i="4" s="1"/>
  <c r="AG364" i="4" s="1"/>
  <c r="G380" i="4"/>
  <c r="E380" i="4" s="1"/>
  <c r="H380" i="4" s="1"/>
  <c r="I380" i="4" s="1"/>
  <c r="W365" i="4"/>
  <c r="V366" i="4" s="1"/>
  <c r="U367" i="4" s="1"/>
  <c r="Y311" i="4"/>
  <c r="Z311" i="4" s="1"/>
  <c r="BD310" i="14" s="1"/>
  <c r="L319" i="4"/>
  <c r="J320" i="4"/>
  <c r="K320" i="4" s="1"/>
  <c r="L320" i="4" s="1"/>
  <c r="BC319" i="14" s="1"/>
  <c r="AM323" i="4"/>
  <c r="AN323" i="4" s="1"/>
  <c r="BE322" i="14" s="1"/>
  <c r="AB636" i="14" l="1"/>
  <c r="BC318" i="14"/>
  <c r="AQ323" i="4"/>
  <c r="AF709" i="14"/>
  <c r="O320" i="4"/>
  <c r="AB713" i="14"/>
  <c r="AC311" i="4"/>
  <c r="AD493" i="14"/>
  <c r="AK363" i="4"/>
  <c r="AJ364" i="4" s="1"/>
  <c r="AI365" i="4" s="1"/>
  <c r="AG365" i="4" s="1"/>
  <c r="G381" i="4"/>
  <c r="E381" i="4" s="1"/>
  <c r="H381" i="4" s="1"/>
  <c r="G382" i="4" s="1"/>
  <c r="E382" i="4" s="1"/>
  <c r="E318" i="12"/>
  <c r="F318" i="12" s="1"/>
  <c r="H318" i="12" s="1"/>
  <c r="O319" i="4"/>
  <c r="X312" i="4"/>
  <c r="S367" i="4"/>
  <c r="W366" i="4"/>
  <c r="E319" i="12"/>
  <c r="F319" i="12" s="1"/>
  <c r="H319" i="12" s="1"/>
  <c r="AL324" i="4"/>
  <c r="J321" i="4"/>
  <c r="I381" i="4" l="1"/>
  <c r="H382" i="4" s="1"/>
  <c r="G383" i="4" s="1"/>
  <c r="E383" i="4" s="1"/>
  <c r="AK364" i="4"/>
  <c r="AJ365" i="4" s="1"/>
  <c r="Y312" i="4"/>
  <c r="Z312" i="4" s="1"/>
  <c r="BD311" i="14" s="1"/>
  <c r="V367" i="4"/>
  <c r="W367" i="4" s="1"/>
  <c r="K321" i="4"/>
  <c r="L321" i="4" s="1"/>
  <c r="BC320" i="14" s="1"/>
  <c r="AM324" i="4"/>
  <c r="AN324" i="4" s="1"/>
  <c r="BE323" i="14" s="1"/>
  <c r="AQ324" i="4" l="1"/>
  <c r="AF715" i="14"/>
  <c r="O321" i="4"/>
  <c r="AB718" i="14"/>
  <c r="AC312" i="4"/>
  <c r="AD513" i="14"/>
  <c r="I382" i="4"/>
  <c r="H383" i="4" s="1"/>
  <c r="I383" i="4" s="1"/>
  <c r="AK365" i="4"/>
  <c r="AI366" i="4"/>
  <c r="AG366" i="4" s="1"/>
  <c r="U368" i="4"/>
  <c r="S368" i="4" s="1"/>
  <c r="V368" i="4" s="1"/>
  <c r="W368" i="4" s="1"/>
  <c r="X313" i="4"/>
  <c r="J322" i="4"/>
  <c r="K322" i="4" s="1"/>
  <c r="L322" i="4" s="1"/>
  <c r="BC321" i="14" s="1"/>
  <c r="AL325" i="4"/>
  <c r="E320" i="12"/>
  <c r="F320" i="12" s="1"/>
  <c r="H320" i="12" s="1"/>
  <c r="O322" i="4" l="1"/>
  <c r="AB721" i="14"/>
  <c r="AJ366" i="4"/>
  <c r="AI367" i="4" s="1"/>
  <c r="AG367" i="4" s="1"/>
  <c r="G384" i="4"/>
  <c r="E384" i="4" s="1"/>
  <c r="H384" i="4" s="1"/>
  <c r="G385" i="4" s="1"/>
  <c r="E385" i="4" s="1"/>
  <c r="Y313" i="4"/>
  <c r="Z313" i="4" s="1"/>
  <c r="BD312" i="14" s="1"/>
  <c r="U369" i="4"/>
  <c r="S369" i="4" s="1"/>
  <c r="V369" i="4" s="1"/>
  <c r="U370" i="4" s="1"/>
  <c r="S370" i="4" s="1"/>
  <c r="J323" i="4"/>
  <c r="K323" i="4" s="1"/>
  <c r="L323" i="4" s="1"/>
  <c r="BC322" i="14" s="1"/>
  <c r="E321" i="12"/>
  <c r="F321" i="12" s="1"/>
  <c r="H321" i="12" s="1"/>
  <c r="AM325" i="4"/>
  <c r="AN325" i="4" s="1"/>
  <c r="BE324" i="14" s="1"/>
  <c r="O323" i="4" l="1"/>
  <c r="AB715" i="14"/>
  <c r="AC313" i="4"/>
  <c r="AD572" i="14"/>
  <c r="AQ325" i="4"/>
  <c r="AF350" i="14"/>
  <c r="AK366" i="4"/>
  <c r="AJ367" i="4" s="1"/>
  <c r="I384" i="4"/>
  <c r="H385" i="4" s="1"/>
  <c r="G386" i="4" s="1"/>
  <c r="E386" i="4" s="1"/>
  <c r="X314" i="4"/>
  <c r="W369" i="4"/>
  <c r="V370" i="4" s="1"/>
  <c r="U371" i="4" s="1"/>
  <c r="S371" i="4" s="1"/>
  <c r="AL326" i="4"/>
  <c r="AM326" i="4" s="1"/>
  <c r="AN326" i="4" s="1"/>
  <c r="BE325" i="14" s="1"/>
  <c r="J324" i="4"/>
  <c r="K324" i="4" s="1"/>
  <c r="L324" i="4" s="1"/>
  <c r="BC323" i="14" s="1"/>
  <c r="E322" i="12"/>
  <c r="F322" i="12" s="1"/>
  <c r="H322" i="12" s="1"/>
  <c r="O324" i="4" l="1"/>
  <c r="AB719" i="14"/>
  <c r="AQ326" i="4"/>
  <c r="AF354" i="14"/>
  <c r="AK367" i="4"/>
  <c r="AI368" i="4"/>
  <c r="AG368" i="4" s="1"/>
  <c r="I385" i="4"/>
  <c r="H386" i="4" s="1"/>
  <c r="G387" i="4" s="1"/>
  <c r="E387" i="4" s="1"/>
  <c r="Y314" i="4"/>
  <c r="Z314" i="4" s="1"/>
  <c r="BD313" i="14" s="1"/>
  <c r="W370" i="4"/>
  <c r="V371" i="4" s="1"/>
  <c r="W371" i="4" s="1"/>
  <c r="E323" i="12"/>
  <c r="F323" i="12" s="1"/>
  <c r="H323" i="12" s="1"/>
  <c r="AL327" i="4"/>
  <c r="J325" i="4"/>
  <c r="AC314" i="4" l="1"/>
  <c r="AD579" i="14"/>
  <c r="AJ368" i="4"/>
  <c r="I386" i="4"/>
  <c r="H387" i="4" s="1"/>
  <c r="X315" i="4"/>
  <c r="Y315" i="4" s="1"/>
  <c r="Z315" i="4" s="1"/>
  <c r="BD314" i="14" s="1"/>
  <c r="U372" i="4"/>
  <c r="S372" i="4" s="1"/>
  <c r="AM327" i="4"/>
  <c r="AN327" i="4" s="1"/>
  <c r="BE326" i="14" s="1"/>
  <c r="K325" i="4"/>
  <c r="L325" i="4" s="1"/>
  <c r="BC324" i="14" s="1"/>
  <c r="AQ327" i="4" l="1"/>
  <c r="AF414" i="14"/>
  <c r="O325" i="4"/>
  <c r="AB95" i="14"/>
  <c r="AC315" i="4"/>
  <c r="AD637" i="14"/>
  <c r="AI369" i="4"/>
  <c r="AG369" i="4" s="1"/>
  <c r="AK368" i="4"/>
  <c r="I387" i="4"/>
  <c r="G388" i="4"/>
  <c r="E388" i="4" s="1"/>
  <c r="X316" i="4"/>
  <c r="Y316" i="4" s="1"/>
  <c r="Z316" i="4" s="1"/>
  <c r="BD315" i="14" s="1"/>
  <c r="J326" i="4"/>
  <c r="K326" i="4" s="1"/>
  <c r="L326" i="4" s="1"/>
  <c r="BC325" i="14" s="1"/>
  <c r="AL328" i="4"/>
  <c r="AM328" i="4" s="1"/>
  <c r="AN328" i="4" s="1"/>
  <c r="BE327" i="14" s="1"/>
  <c r="E324" i="12"/>
  <c r="F324" i="12" s="1"/>
  <c r="H324" i="12" s="1"/>
  <c r="V372" i="4"/>
  <c r="AQ328" i="4" l="1"/>
  <c r="AF440" i="14"/>
  <c r="O326" i="4"/>
  <c r="AB211" i="14"/>
  <c r="AC316" i="4"/>
  <c r="AD698" i="14"/>
  <c r="AJ369" i="4"/>
  <c r="AI370" i="4" s="1"/>
  <c r="AG370" i="4" s="1"/>
  <c r="H388" i="4"/>
  <c r="X317" i="4"/>
  <c r="Y317" i="4" s="1"/>
  <c r="Z317" i="4" s="1"/>
  <c r="BD316" i="14" s="1"/>
  <c r="J327" i="4"/>
  <c r="E325" i="12"/>
  <c r="F325" i="12" s="1"/>
  <c r="H325" i="12" s="1"/>
  <c r="AL329" i="4"/>
  <c r="U373" i="4"/>
  <c r="S373" i="4" s="1"/>
  <c r="W372" i="4"/>
  <c r="AC317" i="4" l="1"/>
  <c r="AD700" i="14"/>
  <c r="AK369" i="4"/>
  <c r="AJ370" i="4" s="1"/>
  <c r="AI371" i="4" s="1"/>
  <c r="AG371" i="4" s="1"/>
  <c r="I388" i="4"/>
  <c r="G389" i="4"/>
  <c r="E389" i="4" s="1"/>
  <c r="X318" i="4"/>
  <c r="K327" i="4"/>
  <c r="L327" i="4" s="1"/>
  <c r="BC326" i="14" s="1"/>
  <c r="AM329" i="4"/>
  <c r="AN329" i="4" s="1"/>
  <c r="BE328" i="14" s="1"/>
  <c r="V373" i="4"/>
  <c r="AQ329" i="4" l="1"/>
  <c r="AF426" i="14"/>
  <c r="O327" i="4"/>
  <c r="AB412" i="14"/>
  <c r="AK370" i="4"/>
  <c r="AJ371" i="4" s="1"/>
  <c r="AI372" i="4" s="1"/>
  <c r="AG372" i="4" s="1"/>
  <c r="H389" i="4"/>
  <c r="Y318" i="4"/>
  <c r="Z318" i="4" s="1"/>
  <c r="BD317" i="14" s="1"/>
  <c r="J328" i="4"/>
  <c r="K328" i="4" s="1"/>
  <c r="L328" i="4" s="1"/>
  <c r="BC327" i="14" s="1"/>
  <c r="AL330" i="4"/>
  <c r="AM330" i="4" s="1"/>
  <c r="AN330" i="4" s="1"/>
  <c r="BE329" i="14" s="1"/>
  <c r="E326" i="12"/>
  <c r="F326" i="12" s="1"/>
  <c r="H326" i="12" s="1"/>
  <c r="U374" i="4"/>
  <c r="W373" i="4"/>
  <c r="AC318" i="4" l="1"/>
  <c r="AD707" i="14"/>
  <c r="O328" i="4"/>
  <c r="AB440" i="14"/>
  <c r="AQ330" i="4"/>
  <c r="AF195" i="14"/>
  <c r="AK371" i="4"/>
  <c r="AJ372" i="4" s="1"/>
  <c r="AI373" i="4" s="1"/>
  <c r="AG373" i="4" s="1"/>
  <c r="G390" i="4"/>
  <c r="E390" i="4" s="1"/>
  <c r="I389" i="4"/>
  <c r="X319" i="4"/>
  <c r="Y319" i="4" s="1"/>
  <c r="Z319" i="4" s="1"/>
  <c r="BD318" i="14" s="1"/>
  <c r="AL331" i="4"/>
  <c r="AM331" i="4" s="1"/>
  <c r="AN331" i="4" s="1"/>
  <c r="BE330" i="14" s="1"/>
  <c r="E327" i="12"/>
  <c r="F327" i="12" s="1"/>
  <c r="H327" i="12" s="1"/>
  <c r="J329" i="4"/>
  <c r="S374" i="4"/>
  <c r="AQ331" i="4" l="1"/>
  <c r="AF251" i="14"/>
  <c r="AC319" i="4"/>
  <c r="AD708" i="14"/>
  <c r="AK372" i="4"/>
  <c r="AJ373" i="4" s="1"/>
  <c r="AK373" i="4" s="1"/>
  <c r="H390" i="4"/>
  <c r="I390" i="4" s="1"/>
  <c r="X320" i="4"/>
  <c r="AL332" i="4"/>
  <c r="AM332" i="4" s="1"/>
  <c r="AN332" i="4" s="1"/>
  <c r="BE331" i="14" s="1"/>
  <c r="K329" i="4"/>
  <c r="L329" i="4" s="1"/>
  <c r="BC328" i="14" s="1"/>
  <c r="V374" i="4"/>
  <c r="AQ332" i="4" l="1"/>
  <c r="AF300" i="14"/>
  <c r="O329" i="4"/>
  <c r="AB430" i="14"/>
  <c r="AI374" i="4"/>
  <c r="AG374" i="4" s="1"/>
  <c r="AJ374" i="4" s="1"/>
  <c r="AI375" i="4" s="1"/>
  <c r="AG375" i="4" s="1"/>
  <c r="G391" i="4"/>
  <c r="E391" i="4" s="1"/>
  <c r="H391" i="4" s="1"/>
  <c r="Y320" i="4"/>
  <c r="Z320" i="4" s="1"/>
  <c r="BD319" i="14" s="1"/>
  <c r="E328" i="12"/>
  <c r="F328" i="12" s="1"/>
  <c r="H328" i="12" s="1"/>
  <c r="AL333" i="4"/>
  <c r="J330" i="4"/>
  <c r="W374" i="4"/>
  <c r="U375" i="4"/>
  <c r="AC320" i="4" l="1"/>
  <c r="AD713" i="14"/>
  <c r="G392" i="4"/>
  <c r="E392" i="4" s="1"/>
  <c r="I391" i="4"/>
  <c r="AK374" i="4"/>
  <c r="AJ375" i="4" s="1"/>
  <c r="X321" i="4"/>
  <c r="AM333" i="4"/>
  <c r="AN333" i="4" s="1"/>
  <c r="BE332" i="14" s="1"/>
  <c r="K330" i="4"/>
  <c r="L330" i="4" s="1"/>
  <c r="BC329" i="14" s="1"/>
  <c r="S375" i="4"/>
  <c r="O330" i="4" l="1"/>
  <c r="AB61" i="14"/>
  <c r="AQ333" i="4"/>
  <c r="AF331" i="14"/>
  <c r="H392" i="4"/>
  <c r="G393" i="4" s="1"/>
  <c r="E393" i="4" s="1"/>
  <c r="AK375" i="4"/>
  <c r="AI376" i="4"/>
  <c r="AG376" i="4" s="1"/>
  <c r="Y321" i="4"/>
  <c r="Z321" i="4" s="1"/>
  <c r="BD320" i="14" s="1"/>
  <c r="AL334" i="4"/>
  <c r="AM334" i="4" s="1"/>
  <c r="AN334" i="4" s="1"/>
  <c r="BE333" i="14" s="1"/>
  <c r="E329" i="12"/>
  <c r="F329" i="12" s="1"/>
  <c r="H329" i="12" s="1"/>
  <c r="J331" i="4"/>
  <c r="V375" i="4"/>
  <c r="AC321" i="4" l="1"/>
  <c r="AD714" i="14"/>
  <c r="AQ334" i="4"/>
  <c r="AF379" i="14"/>
  <c r="AJ376" i="4"/>
  <c r="AK376" i="4" s="1"/>
  <c r="I392" i="4"/>
  <c r="H393" i="4" s="1"/>
  <c r="I393" i="4" s="1"/>
  <c r="X322" i="4"/>
  <c r="AL335" i="4"/>
  <c r="AM335" i="4" s="1"/>
  <c r="AN335" i="4" s="1"/>
  <c r="BE334" i="14" s="1"/>
  <c r="K331" i="4"/>
  <c r="L331" i="4" s="1"/>
  <c r="BC330" i="14" s="1"/>
  <c r="U376" i="4"/>
  <c r="S376" i="4" s="1"/>
  <c r="W375" i="4"/>
  <c r="O331" i="4" l="1"/>
  <c r="AB207" i="14"/>
  <c r="AQ335" i="4"/>
  <c r="AF315" i="14"/>
  <c r="AI377" i="4"/>
  <c r="AG377" i="4" s="1"/>
  <c r="AJ377" i="4" s="1"/>
  <c r="G394" i="4"/>
  <c r="E394" i="4" s="1"/>
  <c r="H394" i="4" s="1"/>
  <c r="I394" i="4" s="1"/>
  <c r="Y322" i="4"/>
  <c r="Z322" i="4" s="1"/>
  <c r="BD321" i="14" s="1"/>
  <c r="AL336" i="4"/>
  <c r="AM336" i="4" s="1"/>
  <c r="AN336" i="4" s="1"/>
  <c r="BE335" i="14" s="1"/>
  <c r="J332" i="4"/>
  <c r="K332" i="4" s="1"/>
  <c r="V376" i="4"/>
  <c r="W376" i="4" s="1"/>
  <c r="E330" i="12"/>
  <c r="F330" i="12" s="1"/>
  <c r="H330" i="12" s="1"/>
  <c r="AC322" i="4" l="1"/>
  <c r="AD715" i="14"/>
  <c r="AQ336" i="4"/>
  <c r="AF146" i="14"/>
  <c r="G395" i="4"/>
  <c r="E395" i="4" s="1"/>
  <c r="H395" i="4" s="1"/>
  <c r="I395" i="4" s="1"/>
  <c r="AI378" i="4"/>
  <c r="AG378" i="4" s="1"/>
  <c r="AK377" i="4"/>
  <c r="X323" i="4"/>
  <c r="Y323" i="4" s="1"/>
  <c r="Z323" i="4" s="1"/>
  <c r="BD322" i="14" s="1"/>
  <c r="L332" i="4"/>
  <c r="J333" i="4"/>
  <c r="K333" i="4" s="1"/>
  <c r="L333" i="4" s="1"/>
  <c r="AL337" i="4"/>
  <c r="AM337" i="4" s="1"/>
  <c r="AN337" i="4" s="1"/>
  <c r="BE336" i="14" s="1"/>
  <c r="U377" i="4"/>
  <c r="S377" i="4" s="1"/>
  <c r="V377" i="4" s="1"/>
  <c r="U378" i="4" s="1"/>
  <c r="S378" i="4" s="1"/>
  <c r="BC332" i="14" l="1"/>
  <c r="AB287" i="14"/>
  <c r="BC331" i="14"/>
  <c r="AQ337" i="4"/>
  <c r="AF245" i="14"/>
  <c r="AC323" i="4"/>
  <c r="AD703" i="14"/>
  <c r="O333" i="4"/>
  <c r="AB323" i="14"/>
  <c r="G396" i="4"/>
  <c r="E396" i="4" s="1"/>
  <c r="H396" i="4" s="1"/>
  <c r="I396" i="4" s="1"/>
  <c r="AJ378" i="4"/>
  <c r="AK378" i="4" s="1"/>
  <c r="E331" i="12"/>
  <c r="F331" i="12" s="1"/>
  <c r="H331" i="12" s="1"/>
  <c r="O332" i="4"/>
  <c r="X324" i="4"/>
  <c r="W377" i="4"/>
  <c r="V378" i="4" s="1"/>
  <c r="J334" i="4"/>
  <c r="K334" i="4" s="1"/>
  <c r="L334" i="4" s="1"/>
  <c r="BC333" i="14" s="1"/>
  <c r="AL338" i="4"/>
  <c r="AM338" i="4" s="1"/>
  <c r="AN338" i="4" s="1"/>
  <c r="BE337" i="14" s="1"/>
  <c r="E332" i="12"/>
  <c r="F332" i="12" s="1"/>
  <c r="H332" i="12" s="1"/>
  <c r="AQ338" i="4" l="1"/>
  <c r="AF291" i="14"/>
  <c r="O334" i="4"/>
  <c r="AB355" i="14"/>
  <c r="AI379" i="4"/>
  <c r="AG379" i="4" s="1"/>
  <c r="AJ379" i="4" s="1"/>
  <c r="AI380" i="4" s="1"/>
  <c r="AG380" i="4" s="1"/>
  <c r="G397" i="4"/>
  <c r="E397" i="4" s="1"/>
  <c r="H397" i="4" s="1"/>
  <c r="Y324" i="4"/>
  <c r="Z324" i="4" s="1"/>
  <c r="BD323" i="14" s="1"/>
  <c r="AL339" i="4"/>
  <c r="AM339" i="4" s="1"/>
  <c r="AN339" i="4" s="1"/>
  <c r="BE338" i="14" s="1"/>
  <c r="E333" i="12"/>
  <c r="F333" i="12" s="1"/>
  <c r="H333" i="12" s="1"/>
  <c r="J335" i="4"/>
  <c r="U379" i="4"/>
  <c r="S379" i="4" s="1"/>
  <c r="W378" i="4"/>
  <c r="AQ339" i="4" l="1"/>
  <c r="AF324" i="14"/>
  <c r="AC324" i="4"/>
  <c r="AD711" i="14"/>
  <c r="AK379" i="4"/>
  <c r="AJ380" i="4" s="1"/>
  <c r="AI381" i="4" s="1"/>
  <c r="AG381" i="4" s="1"/>
  <c r="G398" i="4"/>
  <c r="E398" i="4" s="1"/>
  <c r="I397" i="4"/>
  <c r="X325" i="4"/>
  <c r="Y325" i="4" s="1"/>
  <c r="Z325" i="4" s="1"/>
  <c r="BD324" i="14" s="1"/>
  <c r="V379" i="4"/>
  <c r="W379" i="4" s="1"/>
  <c r="AL340" i="4"/>
  <c r="K335" i="4"/>
  <c r="L335" i="4" s="1"/>
  <c r="BC334" i="14" s="1"/>
  <c r="AC325" i="4" l="1"/>
  <c r="AD452" i="14"/>
  <c r="O335" i="4"/>
  <c r="AB230" i="14"/>
  <c r="AK380" i="4"/>
  <c r="AJ381" i="4" s="1"/>
  <c r="H398" i="4"/>
  <c r="I398" i="4" s="1"/>
  <c r="X326" i="4"/>
  <c r="U380" i="4"/>
  <c r="S380" i="4" s="1"/>
  <c r="V380" i="4" s="1"/>
  <c r="U381" i="4" s="1"/>
  <c r="S381" i="4" s="1"/>
  <c r="J336" i="4"/>
  <c r="E334" i="12"/>
  <c r="F334" i="12" s="1"/>
  <c r="H334" i="12" s="1"/>
  <c r="AM340" i="4"/>
  <c r="AN340" i="4" s="1"/>
  <c r="BE339" i="14" s="1"/>
  <c r="AQ340" i="4" l="1"/>
  <c r="AF371" i="14"/>
  <c r="G399" i="4"/>
  <c r="E399" i="4" s="1"/>
  <c r="H399" i="4" s="1"/>
  <c r="AI382" i="4"/>
  <c r="AG382" i="4" s="1"/>
  <c r="AK381" i="4"/>
  <c r="Y326" i="4"/>
  <c r="Z326" i="4" s="1"/>
  <c r="BD325" i="14" s="1"/>
  <c r="W380" i="4"/>
  <c r="V381" i="4" s="1"/>
  <c r="K336" i="4"/>
  <c r="L336" i="4" s="1"/>
  <c r="BC335" i="14" s="1"/>
  <c r="AL341" i="4"/>
  <c r="O336" i="4" l="1"/>
  <c r="AB54" i="14"/>
  <c r="AC326" i="4"/>
  <c r="AD361" i="14"/>
  <c r="AJ382" i="4"/>
  <c r="G400" i="4"/>
  <c r="E400" i="4" s="1"/>
  <c r="I399" i="4"/>
  <c r="E335" i="12"/>
  <c r="F335" i="12" s="1"/>
  <c r="H335" i="12" s="1"/>
  <c r="X327" i="4"/>
  <c r="Y327" i="4" s="1"/>
  <c r="Z327" i="4" s="1"/>
  <c r="BD326" i="14" s="1"/>
  <c r="J337" i="4"/>
  <c r="K337" i="4" s="1"/>
  <c r="L337" i="4" s="1"/>
  <c r="BC336" i="14" s="1"/>
  <c r="AM341" i="4"/>
  <c r="AN341" i="4" s="1"/>
  <c r="BE340" i="14" s="1"/>
  <c r="W381" i="4"/>
  <c r="U382" i="4"/>
  <c r="S382" i="4" s="1"/>
  <c r="AQ341" i="4" l="1"/>
  <c r="AF419" i="14"/>
  <c r="O337" i="4"/>
  <c r="AB244" i="14"/>
  <c r="AC327" i="4"/>
  <c r="AD406" i="14"/>
  <c r="AK382" i="4"/>
  <c r="AI383" i="4"/>
  <c r="AG383" i="4" s="1"/>
  <c r="H400" i="4"/>
  <c r="E336" i="12"/>
  <c r="F336" i="12" s="1"/>
  <c r="H336" i="12" s="1"/>
  <c r="V382" i="4"/>
  <c r="W382" i="4" s="1"/>
  <c r="X328" i="4"/>
  <c r="J338" i="4"/>
  <c r="K338" i="4" s="1"/>
  <c r="L338" i="4" s="1"/>
  <c r="AL342" i="4"/>
  <c r="AB277" i="14" l="1"/>
  <c r="BC337" i="14"/>
  <c r="AJ383" i="4"/>
  <c r="AK383" i="4" s="1"/>
  <c r="I400" i="4"/>
  <c r="G401" i="4"/>
  <c r="E401" i="4" s="1"/>
  <c r="E337" i="12"/>
  <c r="F337" i="12" s="1"/>
  <c r="H337" i="12" s="1"/>
  <c r="O338" i="4"/>
  <c r="U383" i="4"/>
  <c r="S383" i="4" s="1"/>
  <c r="V383" i="4" s="1"/>
  <c r="U384" i="4" s="1"/>
  <c r="S384" i="4" s="1"/>
  <c r="Y328" i="4"/>
  <c r="Z328" i="4" s="1"/>
  <c r="BD327" i="14" s="1"/>
  <c r="J339" i="4"/>
  <c r="K339" i="4" s="1"/>
  <c r="L339" i="4" s="1"/>
  <c r="BC338" i="14" s="1"/>
  <c r="AM342" i="4"/>
  <c r="AN342" i="4" s="1"/>
  <c r="BE341" i="14" s="1"/>
  <c r="O339" i="4" l="1"/>
  <c r="AB310" i="14"/>
  <c r="AC328" i="4"/>
  <c r="AD445" i="14"/>
  <c r="AQ342" i="4"/>
  <c r="AF456" i="14"/>
  <c r="AI384" i="4"/>
  <c r="AG384" i="4" s="1"/>
  <c r="AJ384" i="4" s="1"/>
  <c r="AK384" i="4" s="1"/>
  <c r="H401" i="4"/>
  <c r="G402" i="4" s="1"/>
  <c r="E402" i="4" s="1"/>
  <c r="X329" i="4"/>
  <c r="W383" i="4"/>
  <c r="V384" i="4" s="1"/>
  <c r="J340" i="4"/>
  <c r="K340" i="4" s="1"/>
  <c r="L340" i="4" s="1"/>
  <c r="BC339" i="14" s="1"/>
  <c r="E338" i="12"/>
  <c r="F338" i="12" s="1"/>
  <c r="H338" i="12" s="1"/>
  <c r="AL343" i="4"/>
  <c r="O340" i="4" l="1"/>
  <c r="AB340" i="14"/>
  <c r="AI385" i="4"/>
  <c r="AG385" i="4" s="1"/>
  <c r="AJ385" i="4" s="1"/>
  <c r="AK385" i="4" s="1"/>
  <c r="I401" i="4"/>
  <c r="H402" i="4" s="1"/>
  <c r="Y329" i="4"/>
  <c r="Z329" i="4" s="1"/>
  <c r="BD328" i="14" s="1"/>
  <c r="W384" i="4"/>
  <c r="U385" i="4"/>
  <c r="S385" i="4" s="1"/>
  <c r="AM343" i="4"/>
  <c r="AN343" i="4" s="1"/>
  <c r="BE342" i="14" s="1"/>
  <c r="E339" i="12"/>
  <c r="F339" i="12" s="1"/>
  <c r="H339" i="12" s="1"/>
  <c r="J341" i="4"/>
  <c r="AQ343" i="4" l="1"/>
  <c r="AF508" i="14"/>
  <c r="AC329" i="4"/>
  <c r="AD430" i="14"/>
  <c r="AI386" i="4"/>
  <c r="AG386" i="4" s="1"/>
  <c r="AJ386" i="4" s="1"/>
  <c r="AK386" i="4" s="1"/>
  <c r="G403" i="4"/>
  <c r="E403" i="4" s="1"/>
  <c r="I402" i="4"/>
  <c r="V385" i="4"/>
  <c r="U386" i="4" s="1"/>
  <c r="S386" i="4" s="1"/>
  <c r="X330" i="4"/>
  <c r="AL344" i="4"/>
  <c r="AM344" i="4" s="1"/>
  <c r="AN344" i="4" s="1"/>
  <c r="BE343" i="14" s="1"/>
  <c r="K341" i="4"/>
  <c r="L341" i="4" s="1"/>
  <c r="BC340" i="14" s="1"/>
  <c r="O341" i="4" l="1"/>
  <c r="AB378" i="14"/>
  <c r="AQ344" i="4"/>
  <c r="AF561" i="14"/>
  <c r="AI387" i="4"/>
  <c r="AG387" i="4" s="1"/>
  <c r="AJ387" i="4" s="1"/>
  <c r="AI388" i="4" s="1"/>
  <c r="AG388" i="4" s="1"/>
  <c r="H403" i="4"/>
  <c r="G404" i="4" s="1"/>
  <c r="E404" i="4" s="1"/>
  <c r="W385" i="4"/>
  <c r="V386" i="4" s="1"/>
  <c r="U387" i="4" s="1"/>
  <c r="S387" i="4" s="1"/>
  <c r="Y330" i="4"/>
  <c r="Z330" i="4" s="1"/>
  <c r="BD329" i="14" s="1"/>
  <c r="J342" i="4"/>
  <c r="K342" i="4" s="1"/>
  <c r="L342" i="4" s="1"/>
  <c r="BC341" i="14" s="1"/>
  <c r="AL345" i="4"/>
  <c r="E340" i="12"/>
  <c r="F340" i="12" s="1"/>
  <c r="H340" i="12" s="1"/>
  <c r="AC330" i="4" l="1"/>
  <c r="AD288" i="14"/>
  <c r="O342" i="4"/>
  <c r="AB426" i="14"/>
  <c r="AK387" i="4"/>
  <c r="AJ388" i="4" s="1"/>
  <c r="AK388" i="4" s="1"/>
  <c r="I403" i="4"/>
  <c r="H404" i="4" s="1"/>
  <c r="G405" i="4" s="1"/>
  <c r="E405" i="4" s="1"/>
  <c r="W386" i="4"/>
  <c r="V387" i="4" s="1"/>
  <c r="U388" i="4" s="1"/>
  <c r="S388" i="4" s="1"/>
  <c r="X331" i="4"/>
  <c r="Y331" i="4" s="1"/>
  <c r="Z331" i="4" s="1"/>
  <c r="BD330" i="14" s="1"/>
  <c r="E341" i="12"/>
  <c r="F341" i="12" s="1"/>
  <c r="H341" i="12" s="1"/>
  <c r="AM345" i="4"/>
  <c r="AN345" i="4" s="1"/>
  <c r="BE344" i="14" s="1"/>
  <c r="J343" i="4"/>
  <c r="AC331" i="4" l="1"/>
  <c r="AD238" i="14"/>
  <c r="AQ345" i="4"/>
  <c r="AF639" i="14"/>
  <c r="I404" i="4"/>
  <c r="H405" i="4" s="1"/>
  <c r="AI389" i="4"/>
  <c r="AG389" i="4" s="1"/>
  <c r="AJ389" i="4" s="1"/>
  <c r="W387" i="4"/>
  <c r="V388" i="4" s="1"/>
  <c r="W388" i="4" s="1"/>
  <c r="X332" i="4"/>
  <c r="K343" i="4"/>
  <c r="L343" i="4" s="1"/>
  <c r="BC342" i="14" s="1"/>
  <c r="AL346" i="4"/>
  <c r="O343" i="4" l="1"/>
  <c r="AB461" i="14"/>
  <c r="G406" i="4"/>
  <c r="E406" i="4" s="1"/>
  <c r="I405" i="4"/>
  <c r="U389" i="4"/>
  <c r="S389" i="4" s="1"/>
  <c r="V389" i="4" s="1"/>
  <c r="W389" i="4" s="1"/>
  <c r="AK389" i="4"/>
  <c r="AI390" i="4"/>
  <c r="AG390" i="4" s="1"/>
  <c r="Y332" i="4"/>
  <c r="Z332" i="4" s="1"/>
  <c r="BD331" i="14" s="1"/>
  <c r="E342" i="12"/>
  <c r="F342" i="12" s="1"/>
  <c r="H342" i="12" s="1"/>
  <c r="J344" i="4"/>
  <c r="AM346" i="4"/>
  <c r="AN346" i="4" s="1"/>
  <c r="BE345" i="14" s="1"/>
  <c r="AC332" i="4" l="1"/>
  <c r="AD295" i="14"/>
  <c r="AQ346" i="4"/>
  <c r="AF707" i="14"/>
  <c r="AJ390" i="4"/>
  <c r="AK390" i="4" s="1"/>
  <c r="H406" i="4"/>
  <c r="U390" i="4"/>
  <c r="S390" i="4" s="1"/>
  <c r="V390" i="4" s="1"/>
  <c r="W390" i="4" s="1"/>
  <c r="AL347" i="4"/>
  <c r="AM347" i="4" s="1"/>
  <c r="AN347" i="4" s="1"/>
  <c r="BE346" i="14" s="1"/>
  <c r="X333" i="4"/>
  <c r="K344" i="4"/>
  <c r="L344" i="4" s="1"/>
  <c r="BC343" i="14" s="1"/>
  <c r="AQ347" i="4" l="1"/>
  <c r="AF722" i="14"/>
  <c r="O344" i="4"/>
  <c r="AB513" i="14"/>
  <c r="AI391" i="4"/>
  <c r="AG391" i="4" s="1"/>
  <c r="AJ391" i="4" s="1"/>
  <c r="I406" i="4"/>
  <c r="G407" i="4"/>
  <c r="E407" i="4" s="1"/>
  <c r="U391" i="4"/>
  <c r="S391" i="4" s="1"/>
  <c r="V391" i="4" s="1"/>
  <c r="U392" i="4" s="1"/>
  <c r="S392" i="4" s="1"/>
  <c r="Y333" i="4"/>
  <c r="Z333" i="4" s="1"/>
  <c r="BD332" i="14" s="1"/>
  <c r="J345" i="4"/>
  <c r="K345" i="4" s="1"/>
  <c r="L345" i="4" s="1"/>
  <c r="BC344" i="14" s="1"/>
  <c r="E343" i="12"/>
  <c r="F343" i="12" s="1"/>
  <c r="H343" i="12" s="1"/>
  <c r="AL348" i="4"/>
  <c r="O345" i="4" l="1"/>
  <c r="AB558" i="14"/>
  <c r="AC333" i="4"/>
  <c r="AD341" i="14"/>
  <c r="H407" i="4"/>
  <c r="I407" i="4" s="1"/>
  <c r="AI392" i="4"/>
  <c r="AG392" i="4" s="1"/>
  <c r="AK391" i="4"/>
  <c r="X334" i="4"/>
  <c r="Y334" i="4" s="1"/>
  <c r="Z334" i="4" s="1"/>
  <c r="BD333" i="14" s="1"/>
  <c r="W391" i="4"/>
  <c r="V392" i="4" s="1"/>
  <c r="E344" i="12"/>
  <c r="F344" i="12" s="1"/>
  <c r="H344" i="12" s="1"/>
  <c r="AM348" i="4"/>
  <c r="AN348" i="4" s="1"/>
  <c r="BE347" i="14" s="1"/>
  <c r="J346" i="4"/>
  <c r="AC334" i="4" l="1"/>
  <c r="AD392" i="14"/>
  <c r="AQ348" i="4"/>
  <c r="AF727" i="14"/>
  <c r="G408" i="4"/>
  <c r="E408" i="4" s="1"/>
  <c r="H408" i="4" s="1"/>
  <c r="G409" i="4" s="1"/>
  <c r="E409" i="4" s="1"/>
  <c r="AJ392" i="4"/>
  <c r="AI393" i="4" s="1"/>
  <c r="AG393" i="4" s="1"/>
  <c r="U393" i="4"/>
  <c r="S393" i="4" s="1"/>
  <c r="W392" i="4"/>
  <c r="X335" i="4"/>
  <c r="K346" i="4"/>
  <c r="L346" i="4" s="1"/>
  <c r="BC345" i="14" s="1"/>
  <c r="AL349" i="4"/>
  <c r="O346" i="4" l="1"/>
  <c r="AB621" i="14"/>
  <c r="I408" i="4"/>
  <c r="H409" i="4" s="1"/>
  <c r="I409" i="4" s="1"/>
  <c r="AK392" i="4"/>
  <c r="AJ393" i="4" s="1"/>
  <c r="V393" i="4"/>
  <c r="U394" i="4" s="1"/>
  <c r="S394" i="4" s="1"/>
  <c r="Y335" i="4"/>
  <c r="Z335" i="4" s="1"/>
  <c r="BD334" i="14" s="1"/>
  <c r="J347" i="4"/>
  <c r="K347" i="4" s="1"/>
  <c r="L347" i="4" s="1"/>
  <c r="BC346" i="14" s="1"/>
  <c r="E345" i="12"/>
  <c r="F345" i="12" s="1"/>
  <c r="H345" i="12" s="1"/>
  <c r="AM349" i="4"/>
  <c r="AN349" i="4" s="1"/>
  <c r="BE348" i="14" s="1"/>
  <c r="O347" i="4" l="1"/>
  <c r="AB708" i="14"/>
  <c r="AC335" i="4"/>
  <c r="AD323" i="14"/>
  <c r="AQ349" i="4"/>
  <c r="AF730" i="14"/>
  <c r="G410" i="4"/>
  <c r="E410" i="4" s="1"/>
  <c r="H410" i="4" s="1"/>
  <c r="G411" i="4" s="1"/>
  <c r="E411" i="4" s="1"/>
  <c r="AI394" i="4"/>
  <c r="AG394" i="4" s="1"/>
  <c r="AK393" i="4"/>
  <c r="W393" i="4"/>
  <c r="V394" i="4" s="1"/>
  <c r="W394" i="4" s="1"/>
  <c r="X336" i="4"/>
  <c r="AL350" i="4"/>
  <c r="AM350" i="4" s="1"/>
  <c r="AN350" i="4" s="1"/>
  <c r="BE349" i="14" s="1"/>
  <c r="J348" i="4"/>
  <c r="E346" i="12"/>
  <c r="F346" i="12" s="1"/>
  <c r="H346" i="12" s="1"/>
  <c r="AQ350" i="4" l="1"/>
  <c r="AF732" i="14"/>
  <c r="I410" i="4"/>
  <c r="H411" i="4" s="1"/>
  <c r="G412" i="4" s="1"/>
  <c r="E412" i="4" s="1"/>
  <c r="AJ394" i="4"/>
  <c r="AI395" i="4" s="1"/>
  <c r="AG395" i="4" s="1"/>
  <c r="U395" i="4"/>
  <c r="S395" i="4" s="1"/>
  <c r="V395" i="4" s="1"/>
  <c r="U396" i="4" s="1"/>
  <c r="S396" i="4" s="1"/>
  <c r="Y336" i="4"/>
  <c r="Z336" i="4" s="1"/>
  <c r="BD335" i="14" s="1"/>
  <c r="K348" i="4"/>
  <c r="L348" i="4" s="1"/>
  <c r="AL351" i="4"/>
  <c r="AM351" i="4" s="1"/>
  <c r="AN351" i="4" s="1"/>
  <c r="BE350" i="14" s="1"/>
  <c r="AB724" i="14" l="1"/>
  <c r="BC347" i="14"/>
  <c r="AQ351" i="4"/>
  <c r="AF733" i="14"/>
  <c r="AC336" i="4"/>
  <c r="AD202" i="14"/>
  <c r="I411" i="4"/>
  <c r="H412" i="4" s="1"/>
  <c r="G413" i="4" s="1"/>
  <c r="E413" i="4" s="1"/>
  <c r="AK394" i="4"/>
  <c r="AJ395" i="4" s="1"/>
  <c r="W395" i="4"/>
  <c r="V396" i="4" s="1"/>
  <c r="W396" i="4" s="1"/>
  <c r="E347" i="12"/>
  <c r="F347" i="12" s="1"/>
  <c r="H347" i="12" s="1"/>
  <c r="O348" i="4"/>
  <c r="X337" i="4"/>
  <c r="Y337" i="4" s="1"/>
  <c r="Z337" i="4" s="1"/>
  <c r="BD336" i="14" s="1"/>
  <c r="J349" i="4"/>
  <c r="AL352" i="4"/>
  <c r="AC337" i="4" l="1"/>
  <c r="AD251" i="14"/>
  <c r="AI396" i="4"/>
  <c r="AG396" i="4" s="1"/>
  <c r="AK395" i="4"/>
  <c r="I412" i="4"/>
  <c r="H413" i="4" s="1"/>
  <c r="X338" i="4"/>
  <c r="Y338" i="4" s="1"/>
  <c r="Z338" i="4" s="1"/>
  <c r="BD337" i="14" s="1"/>
  <c r="U397" i="4"/>
  <c r="S397" i="4" s="1"/>
  <c r="V397" i="4" s="1"/>
  <c r="K349" i="4"/>
  <c r="L349" i="4" s="1"/>
  <c r="BC348" i="14" s="1"/>
  <c r="AM352" i="4"/>
  <c r="AN352" i="4" s="1"/>
  <c r="BE351" i="14" s="1"/>
  <c r="AC338" i="4" l="1"/>
  <c r="AD300" i="14"/>
  <c r="O349" i="4"/>
  <c r="AB728" i="14"/>
  <c r="AQ352" i="4"/>
  <c r="AF734" i="14"/>
  <c r="AJ396" i="4"/>
  <c r="AI397" i="4" s="1"/>
  <c r="AG397" i="4" s="1"/>
  <c r="I413" i="4"/>
  <c r="G414" i="4"/>
  <c r="E414" i="4" s="1"/>
  <c r="U398" i="4"/>
  <c r="S398" i="4" s="1"/>
  <c r="W397" i="4"/>
  <c r="X339" i="4"/>
  <c r="E348" i="12"/>
  <c r="F348" i="12" s="1"/>
  <c r="H348" i="12" s="1"/>
  <c r="J350" i="4"/>
  <c r="AL353" i="4"/>
  <c r="AK396" i="4" l="1"/>
  <c r="AJ397" i="4" s="1"/>
  <c r="H414" i="4"/>
  <c r="V398" i="4"/>
  <c r="W398" i="4" s="1"/>
  <c r="Y339" i="4"/>
  <c r="Z339" i="4" s="1"/>
  <c r="BD338" i="14" s="1"/>
  <c r="K350" i="4"/>
  <c r="L350" i="4" s="1"/>
  <c r="BC349" i="14" s="1"/>
  <c r="AM353" i="4"/>
  <c r="AN353" i="4" s="1"/>
  <c r="BE352" i="14" s="1"/>
  <c r="AQ353" i="4" l="1"/>
  <c r="AF704" i="14"/>
  <c r="O350" i="4"/>
  <c r="AB732" i="14"/>
  <c r="AC339" i="4"/>
  <c r="AD347" i="14"/>
  <c r="AI398" i="4"/>
  <c r="AG398" i="4" s="1"/>
  <c r="AK397" i="4"/>
  <c r="G415" i="4"/>
  <c r="E415" i="4" s="1"/>
  <c r="I414" i="4"/>
  <c r="U399" i="4"/>
  <c r="S399" i="4" s="1"/>
  <c r="V399" i="4" s="1"/>
  <c r="U400" i="4" s="1"/>
  <c r="S400" i="4" s="1"/>
  <c r="X340" i="4"/>
  <c r="Y340" i="4" s="1"/>
  <c r="Z340" i="4" s="1"/>
  <c r="BD339" i="14" s="1"/>
  <c r="J351" i="4"/>
  <c r="K351" i="4" s="1"/>
  <c r="E349" i="12"/>
  <c r="F349" i="12" s="1"/>
  <c r="H349" i="12" s="1"/>
  <c r="AL354" i="4"/>
  <c r="AC340" i="4" l="1"/>
  <c r="AD400" i="14"/>
  <c r="AJ398" i="4"/>
  <c r="AK398" i="4" s="1"/>
  <c r="H415" i="4"/>
  <c r="G416" i="4" s="1"/>
  <c r="E416" i="4" s="1"/>
  <c r="W399" i="4"/>
  <c r="V400" i="4" s="1"/>
  <c r="X341" i="4"/>
  <c r="Y341" i="4" s="1"/>
  <c r="Z341" i="4" s="1"/>
  <c r="BD340" i="14" s="1"/>
  <c r="L351" i="4"/>
  <c r="J352" i="4"/>
  <c r="K352" i="4" s="1"/>
  <c r="L352" i="4" s="1"/>
  <c r="BC351" i="14" s="1"/>
  <c r="AM354" i="4"/>
  <c r="AN354" i="4" s="1"/>
  <c r="BE353" i="14" s="1"/>
  <c r="AB733" i="14" l="1"/>
  <c r="BC350" i="14"/>
  <c r="O352" i="4"/>
  <c r="AB734" i="14"/>
  <c r="AC341" i="4"/>
  <c r="AD439" i="14"/>
  <c r="AQ354" i="4"/>
  <c r="AF723" i="14"/>
  <c r="AI399" i="4"/>
  <c r="AG399" i="4" s="1"/>
  <c r="AJ399" i="4" s="1"/>
  <c r="I415" i="4"/>
  <c r="H416" i="4" s="1"/>
  <c r="E350" i="12"/>
  <c r="F350" i="12" s="1"/>
  <c r="H350" i="12" s="1"/>
  <c r="O351" i="4"/>
  <c r="X342" i="4"/>
  <c r="J353" i="4"/>
  <c r="K353" i="4" s="1"/>
  <c r="L353" i="4" s="1"/>
  <c r="BC352" i="14" s="1"/>
  <c r="E351" i="12"/>
  <c r="F351" i="12" s="1"/>
  <c r="H351" i="12" s="1"/>
  <c r="AL355" i="4"/>
  <c r="AM355" i="4" s="1"/>
  <c r="AN355" i="4" s="1"/>
  <c r="BE354" i="14" s="1"/>
  <c r="W400" i="4"/>
  <c r="U401" i="4"/>
  <c r="S401" i="4" s="1"/>
  <c r="AQ355" i="4" l="1"/>
  <c r="AF735" i="14"/>
  <c r="O353" i="4"/>
  <c r="AB705" i="14"/>
  <c r="AK399" i="4"/>
  <c r="AI400" i="4"/>
  <c r="AG400" i="4" s="1"/>
  <c r="G417" i="4"/>
  <c r="E417" i="4" s="1"/>
  <c r="I416" i="4"/>
  <c r="Y342" i="4"/>
  <c r="Z342" i="4" s="1"/>
  <c r="BD341" i="14" s="1"/>
  <c r="J354" i="4"/>
  <c r="K354" i="4" s="1"/>
  <c r="L354" i="4" s="1"/>
  <c r="BC353" i="14" s="1"/>
  <c r="E352" i="12"/>
  <c r="F352" i="12" s="1"/>
  <c r="H352" i="12" s="1"/>
  <c r="AL356" i="4"/>
  <c r="V401" i="4"/>
  <c r="O354" i="4" l="1"/>
  <c r="AB725" i="14"/>
  <c r="AC342" i="4"/>
  <c r="AD501" i="14"/>
  <c r="AJ400" i="4"/>
  <c r="AI401" i="4" s="1"/>
  <c r="AG401" i="4" s="1"/>
  <c r="H417" i="4"/>
  <c r="I417" i="4" s="1"/>
  <c r="X343" i="4"/>
  <c r="Y343" i="4" s="1"/>
  <c r="Z343" i="4" s="1"/>
  <c r="BD342" i="14" s="1"/>
  <c r="E353" i="12"/>
  <c r="F353" i="12" s="1"/>
  <c r="H353" i="12" s="1"/>
  <c r="J355" i="4"/>
  <c r="K355" i="4" s="1"/>
  <c r="L355" i="4" s="1"/>
  <c r="BC354" i="14" s="1"/>
  <c r="AM356" i="4"/>
  <c r="AN356" i="4" s="1"/>
  <c r="BE355" i="14" s="1"/>
  <c r="W401" i="4"/>
  <c r="U402" i="4"/>
  <c r="S402" i="4" s="1"/>
  <c r="AQ356" i="4" l="1"/>
  <c r="AF591" i="14"/>
  <c r="AC343" i="4"/>
  <c r="AD555" i="14"/>
  <c r="O355" i="4"/>
  <c r="AB735" i="14"/>
  <c r="AK400" i="4"/>
  <c r="AJ401" i="4" s="1"/>
  <c r="AI402" i="4" s="1"/>
  <c r="AG402" i="4" s="1"/>
  <c r="G418" i="4"/>
  <c r="E418" i="4" s="1"/>
  <c r="H418" i="4" s="1"/>
  <c r="I418" i="4" s="1"/>
  <c r="E354" i="12"/>
  <c r="F354" i="12" s="1"/>
  <c r="H354" i="12" s="1"/>
  <c r="X344" i="4"/>
  <c r="Y344" i="4" s="1"/>
  <c r="Z344" i="4" s="1"/>
  <c r="BD343" i="14" s="1"/>
  <c r="J356" i="4"/>
  <c r="K356" i="4" s="1"/>
  <c r="L356" i="4" s="1"/>
  <c r="AL357" i="4"/>
  <c r="AM357" i="4" s="1"/>
  <c r="AN357" i="4" s="1"/>
  <c r="BE356" i="14" s="1"/>
  <c r="V402" i="4"/>
  <c r="U403" i="4" s="1"/>
  <c r="S403" i="4" s="1"/>
  <c r="AB425" i="14" l="1"/>
  <c r="BC355" i="14"/>
  <c r="AQ357" i="4"/>
  <c r="AF620" i="14"/>
  <c r="AC344" i="4"/>
  <c r="AD647" i="14"/>
  <c r="AK401" i="4"/>
  <c r="AJ402" i="4" s="1"/>
  <c r="AI403" i="4" s="1"/>
  <c r="AG403" i="4" s="1"/>
  <c r="G419" i="4"/>
  <c r="E419" i="4" s="1"/>
  <c r="H419" i="4" s="1"/>
  <c r="I419" i="4" s="1"/>
  <c r="E355" i="12"/>
  <c r="F355" i="12" s="1"/>
  <c r="H355" i="12" s="1"/>
  <c r="O356" i="4"/>
  <c r="J357" i="4"/>
  <c r="K357" i="4" s="1"/>
  <c r="L357" i="4" s="1"/>
  <c r="BC356" i="14" s="1"/>
  <c r="X345" i="4"/>
  <c r="W402" i="4"/>
  <c r="V403" i="4" s="1"/>
  <c r="AL358" i="4"/>
  <c r="O357" i="4" l="1"/>
  <c r="AB602" i="14"/>
  <c r="AK402" i="4"/>
  <c r="AJ403" i="4" s="1"/>
  <c r="G420" i="4"/>
  <c r="E420" i="4" s="1"/>
  <c r="H420" i="4" s="1"/>
  <c r="G421" i="4" s="1"/>
  <c r="E421" i="4" s="1"/>
  <c r="Y345" i="4"/>
  <c r="Z345" i="4" s="1"/>
  <c r="BD344" i="14" s="1"/>
  <c r="W403" i="4"/>
  <c r="U404" i="4"/>
  <c r="S404" i="4" s="1"/>
  <c r="J358" i="4"/>
  <c r="K358" i="4" s="1"/>
  <c r="L358" i="4" s="1"/>
  <c r="BC357" i="14" s="1"/>
  <c r="AM358" i="4"/>
  <c r="AN358" i="4" s="1"/>
  <c r="BE357" i="14" s="1"/>
  <c r="E356" i="12"/>
  <c r="F356" i="12" s="1"/>
  <c r="H356" i="12" s="1"/>
  <c r="O358" i="4" l="1"/>
  <c r="AB662" i="14"/>
  <c r="AC345" i="4"/>
  <c r="AD717" i="14"/>
  <c r="AQ358" i="4"/>
  <c r="AF689" i="14"/>
  <c r="AI404" i="4"/>
  <c r="AG404" i="4" s="1"/>
  <c r="AK403" i="4"/>
  <c r="I420" i="4"/>
  <c r="H421" i="4" s="1"/>
  <c r="X346" i="4"/>
  <c r="V404" i="4"/>
  <c r="U405" i="4" s="1"/>
  <c r="S405" i="4" s="1"/>
  <c r="AL359" i="4"/>
  <c r="AM359" i="4" s="1"/>
  <c r="AN359" i="4" s="1"/>
  <c r="BE358" i="14" s="1"/>
  <c r="E357" i="12"/>
  <c r="F357" i="12" s="1"/>
  <c r="H357" i="12" s="1"/>
  <c r="J359" i="4"/>
  <c r="AQ359" i="4" l="1"/>
  <c r="AF161" i="14"/>
  <c r="AJ404" i="4"/>
  <c r="I421" i="4"/>
  <c r="G422" i="4"/>
  <c r="E422" i="4" s="1"/>
  <c r="Y346" i="4"/>
  <c r="Z346" i="4" s="1"/>
  <c r="BD345" i="14" s="1"/>
  <c r="W404" i="4"/>
  <c r="V405" i="4" s="1"/>
  <c r="AL360" i="4"/>
  <c r="AM360" i="4" s="1"/>
  <c r="AN360" i="4" s="1"/>
  <c r="BE359" i="14" s="1"/>
  <c r="K359" i="4"/>
  <c r="L359" i="4" s="1"/>
  <c r="BC358" i="14" s="1"/>
  <c r="AQ360" i="4" l="1"/>
  <c r="AF432" i="14"/>
  <c r="AC346" i="4"/>
  <c r="AD721" i="14"/>
  <c r="O359" i="4"/>
  <c r="AB37" i="14"/>
  <c r="AK404" i="4"/>
  <c r="AI405" i="4"/>
  <c r="AG405" i="4" s="1"/>
  <c r="H422" i="4"/>
  <c r="I422" i="4" s="1"/>
  <c r="X347" i="4"/>
  <c r="U406" i="4"/>
  <c r="S406" i="4" s="1"/>
  <c r="W405" i="4"/>
  <c r="AL361" i="4"/>
  <c r="AM361" i="4" s="1"/>
  <c r="AN361" i="4" s="1"/>
  <c r="BE360" i="14" s="1"/>
  <c r="E358" i="12"/>
  <c r="F358" i="12" s="1"/>
  <c r="H358" i="12" s="1"/>
  <c r="J360" i="4"/>
  <c r="AQ361" i="4" l="1"/>
  <c r="AF486" i="14"/>
  <c r="AJ405" i="4"/>
  <c r="AK405" i="4" s="1"/>
  <c r="G423" i="4"/>
  <c r="E423" i="4" s="1"/>
  <c r="H423" i="4" s="1"/>
  <c r="V406" i="4"/>
  <c r="U407" i="4" s="1"/>
  <c r="S407" i="4" s="1"/>
  <c r="Y347" i="4"/>
  <c r="Z347" i="4" s="1"/>
  <c r="BD346" i="14" s="1"/>
  <c r="K360" i="4"/>
  <c r="L360" i="4" s="1"/>
  <c r="BC359" i="14" s="1"/>
  <c r="AL362" i="4"/>
  <c r="O360" i="4" l="1"/>
  <c r="AB436" i="14"/>
  <c r="AC347" i="4"/>
  <c r="AD724" i="14"/>
  <c r="AI406" i="4"/>
  <c r="AG406" i="4" s="1"/>
  <c r="AJ406" i="4" s="1"/>
  <c r="AI407" i="4" s="1"/>
  <c r="AG407" i="4" s="1"/>
  <c r="G424" i="4"/>
  <c r="E424" i="4" s="1"/>
  <c r="I423" i="4"/>
  <c r="W406" i="4"/>
  <c r="V407" i="4" s="1"/>
  <c r="U408" i="4" s="1"/>
  <c r="S408" i="4" s="1"/>
  <c r="X348" i="4"/>
  <c r="J361" i="4"/>
  <c r="K361" i="4" s="1"/>
  <c r="L361" i="4" s="1"/>
  <c r="BC360" i="14" s="1"/>
  <c r="AM362" i="4"/>
  <c r="AN362" i="4" s="1"/>
  <c r="BE361" i="14" s="1"/>
  <c r="E359" i="12"/>
  <c r="F359" i="12" s="1"/>
  <c r="H359" i="12" s="1"/>
  <c r="AQ362" i="4" l="1"/>
  <c r="AF203" i="14"/>
  <c r="O361" i="4"/>
  <c r="AB480" i="14"/>
  <c r="AK406" i="4"/>
  <c r="AJ407" i="4" s="1"/>
  <c r="H424" i="4"/>
  <c r="W407" i="4"/>
  <c r="V408" i="4" s="1"/>
  <c r="Y348" i="4"/>
  <c r="Z348" i="4" s="1"/>
  <c r="BD347" i="14" s="1"/>
  <c r="E360" i="12"/>
  <c r="F360" i="12" s="1"/>
  <c r="H360" i="12" s="1"/>
  <c r="AL363" i="4"/>
  <c r="J362" i="4"/>
  <c r="AC348" i="4" l="1"/>
  <c r="AD727" i="14"/>
  <c r="AI408" i="4"/>
  <c r="AG408" i="4" s="1"/>
  <c r="AK407" i="4"/>
  <c r="I424" i="4"/>
  <c r="G425" i="4"/>
  <c r="E425" i="4" s="1"/>
  <c r="U409" i="4"/>
  <c r="S409" i="4" s="1"/>
  <c r="W408" i="4"/>
  <c r="X349" i="4"/>
  <c r="AM363" i="4"/>
  <c r="AN363" i="4" s="1"/>
  <c r="BE362" i="14" s="1"/>
  <c r="K362" i="4"/>
  <c r="L362" i="4" s="1"/>
  <c r="BC361" i="14" s="1"/>
  <c r="O362" i="4" l="1"/>
  <c r="AB51" i="14"/>
  <c r="AQ363" i="4"/>
  <c r="AF335" i="14"/>
  <c r="AJ408" i="4"/>
  <c r="AI409" i="4" s="1"/>
  <c r="AG409" i="4" s="1"/>
  <c r="H425" i="4"/>
  <c r="G426" i="4" s="1"/>
  <c r="E426" i="4" s="1"/>
  <c r="V409" i="4"/>
  <c r="Y349" i="4"/>
  <c r="Z349" i="4" s="1"/>
  <c r="BD348" i="14" s="1"/>
  <c r="AL364" i="4"/>
  <c r="AM364" i="4" s="1"/>
  <c r="AN364" i="4" s="1"/>
  <c r="BE363" i="14" s="1"/>
  <c r="J363" i="4"/>
  <c r="K363" i="4" s="1"/>
  <c r="L363" i="4" s="1"/>
  <c r="BC362" i="14" s="1"/>
  <c r="E361" i="12"/>
  <c r="F361" i="12" s="1"/>
  <c r="H361" i="12" s="1"/>
  <c r="AC349" i="4" l="1"/>
  <c r="AD729" i="14"/>
  <c r="O363" i="4"/>
  <c r="AB332" i="14"/>
  <c r="AQ364" i="4"/>
  <c r="AF383" i="14"/>
  <c r="AK408" i="4"/>
  <c r="AJ409" i="4" s="1"/>
  <c r="I425" i="4"/>
  <c r="H426" i="4" s="1"/>
  <c r="I426" i="4" s="1"/>
  <c r="U410" i="4"/>
  <c r="S410" i="4" s="1"/>
  <c r="W409" i="4"/>
  <c r="X350" i="4"/>
  <c r="E362" i="12"/>
  <c r="F362" i="12" s="1"/>
  <c r="H362" i="12" s="1"/>
  <c r="AL365" i="4"/>
  <c r="J364" i="4"/>
  <c r="AK409" i="4" l="1"/>
  <c r="AI410" i="4"/>
  <c r="AG410" i="4" s="1"/>
  <c r="G427" i="4"/>
  <c r="E427" i="4" s="1"/>
  <c r="H427" i="4" s="1"/>
  <c r="I427" i="4" s="1"/>
  <c r="V410" i="4"/>
  <c r="U411" i="4" s="1"/>
  <c r="S411" i="4" s="1"/>
  <c r="Y350" i="4"/>
  <c r="Z350" i="4" s="1"/>
  <c r="BD349" i="14" s="1"/>
  <c r="AM365" i="4"/>
  <c r="AN365" i="4" s="1"/>
  <c r="BE364" i="14" s="1"/>
  <c r="K364" i="4"/>
  <c r="L364" i="4" s="1"/>
  <c r="BC363" i="14" s="1"/>
  <c r="O364" i="4" l="1"/>
  <c r="AB369" i="14"/>
  <c r="AQ365" i="4"/>
  <c r="AF19" i="14"/>
  <c r="AC350" i="4"/>
  <c r="AD732" i="14"/>
  <c r="AJ410" i="4"/>
  <c r="G428" i="4"/>
  <c r="E428" i="4" s="1"/>
  <c r="H428" i="4" s="1"/>
  <c r="I428" i="4" s="1"/>
  <c r="W410" i="4"/>
  <c r="V411" i="4" s="1"/>
  <c r="U412" i="4" s="1"/>
  <c r="S412" i="4" s="1"/>
  <c r="X351" i="4"/>
  <c r="Y351" i="4" s="1"/>
  <c r="Z351" i="4" s="1"/>
  <c r="BD350" i="14" s="1"/>
  <c r="J365" i="4"/>
  <c r="K365" i="4" s="1"/>
  <c r="L365" i="4" s="1"/>
  <c r="BC364" i="14" s="1"/>
  <c r="AL366" i="4"/>
  <c r="AM366" i="4" s="1"/>
  <c r="AN366" i="4" s="1"/>
  <c r="BE365" i="14" s="1"/>
  <c r="E363" i="12"/>
  <c r="F363" i="12" s="1"/>
  <c r="H363" i="12" s="1"/>
  <c r="O365" i="4" l="1"/>
  <c r="AB13" i="14"/>
  <c r="AC351" i="4"/>
  <c r="AD733" i="14"/>
  <c r="AQ366" i="4"/>
  <c r="AF184" i="14"/>
  <c r="AK410" i="4"/>
  <c r="AI411" i="4"/>
  <c r="AG411" i="4" s="1"/>
  <c r="G429" i="4"/>
  <c r="E429" i="4" s="1"/>
  <c r="H429" i="4" s="1"/>
  <c r="W411" i="4"/>
  <c r="V412" i="4" s="1"/>
  <c r="W412" i="4" s="1"/>
  <c r="X352" i="4"/>
  <c r="Y352" i="4" s="1"/>
  <c r="Z352" i="4" s="1"/>
  <c r="BD351" i="14" s="1"/>
  <c r="J366" i="4"/>
  <c r="K366" i="4" s="1"/>
  <c r="L366" i="4" s="1"/>
  <c r="BC365" i="14" s="1"/>
  <c r="AL367" i="4"/>
  <c r="E364" i="12"/>
  <c r="F364" i="12" s="1"/>
  <c r="H364" i="12" s="1"/>
  <c r="AC352" i="4" l="1"/>
  <c r="AD734" i="14"/>
  <c r="O366" i="4"/>
  <c r="AB203" i="14"/>
  <c r="AJ411" i="4"/>
  <c r="I429" i="4"/>
  <c r="G430" i="4"/>
  <c r="E430" i="4" s="1"/>
  <c r="U413" i="4"/>
  <c r="S413" i="4" s="1"/>
  <c r="V413" i="4" s="1"/>
  <c r="W413" i="4" s="1"/>
  <c r="X353" i="4"/>
  <c r="E365" i="12"/>
  <c r="F365" i="12" s="1"/>
  <c r="H365" i="12" s="1"/>
  <c r="J367" i="4"/>
  <c r="AM367" i="4"/>
  <c r="AN367" i="4" s="1"/>
  <c r="BE366" i="14" s="1"/>
  <c r="AQ367" i="4" l="1"/>
  <c r="AF194" i="14"/>
  <c r="AK411" i="4"/>
  <c r="AI412" i="4"/>
  <c r="AG412" i="4" s="1"/>
  <c r="U414" i="4"/>
  <c r="S414" i="4" s="1"/>
  <c r="V414" i="4" s="1"/>
  <c r="W414" i="4" s="1"/>
  <c r="H430" i="4"/>
  <c r="Y353" i="4"/>
  <c r="Z353" i="4" s="1"/>
  <c r="BD352" i="14" s="1"/>
  <c r="AL368" i="4"/>
  <c r="AM368" i="4" s="1"/>
  <c r="AN368" i="4" s="1"/>
  <c r="BE367" i="14" s="1"/>
  <c r="K367" i="4"/>
  <c r="L367" i="4" s="1"/>
  <c r="BC366" i="14" s="1"/>
  <c r="AQ368" i="4" l="1"/>
  <c r="AF180" i="14"/>
  <c r="AC353" i="4"/>
  <c r="AD701" i="14"/>
  <c r="O367" i="4"/>
  <c r="AB216" i="14"/>
  <c r="AJ412" i="4"/>
  <c r="I430" i="4"/>
  <c r="G431" i="4"/>
  <c r="E431" i="4" s="1"/>
  <c r="X354" i="4"/>
  <c r="Y354" i="4" s="1"/>
  <c r="Z354" i="4" s="1"/>
  <c r="BD353" i="14" s="1"/>
  <c r="U415" i="4"/>
  <c r="S415" i="4" s="1"/>
  <c r="V415" i="4" s="1"/>
  <c r="W415" i="4" s="1"/>
  <c r="J368" i="4"/>
  <c r="K368" i="4" s="1"/>
  <c r="L368" i="4" s="1"/>
  <c r="BC367" i="14" s="1"/>
  <c r="E366" i="12"/>
  <c r="F366" i="12" s="1"/>
  <c r="H366" i="12" s="1"/>
  <c r="AL369" i="4"/>
  <c r="O368" i="4" l="1"/>
  <c r="AB171" i="14"/>
  <c r="AC354" i="4"/>
  <c r="AD720" i="14"/>
  <c r="AI413" i="4"/>
  <c r="AG413" i="4" s="1"/>
  <c r="AK412" i="4"/>
  <c r="H431" i="4"/>
  <c r="X355" i="4"/>
  <c r="U416" i="4"/>
  <c r="S416" i="4" s="1"/>
  <c r="V416" i="4" s="1"/>
  <c r="W416" i="4" s="1"/>
  <c r="AM369" i="4"/>
  <c r="AN369" i="4" s="1"/>
  <c r="BE368" i="14" s="1"/>
  <c r="E367" i="12"/>
  <c r="F367" i="12" s="1"/>
  <c r="H367" i="12" s="1"/>
  <c r="J369" i="4"/>
  <c r="AQ369" i="4" l="1"/>
  <c r="AF178" i="14"/>
  <c r="AJ413" i="4"/>
  <c r="I431" i="4"/>
  <c r="G432" i="4"/>
  <c r="E432" i="4" s="1"/>
  <c r="Y355" i="4"/>
  <c r="Z355" i="4" s="1"/>
  <c r="BD354" i="14" s="1"/>
  <c r="U417" i="4"/>
  <c r="S417" i="4" s="1"/>
  <c r="V417" i="4" s="1"/>
  <c r="W417" i="4" s="1"/>
  <c r="AL370" i="4"/>
  <c r="AM370" i="4" s="1"/>
  <c r="AN370" i="4" s="1"/>
  <c r="BE369" i="14" s="1"/>
  <c r="K369" i="4"/>
  <c r="L369" i="4" s="1"/>
  <c r="BC368" i="14" s="1"/>
  <c r="AQ370" i="4" l="1"/>
  <c r="AF175" i="14"/>
  <c r="AC355" i="4"/>
  <c r="AD735" i="14"/>
  <c r="O369" i="4"/>
  <c r="AB195" i="14"/>
  <c r="AK413" i="4"/>
  <c r="AI414" i="4"/>
  <c r="AG414" i="4" s="1"/>
  <c r="H432" i="4"/>
  <c r="U418" i="4"/>
  <c r="S418" i="4" s="1"/>
  <c r="V418" i="4" s="1"/>
  <c r="W418" i="4" s="1"/>
  <c r="X356" i="4"/>
  <c r="Y356" i="4" s="1"/>
  <c r="Z356" i="4" s="1"/>
  <c r="BD355" i="14" s="1"/>
  <c r="J370" i="4"/>
  <c r="E368" i="12"/>
  <c r="F368" i="12" s="1"/>
  <c r="H368" i="12" s="1"/>
  <c r="AL371" i="4"/>
  <c r="AC356" i="4" l="1"/>
  <c r="AD594" i="14"/>
  <c r="AJ414" i="4"/>
  <c r="AK414" i="4" s="1"/>
  <c r="I432" i="4"/>
  <c r="G433" i="4"/>
  <c r="E433" i="4" s="1"/>
  <c r="U419" i="4"/>
  <c r="S419" i="4" s="1"/>
  <c r="V419" i="4" s="1"/>
  <c r="W419" i="4" s="1"/>
  <c r="X357" i="4"/>
  <c r="AM371" i="4"/>
  <c r="AN371" i="4" s="1"/>
  <c r="BE370" i="14" s="1"/>
  <c r="K370" i="4"/>
  <c r="L370" i="4" s="1"/>
  <c r="BC369" i="14" s="1"/>
  <c r="AQ371" i="4" l="1"/>
  <c r="AF187" i="14"/>
  <c r="O370" i="4"/>
  <c r="AB191" i="14"/>
  <c r="AI415" i="4"/>
  <c r="AG415" i="4" s="1"/>
  <c r="AJ415" i="4" s="1"/>
  <c r="AK415" i="4" s="1"/>
  <c r="H433" i="4"/>
  <c r="G434" i="4" s="1"/>
  <c r="E434" i="4" s="1"/>
  <c r="Y357" i="4"/>
  <c r="Z357" i="4" s="1"/>
  <c r="BD356" i="14" s="1"/>
  <c r="J371" i="4"/>
  <c r="K371" i="4" s="1"/>
  <c r="L371" i="4" s="1"/>
  <c r="BC370" i="14" s="1"/>
  <c r="U420" i="4"/>
  <c r="S420" i="4" s="1"/>
  <c r="V420" i="4" s="1"/>
  <c r="E369" i="12"/>
  <c r="F369" i="12" s="1"/>
  <c r="H369" i="12" s="1"/>
  <c r="AL372" i="4"/>
  <c r="O371" i="4" l="1"/>
  <c r="AB199" i="14"/>
  <c r="AC357" i="4"/>
  <c r="AD624" i="14"/>
  <c r="AI416" i="4"/>
  <c r="AG416" i="4" s="1"/>
  <c r="AJ416" i="4" s="1"/>
  <c r="I433" i="4"/>
  <c r="H434" i="4" s="1"/>
  <c r="X358" i="4"/>
  <c r="J372" i="4"/>
  <c r="K372" i="4" s="1"/>
  <c r="L372" i="4" s="1"/>
  <c r="BC371" i="14" s="1"/>
  <c r="E370" i="12"/>
  <c r="F370" i="12" s="1"/>
  <c r="H370" i="12" s="1"/>
  <c r="AM372" i="4"/>
  <c r="AN372" i="4" s="1"/>
  <c r="BE371" i="14" s="1"/>
  <c r="W420" i="4"/>
  <c r="U421" i="4"/>
  <c r="S421" i="4" s="1"/>
  <c r="AB22" i="14" l="1"/>
  <c r="AF22" i="14"/>
  <c r="AQ372" i="4"/>
  <c r="O372" i="4"/>
  <c r="AK416" i="4"/>
  <c r="AI417" i="4"/>
  <c r="AG417" i="4" s="1"/>
  <c r="G435" i="4"/>
  <c r="E435" i="4" s="1"/>
  <c r="I434" i="4"/>
  <c r="Y358" i="4"/>
  <c r="Z358" i="4" s="1"/>
  <c r="BD357" i="14" s="1"/>
  <c r="V421" i="4"/>
  <c r="W421" i="4" s="1"/>
  <c r="AL373" i="4"/>
  <c r="AM373" i="4" s="1"/>
  <c r="AN373" i="4" s="1"/>
  <c r="BE372" i="14" s="1"/>
  <c r="E371" i="12"/>
  <c r="F371" i="12" s="1"/>
  <c r="H371" i="12" s="1"/>
  <c r="J373" i="4"/>
  <c r="AC358" i="4" l="1"/>
  <c r="AD695" i="14"/>
  <c r="AQ373" i="4"/>
  <c r="AF166" i="14"/>
  <c r="AJ417" i="4"/>
  <c r="AI418" i="4" s="1"/>
  <c r="AG418" i="4" s="1"/>
  <c r="H435" i="4"/>
  <c r="I435" i="4" s="1"/>
  <c r="U422" i="4"/>
  <c r="S422" i="4" s="1"/>
  <c r="V422" i="4" s="1"/>
  <c r="X359" i="4"/>
  <c r="Y359" i="4" s="1"/>
  <c r="Z359" i="4" s="1"/>
  <c r="BD358" i="14" s="1"/>
  <c r="K373" i="4"/>
  <c r="L373" i="4" s="1"/>
  <c r="BC372" i="14" s="1"/>
  <c r="AL374" i="4"/>
  <c r="AB185" i="14" l="1"/>
  <c r="AC359" i="4"/>
  <c r="AD333" i="14"/>
  <c r="O373" i="4"/>
  <c r="AK417" i="4"/>
  <c r="AJ418" i="4" s="1"/>
  <c r="AI419" i="4" s="1"/>
  <c r="AG419" i="4" s="1"/>
  <c r="G436" i="4"/>
  <c r="E436" i="4" s="1"/>
  <c r="H436" i="4" s="1"/>
  <c r="X360" i="4"/>
  <c r="E372" i="12"/>
  <c r="F372" i="12" s="1"/>
  <c r="H372" i="12" s="1"/>
  <c r="AM374" i="4"/>
  <c r="AN374" i="4" s="1"/>
  <c r="BE373" i="14" s="1"/>
  <c r="J374" i="4"/>
  <c r="U423" i="4"/>
  <c r="S423" i="4" s="1"/>
  <c r="W422" i="4"/>
  <c r="AF66" i="14" l="1"/>
  <c r="AQ374" i="4"/>
  <c r="AK418" i="4"/>
  <c r="AJ419" i="4" s="1"/>
  <c r="AI420" i="4" s="1"/>
  <c r="AG420" i="4" s="1"/>
  <c r="G437" i="4"/>
  <c r="E437" i="4" s="1"/>
  <c r="I436" i="4"/>
  <c r="Y360" i="4"/>
  <c r="Z360" i="4" s="1"/>
  <c r="BD359" i="14" s="1"/>
  <c r="AL375" i="4"/>
  <c r="K374" i="4"/>
  <c r="L374" i="4" s="1"/>
  <c r="BC373" i="14" s="1"/>
  <c r="V423" i="4"/>
  <c r="AB33" i="14" l="1"/>
  <c r="AC360" i="4"/>
  <c r="AD429" i="14"/>
  <c r="O374" i="4"/>
  <c r="AK419" i="4"/>
  <c r="AJ420" i="4" s="1"/>
  <c r="AK420" i="4" s="1"/>
  <c r="H437" i="4"/>
  <c r="X361" i="4"/>
  <c r="Y361" i="4" s="1"/>
  <c r="Z361" i="4" s="1"/>
  <c r="BD360" i="14" s="1"/>
  <c r="E373" i="12"/>
  <c r="F373" i="12" s="1"/>
  <c r="H373" i="12" s="1"/>
  <c r="J375" i="4"/>
  <c r="AM375" i="4"/>
  <c r="AN375" i="4" s="1"/>
  <c r="BE374" i="14" s="1"/>
  <c r="U424" i="4"/>
  <c r="S424" i="4" s="1"/>
  <c r="W423" i="4"/>
  <c r="AF135" i="14" l="1"/>
  <c r="AC361" i="4"/>
  <c r="AD492" i="14"/>
  <c r="AQ375" i="4"/>
  <c r="AI421" i="4"/>
  <c r="AG421" i="4" s="1"/>
  <c r="AJ421" i="4" s="1"/>
  <c r="AK421" i="4" s="1"/>
  <c r="I437" i="4"/>
  <c r="G438" i="4"/>
  <c r="E438" i="4" s="1"/>
  <c r="X362" i="4"/>
  <c r="V424" i="4"/>
  <c r="W424" i="4" s="1"/>
  <c r="AL376" i="4"/>
  <c r="K375" i="4"/>
  <c r="L375" i="4" s="1"/>
  <c r="BC374" i="14" s="1"/>
  <c r="AB155" i="14" l="1"/>
  <c r="O375" i="4"/>
  <c r="AI422" i="4"/>
  <c r="AG422" i="4" s="1"/>
  <c r="AJ422" i="4" s="1"/>
  <c r="AI423" i="4" s="1"/>
  <c r="AG423" i="4" s="1"/>
  <c r="H438" i="4"/>
  <c r="I438" i="4" s="1"/>
  <c r="U425" i="4"/>
  <c r="S425" i="4" s="1"/>
  <c r="V425" i="4" s="1"/>
  <c r="Y362" i="4"/>
  <c r="Z362" i="4" s="1"/>
  <c r="BD361" i="14" s="1"/>
  <c r="J376" i="4"/>
  <c r="E374" i="12"/>
  <c r="F374" i="12" s="1"/>
  <c r="H374" i="12" s="1"/>
  <c r="AM376" i="4"/>
  <c r="AN376" i="4" s="1"/>
  <c r="BE375" i="14" s="1"/>
  <c r="AF98" i="14" l="1"/>
  <c r="AC362" i="4"/>
  <c r="AD304" i="14"/>
  <c r="AQ376" i="4"/>
  <c r="AK422" i="4"/>
  <c r="AJ423" i="4" s="1"/>
  <c r="AI424" i="4" s="1"/>
  <c r="AG424" i="4" s="1"/>
  <c r="G439" i="4"/>
  <c r="E439" i="4" s="1"/>
  <c r="H439" i="4" s="1"/>
  <c r="I439" i="4" s="1"/>
  <c r="X363" i="4"/>
  <c r="K376" i="4"/>
  <c r="L376" i="4" s="1"/>
  <c r="BC375" i="14" s="1"/>
  <c r="AL377" i="4"/>
  <c r="AM377" i="4" s="1"/>
  <c r="AN377" i="4" s="1"/>
  <c r="BE376" i="14" s="1"/>
  <c r="U426" i="4"/>
  <c r="S426" i="4" s="1"/>
  <c r="W425" i="4"/>
  <c r="AB76" i="14" l="1"/>
  <c r="AQ377" i="4"/>
  <c r="AF38" i="14"/>
  <c r="AK423" i="4"/>
  <c r="AJ424" i="4" s="1"/>
  <c r="G440" i="4"/>
  <c r="E440" i="4" s="1"/>
  <c r="H440" i="4" s="1"/>
  <c r="I440" i="4" s="1"/>
  <c r="E375" i="12"/>
  <c r="F375" i="12" s="1"/>
  <c r="H375" i="12" s="1"/>
  <c r="O376" i="4"/>
  <c r="Y363" i="4"/>
  <c r="Z363" i="4" s="1"/>
  <c r="BD362" i="14" s="1"/>
  <c r="AL378" i="4"/>
  <c r="AM378" i="4" s="1"/>
  <c r="AN378" i="4" s="1"/>
  <c r="BE377" i="14" s="1"/>
  <c r="J377" i="4"/>
  <c r="K377" i="4" s="1"/>
  <c r="L377" i="4" s="1"/>
  <c r="V426" i="4"/>
  <c r="AB30" i="14" l="1"/>
  <c r="BC376" i="14"/>
  <c r="AC363" i="4"/>
  <c r="AD334" i="14"/>
  <c r="AQ378" i="4"/>
  <c r="AF104" i="14"/>
  <c r="AK424" i="4"/>
  <c r="AI425" i="4"/>
  <c r="AG425" i="4" s="1"/>
  <c r="G441" i="4"/>
  <c r="E441" i="4" s="1"/>
  <c r="H441" i="4" s="1"/>
  <c r="E376" i="12"/>
  <c r="F376" i="12" s="1"/>
  <c r="H376" i="12" s="1"/>
  <c r="O377" i="4"/>
  <c r="J378" i="4"/>
  <c r="K378" i="4" s="1"/>
  <c r="L378" i="4" s="1"/>
  <c r="BC377" i="14" s="1"/>
  <c r="X364" i="4"/>
  <c r="AL379" i="4"/>
  <c r="AM379" i="4" s="1"/>
  <c r="AN379" i="4" s="1"/>
  <c r="BE378" i="14" s="1"/>
  <c r="W426" i="4"/>
  <c r="U427" i="4"/>
  <c r="S427" i="4" s="1"/>
  <c r="AQ379" i="4" l="1"/>
  <c r="AF139" i="14"/>
  <c r="O378" i="4"/>
  <c r="AB133" i="14"/>
  <c r="AJ425" i="4"/>
  <c r="AK425" i="4" s="1"/>
  <c r="I441" i="4"/>
  <c r="G442" i="4"/>
  <c r="E442" i="4" s="1"/>
  <c r="Y364" i="4"/>
  <c r="Z364" i="4" s="1"/>
  <c r="BD363" i="14" s="1"/>
  <c r="V427" i="4"/>
  <c r="W427" i="4" s="1"/>
  <c r="J379" i="4"/>
  <c r="K379" i="4" s="1"/>
  <c r="L379" i="4" s="1"/>
  <c r="BC378" i="14" s="1"/>
  <c r="E377" i="12"/>
  <c r="F377" i="12" s="1"/>
  <c r="H377" i="12" s="1"/>
  <c r="AL380" i="4"/>
  <c r="AC364" i="4" l="1"/>
  <c r="AD384" i="14"/>
  <c r="O379" i="4"/>
  <c r="AB161" i="14"/>
  <c r="AI426" i="4"/>
  <c r="AG426" i="4" s="1"/>
  <c r="AJ426" i="4" s="1"/>
  <c r="H442" i="4"/>
  <c r="G443" i="4" s="1"/>
  <c r="E443" i="4" s="1"/>
  <c r="U428" i="4"/>
  <c r="S428" i="4" s="1"/>
  <c r="V428" i="4" s="1"/>
  <c r="W428" i="4" s="1"/>
  <c r="X365" i="4"/>
  <c r="AM380" i="4"/>
  <c r="AN380" i="4" s="1"/>
  <c r="BE379" i="14" s="1"/>
  <c r="E378" i="12"/>
  <c r="F378" i="12" s="1"/>
  <c r="H378" i="12" s="1"/>
  <c r="J380" i="4"/>
  <c r="AQ380" i="4" l="1"/>
  <c r="AF167" i="14"/>
  <c r="AI427" i="4"/>
  <c r="AG427" i="4" s="1"/>
  <c r="AK426" i="4"/>
  <c r="I442" i="4"/>
  <c r="H443" i="4" s="1"/>
  <c r="I443" i="4" s="1"/>
  <c r="Y365" i="4"/>
  <c r="Z365" i="4" s="1"/>
  <c r="BD364" i="14" s="1"/>
  <c r="K380" i="4"/>
  <c r="L380" i="4" s="1"/>
  <c r="BC379" i="14" s="1"/>
  <c r="AL381" i="4"/>
  <c r="U429" i="4"/>
  <c r="S429" i="4" s="1"/>
  <c r="V429" i="4" s="1"/>
  <c r="W429" i="4" s="1"/>
  <c r="AC365" i="4" l="1"/>
  <c r="AD62" i="14"/>
  <c r="O380" i="4"/>
  <c r="AB184" i="14"/>
  <c r="AJ427" i="4"/>
  <c r="AI428" i="4" s="1"/>
  <c r="AG428" i="4" s="1"/>
  <c r="G444" i="4"/>
  <c r="E444" i="4" s="1"/>
  <c r="H444" i="4" s="1"/>
  <c r="G445" i="4" s="1"/>
  <c r="E445" i="4" s="1"/>
  <c r="X366" i="4"/>
  <c r="Y366" i="4" s="1"/>
  <c r="Z366" i="4" s="1"/>
  <c r="BD365" i="14" s="1"/>
  <c r="U430" i="4"/>
  <c r="S430" i="4" s="1"/>
  <c r="V430" i="4" s="1"/>
  <c r="W430" i="4" s="1"/>
  <c r="J381" i="4"/>
  <c r="K381" i="4" s="1"/>
  <c r="L381" i="4" s="1"/>
  <c r="BC380" i="14" s="1"/>
  <c r="AM381" i="4"/>
  <c r="AN381" i="4" s="1"/>
  <c r="BE380" i="14" s="1"/>
  <c r="E379" i="12"/>
  <c r="F379" i="12" s="1"/>
  <c r="H379" i="12" s="1"/>
  <c r="AC366" i="4" l="1"/>
  <c r="AD165" i="14"/>
  <c r="AQ381" i="4"/>
  <c r="AF206" i="14"/>
  <c r="O381" i="4"/>
  <c r="AB219" i="14"/>
  <c r="AK427" i="4"/>
  <c r="AJ428" i="4" s="1"/>
  <c r="AK428" i="4" s="1"/>
  <c r="I444" i="4"/>
  <c r="H445" i="4" s="1"/>
  <c r="I445" i="4" s="1"/>
  <c r="X367" i="4"/>
  <c r="U431" i="4"/>
  <c r="S431" i="4" s="1"/>
  <c r="V431" i="4" s="1"/>
  <c r="U432" i="4" s="1"/>
  <c r="S432" i="4" s="1"/>
  <c r="J382" i="4"/>
  <c r="K382" i="4" s="1"/>
  <c r="L382" i="4" s="1"/>
  <c r="BC381" i="14" s="1"/>
  <c r="E380" i="12"/>
  <c r="F380" i="12" s="1"/>
  <c r="H380" i="12" s="1"/>
  <c r="AL382" i="4"/>
  <c r="O382" i="4" l="1"/>
  <c r="AB220" i="14"/>
  <c r="AI429" i="4"/>
  <c r="AG429" i="4" s="1"/>
  <c r="AJ429" i="4" s="1"/>
  <c r="AK429" i="4" s="1"/>
  <c r="G446" i="4"/>
  <c r="E446" i="4" s="1"/>
  <c r="H446" i="4" s="1"/>
  <c r="G447" i="4" s="1"/>
  <c r="E447" i="4" s="1"/>
  <c r="Y367" i="4"/>
  <c r="Z367" i="4" s="1"/>
  <c r="BD366" i="14" s="1"/>
  <c r="W431" i="4"/>
  <c r="V432" i="4" s="1"/>
  <c r="J383" i="4"/>
  <c r="K383" i="4" s="1"/>
  <c r="L383" i="4" s="1"/>
  <c r="BC382" i="14" s="1"/>
  <c r="AM382" i="4"/>
  <c r="AN382" i="4" s="1"/>
  <c r="BE381" i="14" s="1"/>
  <c r="E381" i="12"/>
  <c r="F381" i="12" s="1"/>
  <c r="H381" i="12" s="1"/>
  <c r="O383" i="4" l="1"/>
  <c r="AB28" i="14"/>
  <c r="AQ382" i="4"/>
  <c r="AF209" i="14"/>
  <c r="AC367" i="4"/>
  <c r="AD179" i="14"/>
  <c r="AI430" i="4"/>
  <c r="AG430" i="4" s="1"/>
  <c r="AJ430" i="4" s="1"/>
  <c r="AI431" i="4" s="1"/>
  <c r="AG431" i="4" s="1"/>
  <c r="I446" i="4"/>
  <c r="H447" i="4" s="1"/>
  <c r="G448" i="4" s="1"/>
  <c r="E448" i="4" s="1"/>
  <c r="X368" i="4"/>
  <c r="U433" i="4"/>
  <c r="S433" i="4" s="1"/>
  <c r="W432" i="4"/>
  <c r="AL383" i="4"/>
  <c r="AM383" i="4" s="1"/>
  <c r="AN383" i="4" s="1"/>
  <c r="BE382" i="14" s="1"/>
  <c r="J384" i="4"/>
  <c r="K384" i="4" s="1"/>
  <c r="L384" i="4" s="1"/>
  <c r="BC383" i="14" s="1"/>
  <c r="E382" i="12"/>
  <c r="F382" i="12" s="1"/>
  <c r="H382" i="12" s="1"/>
  <c r="O384" i="4" l="1"/>
  <c r="AB140" i="14"/>
  <c r="AQ383" i="4"/>
  <c r="AF31" i="14"/>
  <c r="AK430" i="4"/>
  <c r="AJ431" i="4" s="1"/>
  <c r="AK431" i="4" s="1"/>
  <c r="I447" i="4"/>
  <c r="H448" i="4" s="1"/>
  <c r="V433" i="4"/>
  <c r="U434" i="4" s="1"/>
  <c r="S434" i="4" s="1"/>
  <c r="Y368" i="4"/>
  <c r="Z368" i="4" s="1"/>
  <c r="BD367" i="14" s="1"/>
  <c r="J385" i="4"/>
  <c r="K385" i="4" s="1"/>
  <c r="L385" i="4" s="1"/>
  <c r="BC384" i="14" s="1"/>
  <c r="AL384" i="4"/>
  <c r="E383" i="12"/>
  <c r="F383" i="12" s="1"/>
  <c r="H383" i="12" s="1"/>
  <c r="AC368" i="4" l="1"/>
  <c r="AD162" i="14"/>
  <c r="O385" i="4"/>
  <c r="AB162" i="14"/>
  <c r="AI432" i="4"/>
  <c r="AG432" i="4" s="1"/>
  <c r="AJ432" i="4" s="1"/>
  <c r="AI433" i="4" s="1"/>
  <c r="AG433" i="4" s="1"/>
  <c r="G449" i="4"/>
  <c r="E449" i="4" s="1"/>
  <c r="I448" i="4"/>
  <c r="W433" i="4"/>
  <c r="V434" i="4" s="1"/>
  <c r="W434" i="4" s="1"/>
  <c r="X369" i="4"/>
  <c r="E384" i="12"/>
  <c r="F384" i="12" s="1"/>
  <c r="H384" i="12" s="1"/>
  <c r="J386" i="4"/>
  <c r="AM384" i="4"/>
  <c r="AN384" i="4" s="1"/>
  <c r="BE383" i="14" s="1"/>
  <c r="AQ384" i="4" l="1"/>
  <c r="AF106" i="14"/>
  <c r="AK432" i="4"/>
  <c r="AJ433" i="4" s="1"/>
  <c r="AK433" i="4" s="1"/>
  <c r="H449" i="4"/>
  <c r="I449" i="4" s="1"/>
  <c r="U435" i="4"/>
  <c r="S435" i="4" s="1"/>
  <c r="V435" i="4" s="1"/>
  <c r="Y369" i="4"/>
  <c r="Z369" i="4" s="1"/>
  <c r="BD368" i="14" s="1"/>
  <c r="AL385" i="4"/>
  <c r="AM385" i="4" s="1"/>
  <c r="AN385" i="4" s="1"/>
  <c r="BE384" i="14" s="1"/>
  <c r="K386" i="4"/>
  <c r="L386" i="4" s="1"/>
  <c r="BC385" i="14" s="1"/>
  <c r="AQ385" i="4" l="1"/>
  <c r="AF140" i="14"/>
  <c r="AC369" i="4"/>
  <c r="AD161" i="14"/>
  <c r="O386" i="4"/>
  <c r="AB181" i="14"/>
  <c r="AI434" i="4"/>
  <c r="AG434" i="4" s="1"/>
  <c r="AJ434" i="4" s="1"/>
  <c r="AI435" i="4" s="1"/>
  <c r="AG435" i="4" s="1"/>
  <c r="G450" i="4"/>
  <c r="E450" i="4" s="1"/>
  <c r="H450" i="4" s="1"/>
  <c r="I450" i="4" s="1"/>
  <c r="X370" i="4"/>
  <c r="J387" i="4"/>
  <c r="K387" i="4" s="1"/>
  <c r="L387" i="4" s="1"/>
  <c r="BC386" i="14" s="1"/>
  <c r="E385" i="12"/>
  <c r="F385" i="12" s="1"/>
  <c r="H385" i="12" s="1"/>
  <c r="AL386" i="4"/>
  <c r="W435" i="4"/>
  <c r="U436" i="4"/>
  <c r="S436" i="4" s="1"/>
  <c r="O387" i="4" l="1"/>
  <c r="AB212" i="14"/>
  <c r="AK434" i="4"/>
  <c r="AJ435" i="4" s="1"/>
  <c r="AK435" i="4" s="1"/>
  <c r="G451" i="4"/>
  <c r="E451" i="4" s="1"/>
  <c r="H451" i="4" s="1"/>
  <c r="G452" i="4" s="1"/>
  <c r="E452" i="4" s="1"/>
  <c r="Y370" i="4"/>
  <c r="Z370" i="4" s="1"/>
  <c r="BD369" i="14" s="1"/>
  <c r="AM386" i="4"/>
  <c r="AN386" i="4" s="1"/>
  <c r="BE385" i="14" s="1"/>
  <c r="J388" i="4"/>
  <c r="V436" i="4"/>
  <c r="U437" i="4" s="1"/>
  <c r="S437" i="4" s="1"/>
  <c r="E386" i="12"/>
  <c r="F386" i="12" s="1"/>
  <c r="H386" i="12" s="1"/>
  <c r="AQ386" i="4" l="1"/>
  <c r="AF164" i="14"/>
  <c r="AC370" i="4"/>
  <c r="AD159" i="14"/>
  <c r="AI436" i="4"/>
  <c r="AG436" i="4" s="1"/>
  <c r="AJ436" i="4" s="1"/>
  <c r="AK436" i="4" s="1"/>
  <c r="I451" i="4"/>
  <c r="H452" i="4" s="1"/>
  <c r="W436" i="4"/>
  <c r="V437" i="4" s="1"/>
  <c r="X371" i="4"/>
  <c r="AL387" i="4"/>
  <c r="AM387" i="4" s="1"/>
  <c r="AN387" i="4" s="1"/>
  <c r="BE386" i="14" s="1"/>
  <c r="K388" i="4"/>
  <c r="L388" i="4" s="1"/>
  <c r="BC387" i="14" s="1"/>
  <c r="O388" i="4" l="1"/>
  <c r="AB97" i="14"/>
  <c r="AQ387" i="4"/>
  <c r="AF200" i="14"/>
  <c r="AI437" i="4"/>
  <c r="AG437" i="4" s="1"/>
  <c r="AJ437" i="4" s="1"/>
  <c r="I452" i="4"/>
  <c r="G453" i="4"/>
  <c r="E453" i="4" s="1"/>
  <c r="Y371" i="4"/>
  <c r="Z371" i="4" s="1"/>
  <c r="BD370" i="14" s="1"/>
  <c r="AL388" i="4"/>
  <c r="AM388" i="4" s="1"/>
  <c r="AN388" i="4" s="1"/>
  <c r="BE387" i="14" s="1"/>
  <c r="J389" i="4"/>
  <c r="K389" i="4" s="1"/>
  <c r="E387" i="12"/>
  <c r="F387" i="12" s="1"/>
  <c r="H387" i="12" s="1"/>
  <c r="U438" i="4"/>
  <c r="S438" i="4" s="1"/>
  <c r="W437" i="4"/>
  <c r="AC371" i="4" l="1"/>
  <c r="AD170" i="14"/>
  <c r="AQ388" i="4"/>
  <c r="AF141" i="14"/>
  <c r="AK437" i="4"/>
  <c r="AI438" i="4"/>
  <c r="AG438" i="4" s="1"/>
  <c r="H453" i="4"/>
  <c r="G454" i="4" s="1"/>
  <c r="E454" i="4" s="1"/>
  <c r="X372" i="4"/>
  <c r="L389" i="4"/>
  <c r="BC388" i="14" s="1"/>
  <c r="J390" i="4"/>
  <c r="K390" i="4" s="1"/>
  <c r="L390" i="4" s="1"/>
  <c r="BC389" i="14" s="1"/>
  <c r="V438" i="4"/>
  <c r="W438" i="4" s="1"/>
  <c r="AL389" i="4"/>
  <c r="O390" i="4" l="1"/>
  <c r="AB93" i="14"/>
  <c r="O389" i="4"/>
  <c r="AB166" i="14"/>
  <c r="AJ438" i="4"/>
  <c r="AK438" i="4" s="1"/>
  <c r="I453" i="4"/>
  <c r="H454" i="4" s="1"/>
  <c r="I454" i="4" s="1"/>
  <c r="E388" i="12"/>
  <c r="F388" i="12" s="1"/>
  <c r="H388" i="12" s="1"/>
  <c r="Y372" i="4"/>
  <c r="Z372" i="4" s="1"/>
  <c r="BD371" i="14" s="1"/>
  <c r="U439" i="4"/>
  <c r="S439" i="4" s="1"/>
  <c r="V439" i="4" s="1"/>
  <c r="J391" i="4"/>
  <c r="K391" i="4" s="1"/>
  <c r="L391" i="4" s="1"/>
  <c r="BC390" i="14" s="1"/>
  <c r="AM389" i="4"/>
  <c r="AN389" i="4" s="1"/>
  <c r="BE388" i="14" s="1"/>
  <c r="E389" i="12"/>
  <c r="F389" i="12" s="1"/>
  <c r="H389" i="12" s="1"/>
  <c r="AD72" i="14" l="1"/>
  <c r="AQ389" i="4"/>
  <c r="AF151" i="14"/>
  <c r="O391" i="4"/>
  <c r="AB118" i="14"/>
  <c r="AC372" i="4"/>
  <c r="AI439" i="4"/>
  <c r="AG439" i="4" s="1"/>
  <c r="AJ439" i="4" s="1"/>
  <c r="AI440" i="4" s="1"/>
  <c r="AG440" i="4" s="1"/>
  <c r="G455" i="4"/>
  <c r="E455" i="4" s="1"/>
  <c r="H455" i="4" s="1"/>
  <c r="I455" i="4" s="1"/>
  <c r="X373" i="4"/>
  <c r="U440" i="4"/>
  <c r="S440" i="4" s="1"/>
  <c r="W439" i="4"/>
  <c r="AL390" i="4"/>
  <c r="AM390" i="4" s="1"/>
  <c r="AN390" i="4" s="1"/>
  <c r="BE389" i="14" s="1"/>
  <c r="J392" i="4"/>
  <c r="K392" i="4" s="1"/>
  <c r="L392" i="4" s="1"/>
  <c r="BC391" i="14" s="1"/>
  <c r="E390" i="12"/>
  <c r="F390" i="12" s="1"/>
  <c r="H390" i="12" s="1"/>
  <c r="O392" i="4" l="1"/>
  <c r="AB108" i="14"/>
  <c r="AQ390" i="4"/>
  <c r="AF111" i="14"/>
  <c r="AK439" i="4"/>
  <c r="AJ440" i="4" s="1"/>
  <c r="G456" i="4"/>
  <c r="E456" i="4" s="1"/>
  <c r="H456" i="4" s="1"/>
  <c r="G457" i="4" s="1"/>
  <c r="E457" i="4" s="1"/>
  <c r="V440" i="4"/>
  <c r="W440" i="4" s="1"/>
  <c r="Y373" i="4"/>
  <c r="Z373" i="4" s="1"/>
  <c r="BD372" i="14" s="1"/>
  <c r="J393" i="4"/>
  <c r="K393" i="4" s="1"/>
  <c r="L393" i="4" s="1"/>
  <c r="BC392" i="14" s="1"/>
  <c r="E391" i="12"/>
  <c r="F391" i="12" s="1"/>
  <c r="H391" i="12" s="1"/>
  <c r="AL391" i="4"/>
  <c r="AD142" i="14" l="1"/>
  <c r="O393" i="4"/>
  <c r="AB144" i="14"/>
  <c r="AC373" i="4"/>
  <c r="I456" i="4"/>
  <c r="H457" i="4" s="1"/>
  <c r="G458" i="4" s="1"/>
  <c r="E458" i="4" s="1"/>
  <c r="AI441" i="4"/>
  <c r="AG441" i="4" s="1"/>
  <c r="AK440" i="4"/>
  <c r="U441" i="4"/>
  <c r="S441" i="4" s="1"/>
  <c r="V441" i="4" s="1"/>
  <c r="W441" i="4" s="1"/>
  <c r="X374" i="4"/>
  <c r="Y374" i="4" s="1"/>
  <c r="J394" i="4"/>
  <c r="AM391" i="4"/>
  <c r="AN391" i="4" s="1"/>
  <c r="BE390" i="14" s="1"/>
  <c r="E392" i="12"/>
  <c r="F392" i="12" s="1"/>
  <c r="H392" i="12" s="1"/>
  <c r="AQ391" i="4" l="1"/>
  <c r="AF99" i="14"/>
  <c r="AJ441" i="4"/>
  <c r="AI442" i="4" s="1"/>
  <c r="AG442" i="4" s="1"/>
  <c r="I457" i="4"/>
  <c r="H458" i="4" s="1"/>
  <c r="G459" i="4" s="1"/>
  <c r="E459" i="4" s="1"/>
  <c r="U442" i="4"/>
  <c r="S442" i="4" s="1"/>
  <c r="V442" i="4" s="1"/>
  <c r="X375" i="4"/>
  <c r="Z374" i="4"/>
  <c r="BD373" i="14" s="1"/>
  <c r="AL392" i="4"/>
  <c r="K394" i="4"/>
  <c r="L394" i="4" s="1"/>
  <c r="BC393" i="14" s="1"/>
  <c r="AD89" i="14" l="1"/>
  <c r="O394" i="4"/>
  <c r="AB20" i="14"/>
  <c r="AC374" i="4"/>
  <c r="AK441" i="4"/>
  <c r="AJ442" i="4" s="1"/>
  <c r="AK442" i="4" s="1"/>
  <c r="I458" i="4"/>
  <c r="H459" i="4" s="1"/>
  <c r="W442" i="4"/>
  <c r="U443" i="4"/>
  <c r="S443" i="4" s="1"/>
  <c r="Y375" i="4"/>
  <c r="Z375" i="4" s="1"/>
  <c r="BD374" i="14" s="1"/>
  <c r="E393" i="12"/>
  <c r="F393" i="12" s="1"/>
  <c r="H393" i="12" s="1"/>
  <c r="J395" i="4"/>
  <c r="AM392" i="4"/>
  <c r="AN392" i="4" s="1"/>
  <c r="BE391" i="14" s="1"/>
  <c r="AQ392" i="4" l="1"/>
  <c r="AF92" i="14"/>
  <c r="AC375" i="4"/>
  <c r="AD118" i="14"/>
  <c r="AI443" i="4"/>
  <c r="AG443" i="4" s="1"/>
  <c r="AJ443" i="4" s="1"/>
  <c r="AI444" i="4" s="1"/>
  <c r="AG444" i="4" s="1"/>
  <c r="G460" i="4"/>
  <c r="E460" i="4" s="1"/>
  <c r="I459" i="4"/>
  <c r="V443" i="4"/>
  <c r="U444" i="4" s="1"/>
  <c r="S444" i="4" s="1"/>
  <c r="X376" i="4"/>
  <c r="K395" i="4"/>
  <c r="L395" i="4" s="1"/>
  <c r="BC394" i="14" s="1"/>
  <c r="AL393" i="4"/>
  <c r="O395" i="4" l="1"/>
  <c r="AB112" i="14"/>
  <c r="AK443" i="4"/>
  <c r="AJ444" i="4" s="1"/>
  <c r="AI445" i="4" s="1"/>
  <c r="AG445" i="4" s="1"/>
  <c r="H460" i="4"/>
  <c r="G461" i="4" s="1"/>
  <c r="E461" i="4" s="1"/>
  <c r="W443" i="4"/>
  <c r="V444" i="4" s="1"/>
  <c r="U445" i="4" s="1"/>
  <c r="S445" i="4" s="1"/>
  <c r="Y376" i="4"/>
  <c r="Z376" i="4" s="1"/>
  <c r="BD375" i="14" s="1"/>
  <c r="J396" i="4"/>
  <c r="K396" i="4" s="1"/>
  <c r="L396" i="4" s="1"/>
  <c r="BC395" i="14" s="1"/>
  <c r="E394" i="12"/>
  <c r="F394" i="12" s="1"/>
  <c r="H394" i="12" s="1"/>
  <c r="AM393" i="4"/>
  <c r="AN393" i="4" s="1"/>
  <c r="BE392" i="14" s="1"/>
  <c r="AD94" i="14" l="1"/>
  <c r="O396" i="4"/>
  <c r="AB130" i="14"/>
  <c r="AQ393" i="4"/>
  <c r="AF120" i="14"/>
  <c r="AC376" i="4"/>
  <c r="AK444" i="4"/>
  <c r="AJ445" i="4" s="1"/>
  <c r="AK445" i="4" s="1"/>
  <c r="I460" i="4"/>
  <c r="H461" i="4" s="1"/>
  <c r="I461" i="4" s="1"/>
  <c r="W444" i="4"/>
  <c r="V445" i="4" s="1"/>
  <c r="W445" i="4" s="1"/>
  <c r="X377" i="4"/>
  <c r="Y377" i="4" s="1"/>
  <c r="Z377" i="4" s="1"/>
  <c r="BD376" i="14" s="1"/>
  <c r="AL394" i="4"/>
  <c r="AM394" i="4" s="1"/>
  <c r="AN394" i="4" s="1"/>
  <c r="BE393" i="14" s="1"/>
  <c r="J397" i="4"/>
  <c r="K397" i="4" s="1"/>
  <c r="L397" i="4" s="1"/>
  <c r="BC396" i="14" s="1"/>
  <c r="E395" i="12"/>
  <c r="F395" i="12" s="1"/>
  <c r="H395" i="12" s="1"/>
  <c r="O397" i="4" l="1"/>
  <c r="AB124" i="14"/>
  <c r="AQ394" i="4"/>
  <c r="AF20" i="14"/>
  <c r="AC377" i="4"/>
  <c r="AD63" i="14"/>
  <c r="AI446" i="4"/>
  <c r="AG446" i="4" s="1"/>
  <c r="AJ446" i="4" s="1"/>
  <c r="AK446" i="4" s="1"/>
  <c r="G462" i="4"/>
  <c r="E462" i="4" s="1"/>
  <c r="H462" i="4" s="1"/>
  <c r="U446" i="4"/>
  <c r="S446" i="4" s="1"/>
  <c r="V446" i="4" s="1"/>
  <c r="U447" i="4" s="1"/>
  <c r="S447" i="4" s="1"/>
  <c r="X378" i="4"/>
  <c r="Y378" i="4" s="1"/>
  <c r="Z378" i="4" s="1"/>
  <c r="BD377" i="14" s="1"/>
  <c r="E396" i="12"/>
  <c r="F396" i="12" s="1"/>
  <c r="H396" i="12" s="1"/>
  <c r="AL395" i="4"/>
  <c r="J398" i="4"/>
  <c r="AC378" i="4" l="1"/>
  <c r="AD90" i="14"/>
  <c r="AI447" i="4"/>
  <c r="AG447" i="4" s="1"/>
  <c r="AJ447" i="4" s="1"/>
  <c r="AK447" i="4" s="1"/>
  <c r="I462" i="4"/>
  <c r="G463" i="4"/>
  <c r="E463" i="4" s="1"/>
  <c r="W446" i="4"/>
  <c r="V447" i="4" s="1"/>
  <c r="X379" i="4"/>
  <c r="K398" i="4"/>
  <c r="L398" i="4" s="1"/>
  <c r="BC397" i="14" s="1"/>
  <c r="AM395" i="4"/>
  <c r="AN395" i="4" s="1"/>
  <c r="BE394" i="14" s="1"/>
  <c r="O398" i="4" l="1"/>
  <c r="AB150" i="14"/>
  <c r="AQ395" i="4"/>
  <c r="AF87" i="14"/>
  <c r="AI448" i="4"/>
  <c r="AG448" i="4" s="1"/>
  <c r="AJ448" i="4" s="1"/>
  <c r="AI449" i="4" s="1"/>
  <c r="AG449" i="4" s="1"/>
  <c r="H463" i="4"/>
  <c r="G464" i="4" s="1"/>
  <c r="E464" i="4" s="1"/>
  <c r="U448" i="4"/>
  <c r="S448" i="4" s="1"/>
  <c r="W447" i="4"/>
  <c r="Y379" i="4"/>
  <c r="Z379" i="4" s="1"/>
  <c r="BD378" i="14" s="1"/>
  <c r="AL396" i="4"/>
  <c r="E397" i="12"/>
  <c r="F397" i="12" s="1"/>
  <c r="H397" i="12" s="1"/>
  <c r="J399" i="4"/>
  <c r="AC379" i="4" l="1"/>
  <c r="AD122" i="14"/>
  <c r="AK448" i="4"/>
  <c r="AJ449" i="4" s="1"/>
  <c r="AI450" i="4" s="1"/>
  <c r="AG450" i="4" s="1"/>
  <c r="I463" i="4"/>
  <c r="H464" i="4" s="1"/>
  <c r="I464" i="4" s="1"/>
  <c r="V448" i="4"/>
  <c r="W448" i="4" s="1"/>
  <c r="X380" i="4"/>
  <c r="K399" i="4"/>
  <c r="L399" i="4" s="1"/>
  <c r="BC398" i="14" s="1"/>
  <c r="AM396" i="4"/>
  <c r="AN396" i="4" s="1"/>
  <c r="BE395" i="14" s="1"/>
  <c r="O399" i="4" l="1"/>
  <c r="AB173" i="14"/>
  <c r="AQ396" i="4"/>
  <c r="AF103" i="14"/>
  <c r="AK449" i="4"/>
  <c r="AJ450" i="4" s="1"/>
  <c r="AK450" i="4" s="1"/>
  <c r="G465" i="4"/>
  <c r="E465" i="4" s="1"/>
  <c r="H465" i="4" s="1"/>
  <c r="I465" i="4" s="1"/>
  <c r="U449" i="4"/>
  <c r="S449" i="4" s="1"/>
  <c r="V449" i="4" s="1"/>
  <c r="W449" i="4" s="1"/>
  <c r="Y380" i="4"/>
  <c r="Z380" i="4" s="1"/>
  <c r="BD379" i="14" s="1"/>
  <c r="AL397" i="4"/>
  <c r="J400" i="4"/>
  <c r="E398" i="12"/>
  <c r="F398" i="12" s="1"/>
  <c r="H398" i="12" s="1"/>
  <c r="AC380" i="4" l="1"/>
  <c r="AD148" i="14"/>
  <c r="AI451" i="4"/>
  <c r="AG451" i="4" s="1"/>
  <c r="AJ451" i="4" s="1"/>
  <c r="AK451" i="4" s="1"/>
  <c r="G466" i="4"/>
  <c r="E466" i="4" s="1"/>
  <c r="H466" i="4" s="1"/>
  <c r="G467" i="4" s="1"/>
  <c r="E467" i="4" s="1"/>
  <c r="U450" i="4"/>
  <c r="S450" i="4" s="1"/>
  <c r="V450" i="4" s="1"/>
  <c r="U451" i="4" s="1"/>
  <c r="S451" i="4" s="1"/>
  <c r="X381" i="4"/>
  <c r="Y381" i="4" s="1"/>
  <c r="Z381" i="4" s="1"/>
  <c r="BD380" i="14" s="1"/>
  <c r="K400" i="4"/>
  <c r="L400" i="4" s="1"/>
  <c r="BC399" i="14" s="1"/>
  <c r="AM397" i="4"/>
  <c r="AN397" i="4" s="1"/>
  <c r="BE396" i="14" s="1"/>
  <c r="AQ397" i="4" l="1"/>
  <c r="AF100" i="14"/>
  <c r="O400" i="4"/>
  <c r="AB182" i="14"/>
  <c r="AC381" i="4"/>
  <c r="AD191" i="14"/>
  <c r="AI452" i="4"/>
  <c r="AG452" i="4" s="1"/>
  <c r="AJ452" i="4" s="1"/>
  <c r="AK452" i="4" s="1"/>
  <c r="I466" i="4"/>
  <c r="H467" i="4" s="1"/>
  <c r="G468" i="4" s="1"/>
  <c r="E468" i="4" s="1"/>
  <c r="W450" i="4"/>
  <c r="V451" i="4" s="1"/>
  <c r="W451" i="4" s="1"/>
  <c r="X382" i="4"/>
  <c r="J401" i="4"/>
  <c r="K401" i="4" s="1"/>
  <c r="L401" i="4" s="1"/>
  <c r="BC400" i="14" s="1"/>
  <c r="E399" i="12"/>
  <c r="F399" i="12" s="1"/>
  <c r="H399" i="12" s="1"/>
  <c r="AL398" i="4"/>
  <c r="O401" i="4" l="1"/>
  <c r="AB153" i="14"/>
  <c r="AI453" i="4"/>
  <c r="AG453" i="4" s="1"/>
  <c r="AJ453" i="4" s="1"/>
  <c r="I467" i="4"/>
  <c r="H468" i="4" s="1"/>
  <c r="G469" i="4" s="1"/>
  <c r="E469" i="4" s="1"/>
  <c r="U452" i="4"/>
  <c r="S452" i="4" s="1"/>
  <c r="V452" i="4" s="1"/>
  <c r="W452" i="4" s="1"/>
  <c r="Y382" i="4"/>
  <c r="Z382" i="4" s="1"/>
  <c r="BD381" i="14" s="1"/>
  <c r="E400" i="12"/>
  <c r="F400" i="12" s="1"/>
  <c r="H400" i="12" s="1"/>
  <c r="AM398" i="4"/>
  <c r="AN398" i="4" s="1"/>
  <c r="BE397" i="14" s="1"/>
  <c r="J402" i="4"/>
  <c r="AQ398" i="4" l="1"/>
  <c r="AF132" i="14"/>
  <c r="AC382" i="4"/>
  <c r="AD196" i="14"/>
  <c r="I468" i="4"/>
  <c r="H469" i="4" s="1"/>
  <c r="G470" i="4" s="1"/>
  <c r="E470" i="4" s="1"/>
  <c r="AK453" i="4"/>
  <c r="AI454" i="4"/>
  <c r="AG454" i="4" s="1"/>
  <c r="U453" i="4"/>
  <c r="S453" i="4" s="1"/>
  <c r="V453" i="4" s="1"/>
  <c r="U454" i="4" s="1"/>
  <c r="S454" i="4" s="1"/>
  <c r="X383" i="4"/>
  <c r="AL399" i="4"/>
  <c r="AM399" i="4" s="1"/>
  <c r="AN399" i="4" s="1"/>
  <c r="BE398" i="14" s="1"/>
  <c r="K402" i="4"/>
  <c r="L402" i="4" s="1"/>
  <c r="AS6" i="14" l="1"/>
  <c r="BC401" i="14"/>
  <c r="AQ399" i="4"/>
  <c r="AF162" i="14"/>
  <c r="O402" i="4"/>
  <c r="AB165" i="14"/>
  <c r="I469" i="4"/>
  <c r="H470" i="4" s="1"/>
  <c r="G471" i="4" s="1"/>
  <c r="E471" i="4" s="1"/>
  <c r="AJ454" i="4"/>
  <c r="Y383" i="4"/>
  <c r="Z383" i="4" s="1"/>
  <c r="BD382" i="14" s="1"/>
  <c r="W453" i="4"/>
  <c r="V454" i="4" s="1"/>
  <c r="E401" i="12"/>
  <c r="F401" i="12" s="1"/>
  <c r="H401" i="12" s="1"/>
  <c r="J403" i="4"/>
  <c r="AL400" i="4"/>
  <c r="AC383" i="4" l="1"/>
  <c r="AD60" i="14"/>
  <c r="I470" i="4"/>
  <c r="H471" i="4" s="1"/>
  <c r="I471" i="4" s="1"/>
  <c r="AI455" i="4"/>
  <c r="AG455" i="4" s="1"/>
  <c r="AK454" i="4"/>
  <c r="X384" i="4"/>
  <c r="K403" i="4"/>
  <c r="L403" i="4" s="1"/>
  <c r="BC402" i="14" s="1"/>
  <c r="AM400" i="4"/>
  <c r="AN400" i="4" s="1"/>
  <c r="BE399" i="14" s="1"/>
  <c r="W454" i="4"/>
  <c r="U455" i="4"/>
  <c r="S455" i="4" s="1"/>
  <c r="O403" i="4" l="1"/>
  <c r="AB179" i="14"/>
  <c r="AQ400" i="4"/>
  <c r="AF170" i="14"/>
  <c r="G472" i="4"/>
  <c r="E472" i="4" s="1"/>
  <c r="H472" i="4" s="1"/>
  <c r="I472" i="4" s="1"/>
  <c r="AJ455" i="4"/>
  <c r="AK455" i="4" s="1"/>
  <c r="Y384" i="4"/>
  <c r="Z384" i="4" s="1"/>
  <c r="BD383" i="14" s="1"/>
  <c r="J404" i="4"/>
  <c r="K404" i="4" s="1"/>
  <c r="L404" i="4" s="1"/>
  <c r="BC403" i="14" s="1"/>
  <c r="V455" i="4"/>
  <c r="W455" i="4" s="1"/>
  <c r="AL401" i="4"/>
  <c r="E402" i="12"/>
  <c r="F402" i="12" s="1"/>
  <c r="H402" i="12" s="1"/>
  <c r="O404" i="4" l="1"/>
  <c r="AB186" i="14"/>
  <c r="AC384" i="4"/>
  <c r="AD98" i="14"/>
  <c r="G473" i="4"/>
  <c r="E473" i="4" s="1"/>
  <c r="H473" i="4" s="1"/>
  <c r="G474" i="4" s="1"/>
  <c r="E474" i="4" s="1"/>
  <c r="AI456" i="4"/>
  <c r="AG456" i="4" s="1"/>
  <c r="AJ456" i="4" s="1"/>
  <c r="AI457" i="4" s="1"/>
  <c r="AG457" i="4" s="1"/>
  <c r="X385" i="4"/>
  <c r="Y385" i="4" s="1"/>
  <c r="Z385" i="4" s="1"/>
  <c r="BD384" i="14" s="1"/>
  <c r="U456" i="4"/>
  <c r="S456" i="4" s="1"/>
  <c r="V456" i="4" s="1"/>
  <c r="W456" i="4" s="1"/>
  <c r="E403" i="12"/>
  <c r="F403" i="12" s="1"/>
  <c r="H403" i="12" s="1"/>
  <c r="J405" i="4"/>
  <c r="AM401" i="4"/>
  <c r="AN401" i="4" s="1"/>
  <c r="BE400" i="14" s="1"/>
  <c r="AC385" i="4" l="1"/>
  <c r="AD127" i="14"/>
  <c r="AQ401" i="4"/>
  <c r="AF155" i="14"/>
  <c r="I473" i="4"/>
  <c r="H474" i="4" s="1"/>
  <c r="G475" i="4" s="1"/>
  <c r="E475" i="4" s="1"/>
  <c r="AK456" i="4"/>
  <c r="AJ457" i="4" s="1"/>
  <c r="AI458" i="4" s="1"/>
  <c r="AG458" i="4" s="1"/>
  <c r="X386" i="4"/>
  <c r="U457" i="4"/>
  <c r="S457" i="4" s="1"/>
  <c r="V457" i="4" s="1"/>
  <c r="W457" i="4" s="1"/>
  <c r="K405" i="4"/>
  <c r="L405" i="4" s="1"/>
  <c r="BC404" i="14" s="1"/>
  <c r="AL402" i="4"/>
  <c r="O405" i="4" l="1"/>
  <c r="AB221" i="14"/>
  <c r="I474" i="4"/>
  <c r="H475" i="4" s="1"/>
  <c r="G476" i="4" s="1"/>
  <c r="E476" i="4" s="1"/>
  <c r="AK457" i="4"/>
  <c r="AJ458" i="4" s="1"/>
  <c r="AK458" i="4" s="1"/>
  <c r="U458" i="4"/>
  <c r="S458" i="4" s="1"/>
  <c r="V458" i="4" s="1"/>
  <c r="Y386" i="4"/>
  <c r="Z386" i="4" s="1"/>
  <c r="BD385" i="14" s="1"/>
  <c r="E404" i="12"/>
  <c r="F404" i="12" s="1"/>
  <c r="H404" i="12" s="1"/>
  <c r="J406" i="4"/>
  <c r="AM402" i="4"/>
  <c r="AN402" i="4" s="1"/>
  <c r="AW6" i="14" l="1"/>
  <c r="BE401" i="14"/>
  <c r="AC386" i="4"/>
  <c r="AD147" i="14"/>
  <c r="AQ402" i="4"/>
  <c r="AF157" i="14"/>
  <c r="I475" i="4"/>
  <c r="H476" i="4" s="1"/>
  <c r="G477" i="4" s="1"/>
  <c r="E477" i="4" s="1"/>
  <c r="AI459" i="4"/>
  <c r="AG459" i="4" s="1"/>
  <c r="AJ459" i="4" s="1"/>
  <c r="AI460" i="4" s="1"/>
  <c r="AG460" i="4" s="1"/>
  <c r="X387" i="4"/>
  <c r="AL403" i="4"/>
  <c r="AM403" i="4" s="1"/>
  <c r="AN403" i="4" s="1"/>
  <c r="BE402" i="14" s="1"/>
  <c r="K406" i="4"/>
  <c r="L406" i="4" s="1"/>
  <c r="BC405" i="14" s="1"/>
  <c r="W458" i="4"/>
  <c r="U459" i="4"/>
  <c r="S459" i="4" s="1"/>
  <c r="AQ403" i="4" l="1"/>
  <c r="AF172" i="14"/>
  <c r="O406" i="4"/>
  <c r="AB218" i="14"/>
  <c r="I476" i="4"/>
  <c r="H477" i="4" s="1"/>
  <c r="AK459" i="4"/>
  <c r="AJ460" i="4" s="1"/>
  <c r="Y387" i="4"/>
  <c r="Z387" i="4" s="1"/>
  <c r="BD386" i="14" s="1"/>
  <c r="AL404" i="4"/>
  <c r="AM404" i="4" s="1"/>
  <c r="AN404" i="4" s="1"/>
  <c r="BE403" i="14" s="1"/>
  <c r="V459" i="4"/>
  <c r="W459" i="4" s="1"/>
  <c r="E405" i="12"/>
  <c r="F405" i="12" s="1"/>
  <c r="H405" i="12" s="1"/>
  <c r="J407" i="4"/>
  <c r="AQ404" i="4" l="1"/>
  <c r="AF188" i="14"/>
  <c r="AC387" i="4"/>
  <c r="AD193" i="14"/>
  <c r="AI461" i="4"/>
  <c r="AG461" i="4" s="1"/>
  <c r="AK460" i="4"/>
  <c r="G478" i="4"/>
  <c r="E478" i="4" s="1"/>
  <c r="I477" i="4"/>
  <c r="U460" i="4"/>
  <c r="S460" i="4" s="1"/>
  <c r="V460" i="4" s="1"/>
  <c r="U461" i="4" s="1"/>
  <c r="S461" i="4" s="1"/>
  <c r="X388" i="4"/>
  <c r="K407" i="4"/>
  <c r="L407" i="4" s="1"/>
  <c r="BC406" i="14" s="1"/>
  <c r="AL405" i="4"/>
  <c r="O407" i="4" l="1"/>
  <c r="AB239" i="14"/>
  <c r="AJ461" i="4"/>
  <c r="AK461" i="4" s="1"/>
  <c r="H478" i="4"/>
  <c r="Y388" i="4"/>
  <c r="Z388" i="4" s="1"/>
  <c r="BD387" i="14" s="1"/>
  <c r="J408" i="4"/>
  <c r="K408" i="4" s="1"/>
  <c r="L408" i="4" s="1"/>
  <c r="BC407" i="14" s="1"/>
  <c r="W460" i="4"/>
  <c r="V461" i="4" s="1"/>
  <c r="AM405" i="4"/>
  <c r="AN405" i="4" s="1"/>
  <c r="BE404" i="14" s="1"/>
  <c r="E406" i="12"/>
  <c r="F406" i="12" s="1"/>
  <c r="H406" i="12" s="1"/>
  <c r="AQ405" i="4" l="1"/>
  <c r="AF225" i="14"/>
  <c r="AC388" i="4"/>
  <c r="AD135" i="14"/>
  <c r="O408" i="4"/>
  <c r="AB266" i="14"/>
  <c r="AI462" i="4"/>
  <c r="AG462" i="4" s="1"/>
  <c r="AJ462" i="4" s="1"/>
  <c r="I478" i="4"/>
  <c r="G479" i="4"/>
  <c r="E479" i="4" s="1"/>
  <c r="X389" i="4"/>
  <c r="U462" i="4"/>
  <c r="S462" i="4" s="1"/>
  <c r="W461" i="4"/>
  <c r="J409" i="4"/>
  <c r="K409" i="4" s="1"/>
  <c r="L409" i="4" s="1"/>
  <c r="BC408" i="14" s="1"/>
  <c r="E407" i="12"/>
  <c r="F407" i="12" s="1"/>
  <c r="H407" i="12" s="1"/>
  <c r="AL406" i="4"/>
  <c r="O409" i="4" l="1"/>
  <c r="AB44" i="14"/>
  <c r="AI463" i="4"/>
  <c r="AG463" i="4" s="1"/>
  <c r="AK462" i="4"/>
  <c r="H479" i="4"/>
  <c r="V462" i="4"/>
  <c r="U463" i="4" s="1"/>
  <c r="S463" i="4" s="1"/>
  <c r="Y389" i="4"/>
  <c r="Z389" i="4" s="1"/>
  <c r="BD388" i="14" s="1"/>
  <c r="J410" i="4"/>
  <c r="K410" i="4" s="1"/>
  <c r="L410" i="4" s="1"/>
  <c r="BC409" i="14" s="1"/>
  <c r="AM406" i="4"/>
  <c r="AN406" i="4" s="1"/>
  <c r="BE405" i="14" s="1"/>
  <c r="E408" i="12"/>
  <c r="F408" i="12" s="1"/>
  <c r="H408" i="12" s="1"/>
  <c r="O410" i="4" l="1"/>
  <c r="AB213" i="14"/>
  <c r="AC389" i="4"/>
  <c r="AD141" i="14"/>
  <c r="AQ406" i="4"/>
  <c r="AF222" i="14"/>
  <c r="AJ463" i="4"/>
  <c r="AI464" i="4" s="1"/>
  <c r="AG464" i="4" s="1"/>
  <c r="W462" i="4"/>
  <c r="V463" i="4" s="1"/>
  <c r="I479" i="4"/>
  <c r="G480" i="4"/>
  <c r="E480" i="4" s="1"/>
  <c r="X390" i="4"/>
  <c r="Y390" i="4" s="1"/>
  <c r="Z390" i="4" s="1"/>
  <c r="BD389" i="14" s="1"/>
  <c r="J411" i="4"/>
  <c r="K411" i="4" s="1"/>
  <c r="E409" i="12"/>
  <c r="F409" i="12" s="1"/>
  <c r="H409" i="12" s="1"/>
  <c r="AL407" i="4"/>
  <c r="AC390" i="4" l="1"/>
  <c r="AD109" i="14"/>
  <c r="AK463" i="4"/>
  <c r="AJ464" i="4" s="1"/>
  <c r="AI465" i="4" s="1"/>
  <c r="AG465" i="4" s="1"/>
  <c r="H480" i="4"/>
  <c r="G481" i="4" s="1"/>
  <c r="E481" i="4" s="1"/>
  <c r="X391" i="4"/>
  <c r="L411" i="4"/>
  <c r="J412" i="4"/>
  <c r="K412" i="4" s="1"/>
  <c r="L412" i="4" s="1"/>
  <c r="BC411" i="14" s="1"/>
  <c r="AM407" i="4"/>
  <c r="AN407" i="4" s="1"/>
  <c r="BE406" i="14" s="1"/>
  <c r="W463" i="4"/>
  <c r="U464" i="4"/>
  <c r="S464" i="4" s="1"/>
  <c r="AB224" i="14" l="1"/>
  <c r="BC410" i="14"/>
  <c r="O412" i="4"/>
  <c r="AB14" i="14"/>
  <c r="AQ407" i="4"/>
  <c r="AF272" i="14"/>
  <c r="AK464" i="4"/>
  <c r="AJ465" i="4" s="1"/>
  <c r="AK465" i="4" s="1"/>
  <c r="I480" i="4"/>
  <c r="H481" i="4" s="1"/>
  <c r="G482" i="4" s="1"/>
  <c r="E482" i="4" s="1"/>
  <c r="E410" i="12"/>
  <c r="F410" i="12" s="1"/>
  <c r="H410" i="12" s="1"/>
  <c r="O411" i="4"/>
  <c r="Y391" i="4"/>
  <c r="Z391" i="4" s="1"/>
  <c r="BD390" i="14" s="1"/>
  <c r="J413" i="4"/>
  <c r="K413" i="4" s="1"/>
  <c r="L413" i="4" s="1"/>
  <c r="BC412" i="14" s="1"/>
  <c r="E411" i="12"/>
  <c r="F411" i="12" s="1"/>
  <c r="H411" i="12" s="1"/>
  <c r="AL408" i="4"/>
  <c r="V464" i="4"/>
  <c r="O413" i="4" l="1"/>
  <c r="AB136" i="14"/>
  <c r="AC391" i="4"/>
  <c r="AD100" i="14"/>
  <c r="AI466" i="4"/>
  <c r="AG466" i="4" s="1"/>
  <c r="AJ466" i="4" s="1"/>
  <c r="AK466" i="4" s="1"/>
  <c r="I481" i="4"/>
  <c r="H482" i="4" s="1"/>
  <c r="G483" i="4" s="1"/>
  <c r="E483" i="4" s="1"/>
  <c r="X392" i="4"/>
  <c r="Y392" i="4" s="1"/>
  <c r="Z392" i="4" s="1"/>
  <c r="BD391" i="14" s="1"/>
  <c r="E412" i="12"/>
  <c r="F412" i="12" s="1"/>
  <c r="H412" i="12" s="1"/>
  <c r="AM408" i="4"/>
  <c r="AN408" i="4" s="1"/>
  <c r="BE407" i="14" s="1"/>
  <c r="J414" i="4"/>
  <c r="W464" i="4"/>
  <c r="U465" i="4"/>
  <c r="S465" i="4" s="1"/>
  <c r="AQ408" i="4" l="1"/>
  <c r="AF308" i="14"/>
  <c r="AC392" i="4"/>
  <c r="AD85" i="14"/>
  <c r="AI467" i="4"/>
  <c r="AG467" i="4" s="1"/>
  <c r="AJ467" i="4" s="1"/>
  <c r="AK467" i="4" s="1"/>
  <c r="I482" i="4"/>
  <c r="H483" i="4" s="1"/>
  <c r="X393" i="4"/>
  <c r="Y393" i="4" s="1"/>
  <c r="Z393" i="4" s="1"/>
  <c r="BD392" i="14" s="1"/>
  <c r="V465" i="4"/>
  <c r="U466" i="4" s="1"/>
  <c r="S466" i="4" s="1"/>
  <c r="AL409" i="4"/>
  <c r="AM409" i="4" s="1"/>
  <c r="AN409" i="4" s="1"/>
  <c r="BE408" i="14" s="1"/>
  <c r="K414" i="4"/>
  <c r="L414" i="4" s="1"/>
  <c r="BC413" i="14" s="1"/>
  <c r="AQ409" i="4" l="1"/>
  <c r="AF112" i="14"/>
  <c r="AC393" i="4"/>
  <c r="AD114" i="14"/>
  <c r="O414" i="4"/>
  <c r="AB147" i="14"/>
  <c r="AI468" i="4"/>
  <c r="AG468" i="4" s="1"/>
  <c r="AJ468" i="4" s="1"/>
  <c r="AI469" i="4" s="1"/>
  <c r="AG469" i="4" s="1"/>
  <c r="I483" i="4"/>
  <c r="G484" i="4"/>
  <c r="E484" i="4" s="1"/>
  <c r="X394" i="4"/>
  <c r="W465" i="4"/>
  <c r="V466" i="4" s="1"/>
  <c r="J415" i="4"/>
  <c r="E413" i="12"/>
  <c r="F413" i="12" s="1"/>
  <c r="H413" i="12" s="1"/>
  <c r="AL410" i="4"/>
  <c r="AK468" i="4" l="1"/>
  <c r="AJ469" i="4" s="1"/>
  <c r="AK469" i="4" s="1"/>
  <c r="H484" i="4"/>
  <c r="I484" i="4" s="1"/>
  <c r="Y394" i="4"/>
  <c r="Z394" i="4" s="1"/>
  <c r="BD393" i="14" s="1"/>
  <c r="W466" i="4"/>
  <c r="U467" i="4"/>
  <c r="S467" i="4" s="1"/>
  <c r="AM410" i="4"/>
  <c r="AN410" i="4" s="1"/>
  <c r="BE409" i="14" s="1"/>
  <c r="K415" i="4"/>
  <c r="L415" i="4" s="1"/>
  <c r="BC414" i="14" s="1"/>
  <c r="O415" i="4" l="1"/>
  <c r="AB164" i="14"/>
  <c r="AC394" i="4"/>
  <c r="AD44" i="14"/>
  <c r="AQ410" i="4"/>
  <c r="AF218" i="14"/>
  <c r="AI470" i="4"/>
  <c r="AG470" i="4" s="1"/>
  <c r="AJ470" i="4" s="1"/>
  <c r="AK470" i="4" s="1"/>
  <c r="G485" i="4"/>
  <c r="E485" i="4" s="1"/>
  <c r="H485" i="4" s="1"/>
  <c r="G486" i="4" s="1"/>
  <c r="E486" i="4" s="1"/>
  <c r="X395" i="4"/>
  <c r="Y395" i="4" s="1"/>
  <c r="Z395" i="4" s="1"/>
  <c r="BD394" i="14" s="1"/>
  <c r="V467" i="4"/>
  <c r="W467" i="4" s="1"/>
  <c r="J416" i="4"/>
  <c r="E414" i="12"/>
  <c r="F414" i="12" s="1"/>
  <c r="H414" i="12" s="1"/>
  <c r="AL411" i="4"/>
  <c r="AC395" i="4" l="1"/>
  <c r="AD77" i="14"/>
  <c r="AI471" i="4"/>
  <c r="AG471" i="4" s="1"/>
  <c r="AJ471" i="4" s="1"/>
  <c r="AK471" i="4" s="1"/>
  <c r="I485" i="4"/>
  <c r="H486" i="4" s="1"/>
  <c r="I486" i="4" s="1"/>
  <c r="U468" i="4"/>
  <c r="S468" i="4" s="1"/>
  <c r="V468" i="4" s="1"/>
  <c r="X396" i="4"/>
  <c r="K416" i="4"/>
  <c r="L416" i="4" s="1"/>
  <c r="BC415" i="14" s="1"/>
  <c r="AM411" i="4"/>
  <c r="AN411" i="4" s="1"/>
  <c r="BE410" i="14" s="1"/>
  <c r="AQ411" i="4" l="1"/>
  <c r="AF235" i="14"/>
  <c r="O416" i="4"/>
  <c r="AB189" i="14"/>
  <c r="AI472" i="4"/>
  <c r="AG472" i="4" s="1"/>
  <c r="AJ472" i="4" s="1"/>
  <c r="AK472" i="4" s="1"/>
  <c r="G487" i="4"/>
  <c r="E487" i="4" s="1"/>
  <c r="H487" i="4" s="1"/>
  <c r="I487" i="4" s="1"/>
  <c r="W468" i="4"/>
  <c r="U469" i="4"/>
  <c r="S469" i="4" s="1"/>
  <c r="Y396" i="4"/>
  <c r="Z396" i="4" s="1"/>
  <c r="BD395" i="14" s="1"/>
  <c r="AL412" i="4"/>
  <c r="E415" i="12"/>
  <c r="F415" i="12" s="1"/>
  <c r="H415" i="12" s="1"/>
  <c r="J417" i="4"/>
  <c r="AC396" i="4" l="1"/>
  <c r="AD96" i="14"/>
  <c r="AI473" i="4"/>
  <c r="AG473" i="4" s="1"/>
  <c r="AJ473" i="4" s="1"/>
  <c r="AK473" i="4" s="1"/>
  <c r="G488" i="4"/>
  <c r="E488" i="4" s="1"/>
  <c r="H488" i="4" s="1"/>
  <c r="I488" i="4" s="1"/>
  <c r="V469" i="4"/>
  <c r="U470" i="4" s="1"/>
  <c r="S470" i="4" s="1"/>
  <c r="X397" i="4"/>
  <c r="K417" i="4"/>
  <c r="L417" i="4" s="1"/>
  <c r="BC416" i="14" s="1"/>
  <c r="AM412" i="4"/>
  <c r="AN412" i="4" s="1"/>
  <c r="BE411" i="14" s="1"/>
  <c r="O417" i="4" l="1"/>
  <c r="AB201" i="14"/>
  <c r="AQ412" i="4"/>
  <c r="AF16" i="14"/>
  <c r="AI474" i="4"/>
  <c r="AG474" i="4" s="1"/>
  <c r="AJ474" i="4" s="1"/>
  <c r="AK474" i="4" s="1"/>
  <c r="G489" i="4"/>
  <c r="E489" i="4" s="1"/>
  <c r="H489" i="4" s="1"/>
  <c r="I489" i="4" s="1"/>
  <c r="W469" i="4"/>
  <c r="V470" i="4" s="1"/>
  <c r="Y397" i="4"/>
  <c r="Z397" i="4" s="1"/>
  <c r="BD396" i="14" s="1"/>
  <c r="J418" i="4"/>
  <c r="K418" i="4" s="1"/>
  <c r="L418" i="4" s="1"/>
  <c r="BC417" i="14" s="1"/>
  <c r="AL413" i="4"/>
  <c r="AM413" i="4" s="1"/>
  <c r="AN413" i="4" s="1"/>
  <c r="BE412" i="14" s="1"/>
  <c r="E416" i="12"/>
  <c r="F416" i="12" s="1"/>
  <c r="H416" i="12" s="1"/>
  <c r="AC397" i="4" l="1"/>
  <c r="AD95" i="14"/>
  <c r="AQ413" i="4"/>
  <c r="AF109" i="14"/>
  <c r="O418" i="4"/>
  <c r="AB24" i="14"/>
  <c r="G490" i="4"/>
  <c r="E490" i="4" s="1"/>
  <c r="H490" i="4" s="1"/>
  <c r="G491" i="4" s="1"/>
  <c r="E491" i="4" s="1"/>
  <c r="AI475" i="4"/>
  <c r="AG475" i="4" s="1"/>
  <c r="AJ475" i="4" s="1"/>
  <c r="AK475" i="4" s="1"/>
  <c r="U471" i="4"/>
  <c r="S471" i="4" s="1"/>
  <c r="W470" i="4"/>
  <c r="X398" i="4"/>
  <c r="AL414" i="4"/>
  <c r="AM414" i="4" s="1"/>
  <c r="AN414" i="4" s="1"/>
  <c r="BE413" i="14" s="1"/>
  <c r="J419" i="4"/>
  <c r="E417" i="12"/>
  <c r="F417" i="12" s="1"/>
  <c r="H417" i="12" s="1"/>
  <c r="AQ414" i="4" l="1"/>
  <c r="AF126" i="14"/>
  <c r="AI476" i="4"/>
  <c r="AG476" i="4" s="1"/>
  <c r="AJ476" i="4" s="1"/>
  <c r="AI477" i="4" s="1"/>
  <c r="AG477" i="4" s="1"/>
  <c r="I490" i="4"/>
  <c r="H491" i="4" s="1"/>
  <c r="V471" i="4"/>
  <c r="U472" i="4" s="1"/>
  <c r="S472" i="4" s="1"/>
  <c r="Y398" i="4"/>
  <c r="Z398" i="4" s="1"/>
  <c r="BD397" i="14" s="1"/>
  <c r="AL415" i="4"/>
  <c r="AM415" i="4" s="1"/>
  <c r="AN415" i="4" s="1"/>
  <c r="BE414" i="14" s="1"/>
  <c r="K419" i="4"/>
  <c r="L419" i="4" s="1"/>
  <c r="BC418" i="14" s="1"/>
  <c r="O419" i="4" l="1"/>
  <c r="AB127" i="14"/>
  <c r="AQ415" i="4"/>
  <c r="AF150" i="14"/>
  <c r="AC398" i="4"/>
  <c r="AD126" i="14"/>
  <c r="W471" i="4"/>
  <c r="V472" i="4" s="1"/>
  <c r="AK476" i="4"/>
  <c r="AJ477" i="4" s="1"/>
  <c r="AK477" i="4" s="1"/>
  <c r="I491" i="4"/>
  <c r="G492" i="4"/>
  <c r="E492" i="4" s="1"/>
  <c r="X399" i="4"/>
  <c r="AL416" i="4"/>
  <c r="E418" i="12"/>
  <c r="F418" i="12" s="1"/>
  <c r="H418" i="12" s="1"/>
  <c r="J420" i="4"/>
  <c r="AI478" i="4" l="1"/>
  <c r="AG478" i="4" s="1"/>
  <c r="AJ478" i="4" s="1"/>
  <c r="H492" i="4"/>
  <c r="I492" i="4" s="1"/>
  <c r="Y399" i="4"/>
  <c r="Z399" i="4" s="1"/>
  <c r="BD398" i="14" s="1"/>
  <c r="K420" i="4"/>
  <c r="L420" i="4" s="1"/>
  <c r="BC419" i="14" s="1"/>
  <c r="AM416" i="4"/>
  <c r="AN416" i="4" s="1"/>
  <c r="BE415" i="14" s="1"/>
  <c r="W472" i="4"/>
  <c r="U473" i="4"/>
  <c r="S473" i="4" s="1"/>
  <c r="AQ416" i="4" l="1"/>
  <c r="AF182" i="14"/>
  <c r="O420" i="4"/>
  <c r="AB41" i="14"/>
  <c r="AC399" i="4"/>
  <c r="AD152" i="14"/>
  <c r="G493" i="4"/>
  <c r="E493" i="4" s="1"/>
  <c r="H493" i="4" s="1"/>
  <c r="I493" i="4" s="1"/>
  <c r="AI479" i="4"/>
  <c r="AG479" i="4" s="1"/>
  <c r="AK478" i="4"/>
  <c r="V473" i="4"/>
  <c r="U474" i="4" s="1"/>
  <c r="S474" i="4" s="1"/>
  <c r="X400" i="4"/>
  <c r="AL417" i="4"/>
  <c r="AM417" i="4" s="1"/>
  <c r="AN417" i="4" s="1"/>
  <c r="BE416" i="14" s="1"/>
  <c r="J421" i="4"/>
  <c r="E419" i="12"/>
  <c r="F419" i="12" s="1"/>
  <c r="H419" i="12" s="1"/>
  <c r="AQ417" i="4" l="1"/>
  <c r="AF207" i="14"/>
  <c r="G494" i="4"/>
  <c r="E494" i="4" s="1"/>
  <c r="H494" i="4" s="1"/>
  <c r="I494" i="4" s="1"/>
  <c r="AJ479" i="4"/>
  <c r="AK479" i="4" s="1"/>
  <c r="W473" i="4"/>
  <c r="V474" i="4" s="1"/>
  <c r="U475" i="4" s="1"/>
  <c r="S475" i="4" s="1"/>
  <c r="Y400" i="4"/>
  <c r="Z400" i="4" s="1"/>
  <c r="BD399" i="14" s="1"/>
  <c r="AL418" i="4"/>
  <c r="AM418" i="4" s="1"/>
  <c r="AN418" i="4" s="1"/>
  <c r="BE417" i="14" s="1"/>
  <c r="K421" i="4"/>
  <c r="L421" i="4" s="1"/>
  <c r="BC420" i="14" s="1"/>
  <c r="O421" i="4" l="1"/>
  <c r="AB128" i="14"/>
  <c r="AQ418" i="4"/>
  <c r="AF24" i="14"/>
  <c r="AC400" i="4"/>
  <c r="AD173" i="14"/>
  <c r="G495" i="4"/>
  <c r="E495" i="4" s="1"/>
  <c r="H495" i="4" s="1"/>
  <c r="G496" i="4" s="1"/>
  <c r="E496" i="4" s="1"/>
  <c r="AI480" i="4"/>
  <c r="AG480" i="4" s="1"/>
  <c r="AJ480" i="4" s="1"/>
  <c r="AK480" i="4" s="1"/>
  <c r="X401" i="4"/>
  <c r="W474" i="4"/>
  <c r="V475" i="4" s="1"/>
  <c r="AL419" i="4"/>
  <c r="J422" i="4"/>
  <c r="E420" i="12"/>
  <c r="F420" i="12" s="1"/>
  <c r="H420" i="12" s="1"/>
  <c r="AI481" i="4" l="1"/>
  <c r="AG481" i="4" s="1"/>
  <c r="AJ481" i="4" s="1"/>
  <c r="I495" i="4"/>
  <c r="H496" i="4" s="1"/>
  <c r="I496" i="4" s="1"/>
  <c r="Y401" i="4"/>
  <c r="Z401" i="4" s="1"/>
  <c r="BD400" i="14" s="1"/>
  <c r="AM419" i="4"/>
  <c r="AN419" i="4" s="1"/>
  <c r="BE418" i="14" s="1"/>
  <c r="K422" i="4"/>
  <c r="L422" i="4" s="1"/>
  <c r="BC421" i="14" s="1"/>
  <c r="W475" i="4"/>
  <c r="U476" i="4"/>
  <c r="S476" i="4" s="1"/>
  <c r="O422" i="4" l="1"/>
  <c r="AB10" i="14"/>
  <c r="AQ419" i="4"/>
  <c r="AF101" i="14"/>
  <c r="AC401" i="4"/>
  <c r="AD151" i="14"/>
  <c r="AI482" i="4"/>
  <c r="AG482" i="4" s="1"/>
  <c r="AK481" i="4"/>
  <c r="G497" i="4"/>
  <c r="E497" i="4" s="1"/>
  <c r="H497" i="4" s="1"/>
  <c r="X402" i="4"/>
  <c r="J423" i="4"/>
  <c r="K423" i="4" s="1"/>
  <c r="L423" i="4" s="1"/>
  <c r="BC422" i="14" s="1"/>
  <c r="AL420" i="4"/>
  <c r="E421" i="12"/>
  <c r="F421" i="12" s="1"/>
  <c r="H421" i="12" s="1"/>
  <c r="V476" i="4"/>
  <c r="O423" i="4" l="1"/>
  <c r="AB38" i="14"/>
  <c r="AJ482" i="4"/>
  <c r="AK482" i="4" s="1"/>
  <c r="I497" i="4"/>
  <c r="G498" i="4"/>
  <c r="E498" i="4" s="1"/>
  <c r="Y402" i="4"/>
  <c r="Z402" i="4" s="1"/>
  <c r="AM420" i="4"/>
  <c r="AN420" i="4" s="1"/>
  <c r="BE419" i="14" s="1"/>
  <c r="E422" i="12"/>
  <c r="F422" i="12" s="1"/>
  <c r="H422" i="12" s="1"/>
  <c r="J424" i="4"/>
  <c r="W476" i="4"/>
  <c r="U477" i="4"/>
  <c r="S477" i="4" s="1"/>
  <c r="AU6" i="14" l="1"/>
  <c r="BD401" i="14"/>
  <c r="AQ420" i="4"/>
  <c r="AF72" i="14"/>
  <c r="AC402" i="4"/>
  <c r="AD158" i="14"/>
  <c r="H498" i="4"/>
  <c r="G499" i="4" s="1"/>
  <c r="E499" i="4" s="1"/>
  <c r="AI483" i="4"/>
  <c r="AG483" i="4" s="1"/>
  <c r="AJ483" i="4" s="1"/>
  <c r="AI484" i="4" s="1"/>
  <c r="AG484" i="4" s="1"/>
  <c r="V477" i="4"/>
  <c r="W477" i="4" s="1"/>
  <c r="X403" i="4"/>
  <c r="AL421" i="4"/>
  <c r="K424" i="4"/>
  <c r="L424" i="4" s="1"/>
  <c r="BC423" i="14" s="1"/>
  <c r="O424" i="4" l="1"/>
  <c r="AB74" i="14"/>
  <c r="I498" i="4"/>
  <c r="H499" i="4" s="1"/>
  <c r="G500" i="4" s="1"/>
  <c r="E500" i="4" s="1"/>
  <c r="AK483" i="4"/>
  <c r="AJ484" i="4" s="1"/>
  <c r="AK484" i="4" s="1"/>
  <c r="U478" i="4"/>
  <c r="S478" i="4" s="1"/>
  <c r="V478" i="4" s="1"/>
  <c r="Y403" i="4"/>
  <c r="Z403" i="4" s="1"/>
  <c r="BD402" i="14" s="1"/>
  <c r="J425" i="4"/>
  <c r="K425" i="4" s="1"/>
  <c r="L425" i="4" s="1"/>
  <c r="BC424" i="14" s="1"/>
  <c r="AM421" i="4"/>
  <c r="AN421" i="4" s="1"/>
  <c r="BE420" i="14" s="1"/>
  <c r="E423" i="12"/>
  <c r="F423" i="12" s="1"/>
  <c r="H423" i="12" s="1"/>
  <c r="AQ421" i="4" l="1"/>
  <c r="AF102" i="14"/>
  <c r="O425" i="4"/>
  <c r="AB8" i="14"/>
  <c r="AC403" i="4"/>
  <c r="AD185" i="14"/>
  <c r="AI485" i="4"/>
  <c r="AG485" i="4" s="1"/>
  <c r="AJ485" i="4" s="1"/>
  <c r="AI486" i="4" s="1"/>
  <c r="AG486" i="4" s="1"/>
  <c r="I499" i="4"/>
  <c r="H500" i="4" s="1"/>
  <c r="G501" i="4" s="1"/>
  <c r="E501" i="4" s="1"/>
  <c r="X404" i="4"/>
  <c r="AL422" i="4"/>
  <c r="E424" i="12"/>
  <c r="F424" i="12" s="1"/>
  <c r="H424" i="12" s="1"/>
  <c r="J426" i="4"/>
  <c r="U479" i="4"/>
  <c r="S479" i="4" s="1"/>
  <c r="W478" i="4"/>
  <c r="AK485" i="4" l="1"/>
  <c r="AJ486" i="4" s="1"/>
  <c r="AI487" i="4" s="1"/>
  <c r="AG487" i="4" s="1"/>
  <c r="I500" i="4"/>
  <c r="H501" i="4" s="1"/>
  <c r="V479" i="4"/>
  <c r="W479" i="4" s="1"/>
  <c r="Y404" i="4"/>
  <c r="Z404" i="4" s="1"/>
  <c r="BD403" i="14" s="1"/>
  <c r="AM422" i="4"/>
  <c r="AN422" i="4" s="1"/>
  <c r="BE421" i="14" s="1"/>
  <c r="K426" i="4"/>
  <c r="L426" i="4" s="1"/>
  <c r="BC425" i="14" s="1"/>
  <c r="O426" i="4" l="1"/>
  <c r="AB48" i="14"/>
  <c r="AQ422" i="4"/>
  <c r="AF10" i="14"/>
  <c r="AC404" i="4"/>
  <c r="AD198" i="14"/>
  <c r="G502" i="4"/>
  <c r="E502" i="4" s="1"/>
  <c r="I501" i="4"/>
  <c r="AK486" i="4"/>
  <c r="AJ487" i="4" s="1"/>
  <c r="AK487" i="4" s="1"/>
  <c r="U480" i="4"/>
  <c r="S480" i="4" s="1"/>
  <c r="V480" i="4" s="1"/>
  <c r="U481" i="4" s="1"/>
  <c r="S481" i="4" s="1"/>
  <c r="X405" i="4"/>
  <c r="J427" i="4"/>
  <c r="K427" i="4" s="1"/>
  <c r="L427" i="4" s="1"/>
  <c r="BC426" i="14" s="1"/>
  <c r="AL423" i="4"/>
  <c r="E425" i="12"/>
  <c r="F425" i="12" s="1"/>
  <c r="H425" i="12" s="1"/>
  <c r="O427" i="4" l="1"/>
  <c r="AB81" i="14"/>
  <c r="H502" i="4"/>
  <c r="G503" i="4" s="1"/>
  <c r="E503" i="4" s="1"/>
  <c r="AI488" i="4"/>
  <c r="AG488" i="4" s="1"/>
  <c r="AJ488" i="4" s="1"/>
  <c r="W480" i="4"/>
  <c r="V481" i="4" s="1"/>
  <c r="U482" i="4" s="1"/>
  <c r="S482" i="4" s="1"/>
  <c r="Y405" i="4"/>
  <c r="Z405" i="4" s="1"/>
  <c r="BD404" i="14" s="1"/>
  <c r="J428" i="4"/>
  <c r="K428" i="4" s="1"/>
  <c r="L428" i="4" s="1"/>
  <c r="BC427" i="14" s="1"/>
  <c r="AM423" i="4"/>
  <c r="AN423" i="4" s="1"/>
  <c r="BE422" i="14" s="1"/>
  <c r="E426" i="12"/>
  <c r="F426" i="12" s="1"/>
  <c r="H426" i="12" s="1"/>
  <c r="AQ423" i="4" l="1"/>
  <c r="AF52" i="14"/>
  <c r="O428" i="4"/>
  <c r="AB88" i="14"/>
  <c r="AC405" i="4"/>
  <c r="AD244" i="14"/>
  <c r="I502" i="4"/>
  <c r="H503" i="4" s="1"/>
  <c r="I503" i="4" s="1"/>
  <c r="AI489" i="4"/>
  <c r="AG489" i="4" s="1"/>
  <c r="AK488" i="4"/>
  <c r="X406" i="4"/>
  <c r="Y406" i="4" s="1"/>
  <c r="Z406" i="4" s="1"/>
  <c r="BD405" i="14" s="1"/>
  <c r="J429" i="4"/>
  <c r="K429" i="4" s="1"/>
  <c r="L429" i="4" s="1"/>
  <c r="BC428" i="14" s="1"/>
  <c r="W481" i="4"/>
  <c r="V482" i="4" s="1"/>
  <c r="AL424" i="4"/>
  <c r="E427" i="12"/>
  <c r="F427" i="12" s="1"/>
  <c r="H427" i="12" s="1"/>
  <c r="O429" i="4" l="1"/>
  <c r="AB96" i="14"/>
  <c r="AC406" i="4"/>
  <c r="AD245" i="14"/>
  <c r="G504" i="4"/>
  <c r="E504" i="4" s="1"/>
  <c r="H504" i="4" s="1"/>
  <c r="G505" i="4" s="1"/>
  <c r="E505" i="4" s="1"/>
  <c r="AJ489" i="4"/>
  <c r="X407" i="4"/>
  <c r="AM424" i="4"/>
  <c r="AN424" i="4" s="1"/>
  <c r="BE423" i="14" s="1"/>
  <c r="J430" i="4"/>
  <c r="E428" i="12"/>
  <c r="F428" i="12" s="1"/>
  <c r="H428" i="12" s="1"/>
  <c r="U483" i="4"/>
  <c r="S483" i="4" s="1"/>
  <c r="W482" i="4"/>
  <c r="AQ424" i="4" l="1"/>
  <c r="AF68" i="14"/>
  <c r="AK489" i="4"/>
  <c r="AI490" i="4"/>
  <c r="AG490" i="4" s="1"/>
  <c r="I504" i="4"/>
  <c r="H505" i="4" s="1"/>
  <c r="Y407" i="4"/>
  <c r="Z407" i="4" s="1"/>
  <c r="BD406" i="14" s="1"/>
  <c r="V483" i="4"/>
  <c r="W483" i="4" s="1"/>
  <c r="AL425" i="4"/>
  <c r="K430" i="4"/>
  <c r="L430" i="4" s="1"/>
  <c r="AS7" i="14" l="1"/>
  <c r="BC429" i="14"/>
  <c r="AC407" i="4"/>
  <c r="AD296" i="14"/>
  <c r="O430" i="4"/>
  <c r="AB107" i="14"/>
  <c r="AJ490" i="4"/>
  <c r="AI491" i="4" s="1"/>
  <c r="AG491" i="4" s="1"/>
  <c r="I505" i="4"/>
  <c r="G506" i="4"/>
  <c r="E506" i="4" s="1"/>
  <c r="X408" i="4"/>
  <c r="U484" i="4"/>
  <c r="S484" i="4" s="1"/>
  <c r="V484" i="4" s="1"/>
  <c r="U485" i="4" s="1"/>
  <c r="S485" i="4" s="1"/>
  <c r="AM425" i="4"/>
  <c r="AN425" i="4" s="1"/>
  <c r="BE424" i="14" s="1"/>
  <c r="E429" i="12"/>
  <c r="F429" i="12" s="1"/>
  <c r="H429" i="12" s="1"/>
  <c r="J431" i="4"/>
  <c r="AQ425" i="4" l="1"/>
  <c r="AF8" i="14"/>
  <c r="AK490" i="4"/>
  <c r="AJ491" i="4" s="1"/>
  <c r="H506" i="4"/>
  <c r="Y408" i="4"/>
  <c r="Z408" i="4" s="1"/>
  <c r="BD407" i="14" s="1"/>
  <c r="W484" i="4"/>
  <c r="V485" i="4" s="1"/>
  <c r="U486" i="4" s="1"/>
  <c r="S486" i="4" s="1"/>
  <c r="AL426" i="4"/>
  <c r="AM426" i="4" s="1"/>
  <c r="AN426" i="4" s="1"/>
  <c r="BE425" i="14" s="1"/>
  <c r="K431" i="4"/>
  <c r="L431" i="4" s="1"/>
  <c r="BC430" i="14" s="1"/>
  <c r="O431" i="4" l="1"/>
  <c r="AB117" i="14"/>
  <c r="AQ426" i="4"/>
  <c r="AF45" i="14"/>
  <c r="AC408" i="4"/>
  <c r="AD339" i="14"/>
  <c r="AI492" i="4"/>
  <c r="AG492" i="4" s="1"/>
  <c r="AK491" i="4"/>
  <c r="G507" i="4"/>
  <c r="E507" i="4" s="1"/>
  <c r="I506" i="4"/>
  <c r="X409" i="4"/>
  <c r="W485" i="4"/>
  <c r="V486" i="4" s="1"/>
  <c r="AL427" i="4"/>
  <c r="AM427" i="4" s="1"/>
  <c r="AN427" i="4" s="1"/>
  <c r="BE426" i="14" s="1"/>
  <c r="E430" i="12"/>
  <c r="F430" i="12" s="1"/>
  <c r="H430" i="12" s="1"/>
  <c r="J432" i="4"/>
  <c r="AQ427" i="4" l="1"/>
  <c r="AF53" i="14"/>
  <c r="AJ492" i="4"/>
  <c r="AI493" i="4" s="1"/>
  <c r="AG493" i="4" s="1"/>
  <c r="H507" i="4"/>
  <c r="G508" i="4" s="1"/>
  <c r="E508" i="4" s="1"/>
  <c r="U487" i="4"/>
  <c r="S487" i="4" s="1"/>
  <c r="W486" i="4"/>
  <c r="Y409" i="4"/>
  <c r="Z409" i="4" s="1"/>
  <c r="BD408" i="14" s="1"/>
  <c r="AL428" i="4"/>
  <c r="K432" i="4"/>
  <c r="L432" i="4" s="1"/>
  <c r="BC431" i="14" s="1"/>
  <c r="AC409" i="4" l="1"/>
  <c r="AD194" i="14"/>
  <c r="O432" i="4"/>
  <c r="AB116" i="14"/>
  <c r="AK492" i="4"/>
  <c r="AJ493" i="4" s="1"/>
  <c r="AK493" i="4" s="1"/>
  <c r="I507" i="4"/>
  <c r="H508" i="4" s="1"/>
  <c r="V487" i="4"/>
  <c r="U488" i="4" s="1"/>
  <c r="S488" i="4" s="1"/>
  <c r="X410" i="4"/>
  <c r="Y410" i="4" s="1"/>
  <c r="Z410" i="4" s="1"/>
  <c r="BD409" i="14" s="1"/>
  <c r="AM428" i="4"/>
  <c r="AN428" i="4" s="1"/>
  <c r="BE427" i="14" s="1"/>
  <c r="J433" i="4"/>
  <c r="E431" i="12"/>
  <c r="F431" i="12" s="1"/>
  <c r="H431" i="12" s="1"/>
  <c r="AC410" i="4" l="1"/>
  <c r="AD246" i="14"/>
  <c r="AQ428" i="4"/>
  <c r="AF67" i="14"/>
  <c r="AI494" i="4"/>
  <c r="AG494" i="4" s="1"/>
  <c r="AJ494" i="4" s="1"/>
  <c r="AK494" i="4" s="1"/>
  <c r="W487" i="4"/>
  <c r="V488" i="4" s="1"/>
  <c r="U489" i="4" s="1"/>
  <c r="S489" i="4" s="1"/>
  <c r="I508" i="4"/>
  <c r="G509" i="4"/>
  <c r="E509" i="4" s="1"/>
  <c r="X411" i="4"/>
  <c r="AL429" i="4"/>
  <c r="K433" i="4"/>
  <c r="L433" i="4" s="1"/>
  <c r="BC432" i="14" s="1"/>
  <c r="O433" i="4" l="1"/>
  <c r="AB135" i="14"/>
  <c r="AI495" i="4"/>
  <c r="AG495" i="4" s="1"/>
  <c r="AJ495" i="4" s="1"/>
  <c r="AI496" i="4" s="1"/>
  <c r="AG496" i="4" s="1"/>
  <c r="H509" i="4"/>
  <c r="I509" i="4" s="1"/>
  <c r="W488" i="4"/>
  <c r="V489" i="4" s="1"/>
  <c r="W489" i="4" s="1"/>
  <c r="Y411" i="4"/>
  <c r="Z411" i="4" s="1"/>
  <c r="BD410" i="14" s="1"/>
  <c r="AM429" i="4"/>
  <c r="AN429" i="4" s="1"/>
  <c r="BE428" i="14" s="1"/>
  <c r="J434" i="4"/>
  <c r="E432" i="12"/>
  <c r="F432" i="12" s="1"/>
  <c r="H432" i="12" s="1"/>
  <c r="AQ429" i="4" l="1"/>
  <c r="AF74" i="14"/>
  <c r="AC411" i="4"/>
  <c r="AD267" i="14"/>
  <c r="G510" i="4"/>
  <c r="E510" i="4" s="1"/>
  <c r="H510" i="4" s="1"/>
  <c r="AK495" i="4"/>
  <c r="AJ496" i="4" s="1"/>
  <c r="U490" i="4"/>
  <c r="S490" i="4" s="1"/>
  <c r="V490" i="4" s="1"/>
  <c r="W490" i="4" s="1"/>
  <c r="X412" i="4"/>
  <c r="AL430" i="4"/>
  <c r="AM430" i="4" s="1"/>
  <c r="AN430" i="4" s="1"/>
  <c r="K434" i="4"/>
  <c r="L434" i="4" s="1"/>
  <c r="BC433" i="14" s="1"/>
  <c r="AW7" i="14" l="1"/>
  <c r="BE429" i="14"/>
  <c r="AQ430" i="4"/>
  <c r="AF81" i="14"/>
  <c r="O434" i="4"/>
  <c r="AB139" i="14"/>
  <c r="AI497" i="4"/>
  <c r="AG497" i="4" s="1"/>
  <c r="AK496" i="4"/>
  <c r="G511" i="4"/>
  <c r="E511" i="4" s="1"/>
  <c r="I510" i="4"/>
  <c r="U491" i="4"/>
  <c r="S491" i="4" s="1"/>
  <c r="V491" i="4" s="1"/>
  <c r="U492" i="4" s="1"/>
  <c r="S492" i="4" s="1"/>
  <c r="Y412" i="4"/>
  <c r="Z412" i="4" s="1"/>
  <c r="BD411" i="14" s="1"/>
  <c r="AL431" i="4"/>
  <c r="AM431" i="4" s="1"/>
  <c r="AN431" i="4" s="1"/>
  <c r="BE430" i="14" s="1"/>
  <c r="J435" i="4"/>
  <c r="K435" i="4" s="1"/>
  <c r="L435" i="4" s="1"/>
  <c r="BC434" i="14" s="1"/>
  <c r="E433" i="12"/>
  <c r="F433" i="12" s="1"/>
  <c r="H433" i="12" s="1"/>
  <c r="O435" i="4" l="1"/>
  <c r="AB158" i="14"/>
  <c r="AQ431" i="4"/>
  <c r="AF90" i="14"/>
  <c r="AC412" i="4"/>
  <c r="AD41" i="14"/>
  <c r="AJ497" i="4"/>
  <c r="AI498" i="4" s="1"/>
  <c r="AG498" i="4" s="1"/>
  <c r="H511" i="4"/>
  <c r="G512" i="4" s="1"/>
  <c r="E512" i="4" s="1"/>
  <c r="X413" i="4"/>
  <c r="Y413" i="4" s="1"/>
  <c r="Z413" i="4" s="1"/>
  <c r="BD412" i="14" s="1"/>
  <c r="W491" i="4"/>
  <c r="V492" i="4" s="1"/>
  <c r="AL432" i="4"/>
  <c r="AM432" i="4" s="1"/>
  <c r="J436" i="4"/>
  <c r="K436" i="4" s="1"/>
  <c r="L436" i="4" s="1"/>
  <c r="BC435" i="14" s="1"/>
  <c r="E434" i="12"/>
  <c r="F434" i="12" s="1"/>
  <c r="H434" i="12" s="1"/>
  <c r="O436" i="4" l="1"/>
  <c r="AB119" i="14"/>
  <c r="AC413" i="4"/>
  <c r="AD106" i="14"/>
  <c r="AK497" i="4"/>
  <c r="AJ498" i="4" s="1"/>
  <c r="AK498" i="4" s="1"/>
  <c r="I511" i="4"/>
  <c r="H512" i="4" s="1"/>
  <c r="X414" i="4"/>
  <c r="Y414" i="4" s="1"/>
  <c r="Z414" i="4" s="1"/>
  <c r="BD413" i="14" s="1"/>
  <c r="AN432" i="4"/>
  <c r="BE431" i="14" s="1"/>
  <c r="AL433" i="4"/>
  <c r="AM433" i="4" s="1"/>
  <c r="AN433" i="4" s="1"/>
  <c r="E435" i="12"/>
  <c r="F435" i="12" s="1"/>
  <c r="H435" i="12" s="1"/>
  <c r="J437" i="4"/>
  <c r="U493" i="4"/>
  <c r="S493" i="4" s="1"/>
  <c r="W492" i="4"/>
  <c r="BE432" i="14" l="1"/>
  <c r="AQ432" i="4"/>
  <c r="AF89" i="14"/>
  <c r="AC414" i="4"/>
  <c r="AD125" i="14"/>
  <c r="AQ433" i="4"/>
  <c r="AF108" i="14"/>
  <c r="AI499" i="4"/>
  <c r="AG499" i="4" s="1"/>
  <c r="AJ499" i="4" s="1"/>
  <c r="I512" i="4"/>
  <c r="G513" i="4"/>
  <c r="E513" i="4" s="1"/>
  <c r="X415" i="4"/>
  <c r="AL434" i="4"/>
  <c r="AM434" i="4" s="1"/>
  <c r="AN434" i="4" s="1"/>
  <c r="BE433" i="14" s="1"/>
  <c r="K437" i="4"/>
  <c r="L437" i="4" s="1"/>
  <c r="BC436" i="14" s="1"/>
  <c r="V493" i="4"/>
  <c r="O437" i="4" l="1"/>
  <c r="AB156" i="14"/>
  <c r="AQ434" i="4"/>
  <c r="AF113" i="14"/>
  <c r="AK499" i="4"/>
  <c r="AI500" i="4"/>
  <c r="AG500" i="4" s="1"/>
  <c r="H513" i="4"/>
  <c r="Y415" i="4"/>
  <c r="Z415" i="4" s="1"/>
  <c r="BD414" i="14" s="1"/>
  <c r="AL435" i="4"/>
  <c r="AM435" i="4" s="1"/>
  <c r="AN435" i="4" s="1"/>
  <c r="BE434" i="14" s="1"/>
  <c r="J438" i="4"/>
  <c r="E436" i="12"/>
  <c r="F436" i="12" s="1"/>
  <c r="H436" i="12" s="1"/>
  <c r="W493" i="4"/>
  <c r="U494" i="4"/>
  <c r="S494" i="4" s="1"/>
  <c r="AC415" i="4" l="1"/>
  <c r="AD143" i="14"/>
  <c r="AQ435" i="4"/>
  <c r="AF145" i="14"/>
  <c r="AJ500" i="4"/>
  <c r="AK500" i="4" s="1"/>
  <c r="I513" i="4"/>
  <c r="G514" i="4"/>
  <c r="E514" i="4" s="1"/>
  <c r="AL436" i="4"/>
  <c r="AM436" i="4" s="1"/>
  <c r="AN436" i="4" s="1"/>
  <c r="BE435" i="14" s="1"/>
  <c r="X416" i="4"/>
  <c r="Y416" i="4" s="1"/>
  <c r="Z416" i="4" s="1"/>
  <c r="BD415" i="14" s="1"/>
  <c r="V494" i="4"/>
  <c r="U495" i="4" s="1"/>
  <c r="S495" i="4" s="1"/>
  <c r="K438" i="4"/>
  <c r="L438" i="4" s="1"/>
  <c r="AB6" i="14" l="1"/>
  <c r="BC437" i="14"/>
  <c r="AQ436" i="4"/>
  <c r="AF114" i="14"/>
  <c r="O438" i="4"/>
  <c r="AC416" i="4"/>
  <c r="AD189" i="14"/>
  <c r="AI501" i="4"/>
  <c r="AG501" i="4" s="1"/>
  <c r="AJ501" i="4" s="1"/>
  <c r="AK501" i="4" s="1"/>
  <c r="H514" i="4"/>
  <c r="I514" i="4" s="1"/>
  <c r="W494" i="4"/>
  <c r="V495" i="4" s="1"/>
  <c r="X417" i="4"/>
  <c r="AL437" i="4"/>
  <c r="AM437" i="4" s="1"/>
  <c r="AN437" i="4" s="1"/>
  <c r="BE436" i="14" s="1"/>
  <c r="E437" i="12"/>
  <c r="F437" i="12" s="1"/>
  <c r="H437" i="12" s="1"/>
  <c r="J439" i="4"/>
  <c r="AQ437" i="4" l="1"/>
  <c r="AF148" i="14"/>
  <c r="G515" i="4"/>
  <c r="E515" i="4" s="1"/>
  <c r="H515" i="4" s="1"/>
  <c r="AI502" i="4"/>
  <c r="AG502" i="4" s="1"/>
  <c r="AJ502" i="4" s="1"/>
  <c r="AK502" i="4" s="1"/>
  <c r="Y417" i="4"/>
  <c r="Z417" i="4" s="1"/>
  <c r="BD416" i="14" s="1"/>
  <c r="K439" i="4"/>
  <c r="L439" i="4" s="1"/>
  <c r="BC438" i="14" s="1"/>
  <c r="AL438" i="4"/>
  <c r="W495" i="4"/>
  <c r="U496" i="4"/>
  <c r="S496" i="4" s="1"/>
  <c r="O439" i="4" l="1"/>
  <c r="AB77" i="14"/>
  <c r="AC417" i="4"/>
  <c r="AD209" i="14"/>
  <c r="I515" i="4"/>
  <c r="G516" i="4"/>
  <c r="E516" i="4" s="1"/>
  <c r="AI503" i="4"/>
  <c r="AG503" i="4" s="1"/>
  <c r="AJ503" i="4" s="1"/>
  <c r="AI504" i="4" s="1"/>
  <c r="AG504" i="4" s="1"/>
  <c r="X418" i="4"/>
  <c r="J440" i="4"/>
  <c r="K440" i="4" s="1"/>
  <c r="L440" i="4" s="1"/>
  <c r="BC439" i="14" s="1"/>
  <c r="E438" i="12"/>
  <c r="F438" i="12" s="1"/>
  <c r="H438" i="12" s="1"/>
  <c r="V496" i="4"/>
  <c r="W496" i="4" s="1"/>
  <c r="AM438" i="4"/>
  <c r="AN438" i="4" s="1"/>
  <c r="BE437" i="14" s="1"/>
  <c r="AQ438" i="4" l="1"/>
  <c r="AF6" i="14"/>
  <c r="O440" i="4"/>
  <c r="AB32" i="14"/>
  <c r="H516" i="4"/>
  <c r="I516" i="4" s="1"/>
  <c r="AK503" i="4"/>
  <c r="AJ504" i="4" s="1"/>
  <c r="AK504" i="4" s="1"/>
  <c r="Y418" i="4"/>
  <c r="Z418" i="4" s="1"/>
  <c r="BD417" i="14" s="1"/>
  <c r="U497" i="4"/>
  <c r="S497" i="4" s="1"/>
  <c r="V497" i="4" s="1"/>
  <c r="AL439" i="4"/>
  <c r="AM439" i="4" s="1"/>
  <c r="AN439" i="4" s="1"/>
  <c r="BE438" i="14" s="1"/>
  <c r="E439" i="12"/>
  <c r="F439" i="12" s="1"/>
  <c r="H439" i="12" s="1"/>
  <c r="J441" i="4"/>
  <c r="AC418" i="4" l="1"/>
  <c r="AD66" i="14"/>
  <c r="AQ439" i="4"/>
  <c r="AF51" i="14"/>
  <c r="G517" i="4"/>
  <c r="E517" i="4" s="1"/>
  <c r="H517" i="4" s="1"/>
  <c r="I517" i="4" s="1"/>
  <c r="AI505" i="4"/>
  <c r="AG505" i="4" s="1"/>
  <c r="AJ505" i="4" s="1"/>
  <c r="X419" i="4"/>
  <c r="Y419" i="4" s="1"/>
  <c r="Z419" i="4" s="1"/>
  <c r="BD418" i="14" s="1"/>
  <c r="U498" i="4"/>
  <c r="S498" i="4" s="1"/>
  <c r="W497" i="4"/>
  <c r="AL440" i="4"/>
  <c r="K441" i="4"/>
  <c r="L441" i="4" s="1"/>
  <c r="BC440" i="14" s="1"/>
  <c r="AC419" i="4" l="1"/>
  <c r="AD99" i="14"/>
  <c r="O441" i="4"/>
  <c r="AB68" i="14"/>
  <c r="G518" i="4"/>
  <c r="E518" i="4" s="1"/>
  <c r="H518" i="4" s="1"/>
  <c r="AI506" i="4"/>
  <c r="AG506" i="4" s="1"/>
  <c r="AK505" i="4"/>
  <c r="V498" i="4"/>
  <c r="U499" i="4" s="1"/>
  <c r="S499" i="4" s="1"/>
  <c r="X420" i="4"/>
  <c r="J442" i="4"/>
  <c r="K442" i="4" s="1"/>
  <c r="L442" i="4" s="1"/>
  <c r="BC441" i="14" s="1"/>
  <c r="AM440" i="4"/>
  <c r="AN440" i="4" s="1"/>
  <c r="BE439" i="14" s="1"/>
  <c r="E440" i="12"/>
  <c r="F440" i="12" s="1"/>
  <c r="H440" i="12" s="1"/>
  <c r="AQ440" i="4" l="1"/>
  <c r="AF23" i="14"/>
  <c r="O442" i="4"/>
  <c r="AB15" i="14"/>
  <c r="AJ506" i="4"/>
  <c r="G519" i="4"/>
  <c r="E519" i="4" s="1"/>
  <c r="I518" i="4"/>
  <c r="W498" i="4"/>
  <c r="V499" i="4" s="1"/>
  <c r="Y420" i="4"/>
  <c r="Z420" i="4" s="1"/>
  <c r="BD419" i="14" s="1"/>
  <c r="E441" i="12"/>
  <c r="F441" i="12" s="1"/>
  <c r="H441" i="12" s="1"/>
  <c r="AL441" i="4"/>
  <c r="J443" i="4"/>
  <c r="AC420" i="4" l="1"/>
  <c r="AD79" i="14"/>
  <c r="H519" i="4"/>
  <c r="G520" i="4" s="1"/>
  <c r="E520" i="4" s="1"/>
  <c r="AK506" i="4"/>
  <c r="AI507" i="4"/>
  <c r="AG507" i="4" s="1"/>
  <c r="X421" i="4"/>
  <c r="AM441" i="4"/>
  <c r="AN441" i="4" s="1"/>
  <c r="BE440" i="14" s="1"/>
  <c r="K443" i="4"/>
  <c r="L443" i="4" s="1"/>
  <c r="BC442" i="14" s="1"/>
  <c r="U500" i="4"/>
  <c r="S500" i="4" s="1"/>
  <c r="W499" i="4"/>
  <c r="AQ441" i="4" l="1"/>
  <c r="AF44" i="14"/>
  <c r="O443" i="4"/>
  <c r="AB45" i="14"/>
  <c r="I519" i="4"/>
  <c r="H520" i="4" s="1"/>
  <c r="G521" i="4" s="1"/>
  <c r="E521" i="4" s="1"/>
  <c r="AJ507" i="4"/>
  <c r="Y421" i="4"/>
  <c r="Z421" i="4" s="1"/>
  <c r="BD420" i="14" s="1"/>
  <c r="J444" i="4"/>
  <c r="K444" i="4" s="1"/>
  <c r="AL442" i="4"/>
  <c r="AM442" i="4" s="1"/>
  <c r="AN442" i="4" s="1"/>
  <c r="BE441" i="14" s="1"/>
  <c r="V500" i="4"/>
  <c r="U501" i="4" s="1"/>
  <c r="S501" i="4" s="1"/>
  <c r="E442" i="12"/>
  <c r="F442" i="12" s="1"/>
  <c r="H442" i="12" s="1"/>
  <c r="AQ442" i="4" l="1"/>
  <c r="AF12" i="14"/>
  <c r="AC421" i="4"/>
  <c r="AD101" i="14"/>
  <c r="I520" i="4"/>
  <c r="H521" i="4" s="1"/>
  <c r="AK507" i="4"/>
  <c r="AI508" i="4"/>
  <c r="AG508" i="4" s="1"/>
  <c r="W500" i="4"/>
  <c r="V501" i="4" s="1"/>
  <c r="X422" i="4"/>
  <c r="L444" i="4"/>
  <c r="BC443" i="14" s="1"/>
  <c r="J445" i="4"/>
  <c r="K445" i="4" s="1"/>
  <c r="L445" i="4" s="1"/>
  <c r="BC444" i="14" s="1"/>
  <c r="AL443" i="4"/>
  <c r="O445" i="4" l="1"/>
  <c r="AB53" i="14"/>
  <c r="O444" i="4"/>
  <c r="AB62" i="14"/>
  <c r="AJ508" i="4"/>
  <c r="AK508" i="4" s="1"/>
  <c r="I521" i="4"/>
  <c r="G522" i="4"/>
  <c r="E522" i="4" s="1"/>
  <c r="Y422" i="4"/>
  <c r="Z422" i="4" s="1"/>
  <c r="BD421" i="14" s="1"/>
  <c r="E443" i="12"/>
  <c r="F443" i="12" s="1"/>
  <c r="H443" i="12" s="1"/>
  <c r="E444" i="12"/>
  <c r="F444" i="12" s="1"/>
  <c r="H444" i="12" s="1"/>
  <c r="AM443" i="4"/>
  <c r="AN443" i="4" s="1"/>
  <c r="BE442" i="14" s="1"/>
  <c r="J446" i="4"/>
  <c r="U502" i="4"/>
  <c r="S502" i="4" s="1"/>
  <c r="W501" i="4"/>
  <c r="AC422" i="4" l="1"/>
  <c r="AD14" i="14"/>
  <c r="AQ443" i="4"/>
  <c r="AF25" i="14"/>
  <c r="AI509" i="4"/>
  <c r="AG509" i="4" s="1"/>
  <c r="AJ509" i="4" s="1"/>
  <c r="AI510" i="4" s="1"/>
  <c r="AG510" i="4" s="1"/>
  <c r="H522" i="4"/>
  <c r="G523" i="4" s="1"/>
  <c r="E523" i="4" s="1"/>
  <c r="X423" i="4"/>
  <c r="AL444" i="4"/>
  <c r="AM444" i="4" s="1"/>
  <c r="AN444" i="4" s="1"/>
  <c r="BE443" i="14" s="1"/>
  <c r="K446" i="4"/>
  <c r="L446" i="4" s="1"/>
  <c r="BC445" i="14" s="1"/>
  <c r="V502" i="4"/>
  <c r="W502" i="4" s="1"/>
  <c r="AQ444" i="4" l="1"/>
  <c r="AF30" i="14"/>
  <c r="O446" i="4"/>
  <c r="AB18" i="14"/>
  <c r="AK509" i="4"/>
  <c r="AJ510" i="4" s="1"/>
  <c r="AI511" i="4" s="1"/>
  <c r="AG511" i="4" s="1"/>
  <c r="I522" i="4"/>
  <c r="H523" i="4" s="1"/>
  <c r="Y423" i="4"/>
  <c r="Z423" i="4" s="1"/>
  <c r="BD422" i="14" s="1"/>
  <c r="J447" i="4"/>
  <c r="K447" i="4" s="1"/>
  <c r="L447" i="4" s="1"/>
  <c r="BC446" i="14" s="1"/>
  <c r="U503" i="4"/>
  <c r="S503" i="4" s="1"/>
  <c r="V503" i="4" s="1"/>
  <c r="U504" i="4" s="1"/>
  <c r="S504" i="4" s="1"/>
  <c r="AL445" i="4"/>
  <c r="AM445" i="4" s="1"/>
  <c r="AN445" i="4" s="1"/>
  <c r="BE444" i="14" s="1"/>
  <c r="E445" i="12"/>
  <c r="F445" i="12" s="1"/>
  <c r="H445" i="12" s="1"/>
  <c r="O447" i="4" l="1"/>
  <c r="AB59" i="14"/>
  <c r="AC423" i="4"/>
  <c r="AD52" i="14"/>
  <c r="AQ445" i="4"/>
  <c r="AF27" i="14"/>
  <c r="AK510" i="4"/>
  <c r="AJ511" i="4" s="1"/>
  <c r="G524" i="4"/>
  <c r="E524" i="4" s="1"/>
  <c r="I523" i="4"/>
  <c r="X424" i="4"/>
  <c r="W503" i="4"/>
  <c r="V504" i="4" s="1"/>
  <c r="AL446" i="4"/>
  <c r="AM446" i="4" s="1"/>
  <c r="AN446" i="4" s="1"/>
  <c r="BE445" i="14" s="1"/>
  <c r="E446" i="12"/>
  <c r="F446" i="12" s="1"/>
  <c r="H446" i="12" s="1"/>
  <c r="J448" i="4"/>
  <c r="AQ446" i="4" l="1"/>
  <c r="AF14" i="14"/>
  <c r="H524" i="4"/>
  <c r="G525" i="4" s="1"/>
  <c r="E525" i="4" s="1"/>
  <c r="AK511" i="4"/>
  <c r="AI512" i="4"/>
  <c r="AG512" i="4" s="1"/>
  <c r="Y424" i="4"/>
  <c r="Z424" i="4" s="1"/>
  <c r="BD423" i="14" s="1"/>
  <c r="K448" i="4"/>
  <c r="L448" i="4" s="1"/>
  <c r="BC447" i="14" s="1"/>
  <c r="AL447" i="4"/>
  <c r="U505" i="4"/>
  <c r="S505" i="4" s="1"/>
  <c r="W504" i="4"/>
  <c r="O448" i="4" l="1"/>
  <c r="AB64" i="14"/>
  <c r="AC424" i="4"/>
  <c r="AD50" i="14"/>
  <c r="I524" i="4"/>
  <c r="H525" i="4" s="1"/>
  <c r="G526" i="4" s="1"/>
  <c r="E526" i="4" s="1"/>
  <c r="AJ512" i="4"/>
  <c r="AI513" i="4" s="1"/>
  <c r="AG513" i="4" s="1"/>
  <c r="X425" i="4"/>
  <c r="V505" i="4"/>
  <c r="W505" i="4" s="1"/>
  <c r="J449" i="4"/>
  <c r="K449" i="4" s="1"/>
  <c r="L449" i="4" s="1"/>
  <c r="BC448" i="14" s="1"/>
  <c r="AM447" i="4"/>
  <c r="AN447" i="4" s="1"/>
  <c r="BE446" i="14" s="1"/>
  <c r="E447" i="12"/>
  <c r="F447" i="12" s="1"/>
  <c r="H447" i="12" s="1"/>
  <c r="AQ447" i="4" l="1"/>
  <c r="AF26" i="14"/>
  <c r="O449" i="4"/>
  <c r="AB70" i="14"/>
  <c r="AK512" i="4"/>
  <c r="AJ513" i="4" s="1"/>
  <c r="AK513" i="4" s="1"/>
  <c r="I525" i="4"/>
  <c r="H526" i="4" s="1"/>
  <c r="I526" i="4" s="1"/>
  <c r="Y425" i="4"/>
  <c r="Z425" i="4" s="1"/>
  <c r="BD424" i="14" s="1"/>
  <c r="U506" i="4"/>
  <c r="S506" i="4" s="1"/>
  <c r="V506" i="4" s="1"/>
  <c r="J450" i="4"/>
  <c r="K450" i="4" s="1"/>
  <c r="L450" i="4" s="1"/>
  <c r="BC449" i="14" s="1"/>
  <c r="E448" i="12"/>
  <c r="F448" i="12" s="1"/>
  <c r="H448" i="12" s="1"/>
  <c r="AL448" i="4"/>
  <c r="AC425" i="4" l="1"/>
  <c r="AD8" i="14"/>
  <c r="O450" i="4"/>
  <c r="AB69" i="14"/>
  <c r="AI514" i="4"/>
  <c r="AG514" i="4" s="1"/>
  <c r="AJ514" i="4" s="1"/>
  <c r="AI515" i="4" s="1"/>
  <c r="AG515" i="4" s="1"/>
  <c r="G527" i="4"/>
  <c r="E527" i="4" s="1"/>
  <c r="H527" i="4" s="1"/>
  <c r="U507" i="4"/>
  <c r="S507" i="4" s="1"/>
  <c r="W506" i="4"/>
  <c r="X426" i="4"/>
  <c r="J451" i="4"/>
  <c r="K451" i="4" s="1"/>
  <c r="L451" i="4" s="1"/>
  <c r="BC450" i="14" s="1"/>
  <c r="AM448" i="4"/>
  <c r="AN448" i="4" s="1"/>
  <c r="BE447" i="14" s="1"/>
  <c r="E449" i="12"/>
  <c r="F449" i="12" s="1"/>
  <c r="H449" i="12" s="1"/>
  <c r="AQ448" i="4" l="1"/>
  <c r="AF35" i="14"/>
  <c r="O451" i="4"/>
  <c r="AB75" i="14"/>
  <c r="I527" i="4"/>
  <c r="G528" i="4"/>
  <c r="E528" i="4" s="1"/>
  <c r="AK514" i="4"/>
  <c r="AJ515" i="4" s="1"/>
  <c r="AI516" i="4" s="1"/>
  <c r="AG516" i="4" s="1"/>
  <c r="V507" i="4"/>
  <c r="Y426" i="4"/>
  <c r="Z426" i="4" s="1"/>
  <c r="BD425" i="14" s="1"/>
  <c r="J452" i="4"/>
  <c r="K452" i="4" s="1"/>
  <c r="L452" i="4" s="1"/>
  <c r="BC451" i="14" s="1"/>
  <c r="E450" i="12"/>
  <c r="F450" i="12" s="1"/>
  <c r="H450" i="12" s="1"/>
  <c r="AL449" i="4"/>
  <c r="O452" i="4" l="1"/>
  <c r="AB80" i="14"/>
  <c r="AC426" i="4"/>
  <c r="AD30" i="14"/>
  <c r="H528" i="4"/>
  <c r="I528" i="4" s="1"/>
  <c r="AK515" i="4"/>
  <c r="AJ516" i="4" s="1"/>
  <c r="X427" i="4"/>
  <c r="Y427" i="4" s="1"/>
  <c r="Z427" i="4" s="1"/>
  <c r="BD426" i="14" s="1"/>
  <c r="W507" i="4"/>
  <c r="U508" i="4"/>
  <c r="S508" i="4" s="1"/>
  <c r="J453" i="4"/>
  <c r="K453" i="4" s="1"/>
  <c r="AM449" i="4"/>
  <c r="AN449" i="4" s="1"/>
  <c r="BE448" i="14" s="1"/>
  <c r="E451" i="12"/>
  <c r="F451" i="12" s="1"/>
  <c r="H451" i="12" s="1"/>
  <c r="AC427" i="4" l="1"/>
  <c r="AD38" i="14"/>
  <c r="AQ449" i="4"/>
  <c r="AF42" i="14"/>
  <c r="G529" i="4"/>
  <c r="E529" i="4" s="1"/>
  <c r="H529" i="4" s="1"/>
  <c r="G530" i="4" s="1"/>
  <c r="E530" i="4" s="1"/>
  <c r="AK516" i="4"/>
  <c r="AI517" i="4"/>
  <c r="AG517" i="4" s="1"/>
  <c r="V508" i="4"/>
  <c r="W508" i="4" s="1"/>
  <c r="X428" i="4"/>
  <c r="Y428" i="4" s="1"/>
  <c r="Z428" i="4" s="1"/>
  <c r="BD427" i="14" s="1"/>
  <c r="AL450" i="4"/>
  <c r="AM450" i="4" s="1"/>
  <c r="AN450" i="4" s="1"/>
  <c r="BE449" i="14" s="1"/>
  <c r="L453" i="4"/>
  <c r="J454" i="4"/>
  <c r="K454" i="4" s="1"/>
  <c r="L454" i="4" s="1"/>
  <c r="BC453" i="14" s="1"/>
  <c r="AB82" i="14" l="1"/>
  <c r="BC452" i="14"/>
  <c r="O454" i="4"/>
  <c r="AB89" i="14"/>
  <c r="AQ450" i="4"/>
  <c r="AF41" i="14"/>
  <c r="AC428" i="4"/>
  <c r="AD49" i="14"/>
  <c r="I529" i="4"/>
  <c r="H530" i="4" s="1"/>
  <c r="I530" i="4" s="1"/>
  <c r="AJ517" i="4"/>
  <c r="U509" i="4"/>
  <c r="S509" i="4" s="1"/>
  <c r="V509" i="4" s="1"/>
  <c r="U510" i="4" s="1"/>
  <c r="S510" i="4" s="1"/>
  <c r="E452" i="12"/>
  <c r="F452" i="12" s="1"/>
  <c r="H452" i="12" s="1"/>
  <c r="O453" i="4"/>
  <c r="X429" i="4"/>
  <c r="Y429" i="4" s="1"/>
  <c r="Z429" i="4" s="1"/>
  <c r="BD428" i="14" s="1"/>
  <c r="J455" i="4"/>
  <c r="K455" i="4" s="1"/>
  <c r="L455" i="4" s="1"/>
  <c r="BC454" i="14" s="1"/>
  <c r="AL451" i="4"/>
  <c r="AM451" i="4" s="1"/>
  <c r="AN451" i="4" s="1"/>
  <c r="BE450" i="14" s="1"/>
  <c r="E453" i="12"/>
  <c r="F453" i="12" s="1"/>
  <c r="H453" i="12" s="1"/>
  <c r="AQ451" i="4" l="1"/>
  <c r="AF50" i="14"/>
  <c r="O455" i="4"/>
  <c r="AB99" i="14"/>
  <c r="AC429" i="4"/>
  <c r="AD57" i="14"/>
  <c r="G531" i="4"/>
  <c r="E531" i="4" s="1"/>
  <c r="H531" i="4" s="1"/>
  <c r="I531" i="4" s="1"/>
  <c r="AI518" i="4"/>
  <c r="AG518" i="4" s="1"/>
  <c r="AK517" i="4"/>
  <c r="W509" i="4"/>
  <c r="V510" i="4" s="1"/>
  <c r="X430" i="4"/>
  <c r="Y430" i="4" s="1"/>
  <c r="Z430" i="4" s="1"/>
  <c r="E454" i="12"/>
  <c r="F454" i="12" s="1"/>
  <c r="H454" i="12" s="1"/>
  <c r="AL452" i="4"/>
  <c r="J456" i="4"/>
  <c r="AU7" i="14" l="1"/>
  <c r="BD429" i="14"/>
  <c r="AC430" i="4"/>
  <c r="AD70" i="14"/>
  <c r="G532" i="4"/>
  <c r="E532" i="4" s="1"/>
  <c r="H532" i="4" s="1"/>
  <c r="G533" i="4" s="1"/>
  <c r="E533" i="4" s="1"/>
  <c r="AJ518" i="4"/>
  <c r="AK518" i="4" s="1"/>
  <c r="W510" i="4"/>
  <c r="U511" i="4"/>
  <c r="S511" i="4" s="1"/>
  <c r="X431" i="4"/>
  <c r="AM452" i="4"/>
  <c r="AN452" i="4" s="1"/>
  <c r="BE451" i="14" s="1"/>
  <c r="K456" i="4"/>
  <c r="L456" i="4" s="1"/>
  <c r="BC455" i="14" s="1"/>
  <c r="AQ452" i="4" l="1"/>
  <c r="AF55" i="14"/>
  <c r="O456" i="4"/>
  <c r="AB110" i="14"/>
  <c r="AI519" i="4"/>
  <c r="AG519" i="4" s="1"/>
  <c r="AJ519" i="4" s="1"/>
  <c r="V511" i="4"/>
  <c r="W511" i="4" s="1"/>
  <c r="I532" i="4"/>
  <c r="H533" i="4" s="1"/>
  <c r="Y431" i="4"/>
  <c r="Z431" i="4" s="1"/>
  <c r="BD430" i="14" s="1"/>
  <c r="J457" i="4"/>
  <c r="AL453" i="4"/>
  <c r="E455" i="12"/>
  <c r="F455" i="12" s="1"/>
  <c r="H455" i="12" s="1"/>
  <c r="AC431" i="4" l="1"/>
  <c r="AD87" i="14"/>
  <c r="U512" i="4"/>
  <c r="S512" i="4" s="1"/>
  <c r="V512" i="4" s="1"/>
  <c r="W512" i="4" s="1"/>
  <c r="AK519" i="4"/>
  <c r="AI520" i="4"/>
  <c r="AG520" i="4" s="1"/>
  <c r="G534" i="4"/>
  <c r="E534" i="4" s="1"/>
  <c r="I533" i="4"/>
  <c r="X432" i="4"/>
  <c r="Y432" i="4" s="1"/>
  <c r="Z432" i="4" s="1"/>
  <c r="BD431" i="14" s="1"/>
  <c r="AM453" i="4"/>
  <c r="AN453" i="4" s="1"/>
  <c r="BE452" i="14" s="1"/>
  <c r="K457" i="4"/>
  <c r="L457" i="4" s="1"/>
  <c r="BC456" i="14" s="1"/>
  <c r="AC432" i="4" l="1"/>
  <c r="AD88" i="14"/>
  <c r="O457" i="4"/>
  <c r="AB122" i="14"/>
  <c r="AQ453" i="4"/>
  <c r="AF58" i="14"/>
  <c r="U513" i="4"/>
  <c r="S513" i="4" s="1"/>
  <c r="V513" i="4" s="1"/>
  <c r="W513" i="4" s="1"/>
  <c r="AJ520" i="4"/>
  <c r="AI521" i="4" s="1"/>
  <c r="AG521" i="4" s="1"/>
  <c r="H534" i="4"/>
  <c r="I534" i="4" s="1"/>
  <c r="X433" i="4"/>
  <c r="Y433" i="4" s="1"/>
  <c r="Z433" i="4" s="1"/>
  <c r="BD432" i="14" s="1"/>
  <c r="AL454" i="4"/>
  <c r="AM454" i="4" s="1"/>
  <c r="AN454" i="4" s="1"/>
  <c r="BE453" i="14" s="1"/>
  <c r="J458" i="4"/>
  <c r="K458" i="4" s="1"/>
  <c r="E456" i="12"/>
  <c r="F456" i="12" s="1"/>
  <c r="H456" i="12" s="1"/>
  <c r="AQ454" i="4" l="1"/>
  <c r="AF69" i="14"/>
  <c r="AC433" i="4"/>
  <c r="AD111" i="14"/>
  <c r="U514" i="4"/>
  <c r="S514" i="4" s="1"/>
  <c r="V514" i="4" s="1"/>
  <c r="U515" i="4" s="1"/>
  <c r="S515" i="4" s="1"/>
  <c r="G535" i="4"/>
  <c r="E535" i="4" s="1"/>
  <c r="H535" i="4" s="1"/>
  <c r="I535" i="4" s="1"/>
  <c r="AK520" i="4"/>
  <c r="AJ521" i="4" s="1"/>
  <c r="X434" i="4"/>
  <c r="Y434" i="4" s="1"/>
  <c r="Z434" i="4" s="1"/>
  <c r="BD433" i="14" s="1"/>
  <c r="AL455" i="4"/>
  <c r="AM455" i="4" s="1"/>
  <c r="AN455" i="4" s="1"/>
  <c r="BE454" i="14" s="1"/>
  <c r="L458" i="4"/>
  <c r="J459" i="4"/>
  <c r="K459" i="4" s="1"/>
  <c r="L459" i="4" s="1"/>
  <c r="BC458" i="14" s="1"/>
  <c r="AB40" i="14" l="1"/>
  <c r="BC457" i="14"/>
  <c r="O459" i="4"/>
  <c r="AB101" i="14"/>
  <c r="AC434" i="4"/>
  <c r="AD119" i="14"/>
  <c r="AQ455" i="4"/>
  <c r="AF78" i="14"/>
  <c r="AK521" i="4"/>
  <c r="AI522" i="4"/>
  <c r="AG522" i="4" s="1"/>
  <c r="G536" i="4"/>
  <c r="E536" i="4" s="1"/>
  <c r="H536" i="4" s="1"/>
  <c r="E457" i="12"/>
  <c r="F457" i="12" s="1"/>
  <c r="H457" i="12" s="1"/>
  <c r="O458" i="4"/>
  <c r="X435" i="4"/>
  <c r="Y435" i="4" s="1"/>
  <c r="AL456" i="4"/>
  <c r="AM456" i="4" s="1"/>
  <c r="AN456" i="4" s="1"/>
  <c r="BE455" i="14" s="1"/>
  <c r="W514" i="4"/>
  <c r="V515" i="4" s="1"/>
  <c r="E458" i="12"/>
  <c r="F458" i="12" s="1"/>
  <c r="H458" i="12" s="1"/>
  <c r="J460" i="4"/>
  <c r="AQ456" i="4" l="1"/>
  <c r="AF86" i="14"/>
  <c r="AJ522" i="4"/>
  <c r="AK522" i="4" s="1"/>
  <c r="G537" i="4"/>
  <c r="E537" i="4" s="1"/>
  <c r="I536" i="4"/>
  <c r="Z435" i="4"/>
  <c r="BD434" i="14" s="1"/>
  <c r="X436" i="4"/>
  <c r="Y436" i="4" s="1"/>
  <c r="Z436" i="4" s="1"/>
  <c r="BD435" i="14" s="1"/>
  <c r="U516" i="4"/>
  <c r="S516" i="4" s="1"/>
  <c r="W515" i="4"/>
  <c r="AL457" i="4"/>
  <c r="K460" i="4"/>
  <c r="L460" i="4" s="1"/>
  <c r="BC459" i="14" s="1"/>
  <c r="O460" i="4" l="1"/>
  <c r="AB106" i="14"/>
  <c r="AC436" i="4"/>
  <c r="AD124" i="14"/>
  <c r="AC435" i="4"/>
  <c r="AD140" i="14"/>
  <c r="AI523" i="4"/>
  <c r="AG523" i="4" s="1"/>
  <c r="AJ523" i="4" s="1"/>
  <c r="AK523" i="4" s="1"/>
  <c r="H537" i="4"/>
  <c r="G538" i="4" s="1"/>
  <c r="E538" i="4" s="1"/>
  <c r="V516" i="4"/>
  <c r="U517" i="4" s="1"/>
  <c r="S517" i="4" s="1"/>
  <c r="X437" i="4"/>
  <c r="Y437" i="4" s="1"/>
  <c r="Z437" i="4" s="1"/>
  <c r="BD436" i="14" s="1"/>
  <c r="AM457" i="4"/>
  <c r="AN457" i="4" s="1"/>
  <c r="BE456" i="14" s="1"/>
  <c r="E459" i="12"/>
  <c r="F459" i="12" s="1"/>
  <c r="H459" i="12" s="1"/>
  <c r="J461" i="4"/>
  <c r="AQ457" i="4" l="1"/>
  <c r="AF95" i="14"/>
  <c r="AC437" i="4"/>
  <c r="AD144" i="14"/>
  <c r="I537" i="4"/>
  <c r="H538" i="4" s="1"/>
  <c r="G539" i="4" s="1"/>
  <c r="E539" i="4" s="1"/>
  <c r="AI524" i="4"/>
  <c r="AG524" i="4" s="1"/>
  <c r="AJ524" i="4" s="1"/>
  <c r="X438" i="4"/>
  <c r="Y438" i="4" s="1"/>
  <c r="W516" i="4"/>
  <c r="V517" i="4" s="1"/>
  <c r="W517" i="4" s="1"/>
  <c r="AL458" i="4"/>
  <c r="AM458" i="4" s="1"/>
  <c r="AN458" i="4" s="1"/>
  <c r="BE457" i="14" s="1"/>
  <c r="K461" i="4"/>
  <c r="L461" i="4" s="1"/>
  <c r="AS8" i="14" l="1"/>
  <c r="BC460" i="14"/>
  <c r="O461" i="4"/>
  <c r="AB115" i="14"/>
  <c r="AQ458" i="4"/>
  <c r="AF57" i="14"/>
  <c r="I538" i="4"/>
  <c r="H539" i="4" s="1"/>
  <c r="I539" i="4" s="1"/>
  <c r="AI525" i="4"/>
  <c r="AG525" i="4" s="1"/>
  <c r="AK524" i="4"/>
  <c r="U518" i="4"/>
  <c r="S518" i="4" s="1"/>
  <c r="V518" i="4" s="1"/>
  <c r="Z438" i="4"/>
  <c r="BD437" i="14" s="1"/>
  <c r="X439" i="4"/>
  <c r="Y439" i="4" s="1"/>
  <c r="Z439" i="4" s="1"/>
  <c r="E460" i="12"/>
  <c r="F460" i="12" s="1"/>
  <c r="H460" i="12" s="1"/>
  <c r="AL459" i="4"/>
  <c r="J462" i="4"/>
  <c r="BD438" i="14" l="1"/>
  <c r="AC439" i="4"/>
  <c r="AD36" i="14"/>
  <c r="AC438" i="4"/>
  <c r="AD6" i="14"/>
  <c r="G540" i="4"/>
  <c r="E540" i="4" s="1"/>
  <c r="H540" i="4" s="1"/>
  <c r="I540" i="4" s="1"/>
  <c r="AJ525" i="4"/>
  <c r="AK525" i="4" s="1"/>
  <c r="X440" i="4"/>
  <c r="Y440" i="4" s="1"/>
  <c r="Z440" i="4" s="1"/>
  <c r="BD439" i="14" s="1"/>
  <c r="AM459" i="4"/>
  <c r="AN459" i="4" s="1"/>
  <c r="BE458" i="14" s="1"/>
  <c r="K462" i="4"/>
  <c r="L462" i="4" s="1"/>
  <c r="BC461" i="14" s="1"/>
  <c r="W518" i="4"/>
  <c r="U519" i="4"/>
  <c r="S519" i="4" s="1"/>
  <c r="AC440" i="4" l="1"/>
  <c r="AD28" i="14"/>
  <c r="AQ459" i="4"/>
  <c r="AF79" i="14"/>
  <c r="O462" i="4"/>
  <c r="AB132" i="14"/>
  <c r="AI526" i="4"/>
  <c r="AG526" i="4" s="1"/>
  <c r="AJ526" i="4" s="1"/>
  <c r="AI527" i="4" s="1"/>
  <c r="AG527" i="4" s="1"/>
  <c r="G541" i="4"/>
  <c r="E541" i="4" s="1"/>
  <c r="H541" i="4" s="1"/>
  <c r="X441" i="4"/>
  <c r="V519" i="4"/>
  <c r="U520" i="4" s="1"/>
  <c r="S520" i="4" s="1"/>
  <c r="J463" i="4"/>
  <c r="K463" i="4" s="1"/>
  <c r="L463" i="4" s="1"/>
  <c r="BC462" i="14" s="1"/>
  <c r="AL460" i="4"/>
  <c r="E461" i="12"/>
  <c r="F461" i="12" s="1"/>
  <c r="H461" i="12" s="1"/>
  <c r="O463" i="4" l="1"/>
  <c r="AB151" i="14"/>
  <c r="I541" i="4"/>
  <c r="G542" i="4"/>
  <c r="E542" i="4" s="1"/>
  <c r="AK526" i="4"/>
  <c r="AJ527" i="4" s="1"/>
  <c r="AI528" i="4" s="1"/>
  <c r="AG528" i="4" s="1"/>
  <c r="Y441" i="4"/>
  <c r="Z441" i="4" s="1"/>
  <c r="BD440" i="14" s="1"/>
  <c r="W519" i="4"/>
  <c r="V520" i="4" s="1"/>
  <c r="J464" i="4"/>
  <c r="K464" i="4" s="1"/>
  <c r="L464" i="4" s="1"/>
  <c r="BC463" i="14" s="1"/>
  <c r="AM460" i="4"/>
  <c r="AN460" i="4" s="1"/>
  <c r="BE459" i="14" s="1"/>
  <c r="E462" i="12"/>
  <c r="F462" i="12" s="1"/>
  <c r="H462" i="12" s="1"/>
  <c r="O464" i="4" l="1"/>
  <c r="AB167" i="14"/>
  <c r="AC441" i="4"/>
  <c r="AD27" i="14"/>
  <c r="AQ460" i="4"/>
  <c r="AF83" i="14"/>
  <c r="H542" i="4"/>
  <c r="I542" i="4" s="1"/>
  <c r="AK527" i="4"/>
  <c r="AJ528" i="4" s="1"/>
  <c r="W520" i="4"/>
  <c r="U521" i="4"/>
  <c r="S521" i="4" s="1"/>
  <c r="X442" i="4"/>
  <c r="AL461" i="4"/>
  <c r="J465" i="4"/>
  <c r="E463" i="12"/>
  <c r="F463" i="12" s="1"/>
  <c r="H463" i="12" s="1"/>
  <c r="G543" i="4" l="1"/>
  <c r="E543" i="4" s="1"/>
  <c r="H543" i="4" s="1"/>
  <c r="G544" i="4" s="1"/>
  <c r="E544" i="4" s="1"/>
  <c r="AK528" i="4"/>
  <c r="AI529" i="4"/>
  <c r="AG529" i="4" s="1"/>
  <c r="V521" i="4"/>
  <c r="W521" i="4" s="1"/>
  <c r="Y442" i="4"/>
  <c r="Z442" i="4" s="1"/>
  <c r="BD441" i="14" s="1"/>
  <c r="K465" i="4"/>
  <c r="L465" i="4" s="1"/>
  <c r="BC464" i="14" s="1"/>
  <c r="AM461" i="4"/>
  <c r="AN461" i="4" s="1"/>
  <c r="AW8" i="14" l="1"/>
  <c r="BE460" i="14"/>
  <c r="AQ461" i="4"/>
  <c r="AF91" i="14"/>
  <c r="O465" i="4"/>
  <c r="AB187" i="14"/>
  <c r="AC442" i="4"/>
  <c r="AD12" i="14"/>
  <c r="AJ529" i="4"/>
  <c r="AI530" i="4" s="1"/>
  <c r="AG530" i="4" s="1"/>
  <c r="I543" i="4"/>
  <c r="H544" i="4" s="1"/>
  <c r="U522" i="4"/>
  <c r="S522" i="4" s="1"/>
  <c r="V522" i="4" s="1"/>
  <c r="W522" i="4" s="1"/>
  <c r="X443" i="4"/>
  <c r="Y443" i="4" s="1"/>
  <c r="Z443" i="4" s="1"/>
  <c r="BD442" i="14" s="1"/>
  <c r="J466" i="4"/>
  <c r="AL462" i="4"/>
  <c r="E464" i="12"/>
  <c r="F464" i="12" s="1"/>
  <c r="H464" i="12" s="1"/>
  <c r="AC443" i="4" l="1"/>
  <c r="AD16" i="14"/>
  <c r="AK529" i="4"/>
  <c r="AJ530" i="4" s="1"/>
  <c r="AK530" i="4" s="1"/>
  <c r="G545" i="4"/>
  <c r="E545" i="4" s="1"/>
  <c r="I544" i="4"/>
  <c r="U523" i="4"/>
  <c r="S523" i="4" s="1"/>
  <c r="V523" i="4" s="1"/>
  <c r="X444" i="4"/>
  <c r="Y444" i="4" s="1"/>
  <c r="Z444" i="4" s="1"/>
  <c r="BD443" i="14" s="1"/>
  <c r="K466" i="4"/>
  <c r="L466" i="4" s="1"/>
  <c r="BC465" i="14" s="1"/>
  <c r="AM462" i="4"/>
  <c r="AN462" i="4" s="1"/>
  <c r="BE461" i="14" s="1"/>
  <c r="O466" i="4" l="1"/>
  <c r="AB210" i="14"/>
  <c r="AC444" i="4"/>
  <c r="AD19" i="14"/>
  <c r="AQ462" i="4"/>
  <c r="AF107" i="14"/>
  <c r="AI531" i="4"/>
  <c r="AG531" i="4" s="1"/>
  <c r="AJ531" i="4" s="1"/>
  <c r="AI532" i="4" s="1"/>
  <c r="AG532" i="4" s="1"/>
  <c r="H545" i="4"/>
  <c r="G546" i="4" s="1"/>
  <c r="E546" i="4" s="1"/>
  <c r="W523" i="4"/>
  <c r="U524" i="4"/>
  <c r="S524" i="4" s="1"/>
  <c r="X445" i="4"/>
  <c r="Y445" i="4" s="1"/>
  <c r="Z445" i="4" s="1"/>
  <c r="BD444" i="14" s="1"/>
  <c r="E465" i="12"/>
  <c r="F465" i="12" s="1"/>
  <c r="H465" i="12" s="1"/>
  <c r="AL463" i="4"/>
  <c r="J467" i="4"/>
  <c r="AC445" i="4" l="1"/>
  <c r="AD17" i="14"/>
  <c r="AK531" i="4"/>
  <c r="AJ532" i="4" s="1"/>
  <c r="AI533" i="4" s="1"/>
  <c r="AG533" i="4" s="1"/>
  <c r="I545" i="4"/>
  <c r="H546" i="4" s="1"/>
  <c r="G547" i="4" s="1"/>
  <c r="E547" i="4" s="1"/>
  <c r="V524" i="4"/>
  <c r="W524" i="4" s="1"/>
  <c r="X446" i="4"/>
  <c r="K467" i="4"/>
  <c r="L467" i="4" s="1"/>
  <c r="BC466" i="14" s="1"/>
  <c r="AM463" i="4"/>
  <c r="AN463" i="4" s="1"/>
  <c r="BE462" i="14" s="1"/>
  <c r="AQ463" i="4" l="1"/>
  <c r="AF138" i="14"/>
  <c r="O467" i="4"/>
  <c r="AB231" i="14"/>
  <c r="AK532" i="4"/>
  <c r="AJ533" i="4" s="1"/>
  <c r="AK533" i="4" s="1"/>
  <c r="I546" i="4"/>
  <c r="H547" i="4" s="1"/>
  <c r="U525" i="4"/>
  <c r="S525" i="4" s="1"/>
  <c r="V525" i="4" s="1"/>
  <c r="U526" i="4" s="1"/>
  <c r="S526" i="4" s="1"/>
  <c r="Y446" i="4"/>
  <c r="Z446" i="4" s="1"/>
  <c r="BD445" i="14" s="1"/>
  <c r="AL464" i="4"/>
  <c r="AM464" i="4" s="1"/>
  <c r="AN464" i="4" s="1"/>
  <c r="BE463" i="14" s="1"/>
  <c r="J468" i="4"/>
  <c r="E466" i="12"/>
  <c r="F466" i="12" s="1"/>
  <c r="H466" i="12" s="1"/>
  <c r="AC446" i="4" l="1"/>
  <c r="AD10" i="14"/>
  <c r="AQ464" i="4"/>
  <c r="AF152" i="14"/>
  <c r="AI534" i="4"/>
  <c r="AG534" i="4" s="1"/>
  <c r="AJ534" i="4" s="1"/>
  <c r="AI535" i="4" s="1"/>
  <c r="AG535" i="4" s="1"/>
  <c r="I547" i="4"/>
  <c r="G548" i="4"/>
  <c r="E548" i="4" s="1"/>
  <c r="W525" i="4"/>
  <c r="V526" i="4" s="1"/>
  <c r="X447" i="4"/>
  <c r="AL465" i="4"/>
  <c r="K468" i="4"/>
  <c r="L468" i="4" s="1"/>
  <c r="BC467" i="14" s="1"/>
  <c r="O468" i="4" l="1"/>
  <c r="AB247" i="14"/>
  <c r="H548" i="4"/>
  <c r="I548" i="4" s="1"/>
  <c r="AK534" i="4"/>
  <c r="AJ535" i="4" s="1"/>
  <c r="U527" i="4"/>
  <c r="S527" i="4" s="1"/>
  <c r="W526" i="4"/>
  <c r="Y447" i="4"/>
  <c r="Z447" i="4" s="1"/>
  <c r="BD446" i="14" s="1"/>
  <c r="J469" i="4"/>
  <c r="E467" i="12"/>
  <c r="F467" i="12" s="1"/>
  <c r="H467" i="12" s="1"/>
  <c r="AM465" i="4"/>
  <c r="AN465" i="4" s="1"/>
  <c r="BE464" i="14" s="1"/>
  <c r="AC447" i="4" l="1"/>
  <c r="AD15" i="14"/>
  <c r="AQ465" i="4"/>
  <c r="AF174" i="14"/>
  <c r="G549" i="4"/>
  <c r="E549" i="4" s="1"/>
  <c r="H549" i="4" s="1"/>
  <c r="AI536" i="4"/>
  <c r="AG536" i="4" s="1"/>
  <c r="AK535" i="4"/>
  <c r="V527" i="4"/>
  <c r="U528" i="4" s="1"/>
  <c r="S528" i="4" s="1"/>
  <c r="X448" i="4"/>
  <c r="AL466" i="4"/>
  <c r="K469" i="4"/>
  <c r="L469" i="4" s="1"/>
  <c r="BC468" i="14" s="1"/>
  <c r="O469" i="4" l="1"/>
  <c r="AB260" i="14"/>
  <c r="AJ536" i="4"/>
  <c r="AI537" i="4" s="1"/>
  <c r="AG537" i="4" s="1"/>
  <c r="W527" i="4"/>
  <c r="V528" i="4" s="1"/>
  <c r="W528" i="4" s="1"/>
  <c r="I549" i="4"/>
  <c r="G550" i="4"/>
  <c r="E550" i="4" s="1"/>
  <c r="Y448" i="4"/>
  <c r="Z448" i="4" s="1"/>
  <c r="BD447" i="14" s="1"/>
  <c r="AM466" i="4"/>
  <c r="AN466" i="4" s="1"/>
  <c r="BE465" i="14" s="1"/>
  <c r="E468" i="12"/>
  <c r="F468" i="12" s="1"/>
  <c r="H468" i="12" s="1"/>
  <c r="J470" i="4"/>
  <c r="AC448" i="4" l="1"/>
  <c r="AD24" i="14"/>
  <c r="AQ466" i="4"/>
  <c r="AF210" i="14"/>
  <c r="AK536" i="4"/>
  <c r="AJ537" i="4" s="1"/>
  <c r="H550" i="4"/>
  <c r="U529" i="4"/>
  <c r="S529" i="4" s="1"/>
  <c r="V529" i="4" s="1"/>
  <c r="X449" i="4"/>
  <c r="Y449" i="4" s="1"/>
  <c r="Z449" i="4" s="1"/>
  <c r="BD448" i="14" s="1"/>
  <c r="AL467" i="4"/>
  <c r="AM467" i="4" s="1"/>
  <c r="AN467" i="4" s="1"/>
  <c r="BE466" i="14" s="1"/>
  <c r="K470" i="4"/>
  <c r="L470" i="4" s="1"/>
  <c r="BC469" i="14" s="1"/>
  <c r="O470" i="4" l="1"/>
  <c r="AB263" i="14"/>
  <c r="AC449" i="4"/>
  <c r="AD26" i="14"/>
  <c r="AQ467" i="4"/>
  <c r="AF216" i="14"/>
  <c r="AK537" i="4"/>
  <c r="AI538" i="4"/>
  <c r="AG538" i="4" s="1"/>
  <c r="G551" i="4"/>
  <c r="E551" i="4" s="1"/>
  <c r="I550" i="4"/>
  <c r="U530" i="4"/>
  <c r="S530" i="4" s="1"/>
  <c r="W529" i="4"/>
  <c r="X450" i="4"/>
  <c r="AL468" i="4"/>
  <c r="AM468" i="4" s="1"/>
  <c r="AN468" i="4" s="1"/>
  <c r="BE467" i="14" s="1"/>
  <c r="J471" i="4"/>
  <c r="E469" i="12"/>
  <c r="F469" i="12" s="1"/>
  <c r="H469" i="12" s="1"/>
  <c r="AQ468" i="4" l="1"/>
  <c r="AF221" i="14"/>
  <c r="AJ538" i="4"/>
  <c r="H551" i="4"/>
  <c r="V530" i="4"/>
  <c r="W530" i="4" s="1"/>
  <c r="Y450" i="4"/>
  <c r="Z450" i="4" s="1"/>
  <c r="BD449" i="14" s="1"/>
  <c r="K471" i="4"/>
  <c r="L471" i="4" s="1"/>
  <c r="BC470" i="14" s="1"/>
  <c r="AL469" i="4"/>
  <c r="O471" i="4" l="1"/>
  <c r="AB267" i="14"/>
  <c r="AC450" i="4"/>
  <c r="AD29" i="14"/>
  <c r="AI539" i="4"/>
  <c r="AG539" i="4" s="1"/>
  <c r="AK538" i="4"/>
  <c r="I551" i="4"/>
  <c r="G552" i="4"/>
  <c r="E552" i="4" s="1"/>
  <c r="U531" i="4"/>
  <c r="S531" i="4" s="1"/>
  <c r="V531" i="4" s="1"/>
  <c r="U532" i="4" s="1"/>
  <c r="S532" i="4" s="1"/>
  <c r="X451" i="4"/>
  <c r="AM469" i="4"/>
  <c r="AN469" i="4" s="1"/>
  <c r="BE468" i="14" s="1"/>
  <c r="J472" i="4"/>
  <c r="E470" i="12"/>
  <c r="F470" i="12" s="1"/>
  <c r="H470" i="12" s="1"/>
  <c r="AQ469" i="4" l="1"/>
  <c r="AF226" i="14"/>
  <c r="AJ539" i="4"/>
  <c r="AI540" i="4" s="1"/>
  <c r="AG540" i="4" s="1"/>
  <c r="H552" i="4"/>
  <c r="G553" i="4" s="1"/>
  <c r="E553" i="4" s="1"/>
  <c r="W531" i="4"/>
  <c r="V532" i="4" s="1"/>
  <c r="W532" i="4" s="1"/>
  <c r="Y451" i="4"/>
  <c r="Z451" i="4" s="1"/>
  <c r="BD450" i="14" s="1"/>
  <c r="K472" i="4"/>
  <c r="L472" i="4" s="1"/>
  <c r="BC471" i="14" s="1"/>
  <c r="AL470" i="4"/>
  <c r="AC451" i="4" l="1"/>
  <c r="AD37" i="14"/>
  <c r="O472" i="4"/>
  <c r="AB271" i="14"/>
  <c r="AK539" i="4"/>
  <c r="AJ540" i="4" s="1"/>
  <c r="I552" i="4"/>
  <c r="H553" i="4" s="1"/>
  <c r="U533" i="4"/>
  <c r="S533" i="4" s="1"/>
  <c r="V533" i="4" s="1"/>
  <c r="U534" i="4" s="1"/>
  <c r="S534" i="4" s="1"/>
  <c r="X452" i="4"/>
  <c r="AM470" i="4"/>
  <c r="AN470" i="4" s="1"/>
  <c r="BE469" i="14" s="1"/>
  <c r="J473" i="4"/>
  <c r="E471" i="12"/>
  <c r="F471" i="12" s="1"/>
  <c r="H471" i="12" s="1"/>
  <c r="AQ470" i="4" l="1"/>
  <c r="AF231" i="14"/>
  <c r="AI541" i="4"/>
  <c r="AG541" i="4" s="1"/>
  <c r="AK540" i="4"/>
  <c r="G554" i="4"/>
  <c r="E554" i="4" s="1"/>
  <c r="I553" i="4"/>
  <c r="W533" i="4"/>
  <c r="V534" i="4" s="1"/>
  <c r="Y452" i="4"/>
  <c r="Z452" i="4" s="1"/>
  <c r="BD451" i="14" s="1"/>
  <c r="AL471" i="4"/>
  <c r="AM471" i="4" s="1"/>
  <c r="AN471" i="4" s="1"/>
  <c r="BE470" i="14" s="1"/>
  <c r="K473" i="4"/>
  <c r="L473" i="4" s="1"/>
  <c r="BC472" i="14" s="1"/>
  <c r="AC452" i="4" l="1"/>
  <c r="AD42" i="14"/>
  <c r="O473" i="4"/>
  <c r="AB257" i="14"/>
  <c r="AQ471" i="4"/>
  <c r="AF237" i="14"/>
  <c r="AJ541" i="4"/>
  <c r="AK541" i="4" s="1"/>
  <c r="H554" i="4"/>
  <c r="G555" i="4" s="1"/>
  <c r="E555" i="4" s="1"/>
  <c r="U535" i="4"/>
  <c r="S535" i="4" s="1"/>
  <c r="W534" i="4"/>
  <c r="X453" i="4"/>
  <c r="J474" i="4"/>
  <c r="E472" i="12"/>
  <c r="F472" i="12" s="1"/>
  <c r="H472" i="12" s="1"/>
  <c r="AL472" i="4"/>
  <c r="AI542" i="4" l="1"/>
  <c r="AG542" i="4" s="1"/>
  <c r="AJ542" i="4" s="1"/>
  <c r="AK542" i="4" s="1"/>
  <c r="I554" i="4"/>
  <c r="H555" i="4" s="1"/>
  <c r="I555" i="4" s="1"/>
  <c r="V535" i="4"/>
  <c r="W535" i="4" s="1"/>
  <c r="Y453" i="4"/>
  <c r="Z453" i="4" s="1"/>
  <c r="BD452" i="14" s="1"/>
  <c r="AM472" i="4"/>
  <c r="AN472" i="4" s="1"/>
  <c r="BE471" i="14" s="1"/>
  <c r="K474" i="4"/>
  <c r="L474" i="4" s="1"/>
  <c r="BC473" i="14" s="1"/>
  <c r="O474" i="4" l="1"/>
  <c r="AB258" i="14"/>
  <c r="AQ472" i="4"/>
  <c r="AF242" i="14"/>
  <c r="AC453" i="4"/>
  <c r="AD47" i="14"/>
  <c r="AI543" i="4"/>
  <c r="AG543" i="4" s="1"/>
  <c r="AJ543" i="4" s="1"/>
  <c r="AK543" i="4" s="1"/>
  <c r="G556" i="4"/>
  <c r="E556" i="4" s="1"/>
  <c r="H556" i="4" s="1"/>
  <c r="G557" i="4" s="1"/>
  <c r="E557" i="4" s="1"/>
  <c r="U536" i="4"/>
  <c r="S536" i="4" s="1"/>
  <c r="V536" i="4" s="1"/>
  <c r="U537" i="4" s="1"/>
  <c r="S537" i="4" s="1"/>
  <c r="X454" i="4"/>
  <c r="Y454" i="4" s="1"/>
  <c r="Z454" i="4" s="1"/>
  <c r="BD453" i="14" s="1"/>
  <c r="J475" i="4"/>
  <c r="K475" i="4" s="1"/>
  <c r="AL473" i="4"/>
  <c r="E473" i="12"/>
  <c r="F473" i="12" s="1"/>
  <c r="H473" i="12" s="1"/>
  <c r="AC454" i="4" l="1"/>
  <c r="AD55" i="14"/>
  <c r="AI544" i="4"/>
  <c r="AG544" i="4" s="1"/>
  <c r="AJ544" i="4" s="1"/>
  <c r="AI545" i="4" s="1"/>
  <c r="AG545" i="4" s="1"/>
  <c r="I556" i="4"/>
  <c r="H557" i="4" s="1"/>
  <c r="W536" i="4"/>
  <c r="V537" i="4" s="1"/>
  <c r="X455" i="4"/>
  <c r="L475" i="4"/>
  <c r="BC474" i="14" s="1"/>
  <c r="J476" i="4"/>
  <c r="K476" i="4" s="1"/>
  <c r="L476" i="4" s="1"/>
  <c r="BC475" i="14" s="1"/>
  <c r="AM473" i="4"/>
  <c r="AN473" i="4" s="1"/>
  <c r="BE472" i="14" s="1"/>
  <c r="O476" i="4" l="1"/>
  <c r="AB281" i="14"/>
  <c r="O475" i="4"/>
  <c r="AB278" i="14"/>
  <c r="AQ473" i="4"/>
  <c r="AF224" i="14"/>
  <c r="AK544" i="4"/>
  <c r="AJ545" i="4" s="1"/>
  <c r="AK545" i="4" s="1"/>
  <c r="G558" i="4"/>
  <c r="E558" i="4" s="1"/>
  <c r="I557" i="4"/>
  <c r="E474" i="12"/>
  <c r="F474" i="12" s="1"/>
  <c r="H474" i="12" s="1"/>
  <c r="U538" i="4"/>
  <c r="S538" i="4" s="1"/>
  <c r="W537" i="4"/>
  <c r="Y455" i="4"/>
  <c r="Z455" i="4" s="1"/>
  <c r="BD454" i="14" s="1"/>
  <c r="E475" i="12"/>
  <c r="F475" i="12" s="1"/>
  <c r="H475" i="12" s="1"/>
  <c r="AL474" i="4"/>
  <c r="J477" i="4"/>
  <c r="AC455" i="4" l="1"/>
  <c r="AD67" i="14"/>
  <c r="AI546" i="4"/>
  <c r="AG546" i="4" s="1"/>
  <c r="AJ546" i="4" s="1"/>
  <c r="AI547" i="4" s="1"/>
  <c r="AG547" i="4" s="1"/>
  <c r="H558" i="4"/>
  <c r="G559" i="4" s="1"/>
  <c r="E559" i="4" s="1"/>
  <c r="V538" i="4"/>
  <c r="W538" i="4" s="1"/>
  <c r="X456" i="4"/>
  <c r="Y456" i="4" s="1"/>
  <c r="Z456" i="4" s="1"/>
  <c r="BD455" i="14" s="1"/>
  <c r="K477" i="4"/>
  <c r="L477" i="4" s="1"/>
  <c r="BC476" i="14" s="1"/>
  <c r="AM474" i="4"/>
  <c r="AN474" i="4" s="1"/>
  <c r="BE473" i="14" s="1"/>
  <c r="AQ474" i="4" l="1"/>
  <c r="AF228" i="14"/>
  <c r="O477" i="4"/>
  <c r="AB284" i="14"/>
  <c r="AC456" i="4"/>
  <c r="AD80" i="14"/>
  <c r="AK546" i="4"/>
  <c r="AJ547" i="4" s="1"/>
  <c r="AK547" i="4" s="1"/>
  <c r="I558" i="4"/>
  <c r="H559" i="4" s="1"/>
  <c r="G560" i="4" s="1"/>
  <c r="E560" i="4" s="1"/>
  <c r="U539" i="4"/>
  <c r="S539" i="4" s="1"/>
  <c r="V539" i="4" s="1"/>
  <c r="U540" i="4" s="1"/>
  <c r="S540" i="4" s="1"/>
  <c r="X457" i="4"/>
  <c r="AL475" i="4"/>
  <c r="AM475" i="4" s="1"/>
  <c r="AN475" i="4" s="1"/>
  <c r="BE474" i="14" s="1"/>
  <c r="J478" i="4"/>
  <c r="E476" i="12"/>
  <c r="F476" i="12" s="1"/>
  <c r="H476" i="12" s="1"/>
  <c r="AQ475" i="4" l="1"/>
  <c r="AF252" i="14"/>
  <c r="I559" i="4"/>
  <c r="H560" i="4" s="1"/>
  <c r="AI548" i="4"/>
  <c r="AG548" i="4" s="1"/>
  <c r="AJ548" i="4" s="1"/>
  <c r="AK548" i="4" s="1"/>
  <c r="W539" i="4"/>
  <c r="V540" i="4" s="1"/>
  <c r="U541" i="4" s="1"/>
  <c r="S541" i="4" s="1"/>
  <c r="Y457" i="4"/>
  <c r="Z457" i="4" s="1"/>
  <c r="BD456" i="14" s="1"/>
  <c r="AL476" i="4"/>
  <c r="AM476" i="4" s="1"/>
  <c r="AN476" i="4" s="1"/>
  <c r="BE475" i="14" s="1"/>
  <c r="K478" i="4"/>
  <c r="L478" i="4" s="1"/>
  <c r="BC477" i="14" s="1"/>
  <c r="O478" i="4" l="1"/>
  <c r="AB288" i="14"/>
  <c r="AQ476" i="4"/>
  <c r="AF262" i="14"/>
  <c r="AC457" i="4"/>
  <c r="AD102" i="14"/>
  <c r="AI549" i="4"/>
  <c r="AG549" i="4" s="1"/>
  <c r="AJ549" i="4" s="1"/>
  <c r="I560" i="4"/>
  <c r="G561" i="4"/>
  <c r="E561" i="4" s="1"/>
  <c r="W540" i="4"/>
  <c r="V541" i="4" s="1"/>
  <c r="U542" i="4" s="1"/>
  <c r="S542" i="4" s="1"/>
  <c r="X458" i="4"/>
  <c r="AL477" i="4"/>
  <c r="J479" i="4"/>
  <c r="E477" i="12"/>
  <c r="F477" i="12" s="1"/>
  <c r="H477" i="12" s="1"/>
  <c r="AI550" i="4" l="1"/>
  <c r="AG550" i="4" s="1"/>
  <c r="AK549" i="4"/>
  <c r="H561" i="4"/>
  <c r="I561" i="4" s="1"/>
  <c r="W541" i="4"/>
  <c r="V542" i="4" s="1"/>
  <c r="W542" i="4" s="1"/>
  <c r="Y458" i="4"/>
  <c r="Z458" i="4" s="1"/>
  <c r="BD457" i="14" s="1"/>
  <c r="K479" i="4"/>
  <c r="L479" i="4" s="1"/>
  <c r="BC478" i="14" s="1"/>
  <c r="AM477" i="4"/>
  <c r="AN477" i="4" s="1"/>
  <c r="BE476" i="14" s="1"/>
  <c r="O479" i="4" l="1"/>
  <c r="AB290" i="14"/>
  <c r="AQ477" i="4"/>
  <c r="AF265" i="14"/>
  <c r="AC458" i="4"/>
  <c r="AD58" i="14"/>
  <c r="AJ550" i="4"/>
  <c r="U543" i="4"/>
  <c r="S543" i="4" s="1"/>
  <c r="V543" i="4" s="1"/>
  <c r="G562" i="4"/>
  <c r="E562" i="4" s="1"/>
  <c r="H562" i="4" s="1"/>
  <c r="X459" i="4"/>
  <c r="Y459" i="4" s="1"/>
  <c r="Z459" i="4" s="1"/>
  <c r="BD458" i="14" s="1"/>
  <c r="AL478" i="4"/>
  <c r="AM478" i="4" s="1"/>
  <c r="AN478" i="4" s="1"/>
  <c r="BE477" i="14" s="1"/>
  <c r="J480" i="4"/>
  <c r="K480" i="4" s="1"/>
  <c r="L480" i="4" s="1"/>
  <c r="BC479" i="14" s="1"/>
  <c r="E478" i="12"/>
  <c r="F478" i="12" s="1"/>
  <c r="H478" i="12" s="1"/>
  <c r="O480" i="4" l="1"/>
  <c r="AB294" i="14"/>
  <c r="AQ478" i="4"/>
  <c r="AF269" i="14"/>
  <c r="AC459" i="4"/>
  <c r="AD73" i="14"/>
  <c r="AK550" i="4"/>
  <c r="AI551" i="4"/>
  <c r="AG551" i="4" s="1"/>
  <c r="U544" i="4"/>
  <c r="S544" i="4" s="1"/>
  <c r="W543" i="4"/>
  <c r="G563" i="4"/>
  <c r="E563" i="4" s="1"/>
  <c r="I562" i="4"/>
  <c r="X460" i="4"/>
  <c r="J481" i="4"/>
  <c r="K481" i="4" s="1"/>
  <c r="L481" i="4" s="1"/>
  <c r="BC480" i="14" s="1"/>
  <c r="AL479" i="4"/>
  <c r="E479" i="12"/>
  <c r="F479" i="12" s="1"/>
  <c r="H479" i="12" s="1"/>
  <c r="O481" i="4" l="1"/>
  <c r="AB299" i="14"/>
  <c r="V544" i="4"/>
  <c r="U545" i="4" s="1"/>
  <c r="S545" i="4" s="1"/>
  <c r="AJ551" i="4"/>
  <c r="AI552" i="4" s="1"/>
  <c r="AG552" i="4" s="1"/>
  <c r="H563" i="4"/>
  <c r="G564" i="4" s="1"/>
  <c r="E564" i="4" s="1"/>
  <c r="Y460" i="4"/>
  <c r="Z460" i="4" s="1"/>
  <c r="BD459" i="14" s="1"/>
  <c r="AM479" i="4"/>
  <c r="AN479" i="4" s="1"/>
  <c r="BE478" i="14" s="1"/>
  <c r="J482" i="4"/>
  <c r="E480" i="12"/>
  <c r="F480" i="12" s="1"/>
  <c r="H480" i="12" s="1"/>
  <c r="AQ479" i="4" l="1"/>
  <c r="AF271" i="14"/>
  <c r="AC460" i="4"/>
  <c r="AD78" i="14"/>
  <c r="W544" i="4"/>
  <c r="V545" i="4" s="1"/>
  <c r="W545" i="4" s="1"/>
  <c r="AK551" i="4"/>
  <c r="AJ552" i="4" s="1"/>
  <c r="I563" i="4"/>
  <c r="H564" i="4" s="1"/>
  <c r="X461" i="4"/>
  <c r="AL480" i="4"/>
  <c r="K482" i="4"/>
  <c r="L482" i="4" s="1"/>
  <c r="BC481" i="14" s="1"/>
  <c r="O482" i="4" l="1"/>
  <c r="AB302" i="14"/>
  <c r="U546" i="4"/>
  <c r="S546" i="4" s="1"/>
  <c r="V546" i="4" s="1"/>
  <c r="W546" i="4" s="1"/>
  <c r="AK552" i="4"/>
  <c r="AI553" i="4"/>
  <c r="AG553" i="4" s="1"/>
  <c r="G565" i="4"/>
  <c r="E565" i="4" s="1"/>
  <c r="I564" i="4"/>
  <c r="Y461" i="4"/>
  <c r="Z461" i="4" s="1"/>
  <c r="J483" i="4"/>
  <c r="K483" i="4" s="1"/>
  <c r="L483" i="4" s="1"/>
  <c r="BC482" i="14" s="1"/>
  <c r="AM480" i="4"/>
  <c r="AN480" i="4" s="1"/>
  <c r="BE479" i="14" s="1"/>
  <c r="E481" i="12"/>
  <c r="F481" i="12" s="1"/>
  <c r="H481" i="12" s="1"/>
  <c r="AU8" i="14" l="1"/>
  <c r="BD460" i="14"/>
  <c r="AC461" i="4"/>
  <c r="AD91" i="14"/>
  <c r="AQ480" i="4"/>
  <c r="AF276" i="14"/>
  <c r="O483" i="4"/>
  <c r="AB304" i="14"/>
  <c r="U547" i="4"/>
  <c r="S547" i="4" s="1"/>
  <c r="V547" i="4" s="1"/>
  <c r="W547" i="4" s="1"/>
  <c r="AJ553" i="4"/>
  <c r="AK553" i="4" s="1"/>
  <c r="H565" i="4"/>
  <c r="X462" i="4"/>
  <c r="AL481" i="4"/>
  <c r="E482" i="12"/>
  <c r="F482" i="12" s="1"/>
  <c r="H482" i="12" s="1"/>
  <c r="J484" i="4"/>
  <c r="AI554" i="4" l="1"/>
  <c r="AG554" i="4" s="1"/>
  <c r="AJ554" i="4" s="1"/>
  <c r="U548" i="4"/>
  <c r="S548" i="4" s="1"/>
  <c r="V548" i="4" s="1"/>
  <c r="U549" i="4" s="1"/>
  <c r="S549" i="4" s="1"/>
  <c r="G566" i="4"/>
  <c r="E566" i="4" s="1"/>
  <c r="I565" i="4"/>
  <c r="Y462" i="4"/>
  <c r="Z462" i="4" s="1"/>
  <c r="BD461" i="14" s="1"/>
  <c r="AM481" i="4"/>
  <c r="AN481" i="4" s="1"/>
  <c r="BE480" i="14" s="1"/>
  <c r="K484" i="4"/>
  <c r="L484" i="4" s="1"/>
  <c r="BC483" i="14" s="1"/>
  <c r="O484" i="4" l="1"/>
  <c r="AB307" i="14"/>
  <c r="AQ481" i="4"/>
  <c r="AF278" i="14"/>
  <c r="AC462" i="4"/>
  <c r="AD120" i="14"/>
  <c r="AI555" i="4"/>
  <c r="AG555" i="4" s="1"/>
  <c r="AK554" i="4"/>
  <c r="H566" i="4"/>
  <c r="I566" i="4" s="1"/>
  <c r="W548" i="4"/>
  <c r="V549" i="4" s="1"/>
  <c r="U550" i="4" s="1"/>
  <c r="S550" i="4" s="1"/>
  <c r="X463" i="4"/>
  <c r="Y463" i="4" s="1"/>
  <c r="Z463" i="4" s="1"/>
  <c r="BD462" i="14" s="1"/>
  <c r="AL482" i="4"/>
  <c r="AM482" i="4" s="1"/>
  <c r="AN482" i="4" s="1"/>
  <c r="BE481" i="14" s="1"/>
  <c r="E483" i="12"/>
  <c r="F483" i="12" s="1"/>
  <c r="H483" i="12" s="1"/>
  <c r="J485" i="4"/>
  <c r="AQ482" i="4" l="1"/>
  <c r="AF280" i="14"/>
  <c r="AC463" i="4"/>
  <c r="AD138" i="14"/>
  <c r="G567" i="4"/>
  <c r="E567" i="4" s="1"/>
  <c r="H567" i="4" s="1"/>
  <c r="I567" i="4" s="1"/>
  <c r="AJ555" i="4"/>
  <c r="AI556" i="4" s="1"/>
  <c r="AG556" i="4" s="1"/>
  <c r="W549" i="4"/>
  <c r="V550" i="4" s="1"/>
  <c r="U551" i="4" s="1"/>
  <c r="S551" i="4" s="1"/>
  <c r="X464" i="4"/>
  <c r="AL483" i="4"/>
  <c r="AM483" i="4" s="1"/>
  <c r="AN483" i="4" s="1"/>
  <c r="BE482" i="14" s="1"/>
  <c r="K485" i="4"/>
  <c r="L485" i="4" s="1"/>
  <c r="BC484" i="14" s="1"/>
  <c r="O485" i="4" l="1"/>
  <c r="AB311" i="14"/>
  <c r="AQ483" i="4"/>
  <c r="AF282" i="14"/>
  <c r="AK555" i="4"/>
  <c r="AJ556" i="4" s="1"/>
  <c r="AI557" i="4" s="1"/>
  <c r="AG557" i="4" s="1"/>
  <c r="G568" i="4"/>
  <c r="E568" i="4" s="1"/>
  <c r="H568" i="4" s="1"/>
  <c r="I568" i="4" s="1"/>
  <c r="W550" i="4"/>
  <c r="V551" i="4" s="1"/>
  <c r="W551" i="4" s="1"/>
  <c r="Y464" i="4"/>
  <c r="Z464" i="4" s="1"/>
  <c r="BD463" i="14" s="1"/>
  <c r="J486" i="4"/>
  <c r="K486" i="4" s="1"/>
  <c r="L486" i="4" s="1"/>
  <c r="BC485" i="14" s="1"/>
  <c r="E484" i="12"/>
  <c r="F484" i="12" s="1"/>
  <c r="H484" i="12" s="1"/>
  <c r="AL484" i="4"/>
  <c r="AC464" i="4" l="1"/>
  <c r="AD167" i="14"/>
  <c r="O486" i="4"/>
  <c r="AB314" i="14"/>
  <c r="AK556" i="4"/>
  <c r="AJ557" i="4" s="1"/>
  <c r="AK557" i="4" s="1"/>
  <c r="G569" i="4"/>
  <c r="E569" i="4" s="1"/>
  <c r="H569" i="4" s="1"/>
  <c r="U552" i="4"/>
  <c r="S552" i="4" s="1"/>
  <c r="V552" i="4" s="1"/>
  <c r="X465" i="4"/>
  <c r="J487" i="4"/>
  <c r="K487" i="4" s="1"/>
  <c r="L487" i="4" s="1"/>
  <c r="BC486" i="14" s="1"/>
  <c r="AM484" i="4"/>
  <c r="AN484" i="4" s="1"/>
  <c r="BE483" i="14" s="1"/>
  <c r="E485" i="12"/>
  <c r="F485" i="12" s="1"/>
  <c r="H485" i="12" s="1"/>
  <c r="AQ484" i="4" l="1"/>
  <c r="AF286" i="14"/>
  <c r="O487" i="4"/>
  <c r="AB58" i="14"/>
  <c r="AI558" i="4"/>
  <c r="AG558" i="4" s="1"/>
  <c r="AJ558" i="4" s="1"/>
  <c r="AK558" i="4" s="1"/>
  <c r="G570" i="4"/>
  <c r="E570" i="4" s="1"/>
  <c r="I569" i="4"/>
  <c r="Y465" i="4"/>
  <c r="Z465" i="4" s="1"/>
  <c r="BD464" i="14" s="1"/>
  <c r="E486" i="12"/>
  <c r="F486" i="12" s="1"/>
  <c r="H486" i="12" s="1"/>
  <c r="J488" i="4"/>
  <c r="AL485" i="4"/>
  <c r="U553" i="4"/>
  <c r="W552" i="4"/>
  <c r="AC465" i="4" l="1"/>
  <c r="AD192" i="14"/>
  <c r="H570" i="4"/>
  <c r="G571" i="4" s="1"/>
  <c r="E571" i="4" s="1"/>
  <c r="AI559" i="4"/>
  <c r="AG559" i="4" s="1"/>
  <c r="AJ559" i="4" s="1"/>
  <c r="AI560" i="4" s="1"/>
  <c r="AG560" i="4" s="1"/>
  <c r="X466" i="4"/>
  <c r="Y466" i="4" s="1"/>
  <c r="Z466" i="4" s="1"/>
  <c r="BD465" i="14" s="1"/>
  <c r="K488" i="4"/>
  <c r="L488" i="4" s="1"/>
  <c r="BC487" i="14" s="1"/>
  <c r="AM485" i="4"/>
  <c r="AN485" i="4" s="1"/>
  <c r="BE484" i="14" s="1"/>
  <c r="S553" i="4"/>
  <c r="V553" i="4" s="1"/>
  <c r="AQ485" i="4" l="1"/>
  <c r="AF292" i="14"/>
  <c r="O488" i="4"/>
  <c r="AB237" i="14"/>
  <c r="AC466" i="4"/>
  <c r="AD200" i="14"/>
  <c r="I570" i="4"/>
  <c r="H571" i="4" s="1"/>
  <c r="I571" i="4" s="1"/>
  <c r="AK559" i="4"/>
  <c r="AJ560" i="4" s="1"/>
  <c r="X467" i="4"/>
  <c r="J489" i="4"/>
  <c r="E487" i="12"/>
  <c r="F487" i="12" s="1"/>
  <c r="H487" i="12" s="1"/>
  <c r="AL486" i="4"/>
  <c r="U554" i="4"/>
  <c r="S554" i="4" s="1"/>
  <c r="W553" i="4"/>
  <c r="AI561" i="4" l="1"/>
  <c r="AG561" i="4" s="1"/>
  <c r="AK560" i="4"/>
  <c r="G572" i="4"/>
  <c r="E572" i="4" s="1"/>
  <c r="H572" i="4" s="1"/>
  <c r="Y467" i="4"/>
  <c r="Z467" i="4" s="1"/>
  <c r="BD466" i="14" s="1"/>
  <c r="AM486" i="4"/>
  <c r="AN486" i="4" s="1"/>
  <c r="BE485" i="14" s="1"/>
  <c r="K489" i="4"/>
  <c r="L489" i="4" s="1"/>
  <c r="BC488" i="14" s="1"/>
  <c r="V554" i="4"/>
  <c r="O489" i="4" l="1"/>
  <c r="AB254" i="14"/>
  <c r="AQ486" i="4"/>
  <c r="AF296" i="14"/>
  <c r="AC467" i="4"/>
  <c r="AD205" i="14"/>
  <c r="AJ561" i="4"/>
  <c r="AK561" i="4" s="1"/>
  <c r="G573" i="4"/>
  <c r="E573" i="4" s="1"/>
  <c r="I572" i="4"/>
  <c r="X468" i="4"/>
  <c r="J490" i="4"/>
  <c r="AL487" i="4"/>
  <c r="E488" i="12"/>
  <c r="F488" i="12" s="1"/>
  <c r="H488" i="12" s="1"/>
  <c r="W554" i="4"/>
  <c r="U555" i="4"/>
  <c r="S555" i="4" s="1"/>
  <c r="AI562" i="4" l="1"/>
  <c r="AG562" i="4" s="1"/>
  <c r="AJ562" i="4" s="1"/>
  <c r="AI563" i="4" s="1"/>
  <c r="AG563" i="4" s="1"/>
  <c r="H573" i="4"/>
  <c r="I573" i="4" s="1"/>
  <c r="V555" i="4"/>
  <c r="W555" i="4" s="1"/>
  <c r="Y468" i="4"/>
  <c r="Z468" i="4" s="1"/>
  <c r="BD467" i="14" s="1"/>
  <c r="AM487" i="4"/>
  <c r="AN487" i="4" s="1"/>
  <c r="BE486" i="14" s="1"/>
  <c r="K490" i="4"/>
  <c r="L490" i="4" s="1"/>
  <c r="BC489" i="14" s="1"/>
  <c r="O490" i="4" l="1"/>
  <c r="AB276" i="14"/>
  <c r="AQ487" i="4"/>
  <c r="AF121" i="14"/>
  <c r="AC468" i="4"/>
  <c r="AD207" i="14"/>
  <c r="AK562" i="4"/>
  <c r="AJ563" i="4" s="1"/>
  <c r="AI564" i="4" s="1"/>
  <c r="AG564" i="4" s="1"/>
  <c r="G574" i="4"/>
  <c r="E574" i="4" s="1"/>
  <c r="H574" i="4" s="1"/>
  <c r="G575" i="4" s="1"/>
  <c r="E575" i="4" s="1"/>
  <c r="U556" i="4"/>
  <c r="S556" i="4" s="1"/>
  <c r="V556" i="4" s="1"/>
  <c r="W556" i="4" s="1"/>
  <c r="X469" i="4"/>
  <c r="AL488" i="4"/>
  <c r="AM488" i="4" s="1"/>
  <c r="AN488" i="4" s="1"/>
  <c r="BE487" i="14" s="1"/>
  <c r="J491" i="4"/>
  <c r="E489" i="12"/>
  <c r="F489" i="12" s="1"/>
  <c r="H489" i="12" s="1"/>
  <c r="AQ488" i="4" l="1"/>
  <c r="AF199" i="14"/>
  <c r="AK563" i="4"/>
  <c r="AJ564" i="4" s="1"/>
  <c r="I574" i="4"/>
  <c r="H575" i="4" s="1"/>
  <c r="U557" i="4"/>
  <c r="S557" i="4" s="1"/>
  <c r="V557" i="4" s="1"/>
  <c r="W557" i="4" s="1"/>
  <c r="Y469" i="4"/>
  <c r="Z469" i="4" s="1"/>
  <c r="BD468" i="14" s="1"/>
  <c r="AL489" i="4"/>
  <c r="K491" i="4"/>
  <c r="L491" i="4" s="1"/>
  <c r="AS9" i="14" l="1"/>
  <c r="BC490" i="14"/>
  <c r="O491" i="4"/>
  <c r="AB297" i="14"/>
  <c r="AC469" i="4"/>
  <c r="AD212" i="14"/>
  <c r="I575" i="4"/>
  <c r="G576" i="4"/>
  <c r="E576" i="4" s="1"/>
  <c r="AK564" i="4"/>
  <c r="AI565" i="4"/>
  <c r="AG565" i="4" s="1"/>
  <c r="U558" i="4"/>
  <c r="S558" i="4" s="1"/>
  <c r="V558" i="4" s="1"/>
  <c r="U559" i="4" s="1"/>
  <c r="S559" i="4" s="1"/>
  <c r="X470" i="4"/>
  <c r="J492" i="4"/>
  <c r="K492" i="4" s="1"/>
  <c r="L492" i="4" s="1"/>
  <c r="BC491" i="14" s="1"/>
  <c r="E490" i="12"/>
  <c r="F490" i="12" s="1"/>
  <c r="H490" i="12" s="1"/>
  <c r="AM489" i="4"/>
  <c r="AN489" i="4" s="1"/>
  <c r="BE488" i="14" s="1"/>
  <c r="AQ489" i="4" l="1"/>
  <c r="AF220" i="14"/>
  <c r="O492" i="4"/>
  <c r="AB318" i="14"/>
  <c r="AJ565" i="4"/>
  <c r="AI566" i="4" s="1"/>
  <c r="AG566" i="4" s="1"/>
  <c r="H576" i="4"/>
  <c r="I576" i="4" s="1"/>
  <c r="Y470" i="4"/>
  <c r="Z470" i="4" s="1"/>
  <c r="BD469" i="14" s="1"/>
  <c r="W558" i="4"/>
  <c r="V559" i="4" s="1"/>
  <c r="W559" i="4" s="1"/>
  <c r="E491" i="12"/>
  <c r="F491" i="12" s="1"/>
  <c r="H491" i="12" s="1"/>
  <c r="AL490" i="4"/>
  <c r="J493" i="4"/>
  <c r="AC470" i="4" l="1"/>
  <c r="AD215" i="14"/>
  <c r="AK565" i="4"/>
  <c r="AJ566" i="4" s="1"/>
  <c r="AI567" i="4" s="1"/>
  <c r="AG567" i="4" s="1"/>
  <c r="G577" i="4"/>
  <c r="E577" i="4" s="1"/>
  <c r="H577" i="4" s="1"/>
  <c r="I577" i="4" s="1"/>
  <c r="X471" i="4"/>
  <c r="U560" i="4"/>
  <c r="S560" i="4" s="1"/>
  <c r="V560" i="4" s="1"/>
  <c r="AM490" i="4"/>
  <c r="AN490" i="4" s="1"/>
  <c r="BE489" i="14" s="1"/>
  <c r="K493" i="4"/>
  <c r="L493" i="4" s="1"/>
  <c r="BC492" i="14" s="1"/>
  <c r="O493" i="4" l="1"/>
  <c r="AB330" i="14"/>
  <c r="AQ490" i="4"/>
  <c r="AF258" i="14"/>
  <c r="AK566" i="4"/>
  <c r="AJ567" i="4" s="1"/>
  <c r="AK567" i="4" s="1"/>
  <c r="G578" i="4"/>
  <c r="E578" i="4" s="1"/>
  <c r="H578" i="4" s="1"/>
  <c r="I578" i="4" s="1"/>
  <c r="Y471" i="4"/>
  <c r="Z471" i="4" s="1"/>
  <c r="BD470" i="14" s="1"/>
  <c r="U561" i="4"/>
  <c r="S561" i="4" s="1"/>
  <c r="W560" i="4"/>
  <c r="J494" i="4"/>
  <c r="K494" i="4" s="1"/>
  <c r="L494" i="4" s="1"/>
  <c r="BC493" i="14" s="1"/>
  <c r="E492" i="12"/>
  <c r="F492" i="12" s="1"/>
  <c r="H492" i="12" s="1"/>
  <c r="AL491" i="4"/>
  <c r="O494" i="4" l="1"/>
  <c r="AB333" i="14"/>
  <c r="AC471" i="4"/>
  <c r="AD221" i="14"/>
  <c r="AI568" i="4"/>
  <c r="AG568" i="4" s="1"/>
  <c r="AJ568" i="4" s="1"/>
  <c r="AK568" i="4" s="1"/>
  <c r="G579" i="4"/>
  <c r="E579" i="4" s="1"/>
  <c r="H579" i="4" s="1"/>
  <c r="I579" i="4" s="1"/>
  <c r="X472" i="4"/>
  <c r="Y472" i="4" s="1"/>
  <c r="Z472" i="4" s="1"/>
  <c r="BD471" i="14" s="1"/>
  <c r="V561" i="4"/>
  <c r="U562" i="4" s="1"/>
  <c r="S562" i="4" s="1"/>
  <c r="AM491" i="4"/>
  <c r="AN491" i="4" s="1"/>
  <c r="J495" i="4"/>
  <c r="E493" i="12"/>
  <c r="F493" i="12" s="1"/>
  <c r="H493" i="12" s="1"/>
  <c r="AW9" i="14" l="1"/>
  <c r="BE490" i="14"/>
  <c r="AC472" i="4"/>
  <c r="AD225" i="14"/>
  <c r="AQ491" i="4"/>
  <c r="AF284" i="14"/>
  <c r="AI569" i="4"/>
  <c r="AG569" i="4" s="1"/>
  <c r="AJ569" i="4" s="1"/>
  <c r="AK569" i="4" s="1"/>
  <c r="G580" i="4"/>
  <c r="E580" i="4" s="1"/>
  <c r="H580" i="4" s="1"/>
  <c r="I580" i="4" s="1"/>
  <c r="W561" i="4"/>
  <c r="V562" i="4" s="1"/>
  <c r="X473" i="4"/>
  <c r="AL492" i="4"/>
  <c r="AM492" i="4" s="1"/>
  <c r="AN492" i="4" s="1"/>
  <c r="BE491" i="14" s="1"/>
  <c r="K495" i="4"/>
  <c r="L495" i="4" s="1"/>
  <c r="BC494" i="14" s="1"/>
  <c r="O495" i="4" l="1"/>
  <c r="AB335" i="14"/>
  <c r="AQ492" i="4"/>
  <c r="AF307" i="14"/>
  <c r="G581" i="4"/>
  <c r="E581" i="4" s="1"/>
  <c r="H581" i="4" s="1"/>
  <c r="I581" i="4" s="1"/>
  <c r="AI570" i="4"/>
  <c r="AG570" i="4" s="1"/>
  <c r="AJ570" i="4" s="1"/>
  <c r="AK570" i="4" s="1"/>
  <c r="Y473" i="4"/>
  <c r="Z473" i="4" s="1"/>
  <c r="BD472" i="14" s="1"/>
  <c r="J496" i="4"/>
  <c r="K496" i="4" s="1"/>
  <c r="L496" i="4" s="1"/>
  <c r="BC495" i="14" s="1"/>
  <c r="AL493" i="4"/>
  <c r="AM493" i="4" s="1"/>
  <c r="AN493" i="4" s="1"/>
  <c r="BE492" i="14" s="1"/>
  <c r="E494" i="12"/>
  <c r="F494" i="12" s="1"/>
  <c r="H494" i="12" s="1"/>
  <c r="U563" i="4"/>
  <c r="S563" i="4" s="1"/>
  <c r="W562" i="4"/>
  <c r="O496" i="4" l="1"/>
  <c r="AB337" i="14"/>
  <c r="AC473" i="4"/>
  <c r="AD211" i="14"/>
  <c r="AQ493" i="4"/>
  <c r="AF310" i="14"/>
  <c r="G582" i="4"/>
  <c r="E582" i="4" s="1"/>
  <c r="H582" i="4" s="1"/>
  <c r="G583" i="4" s="1"/>
  <c r="E583" i="4" s="1"/>
  <c r="AI571" i="4"/>
  <c r="AG571" i="4" s="1"/>
  <c r="AJ571" i="4" s="1"/>
  <c r="AI572" i="4" s="1"/>
  <c r="AG572" i="4" s="1"/>
  <c r="X474" i="4"/>
  <c r="AL494" i="4"/>
  <c r="AM494" i="4" s="1"/>
  <c r="AN494" i="4" s="1"/>
  <c r="BE493" i="14" s="1"/>
  <c r="J497" i="4"/>
  <c r="K497" i="4" s="1"/>
  <c r="L497" i="4" s="1"/>
  <c r="BC496" i="14" s="1"/>
  <c r="E495" i="12"/>
  <c r="F495" i="12" s="1"/>
  <c r="H495" i="12" s="1"/>
  <c r="V563" i="4"/>
  <c r="O497" i="4" l="1"/>
  <c r="AB341" i="14"/>
  <c r="AQ494" i="4"/>
  <c r="AF313" i="14"/>
  <c r="I582" i="4"/>
  <c r="H583" i="4" s="1"/>
  <c r="I583" i="4" s="1"/>
  <c r="AK571" i="4"/>
  <c r="AJ572" i="4" s="1"/>
  <c r="Y474" i="4"/>
  <c r="Z474" i="4" s="1"/>
  <c r="BD473" i="14" s="1"/>
  <c r="AL495" i="4"/>
  <c r="AM495" i="4" s="1"/>
  <c r="AN495" i="4" s="1"/>
  <c r="BE494" i="14" s="1"/>
  <c r="J498" i="4"/>
  <c r="K498" i="4" s="1"/>
  <c r="L498" i="4" s="1"/>
  <c r="BC497" i="14" s="1"/>
  <c r="E496" i="12"/>
  <c r="F496" i="12" s="1"/>
  <c r="H496" i="12" s="1"/>
  <c r="U564" i="4"/>
  <c r="W563" i="4"/>
  <c r="AC474" i="4" l="1"/>
  <c r="AD218" i="14"/>
  <c r="O498" i="4"/>
  <c r="AB343" i="14"/>
  <c r="AQ495" i="4"/>
  <c r="AF317" i="14"/>
  <c r="G584" i="4"/>
  <c r="E584" i="4" s="1"/>
  <c r="H584" i="4" s="1"/>
  <c r="G585" i="4" s="1"/>
  <c r="E585" i="4" s="1"/>
  <c r="AI573" i="4"/>
  <c r="AG573" i="4" s="1"/>
  <c r="AK572" i="4"/>
  <c r="X475" i="4"/>
  <c r="J499" i="4"/>
  <c r="AL496" i="4"/>
  <c r="E497" i="12"/>
  <c r="F497" i="12" s="1"/>
  <c r="H497" i="12" s="1"/>
  <c r="S564" i="4"/>
  <c r="V564" i="4" s="1"/>
  <c r="I584" i="4" l="1"/>
  <c r="H585" i="4" s="1"/>
  <c r="I585" i="4" s="1"/>
  <c r="AJ573" i="4"/>
  <c r="AI574" i="4" s="1"/>
  <c r="AG574" i="4" s="1"/>
  <c r="Y475" i="4"/>
  <c r="Z475" i="4" s="1"/>
  <c r="BD474" i="14" s="1"/>
  <c r="AM496" i="4"/>
  <c r="AN496" i="4" s="1"/>
  <c r="BE495" i="14" s="1"/>
  <c r="K499" i="4"/>
  <c r="L499" i="4" s="1"/>
  <c r="BC498" i="14" s="1"/>
  <c r="W564" i="4"/>
  <c r="U565" i="4"/>
  <c r="S565" i="4" s="1"/>
  <c r="O499" i="4" l="1"/>
  <c r="AB345" i="14"/>
  <c r="AQ496" i="4"/>
  <c r="AF318" i="14"/>
  <c r="AC475" i="4"/>
  <c r="AD233" i="14"/>
  <c r="AK573" i="4"/>
  <c r="AJ574" i="4" s="1"/>
  <c r="G586" i="4"/>
  <c r="E586" i="4" s="1"/>
  <c r="H586" i="4" s="1"/>
  <c r="X476" i="4"/>
  <c r="V565" i="4"/>
  <c r="W565" i="4" s="1"/>
  <c r="E498" i="12"/>
  <c r="F498" i="12" s="1"/>
  <c r="H498" i="12" s="1"/>
  <c r="J500" i="4"/>
  <c r="AL497" i="4"/>
  <c r="AI575" i="4" l="1"/>
  <c r="AG575" i="4" s="1"/>
  <c r="AK574" i="4"/>
  <c r="U566" i="4"/>
  <c r="S566" i="4" s="1"/>
  <c r="V566" i="4" s="1"/>
  <c r="G587" i="4"/>
  <c r="E587" i="4" s="1"/>
  <c r="I586" i="4"/>
  <c r="Y476" i="4"/>
  <c r="Z476" i="4" s="1"/>
  <c r="BD475" i="14" s="1"/>
  <c r="K500" i="4"/>
  <c r="L500" i="4" s="1"/>
  <c r="BC499" i="14" s="1"/>
  <c r="AM497" i="4"/>
  <c r="AN497" i="4" s="1"/>
  <c r="BE496" i="14" s="1"/>
  <c r="AQ497" i="4" l="1"/>
  <c r="AF320" i="14"/>
  <c r="O500" i="4"/>
  <c r="AB347" i="14"/>
  <c r="AC476" i="4"/>
  <c r="AD239" i="14"/>
  <c r="AJ575" i="4"/>
  <c r="AK575" i="4" s="1"/>
  <c r="H587" i="4"/>
  <c r="X477" i="4"/>
  <c r="Y477" i="4" s="1"/>
  <c r="Z477" i="4" s="1"/>
  <c r="BD476" i="14" s="1"/>
  <c r="J501" i="4"/>
  <c r="E499" i="12"/>
  <c r="F499" i="12" s="1"/>
  <c r="H499" i="12" s="1"/>
  <c r="AL498" i="4"/>
  <c r="U567" i="4"/>
  <c r="W566" i="4"/>
  <c r="AC477" i="4" l="1"/>
  <c r="AD242" i="14"/>
  <c r="AI576" i="4"/>
  <c r="AG576" i="4" s="1"/>
  <c r="AJ576" i="4" s="1"/>
  <c r="AI577" i="4" s="1"/>
  <c r="AG577" i="4" s="1"/>
  <c r="I587" i="4"/>
  <c r="G588" i="4"/>
  <c r="E588" i="4" s="1"/>
  <c r="X478" i="4"/>
  <c r="AM498" i="4"/>
  <c r="AN498" i="4" s="1"/>
  <c r="BE497" i="14" s="1"/>
  <c r="K501" i="4"/>
  <c r="L501" i="4" s="1"/>
  <c r="BC500" i="14" s="1"/>
  <c r="S567" i="4"/>
  <c r="V567" i="4" s="1"/>
  <c r="O501" i="4" l="1"/>
  <c r="AB349" i="14"/>
  <c r="AQ498" i="4"/>
  <c r="AF325" i="14"/>
  <c r="AK576" i="4"/>
  <c r="AJ577" i="4" s="1"/>
  <c r="AI578" i="4" s="1"/>
  <c r="AG578" i="4" s="1"/>
  <c r="H588" i="4"/>
  <c r="G589" i="4" s="1"/>
  <c r="E589" i="4" s="1"/>
  <c r="Y478" i="4"/>
  <c r="Z478" i="4" s="1"/>
  <c r="BD477" i="14" s="1"/>
  <c r="E500" i="12"/>
  <c r="F500" i="12" s="1"/>
  <c r="H500" i="12" s="1"/>
  <c r="J502" i="4"/>
  <c r="AL499" i="4"/>
  <c r="U568" i="4"/>
  <c r="W567" i="4"/>
  <c r="AC478" i="4" l="1"/>
  <c r="AD252" i="14"/>
  <c r="I588" i="4"/>
  <c r="H589" i="4" s="1"/>
  <c r="AK577" i="4"/>
  <c r="AJ578" i="4" s="1"/>
  <c r="AK578" i="4" s="1"/>
  <c r="X479" i="4"/>
  <c r="Y479" i="4" s="1"/>
  <c r="Z479" i="4" s="1"/>
  <c r="BD478" i="14" s="1"/>
  <c r="K502" i="4"/>
  <c r="L502" i="4" s="1"/>
  <c r="BC501" i="14" s="1"/>
  <c r="AM499" i="4"/>
  <c r="AN499" i="4" s="1"/>
  <c r="BE498" i="14" s="1"/>
  <c r="S568" i="4"/>
  <c r="V568" i="4" s="1"/>
  <c r="AQ499" i="4" l="1"/>
  <c r="AF328" i="14"/>
  <c r="O502" i="4"/>
  <c r="AB353" i="14"/>
  <c r="AC479" i="4"/>
  <c r="AD254" i="14"/>
  <c r="AI579" i="4"/>
  <c r="AG579" i="4" s="1"/>
  <c r="AJ579" i="4" s="1"/>
  <c r="AI580" i="4" s="1"/>
  <c r="AG580" i="4" s="1"/>
  <c r="G590" i="4"/>
  <c r="E590" i="4" s="1"/>
  <c r="I589" i="4"/>
  <c r="X480" i="4"/>
  <c r="Y480" i="4" s="1"/>
  <c r="Z480" i="4" s="1"/>
  <c r="BD479" i="14" s="1"/>
  <c r="AL500" i="4"/>
  <c r="AM500" i="4" s="1"/>
  <c r="AN500" i="4" s="1"/>
  <c r="BE499" i="14" s="1"/>
  <c r="J503" i="4"/>
  <c r="E501" i="12"/>
  <c r="F501" i="12" s="1"/>
  <c r="H501" i="12" s="1"/>
  <c r="U569" i="4"/>
  <c r="W568" i="4"/>
  <c r="AQ500" i="4" l="1"/>
  <c r="AF332" i="14"/>
  <c r="AC480" i="4"/>
  <c r="AD258" i="14"/>
  <c r="AK579" i="4"/>
  <c r="AJ580" i="4" s="1"/>
  <c r="AI581" i="4" s="1"/>
  <c r="AG581" i="4" s="1"/>
  <c r="H590" i="4"/>
  <c r="G591" i="4" s="1"/>
  <c r="E591" i="4" s="1"/>
  <c r="X481" i="4"/>
  <c r="AL501" i="4"/>
  <c r="AM501" i="4" s="1"/>
  <c r="AN501" i="4" s="1"/>
  <c r="BE500" i="14" s="1"/>
  <c r="K503" i="4"/>
  <c r="L503" i="4" s="1"/>
  <c r="BC502" i="14" s="1"/>
  <c r="S569" i="4"/>
  <c r="V569" i="4" s="1"/>
  <c r="AQ501" i="4" l="1"/>
  <c r="AF337" i="14"/>
  <c r="O503" i="4"/>
  <c r="AB356" i="14"/>
  <c r="AK580" i="4"/>
  <c r="AJ581" i="4" s="1"/>
  <c r="AK581" i="4" s="1"/>
  <c r="I590" i="4"/>
  <c r="H591" i="4" s="1"/>
  <c r="Y481" i="4"/>
  <c r="Z481" i="4" s="1"/>
  <c r="BD480" i="14" s="1"/>
  <c r="AL502" i="4"/>
  <c r="J504" i="4"/>
  <c r="E502" i="12"/>
  <c r="F502" i="12" s="1"/>
  <c r="H502" i="12" s="1"/>
  <c r="U570" i="4"/>
  <c r="W569" i="4"/>
  <c r="AC481" i="4" l="1"/>
  <c r="AD261" i="14"/>
  <c r="AI582" i="4"/>
  <c r="AG582" i="4" s="1"/>
  <c r="AJ582" i="4" s="1"/>
  <c r="AI583" i="4" s="1"/>
  <c r="AG583" i="4" s="1"/>
  <c r="G592" i="4"/>
  <c r="E592" i="4" s="1"/>
  <c r="I591" i="4"/>
  <c r="X482" i="4"/>
  <c r="Y482" i="4" s="1"/>
  <c r="Z482" i="4" s="1"/>
  <c r="BD481" i="14" s="1"/>
  <c r="K504" i="4"/>
  <c r="L504" i="4" s="1"/>
  <c r="BC503" i="14" s="1"/>
  <c r="AM502" i="4"/>
  <c r="AN502" i="4" s="1"/>
  <c r="BE501" i="14" s="1"/>
  <c r="S570" i="4"/>
  <c r="V570" i="4" s="1"/>
  <c r="AQ502" i="4" l="1"/>
  <c r="AF339" i="14"/>
  <c r="O504" i="4"/>
  <c r="AB358" i="14"/>
  <c r="AC482" i="4"/>
  <c r="AD268" i="14"/>
  <c r="AK582" i="4"/>
  <c r="AJ583" i="4" s="1"/>
  <c r="AK583" i="4" s="1"/>
  <c r="H592" i="4"/>
  <c r="G593" i="4" s="1"/>
  <c r="E593" i="4" s="1"/>
  <c r="X483" i="4"/>
  <c r="Y483" i="4" s="1"/>
  <c r="Z483" i="4" s="1"/>
  <c r="BD482" i="14" s="1"/>
  <c r="AL503" i="4"/>
  <c r="AM503" i="4" s="1"/>
  <c r="AN503" i="4" s="1"/>
  <c r="BE502" i="14" s="1"/>
  <c r="J505" i="4"/>
  <c r="E503" i="12"/>
  <c r="F503" i="12" s="1"/>
  <c r="H503" i="12" s="1"/>
  <c r="W570" i="4"/>
  <c r="U571" i="4"/>
  <c r="AQ503" i="4" l="1"/>
  <c r="AF341" i="14"/>
  <c r="AC483" i="4"/>
  <c r="AD271" i="14"/>
  <c r="I592" i="4"/>
  <c r="H593" i="4" s="1"/>
  <c r="I593" i="4" s="1"/>
  <c r="AI584" i="4"/>
  <c r="AG584" i="4" s="1"/>
  <c r="AJ584" i="4" s="1"/>
  <c r="AI585" i="4" s="1"/>
  <c r="AG585" i="4" s="1"/>
  <c r="X484" i="4"/>
  <c r="Y484" i="4" s="1"/>
  <c r="Z484" i="4" s="1"/>
  <c r="BD483" i="14" s="1"/>
  <c r="AL504" i="4"/>
  <c r="K505" i="4"/>
  <c r="L505" i="4" s="1"/>
  <c r="BC504" i="14" s="1"/>
  <c r="S571" i="4"/>
  <c r="V571" i="4" s="1"/>
  <c r="AC484" i="4" l="1"/>
  <c r="AD278" i="14"/>
  <c r="O505" i="4"/>
  <c r="AB363" i="14"/>
  <c r="AK584" i="4"/>
  <c r="AJ585" i="4" s="1"/>
  <c r="G594" i="4"/>
  <c r="E594" i="4" s="1"/>
  <c r="H594" i="4" s="1"/>
  <c r="X485" i="4"/>
  <c r="Y485" i="4" s="1"/>
  <c r="Z485" i="4" s="1"/>
  <c r="BD484" i="14" s="1"/>
  <c r="J506" i="4"/>
  <c r="K506" i="4" s="1"/>
  <c r="L506" i="4" s="1"/>
  <c r="BC505" i="14" s="1"/>
  <c r="AM504" i="4"/>
  <c r="AN504" i="4" s="1"/>
  <c r="BE503" i="14" s="1"/>
  <c r="E504" i="12"/>
  <c r="F504" i="12" s="1"/>
  <c r="H504" i="12" s="1"/>
  <c r="W571" i="4"/>
  <c r="U572" i="4"/>
  <c r="S572" i="4" s="1"/>
  <c r="O506" i="4" l="1"/>
  <c r="AB365" i="14"/>
  <c r="AC485" i="4"/>
  <c r="AD283" i="14"/>
  <c r="AQ504" i="4"/>
  <c r="AF343" i="14"/>
  <c r="AK585" i="4"/>
  <c r="AI586" i="4"/>
  <c r="AG586" i="4" s="1"/>
  <c r="I594" i="4"/>
  <c r="G595" i="4"/>
  <c r="E595" i="4" s="1"/>
  <c r="X486" i="4"/>
  <c r="V572" i="4"/>
  <c r="U573" i="4" s="1"/>
  <c r="S573" i="4" s="1"/>
  <c r="J507" i="4"/>
  <c r="K507" i="4" s="1"/>
  <c r="L507" i="4" s="1"/>
  <c r="BC506" i="14" s="1"/>
  <c r="E505" i="12"/>
  <c r="F505" i="12" s="1"/>
  <c r="H505" i="12" s="1"/>
  <c r="AL505" i="4"/>
  <c r="O507" i="4" l="1"/>
  <c r="AB368" i="14"/>
  <c r="H595" i="4"/>
  <c r="I595" i="4" s="1"/>
  <c r="AJ586" i="4"/>
  <c r="AK586" i="4" s="1"/>
  <c r="W572" i="4"/>
  <c r="V573" i="4" s="1"/>
  <c r="W573" i="4" s="1"/>
  <c r="Y486" i="4"/>
  <c r="Z486" i="4" s="1"/>
  <c r="BD485" i="14" s="1"/>
  <c r="J508" i="4"/>
  <c r="K508" i="4" s="1"/>
  <c r="AM505" i="4"/>
  <c r="AN505" i="4" s="1"/>
  <c r="BE504" i="14" s="1"/>
  <c r="E506" i="12"/>
  <c r="F506" i="12" s="1"/>
  <c r="H506" i="12" s="1"/>
  <c r="AQ505" i="4" l="1"/>
  <c r="AF345" i="14"/>
  <c r="AC486" i="4"/>
  <c r="AD287" i="14"/>
  <c r="G596" i="4"/>
  <c r="E596" i="4" s="1"/>
  <c r="H596" i="4" s="1"/>
  <c r="AI587" i="4"/>
  <c r="AG587" i="4" s="1"/>
  <c r="AJ587" i="4" s="1"/>
  <c r="AI588" i="4" s="1"/>
  <c r="AG588" i="4" s="1"/>
  <c r="U574" i="4"/>
  <c r="S574" i="4" s="1"/>
  <c r="V574" i="4" s="1"/>
  <c r="U575" i="4" s="1"/>
  <c r="S575" i="4" s="1"/>
  <c r="AL506" i="4"/>
  <c r="AM506" i="4" s="1"/>
  <c r="AN506" i="4" s="1"/>
  <c r="BE505" i="14" s="1"/>
  <c r="X487" i="4"/>
  <c r="L508" i="4"/>
  <c r="J509" i="4"/>
  <c r="K509" i="4" s="1"/>
  <c r="L509" i="4" s="1"/>
  <c r="BC508" i="14" l="1"/>
  <c r="AB371" i="14"/>
  <c r="BC507" i="14"/>
  <c r="AQ506" i="4"/>
  <c r="AF349" i="14"/>
  <c r="O509" i="4"/>
  <c r="AB373" i="14"/>
  <c r="AK587" i="4"/>
  <c r="AJ588" i="4" s="1"/>
  <c r="AI589" i="4" s="1"/>
  <c r="AG589" i="4" s="1"/>
  <c r="G597" i="4"/>
  <c r="E597" i="4" s="1"/>
  <c r="I596" i="4"/>
  <c r="E507" i="12"/>
  <c r="F507" i="12" s="1"/>
  <c r="H507" i="12" s="1"/>
  <c r="O508" i="4"/>
  <c r="W574" i="4"/>
  <c r="V575" i="4" s="1"/>
  <c r="Y487" i="4"/>
  <c r="Z487" i="4" s="1"/>
  <c r="BD486" i="14" s="1"/>
  <c r="AL507" i="4"/>
  <c r="AM507" i="4" s="1"/>
  <c r="AN507" i="4" s="1"/>
  <c r="BE506" i="14" s="1"/>
  <c r="E508" i="12"/>
  <c r="F508" i="12" s="1"/>
  <c r="H508" i="12" s="1"/>
  <c r="J510" i="4"/>
  <c r="AQ507" i="4" l="1"/>
  <c r="AF353" i="14"/>
  <c r="AC487" i="4"/>
  <c r="AD146" i="14"/>
  <c r="AK588" i="4"/>
  <c r="AJ589" i="4" s="1"/>
  <c r="H597" i="4"/>
  <c r="I597" i="4" s="1"/>
  <c r="U576" i="4"/>
  <c r="S576" i="4" s="1"/>
  <c r="W575" i="4"/>
  <c r="X488" i="4"/>
  <c r="AL508" i="4"/>
  <c r="AM508" i="4" s="1"/>
  <c r="AN508" i="4" s="1"/>
  <c r="BE507" i="14" s="1"/>
  <c r="K510" i="4"/>
  <c r="L510" i="4" s="1"/>
  <c r="BC509" i="14" s="1"/>
  <c r="O510" i="4" l="1"/>
  <c r="AB377" i="14"/>
  <c r="AQ508" i="4"/>
  <c r="AF357" i="14"/>
  <c r="AI590" i="4"/>
  <c r="AG590" i="4" s="1"/>
  <c r="AK589" i="4"/>
  <c r="G598" i="4"/>
  <c r="E598" i="4" s="1"/>
  <c r="H598" i="4" s="1"/>
  <c r="V576" i="4"/>
  <c r="W576" i="4" s="1"/>
  <c r="Y488" i="4"/>
  <c r="Z488" i="4" s="1"/>
  <c r="BD487" i="14" s="1"/>
  <c r="J511" i="4"/>
  <c r="K511" i="4" s="1"/>
  <c r="L511" i="4" s="1"/>
  <c r="BC510" i="14" s="1"/>
  <c r="AL509" i="4"/>
  <c r="E509" i="12"/>
  <c r="F509" i="12" s="1"/>
  <c r="H509" i="12" s="1"/>
  <c r="O511" i="4" l="1"/>
  <c r="AB380" i="14"/>
  <c r="AC488" i="4"/>
  <c r="AD183" i="14"/>
  <c r="AJ590" i="4"/>
  <c r="AK590" i="4" s="1"/>
  <c r="U577" i="4"/>
  <c r="S577" i="4" s="1"/>
  <c r="V577" i="4" s="1"/>
  <c r="W577" i="4" s="1"/>
  <c r="I598" i="4"/>
  <c r="G599" i="4"/>
  <c r="E599" i="4" s="1"/>
  <c r="X489" i="4"/>
  <c r="J512" i="4"/>
  <c r="E510" i="12"/>
  <c r="F510" i="12" s="1"/>
  <c r="H510" i="12" s="1"/>
  <c r="AM509" i="4"/>
  <c r="AN509" i="4" s="1"/>
  <c r="BE508" i="14" s="1"/>
  <c r="AQ509" i="4" l="1"/>
  <c r="AF361" i="14"/>
  <c r="AI591" i="4"/>
  <c r="AG591" i="4" s="1"/>
  <c r="AJ591" i="4" s="1"/>
  <c r="AK591" i="4" s="1"/>
  <c r="H599" i="4"/>
  <c r="I599" i="4" s="1"/>
  <c r="U578" i="4"/>
  <c r="S578" i="4" s="1"/>
  <c r="V578" i="4" s="1"/>
  <c r="U579" i="4" s="1"/>
  <c r="S579" i="4" s="1"/>
  <c r="Y489" i="4"/>
  <c r="Z489" i="4" s="1"/>
  <c r="BD488" i="14" s="1"/>
  <c r="AL510" i="4"/>
  <c r="K512" i="4"/>
  <c r="L512" i="4" s="1"/>
  <c r="BC511" i="14" s="1"/>
  <c r="O512" i="4" l="1"/>
  <c r="AB382" i="14"/>
  <c r="AC489" i="4"/>
  <c r="AD208" i="14"/>
  <c r="AI592" i="4"/>
  <c r="AG592" i="4" s="1"/>
  <c r="AJ592" i="4" s="1"/>
  <c r="G600" i="4"/>
  <c r="E600" i="4" s="1"/>
  <c r="H600" i="4" s="1"/>
  <c r="G601" i="4" s="1"/>
  <c r="E601" i="4" s="1"/>
  <c r="W578" i="4"/>
  <c r="V579" i="4" s="1"/>
  <c r="X490" i="4"/>
  <c r="E511" i="12"/>
  <c r="F511" i="12" s="1"/>
  <c r="H511" i="12" s="1"/>
  <c r="AM510" i="4"/>
  <c r="AN510" i="4" s="1"/>
  <c r="BE509" i="14" s="1"/>
  <c r="J513" i="4"/>
  <c r="AQ510" i="4" l="1"/>
  <c r="AF363" i="14"/>
  <c r="I600" i="4"/>
  <c r="H601" i="4" s="1"/>
  <c r="G602" i="4" s="1"/>
  <c r="E602" i="4" s="1"/>
  <c r="AK592" i="4"/>
  <c r="AI593" i="4"/>
  <c r="AG593" i="4" s="1"/>
  <c r="U580" i="4"/>
  <c r="S580" i="4" s="1"/>
  <c r="W579" i="4"/>
  <c r="Y490" i="4"/>
  <c r="Z490" i="4" s="1"/>
  <c r="BD489" i="14" s="1"/>
  <c r="K513" i="4"/>
  <c r="L513" i="4" s="1"/>
  <c r="BC512" i="14" s="1"/>
  <c r="AL511" i="4"/>
  <c r="AC490" i="4" l="1"/>
  <c r="AD240" i="14"/>
  <c r="O513" i="4"/>
  <c r="AB385" i="14"/>
  <c r="AJ593" i="4"/>
  <c r="AK593" i="4" s="1"/>
  <c r="I601" i="4"/>
  <c r="H602" i="4" s="1"/>
  <c r="V580" i="4"/>
  <c r="X491" i="4"/>
  <c r="J514" i="4"/>
  <c r="AM511" i="4"/>
  <c r="AN511" i="4" s="1"/>
  <c r="BE510" i="14" s="1"/>
  <c r="E512" i="12"/>
  <c r="F512" i="12" s="1"/>
  <c r="H512" i="12" s="1"/>
  <c r="AQ511" i="4" l="1"/>
  <c r="AF367" i="14"/>
  <c r="AI594" i="4"/>
  <c r="AG594" i="4" s="1"/>
  <c r="AJ594" i="4" s="1"/>
  <c r="AI595" i="4" s="1"/>
  <c r="AG595" i="4" s="1"/>
  <c r="G603" i="4"/>
  <c r="E603" i="4" s="1"/>
  <c r="I602" i="4"/>
  <c r="U581" i="4"/>
  <c r="S581" i="4" s="1"/>
  <c r="W580" i="4"/>
  <c r="Y491" i="4"/>
  <c r="Z491" i="4" s="1"/>
  <c r="AL512" i="4"/>
  <c r="AM512" i="4" s="1"/>
  <c r="AN512" i="4" s="1"/>
  <c r="BE511" i="14" s="1"/>
  <c r="K514" i="4"/>
  <c r="L514" i="4" s="1"/>
  <c r="BC513" i="14" s="1"/>
  <c r="AU9" i="14" l="1"/>
  <c r="BD490" i="14"/>
  <c r="AC491" i="4"/>
  <c r="AD284" i="14"/>
  <c r="O514" i="4"/>
  <c r="AB387" i="14"/>
  <c r="AQ512" i="4"/>
  <c r="AF370" i="14"/>
  <c r="AK594" i="4"/>
  <c r="AJ595" i="4" s="1"/>
  <c r="AK595" i="4" s="1"/>
  <c r="H603" i="4"/>
  <c r="G604" i="4" s="1"/>
  <c r="E604" i="4" s="1"/>
  <c r="V581" i="4"/>
  <c r="X492" i="4"/>
  <c r="AL513" i="4"/>
  <c r="AM513" i="4" s="1"/>
  <c r="AN513" i="4" s="1"/>
  <c r="BE512" i="14" s="1"/>
  <c r="J515" i="4"/>
  <c r="E513" i="12"/>
  <c r="F513" i="12" s="1"/>
  <c r="H513" i="12" s="1"/>
  <c r="AQ513" i="4" l="1"/>
  <c r="AF373" i="14"/>
  <c r="I603" i="4"/>
  <c r="H604" i="4" s="1"/>
  <c r="I604" i="4" s="1"/>
  <c r="AI596" i="4"/>
  <c r="AG596" i="4" s="1"/>
  <c r="AJ596" i="4" s="1"/>
  <c r="U582" i="4"/>
  <c r="S582" i="4" s="1"/>
  <c r="W581" i="4"/>
  <c r="Y492" i="4"/>
  <c r="Z492" i="4" s="1"/>
  <c r="BD491" i="14" s="1"/>
  <c r="AL514" i="4"/>
  <c r="K515" i="4"/>
  <c r="L515" i="4" s="1"/>
  <c r="BC514" i="14" s="1"/>
  <c r="AC492" i="4" l="1"/>
  <c r="AD298" i="14"/>
  <c r="O515" i="4"/>
  <c r="AB389" i="14"/>
  <c r="G605" i="4"/>
  <c r="E605" i="4" s="1"/>
  <c r="H605" i="4" s="1"/>
  <c r="AI597" i="4"/>
  <c r="AG597" i="4" s="1"/>
  <c r="AK596" i="4"/>
  <c r="V582" i="4"/>
  <c r="W582" i="4" s="1"/>
  <c r="X493" i="4"/>
  <c r="J516" i="4"/>
  <c r="K516" i="4" s="1"/>
  <c r="L516" i="4" s="1"/>
  <c r="BC515" i="14" s="1"/>
  <c r="E514" i="12"/>
  <c r="F514" i="12" s="1"/>
  <c r="H514" i="12" s="1"/>
  <c r="AM514" i="4"/>
  <c r="AN514" i="4" s="1"/>
  <c r="BE513" i="14" s="1"/>
  <c r="AQ514" i="4" l="1"/>
  <c r="AF378" i="14"/>
  <c r="O516" i="4"/>
  <c r="AB392" i="14"/>
  <c r="AJ597" i="4"/>
  <c r="AI598" i="4" s="1"/>
  <c r="AG598" i="4" s="1"/>
  <c r="G606" i="4"/>
  <c r="E606" i="4" s="1"/>
  <c r="I605" i="4"/>
  <c r="U583" i="4"/>
  <c r="S583" i="4" s="1"/>
  <c r="V583" i="4" s="1"/>
  <c r="W583" i="4" s="1"/>
  <c r="Y493" i="4"/>
  <c r="Z493" i="4" s="1"/>
  <c r="BD492" i="14" s="1"/>
  <c r="E515" i="12"/>
  <c r="F515" i="12" s="1"/>
  <c r="H515" i="12" s="1"/>
  <c r="J517" i="4"/>
  <c r="AL515" i="4"/>
  <c r="AC493" i="4" l="1"/>
  <c r="AD302" i="14"/>
  <c r="AK597" i="4"/>
  <c r="AJ598" i="4" s="1"/>
  <c r="AK598" i="4" s="1"/>
  <c r="H606" i="4"/>
  <c r="G607" i="4" s="1"/>
  <c r="E607" i="4" s="1"/>
  <c r="U584" i="4"/>
  <c r="S584" i="4" s="1"/>
  <c r="V584" i="4" s="1"/>
  <c r="X494" i="4"/>
  <c r="Y494" i="4" s="1"/>
  <c r="Z494" i="4" s="1"/>
  <c r="BD493" i="14" s="1"/>
  <c r="AM515" i="4"/>
  <c r="AN515" i="4" s="1"/>
  <c r="BE514" i="14" s="1"/>
  <c r="K517" i="4"/>
  <c r="L517" i="4" s="1"/>
  <c r="BC516" i="14" s="1"/>
  <c r="O517" i="4" l="1"/>
  <c r="AB398" i="14"/>
  <c r="AQ515" i="4"/>
  <c r="AF382" i="14"/>
  <c r="AC494" i="4"/>
  <c r="AD307" i="14"/>
  <c r="AI599" i="4"/>
  <c r="AG599" i="4" s="1"/>
  <c r="AJ599" i="4" s="1"/>
  <c r="AK599" i="4" s="1"/>
  <c r="I606" i="4"/>
  <c r="H607" i="4" s="1"/>
  <c r="I607" i="4" s="1"/>
  <c r="W584" i="4"/>
  <c r="U585" i="4"/>
  <c r="S585" i="4" s="1"/>
  <c r="X495" i="4"/>
  <c r="J518" i="4"/>
  <c r="E516" i="12"/>
  <c r="F516" i="12" s="1"/>
  <c r="H516" i="12" s="1"/>
  <c r="AL516" i="4"/>
  <c r="AI600" i="4" l="1"/>
  <c r="AG600" i="4" s="1"/>
  <c r="AJ600" i="4" s="1"/>
  <c r="AI601" i="4" s="1"/>
  <c r="AG601" i="4" s="1"/>
  <c r="G608" i="4"/>
  <c r="E608" i="4" s="1"/>
  <c r="H608" i="4" s="1"/>
  <c r="I608" i="4" s="1"/>
  <c r="V585" i="4"/>
  <c r="Y495" i="4"/>
  <c r="Z495" i="4" s="1"/>
  <c r="BD494" i="14" s="1"/>
  <c r="K518" i="4"/>
  <c r="L518" i="4" s="1"/>
  <c r="BC517" i="14" s="1"/>
  <c r="AM516" i="4"/>
  <c r="AN516" i="4" s="1"/>
  <c r="BE515" i="14" s="1"/>
  <c r="AQ516" i="4" l="1"/>
  <c r="AF386" i="14"/>
  <c r="AC495" i="4"/>
  <c r="AD309" i="14"/>
  <c r="O518" i="4"/>
  <c r="AB401" i="14"/>
  <c r="AK600" i="4"/>
  <c r="AJ601" i="4" s="1"/>
  <c r="AI602" i="4" s="1"/>
  <c r="AG602" i="4" s="1"/>
  <c r="G609" i="4"/>
  <c r="E609" i="4" s="1"/>
  <c r="H609" i="4" s="1"/>
  <c r="I609" i="4" s="1"/>
  <c r="W585" i="4"/>
  <c r="U586" i="4"/>
  <c r="S586" i="4" s="1"/>
  <c r="X496" i="4"/>
  <c r="AL517" i="4"/>
  <c r="AM517" i="4" s="1"/>
  <c r="AN517" i="4" s="1"/>
  <c r="BE516" i="14" s="1"/>
  <c r="E517" i="12"/>
  <c r="F517" i="12" s="1"/>
  <c r="H517" i="12" s="1"/>
  <c r="J519" i="4"/>
  <c r="AQ517" i="4" l="1"/>
  <c r="AF389" i="14"/>
  <c r="G610" i="4"/>
  <c r="E610" i="4" s="1"/>
  <c r="H610" i="4" s="1"/>
  <c r="I610" i="4" s="1"/>
  <c r="AK601" i="4"/>
  <c r="AJ602" i="4" s="1"/>
  <c r="AI603" i="4" s="1"/>
  <c r="AG603" i="4" s="1"/>
  <c r="V586" i="4"/>
  <c r="W586" i="4" s="1"/>
  <c r="Y496" i="4"/>
  <c r="Z496" i="4" s="1"/>
  <c r="BD495" i="14" s="1"/>
  <c r="K519" i="4"/>
  <c r="L519" i="4" s="1"/>
  <c r="BC518" i="14" s="1"/>
  <c r="AL518" i="4"/>
  <c r="AC496" i="4" l="1"/>
  <c r="AD311" i="14"/>
  <c r="O519" i="4"/>
  <c r="AB406" i="14"/>
  <c r="AK602" i="4"/>
  <c r="AJ603" i="4" s="1"/>
  <c r="AI604" i="4" s="1"/>
  <c r="AG604" i="4" s="1"/>
  <c r="G611" i="4"/>
  <c r="E611" i="4" s="1"/>
  <c r="H611" i="4" s="1"/>
  <c r="G612" i="4" s="1"/>
  <c r="E612" i="4" s="1"/>
  <c r="U587" i="4"/>
  <c r="S587" i="4" s="1"/>
  <c r="V587" i="4" s="1"/>
  <c r="X497" i="4"/>
  <c r="AM518" i="4"/>
  <c r="AN518" i="4" s="1"/>
  <c r="BE517" i="14" s="1"/>
  <c r="J520" i="4"/>
  <c r="E518" i="12"/>
  <c r="F518" i="12" s="1"/>
  <c r="H518" i="12" s="1"/>
  <c r="AQ518" i="4" l="1"/>
  <c r="AF391" i="14"/>
  <c r="AK603" i="4"/>
  <c r="AJ604" i="4" s="1"/>
  <c r="AK604" i="4" s="1"/>
  <c r="I611" i="4"/>
  <c r="H612" i="4" s="1"/>
  <c r="I612" i="4" s="1"/>
  <c r="W587" i="4"/>
  <c r="U588" i="4"/>
  <c r="S588" i="4" s="1"/>
  <c r="Y497" i="4"/>
  <c r="Z497" i="4" s="1"/>
  <c r="BD496" i="14" s="1"/>
  <c r="AL519" i="4"/>
  <c r="AM519" i="4" s="1"/>
  <c r="AN519" i="4" s="1"/>
  <c r="BE518" i="14" s="1"/>
  <c r="K520" i="4"/>
  <c r="L520" i="4" s="1"/>
  <c r="BC519" i="14" s="1"/>
  <c r="AQ519" i="4" l="1"/>
  <c r="AF393" i="14"/>
  <c r="AC497" i="4"/>
  <c r="AD314" i="14"/>
  <c r="O520" i="4"/>
  <c r="AB411" i="14"/>
  <c r="AI605" i="4"/>
  <c r="AG605" i="4" s="1"/>
  <c r="AJ605" i="4" s="1"/>
  <c r="AK605" i="4" s="1"/>
  <c r="G613" i="4"/>
  <c r="E613" i="4" s="1"/>
  <c r="H613" i="4" s="1"/>
  <c r="G614" i="4" s="1"/>
  <c r="E614" i="4" s="1"/>
  <c r="V588" i="4"/>
  <c r="U589" i="4" s="1"/>
  <c r="X498" i="4"/>
  <c r="Y498" i="4" s="1"/>
  <c r="Z498" i="4" s="1"/>
  <c r="BD497" i="14" s="1"/>
  <c r="J521" i="4"/>
  <c r="K521" i="4" s="1"/>
  <c r="L521" i="4" s="1"/>
  <c r="BC520" i="14" s="1"/>
  <c r="AL520" i="4"/>
  <c r="AM520" i="4" s="1"/>
  <c r="AN520" i="4" s="1"/>
  <c r="BE519" i="14" s="1"/>
  <c r="E519" i="12"/>
  <c r="F519" i="12" s="1"/>
  <c r="H519" i="12" s="1"/>
  <c r="AQ520" i="4" l="1"/>
  <c r="AF395" i="14"/>
  <c r="AC498" i="4"/>
  <c r="AD316" i="14"/>
  <c r="O521" i="4"/>
  <c r="AB415" i="14"/>
  <c r="AI606" i="4"/>
  <c r="AG606" i="4" s="1"/>
  <c r="AJ606" i="4" s="1"/>
  <c r="AI607" i="4" s="1"/>
  <c r="AG607" i="4" s="1"/>
  <c r="S589" i="4"/>
  <c r="W588" i="4"/>
  <c r="I613" i="4"/>
  <c r="H614" i="4" s="1"/>
  <c r="X499" i="4"/>
  <c r="J522" i="4"/>
  <c r="E520" i="12"/>
  <c r="F520" i="12" s="1"/>
  <c r="H520" i="12" s="1"/>
  <c r="AL521" i="4"/>
  <c r="AK606" i="4" l="1"/>
  <c r="AJ607" i="4" s="1"/>
  <c r="AI608" i="4" s="1"/>
  <c r="AG608" i="4" s="1"/>
  <c r="V589" i="4"/>
  <c r="U590" i="4" s="1"/>
  <c r="S590" i="4" s="1"/>
  <c r="G615" i="4"/>
  <c r="E615" i="4" s="1"/>
  <c r="I614" i="4"/>
  <c r="Y499" i="4"/>
  <c r="Z499" i="4" s="1"/>
  <c r="BD498" i="14" s="1"/>
  <c r="AM521" i="4"/>
  <c r="AN521" i="4" s="1"/>
  <c r="BE520" i="14" s="1"/>
  <c r="K522" i="4"/>
  <c r="L522" i="4" s="1"/>
  <c r="AS10" i="14" l="1"/>
  <c r="BC521" i="14"/>
  <c r="AQ521" i="4"/>
  <c r="AF397" i="14"/>
  <c r="O522" i="4"/>
  <c r="AB417" i="14"/>
  <c r="AC499" i="4"/>
  <c r="AD319" i="14"/>
  <c r="W589" i="4"/>
  <c r="V590" i="4" s="1"/>
  <c r="AK607" i="4"/>
  <c r="AJ608" i="4" s="1"/>
  <c r="AK608" i="4" s="1"/>
  <c r="H615" i="4"/>
  <c r="I615" i="4" s="1"/>
  <c r="X500" i="4"/>
  <c r="Y500" i="4" s="1"/>
  <c r="Z500" i="4" s="1"/>
  <c r="BD499" i="14" s="1"/>
  <c r="AL522" i="4"/>
  <c r="AM522" i="4" s="1"/>
  <c r="AN522" i="4" s="1"/>
  <c r="J523" i="4"/>
  <c r="K523" i="4" s="1"/>
  <c r="L523" i="4" s="1"/>
  <c r="BC522" i="14" s="1"/>
  <c r="E521" i="12"/>
  <c r="F521" i="12" s="1"/>
  <c r="H521" i="12" s="1"/>
  <c r="AW10" i="14" l="1"/>
  <c r="BE521" i="14"/>
  <c r="O523" i="4"/>
  <c r="AB420" i="14"/>
  <c r="AC500" i="4"/>
  <c r="AD320" i="14"/>
  <c r="AQ522" i="4"/>
  <c r="AF400" i="14"/>
  <c r="U591" i="4"/>
  <c r="S591" i="4" s="1"/>
  <c r="W590" i="4"/>
  <c r="G616" i="4"/>
  <c r="E616" i="4" s="1"/>
  <c r="H616" i="4" s="1"/>
  <c r="AI609" i="4"/>
  <c r="AG609" i="4" s="1"/>
  <c r="AJ609" i="4" s="1"/>
  <c r="X501" i="4"/>
  <c r="J524" i="4"/>
  <c r="E522" i="12"/>
  <c r="F522" i="12" s="1"/>
  <c r="H522" i="12" s="1"/>
  <c r="AL523" i="4"/>
  <c r="V591" i="4" l="1"/>
  <c r="AK609" i="4"/>
  <c r="AI610" i="4"/>
  <c r="AG610" i="4" s="1"/>
  <c r="G617" i="4"/>
  <c r="E617" i="4" s="1"/>
  <c r="I616" i="4"/>
  <c r="Y501" i="4"/>
  <c r="Z501" i="4" s="1"/>
  <c r="BD500" i="14" s="1"/>
  <c r="AM523" i="4"/>
  <c r="AN523" i="4" s="1"/>
  <c r="BE522" i="14" s="1"/>
  <c r="K524" i="4"/>
  <c r="L524" i="4" s="1"/>
  <c r="BC523" i="14" s="1"/>
  <c r="O524" i="4" l="1"/>
  <c r="AB92" i="14"/>
  <c r="AC501" i="4"/>
  <c r="AD325" i="14"/>
  <c r="AQ523" i="4"/>
  <c r="AF403" i="14"/>
  <c r="W591" i="4"/>
  <c r="U592" i="4"/>
  <c r="S592" i="4" s="1"/>
  <c r="AJ610" i="4"/>
  <c r="H617" i="4"/>
  <c r="X502" i="4"/>
  <c r="J525" i="4"/>
  <c r="K525" i="4" s="1"/>
  <c r="L525" i="4" s="1"/>
  <c r="BC524" i="14" s="1"/>
  <c r="E523" i="12"/>
  <c r="F523" i="12" s="1"/>
  <c r="H523" i="12" s="1"/>
  <c r="AL524" i="4"/>
  <c r="O525" i="4" l="1"/>
  <c r="AB298" i="14"/>
  <c r="V592" i="4"/>
  <c r="AI611" i="4"/>
  <c r="AG611" i="4" s="1"/>
  <c r="AK610" i="4"/>
  <c r="I617" i="4"/>
  <c r="G618" i="4"/>
  <c r="E618" i="4" s="1"/>
  <c r="Y502" i="4"/>
  <c r="Z502" i="4" s="1"/>
  <c r="BD501" i="14" s="1"/>
  <c r="J526" i="4"/>
  <c r="E524" i="12"/>
  <c r="F524" i="12" s="1"/>
  <c r="H524" i="12" s="1"/>
  <c r="AM524" i="4"/>
  <c r="AN524" i="4" s="1"/>
  <c r="BE523" i="14" s="1"/>
  <c r="AQ524" i="4" l="1"/>
  <c r="AF219" i="14"/>
  <c r="AC502" i="4"/>
  <c r="AD328" i="14"/>
  <c r="W592" i="4"/>
  <c r="U593" i="4"/>
  <c r="S593" i="4" s="1"/>
  <c r="AJ611" i="4"/>
  <c r="H618" i="4"/>
  <c r="I618" i="4" s="1"/>
  <c r="X503" i="4"/>
  <c r="AL525" i="4"/>
  <c r="AM525" i="4" s="1"/>
  <c r="AN525" i="4" s="1"/>
  <c r="BE524" i="14" s="1"/>
  <c r="K526" i="4"/>
  <c r="L526" i="4" s="1"/>
  <c r="BC525" i="14" s="1"/>
  <c r="O526" i="4" l="1"/>
  <c r="AB317" i="14"/>
  <c r="AQ525" i="4"/>
  <c r="AF283" i="14"/>
  <c r="V593" i="4"/>
  <c r="U594" i="4" s="1"/>
  <c r="S594" i="4" s="1"/>
  <c r="AI612" i="4"/>
  <c r="AG612" i="4" s="1"/>
  <c r="AK611" i="4"/>
  <c r="G619" i="4"/>
  <c r="E619" i="4" s="1"/>
  <c r="H619" i="4" s="1"/>
  <c r="G620" i="4" s="1"/>
  <c r="E620" i="4" s="1"/>
  <c r="Y503" i="4"/>
  <c r="Z503" i="4" s="1"/>
  <c r="BD502" i="14" s="1"/>
  <c r="J527" i="4"/>
  <c r="K527" i="4" s="1"/>
  <c r="L527" i="4" s="1"/>
  <c r="BC526" i="14" s="1"/>
  <c r="E525" i="12"/>
  <c r="F525" i="12" s="1"/>
  <c r="H525" i="12" s="1"/>
  <c r="AL526" i="4"/>
  <c r="O527" i="4" l="1"/>
  <c r="AB334" i="14"/>
  <c r="AC503" i="4"/>
  <c r="AD335" i="14"/>
  <c r="W593" i="4"/>
  <c r="V594" i="4" s="1"/>
  <c r="I619" i="4"/>
  <c r="H620" i="4" s="1"/>
  <c r="AJ612" i="4"/>
  <c r="X504" i="4"/>
  <c r="Y504" i="4" s="1"/>
  <c r="Z504" i="4" s="1"/>
  <c r="BD503" i="14" s="1"/>
  <c r="AM526" i="4"/>
  <c r="AN526" i="4" s="1"/>
  <c r="BE525" i="14" s="1"/>
  <c r="J528" i="4"/>
  <c r="E526" i="12"/>
  <c r="F526" i="12" s="1"/>
  <c r="H526" i="12" s="1"/>
  <c r="AC504" i="4" l="1"/>
  <c r="AD340" i="14"/>
  <c r="AQ526" i="4"/>
  <c r="AF306" i="14"/>
  <c r="W594" i="4"/>
  <c r="U595" i="4"/>
  <c r="S595" i="4" s="1"/>
  <c r="I620" i="4"/>
  <c r="G621" i="4"/>
  <c r="E621" i="4" s="1"/>
  <c r="AI613" i="4"/>
  <c r="AG613" i="4" s="1"/>
  <c r="AK612" i="4"/>
  <c r="X505" i="4"/>
  <c r="K528" i="4"/>
  <c r="L528" i="4" s="1"/>
  <c r="BC527" i="14" s="1"/>
  <c r="AL527" i="4"/>
  <c r="O528" i="4" l="1"/>
  <c r="AB352" i="14"/>
  <c r="V595" i="4"/>
  <c r="H621" i="4"/>
  <c r="I621" i="4" s="1"/>
  <c r="AJ613" i="4"/>
  <c r="AK613" i="4" s="1"/>
  <c r="Y505" i="4"/>
  <c r="Z505" i="4" s="1"/>
  <c r="BD504" i="14" s="1"/>
  <c r="AM527" i="4"/>
  <c r="AN527" i="4" s="1"/>
  <c r="BE526" i="14" s="1"/>
  <c r="J529" i="4"/>
  <c r="E527" i="12"/>
  <c r="F527" i="12" s="1"/>
  <c r="H527" i="12" s="1"/>
  <c r="AQ527" i="4" l="1"/>
  <c r="AF323" i="14"/>
  <c r="AC505" i="4"/>
  <c r="AD343" i="14"/>
  <c r="U596" i="4"/>
  <c r="S596" i="4" s="1"/>
  <c r="W595" i="4"/>
  <c r="G622" i="4"/>
  <c r="E622" i="4" s="1"/>
  <c r="H622" i="4" s="1"/>
  <c r="G623" i="4" s="1"/>
  <c r="E623" i="4" s="1"/>
  <c r="AI614" i="4"/>
  <c r="AG614" i="4" s="1"/>
  <c r="AJ614" i="4" s="1"/>
  <c r="X506" i="4"/>
  <c r="K529" i="4"/>
  <c r="L529" i="4" s="1"/>
  <c r="BC528" i="14" s="1"/>
  <c r="AL528" i="4"/>
  <c r="O529" i="4" l="1"/>
  <c r="AB375" i="14"/>
  <c r="V596" i="4"/>
  <c r="U597" i="4" s="1"/>
  <c r="S597" i="4" s="1"/>
  <c r="I622" i="4"/>
  <c r="H623" i="4" s="1"/>
  <c r="G624" i="4" s="1"/>
  <c r="E624" i="4" s="1"/>
  <c r="AK614" i="4"/>
  <c r="AI615" i="4"/>
  <c r="AG615" i="4" s="1"/>
  <c r="Y506" i="4"/>
  <c r="Z506" i="4" s="1"/>
  <c r="BD505" i="14" s="1"/>
  <c r="AM528" i="4"/>
  <c r="AN528" i="4" s="1"/>
  <c r="BE527" i="14" s="1"/>
  <c r="J530" i="4"/>
  <c r="E528" i="12"/>
  <c r="F528" i="12" s="1"/>
  <c r="H528" i="12" s="1"/>
  <c r="AQ528" i="4" l="1"/>
  <c r="AF347" i="14"/>
  <c r="AC506" i="4"/>
  <c r="AD345" i="14"/>
  <c r="W596" i="4"/>
  <c r="V597" i="4" s="1"/>
  <c r="I623" i="4"/>
  <c r="H624" i="4" s="1"/>
  <c r="G625" i="4" s="1"/>
  <c r="E625" i="4" s="1"/>
  <c r="AJ615" i="4"/>
  <c r="X507" i="4"/>
  <c r="Y507" i="4" s="1"/>
  <c r="Z507" i="4" s="1"/>
  <c r="BD506" i="14" s="1"/>
  <c r="K530" i="4"/>
  <c r="L530" i="4" s="1"/>
  <c r="BC529" i="14" s="1"/>
  <c r="AL529" i="4"/>
  <c r="AC507" i="4" l="1"/>
  <c r="AD349" i="14"/>
  <c r="O530" i="4"/>
  <c r="AB400" i="14"/>
  <c r="U598" i="4"/>
  <c r="S598" i="4" s="1"/>
  <c r="W597" i="4"/>
  <c r="I624" i="4"/>
  <c r="H625" i="4" s="1"/>
  <c r="AI616" i="4"/>
  <c r="AG616" i="4" s="1"/>
  <c r="AK615" i="4"/>
  <c r="X508" i="4"/>
  <c r="AM529" i="4"/>
  <c r="AN529" i="4" s="1"/>
  <c r="BE528" i="14" s="1"/>
  <c r="J531" i="4"/>
  <c r="E529" i="12"/>
  <c r="F529" i="12" s="1"/>
  <c r="H529" i="12" s="1"/>
  <c r="AQ529" i="4" l="1"/>
  <c r="AF377" i="14"/>
  <c r="V598" i="4"/>
  <c r="W598" i="4" s="1"/>
  <c r="AJ616" i="4"/>
  <c r="AK616" i="4" s="1"/>
  <c r="G626" i="4"/>
  <c r="E626" i="4" s="1"/>
  <c r="I625" i="4"/>
  <c r="Y508" i="4"/>
  <c r="Z508" i="4" s="1"/>
  <c r="BD507" i="14" s="1"/>
  <c r="K531" i="4"/>
  <c r="L531" i="4" s="1"/>
  <c r="BC530" i="14" s="1"/>
  <c r="AL530" i="4"/>
  <c r="AC508" i="4" l="1"/>
  <c r="AD352" i="14"/>
  <c r="O531" i="4"/>
  <c r="AB391" i="14"/>
  <c r="U599" i="4"/>
  <c r="S599" i="4" s="1"/>
  <c r="V599" i="4" s="1"/>
  <c r="H626" i="4"/>
  <c r="G627" i="4" s="1"/>
  <c r="E627" i="4" s="1"/>
  <c r="AI617" i="4"/>
  <c r="AG617" i="4" s="1"/>
  <c r="AJ617" i="4" s="1"/>
  <c r="X509" i="4"/>
  <c r="Y509" i="4" s="1"/>
  <c r="Z509" i="4" s="1"/>
  <c r="BD508" i="14" s="1"/>
  <c r="AM530" i="4"/>
  <c r="AN530" i="4" s="1"/>
  <c r="BE529" i="14" s="1"/>
  <c r="J532" i="4"/>
  <c r="E530" i="12"/>
  <c r="F530" i="12" s="1"/>
  <c r="H530" i="12" s="1"/>
  <c r="AC509" i="4" l="1"/>
  <c r="AD354" i="14"/>
  <c r="AQ530" i="4"/>
  <c r="AF401" i="14"/>
  <c r="W599" i="4"/>
  <c r="U600" i="4"/>
  <c r="S600" i="4" s="1"/>
  <c r="I626" i="4"/>
  <c r="H627" i="4" s="1"/>
  <c r="I627" i="4" s="1"/>
  <c r="AK617" i="4"/>
  <c r="AI618" i="4"/>
  <c r="AG618" i="4" s="1"/>
  <c r="X510" i="4"/>
  <c r="Y510" i="4" s="1"/>
  <c r="Z510" i="4" s="1"/>
  <c r="BD509" i="14" s="1"/>
  <c r="K532" i="4"/>
  <c r="L532" i="4" s="1"/>
  <c r="BC531" i="14" s="1"/>
  <c r="AL531" i="4"/>
  <c r="O532" i="4" l="1"/>
  <c r="AB393" i="14"/>
  <c r="AC510" i="4"/>
  <c r="AD356" i="14"/>
  <c r="V600" i="4"/>
  <c r="W600" i="4" s="1"/>
  <c r="G628" i="4"/>
  <c r="E628" i="4" s="1"/>
  <c r="H628" i="4" s="1"/>
  <c r="I628" i="4" s="1"/>
  <c r="AJ618" i="4"/>
  <c r="AK618" i="4" s="1"/>
  <c r="X511" i="4"/>
  <c r="AM531" i="4"/>
  <c r="AN531" i="4" s="1"/>
  <c r="BE530" i="14" s="1"/>
  <c r="E531" i="12"/>
  <c r="F531" i="12" s="1"/>
  <c r="H531" i="12" s="1"/>
  <c r="J533" i="4"/>
  <c r="AQ531" i="4" l="1"/>
  <c r="AF399" i="14"/>
  <c r="U601" i="4"/>
  <c r="S601" i="4" s="1"/>
  <c r="V601" i="4" s="1"/>
  <c r="U602" i="4" s="1"/>
  <c r="S602" i="4" s="1"/>
  <c r="G629" i="4"/>
  <c r="E629" i="4" s="1"/>
  <c r="H629" i="4" s="1"/>
  <c r="AI619" i="4"/>
  <c r="AG619" i="4" s="1"/>
  <c r="AJ619" i="4" s="1"/>
  <c r="Y511" i="4"/>
  <c r="Z511" i="4" s="1"/>
  <c r="BD510" i="14" s="1"/>
  <c r="AL532" i="4"/>
  <c r="K533" i="4"/>
  <c r="L533" i="4" s="1"/>
  <c r="BC532" i="14" s="1"/>
  <c r="O533" i="4" l="1"/>
  <c r="AB419" i="14"/>
  <c r="AC511" i="4"/>
  <c r="AD360" i="14"/>
  <c r="W601" i="4"/>
  <c r="V602" i="4" s="1"/>
  <c r="W602" i="4" s="1"/>
  <c r="I629" i="4"/>
  <c r="G630" i="4"/>
  <c r="E630" i="4" s="1"/>
  <c r="AI620" i="4"/>
  <c r="AG620" i="4" s="1"/>
  <c r="AK619" i="4"/>
  <c r="X512" i="4"/>
  <c r="J534" i="4"/>
  <c r="E532" i="12"/>
  <c r="F532" i="12" s="1"/>
  <c r="H532" i="12" s="1"/>
  <c r="AM532" i="4"/>
  <c r="AN532" i="4" s="1"/>
  <c r="BE531" i="14" s="1"/>
  <c r="AQ532" i="4" l="1"/>
  <c r="AF404" i="14"/>
  <c r="U603" i="4"/>
  <c r="S603" i="4" s="1"/>
  <c r="V603" i="4" s="1"/>
  <c r="W603" i="4" s="1"/>
  <c r="H630" i="4"/>
  <c r="I630" i="4" s="1"/>
  <c r="AJ620" i="4"/>
  <c r="AI621" i="4" s="1"/>
  <c r="AG621" i="4" s="1"/>
  <c r="Y512" i="4"/>
  <c r="Z512" i="4" s="1"/>
  <c r="BD511" i="14" s="1"/>
  <c r="AL533" i="4"/>
  <c r="K534" i="4"/>
  <c r="L534" i="4" s="1"/>
  <c r="BC533" i="14" s="1"/>
  <c r="O534" i="4" l="1"/>
  <c r="AB437" i="14"/>
  <c r="AC512" i="4"/>
  <c r="AD364" i="14"/>
  <c r="U604" i="4"/>
  <c r="S604" i="4" s="1"/>
  <c r="V604" i="4" s="1"/>
  <c r="U605" i="4" s="1"/>
  <c r="S605" i="4" s="1"/>
  <c r="G631" i="4"/>
  <c r="E631" i="4" s="1"/>
  <c r="H631" i="4" s="1"/>
  <c r="I631" i="4" s="1"/>
  <c r="AK620" i="4"/>
  <c r="AJ621" i="4" s="1"/>
  <c r="AK621" i="4" s="1"/>
  <c r="X513" i="4"/>
  <c r="J535" i="4"/>
  <c r="K535" i="4" s="1"/>
  <c r="L535" i="4" s="1"/>
  <c r="BC534" i="14" s="1"/>
  <c r="AM533" i="4"/>
  <c r="AN533" i="4" s="1"/>
  <c r="BE532" i="14" s="1"/>
  <c r="E533" i="12"/>
  <c r="F533" i="12" s="1"/>
  <c r="H533" i="12" s="1"/>
  <c r="AQ533" i="4" l="1"/>
  <c r="AF420" i="14"/>
  <c r="O535" i="4"/>
  <c r="AB442" i="14"/>
  <c r="W604" i="4"/>
  <c r="V605" i="4" s="1"/>
  <c r="U606" i="4" s="1"/>
  <c r="G632" i="4"/>
  <c r="E632" i="4" s="1"/>
  <c r="H632" i="4" s="1"/>
  <c r="G633" i="4" s="1"/>
  <c r="E633" i="4" s="1"/>
  <c r="AI622" i="4"/>
  <c r="AG622" i="4" s="1"/>
  <c r="AJ622" i="4" s="1"/>
  <c r="Y513" i="4"/>
  <c r="Z513" i="4" s="1"/>
  <c r="BD512" i="14" s="1"/>
  <c r="J536" i="4"/>
  <c r="E534" i="12"/>
  <c r="F534" i="12" s="1"/>
  <c r="H534" i="12" s="1"/>
  <c r="AL534" i="4"/>
  <c r="AC513" i="4" l="1"/>
  <c r="AD366" i="14"/>
  <c r="W605" i="4"/>
  <c r="I632" i="4"/>
  <c r="H633" i="4" s="1"/>
  <c r="G634" i="4" s="1"/>
  <c r="E634" i="4" s="1"/>
  <c r="AI623" i="4"/>
  <c r="AG623" i="4" s="1"/>
  <c r="AK622" i="4"/>
  <c r="X514" i="4"/>
  <c r="K536" i="4"/>
  <c r="L536" i="4" s="1"/>
  <c r="AM534" i="4"/>
  <c r="AN534" i="4" s="1"/>
  <c r="BE533" i="14" s="1"/>
  <c r="S606" i="4"/>
  <c r="AB447" i="14" l="1"/>
  <c r="BC535" i="14"/>
  <c r="AQ534" i="4"/>
  <c r="AF421" i="14"/>
  <c r="V606" i="4"/>
  <c r="W606" i="4" s="1"/>
  <c r="I633" i="4"/>
  <c r="H634" i="4" s="1"/>
  <c r="AJ623" i="4"/>
  <c r="AI624" i="4" s="1"/>
  <c r="AG624" i="4" s="1"/>
  <c r="E535" i="12"/>
  <c r="F535" i="12" s="1"/>
  <c r="H535" i="12" s="1"/>
  <c r="O536" i="4"/>
  <c r="Y514" i="4"/>
  <c r="Z514" i="4" s="1"/>
  <c r="BD513" i="14" s="1"/>
  <c r="J537" i="4"/>
  <c r="K537" i="4" s="1"/>
  <c r="L537" i="4" s="1"/>
  <c r="AL535" i="4"/>
  <c r="AB449" i="14" l="1"/>
  <c r="BC536" i="14"/>
  <c r="U607" i="4"/>
  <c r="S607" i="4" s="1"/>
  <c r="V607" i="4" s="1"/>
  <c r="AC514" i="4"/>
  <c r="AD368" i="14"/>
  <c r="AK623" i="4"/>
  <c r="AJ624" i="4" s="1"/>
  <c r="I634" i="4"/>
  <c r="G635" i="4"/>
  <c r="E635" i="4" s="1"/>
  <c r="E536" i="12"/>
  <c r="F536" i="12" s="1"/>
  <c r="H536" i="12" s="1"/>
  <c r="O537" i="4"/>
  <c r="X515" i="4"/>
  <c r="J538" i="4"/>
  <c r="K538" i="4" s="1"/>
  <c r="L538" i="4" s="1"/>
  <c r="BC537" i="14" s="1"/>
  <c r="AM535" i="4"/>
  <c r="AN535" i="4" s="1"/>
  <c r="BE534" i="14" s="1"/>
  <c r="AQ535" i="4" l="1"/>
  <c r="AF425" i="14"/>
  <c r="O538" i="4"/>
  <c r="AB451" i="14"/>
  <c r="AI625" i="4"/>
  <c r="AG625" i="4" s="1"/>
  <c r="AK624" i="4"/>
  <c r="H635" i="4"/>
  <c r="G636" i="4" s="1"/>
  <c r="E636" i="4" s="1"/>
  <c r="Y515" i="4"/>
  <c r="Z515" i="4" s="1"/>
  <c r="BD514" i="14" s="1"/>
  <c r="J539" i="4"/>
  <c r="AL536" i="4"/>
  <c r="E537" i="12"/>
  <c r="F537" i="12" s="1"/>
  <c r="H537" i="12" s="1"/>
  <c r="W607" i="4"/>
  <c r="U608" i="4"/>
  <c r="S608" i="4" s="1"/>
  <c r="AC515" i="4" l="1"/>
  <c r="AD371" i="14"/>
  <c r="AJ625" i="4"/>
  <c r="AK625" i="4" s="1"/>
  <c r="I635" i="4"/>
  <c r="H636" i="4" s="1"/>
  <c r="G637" i="4" s="1"/>
  <c r="E637" i="4" s="1"/>
  <c r="X516" i="4"/>
  <c r="Y516" i="4" s="1"/>
  <c r="Z516" i="4" s="1"/>
  <c r="BD515" i="14" s="1"/>
  <c r="AM536" i="4"/>
  <c r="AN536" i="4" s="1"/>
  <c r="BE535" i="14" s="1"/>
  <c r="K539" i="4"/>
  <c r="L539" i="4" s="1"/>
  <c r="BC538" i="14" s="1"/>
  <c r="V608" i="4"/>
  <c r="AQ536" i="4" l="1"/>
  <c r="AF427" i="14"/>
  <c r="O539" i="4"/>
  <c r="AB453" i="14"/>
  <c r="AC516" i="4"/>
  <c r="AD374" i="14"/>
  <c r="AI626" i="4"/>
  <c r="AG626" i="4" s="1"/>
  <c r="AJ626" i="4" s="1"/>
  <c r="AK626" i="4" s="1"/>
  <c r="I636" i="4"/>
  <c r="H637" i="4" s="1"/>
  <c r="I637" i="4" s="1"/>
  <c r="X517" i="4"/>
  <c r="J540" i="4"/>
  <c r="E538" i="12"/>
  <c r="F538" i="12" s="1"/>
  <c r="H538" i="12" s="1"/>
  <c r="AL537" i="4"/>
  <c r="U609" i="4"/>
  <c r="W608" i="4"/>
  <c r="AI627" i="4" l="1"/>
  <c r="AG627" i="4" s="1"/>
  <c r="AJ627" i="4" s="1"/>
  <c r="AK627" i="4" s="1"/>
  <c r="G638" i="4"/>
  <c r="E638" i="4" s="1"/>
  <c r="H638" i="4" s="1"/>
  <c r="G639" i="4" s="1"/>
  <c r="E639" i="4" s="1"/>
  <c r="Y517" i="4"/>
  <c r="Z517" i="4" s="1"/>
  <c r="BD516" i="14" s="1"/>
  <c r="AM537" i="4"/>
  <c r="AN537" i="4" s="1"/>
  <c r="BE536" i="14" s="1"/>
  <c r="K540" i="4"/>
  <c r="L540" i="4" s="1"/>
  <c r="BC539" i="14" s="1"/>
  <c r="S609" i="4"/>
  <c r="V609" i="4" s="1"/>
  <c r="O540" i="4" l="1"/>
  <c r="AB455" i="14"/>
  <c r="AQ537" i="4"/>
  <c r="AF430" i="14"/>
  <c r="AC517" i="4"/>
  <c r="AD376" i="14"/>
  <c r="AI628" i="4"/>
  <c r="AG628" i="4" s="1"/>
  <c r="AJ628" i="4" s="1"/>
  <c r="I638" i="4"/>
  <c r="H639" i="4" s="1"/>
  <c r="X518" i="4"/>
  <c r="AL538" i="4"/>
  <c r="E539" i="12"/>
  <c r="F539" i="12" s="1"/>
  <c r="H539" i="12" s="1"/>
  <c r="J541" i="4"/>
  <c r="U610" i="4"/>
  <c r="W609" i="4"/>
  <c r="AI629" i="4" l="1"/>
  <c r="AG629" i="4" s="1"/>
  <c r="AK628" i="4"/>
  <c r="G640" i="4"/>
  <c r="E640" i="4" s="1"/>
  <c r="I639" i="4"/>
  <c r="Y518" i="4"/>
  <c r="Z518" i="4" s="1"/>
  <c r="BD517" i="14" s="1"/>
  <c r="AM538" i="4"/>
  <c r="AN538" i="4" s="1"/>
  <c r="BE537" i="14" s="1"/>
  <c r="K541" i="4"/>
  <c r="L541" i="4" s="1"/>
  <c r="BC540" i="14" s="1"/>
  <c r="S610" i="4"/>
  <c r="V610" i="4" s="1"/>
  <c r="AQ538" i="4" l="1"/>
  <c r="AF433" i="14"/>
  <c r="O541" i="4"/>
  <c r="AB457" i="14"/>
  <c r="AC518" i="4"/>
  <c r="AD379" i="14"/>
  <c r="AJ629" i="4"/>
  <c r="H640" i="4"/>
  <c r="X519" i="4"/>
  <c r="E540" i="12"/>
  <c r="F540" i="12" s="1"/>
  <c r="H540" i="12" s="1"/>
  <c r="AL539" i="4"/>
  <c r="J542" i="4"/>
  <c r="W610" i="4"/>
  <c r="U611" i="4"/>
  <c r="S611" i="4" s="1"/>
  <c r="AK629" i="4" l="1"/>
  <c r="AI630" i="4"/>
  <c r="AG630" i="4" s="1"/>
  <c r="I640" i="4"/>
  <c r="G641" i="4"/>
  <c r="E641" i="4" s="1"/>
  <c r="Y519" i="4"/>
  <c r="Z519" i="4" s="1"/>
  <c r="BD518" i="14" s="1"/>
  <c r="V611" i="4"/>
  <c r="W611" i="4" s="1"/>
  <c r="K542" i="4"/>
  <c r="L542" i="4" s="1"/>
  <c r="BC541" i="14" s="1"/>
  <c r="AM539" i="4"/>
  <c r="AN539" i="4" s="1"/>
  <c r="BE538" i="14" s="1"/>
  <c r="O542" i="4" l="1"/>
  <c r="AB460" i="14"/>
  <c r="AC519" i="4"/>
  <c r="AD383" i="14"/>
  <c r="AQ539" i="4"/>
  <c r="AF435" i="14"/>
  <c r="H641" i="4"/>
  <c r="G642" i="4" s="1"/>
  <c r="E642" i="4" s="1"/>
  <c r="AJ630" i="4"/>
  <c r="AK630" i="4" s="1"/>
  <c r="X520" i="4"/>
  <c r="U612" i="4"/>
  <c r="S612" i="4" s="1"/>
  <c r="V612" i="4" s="1"/>
  <c r="AL540" i="4"/>
  <c r="AM540" i="4" s="1"/>
  <c r="AN540" i="4" s="1"/>
  <c r="BE539" i="14" s="1"/>
  <c r="J543" i="4"/>
  <c r="E541" i="12"/>
  <c r="F541" i="12" s="1"/>
  <c r="H541" i="12" s="1"/>
  <c r="AQ540" i="4" l="1"/>
  <c r="AF438" i="14"/>
  <c r="I641" i="4"/>
  <c r="H642" i="4" s="1"/>
  <c r="AI631" i="4"/>
  <c r="AG631" i="4" s="1"/>
  <c r="AJ631" i="4" s="1"/>
  <c r="AI632" i="4" s="1"/>
  <c r="AG632" i="4" s="1"/>
  <c r="Y520" i="4"/>
  <c r="Z520" i="4" s="1"/>
  <c r="BD519" i="14" s="1"/>
  <c r="AL541" i="4"/>
  <c r="K543" i="4"/>
  <c r="L543" i="4" s="1"/>
  <c r="BC542" i="14" s="1"/>
  <c r="W612" i="4"/>
  <c r="U613" i="4"/>
  <c r="O543" i="4" l="1"/>
  <c r="AB463" i="14"/>
  <c r="AC520" i="4"/>
  <c r="AD388" i="14"/>
  <c r="G643" i="4"/>
  <c r="E643" i="4" s="1"/>
  <c r="I642" i="4"/>
  <c r="AK631" i="4"/>
  <c r="AJ632" i="4" s="1"/>
  <c r="X521" i="4"/>
  <c r="J544" i="4"/>
  <c r="E542" i="12"/>
  <c r="F542" i="12" s="1"/>
  <c r="H542" i="12" s="1"/>
  <c r="AM541" i="4"/>
  <c r="AN541" i="4" s="1"/>
  <c r="BE540" i="14" s="1"/>
  <c r="S613" i="4"/>
  <c r="V613" i="4" s="1"/>
  <c r="AQ541" i="4" l="1"/>
  <c r="AF442" i="14"/>
  <c r="H643" i="4"/>
  <c r="I643" i="4" s="1"/>
  <c r="AK632" i="4"/>
  <c r="AI633" i="4"/>
  <c r="AG633" i="4" s="1"/>
  <c r="Y521" i="4"/>
  <c r="Z521" i="4" s="1"/>
  <c r="BD520" i="14" s="1"/>
  <c r="AL542" i="4"/>
  <c r="AM542" i="4" s="1"/>
  <c r="AN542" i="4" s="1"/>
  <c r="BE541" i="14" s="1"/>
  <c r="K544" i="4"/>
  <c r="L544" i="4" s="1"/>
  <c r="BC543" i="14" s="1"/>
  <c r="U614" i="4"/>
  <c r="S614" i="4" s="1"/>
  <c r="W613" i="4"/>
  <c r="AQ542" i="4" l="1"/>
  <c r="AF445" i="14"/>
  <c r="AC521" i="4"/>
  <c r="AD391" i="14"/>
  <c r="O544" i="4"/>
  <c r="AB465" i="14"/>
  <c r="G644" i="4"/>
  <c r="E644" i="4" s="1"/>
  <c r="H644" i="4" s="1"/>
  <c r="AJ633" i="4"/>
  <c r="AK633" i="4" s="1"/>
  <c r="X522" i="4"/>
  <c r="AL543" i="4"/>
  <c r="J545" i="4"/>
  <c r="E543" i="12"/>
  <c r="F543" i="12" s="1"/>
  <c r="H543" i="12" s="1"/>
  <c r="V614" i="4"/>
  <c r="AI634" i="4" l="1"/>
  <c r="AG634" i="4" s="1"/>
  <c r="AJ634" i="4" s="1"/>
  <c r="I644" i="4"/>
  <c r="G645" i="4"/>
  <c r="E645" i="4" s="1"/>
  <c r="Y522" i="4"/>
  <c r="Z522" i="4" s="1"/>
  <c r="K545" i="4"/>
  <c r="L545" i="4" s="1"/>
  <c r="BC544" i="14" s="1"/>
  <c r="AM543" i="4"/>
  <c r="AN543" i="4" s="1"/>
  <c r="BE542" i="14" s="1"/>
  <c r="U615" i="4"/>
  <c r="S615" i="4" s="1"/>
  <c r="W614" i="4"/>
  <c r="AU10" i="14" l="1"/>
  <c r="BD521" i="14"/>
  <c r="AQ543" i="4"/>
  <c r="AF448" i="14"/>
  <c r="O545" i="4"/>
  <c r="AB468" i="14"/>
  <c r="AC522" i="4"/>
  <c r="AD394" i="14"/>
  <c r="H645" i="4"/>
  <c r="I645" i="4" s="1"/>
  <c r="AK634" i="4"/>
  <c r="AI635" i="4"/>
  <c r="AG635" i="4" s="1"/>
  <c r="X523" i="4"/>
  <c r="J546" i="4"/>
  <c r="E544" i="12"/>
  <c r="F544" i="12" s="1"/>
  <c r="H544" i="12" s="1"/>
  <c r="AL544" i="4"/>
  <c r="V615" i="4"/>
  <c r="G646" i="4" l="1"/>
  <c r="E646" i="4" s="1"/>
  <c r="H646" i="4" s="1"/>
  <c r="G647" i="4" s="1"/>
  <c r="E647" i="4" s="1"/>
  <c r="AJ635" i="4"/>
  <c r="AK635" i="4" s="1"/>
  <c r="Y523" i="4"/>
  <c r="Z523" i="4" s="1"/>
  <c r="BD522" i="14" s="1"/>
  <c r="AM544" i="4"/>
  <c r="AN544" i="4" s="1"/>
  <c r="BE543" i="14" s="1"/>
  <c r="K546" i="4"/>
  <c r="L546" i="4" s="1"/>
  <c r="BC545" i="14" s="1"/>
  <c r="W615" i="4"/>
  <c r="U616" i="4"/>
  <c r="O546" i="4" l="1"/>
  <c r="AB471" i="14"/>
  <c r="AQ544" i="4"/>
  <c r="AF450" i="14"/>
  <c r="AC523" i="4"/>
  <c r="AD398" i="14"/>
  <c r="I646" i="4"/>
  <c r="H647" i="4" s="1"/>
  <c r="I647" i="4" s="1"/>
  <c r="AI636" i="4"/>
  <c r="AG636" i="4" s="1"/>
  <c r="AJ636" i="4" s="1"/>
  <c r="AK636" i="4" s="1"/>
  <c r="X524" i="4"/>
  <c r="J547" i="4"/>
  <c r="AL545" i="4"/>
  <c r="E545" i="12"/>
  <c r="F545" i="12" s="1"/>
  <c r="H545" i="12" s="1"/>
  <c r="S616" i="4"/>
  <c r="V616" i="4" s="1"/>
  <c r="G648" i="4" l="1"/>
  <c r="E648" i="4" s="1"/>
  <c r="H648" i="4" s="1"/>
  <c r="G649" i="4" s="1"/>
  <c r="E649" i="4" s="1"/>
  <c r="AI637" i="4"/>
  <c r="AG637" i="4" s="1"/>
  <c r="AJ637" i="4" s="1"/>
  <c r="AK637" i="4" s="1"/>
  <c r="Y524" i="4"/>
  <c r="Z524" i="4" s="1"/>
  <c r="BD523" i="14" s="1"/>
  <c r="AM545" i="4"/>
  <c r="AN545" i="4" s="1"/>
  <c r="BE544" i="14" s="1"/>
  <c r="K547" i="4"/>
  <c r="L547" i="4" s="1"/>
  <c r="BC546" i="14" s="1"/>
  <c r="U617" i="4"/>
  <c r="S617" i="4" s="1"/>
  <c r="W616" i="4"/>
  <c r="O547" i="4" l="1"/>
  <c r="AB473" i="14"/>
  <c r="AQ545" i="4"/>
  <c r="AF454" i="14"/>
  <c r="AC524" i="4"/>
  <c r="AD259" i="14"/>
  <c r="I648" i="4"/>
  <c r="H649" i="4" s="1"/>
  <c r="G650" i="4" s="1"/>
  <c r="E650" i="4" s="1"/>
  <c r="AI638" i="4"/>
  <c r="AG638" i="4" s="1"/>
  <c r="AJ638" i="4" s="1"/>
  <c r="AK638" i="4" s="1"/>
  <c r="X525" i="4"/>
  <c r="V617" i="4"/>
  <c r="U618" i="4" s="1"/>
  <c r="S618" i="4" s="1"/>
  <c r="J548" i="4"/>
  <c r="E546" i="12"/>
  <c r="F546" i="12" s="1"/>
  <c r="H546" i="12" s="1"/>
  <c r="AL546" i="4"/>
  <c r="I649" i="4" l="1"/>
  <c r="H650" i="4" s="1"/>
  <c r="AI639" i="4"/>
  <c r="AG639" i="4" s="1"/>
  <c r="AJ639" i="4" s="1"/>
  <c r="AI640" i="4" s="1"/>
  <c r="AG640" i="4" s="1"/>
  <c r="Y525" i="4"/>
  <c r="Z525" i="4" s="1"/>
  <c r="BD524" i="14" s="1"/>
  <c r="W617" i="4"/>
  <c r="V618" i="4" s="1"/>
  <c r="AM546" i="4"/>
  <c r="AN546" i="4" s="1"/>
  <c r="BE545" i="14" s="1"/>
  <c r="K548" i="4"/>
  <c r="L548" i="4" s="1"/>
  <c r="BC547" i="14" s="1"/>
  <c r="O548" i="4" l="1"/>
  <c r="AB476" i="14"/>
  <c r="AQ546" i="4"/>
  <c r="AF459" i="14"/>
  <c r="AC525" i="4"/>
  <c r="AD269" i="14"/>
  <c r="AK639" i="4"/>
  <c r="AJ640" i="4" s="1"/>
  <c r="G651" i="4"/>
  <c r="E651" i="4" s="1"/>
  <c r="I650" i="4"/>
  <c r="X526" i="4"/>
  <c r="Y526" i="4" s="1"/>
  <c r="Z526" i="4" s="1"/>
  <c r="BD525" i="14" s="1"/>
  <c r="U619" i="4"/>
  <c r="S619" i="4" s="1"/>
  <c r="W618" i="4"/>
  <c r="J549" i="4"/>
  <c r="K549" i="4" s="1"/>
  <c r="L549" i="4" s="1"/>
  <c r="BC548" i="14" s="1"/>
  <c r="E547" i="12"/>
  <c r="F547" i="12" s="1"/>
  <c r="H547" i="12" s="1"/>
  <c r="AL547" i="4"/>
  <c r="O549" i="4" l="1"/>
  <c r="AB479" i="14"/>
  <c r="AC526" i="4"/>
  <c r="AD297" i="14"/>
  <c r="AI641" i="4"/>
  <c r="AG641" i="4" s="1"/>
  <c r="AK640" i="4"/>
  <c r="H651" i="4"/>
  <c r="I651" i="4" s="1"/>
  <c r="X527" i="4"/>
  <c r="Y527" i="4" s="1"/>
  <c r="Z527" i="4" s="1"/>
  <c r="BD526" i="14" s="1"/>
  <c r="V619" i="4"/>
  <c r="W619" i="4" s="1"/>
  <c r="J550" i="4"/>
  <c r="AM547" i="4"/>
  <c r="AN547" i="4" s="1"/>
  <c r="BE546" i="14" s="1"/>
  <c r="E548" i="12"/>
  <c r="F548" i="12" s="1"/>
  <c r="H548" i="12" s="1"/>
  <c r="AC527" i="4" l="1"/>
  <c r="AD317" i="14"/>
  <c r="AQ547" i="4"/>
  <c r="AF462" i="14"/>
  <c r="AJ641" i="4"/>
  <c r="AI642" i="4" s="1"/>
  <c r="AG642" i="4" s="1"/>
  <c r="G652" i="4"/>
  <c r="E652" i="4" s="1"/>
  <c r="H652" i="4" s="1"/>
  <c r="G653" i="4" s="1"/>
  <c r="E653" i="4" s="1"/>
  <c r="X528" i="4"/>
  <c r="U620" i="4"/>
  <c r="S620" i="4" s="1"/>
  <c r="V620" i="4" s="1"/>
  <c r="W620" i="4" s="1"/>
  <c r="K550" i="4"/>
  <c r="L550" i="4" s="1"/>
  <c r="BC549" i="14" s="1"/>
  <c r="AL548" i="4"/>
  <c r="O550" i="4" l="1"/>
  <c r="AB483" i="14"/>
  <c r="AK641" i="4"/>
  <c r="AJ642" i="4" s="1"/>
  <c r="AI643" i="4" s="1"/>
  <c r="AG643" i="4" s="1"/>
  <c r="I652" i="4"/>
  <c r="H653" i="4" s="1"/>
  <c r="Y528" i="4"/>
  <c r="Z528" i="4" s="1"/>
  <c r="BD527" i="14" s="1"/>
  <c r="U621" i="4"/>
  <c r="S621" i="4" s="1"/>
  <c r="V621" i="4" s="1"/>
  <c r="U622" i="4" s="1"/>
  <c r="S622" i="4" s="1"/>
  <c r="AM548" i="4"/>
  <c r="AN548" i="4" s="1"/>
  <c r="BE547" i="14" s="1"/>
  <c r="E549" i="12"/>
  <c r="F549" i="12" s="1"/>
  <c r="H549" i="12" s="1"/>
  <c r="J551" i="4"/>
  <c r="AQ548" i="4" l="1"/>
  <c r="AF465" i="14"/>
  <c r="AC528" i="4"/>
  <c r="AD350" i="14"/>
  <c r="AK642" i="4"/>
  <c r="AJ643" i="4" s="1"/>
  <c r="G654" i="4"/>
  <c r="E654" i="4" s="1"/>
  <c r="I653" i="4"/>
  <c r="X529" i="4"/>
  <c r="W621" i="4"/>
  <c r="V622" i="4" s="1"/>
  <c r="W622" i="4" s="1"/>
  <c r="K551" i="4"/>
  <c r="L551" i="4" s="1"/>
  <c r="BC550" i="14" s="1"/>
  <c r="AL549" i="4"/>
  <c r="O551" i="4" l="1"/>
  <c r="AB485" i="14"/>
  <c r="AK643" i="4"/>
  <c r="AI644" i="4"/>
  <c r="AG644" i="4" s="1"/>
  <c r="H654" i="4"/>
  <c r="I654" i="4" s="1"/>
  <c r="Y529" i="4"/>
  <c r="Z529" i="4" s="1"/>
  <c r="BD528" i="14" s="1"/>
  <c r="U623" i="4"/>
  <c r="S623" i="4" s="1"/>
  <c r="V623" i="4" s="1"/>
  <c r="E550" i="12"/>
  <c r="F550" i="12" s="1"/>
  <c r="H550" i="12" s="1"/>
  <c r="J552" i="4"/>
  <c r="AM549" i="4"/>
  <c r="AN549" i="4" s="1"/>
  <c r="BE548" i="14" s="1"/>
  <c r="AC529" i="4" l="1"/>
  <c r="AD377" i="14"/>
  <c r="AQ549" i="4"/>
  <c r="AF467" i="14"/>
  <c r="AJ644" i="4"/>
  <c r="AI645" i="4" s="1"/>
  <c r="AG645" i="4" s="1"/>
  <c r="G655" i="4"/>
  <c r="E655" i="4" s="1"/>
  <c r="H655" i="4" s="1"/>
  <c r="X530" i="4"/>
  <c r="Y530" i="4" s="1"/>
  <c r="Z530" i="4" s="1"/>
  <c r="BD529" i="14" s="1"/>
  <c r="W623" i="4"/>
  <c r="U624" i="4"/>
  <c r="S624" i="4" s="1"/>
  <c r="AL550" i="4"/>
  <c r="K552" i="4"/>
  <c r="L552" i="4" s="1"/>
  <c r="AS11" i="14" l="1"/>
  <c r="BC551" i="14"/>
  <c r="AC530" i="4"/>
  <c r="AD409" i="14"/>
  <c r="O552" i="4"/>
  <c r="AB487" i="14"/>
  <c r="AK644" i="4"/>
  <c r="AJ645" i="4" s="1"/>
  <c r="AK645" i="4" s="1"/>
  <c r="G656" i="4"/>
  <c r="E656" i="4" s="1"/>
  <c r="I655" i="4"/>
  <c r="X531" i="4"/>
  <c r="Y531" i="4" s="1"/>
  <c r="Z531" i="4" s="1"/>
  <c r="BD530" i="14" s="1"/>
  <c r="V624" i="4"/>
  <c r="U625" i="4" s="1"/>
  <c r="S625" i="4" s="1"/>
  <c r="J553" i="4"/>
  <c r="E551" i="12"/>
  <c r="F551" i="12" s="1"/>
  <c r="H551" i="12" s="1"/>
  <c r="AM550" i="4"/>
  <c r="AN550" i="4" s="1"/>
  <c r="BE549" i="14" s="1"/>
  <c r="AC531" i="4" l="1"/>
  <c r="AD407" i="14"/>
  <c r="AQ550" i="4"/>
  <c r="AF469" i="14"/>
  <c r="AI646" i="4"/>
  <c r="AG646" i="4" s="1"/>
  <c r="AJ646" i="4" s="1"/>
  <c r="AI647" i="4" s="1"/>
  <c r="AG647" i="4" s="1"/>
  <c r="H656" i="4"/>
  <c r="W624" i="4"/>
  <c r="V625" i="4" s="1"/>
  <c r="X532" i="4"/>
  <c r="AL551" i="4"/>
  <c r="K553" i="4"/>
  <c r="L553" i="4" s="1"/>
  <c r="BC552" i="14" s="1"/>
  <c r="O553" i="4" l="1"/>
  <c r="AB490" i="14"/>
  <c r="AK646" i="4"/>
  <c r="AJ647" i="4" s="1"/>
  <c r="AI648" i="4" s="1"/>
  <c r="AG648" i="4" s="1"/>
  <c r="I656" i="4"/>
  <c r="G657" i="4"/>
  <c r="E657" i="4" s="1"/>
  <c r="Y532" i="4"/>
  <c r="Z532" i="4" s="1"/>
  <c r="BD531" i="14" s="1"/>
  <c r="J554" i="4"/>
  <c r="K554" i="4" s="1"/>
  <c r="L554" i="4" s="1"/>
  <c r="BC553" i="14" s="1"/>
  <c r="E552" i="12"/>
  <c r="F552" i="12" s="1"/>
  <c r="H552" i="12" s="1"/>
  <c r="AM551" i="4"/>
  <c r="AN551" i="4" s="1"/>
  <c r="BE550" i="14" s="1"/>
  <c r="W625" i="4"/>
  <c r="U626" i="4"/>
  <c r="S626" i="4" s="1"/>
  <c r="O554" i="4" l="1"/>
  <c r="AB493" i="14"/>
  <c r="AC532" i="4"/>
  <c r="AD410" i="14"/>
  <c r="AQ551" i="4"/>
  <c r="AF471" i="14"/>
  <c r="AK647" i="4"/>
  <c r="AJ648" i="4" s="1"/>
  <c r="AK648" i="4" s="1"/>
  <c r="H657" i="4"/>
  <c r="G658" i="4" s="1"/>
  <c r="E658" i="4" s="1"/>
  <c r="X533" i="4"/>
  <c r="Y533" i="4" s="1"/>
  <c r="Z533" i="4" s="1"/>
  <c r="BD532" i="14" s="1"/>
  <c r="E553" i="12"/>
  <c r="F553" i="12" s="1"/>
  <c r="H553" i="12" s="1"/>
  <c r="J555" i="4"/>
  <c r="AL552" i="4"/>
  <c r="V626" i="4"/>
  <c r="AC533" i="4" l="1"/>
  <c r="AD414" i="14"/>
  <c r="I657" i="4"/>
  <c r="H658" i="4" s="1"/>
  <c r="AI649" i="4"/>
  <c r="AG649" i="4" s="1"/>
  <c r="AJ649" i="4" s="1"/>
  <c r="X534" i="4"/>
  <c r="U627" i="4"/>
  <c r="S627" i="4" s="1"/>
  <c r="W626" i="4"/>
  <c r="AM552" i="4"/>
  <c r="AN552" i="4" s="1"/>
  <c r="K555" i="4"/>
  <c r="L555" i="4" s="1"/>
  <c r="BC554" i="14" s="1"/>
  <c r="AW11" i="14" l="1"/>
  <c r="BE551" i="14"/>
  <c r="AQ552" i="4"/>
  <c r="AF473" i="14"/>
  <c r="O555" i="4"/>
  <c r="AB496" i="14"/>
  <c r="I658" i="4"/>
  <c r="G659" i="4"/>
  <c r="E659" i="4" s="1"/>
  <c r="AK649" i="4"/>
  <c r="AI650" i="4"/>
  <c r="AG650" i="4" s="1"/>
  <c r="V627" i="4"/>
  <c r="W627" i="4" s="1"/>
  <c r="Y534" i="4"/>
  <c r="Z534" i="4" s="1"/>
  <c r="BD533" i="14" s="1"/>
  <c r="J556" i="4"/>
  <c r="E554" i="12"/>
  <c r="F554" i="12" s="1"/>
  <c r="H554" i="12" s="1"/>
  <c r="AL553" i="4"/>
  <c r="AC534" i="4" l="1"/>
  <c r="AD415" i="14"/>
  <c r="H659" i="4"/>
  <c r="I659" i="4" s="1"/>
  <c r="AJ650" i="4"/>
  <c r="U628" i="4"/>
  <c r="S628" i="4" s="1"/>
  <c r="V628" i="4" s="1"/>
  <c r="W628" i="4" s="1"/>
  <c r="X535" i="4"/>
  <c r="AM553" i="4"/>
  <c r="AN553" i="4" s="1"/>
  <c r="BE552" i="14" s="1"/>
  <c r="K556" i="4"/>
  <c r="L556" i="4" s="1"/>
  <c r="BC555" i="14" s="1"/>
  <c r="O556" i="4" l="1"/>
  <c r="AB499" i="14"/>
  <c r="AQ553" i="4"/>
  <c r="AF475" i="14"/>
  <c r="G660" i="4"/>
  <c r="E660" i="4" s="1"/>
  <c r="H660" i="4" s="1"/>
  <c r="AK650" i="4"/>
  <c r="AI651" i="4"/>
  <c r="AG651" i="4" s="1"/>
  <c r="U629" i="4"/>
  <c r="S629" i="4" s="1"/>
  <c r="V629" i="4" s="1"/>
  <c r="W629" i="4" s="1"/>
  <c r="Y535" i="4"/>
  <c r="Z535" i="4" s="1"/>
  <c r="BD534" i="14" s="1"/>
  <c r="E555" i="12"/>
  <c r="F555" i="12" s="1"/>
  <c r="H555" i="12" s="1"/>
  <c r="J557" i="4"/>
  <c r="AL554" i="4"/>
  <c r="AC535" i="4" l="1"/>
  <c r="AD416" i="14"/>
  <c r="AJ651" i="4"/>
  <c r="AI652" i="4" s="1"/>
  <c r="AG652" i="4" s="1"/>
  <c r="G661" i="4"/>
  <c r="E661" i="4" s="1"/>
  <c r="I660" i="4"/>
  <c r="X536" i="4"/>
  <c r="U630" i="4"/>
  <c r="S630" i="4" s="1"/>
  <c r="V630" i="4" s="1"/>
  <c r="U631" i="4" s="1"/>
  <c r="S631" i="4" s="1"/>
  <c r="AM554" i="4"/>
  <c r="AN554" i="4" s="1"/>
  <c r="BE553" i="14" s="1"/>
  <c r="K557" i="4"/>
  <c r="L557" i="4" s="1"/>
  <c r="BC556" i="14" s="1"/>
  <c r="AQ554" i="4" l="1"/>
  <c r="AF477" i="14"/>
  <c r="O557" i="4"/>
  <c r="AB501" i="14"/>
  <c r="H661" i="4"/>
  <c r="I661" i="4" s="1"/>
  <c r="AK651" i="4"/>
  <c r="AJ652" i="4" s="1"/>
  <c r="Y536" i="4"/>
  <c r="Z536" i="4" s="1"/>
  <c r="BD535" i="14" s="1"/>
  <c r="W630" i="4"/>
  <c r="V631" i="4" s="1"/>
  <c r="E556" i="12"/>
  <c r="F556" i="12" s="1"/>
  <c r="H556" i="12" s="1"/>
  <c r="AL555" i="4"/>
  <c r="J558" i="4"/>
  <c r="AC536" i="4" l="1"/>
  <c r="AD418" i="14"/>
  <c r="G662" i="4"/>
  <c r="E662" i="4" s="1"/>
  <c r="H662" i="4" s="1"/>
  <c r="G663" i="4" s="1"/>
  <c r="E663" i="4" s="1"/>
  <c r="AI653" i="4"/>
  <c r="AG653" i="4" s="1"/>
  <c r="AK652" i="4"/>
  <c r="X537" i="4"/>
  <c r="AM555" i="4"/>
  <c r="AN555" i="4" s="1"/>
  <c r="BE554" i="14" s="1"/>
  <c r="K558" i="4"/>
  <c r="L558" i="4" s="1"/>
  <c r="BC557" i="14" s="1"/>
  <c r="U632" i="4"/>
  <c r="S632" i="4" s="1"/>
  <c r="W631" i="4"/>
  <c r="O558" i="4" l="1"/>
  <c r="AB503" i="14"/>
  <c r="AQ555" i="4"/>
  <c r="AF480" i="14"/>
  <c r="I662" i="4"/>
  <c r="H663" i="4" s="1"/>
  <c r="G664" i="4" s="1"/>
  <c r="E664" i="4" s="1"/>
  <c r="AJ653" i="4"/>
  <c r="AK653" i="4" s="1"/>
  <c r="Y537" i="4"/>
  <c r="Z537" i="4" s="1"/>
  <c r="BD536" i="14" s="1"/>
  <c r="J559" i="4"/>
  <c r="AL556" i="4"/>
  <c r="E557" i="12"/>
  <c r="F557" i="12" s="1"/>
  <c r="H557" i="12" s="1"/>
  <c r="V632" i="4"/>
  <c r="AC537" i="4" l="1"/>
  <c r="AD421" i="14"/>
  <c r="I663" i="4"/>
  <c r="H664" i="4" s="1"/>
  <c r="I664" i="4" s="1"/>
  <c r="AI654" i="4"/>
  <c r="AG654" i="4" s="1"/>
  <c r="AJ654" i="4" s="1"/>
  <c r="AK654" i="4" s="1"/>
  <c r="X538" i="4"/>
  <c r="Y538" i="4" s="1"/>
  <c r="Z538" i="4" s="1"/>
  <c r="BD537" i="14" s="1"/>
  <c r="AM556" i="4"/>
  <c r="AN556" i="4" s="1"/>
  <c r="BE555" i="14" s="1"/>
  <c r="K559" i="4"/>
  <c r="L559" i="4" s="1"/>
  <c r="BC558" i="14" s="1"/>
  <c r="W632" i="4"/>
  <c r="U633" i="4"/>
  <c r="S633" i="4" s="1"/>
  <c r="O559" i="4" l="1"/>
  <c r="AB505" i="14"/>
  <c r="AQ556" i="4"/>
  <c r="AF482" i="14"/>
  <c r="AC538" i="4"/>
  <c r="AD423" i="14"/>
  <c r="G665" i="4"/>
  <c r="E665" i="4" s="1"/>
  <c r="H665" i="4" s="1"/>
  <c r="G666" i="4" s="1"/>
  <c r="E666" i="4" s="1"/>
  <c r="AI655" i="4"/>
  <c r="AG655" i="4" s="1"/>
  <c r="AJ655" i="4" s="1"/>
  <c r="X539" i="4"/>
  <c r="J560" i="4"/>
  <c r="E558" i="12"/>
  <c r="F558" i="12" s="1"/>
  <c r="H558" i="12" s="1"/>
  <c r="AL557" i="4"/>
  <c r="V633" i="4"/>
  <c r="AI656" i="4" l="1"/>
  <c r="AG656" i="4" s="1"/>
  <c r="AK655" i="4"/>
  <c r="I665" i="4"/>
  <c r="H666" i="4" s="1"/>
  <c r="I666" i="4" s="1"/>
  <c r="Y539" i="4"/>
  <c r="Z539" i="4" s="1"/>
  <c r="BD538" i="14" s="1"/>
  <c r="AM557" i="4"/>
  <c r="AN557" i="4" s="1"/>
  <c r="BE556" i="14" s="1"/>
  <c r="K560" i="4"/>
  <c r="L560" i="4" s="1"/>
  <c r="BC559" i="14" s="1"/>
  <c r="W633" i="4"/>
  <c r="U634" i="4"/>
  <c r="S634" i="4" s="1"/>
  <c r="AQ557" i="4" l="1"/>
  <c r="AF485" i="14"/>
  <c r="O560" i="4"/>
  <c r="AB508" i="14"/>
  <c r="AC539" i="4"/>
  <c r="AD428" i="14"/>
  <c r="AJ656" i="4"/>
  <c r="AK656" i="4" s="1"/>
  <c r="G667" i="4"/>
  <c r="E667" i="4" s="1"/>
  <c r="H667" i="4" s="1"/>
  <c r="X540" i="4"/>
  <c r="Y540" i="4" s="1"/>
  <c r="Z540" i="4" s="1"/>
  <c r="BD539" i="14" s="1"/>
  <c r="AL558" i="4"/>
  <c r="AM558" i="4" s="1"/>
  <c r="AN558" i="4" s="1"/>
  <c r="BE557" i="14" s="1"/>
  <c r="E559" i="12"/>
  <c r="F559" i="12" s="1"/>
  <c r="H559" i="12" s="1"/>
  <c r="J561" i="4"/>
  <c r="V634" i="4"/>
  <c r="AQ558" i="4" l="1"/>
  <c r="AF490" i="14"/>
  <c r="AC540" i="4"/>
  <c r="AD432" i="14"/>
  <c r="AI657" i="4"/>
  <c r="AG657" i="4" s="1"/>
  <c r="AJ657" i="4" s="1"/>
  <c r="I667" i="4"/>
  <c r="G668" i="4"/>
  <c r="E668" i="4" s="1"/>
  <c r="X541" i="4"/>
  <c r="AL559" i="4"/>
  <c r="AM559" i="4" s="1"/>
  <c r="AN559" i="4" s="1"/>
  <c r="BE558" i="14" s="1"/>
  <c r="K561" i="4"/>
  <c r="L561" i="4" s="1"/>
  <c r="BC560" i="14" s="1"/>
  <c r="U635" i="4"/>
  <c r="S635" i="4" s="1"/>
  <c r="W634" i="4"/>
  <c r="O561" i="4" l="1"/>
  <c r="AB488" i="14"/>
  <c r="AQ559" i="4"/>
  <c r="AF492" i="14"/>
  <c r="AK657" i="4"/>
  <c r="AI658" i="4"/>
  <c r="AG658" i="4" s="1"/>
  <c r="H668" i="4"/>
  <c r="I668" i="4" s="1"/>
  <c r="Y541" i="4"/>
  <c r="Z541" i="4" s="1"/>
  <c r="BD540" i="14" s="1"/>
  <c r="J562" i="4"/>
  <c r="K562" i="4" s="1"/>
  <c r="L562" i="4" s="1"/>
  <c r="BC561" i="14" s="1"/>
  <c r="AL560" i="4"/>
  <c r="AM560" i="4" s="1"/>
  <c r="AN560" i="4" s="1"/>
  <c r="BE559" i="14" s="1"/>
  <c r="V635" i="4"/>
  <c r="W635" i="4" s="1"/>
  <c r="E560" i="12"/>
  <c r="F560" i="12" s="1"/>
  <c r="H560" i="12" s="1"/>
  <c r="AC541" i="4" l="1"/>
  <c r="AD434" i="14"/>
  <c r="AQ560" i="4"/>
  <c r="AF494" i="14"/>
  <c r="O562" i="4"/>
  <c r="AB510" i="14"/>
  <c r="AJ658" i="4"/>
  <c r="AK658" i="4" s="1"/>
  <c r="G669" i="4"/>
  <c r="E669" i="4" s="1"/>
  <c r="H669" i="4" s="1"/>
  <c r="I669" i="4" s="1"/>
  <c r="X542" i="4"/>
  <c r="Y542" i="4" s="1"/>
  <c r="Z542" i="4" s="1"/>
  <c r="BD541" i="14" s="1"/>
  <c r="U636" i="4"/>
  <c r="S636" i="4" s="1"/>
  <c r="V636" i="4" s="1"/>
  <c r="AL561" i="4"/>
  <c r="AM561" i="4" s="1"/>
  <c r="AN561" i="4" s="1"/>
  <c r="BE560" i="14" s="1"/>
  <c r="J563" i="4"/>
  <c r="E561" i="12"/>
  <c r="F561" i="12" s="1"/>
  <c r="H561" i="12" s="1"/>
  <c r="AQ561" i="4" l="1"/>
  <c r="AF478" i="14"/>
  <c r="AC542" i="4"/>
  <c r="AD437" i="14"/>
  <c r="AI659" i="4"/>
  <c r="AG659" i="4" s="1"/>
  <c r="AJ659" i="4" s="1"/>
  <c r="AK659" i="4" s="1"/>
  <c r="G670" i="4"/>
  <c r="E670" i="4" s="1"/>
  <c r="H670" i="4" s="1"/>
  <c r="I670" i="4" s="1"/>
  <c r="X543" i="4"/>
  <c r="W636" i="4"/>
  <c r="U637" i="4"/>
  <c r="S637" i="4" s="1"/>
  <c r="AL562" i="4"/>
  <c r="K563" i="4"/>
  <c r="L563" i="4" s="1"/>
  <c r="BC562" i="14" s="1"/>
  <c r="O563" i="4" l="1"/>
  <c r="AB516" i="14"/>
  <c r="AI660" i="4"/>
  <c r="AG660" i="4" s="1"/>
  <c r="AJ660" i="4" s="1"/>
  <c r="AK660" i="4" s="1"/>
  <c r="G671" i="4"/>
  <c r="E671" i="4" s="1"/>
  <c r="H671" i="4" s="1"/>
  <c r="I671" i="4" s="1"/>
  <c r="V637" i="4"/>
  <c r="W637" i="4" s="1"/>
  <c r="Y543" i="4"/>
  <c r="Z543" i="4" s="1"/>
  <c r="BD542" i="14" s="1"/>
  <c r="J564" i="4"/>
  <c r="E562" i="12"/>
  <c r="F562" i="12" s="1"/>
  <c r="H562" i="12" s="1"/>
  <c r="AM562" i="4"/>
  <c r="AN562" i="4" s="1"/>
  <c r="BE561" i="14" s="1"/>
  <c r="AC543" i="4" l="1"/>
  <c r="AD444" i="14"/>
  <c r="AQ562" i="4"/>
  <c r="AF497" i="14"/>
  <c r="AI661" i="4"/>
  <c r="AG661" i="4" s="1"/>
  <c r="AJ661" i="4" s="1"/>
  <c r="G672" i="4"/>
  <c r="E672" i="4" s="1"/>
  <c r="H672" i="4" s="1"/>
  <c r="G673" i="4" s="1"/>
  <c r="E673" i="4" s="1"/>
  <c r="U638" i="4"/>
  <c r="S638" i="4" s="1"/>
  <c r="V638" i="4" s="1"/>
  <c r="U639" i="4" s="1"/>
  <c r="S639" i="4" s="1"/>
  <c r="X544" i="4"/>
  <c r="AL563" i="4"/>
  <c r="K564" i="4"/>
  <c r="L564" i="4" s="1"/>
  <c r="BC563" i="14" s="1"/>
  <c r="O564" i="4" l="1"/>
  <c r="AB519" i="14"/>
  <c r="AI662" i="4"/>
  <c r="AG662" i="4" s="1"/>
  <c r="AK661" i="4"/>
  <c r="I672" i="4"/>
  <c r="H673" i="4" s="1"/>
  <c r="W638" i="4"/>
  <c r="V639" i="4" s="1"/>
  <c r="U640" i="4" s="1"/>
  <c r="S640" i="4" s="1"/>
  <c r="Y544" i="4"/>
  <c r="Z544" i="4" s="1"/>
  <c r="BD543" i="14" s="1"/>
  <c r="E563" i="12"/>
  <c r="F563" i="12" s="1"/>
  <c r="H563" i="12" s="1"/>
  <c r="AM563" i="4"/>
  <c r="AN563" i="4" s="1"/>
  <c r="BE562" i="14" s="1"/>
  <c r="J565" i="4"/>
  <c r="AC544" i="4" l="1"/>
  <c r="AD447" i="14"/>
  <c r="AQ563" i="4"/>
  <c r="AF500" i="14"/>
  <c r="AJ662" i="4"/>
  <c r="AI663" i="4" s="1"/>
  <c r="AG663" i="4" s="1"/>
  <c r="G674" i="4"/>
  <c r="E674" i="4" s="1"/>
  <c r="I673" i="4"/>
  <c r="W639" i="4"/>
  <c r="V640" i="4" s="1"/>
  <c r="X545" i="4"/>
  <c r="AL564" i="4"/>
  <c r="K565" i="4"/>
  <c r="L565" i="4" s="1"/>
  <c r="BC564" i="14" s="1"/>
  <c r="O565" i="4" l="1"/>
  <c r="AB521" i="14"/>
  <c r="AK662" i="4"/>
  <c r="AJ663" i="4" s="1"/>
  <c r="H674" i="4"/>
  <c r="Y545" i="4"/>
  <c r="Z545" i="4" s="1"/>
  <c r="BD544" i="14" s="1"/>
  <c r="J566" i="4"/>
  <c r="E564" i="12"/>
  <c r="F564" i="12" s="1"/>
  <c r="H564" i="12" s="1"/>
  <c r="AM564" i="4"/>
  <c r="AN564" i="4" s="1"/>
  <c r="BE563" i="14" s="1"/>
  <c r="W640" i="4"/>
  <c r="U641" i="4"/>
  <c r="S641" i="4" s="1"/>
  <c r="AQ564" i="4" l="1"/>
  <c r="AF502" i="14"/>
  <c r="AC545" i="4"/>
  <c r="AD450" i="14"/>
  <c r="AI664" i="4"/>
  <c r="AG664" i="4" s="1"/>
  <c r="AK663" i="4"/>
  <c r="G675" i="4"/>
  <c r="E675" i="4" s="1"/>
  <c r="I674" i="4"/>
  <c r="V641" i="4"/>
  <c r="U642" i="4" s="1"/>
  <c r="S642" i="4" s="1"/>
  <c r="X546" i="4"/>
  <c r="AL565" i="4"/>
  <c r="K566" i="4"/>
  <c r="L566" i="4" s="1"/>
  <c r="BC565" i="14" s="1"/>
  <c r="O566" i="4" l="1"/>
  <c r="AB523" i="14"/>
  <c r="AJ664" i="4"/>
  <c r="AI665" i="4" s="1"/>
  <c r="AG665" i="4" s="1"/>
  <c r="H675" i="4"/>
  <c r="I675" i="4" s="1"/>
  <c r="W641" i="4"/>
  <c r="V642" i="4" s="1"/>
  <c r="Y546" i="4"/>
  <c r="Z546" i="4" s="1"/>
  <c r="BD545" i="14" s="1"/>
  <c r="J567" i="4"/>
  <c r="K567" i="4" s="1"/>
  <c r="L567" i="4" s="1"/>
  <c r="BC566" i="14" s="1"/>
  <c r="E565" i="12"/>
  <c r="F565" i="12" s="1"/>
  <c r="H565" i="12" s="1"/>
  <c r="AM565" i="4"/>
  <c r="AN565" i="4" s="1"/>
  <c r="BE564" i="14" s="1"/>
  <c r="O567" i="4" l="1"/>
  <c r="AB525" i="14"/>
  <c r="AC546" i="4"/>
  <c r="AD454" i="14"/>
  <c r="AQ565" i="4"/>
  <c r="AF504" i="14"/>
  <c r="AK664" i="4"/>
  <c r="AJ665" i="4" s="1"/>
  <c r="G676" i="4"/>
  <c r="E676" i="4" s="1"/>
  <c r="H676" i="4" s="1"/>
  <c r="G677" i="4" s="1"/>
  <c r="E677" i="4" s="1"/>
  <c r="X547" i="4"/>
  <c r="E566" i="12"/>
  <c r="F566" i="12" s="1"/>
  <c r="H566" i="12" s="1"/>
  <c r="AL566" i="4"/>
  <c r="J568" i="4"/>
  <c r="W642" i="4"/>
  <c r="U643" i="4"/>
  <c r="S643" i="4" s="1"/>
  <c r="AI666" i="4" l="1"/>
  <c r="AG666" i="4" s="1"/>
  <c r="AK665" i="4"/>
  <c r="I676" i="4"/>
  <c r="H677" i="4" s="1"/>
  <c r="I677" i="4" s="1"/>
  <c r="Y547" i="4"/>
  <c r="Z547" i="4" s="1"/>
  <c r="BD546" i="14" s="1"/>
  <c r="K568" i="4"/>
  <c r="L568" i="4" s="1"/>
  <c r="BC567" i="14" s="1"/>
  <c r="AM566" i="4"/>
  <c r="AN566" i="4" s="1"/>
  <c r="BE565" i="14" s="1"/>
  <c r="V643" i="4"/>
  <c r="O568" i="4" l="1"/>
  <c r="AB528" i="14"/>
  <c r="AQ566" i="4"/>
  <c r="AF506" i="14"/>
  <c r="AC547" i="4"/>
  <c r="AD456" i="14"/>
  <c r="AJ666" i="4"/>
  <c r="AI667" i="4" s="1"/>
  <c r="AG667" i="4" s="1"/>
  <c r="G678" i="4"/>
  <c r="E678" i="4" s="1"/>
  <c r="H678" i="4" s="1"/>
  <c r="X548" i="4"/>
  <c r="AL567" i="4"/>
  <c r="AM567" i="4" s="1"/>
  <c r="AN567" i="4" s="1"/>
  <c r="BE566" i="14" s="1"/>
  <c r="J569" i="4"/>
  <c r="K569" i="4" s="1"/>
  <c r="L569" i="4" s="1"/>
  <c r="BC568" i="14" s="1"/>
  <c r="E567" i="12"/>
  <c r="F567" i="12" s="1"/>
  <c r="H567" i="12" s="1"/>
  <c r="U644" i="4"/>
  <c r="S644" i="4" s="1"/>
  <c r="W643" i="4"/>
  <c r="O569" i="4" l="1"/>
  <c r="AB531" i="14"/>
  <c r="AQ567" i="4"/>
  <c r="AF510" i="14"/>
  <c r="AK666" i="4"/>
  <c r="AJ667" i="4" s="1"/>
  <c r="G679" i="4"/>
  <c r="E679" i="4" s="1"/>
  <c r="I678" i="4"/>
  <c r="Y548" i="4"/>
  <c r="Z548" i="4" s="1"/>
  <c r="BD547" i="14" s="1"/>
  <c r="J570" i="4"/>
  <c r="K570" i="4" s="1"/>
  <c r="L570" i="4" s="1"/>
  <c r="BC569" i="14" s="1"/>
  <c r="V644" i="4"/>
  <c r="U645" i="4" s="1"/>
  <c r="S645" i="4" s="1"/>
  <c r="E568" i="12"/>
  <c r="F568" i="12" s="1"/>
  <c r="H568" i="12" s="1"/>
  <c r="AL568" i="4"/>
  <c r="AC548" i="4" l="1"/>
  <c r="AD458" i="14"/>
  <c r="O570" i="4"/>
  <c r="AB534" i="14"/>
  <c r="AI668" i="4"/>
  <c r="AG668" i="4" s="1"/>
  <c r="AK667" i="4"/>
  <c r="H679" i="4"/>
  <c r="G680" i="4" s="1"/>
  <c r="E680" i="4" s="1"/>
  <c r="X549" i="4"/>
  <c r="J571" i="4"/>
  <c r="K571" i="4" s="1"/>
  <c r="L571" i="4" s="1"/>
  <c r="BC570" i="14" s="1"/>
  <c r="W644" i="4"/>
  <c r="V645" i="4" s="1"/>
  <c r="AM568" i="4"/>
  <c r="AN568" i="4" s="1"/>
  <c r="BE567" i="14" s="1"/>
  <c r="E569" i="12"/>
  <c r="F569" i="12" s="1"/>
  <c r="H569" i="12" s="1"/>
  <c r="AQ568" i="4" l="1"/>
  <c r="AF514" i="14"/>
  <c r="O571" i="4"/>
  <c r="AB526" i="14"/>
  <c r="AJ668" i="4"/>
  <c r="AK668" i="4" s="1"/>
  <c r="I679" i="4"/>
  <c r="H680" i="4" s="1"/>
  <c r="I680" i="4" s="1"/>
  <c r="Y549" i="4"/>
  <c r="Z549" i="4" s="1"/>
  <c r="BD548" i="14" s="1"/>
  <c r="U646" i="4"/>
  <c r="S646" i="4" s="1"/>
  <c r="W645" i="4"/>
  <c r="J572" i="4"/>
  <c r="K572" i="4" s="1"/>
  <c r="L572" i="4" s="1"/>
  <c r="BC571" i="14" s="1"/>
  <c r="AL569" i="4"/>
  <c r="AM569" i="4" s="1"/>
  <c r="AN569" i="4" s="1"/>
  <c r="BE568" i="14" s="1"/>
  <c r="E570" i="12"/>
  <c r="F570" i="12" s="1"/>
  <c r="H570" i="12" s="1"/>
  <c r="AC549" i="4" l="1"/>
  <c r="AD460" i="14"/>
  <c r="AQ569" i="4"/>
  <c r="AF517" i="14"/>
  <c r="O572" i="4"/>
  <c r="AB434" i="14"/>
  <c r="AI669" i="4"/>
  <c r="AG669" i="4" s="1"/>
  <c r="AJ669" i="4" s="1"/>
  <c r="AK669" i="4" s="1"/>
  <c r="G681" i="4"/>
  <c r="E681" i="4" s="1"/>
  <c r="H681" i="4" s="1"/>
  <c r="X550" i="4"/>
  <c r="V646" i="4"/>
  <c r="W646" i="4" s="1"/>
  <c r="E571" i="12"/>
  <c r="F571" i="12" s="1"/>
  <c r="H571" i="12" s="1"/>
  <c r="J573" i="4"/>
  <c r="AL570" i="4"/>
  <c r="AI670" i="4" l="1"/>
  <c r="AG670" i="4" s="1"/>
  <c r="AJ670" i="4" s="1"/>
  <c r="AK670" i="4" s="1"/>
  <c r="I681" i="4"/>
  <c r="G682" i="4"/>
  <c r="E682" i="4" s="1"/>
  <c r="U647" i="4"/>
  <c r="S647" i="4" s="1"/>
  <c r="V647" i="4" s="1"/>
  <c r="Y550" i="4"/>
  <c r="Z550" i="4" s="1"/>
  <c r="BD549" i="14" s="1"/>
  <c r="K573" i="4"/>
  <c r="L573" i="4" s="1"/>
  <c r="BC572" i="14" s="1"/>
  <c r="AM570" i="4"/>
  <c r="AN570" i="4" s="1"/>
  <c r="BE569" i="14" s="1"/>
  <c r="AQ570" i="4" l="1"/>
  <c r="AF520" i="14"/>
  <c r="O573" i="4"/>
  <c r="AB315" i="14"/>
  <c r="AC550" i="4"/>
  <c r="AD463" i="14"/>
  <c r="AI671" i="4"/>
  <c r="AG671" i="4" s="1"/>
  <c r="AJ671" i="4" s="1"/>
  <c r="H682" i="4"/>
  <c r="I682" i="4" s="1"/>
  <c r="U648" i="4"/>
  <c r="S648" i="4" s="1"/>
  <c r="W647" i="4"/>
  <c r="X551" i="4"/>
  <c r="J574" i="4"/>
  <c r="K574" i="4" s="1"/>
  <c r="L574" i="4" s="1"/>
  <c r="BC573" i="14" s="1"/>
  <c r="AL571" i="4"/>
  <c r="E572" i="12"/>
  <c r="F572" i="12" s="1"/>
  <c r="H572" i="12" s="1"/>
  <c r="O574" i="4" l="1"/>
  <c r="AB396" i="14"/>
  <c r="G683" i="4"/>
  <c r="E683" i="4" s="1"/>
  <c r="H683" i="4" s="1"/>
  <c r="AI672" i="4"/>
  <c r="AG672" i="4" s="1"/>
  <c r="AK671" i="4"/>
  <c r="V648" i="4"/>
  <c r="W648" i="4" s="1"/>
  <c r="Y551" i="4"/>
  <c r="Z551" i="4" s="1"/>
  <c r="BD550" i="14" s="1"/>
  <c r="J575" i="4"/>
  <c r="K575" i="4" s="1"/>
  <c r="L575" i="4" s="1"/>
  <c r="BC574" i="14" s="1"/>
  <c r="AM571" i="4"/>
  <c r="AN571" i="4" s="1"/>
  <c r="BE570" i="14" s="1"/>
  <c r="E573" i="12"/>
  <c r="F573" i="12" s="1"/>
  <c r="H573" i="12" s="1"/>
  <c r="AC551" i="4" l="1"/>
  <c r="AD465" i="14"/>
  <c r="O575" i="4"/>
  <c r="AB431" i="14"/>
  <c r="AQ571" i="4"/>
  <c r="AF515" i="14"/>
  <c r="AJ672" i="4"/>
  <c r="AI673" i="4" s="1"/>
  <c r="AG673" i="4" s="1"/>
  <c r="G684" i="4"/>
  <c r="E684" i="4" s="1"/>
  <c r="I683" i="4"/>
  <c r="U649" i="4"/>
  <c r="S649" i="4" s="1"/>
  <c r="V649" i="4" s="1"/>
  <c r="U650" i="4" s="1"/>
  <c r="S650" i="4" s="1"/>
  <c r="X552" i="4"/>
  <c r="Y552" i="4" s="1"/>
  <c r="Z552" i="4" s="1"/>
  <c r="AL572" i="4"/>
  <c r="AM572" i="4" s="1"/>
  <c r="AN572" i="4" s="1"/>
  <c r="BE571" i="14" s="1"/>
  <c r="E574" i="12"/>
  <c r="F574" i="12" s="1"/>
  <c r="H574" i="12" s="1"/>
  <c r="J576" i="4"/>
  <c r="AU11" i="14" l="1"/>
  <c r="BD551" i="14"/>
  <c r="AQ572" i="4"/>
  <c r="AF446" i="14"/>
  <c r="AC552" i="4"/>
  <c r="AD468" i="14"/>
  <c r="AK672" i="4"/>
  <c r="AJ673" i="4" s="1"/>
  <c r="AK673" i="4" s="1"/>
  <c r="W649" i="4"/>
  <c r="V650" i="4" s="1"/>
  <c r="W650" i="4" s="1"/>
  <c r="H684" i="4"/>
  <c r="I684" i="4" s="1"/>
  <c r="X553" i="4"/>
  <c r="AL573" i="4"/>
  <c r="AM573" i="4" s="1"/>
  <c r="K576" i="4"/>
  <c r="L576" i="4" s="1"/>
  <c r="BC575" i="14" s="1"/>
  <c r="O576" i="4" l="1"/>
  <c r="AB448" i="14"/>
  <c r="AI674" i="4"/>
  <c r="AG674" i="4" s="1"/>
  <c r="AJ674" i="4" s="1"/>
  <c r="AK674" i="4" s="1"/>
  <c r="U651" i="4"/>
  <c r="S651" i="4" s="1"/>
  <c r="V651" i="4" s="1"/>
  <c r="U652" i="4" s="1"/>
  <c r="S652" i="4" s="1"/>
  <c r="G685" i="4"/>
  <c r="E685" i="4" s="1"/>
  <c r="H685" i="4" s="1"/>
  <c r="I685" i="4" s="1"/>
  <c r="Y553" i="4"/>
  <c r="Z553" i="4" s="1"/>
  <c r="BD552" i="14" s="1"/>
  <c r="J577" i="4"/>
  <c r="K577" i="4" s="1"/>
  <c r="L577" i="4" s="1"/>
  <c r="BC576" i="14" s="1"/>
  <c r="AN573" i="4"/>
  <c r="BE572" i="14" s="1"/>
  <c r="AL574" i="4"/>
  <c r="AM574" i="4" s="1"/>
  <c r="AN574" i="4" s="1"/>
  <c r="E575" i="12"/>
  <c r="F575" i="12" s="1"/>
  <c r="H575" i="12" s="1"/>
  <c r="BE573" i="14" l="1"/>
  <c r="AQ573" i="4"/>
  <c r="AF376" i="14"/>
  <c r="O577" i="4"/>
  <c r="AB475" i="14"/>
  <c r="AC553" i="4"/>
  <c r="AD470" i="14"/>
  <c r="AQ574" i="4"/>
  <c r="AF405" i="14"/>
  <c r="AI675" i="4"/>
  <c r="AG675" i="4" s="1"/>
  <c r="AJ675" i="4" s="1"/>
  <c r="AI676" i="4" s="1"/>
  <c r="AG676" i="4" s="1"/>
  <c r="G686" i="4"/>
  <c r="E686" i="4" s="1"/>
  <c r="H686" i="4" s="1"/>
  <c r="X554" i="4"/>
  <c r="Y554" i="4" s="1"/>
  <c r="Z554" i="4" s="1"/>
  <c r="BD553" i="14" s="1"/>
  <c r="W651" i="4"/>
  <c r="V652" i="4" s="1"/>
  <c r="U653" i="4" s="1"/>
  <c r="S653" i="4" s="1"/>
  <c r="J578" i="4"/>
  <c r="K578" i="4" s="1"/>
  <c r="L578" i="4" s="1"/>
  <c r="BC577" i="14" s="1"/>
  <c r="AL575" i="4"/>
  <c r="AM575" i="4" s="1"/>
  <c r="AN575" i="4" s="1"/>
  <c r="BE574" i="14" s="1"/>
  <c r="E576" i="12"/>
  <c r="F576" i="12" s="1"/>
  <c r="H576" i="12" s="1"/>
  <c r="O578" i="4" l="1"/>
  <c r="AB506" i="14"/>
  <c r="AC554" i="4"/>
  <c r="AD472" i="14"/>
  <c r="AQ575" i="4"/>
  <c r="AF423" i="14"/>
  <c r="AK675" i="4"/>
  <c r="AJ676" i="4" s="1"/>
  <c r="AI677" i="4" s="1"/>
  <c r="AG677" i="4" s="1"/>
  <c r="I686" i="4"/>
  <c r="G687" i="4"/>
  <c r="E687" i="4" s="1"/>
  <c r="W652" i="4"/>
  <c r="V653" i="4" s="1"/>
  <c r="U654" i="4" s="1"/>
  <c r="S654" i="4" s="1"/>
  <c r="X555" i="4"/>
  <c r="E577" i="12"/>
  <c r="F577" i="12" s="1"/>
  <c r="H577" i="12" s="1"/>
  <c r="AL576" i="4"/>
  <c r="J579" i="4"/>
  <c r="H687" i="4" l="1"/>
  <c r="I687" i="4" s="1"/>
  <c r="AK676" i="4"/>
  <c r="AJ677" i="4" s="1"/>
  <c r="AK677" i="4" s="1"/>
  <c r="Y555" i="4"/>
  <c r="Z555" i="4" s="1"/>
  <c r="BD554" i="14" s="1"/>
  <c r="W653" i="4"/>
  <c r="V654" i="4" s="1"/>
  <c r="W654" i="4" s="1"/>
  <c r="AM576" i="4"/>
  <c r="AN576" i="4" s="1"/>
  <c r="BE575" i="14" s="1"/>
  <c r="K579" i="4"/>
  <c r="L579" i="4" s="1"/>
  <c r="BC578" i="14" s="1"/>
  <c r="AQ576" i="4" l="1"/>
  <c r="AF455" i="14"/>
  <c r="O579" i="4"/>
  <c r="AB538" i="14"/>
  <c r="AC555" i="4"/>
  <c r="AD474" i="14"/>
  <c r="G688" i="4"/>
  <c r="E688" i="4" s="1"/>
  <c r="H688" i="4" s="1"/>
  <c r="G689" i="4" s="1"/>
  <c r="E689" i="4" s="1"/>
  <c r="AI678" i="4"/>
  <c r="AG678" i="4" s="1"/>
  <c r="AJ678" i="4" s="1"/>
  <c r="X556" i="4"/>
  <c r="Y556" i="4" s="1"/>
  <c r="Z556" i="4" s="1"/>
  <c r="BD555" i="14" s="1"/>
  <c r="AL577" i="4"/>
  <c r="AM577" i="4" s="1"/>
  <c r="AN577" i="4" s="1"/>
  <c r="BE576" i="14" s="1"/>
  <c r="U655" i="4"/>
  <c r="S655" i="4" s="1"/>
  <c r="V655" i="4" s="1"/>
  <c r="U656" i="4" s="1"/>
  <c r="S656" i="4" s="1"/>
  <c r="J580" i="4"/>
  <c r="K580" i="4" s="1"/>
  <c r="L580" i="4" s="1"/>
  <c r="BC579" i="14" s="1"/>
  <c r="E578" i="12"/>
  <c r="F578" i="12" s="1"/>
  <c r="H578" i="12" s="1"/>
  <c r="O580" i="4" l="1"/>
  <c r="AB546" i="14"/>
  <c r="AQ577" i="4"/>
  <c r="AF488" i="14"/>
  <c r="AC556" i="4"/>
  <c r="AD477" i="14"/>
  <c r="I688" i="4"/>
  <c r="H689" i="4" s="1"/>
  <c r="AI679" i="4"/>
  <c r="AG679" i="4" s="1"/>
  <c r="AK678" i="4"/>
  <c r="X557" i="4"/>
  <c r="Y557" i="4" s="1"/>
  <c r="Z557" i="4" s="1"/>
  <c r="BD556" i="14" s="1"/>
  <c r="AL578" i="4"/>
  <c r="AM578" i="4" s="1"/>
  <c r="AN578" i="4" s="1"/>
  <c r="BE577" i="14" s="1"/>
  <c r="W655" i="4"/>
  <c r="V656" i="4" s="1"/>
  <c r="W656" i="4" s="1"/>
  <c r="J581" i="4"/>
  <c r="K581" i="4" s="1"/>
  <c r="L581" i="4" s="1"/>
  <c r="BC580" i="14" s="1"/>
  <c r="E579" i="12"/>
  <c r="F579" i="12" s="1"/>
  <c r="H579" i="12" s="1"/>
  <c r="O581" i="4" l="1"/>
  <c r="AB548" i="14"/>
  <c r="AQ578" i="4"/>
  <c r="AF522" i="14"/>
  <c r="AC557" i="4"/>
  <c r="AD479" i="14"/>
  <c r="AJ679" i="4"/>
  <c r="AI680" i="4" s="1"/>
  <c r="AG680" i="4" s="1"/>
  <c r="I689" i="4"/>
  <c r="G690" i="4"/>
  <c r="E690" i="4" s="1"/>
  <c r="X558" i="4"/>
  <c r="U657" i="4"/>
  <c r="S657" i="4" s="1"/>
  <c r="V657" i="4" s="1"/>
  <c r="U658" i="4" s="1"/>
  <c r="S658" i="4" s="1"/>
  <c r="J582" i="4"/>
  <c r="K582" i="4" s="1"/>
  <c r="L582" i="4" s="1"/>
  <c r="BC581" i="14" s="1"/>
  <c r="E580" i="12"/>
  <c r="F580" i="12" s="1"/>
  <c r="H580" i="12" s="1"/>
  <c r="AL579" i="4"/>
  <c r="O582" i="4" l="1"/>
  <c r="AB549" i="14"/>
  <c r="AK679" i="4"/>
  <c r="AJ680" i="4" s="1"/>
  <c r="H690" i="4"/>
  <c r="I690" i="4" s="1"/>
  <c r="Y558" i="4"/>
  <c r="Z558" i="4" s="1"/>
  <c r="BD557" i="14" s="1"/>
  <c r="W657" i="4"/>
  <c r="V658" i="4" s="1"/>
  <c r="J583" i="4"/>
  <c r="K583" i="4" s="1"/>
  <c r="L583" i="4" s="1"/>
  <c r="AM579" i="4"/>
  <c r="AN579" i="4" s="1"/>
  <c r="BE578" i="14" s="1"/>
  <c r="E581" i="12"/>
  <c r="F581" i="12" s="1"/>
  <c r="H581" i="12" s="1"/>
  <c r="AS12" i="14" l="1"/>
  <c r="BC582" i="14"/>
  <c r="AQ579" i="4"/>
  <c r="AF528" i="14"/>
  <c r="O583" i="4"/>
  <c r="AB552" i="14"/>
  <c r="AC558" i="4"/>
  <c r="AD481" i="14"/>
  <c r="AK680" i="4"/>
  <c r="AI681" i="4"/>
  <c r="AG681" i="4" s="1"/>
  <c r="G691" i="4"/>
  <c r="E691" i="4" s="1"/>
  <c r="H691" i="4" s="1"/>
  <c r="X559" i="4"/>
  <c r="U659" i="4"/>
  <c r="S659" i="4" s="1"/>
  <c r="W658" i="4"/>
  <c r="AL580" i="4"/>
  <c r="AM580" i="4" s="1"/>
  <c r="AN580" i="4" s="1"/>
  <c r="BE579" i="14" s="1"/>
  <c r="E582" i="12"/>
  <c r="F582" i="12" s="1"/>
  <c r="H582" i="12" s="1"/>
  <c r="J584" i="4"/>
  <c r="AQ580" i="4" l="1"/>
  <c r="AF530" i="14"/>
  <c r="AJ681" i="4"/>
  <c r="AK681" i="4" s="1"/>
  <c r="I691" i="4"/>
  <c r="G692" i="4"/>
  <c r="E692" i="4" s="1"/>
  <c r="V659" i="4"/>
  <c r="U660" i="4" s="1"/>
  <c r="S660" i="4" s="1"/>
  <c r="Y559" i="4"/>
  <c r="Z559" i="4" s="1"/>
  <c r="BD558" i="14" s="1"/>
  <c r="K584" i="4"/>
  <c r="L584" i="4" s="1"/>
  <c r="BC583" i="14" s="1"/>
  <c r="AL581" i="4"/>
  <c r="O584" i="4" l="1"/>
  <c r="AB553" i="14"/>
  <c r="AC559" i="4"/>
  <c r="AD484" i="14"/>
  <c r="AI682" i="4"/>
  <c r="AG682" i="4" s="1"/>
  <c r="AJ682" i="4" s="1"/>
  <c r="AI683" i="4" s="1"/>
  <c r="AG683" i="4" s="1"/>
  <c r="H692" i="4"/>
  <c r="G693" i="4" s="1"/>
  <c r="E693" i="4" s="1"/>
  <c r="W659" i="4"/>
  <c r="V660" i="4" s="1"/>
  <c r="X560" i="4"/>
  <c r="J585" i="4"/>
  <c r="K585" i="4" s="1"/>
  <c r="L585" i="4" s="1"/>
  <c r="BC584" i="14" s="1"/>
  <c r="AM581" i="4"/>
  <c r="AN581" i="4" s="1"/>
  <c r="BE580" i="14" s="1"/>
  <c r="E583" i="12"/>
  <c r="F583" i="12" s="1"/>
  <c r="H583" i="12" s="1"/>
  <c r="AQ581" i="4" l="1"/>
  <c r="AF531" i="14"/>
  <c r="O585" i="4"/>
  <c r="AB555" i="14"/>
  <c r="AK682" i="4"/>
  <c r="AJ683" i="4" s="1"/>
  <c r="I692" i="4"/>
  <c r="H693" i="4" s="1"/>
  <c r="Y560" i="4"/>
  <c r="Z560" i="4" s="1"/>
  <c r="BD559" i="14" s="1"/>
  <c r="AL582" i="4"/>
  <c r="AM582" i="4" s="1"/>
  <c r="AN582" i="4" s="1"/>
  <c r="BE581" i="14" s="1"/>
  <c r="J586" i="4"/>
  <c r="K586" i="4" s="1"/>
  <c r="L586" i="4" s="1"/>
  <c r="BC585" i="14" s="1"/>
  <c r="E584" i="12"/>
  <c r="F584" i="12" s="1"/>
  <c r="H584" i="12" s="1"/>
  <c r="U661" i="4"/>
  <c r="S661" i="4" s="1"/>
  <c r="W660" i="4"/>
  <c r="AQ582" i="4" l="1"/>
  <c r="AF534" i="14"/>
  <c r="AC560" i="4"/>
  <c r="AD486" i="14"/>
  <c r="O586" i="4"/>
  <c r="AB559" i="14"/>
  <c r="AI684" i="4"/>
  <c r="AG684" i="4" s="1"/>
  <c r="AK683" i="4"/>
  <c r="I693" i="4"/>
  <c r="G694" i="4"/>
  <c r="E694" i="4" s="1"/>
  <c r="X561" i="4"/>
  <c r="Y561" i="4" s="1"/>
  <c r="Z561" i="4" s="1"/>
  <c r="BD560" i="14" s="1"/>
  <c r="AL583" i="4"/>
  <c r="E585" i="12"/>
  <c r="F585" i="12" s="1"/>
  <c r="H585" i="12" s="1"/>
  <c r="V661" i="4"/>
  <c r="W661" i="4" s="1"/>
  <c r="J587" i="4"/>
  <c r="AC561" i="4" l="1"/>
  <c r="AD475" i="14"/>
  <c r="AJ684" i="4"/>
  <c r="AK684" i="4" s="1"/>
  <c r="H694" i="4"/>
  <c r="I694" i="4" s="1"/>
  <c r="U662" i="4"/>
  <c r="S662" i="4" s="1"/>
  <c r="V662" i="4" s="1"/>
  <c r="X562" i="4"/>
  <c r="K587" i="4"/>
  <c r="L587" i="4" s="1"/>
  <c r="BC586" i="14" s="1"/>
  <c r="AM583" i="4"/>
  <c r="AN583" i="4" s="1"/>
  <c r="AW12" i="14" l="1"/>
  <c r="BE582" i="14"/>
  <c r="AQ583" i="4"/>
  <c r="AF535" i="14"/>
  <c r="O587" i="4"/>
  <c r="AB561" i="14"/>
  <c r="AI685" i="4"/>
  <c r="AG685" i="4" s="1"/>
  <c r="AJ685" i="4" s="1"/>
  <c r="AK685" i="4" s="1"/>
  <c r="G695" i="4"/>
  <c r="E695" i="4" s="1"/>
  <c r="H695" i="4" s="1"/>
  <c r="G696" i="4" s="1"/>
  <c r="E696" i="4" s="1"/>
  <c r="W662" i="4"/>
  <c r="U663" i="4"/>
  <c r="S663" i="4" s="1"/>
  <c r="Y562" i="4"/>
  <c r="Z562" i="4" s="1"/>
  <c r="BD561" i="14" s="1"/>
  <c r="AL584" i="4"/>
  <c r="AM584" i="4" s="1"/>
  <c r="AN584" i="4" s="1"/>
  <c r="BE583" i="14" s="1"/>
  <c r="J588" i="4"/>
  <c r="K588" i="4" s="1"/>
  <c r="L588" i="4" s="1"/>
  <c r="BC587" i="14" s="1"/>
  <c r="E586" i="12"/>
  <c r="F586" i="12" s="1"/>
  <c r="H586" i="12" s="1"/>
  <c r="O588" i="4" l="1"/>
  <c r="AB565" i="14"/>
  <c r="AQ584" i="4"/>
  <c r="AF539" i="14"/>
  <c r="AC562" i="4"/>
  <c r="AD488" i="14"/>
  <c r="AI686" i="4"/>
  <c r="AG686" i="4" s="1"/>
  <c r="AJ686" i="4" s="1"/>
  <c r="AK686" i="4" s="1"/>
  <c r="I695" i="4"/>
  <c r="H696" i="4" s="1"/>
  <c r="V663" i="4"/>
  <c r="W663" i="4" s="1"/>
  <c r="X563" i="4"/>
  <c r="E587" i="12"/>
  <c r="F587" i="12" s="1"/>
  <c r="H587" i="12" s="1"/>
  <c r="J589" i="4"/>
  <c r="AL585" i="4"/>
  <c r="AI687" i="4" l="1"/>
  <c r="AG687" i="4" s="1"/>
  <c r="AJ687" i="4" s="1"/>
  <c r="AI688" i="4" s="1"/>
  <c r="AG688" i="4" s="1"/>
  <c r="G697" i="4"/>
  <c r="E697" i="4" s="1"/>
  <c r="I696" i="4"/>
  <c r="U664" i="4"/>
  <c r="S664" i="4" s="1"/>
  <c r="V664" i="4" s="1"/>
  <c r="W664" i="4" s="1"/>
  <c r="Y563" i="4"/>
  <c r="Z563" i="4" s="1"/>
  <c r="BD562" i="14" s="1"/>
  <c r="K589" i="4"/>
  <c r="L589" i="4" s="1"/>
  <c r="BC588" i="14" s="1"/>
  <c r="AM585" i="4"/>
  <c r="AN585" i="4" s="1"/>
  <c r="BE584" i="14" s="1"/>
  <c r="AQ585" i="4" l="1"/>
  <c r="AF540" i="14"/>
  <c r="AC563" i="4"/>
  <c r="AD494" i="14"/>
  <c r="O589" i="4"/>
  <c r="AB541" i="14"/>
  <c r="AK687" i="4"/>
  <c r="AJ688" i="4" s="1"/>
  <c r="H697" i="4"/>
  <c r="U665" i="4"/>
  <c r="S665" i="4" s="1"/>
  <c r="V665" i="4" s="1"/>
  <c r="X564" i="4"/>
  <c r="AL586" i="4"/>
  <c r="AM586" i="4" s="1"/>
  <c r="AN586" i="4" s="1"/>
  <c r="BE585" i="14" s="1"/>
  <c r="E588" i="12"/>
  <c r="F588" i="12" s="1"/>
  <c r="H588" i="12" s="1"/>
  <c r="J590" i="4"/>
  <c r="AQ586" i="4" l="1"/>
  <c r="AF544" i="14"/>
  <c r="AI689" i="4"/>
  <c r="AG689" i="4" s="1"/>
  <c r="AK688" i="4"/>
  <c r="I697" i="4"/>
  <c r="G698" i="4"/>
  <c r="E698" i="4" s="1"/>
  <c r="Y564" i="4"/>
  <c r="Z564" i="4" s="1"/>
  <c r="BD563" i="14" s="1"/>
  <c r="K590" i="4"/>
  <c r="L590" i="4" s="1"/>
  <c r="BC589" i="14" s="1"/>
  <c r="AL587" i="4"/>
  <c r="W665" i="4"/>
  <c r="U666" i="4"/>
  <c r="S666" i="4" s="1"/>
  <c r="O590" i="4" l="1"/>
  <c r="AB564" i="14"/>
  <c r="AC564" i="4"/>
  <c r="AD498" i="14"/>
  <c r="AJ689" i="4"/>
  <c r="AK689" i="4" s="1"/>
  <c r="H698" i="4"/>
  <c r="X565" i="4"/>
  <c r="V666" i="4"/>
  <c r="W666" i="4" s="1"/>
  <c r="AM587" i="4"/>
  <c r="AN587" i="4" s="1"/>
  <c r="BE586" i="14" s="1"/>
  <c r="J591" i="4"/>
  <c r="E589" i="12"/>
  <c r="F589" i="12" s="1"/>
  <c r="H589" i="12" s="1"/>
  <c r="AQ587" i="4" l="1"/>
  <c r="AF548" i="14"/>
  <c r="AI690" i="4"/>
  <c r="AG690" i="4" s="1"/>
  <c r="AJ690" i="4" s="1"/>
  <c r="I698" i="4"/>
  <c r="G699" i="4"/>
  <c r="E699" i="4" s="1"/>
  <c r="Y565" i="4"/>
  <c r="Z565" i="4" s="1"/>
  <c r="BD564" i="14" s="1"/>
  <c r="U667" i="4"/>
  <c r="S667" i="4" s="1"/>
  <c r="V667" i="4" s="1"/>
  <c r="AL588" i="4"/>
  <c r="K591" i="4"/>
  <c r="L591" i="4" s="1"/>
  <c r="BC590" i="14" s="1"/>
  <c r="AC565" i="4" l="1"/>
  <c r="AD500" i="14"/>
  <c r="O591" i="4"/>
  <c r="AB568" i="14"/>
  <c r="H699" i="4"/>
  <c r="I699" i="4" s="1"/>
  <c r="AI691" i="4"/>
  <c r="AG691" i="4" s="1"/>
  <c r="AK690" i="4"/>
  <c r="X566" i="4"/>
  <c r="W667" i="4"/>
  <c r="U668" i="4"/>
  <c r="S668" i="4" s="1"/>
  <c r="J592" i="4"/>
  <c r="E590" i="12"/>
  <c r="F590" i="12" s="1"/>
  <c r="H590" i="12" s="1"/>
  <c r="AM588" i="4"/>
  <c r="AN588" i="4" s="1"/>
  <c r="BE587" i="14" s="1"/>
  <c r="AQ588" i="4" l="1"/>
  <c r="AF552" i="14"/>
  <c r="G700" i="4"/>
  <c r="E700" i="4" s="1"/>
  <c r="H700" i="4" s="1"/>
  <c r="I700" i="4" s="1"/>
  <c r="AJ691" i="4"/>
  <c r="V668" i="4"/>
  <c r="U669" i="4" s="1"/>
  <c r="S669" i="4" s="1"/>
  <c r="Y566" i="4"/>
  <c r="Z566" i="4" s="1"/>
  <c r="BD565" i="14" s="1"/>
  <c r="AL589" i="4"/>
  <c r="K592" i="4"/>
  <c r="L592" i="4" s="1"/>
  <c r="BC591" i="14" s="1"/>
  <c r="AC566" i="4" l="1"/>
  <c r="AD503" i="14"/>
  <c r="O592" i="4"/>
  <c r="AB573" i="14"/>
  <c r="G701" i="4"/>
  <c r="E701" i="4" s="1"/>
  <c r="H701" i="4" s="1"/>
  <c r="G702" i="4" s="1"/>
  <c r="E702" i="4" s="1"/>
  <c r="AK691" i="4"/>
  <c r="AI692" i="4"/>
  <c r="AG692" i="4" s="1"/>
  <c r="W668" i="4"/>
  <c r="V669" i="4" s="1"/>
  <c r="W669" i="4" s="1"/>
  <c r="X567" i="4"/>
  <c r="AM589" i="4"/>
  <c r="AN589" i="4" s="1"/>
  <c r="BE588" i="14" s="1"/>
  <c r="J593" i="4"/>
  <c r="E591" i="12"/>
  <c r="F591" i="12" s="1"/>
  <c r="H591" i="12" s="1"/>
  <c r="AQ589" i="4" l="1"/>
  <c r="AF529" i="14"/>
  <c r="AJ692" i="4"/>
  <c r="AI693" i="4" s="1"/>
  <c r="AG693" i="4" s="1"/>
  <c r="I701" i="4"/>
  <c r="H702" i="4" s="1"/>
  <c r="U670" i="4"/>
  <c r="S670" i="4" s="1"/>
  <c r="V670" i="4" s="1"/>
  <c r="AL590" i="4"/>
  <c r="AM590" i="4" s="1"/>
  <c r="AN590" i="4" s="1"/>
  <c r="BE589" i="14" s="1"/>
  <c r="Y567" i="4"/>
  <c r="Z567" i="4" s="1"/>
  <c r="BD566" i="14" s="1"/>
  <c r="K593" i="4"/>
  <c r="L593" i="4" s="1"/>
  <c r="BC592" i="14" s="1"/>
  <c r="AC567" i="4" l="1"/>
  <c r="AD506" i="14"/>
  <c r="O593" i="4"/>
  <c r="AB575" i="14"/>
  <c r="AQ590" i="4"/>
  <c r="AF553" i="14"/>
  <c r="AK692" i="4"/>
  <c r="AJ693" i="4" s="1"/>
  <c r="AK693" i="4" s="1"/>
  <c r="G703" i="4"/>
  <c r="E703" i="4" s="1"/>
  <c r="I702" i="4"/>
  <c r="X568" i="4"/>
  <c r="J594" i="4"/>
  <c r="K594" i="4" s="1"/>
  <c r="L594" i="4" s="1"/>
  <c r="BC593" i="14" s="1"/>
  <c r="AL591" i="4"/>
  <c r="E592" i="12"/>
  <c r="F592" i="12" s="1"/>
  <c r="H592" i="12" s="1"/>
  <c r="U671" i="4"/>
  <c r="S671" i="4" s="1"/>
  <c r="W670" i="4"/>
  <c r="O594" i="4" l="1"/>
  <c r="AB577" i="14"/>
  <c r="H703" i="4"/>
  <c r="I703" i="4" s="1"/>
  <c r="AI694" i="4"/>
  <c r="AG694" i="4" s="1"/>
  <c r="AJ694" i="4" s="1"/>
  <c r="AK694" i="4" s="1"/>
  <c r="Y568" i="4"/>
  <c r="Z568" i="4" s="1"/>
  <c r="BD567" i="14" s="1"/>
  <c r="J595" i="4"/>
  <c r="E593" i="12"/>
  <c r="F593" i="12" s="1"/>
  <c r="H593" i="12" s="1"/>
  <c r="AM591" i="4"/>
  <c r="AN591" i="4" s="1"/>
  <c r="BE590" i="14" s="1"/>
  <c r="V671" i="4"/>
  <c r="AQ591" i="4" l="1"/>
  <c r="AF555" i="14"/>
  <c r="AC568" i="4"/>
  <c r="AD508" i="14"/>
  <c r="G704" i="4"/>
  <c r="E704" i="4" s="1"/>
  <c r="H704" i="4" s="1"/>
  <c r="I704" i="4" s="1"/>
  <c r="AI695" i="4"/>
  <c r="AG695" i="4" s="1"/>
  <c r="AJ695" i="4" s="1"/>
  <c r="AK695" i="4" s="1"/>
  <c r="X569" i="4"/>
  <c r="AL592" i="4"/>
  <c r="K595" i="4"/>
  <c r="L595" i="4" s="1"/>
  <c r="BC594" i="14" s="1"/>
  <c r="U672" i="4"/>
  <c r="S672" i="4" s="1"/>
  <c r="W671" i="4"/>
  <c r="O595" i="4" l="1"/>
  <c r="AB580" i="14"/>
  <c r="G705" i="4"/>
  <c r="E705" i="4" s="1"/>
  <c r="H705" i="4" s="1"/>
  <c r="G706" i="4" s="1"/>
  <c r="E706" i="4" s="1"/>
  <c r="AI696" i="4"/>
  <c r="AG696" i="4" s="1"/>
  <c r="AJ696" i="4" s="1"/>
  <c r="AK696" i="4" s="1"/>
  <c r="Y569" i="4"/>
  <c r="Z569" i="4" s="1"/>
  <c r="BD568" i="14" s="1"/>
  <c r="J596" i="4"/>
  <c r="E594" i="12"/>
  <c r="F594" i="12" s="1"/>
  <c r="H594" i="12" s="1"/>
  <c r="AM592" i="4"/>
  <c r="AN592" i="4" s="1"/>
  <c r="BE591" i="14" s="1"/>
  <c r="V672" i="4"/>
  <c r="AC569" i="4" l="1"/>
  <c r="AD512" i="14"/>
  <c r="AQ592" i="4"/>
  <c r="AF560" i="14"/>
  <c r="I705" i="4"/>
  <c r="H706" i="4" s="1"/>
  <c r="AI697" i="4"/>
  <c r="AG697" i="4" s="1"/>
  <c r="AJ697" i="4" s="1"/>
  <c r="AK697" i="4" s="1"/>
  <c r="X570" i="4"/>
  <c r="K596" i="4"/>
  <c r="L596" i="4" s="1"/>
  <c r="BC595" i="14" s="1"/>
  <c r="AL593" i="4"/>
  <c r="U673" i="4"/>
  <c r="S673" i="4" s="1"/>
  <c r="W672" i="4"/>
  <c r="O596" i="4" l="1"/>
  <c r="AB581" i="14"/>
  <c r="G707" i="4"/>
  <c r="E707" i="4" s="1"/>
  <c r="I706" i="4"/>
  <c r="AI698" i="4"/>
  <c r="AG698" i="4" s="1"/>
  <c r="AJ698" i="4" s="1"/>
  <c r="AK698" i="4" s="1"/>
  <c r="Y570" i="4"/>
  <c r="Z570" i="4" s="1"/>
  <c r="BD569" i="14" s="1"/>
  <c r="V673" i="4"/>
  <c r="U674" i="4" s="1"/>
  <c r="S674" i="4" s="1"/>
  <c r="J597" i="4"/>
  <c r="AM593" i="4"/>
  <c r="AN593" i="4" s="1"/>
  <c r="BE592" i="14" s="1"/>
  <c r="E595" i="12"/>
  <c r="F595" i="12" s="1"/>
  <c r="H595" i="12" s="1"/>
  <c r="AC570" i="4" l="1"/>
  <c r="AD514" i="14"/>
  <c r="AQ593" i="4"/>
  <c r="AF563" i="14"/>
  <c r="H707" i="4"/>
  <c r="I707" i="4" s="1"/>
  <c r="AI699" i="4"/>
  <c r="AG699" i="4" s="1"/>
  <c r="AJ699" i="4" s="1"/>
  <c r="AK699" i="4" s="1"/>
  <c r="AL594" i="4"/>
  <c r="AM594" i="4" s="1"/>
  <c r="AN594" i="4" s="1"/>
  <c r="BE593" i="14" s="1"/>
  <c r="X571" i="4"/>
  <c r="W673" i="4"/>
  <c r="V674" i="4" s="1"/>
  <c r="K597" i="4"/>
  <c r="L597" i="4" s="1"/>
  <c r="BC596" i="14" s="1"/>
  <c r="AQ594" i="4" l="1"/>
  <c r="AF564" i="14"/>
  <c r="O597" i="4"/>
  <c r="AB583" i="14"/>
  <c r="G708" i="4"/>
  <c r="E708" i="4" s="1"/>
  <c r="H708" i="4" s="1"/>
  <c r="I708" i="4" s="1"/>
  <c r="AI700" i="4"/>
  <c r="AG700" i="4" s="1"/>
  <c r="AJ700" i="4" s="1"/>
  <c r="AI701" i="4" s="1"/>
  <c r="AG701" i="4" s="1"/>
  <c r="Y571" i="4"/>
  <c r="Z571" i="4" s="1"/>
  <c r="BD570" i="14" s="1"/>
  <c r="W674" i="4"/>
  <c r="U675" i="4"/>
  <c r="S675" i="4" s="1"/>
  <c r="AL595" i="4"/>
  <c r="J598" i="4"/>
  <c r="E596" i="12"/>
  <c r="F596" i="12" s="1"/>
  <c r="H596" i="12" s="1"/>
  <c r="AC571" i="4" l="1"/>
  <c r="AD509" i="14"/>
  <c r="G709" i="4"/>
  <c r="E709" i="4" s="1"/>
  <c r="H709" i="4" s="1"/>
  <c r="AK700" i="4"/>
  <c r="AJ701" i="4" s="1"/>
  <c r="V675" i="4"/>
  <c r="W675" i="4" s="1"/>
  <c r="X572" i="4"/>
  <c r="K598" i="4"/>
  <c r="L598" i="4" s="1"/>
  <c r="BC597" i="14" s="1"/>
  <c r="AM595" i="4"/>
  <c r="AN595" i="4" s="1"/>
  <c r="BE594" i="14" s="1"/>
  <c r="AQ595" i="4" l="1"/>
  <c r="AF565" i="14"/>
  <c r="O598" i="4"/>
  <c r="AB586" i="14"/>
  <c r="AK701" i="4"/>
  <c r="AI702" i="4"/>
  <c r="AG702" i="4" s="1"/>
  <c r="I709" i="4"/>
  <c r="G710" i="4"/>
  <c r="E710" i="4" s="1"/>
  <c r="U676" i="4"/>
  <c r="S676" i="4" s="1"/>
  <c r="V676" i="4" s="1"/>
  <c r="U677" i="4" s="1"/>
  <c r="S677" i="4" s="1"/>
  <c r="Y572" i="4"/>
  <c r="Z572" i="4" s="1"/>
  <c r="BD571" i="14" s="1"/>
  <c r="J599" i="4"/>
  <c r="K599" i="4" s="1"/>
  <c r="L599" i="4" s="1"/>
  <c r="BC598" i="14" s="1"/>
  <c r="AL596" i="4"/>
  <c r="E597" i="12"/>
  <c r="F597" i="12" s="1"/>
  <c r="H597" i="12" s="1"/>
  <c r="AC572" i="4" l="1"/>
  <c r="AD440" i="14"/>
  <c r="O599" i="4"/>
  <c r="AB589" i="14"/>
  <c r="H710" i="4"/>
  <c r="I710" i="4" s="1"/>
  <c r="AJ702" i="4"/>
  <c r="AI703" i="4" s="1"/>
  <c r="AG703" i="4" s="1"/>
  <c r="W676" i="4"/>
  <c r="V677" i="4" s="1"/>
  <c r="U678" i="4" s="1"/>
  <c r="S678" i="4" s="1"/>
  <c r="X573" i="4"/>
  <c r="AM596" i="4"/>
  <c r="AN596" i="4" s="1"/>
  <c r="BE595" i="14" s="1"/>
  <c r="E598" i="12"/>
  <c r="F598" i="12" s="1"/>
  <c r="H598" i="12" s="1"/>
  <c r="J600" i="4"/>
  <c r="G711" i="4" l="1"/>
  <c r="E711" i="4" s="1"/>
  <c r="H711" i="4" s="1"/>
  <c r="AQ596" i="4"/>
  <c r="AF568" i="14"/>
  <c r="AK702" i="4"/>
  <c r="AJ703" i="4" s="1"/>
  <c r="Y573" i="4"/>
  <c r="Z573" i="4" s="1"/>
  <c r="BD572" i="14" s="1"/>
  <c r="W677" i="4"/>
  <c r="V678" i="4" s="1"/>
  <c r="AL597" i="4"/>
  <c r="K600" i="4"/>
  <c r="L600" i="4" s="1"/>
  <c r="BC599" i="14" s="1"/>
  <c r="O600" i="4" l="1"/>
  <c r="AB547" i="14"/>
  <c r="AC573" i="4"/>
  <c r="AD369" i="14"/>
  <c r="I711" i="4"/>
  <c r="G712" i="4"/>
  <c r="E712" i="4" s="1"/>
  <c r="AI704" i="4"/>
  <c r="AG704" i="4" s="1"/>
  <c r="AK703" i="4"/>
  <c r="X574" i="4"/>
  <c r="W678" i="4"/>
  <c r="U679" i="4"/>
  <c r="S679" i="4" s="1"/>
  <c r="AM597" i="4"/>
  <c r="AN597" i="4" s="1"/>
  <c r="BE596" i="14" s="1"/>
  <c r="J601" i="4"/>
  <c r="K601" i="4" s="1"/>
  <c r="L601" i="4" s="1"/>
  <c r="BC600" i="14" s="1"/>
  <c r="E599" i="12"/>
  <c r="F599" i="12" s="1"/>
  <c r="H599" i="12" s="1"/>
  <c r="O601" i="4" l="1"/>
  <c r="AB584" i="14"/>
  <c r="AQ597" i="4"/>
  <c r="AF570" i="14"/>
  <c r="H712" i="4"/>
  <c r="I712" i="4" s="1"/>
  <c r="AJ704" i="4"/>
  <c r="AI705" i="4" s="1"/>
  <c r="AG705" i="4" s="1"/>
  <c r="V679" i="4"/>
  <c r="W679" i="4" s="1"/>
  <c r="Y574" i="4"/>
  <c r="Z574" i="4" s="1"/>
  <c r="BD573" i="14" s="1"/>
  <c r="AL598" i="4"/>
  <c r="E600" i="12"/>
  <c r="F600" i="12" s="1"/>
  <c r="H600" i="12" s="1"/>
  <c r="J602" i="4"/>
  <c r="AC574" i="4" l="1"/>
  <c r="AD403" i="14"/>
  <c r="G713" i="4"/>
  <c r="E713" i="4" s="1"/>
  <c r="H713" i="4" s="1"/>
  <c r="AK704" i="4"/>
  <c r="AJ705" i="4" s="1"/>
  <c r="U680" i="4"/>
  <c r="S680" i="4" s="1"/>
  <c r="V680" i="4" s="1"/>
  <c r="U681" i="4" s="1"/>
  <c r="S681" i="4" s="1"/>
  <c r="X575" i="4"/>
  <c r="Y575" i="4" s="1"/>
  <c r="Z575" i="4" s="1"/>
  <c r="BD574" i="14" s="1"/>
  <c r="AM598" i="4"/>
  <c r="AN598" i="4" s="1"/>
  <c r="BE597" i="14" s="1"/>
  <c r="K602" i="4"/>
  <c r="L602" i="4" s="1"/>
  <c r="BC601" i="14" s="1"/>
  <c r="O602" i="4" l="1"/>
  <c r="AB593" i="14"/>
  <c r="AQ598" i="4"/>
  <c r="AF573" i="14"/>
  <c r="AC575" i="4"/>
  <c r="AD419" i="14"/>
  <c r="I713" i="4"/>
  <c r="G714" i="4"/>
  <c r="E714" i="4" s="1"/>
  <c r="AK705" i="4"/>
  <c r="AI706" i="4"/>
  <c r="AG706" i="4" s="1"/>
  <c r="W680" i="4"/>
  <c r="V681" i="4" s="1"/>
  <c r="U682" i="4" s="1"/>
  <c r="S682" i="4" s="1"/>
  <c r="X576" i="4"/>
  <c r="J603" i="4"/>
  <c r="K603" i="4" s="1"/>
  <c r="L603" i="4" s="1"/>
  <c r="BC602" i="14" s="1"/>
  <c r="AL599" i="4"/>
  <c r="E601" i="12"/>
  <c r="F601" i="12" s="1"/>
  <c r="H601" i="12" s="1"/>
  <c r="O603" i="4" l="1"/>
  <c r="AB595" i="14"/>
  <c r="H714" i="4"/>
  <c r="I714" i="4" s="1"/>
  <c r="AJ706" i="4"/>
  <c r="AK706" i="4" s="1"/>
  <c r="W681" i="4"/>
  <c r="V682" i="4" s="1"/>
  <c r="U683" i="4" s="1"/>
  <c r="S683" i="4" s="1"/>
  <c r="Y576" i="4"/>
  <c r="Z576" i="4" s="1"/>
  <c r="BD575" i="14" s="1"/>
  <c r="AM599" i="4"/>
  <c r="AN599" i="4" s="1"/>
  <c r="BE598" i="14" s="1"/>
  <c r="J604" i="4"/>
  <c r="K604" i="4" s="1"/>
  <c r="L604" i="4" s="1"/>
  <c r="BC603" i="14" s="1"/>
  <c r="E602" i="12"/>
  <c r="F602" i="12" s="1"/>
  <c r="H602" i="12" s="1"/>
  <c r="O604" i="4" l="1"/>
  <c r="AB596" i="14"/>
  <c r="AQ599" i="4"/>
  <c r="AF576" i="14"/>
  <c r="AC576" i="4"/>
  <c r="AD461" i="14"/>
  <c r="G715" i="4"/>
  <c r="E715" i="4" s="1"/>
  <c r="H715" i="4" s="1"/>
  <c r="AI707" i="4"/>
  <c r="AG707" i="4" s="1"/>
  <c r="AJ707" i="4" s="1"/>
  <c r="AL600" i="4"/>
  <c r="AM600" i="4" s="1"/>
  <c r="AN600" i="4" s="1"/>
  <c r="BE599" i="14" s="1"/>
  <c r="X577" i="4"/>
  <c r="W682" i="4"/>
  <c r="V683" i="4" s="1"/>
  <c r="W683" i="4" s="1"/>
  <c r="J605" i="4"/>
  <c r="E603" i="12"/>
  <c r="F603" i="12" s="1"/>
  <c r="H603" i="12" s="1"/>
  <c r="AQ600" i="4" l="1"/>
  <c r="AF538" i="14"/>
  <c r="I715" i="4"/>
  <c r="G716" i="4"/>
  <c r="E716" i="4" s="1"/>
  <c r="AI708" i="4"/>
  <c r="AG708" i="4" s="1"/>
  <c r="AK707" i="4"/>
  <c r="Y577" i="4"/>
  <c r="Z577" i="4" s="1"/>
  <c r="BD576" i="14" s="1"/>
  <c r="AL601" i="4"/>
  <c r="U684" i="4"/>
  <c r="S684" i="4" s="1"/>
  <c r="V684" i="4" s="1"/>
  <c r="K605" i="4"/>
  <c r="L605" i="4" s="1"/>
  <c r="BC604" i="14" s="1"/>
  <c r="AC577" i="4" l="1"/>
  <c r="AD496" i="14"/>
  <c r="O605" i="4"/>
  <c r="AB598" i="14"/>
  <c r="AJ708" i="4"/>
  <c r="AI709" i="4" s="1"/>
  <c r="AG709" i="4" s="1"/>
  <c r="H716" i="4"/>
  <c r="G717" i="4" s="1"/>
  <c r="E717" i="4" s="1"/>
  <c r="X578" i="4"/>
  <c r="Y578" i="4" s="1"/>
  <c r="Z578" i="4" s="1"/>
  <c r="BD577" i="14" s="1"/>
  <c r="U685" i="4"/>
  <c r="S685" i="4" s="1"/>
  <c r="W684" i="4"/>
  <c r="AM601" i="4"/>
  <c r="AN601" i="4" s="1"/>
  <c r="BE600" i="14" s="1"/>
  <c r="J606" i="4"/>
  <c r="K606" i="4" s="1"/>
  <c r="L606" i="4" s="1"/>
  <c r="BC605" i="14" s="1"/>
  <c r="E604" i="12"/>
  <c r="F604" i="12" s="1"/>
  <c r="H604" i="12" s="1"/>
  <c r="AC578" i="4" l="1"/>
  <c r="AD520" i="14"/>
  <c r="O606" i="4"/>
  <c r="AB600" i="14"/>
  <c r="AQ601" i="4"/>
  <c r="AF574" i="14"/>
  <c r="AK708" i="4"/>
  <c r="AJ709" i="4" s="1"/>
  <c r="AK709" i="4" s="1"/>
  <c r="I716" i="4"/>
  <c r="H717" i="4" s="1"/>
  <c r="G718" i="4" s="1"/>
  <c r="E718" i="4" s="1"/>
  <c r="X579" i="4"/>
  <c r="V685" i="4"/>
  <c r="U686" i="4" s="1"/>
  <c r="S686" i="4" s="1"/>
  <c r="AL602" i="4"/>
  <c r="E605" i="12"/>
  <c r="F605" i="12" s="1"/>
  <c r="H605" i="12" s="1"/>
  <c r="J607" i="4"/>
  <c r="I717" i="4" l="1"/>
  <c r="H718" i="4" s="1"/>
  <c r="AI710" i="4"/>
  <c r="AG710" i="4" s="1"/>
  <c r="AJ710" i="4" s="1"/>
  <c r="W685" i="4"/>
  <c r="V686" i="4" s="1"/>
  <c r="Y579" i="4"/>
  <c r="Z579" i="4" s="1"/>
  <c r="BD578" i="14" s="1"/>
  <c r="AM602" i="4"/>
  <c r="AN602" i="4" s="1"/>
  <c r="BE601" i="14" s="1"/>
  <c r="K607" i="4"/>
  <c r="L607" i="4" s="1"/>
  <c r="BC606" i="14" s="1"/>
  <c r="O607" i="4" l="1"/>
  <c r="AB603" i="14"/>
  <c r="AQ602" i="4"/>
  <c r="AF580" i="14"/>
  <c r="AC579" i="4"/>
  <c r="AD522" i="14"/>
  <c r="G719" i="4"/>
  <c r="E719" i="4" s="1"/>
  <c r="I718" i="4"/>
  <c r="AK710" i="4"/>
  <c r="AI711" i="4"/>
  <c r="AG711" i="4" s="1"/>
  <c r="X580" i="4"/>
  <c r="Y580" i="4" s="1"/>
  <c r="Z580" i="4" s="1"/>
  <c r="BD579" i="14" s="1"/>
  <c r="W686" i="4"/>
  <c r="U687" i="4"/>
  <c r="S687" i="4" s="1"/>
  <c r="AL603" i="4"/>
  <c r="E606" i="12"/>
  <c r="F606" i="12" s="1"/>
  <c r="H606" i="12" s="1"/>
  <c r="J608" i="4"/>
  <c r="AC580" i="4" l="1"/>
  <c r="AD524" i="14"/>
  <c r="AJ711" i="4"/>
  <c r="AI712" i="4" s="1"/>
  <c r="AG712" i="4" s="1"/>
  <c r="H719" i="4"/>
  <c r="V687" i="4"/>
  <c r="W687" i="4" s="1"/>
  <c r="X581" i="4"/>
  <c r="AM603" i="4"/>
  <c r="AN603" i="4" s="1"/>
  <c r="BE602" i="14" s="1"/>
  <c r="K608" i="4"/>
  <c r="L608" i="4" s="1"/>
  <c r="BC607" i="14" s="1"/>
  <c r="O608" i="4" l="1"/>
  <c r="AB605" i="14"/>
  <c r="AQ603" i="4"/>
  <c r="AF584" i="14"/>
  <c r="AK711" i="4"/>
  <c r="AJ712" i="4" s="1"/>
  <c r="AK712" i="4" s="1"/>
  <c r="I719" i="4"/>
  <c r="G720" i="4"/>
  <c r="E720" i="4" s="1"/>
  <c r="U688" i="4"/>
  <c r="S688" i="4" s="1"/>
  <c r="V688" i="4" s="1"/>
  <c r="W688" i="4" s="1"/>
  <c r="Y581" i="4"/>
  <c r="Z581" i="4" s="1"/>
  <c r="BD580" i="14" s="1"/>
  <c r="AL604" i="4"/>
  <c r="J609" i="4"/>
  <c r="K609" i="4" s="1"/>
  <c r="L609" i="4" s="1"/>
  <c r="BC608" i="14" s="1"/>
  <c r="E607" i="12"/>
  <c r="F607" i="12" s="1"/>
  <c r="H607" i="12" s="1"/>
  <c r="AC581" i="4" l="1"/>
  <c r="AD525" i="14"/>
  <c r="O609" i="4"/>
  <c r="AB607" i="14"/>
  <c r="H720" i="4"/>
  <c r="AI713" i="4"/>
  <c r="AG713" i="4" s="1"/>
  <c r="AJ713" i="4" s="1"/>
  <c r="AI714" i="4" s="1"/>
  <c r="AG714" i="4" s="1"/>
  <c r="U689" i="4"/>
  <c r="S689" i="4" s="1"/>
  <c r="V689" i="4" s="1"/>
  <c r="U690" i="4" s="1"/>
  <c r="S690" i="4" s="1"/>
  <c r="X582" i="4"/>
  <c r="AM604" i="4"/>
  <c r="AN604" i="4" s="1"/>
  <c r="BE603" i="14" s="1"/>
  <c r="J610" i="4"/>
  <c r="E608" i="12"/>
  <c r="F608" i="12" s="1"/>
  <c r="H608" i="12" s="1"/>
  <c r="AQ604" i="4" l="1"/>
  <c r="AF586" i="14"/>
  <c r="AK713" i="4"/>
  <c r="AJ714" i="4" s="1"/>
  <c r="AK714" i="4" s="1"/>
  <c r="I720" i="4"/>
  <c r="G721" i="4"/>
  <c r="E721" i="4" s="1"/>
  <c r="Y582" i="4"/>
  <c r="Z582" i="4" s="1"/>
  <c r="BD581" i="14" s="1"/>
  <c r="W689" i="4"/>
  <c r="V690" i="4" s="1"/>
  <c r="W690" i="4" s="1"/>
  <c r="AL605" i="4"/>
  <c r="K610" i="4"/>
  <c r="L610" i="4" s="1"/>
  <c r="BC609" i="14" s="1"/>
  <c r="AC582" i="4" l="1"/>
  <c r="AD528" i="14"/>
  <c r="O610" i="4"/>
  <c r="AB609" i="14"/>
  <c r="H721" i="4"/>
  <c r="I721" i="4" s="1"/>
  <c r="AI715" i="4"/>
  <c r="AG715" i="4" s="1"/>
  <c r="AJ715" i="4" s="1"/>
  <c r="X583" i="4"/>
  <c r="U691" i="4"/>
  <c r="S691" i="4" s="1"/>
  <c r="V691" i="4" s="1"/>
  <c r="AM605" i="4"/>
  <c r="AN605" i="4" s="1"/>
  <c r="BE604" i="14" s="1"/>
  <c r="J611" i="4"/>
  <c r="K611" i="4" s="1"/>
  <c r="L611" i="4" s="1"/>
  <c r="BC610" i="14" s="1"/>
  <c r="E609" i="12"/>
  <c r="F609" i="12" s="1"/>
  <c r="H609" i="12" s="1"/>
  <c r="O611" i="4" l="1"/>
  <c r="AB611" i="14"/>
  <c r="AQ605" i="4"/>
  <c r="AF587" i="14"/>
  <c r="G722" i="4"/>
  <c r="E722" i="4" s="1"/>
  <c r="H722" i="4" s="1"/>
  <c r="AK715" i="4"/>
  <c r="AI716" i="4"/>
  <c r="AG716" i="4" s="1"/>
  <c r="Y583" i="4"/>
  <c r="Z583" i="4" s="1"/>
  <c r="U692" i="4"/>
  <c r="S692" i="4" s="1"/>
  <c r="W691" i="4"/>
  <c r="AL606" i="4"/>
  <c r="E610" i="12"/>
  <c r="F610" i="12" s="1"/>
  <c r="H610" i="12" s="1"/>
  <c r="J612" i="4"/>
  <c r="AU12" i="14" l="1"/>
  <c r="BD582" i="14"/>
  <c r="AC583" i="4"/>
  <c r="AD530" i="14"/>
  <c r="AJ716" i="4"/>
  <c r="AK716" i="4" s="1"/>
  <c r="I722" i="4"/>
  <c r="G723" i="4"/>
  <c r="E723" i="4" s="1"/>
  <c r="X584" i="4"/>
  <c r="V692" i="4"/>
  <c r="W692" i="4" s="1"/>
  <c r="AM606" i="4"/>
  <c r="AN606" i="4" s="1"/>
  <c r="BE605" i="14" s="1"/>
  <c r="K612" i="4"/>
  <c r="L612" i="4" s="1"/>
  <c r="BC611" i="14" s="1"/>
  <c r="AQ606" i="4" l="1"/>
  <c r="AF590" i="14"/>
  <c r="O612" i="4"/>
  <c r="AB613" i="14"/>
  <c r="AI717" i="4"/>
  <c r="AG717" i="4" s="1"/>
  <c r="AJ717" i="4" s="1"/>
  <c r="AI718" i="4" s="1"/>
  <c r="AG718" i="4" s="1"/>
  <c r="H723" i="4"/>
  <c r="G724" i="4" s="1"/>
  <c r="E724" i="4" s="1"/>
  <c r="U693" i="4"/>
  <c r="S693" i="4" s="1"/>
  <c r="V693" i="4" s="1"/>
  <c r="W693" i="4" s="1"/>
  <c r="Y584" i="4"/>
  <c r="Z584" i="4" s="1"/>
  <c r="BD583" i="14" s="1"/>
  <c r="AL607" i="4"/>
  <c r="J613" i="4"/>
  <c r="E611" i="12"/>
  <c r="F611" i="12" s="1"/>
  <c r="H611" i="12" s="1"/>
  <c r="AC584" i="4" l="1"/>
  <c r="AD532" i="14"/>
  <c r="AK717" i="4"/>
  <c r="AJ718" i="4" s="1"/>
  <c r="AI719" i="4" s="1"/>
  <c r="AG719" i="4" s="1"/>
  <c r="I723" i="4"/>
  <c r="H724" i="4" s="1"/>
  <c r="U694" i="4"/>
  <c r="S694" i="4" s="1"/>
  <c r="V694" i="4" s="1"/>
  <c r="W694" i="4" s="1"/>
  <c r="X585" i="4"/>
  <c r="AM607" i="4"/>
  <c r="AN607" i="4" s="1"/>
  <c r="BE606" i="14" s="1"/>
  <c r="K613" i="4"/>
  <c r="L613" i="4" s="1"/>
  <c r="BC612" i="14" s="1"/>
  <c r="O613" i="4" l="1"/>
  <c r="AB615" i="14"/>
  <c r="AQ607" i="4"/>
  <c r="AF593" i="14"/>
  <c r="AK718" i="4"/>
  <c r="AJ719" i="4" s="1"/>
  <c r="G725" i="4"/>
  <c r="E725" i="4" s="1"/>
  <c r="I724" i="4"/>
  <c r="U695" i="4"/>
  <c r="S695" i="4" s="1"/>
  <c r="V695" i="4" s="1"/>
  <c r="Y585" i="4"/>
  <c r="Z585" i="4" s="1"/>
  <c r="BD584" i="14" s="1"/>
  <c r="AL608" i="4"/>
  <c r="AM608" i="4" s="1"/>
  <c r="AN608" i="4" s="1"/>
  <c r="BE607" i="14" s="1"/>
  <c r="J614" i="4"/>
  <c r="E612" i="12"/>
  <c r="F612" i="12" s="1"/>
  <c r="H612" i="12" s="1"/>
  <c r="AQ608" i="4" l="1"/>
  <c r="AF595" i="14"/>
  <c r="AC585" i="4"/>
  <c r="AD533" i="14"/>
  <c r="AK719" i="4"/>
  <c r="AI720" i="4"/>
  <c r="AG720" i="4" s="1"/>
  <c r="H725" i="4"/>
  <c r="G726" i="4" s="1"/>
  <c r="E726" i="4" s="1"/>
  <c r="AL609" i="4"/>
  <c r="AM609" i="4" s="1"/>
  <c r="AN609" i="4" s="1"/>
  <c r="BE608" i="14" s="1"/>
  <c r="X586" i="4"/>
  <c r="W695" i="4"/>
  <c r="U696" i="4"/>
  <c r="S696" i="4" s="1"/>
  <c r="K614" i="4"/>
  <c r="L614" i="4" s="1"/>
  <c r="AS13" i="14" l="1"/>
  <c r="BC613" i="14"/>
  <c r="AQ609" i="4"/>
  <c r="AF597" i="14"/>
  <c r="O614" i="4"/>
  <c r="AB618" i="14"/>
  <c r="AJ720" i="4"/>
  <c r="AK720" i="4" s="1"/>
  <c r="I725" i="4"/>
  <c r="H726" i="4" s="1"/>
  <c r="V696" i="4"/>
  <c r="W696" i="4" s="1"/>
  <c r="Y586" i="4"/>
  <c r="Z586" i="4" s="1"/>
  <c r="BD585" i="14" s="1"/>
  <c r="AL610" i="4"/>
  <c r="AM610" i="4" s="1"/>
  <c r="AN610" i="4" s="1"/>
  <c r="BE609" i="14" s="1"/>
  <c r="J615" i="4"/>
  <c r="K615" i="4" s="1"/>
  <c r="L615" i="4" s="1"/>
  <c r="BC614" i="14" s="1"/>
  <c r="E613" i="12"/>
  <c r="F613" i="12" s="1"/>
  <c r="H613" i="12" s="1"/>
  <c r="AC586" i="4" l="1"/>
  <c r="AD536" i="14"/>
  <c r="O615" i="4"/>
  <c r="AB620" i="14"/>
  <c r="AQ610" i="4"/>
  <c r="AF599" i="14"/>
  <c r="AI721" i="4"/>
  <c r="AG721" i="4" s="1"/>
  <c r="AJ721" i="4" s="1"/>
  <c r="AI722" i="4" s="1"/>
  <c r="AG722" i="4" s="1"/>
  <c r="I726" i="4"/>
  <c r="G727" i="4"/>
  <c r="E727" i="4" s="1"/>
  <c r="U697" i="4"/>
  <c r="S697" i="4" s="1"/>
  <c r="V697" i="4" s="1"/>
  <c r="W697" i="4" s="1"/>
  <c r="X587" i="4"/>
  <c r="Y587" i="4" s="1"/>
  <c r="Z587" i="4" s="1"/>
  <c r="BD586" i="14" s="1"/>
  <c r="AL611" i="4"/>
  <c r="J616" i="4"/>
  <c r="E614" i="12"/>
  <c r="F614" i="12" s="1"/>
  <c r="H614" i="12" s="1"/>
  <c r="AC587" i="4" l="1"/>
  <c r="AD539" i="14"/>
  <c r="AK721" i="4"/>
  <c r="AJ722" i="4" s="1"/>
  <c r="AK722" i="4" s="1"/>
  <c r="H727" i="4"/>
  <c r="X588" i="4"/>
  <c r="U698" i="4"/>
  <c r="S698" i="4" s="1"/>
  <c r="V698" i="4" s="1"/>
  <c r="U699" i="4" s="1"/>
  <c r="S699" i="4" s="1"/>
  <c r="AM611" i="4"/>
  <c r="AN611" i="4" s="1"/>
  <c r="BE610" i="14" s="1"/>
  <c r="K616" i="4"/>
  <c r="L616" i="4" s="1"/>
  <c r="BC615" i="14" s="1"/>
  <c r="AQ611" i="4" l="1"/>
  <c r="AF601" i="14"/>
  <c r="O616" i="4"/>
  <c r="AB623" i="14"/>
  <c r="AI723" i="4"/>
  <c r="AG723" i="4" s="1"/>
  <c r="AJ723" i="4" s="1"/>
  <c r="G728" i="4"/>
  <c r="E728" i="4" s="1"/>
  <c r="I727" i="4"/>
  <c r="Y588" i="4"/>
  <c r="Z588" i="4" s="1"/>
  <c r="BD587" i="14" s="1"/>
  <c r="W698" i="4"/>
  <c r="V699" i="4" s="1"/>
  <c r="AL612" i="4"/>
  <c r="AM612" i="4" s="1"/>
  <c r="AN612" i="4" s="1"/>
  <c r="BE611" i="14" s="1"/>
  <c r="J617" i="4"/>
  <c r="E615" i="12"/>
  <c r="F615" i="12" s="1"/>
  <c r="H615" i="12" s="1"/>
  <c r="AC588" i="4" l="1"/>
  <c r="AD542" i="14"/>
  <c r="AQ612" i="4"/>
  <c r="AF603" i="14"/>
  <c r="H728" i="4"/>
  <c r="G729" i="4" s="1"/>
  <c r="E729" i="4" s="1"/>
  <c r="AK723" i="4"/>
  <c r="AI724" i="4"/>
  <c r="AG724" i="4" s="1"/>
  <c r="U700" i="4"/>
  <c r="S700" i="4" s="1"/>
  <c r="W699" i="4"/>
  <c r="X589" i="4"/>
  <c r="AL613" i="4"/>
  <c r="K617" i="4"/>
  <c r="L617" i="4" s="1"/>
  <c r="BC616" i="14" s="1"/>
  <c r="O617" i="4" l="1"/>
  <c r="AB625" i="14"/>
  <c r="AJ724" i="4"/>
  <c r="AI725" i="4" s="1"/>
  <c r="AG725" i="4" s="1"/>
  <c r="I728" i="4"/>
  <c r="H729" i="4" s="1"/>
  <c r="Y589" i="4"/>
  <c r="Z589" i="4" s="1"/>
  <c r="BD588" i="14" s="1"/>
  <c r="V700" i="4"/>
  <c r="AM613" i="4"/>
  <c r="AN613" i="4" s="1"/>
  <c r="BE612" i="14" s="1"/>
  <c r="J618" i="4"/>
  <c r="E616" i="12"/>
  <c r="F616" i="12" s="1"/>
  <c r="H616" i="12" s="1"/>
  <c r="AQ613" i="4" l="1"/>
  <c r="AF606" i="14"/>
  <c r="AC589" i="4"/>
  <c r="AD523" i="14"/>
  <c r="AK724" i="4"/>
  <c r="AJ725" i="4" s="1"/>
  <c r="AI726" i="4" s="1"/>
  <c r="AG726" i="4" s="1"/>
  <c r="G730" i="4"/>
  <c r="E730" i="4" s="1"/>
  <c r="I729" i="4"/>
  <c r="X590" i="4"/>
  <c r="Y590" i="4" s="1"/>
  <c r="Z590" i="4" s="1"/>
  <c r="BD589" i="14" s="1"/>
  <c r="U701" i="4"/>
  <c r="S701" i="4" s="1"/>
  <c r="W700" i="4"/>
  <c r="AL614" i="4"/>
  <c r="K618" i="4"/>
  <c r="L618" i="4" s="1"/>
  <c r="BC617" i="14" s="1"/>
  <c r="AC590" i="4" l="1"/>
  <c r="AD543" i="14"/>
  <c r="O618" i="4"/>
  <c r="AB627" i="14"/>
  <c r="H730" i="4"/>
  <c r="G731" i="4" s="1"/>
  <c r="E731" i="4" s="1"/>
  <c r="AK725" i="4"/>
  <c r="AJ726" i="4" s="1"/>
  <c r="AI727" i="4" s="1"/>
  <c r="AG727" i="4" s="1"/>
  <c r="X591" i="4"/>
  <c r="Y591" i="4" s="1"/>
  <c r="Z591" i="4" s="1"/>
  <c r="BD590" i="14" s="1"/>
  <c r="V701" i="4"/>
  <c r="AM614" i="4"/>
  <c r="AN614" i="4" s="1"/>
  <c r="J619" i="4"/>
  <c r="K619" i="4" s="1"/>
  <c r="L619" i="4" s="1"/>
  <c r="BC618" i="14" s="1"/>
  <c r="E617" i="12"/>
  <c r="F617" i="12" s="1"/>
  <c r="H617" i="12" s="1"/>
  <c r="AW13" i="14" l="1"/>
  <c r="BE613" i="14"/>
  <c r="AC591" i="4"/>
  <c r="AD545" i="14"/>
  <c r="O619" i="4"/>
  <c r="AB629" i="14"/>
  <c r="AQ614" i="4"/>
  <c r="AF608" i="14"/>
  <c r="I730" i="4"/>
  <c r="H731" i="4" s="1"/>
  <c r="G732" i="4" s="1"/>
  <c r="E732" i="4" s="1"/>
  <c r="AK726" i="4"/>
  <c r="AJ727" i="4" s="1"/>
  <c r="AI728" i="4" s="1"/>
  <c r="AG728" i="4" s="1"/>
  <c r="X592" i="4"/>
  <c r="Y592" i="4" s="1"/>
  <c r="Z592" i="4" s="1"/>
  <c r="BD591" i="14" s="1"/>
  <c r="W701" i="4"/>
  <c r="U702" i="4"/>
  <c r="S702" i="4" s="1"/>
  <c r="AL615" i="4"/>
  <c r="J620" i="4"/>
  <c r="E618" i="12"/>
  <c r="F618" i="12" s="1"/>
  <c r="H618" i="12" s="1"/>
  <c r="AC592" i="4" l="1"/>
  <c r="AD551" i="14"/>
  <c r="I731" i="4"/>
  <c r="H732" i="4" s="1"/>
  <c r="AK727" i="4"/>
  <c r="AJ728" i="4" s="1"/>
  <c r="AK728" i="4" s="1"/>
  <c r="V702" i="4"/>
  <c r="U703" i="4" s="1"/>
  <c r="S703" i="4" s="1"/>
  <c r="X593" i="4"/>
  <c r="AM615" i="4"/>
  <c r="AN615" i="4" s="1"/>
  <c r="BE614" i="14" s="1"/>
  <c r="K620" i="4"/>
  <c r="L620" i="4" s="1"/>
  <c r="BC619" i="14" s="1"/>
  <c r="O620" i="4" l="1"/>
  <c r="AB632" i="14"/>
  <c r="AQ615" i="4"/>
  <c r="AF611" i="14"/>
  <c r="AI729" i="4"/>
  <c r="AG729" i="4" s="1"/>
  <c r="AJ729" i="4" s="1"/>
  <c r="AI730" i="4" s="1"/>
  <c r="AG730" i="4" s="1"/>
  <c r="I732" i="4"/>
  <c r="G733" i="4"/>
  <c r="E733" i="4" s="1"/>
  <c r="W702" i="4"/>
  <c r="V703" i="4" s="1"/>
  <c r="Y593" i="4"/>
  <c r="Z593" i="4" s="1"/>
  <c r="BD592" i="14" s="1"/>
  <c r="AL616" i="4"/>
  <c r="J621" i="4"/>
  <c r="K621" i="4" s="1"/>
  <c r="L621" i="4" s="1"/>
  <c r="BC620" i="14" s="1"/>
  <c r="E619" i="12"/>
  <c r="F619" i="12" s="1"/>
  <c r="H619" i="12" s="1"/>
  <c r="O621" i="4" l="1"/>
  <c r="AB634" i="14"/>
  <c r="AC593" i="4"/>
  <c r="AD554" i="14"/>
  <c r="AK729" i="4"/>
  <c r="AJ730" i="4" s="1"/>
  <c r="AK730" i="4" s="1"/>
  <c r="H733" i="4"/>
  <c r="G734" i="4" s="1"/>
  <c r="E734" i="4" s="1"/>
  <c r="W703" i="4"/>
  <c r="U704" i="4"/>
  <c r="S704" i="4" s="1"/>
  <c r="X594" i="4"/>
  <c r="AM616" i="4"/>
  <c r="AN616" i="4" s="1"/>
  <c r="BE615" i="14" s="1"/>
  <c r="J622" i="4"/>
  <c r="E620" i="12"/>
  <c r="F620" i="12" s="1"/>
  <c r="H620" i="12" s="1"/>
  <c r="AQ616" i="4" l="1"/>
  <c r="AF613" i="14"/>
  <c r="AI731" i="4"/>
  <c r="AG731" i="4" s="1"/>
  <c r="AJ731" i="4" s="1"/>
  <c r="AI732" i="4" s="1"/>
  <c r="AG732" i="4" s="1"/>
  <c r="I733" i="4"/>
  <c r="H734" i="4" s="1"/>
  <c r="I734" i="4" s="1"/>
  <c r="V704" i="4"/>
  <c r="U705" i="4" s="1"/>
  <c r="S705" i="4" s="1"/>
  <c r="Y594" i="4"/>
  <c r="Z594" i="4" s="1"/>
  <c r="BD593" i="14" s="1"/>
  <c r="AL617" i="4"/>
  <c r="K622" i="4"/>
  <c r="AC594" i="4" l="1"/>
  <c r="AD556" i="14"/>
  <c r="AK731" i="4"/>
  <c r="AJ732" i="4" s="1"/>
  <c r="AI733" i="4" s="1"/>
  <c r="AG733" i="4" s="1"/>
  <c r="G735" i="4"/>
  <c r="E735" i="4" s="1"/>
  <c r="H735" i="4" s="1"/>
  <c r="G736" i="4" s="1"/>
  <c r="K9" i="8" s="1"/>
  <c r="W704" i="4"/>
  <c r="V705" i="4" s="1"/>
  <c r="W705" i="4" s="1"/>
  <c r="X595" i="4"/>
  <c r="AM617" i="4"/>
  <c r="AN617" i="4" s="1"/>
  <c r="BE616" i="14" s="1"/>
  <c r="L622" i="4"/>
  <c r="BC621" i="14" s="1"/>
  <c r="J623" i="4"/>
  <c r="O622" i="4" l="1"/>
  <c r="AB637" i="14"/>
  <c r="AQ617" i="4"/>
  <c r="AF615" i="14"/>
  <c r="I735" i="4"/>
  <c r="E736" i="4"/>
  <c r="K7" i="8" s="1"/>
  <c r="K35" i="8" s="1"/>
  <c r="AK732" i="4"/>
  <c r="AJ733" i="4" s="1"/>
  <c r="U706" i="4"/>
  <c r="S706" i="4" s="1"/>
  <c r="V706" i="4" s="1"/>
  <c r="W706" i="4" s="1"/>
  <c r="AL618" i="4"/>
  <c r="AM618" i="4" s="1"/>
  <c r="AN618" i="4" s="1"/>
  <c r="BE617" i="14" s="1"/>
  <c r="Y595" i="4"/>
  <c r="Z595" i="4" s="1"/>
  <c r="BD594" i="14" s="1"/>
  <c r="K623" i="4"/>
  <c r="J624" i="4" s="1"/>
  <c r="E621" i="12"/>
  <c r="AC595" i="4" l="1"/>
  <c r="AD558" i="14"/>
  <c r="AQ618" i="4"/>
  <c r="AF618" i="14"/>
  <c r="H736" i="4"/>
  <c r="I736" i="4" s="1"/>
  <c r="AK733" i="4"/>
  <c r="AI734" i="4"/>
  <c r="AG734" i="4" s="1"/>
  <c r="U707" i="4"/>
  <c r="S707" i="4" s="1"/>
  <c r="V707" i="4" s="1"/>
  <c r="U708" i="4" s="1"/>
  <c r="S708" i="4" s="1"/>
  <c r="X596" i="4"/>
  <c r="AL619" i="4"/>
  <c r="F621" i="12"/>
  <c r="K624" i="4"/>
  <c r="L624" i="4" s="1"/>
  <c r="L623" i="4"/>
  <c r="BC622" i="14" s="1"/>
  <c r="BC623" i="14" l="1"/>
  <c r="O623" i="4"/>
  <c r="AB640" i="14"/>
  <c r="O624" i="4"/>
  <c r="AB642" i="14"/>
  <c r="AJ734" i="4"/>
  <c r="AI735" i="4" s="1"/>
  <c r="AG735" i="4" s="1"/>
  <c r="W707" i="4"/>
  <c r="V708" i="4" s="1"/>
  <c r="Y596" i="4"/>
  <c r="Z596" i="4" s="1"/>
  <c r="BD595" i="14" s="1"/>
  <c r="AM619" i="4"/>
  <c r="AN619" i="4" s="1"/>
  <c r="BE618" i="14" s="1"/>
  <c r="E623" i="12"/>
  <c r="H621" i="12"/>
  <c r="E622" i="12"/>
  <c r="J625" i="4"/>
  <c r="AQ619" i="4" l="1"/>
  <c r="AF621" i="14"/>
  <c r="AC596" i="4"/>
  <c r="AD559" i="14"/>
  <c r="AK734" i="4"/>
  <c r="AJ735" i="4" s="1"/>
  <c r="AI736" i="4" s="1"/>
  <c r="M9" i="8" s="1"/>
  <c r="M48" i="8" s="1"/>
  <c r="T48" i="8" s="1"/>
  <c r="X597" i="4"/>
  <c r="AL620" i="4"/>
  <c r="F623" i="12"/>
  <c r="H623" i="12" s="1"/>
  <c r="K625" i="4"/>
  <c r="J626" i="4" s="1"/>
  <c r="F622" i="12"/>
  <c r="W708" i="4"/>
  <c r="U709" i="4"/>
  <c r="S709" i="4" s="1"/>
  <c r="V709" i="4" l="1"/>
  <c r="U710" i="4" s="1"/>
  <c r="S710" i="4" s="1"/>
  <c r="AK735" i="4"/>
  <c r="AG736" i="4"/>
  <c r="Y597" i="4"/>
  <c r="Z597" i="4" s="1"/>
  <c r="BD596" i="14" s="1"/>
  <c r="AM620" i="4"/>
  <c r="AN620" i="4" s="1"/>
  <c r="BE619" i="14" s="1"/>
  <c r="K626" i="4"/>
  <c r="L626" i="4" s="1"/>
  <c r="H622" i="12"/>
  <c r="L625" i="4"/>
  <c r="BC624" i="14" s="1"/>
  <c r="BC625" i="14" l="1"/>
  <c r="O625" i="4"/>
  <c r="AB644" i="14"/>
  <c r="AC597" i="4"/>
  <c r="AD561" i="14"/>
  <c r="O626" i="4"/>
  <c r="AB647" i="14"/>
  <c r="AQ620" i="4"/>
  <c r="AF623" i="14"/>
  <c r="W709" i="4"/>
  <c r="V710" i="4" s="1"/>
  <c r="W710" i="4" s="1"/>
  <c r="M7" i="8"/>
  <c r="M35" i="8" s="1"/>
  <c r="M72" i="8" s="1"/>
  <c r="AJ736" i="4"/>
  <c r="AK736" i="4" s="1"/>
  <c r="AL621" i="4"/>
  <c r="AM621" i="4" s="1"/>
  <c r="AN621" i="4" s="1"/>
  <c r="BE620" i="14" s="1"/>
  <c r="X598" i="4"/>
  <c r="E624" i="12"/>
  <c r="E625" i="12"/>
  <c r="J627" i="4"/>
  <c r="M46" i="8" l="1"/>
  <c r="AQ621" i="4"/>
  <c r="AF625" i="14"/>
  <c r="U711" i="4"/>
  <c r="S711" i="4" s="1"/>
  <c r="V711" i="4" s="1"/>
  <c r="Y598" i="4"/>
  <c r="Z598" i="4" s="1"/>
  <c r="BD597" i="14" s="1"/>
  <c r="AL622" i="4"/>
  <c r="F624" i="12"/>
  <c r="F625" i="12"/>
  <c r="H625" i="12" s="1"/>
  <c r="K627" i="4"/>
  <c r="J628" i="4" s="1"/>
  <c r="AC598" i="4" l="1"/>
  <c r="AD565" i="14"/>
  <c r="X599" i="4"/>
  <c r="AM622" i="4"/>
  <c r="AN622" i="4" s="1"/>
  <c r="BE621" i="14" s="1"/>
  <c r="K628" i="4"/>
  <c r="L628" i="4" s="1"/>
  <c r="L627" i="4"/>
  <c r="BC626" i="14" s="1"/>
  <c r="H624" i="12"/>
  <c r="W711" i="4"/>
  <c r="U712" i="4"/>
  <c r="S712" i="4" s="1"/>
  <c r="BC627" i="14" l="1"/>
  <c r="O627" i="4"/>
  <c r="AB649" i="14"/>
  <c r="O628" i="4"/>
  <c r="AB652" i="14"/>
  <c r="AQ622" i="4"/>
  <c r="AF628" i="14"/>
  <c r="Y599" i="4"/>
  <c r="Z599" i="4" s="1"/>
  <c r="BD598" i="14" s="1"/>
  <c r="AL623" i="4"/>
  <c r="E627" i="12"/>
  <c r="V712" i="4"/>
  <c r="U713" i="4" s="1"/>
  <c r="S713" i="4" s="1"/>
  <c r="E626" i="12"/>
  <c r="J629" i="4"/>
  <c r="AC599" i="4" l="1"/>
  <c r="AD569" i="14"/>
  <c r="W712" i="4"/>
  <c r="V713" i="4" s="1"/>
  <c r="X600" i="4"/>
  <c r="AM623" i="4"/>
  <c r="AN623" i="4" s="1"/>
  <c r="BE622" i="14" s="1"/>
  <c r="F627" i="12"/>
  <c r="H627" i="12" s="1"/>
  <c r="K629" i="4"/>
  <c r="L629" i="4" s="1"/>
  <c r="BC628" i="14" s="1"/>
  <c r="F626" i="12"/>
  <c r="O629" i="4" l="1"/>
  <c r="AB651" i="14"/>
  <c r="AQ623" i="4"/>
  <c r="AF630" i="14"/>
  <c r="Y600" i="4"/>
  <c r="Z600" i="4" s="1"/>
  <c r="BD599" i="14" s="1"/>
  <c r="J630" i="4"/>
  <c r="K630" i="4" s="1"/>
  <c r="L630" i="4" s="1"/>
  <c r="BC629" i="14" s="1"/>
  <c r="AL624" i="4"/>
  <c r="H626" i="12"/>
  <c r="E628" i="12"/>
  <c r="W713" i="4"/>
  <c r="U714" i="4"/>
  <c r="S714" i="4" s="1"/>
  <c r="O630" i="4" l="1"/>
  <c r="AB655" i="14"/>
  <c r="AC600" i="4"/>
  <c r="AD535" i="14"/>
  <c r="X601" i="4"/>
  <c r="Y601" i="4" s="1"/>
  <c r="Z601" i="4" s="1"/>
  <c r="BD600" i="14" s="1"/>
  <c r="AM624" i="4"/>
  <c r="AN624" i="4" s="1"/>
  <c r="BE623" i="14" s="1"/>
  <c r="J631" i="4"/>
  <c r="K631" i="4" s="1"/>
  <c r="F628" i="12"/>
  <c r="E629" i="12"/>
  <c r="V714" i="4"/>
  <c r="AQ624" i="4" l="1"/>
  <c r="AF633" i="14"/>
  <c r="AC601" i="4"/>
  <c r="AD566" i="14"/>
  <c r="X602" i="4"/>
  <c r="AL625" i="4"/>
  <c r="AM625" i="4" s="1"/>
  <c r="AN625" i="4" s="1"/>
  <c r="BE624" i="14" s="1"/>
  <c r="L631" i="4"/>
  <c r="BC630" i="14" s="1"/>
  <c r="J632" i="4"/>
  <c r="K632" i="4" s="1"/>
  <c r="L632" i="4" s="1"/>
  <c r="BC631" i="14" s="1"/>
  <c r="H628" i="12"/>
  <c r="F629" i="12"/>
  <c r="H629" i="12" s="1"/>
  <c r="W714" i="4"/>
  <c r="U715" i="4"/>
  <c r="S715" i="4" s="1"/>
  <c r="O632" i="4" l="1"/>
  <c r="AB663" i="14"/>
  <c r="O631" i="4"/>
  <c r="AB660" i="14"/>
  <c r="AQ625" i="4"/>
  <c r="AF636" i="14"/>
  <c r="V715" i="4"/>
  <c r="W715" i="4" s="1"/>
  <c r="Y602" i="4"/>
  <c r="Z602" i="4" s="1"/>
  <c r="BD601" i="14" s="1"/>
  <c r="AL626" i="4"/>
  <c r="AM626" i="4" s="1"/>
  <c r="AN626" i="4" s="1"/>
  <c r="BE625" i="14" s="1"/>
  <c r="E630" i="12"/>
  <c r="F630" i="12" s="1"/>
  <c r="H630" i="12" s="1"/>
  <c r="J633" i="4"/>
  <c r="E631" i="12"/>
  <c r="AC602" i="4" l="1"/>
  <c r="AD575" i="14"/>
  <c r="AQ626" i="4"/>
  <c r="AF638" i="14"/>
  <c r="U716" i="4"/>
  <c r="S716" i="4" s="1"/>
  <c r="V716" i="4" s="1"/>
  <c r="W716" i="4" s="1"/>
  <c r="X603" i="4"/>
  <c r="AL627" i="4"/>
  <c r="K633" i="4"/>
  <c r="L633" i="4" s="1"/>
  <c r="BC632" i="14" s="1"/>
  <c r="F631" i="12"/>
  <c r="H631" i="12" s="1"/>
  <c r="O633" i="4" l="1"/>
  <c r="AB664" i="14"/>
  <c r="U717" i="4"/>
  <c r="S717" i="4" s="1"/>
  <c r="V717" i="4" s="1"/>
  <c r="W717" i="4" s="1"/>
  <c r="Y603" i="4"/>
  <c r="Z603" i="4" s="1"/>
  <c r="BD602" i="14" s="1"/>
  <c r="AM627" i="4"/>
  <c r="AN627" i="4" s="1"/>
  <c r="BE626" i="14" s="1"/>
  <c r="J634" i="4"/>
  <c r="E632" i="12"/>
  <c r="AQ627" i="4" l="1"/>
  <c r="AF641" i="14"/>
  <c r="AC603" i="4"/>
  <c r="AD578" i="14"/>
  <c r="U718" i="4"/>
  <c r="S718" i="4" s="1"/>
  <c r="V718" i="4" s="1"/>
  <c r="W718" i="4" s="1"/>
  <c r="X604" i="4"/>
  <c r="Y604" i="4" s="1"/>
  <c r="Z604" i="4" s="1"/>
  <c r="BD603" i="14" s="1"/>
  <c r="AL628" i="4"/>
  <c r="K634" i="4"/>
  <c r="L634" i="4" s="1"/>
  <c r="BC633" i="14" s="1"/>
  <c r="F632" i="12"/>
  <c r="H632" i="12" s="1"/>
  <c r="O634" i="4" l="1"/>
  <c r="AB668" i="14"/>
  <c r="AC604" i="4"/>
  <c r="AD581" i="14"/>
  <c r="U719" i="4"/>
  <c r="S719" i="4" s="1"/>
  <c r="V719" i="4" s="1"/>
  <c r="X605" i="4"/>
  <c r="AM628" i="4"/>
  <c r="AN628" i="4" s="1"/>
  <c r="BE627" i="14" s="1"/>
  <c r="J635" i="4"/>
  <c r="E633" i="12"/>
  <c r="AQ628" i="4" l="1"/>
  <c r="AF644" i="14"/>
  <c r="Y605" i="4"/>
  <c r="Z605" i="4" s="1"/>
  <c r="BD604" i="14" s="1"/>
  <c r="AL629" i="4"/>
  <c r="K635" i="4"/>
  <c r="L635" i="4" s="1"/>
  <c r="BC634" i="14" s="1"/>
  <c r="F633" i="12"/>
  <c r="H633" i="12" s="1"/>
  <c r="W719" i="4"/>
  <c r="U720" i="4"/>
  <c r="S720" i="4" s="1"/>
  <c r="O635" i="4" l="1"/>
  <c r="AB670" i="14"/>
  <c r="AC605" i="4"/>
  <c r="AD583" i="14"/>
  <c r="AM629" i="4"/>
  <c r="AN629" i="4" s="1"/>
  <c r="BE628" i="14" s="1"/>
  <c r="X606" i="4"/>
  <c r="J636" i="4"/>
  <c r="E634" i="12"/>
  <c r="V720" i="4"/>
  <c r="AQ629" i="4" l="1"/>
  <c r="AF642" i="14"/>
  <c r="Y606" i="4"/>
  <c r="Z606" i="4" s="1"/>
  <c r="BD605" i="14" s="1"/>
  <c r="AL630" i="4"/>
  <c r="AM630" i="4" s="1"/>
  <c r="AN630" i="4" s="1"/>
  <c r="BE629" i="14" s="1"/>
  <c r="K636" i="4"/>
  <c r="L636" i="4" s="1"/>
  <c r="BC635" i="14" s="1"/>
  <c r="F634" i="12"/>
  <c r="H634" i="12" s="1"/>
  <c r="U721" i="4"/>
  <c r="S721" i="4" s="1"/>
  <c r="W720" i="4"/>
  <c r="O636" i="4" l="1"/>
  <c r="AB672" i="14"/>
  <c r="AQ630" i="4"/>
  <c r="AF647" i="14"/>
  <c r="AC606" i="4"/>
  <c r="AD586" i="14"/>
  <c r="AL631" i="4"/>
  <c r="AM631" i="4" s="1"/>
  <c r="AN631" i="4" s="1"/>
  <c r="BE630" i="14" s="1"/>
  <c r="X607" i="4"/>
  <c r="V721" i="4"/>
  <c r="W721" i="4" s="1"/>
  <c r="E635" i="12"/>
  <c r="J637" i="4"/>
  <c r="AQ631" i="4" l="1"/>
  <c r="AF650" i="14"/>
  <c r="AL632" i="4"/>
  <c r="AM632" i="4" s="1"/>
  <c r="AN632" i="4" s="1"/>
  <c r="BE631" i="14" s="1"/>
  <c r="Y607" i="4"/>
  <c r="Z607" i="4" s="1"/>
  <c r="BD606" i="14" s="1"/>
  <c r="U722" i="4"/>
  <c r="S722" i="4" s="1"/>
  <c r="V722" i="4" s="1"/>
  <c r="F635" i="12"/>
  <c r="H635" i="12" s="1"/>
  <c r="K637" i="4"/>
  <c r="L637" i="4" s="1"/>
  <c r="BC636" i="14" s="1"/>
  <c r="AC607" i="4" l="1"/>
  <c r="AD588" i="14"/>
  <c r="AQ632" i="4"/>
  <c r="AF653" i="14"/>
  <c r="O637" i="4"/>
  <c r="AB675" i="14"/>
  <c r="AL633" i="4"/>
  <c r="AM633" i="4" s="1"/>
  <c r="AN633" i="4" s="1"/>
  <c r="BE632" i="14" s="1"/>
  <c r="X608" i="4"/>
  <c r="J638" i="4"/>
  <c r="K638" i="4" s="1"/>
  <c r="L638" i="4" s="1"/>
  <c r="BC637" i="14" s="1"/>
  <c r="E636" i="12"/>
  <c r="W722" i="4"/>
  <c r="U723" i="4"/>
  <c r="S723" i="4" s="1"/>
  <c r="AQ633" i="4" l="1"/>
  <c r="AF655" i="14"/>
  <c r="O638" i="4"/>
  <c r="AB659" i="14"/>
  <c r="AL634" i="4"/>
  <c r="AM634" i="4" s="1"/>
  <c r="AN634" i="4" s="1"/>
  <c r="BE633" i="14" s="1"/>
  <c r="Y608" i="4"/>
  <c r="Z608" i="4" s="1"/>
  <c r="BD607" i="14" s="1"/>
  <c r="J639" i="4"/>
  <c r="K639" i="4" s="1"/>
  <c r="L639" i="4" s="1"/>
  <c r="BC638" i="14" s="1"/>
  <c r="F636" i="12"/>
  <c r="H636" i="12" s="1"/>
  <c r="E637" i="12"/>
  <c r="V723" i="4"/>
  <c r="O639" i="4" l="1"/>
  <c r="AB566" i="14"/>
  <c r="AC608" i="4"/>
  <c r="AD590" i="14"/>
  <c r="AQ634" i="4"/>
  <c r="AF657" i="14"/>
  <c r="X609" i="4"/>
  <c r="AL635" i="4"/>
  <c r="AM635" i="4" s="1"/>
  <c r="AN635" i="4" s="1"/>
  <c r="BE634" i="14" s="1"/>
  <c r="J640" i="4"/>
  <c r="K640" i="4" s="1"/>
  <c r="L640" i="4" s="1"/>
  <c r="BC639" i="14" s="1"/>
  <c r="F637" i="12"/>
  <c r="H637" i="12" s="1"/>
  <c r="E638" i="12"/>
  <c r="U724" i="4"/>
  <c r="S724" i="4" s="1"/>
  <c r="W723" i="4"/>
  <c r="AQ635" i="4" l="1"/>
  <c r="AF660" i="14"/>
  <c r="O640" i="4"/>
  <c r="AB639" i="14"/>
  <c r="Y609" i="4"/>
  <c r="Z609" i="4" s="1"/>
  <c r="BD608" i="14" s="1"/>
  <c r="AL636" i="4"/>
  <c r="V724" i="4"/>
  <c r="U725" i="4" s="1"/>
  <c r="S725" i="4" s="1"/>
  <c r="J641" i="4"/>
  <c r="K641" i="4" s="1"/>
  <c r="L641" i="4" s="1"/>
  <c r="BC640" i="14" s="1"/>
  <c r="F638" i="12"/>
  <c r="H638" i="12" s="1"/>
  <c r="E639" i="12"/>
  <c r="O641" i="4" l="1"/>
  <c r="AB677" i="14"/>
  <c r="AC609" i="4"/>
  <c r="AD593" i="14"/>
  <c r="X610" i="4"/>
  <c r="Y610" i="4" s="1"/>
  <c r="W724" i="4"/>
  <c r="V725" i="4" s="1"/>
  <c r="AM636" i="4"/>
  <c r="AN636" i="4" s="1"/>
  <c r="BE635" i="14" s="1"/>
  <c r="J642" i="4"/>
  <c r="K642" i="4" s="1"/>
  <c r="L642" i="4" s="1"/>
  <c r="BC641" i="14" s="1"/>
  <c r="F639" i="12"/>
  <c r="H639" i="12" s="1"/>
  <c r="E640" i="12"/>
  <c r="O642" i="4" l="1"/>
  <c r="AB682" i="14"/>
  <c r="AQ636" i="4"/>
  <c r="AF663" i="14"/>
  <c r="Z610" i="4"/>
  <c r="BD609" i="14" s="1"/>
  <c r="X611" i="4"/>
  <c r="Y611" i="4" s="1"/>
  <c r="Z611" i="4" s="1"/>
  <c r="BD610" i="14" s="1"/>
  <c r="AL637" i="4"/>
  <c r="E641" i="12"/>
  <c r="J643" i="4"/>
  <c r="F640" i="12"/>
  <c r="H640" i="12" s="1"/>
  <c r="W725" i="4"/>
  <c r="U726" i="4"/>
  <c r="S726" i="4" s="1"/>
  <c r="AC610" i="4" l="1"/>
  <c r="AD596" i="14"/>
  <c r="AC611" i="4"/>
  <c r="AD598" i="14"/>
  <c r="X612" i="4"/>
  <c r="AM637" i="4"/>
  <c r="AN637" i="4" s="1"/>
  <c r="BE636" i="14" s="1"/>
  <c r="K643" i="4"/>
  <c r="L643" i="4" s="1"/>
  <c r="BC642" i="14" s="1"/>
  <c r="F641" i="12"/>
  <c r="H641" i="12" s="1"/>
  <c r="V726" i="4"/>
  <c r="O643" i="4" l="1"/>
  <c r="AB683" i="14"/>
  <c r="AQ637" i="4"/>
  <c r="AF665" i="14"/>
  <c r="AL638" i="4"/>
  <c r="AM638" i="4" s="1"/>
  <c r="AN638" i="4" s="1"/>
  <c r="BE637" i="14" s="1"/>
  <c r="Y612" i="4"/>
  <c r="Z612" i="4" s="1"/>
  <c r="BD611" i="14" s="1"/>
  <c r="E642" i="12"/>
  <c r="J644" i="4"/>
  <c r="U727" i="4"/>
  <c r="S727" i="4" s="1"/>
  <c r="W726" i="4"/>
  <c r="AQ638" i="4" l="1"/>
  <c r="AF652" i="14"/>
  <c r="AC612" i="4"/>
  <c r="AD600" i="14"/>
  <c r="X613" i="4"/>
  <c r="Y613" i="4" s="1"/>
  <c r="Z613" i="4" s="1"/>
  <c r="BD612" i="14" s="1"/>
  <c r="AL639" i="4"/>
  <c r="AM639" i="4" s="1"/>
  <c r="AN639" i="4" s="1"/>
  <c r="BE638" i="14" s="1"/>
  <c r="V727" i="4"/>
  <c r="U728" i="4" s="1"/>
  <c r="S728" i="4" s="1"/>
  <c r="K644" i="4"/>
  <c r="L644" i="4" s="1"/>
  <c r="F642" i="12"/>
  <c r="H642" i="12" s="1"/>
  <c r="AS14" i="14" l="1"/>
  <c r="BC643" i="14"/>
  <c r="O644" i="4"/>
  <c r="AB684" i="14"/>
  <c r="AQ639" i="4"/>
  <c r="AF579" i="14"/>
  <c r="AC613" i="4"/>
  <c r="AD602" i="14"/>
  <c r="X614" i="4"/>
  <c r="Y614" i="4" s="1"/>
  <c r="Z614" i="4" s="1"/>
  <c r="W727" i="4"/>
  <c r="V728" i="4" s="1"/>
  <c r="W728" i="4" s="1"/>
  <c r="AL640" i="4"/>
  <c r="J645" i="4"/>
  <c r="E643" i="12"/>
  <c r="AU13" i="14" l="1"/>
  <c r="BD613" i="14"/>
  <c r="AC614" i="4"/>
  <c r="AD604" i="14"/>
  <c r="X615" i="4"/>
  <c r="AM640" i="4"/>
  <c r="AN640" i="4" s="1"/>
  <c r="BE639" i="14" s="1"/>
  <c r="U729" i="4"/>
  <c r="S729" i="4" s="1"/>
  <c r="V729" i="4" s="1"/>
  <c r="K645" i="4"/>
  <c r="L645" i="4" s="1"/>
  <c r="BC644" i="14" s="1"/>
  <c r="F643" i="12"/>
  <c r="H643" i="12" s="1"/>
  <c r="O645" i="4" l="1"/>
  <c r="AB686" i="14"/>
  <c r="AQ640" i="4"/>
  <c r="AF654" i="14"/>
  <c r="Y615" i="4"/>
  <c r="Z615" i="4" s="1"/>
  <c r="BD614" i="14" s="1"/>
  <c r="AL641" i="4"/>
  <c r="AM641" i="4" s="1"/>
  <c r="AN641" i="4" s="1"/>
  <c r="BE640" i="14" s="1"/>
  <c r="J646" i="4"/>
  <c r="K646" i="4" s="1"/>
  <c r="L646" i="4" s="1"/>
  <c r="BC645" i="14" s="1"/>
  <c r="E644" i="12"/>
  <c r="W729" i="4"/>
  <c r="U730" i="4"/>
  <c r="S730" i="4" s="1"/>
  <c r="AC615" i="4" l="1"/>
  <c r="AD606" i="14"/>
  <c r="O646" i="4"/>
  <c r="AB687" i="14"/>
  <c r="AQ641" i="4"/>
  <c r="AF669" i="14"/>
  <c r="X616" i="4"/>
  <c r="AL642" i="4"/>
  <c r="F644" i="12"/>
  <c r="H644" i="12" s="1"/>
  <c r="J647" i="4"/>
  <c r="E645" i="12"/>
  <c r="V730" i="4"/>
  <c r="Y616" i="4" l="1"/>
  <c r="Z616" i="4" s="1"/>
  <c r="BD615" i="14" s="1"/>
  <c r="AM642" i="4"/>
  <c r="AN642" i="4" s="1"/>
  <c r="BE641" i="14" s="1"/>
  <c r="K647" i="4"/>
  <c r="L647" i="4" s="1"/>
  <c r="BC646" i="14" s="1"/>
  <c r="F645" i="12"/>
  <c r="H645" i="12" s="1"/>
  <c r="W730" i="4"/>
  <c r="U731" i="4"/>
  <c r="S731" i="4" s="1"/>
  <c r="O647" i="4" l="1"/>
  <c r="AB689" i="14"/>
  <c r="AQ642" i="4"/>
  <c r="AF672" i="14"/>
  <c r="AC616" i="4"/>
  <c r="AD608" i="14"/>
  <c r="V731" i="4"/>
  <c r="W731" i="4" s="1"/>
  <c r="X617" i="4"/>
  <c r="J648" i="4"/>
  <c r="K648" i="4" s="1"/>
  <c r="L648" i="4" s="1"/>
  <c r="BC647" i="14" s="1"/>
  <c r="AL643" i="4"/>
  <c r="E646" i="12"/>
  <c r="O648" i="4" l="1"/>
  <c r="AB691" i="14"/>
  <c r="U732" i="4"/>
  <c r="S732" i="4" s="1"/>
  <c r="V732" i="4" s="1"/>
  <c r="U733" i="4" s="1"/>
  <c r="S733" i="4" s="1"/>
  <c r="Y617" i="4"/>
  <c r="Z617" i="4" s="1"/>
  <c r="BD616" i="14" s="1"/>
  <c r="AM643" i="4"/>
  <c r="AN643" i="4" s="1"/>
  <c r="BE642" i="14" s="1"/>
  <c r="J649" i="4"/>
  <c r="K649" i="4" s="1"/>
  <c r="L649" i="4" s="1"/>
  <c r="BC648" i="14" s="1"/>
  <c r="F646" i="12"/>
  <c r="H646" i="12" s="1"/>
  <c r="E647" i="12"/>
  <c r="O649" i="4" l="1"/>
  <c r="AB693" i="14"/>
  <c r="AC617" i="4"/>
  <c r="AD610" i="14"/>
  <c r="AQ643" i="4"/>
  <c r="AF673" i="14"/>
  <c r="X618" i="4"/>
  <c r="W732" i="4"/>
  <c r="V733" i="4" s="1"/>
  <c r="W733" i="4" s="1"/>
  <c r="AL644" i="4"/>
  <c r="AM644" i="4" s="1"/>
  <c r="AN644" i="4" s="1"/>
  <c r="E648" i="12"/>
  <c r="F647" i="12"/>
  <c r="H647" i="12" s="1"/>
  <c r="J650" i="4"/>
  <c r="AW14" i="14" l="1"/>
  <c r="BE643" i="14"/>
  <c r="AQ644" i="4"/>
  <c r="AF676" i="14"/>
  <c r="Y618" i="4"/>
  <c r="Z618" i="4" s="1"/>
  <c r="BD617" i="14" s="1"/>
  <c r="U734" i="4"/>
  <c r="S734" i="4" s="1"/>
  <c r="V734" i="4" s="1"/>
  <c r="AL645" i="4"/>
  <c r="F648" i="12"/>
  <c r="H648" i="12" s="1"/>
  <c r="K650" i="4"/>
  <c r="L650" i="4" s="1"/>
  <c r="BC649" i="14" s="1"/>
  <c r="O650" i="4" l="1"/>
  <c r="AB695" i="14"/>
  <c r="AC618" i="4"/>
  <c r="AD612" i="14"/>
  <c r="X619" i="4"/>
  <c r="Y619" i="4" s="1"/>
  <c r="Z619" i="4" s="1"/>
  <c r="BD618" i="14" s="1"/>
  <c r="W734" i="4"/>
  <c r="U735" i="4"/>
  <c r="S735" i="4" s="1"/>
  <c r="AM645" i="4"/>
  <c r="AN645" i="4" s="1"/>
  <c r="BE644" i="14" s="1"/>
  <c r="E649" i="12"/>
  <c r="J651" i="4"/>
  <c r="AQ645" i="4" l="1"/>
  <c r="AF677" i="14"/>
  <c r="AC619" i="4"/>
  <c r="AD614" i="14"/>
  <c r="V735" i="4"/>
  <c r="W735" i="4" s="1"/>
  <c r="X620" i="4"/>
  <c r="AL646" i="4"/>
  <c r="AM646" i="4" s="1"/>
  <c r="AN646" i="4" s="1"/>
  <c r="BE645" i="14" s="1"/>
  <c r="K651" i="4"/>
  <c r="L651" i="4" s="1"/>
  <c r="BC650" i="14" s="1"/>
  <c r="F649" i="12"/>
  <c r="H649" i="12" s="1"/>
  <c r="AQ646" i="4" l="1"/>
  <c r="AF679" i="14"/>
  <c r="O651" i="4"/>
  <c r="AB698" i="14"/>
  <c r="U736" i="4"/>
  <c r="S736" i="4" s="1"/>
  <c r="Y620" i="4"/>
  <c r="Z620" i="4" s="1"/>
  <c r="BD619" i="14" s="1"/>
  <c r="AL647" i="4"/>
  <c r="AM647" i="4" s="1"/>
  <c r="AN647" i="4" s="1"/>
  <c r="BE646" i="14" s="1"/>
  <c r="J652" i="4"/>
  <c r="K652" i="4" s="1"/>
  <c r="L652" i="4" s="1"/>
  <c r="BC651" i="14" s="1"/>
  <c r="E650" i="12"/>
  <c r="O652" i="4" l="1"/>
  <c r="AB702" i="14"/>
  <c r="AQ647" i="4"/>
  <c r="AF681" i="14"/>
  <c r="AC620" i="4"/>
  <c r="AD616" i="14"/>
  <c r="L9" i="8"/>
  <c r="L48" i="8" s="1"/>
  <c r="S48" i="8" s="1"/>
  <c r="AL648" i="4"/>
  <c r="AM648" i="4" s="1"/>
  <c r="AN648" i="4" s="1"/>
  <c r="BE647" i="14" s="1"/>
  <c r="X621" i="4"/>
  <c r="J653" i="4"/>
  <c r="K653" i="4" s="1"/>
  <c r="L653" i="4" s="1"/>
  <c r="BC652" i="14" s="1"/>
  <c r="E651" i="12"/>
  <c r="F650" i="12"/>
  <c r="H650" i="12" s="1"/>
  <c r="V736" i="4"/>
  <c r="W736" i="4" s="1"/>
  <c r="L7" i="8"/>
  <c r="L35" i="8" s="1"/>
  <c r="L72" i="8" s="1"/>
  <c r="L46" i="8" l="1"/>
  <c r="AQ648" i="4"/>
  <c r="AF683" i="14"/>
  <c r="O653" i="4"/>
  <c r="AB704" i="14"/>
  <c r="Y621" i="4"/>
  <c r="Z621" i="4" s="1"/>
  <c r="BD620" i="14" s="1"/>
  <c r="AL649" i="4"/>
  <c r="AM649" i="4" s="1"/>
  <c r="AN649" i="4" s="1"/>
  <c r="BE648" i="14" s="1"/>
  <c r="J654" i="4"/>
  <c r="F651" i="12"/>
  <c r="H651" i="12" s="1"/>
  <c r="E652" i="12"/>
  <c r="AQ649" i="4" l="1"/>
  <c r="AF686" i="14"/>
  <c r="AC621" i="4"/>
  <c r="AD618" i="14"/>
  <c r="X622" i="4"/>
  <c r="AL650" i="4"/>
  <c r="F652" i="12"/>
  <c r="H652" i="12" s="1"/>
  <c r="K654" i="4"/>
  <c r="L654" i="4" s="1"/>
  <c r="BC653" i="14" s="1"/>
  <c r="O654" i="4" l="1"/>
  <c r="AB666" i="14"/>
  <c r="Y622" i="4"/>
  <c r="Z622" i="4" s="1"/>
  <c r="BD621" i="14" s="1"/>
  <c r="J655" i="4"/>
  <c r="K655" i="4" s="1"/>
  <c r="L655" i="4" s="1"/>
  <c r="BC654" i="14" s="1"/>
  <c r="AM650" i="4"/>
  <c r="AN650" i="4" s="1"/>
  <c r="BE649" i="14" s="1"/>
  <c r="E653" i="12"/>
  <c r="AQ650" i="4" l="1"/>
  <c r="AF688" i="14"/>
  <c r="O655" i="4"/>
  <c r="AB696" i="14"/>
  <c r="AC622" i="4"/>
  <c r="AD620" i="14"/>
  <c r="X623" i="4"/>
  <c r="Y623" i="4" s="1"/>
  <c r="Z623" i="4" s="1"/>
  <c r="BD622" i="14" s="1"/>
  <c r="AL651" i="4"/>
  <c r="AM651" i="4" s="1"/>
  <c r="AN651" i="4" s="1"/>
  <c r="BE650" i="14" s="1"/>
  <c r="J656" i="4"/>
  <c r="K656" i="4" s="1"/>
  <c r="L656" i="4" s="1"/>
  <c r="BC655" i="14" s="1"/>
  <c r="E654" i="12"/>
  <c r="F653" i="12"/>
  <c r="H653" i="12" s="1"/>
  <c r="AC623" i="4" l="1"/>
  <c r="AD623" i="14"/>
  <c r="O656" i="4"/>
  <c r="AB492" i="14"/>
  <c r="AQ651" i="4"/>
  <c r="AF691" i="14"/>
  <c r="X624" i="4"/>
  <c r="AL652" i="4"/>
  <c r="AM652" i="4" s="1"/>
  <c r="AN652" i="4" s="1"/>
  <c r="BE651" i="14" s="1"/>
  <c r="J657" i="4"/>
  <c r="E655" i="12"/>
  <c r="F654" i="12"/>
  <c r="H654" i="12" s="1"/>
  <c r="AQ652" i="4" l="1"/>
  <c r="AF694" i="14"/>
  <c r="Y624" i="4"/>
  <c r="Z624" i="4" s="1"/>
  <c r="BD623" i="14" s="1"/>
  <c r="AL653" i="4"/>
  <c r="K657" i="4"/>
  <c r="L657" i="4" s="1"/>
  <c r="BC656" i="14" s="1"/>
  <c r="F655" i="12"/>
  <c r="H655" i="12" s="1"/>
  <c r="O657" i="4" l="1"/>
  <c r="AB543" i="14"/>
  <c r="AC624" i="4"/>
  <c r="AD626" i="14"/>
  <c r="X625" i="4"/>
  <c r="Y625" i="4" s="1"/>
  <c r="Z625" i="4" s="1"/>
  <c r="BD624" i="14" s="1"/>
  <c r="J658" i="4"/>
  <c r="K658" i="4" s="1"/>
  <c r="L658" i="4" s="1"/>
  <c r="BC657" i="14" s="1"/>
  <c r="AM653" i="4"/>
  <c r="AN653" i="4" s="1"/>
  <c r="BE652" i="14" s="1"/>
  <c r="E656" i="12"/>
  <c r="AQ653" i="4" l="1"/>
  <c r="AF696" i="14"/>
  <c r="O658" i="4"/>
  <c r="AB26" i="14"/>
  <c r="AC625" i="4"/>
  <c r="AD628" i="14"/>
  <c r="X626" i="4"/>
  <c r="Y626" i="4" s="1"/>
  <c r="Z626" i="4" s="1"/>
  <c r="BD625" i="14" s="1"/>
  <c r="AL654" i="4"/>
  <c r="AM654" i="4" s="1"/>
  <c r="F656" i="12"/>
  <c r="H656" i="12" s="1"/>
  <c r="E657" i="12"/>
  <c r="J659" i="4"/>
  <c r="AC626" i="4" l="1"/>
  <c r="AD630" i="14"/>
  <c r="AN654" i="4"/>
  <c r="BE653" i="14" s="1"/>
  <c r="AL655" i="4"/>
  <c r="AM655" i="4" s="1"/>
  <c r="AN655" i="4" s="1"/>
  <c r="BE654" i="14" s="1"/>
  <c r="X627" i="4"/>
  <c r="F657" i="12"/>
  <c r="H657" i="12" s="1"/>
  <c r="K659" i="4"/>
  <c r="L659" i="4" s="1"/>
  <c r="BC658" i="14" s="1"/>
  <c r="O659" i="4" l="1"/>
  <c r="AB293" i="14"/>
  <c r="AQ655" i="4"/>
  <c r="AF692" i="14"/>
  <c r="AQ654" i="4"/>
  <c r="AF670" i="14"/>
  <c r="Y627" i="4"/>
  <c r="Z627" i="4" s="1"/>
  <c r="BD626" i="14" s="1"/>
  <c r="AL656" i="4"/>
  <c r="AM656" i="4" s="1"/>
  <c r="AN656" i="4" s="1"/>
  <c r="BE655" i="14" s="1"/>
  <c r="E658" i="12"/>
  <c r="J660" i="4"/>
  <c r="AQ656" i="4" l="1"/>
  <c r="AF567" i="14"/>
  <c r="AC627" i="4"/>
  <c r="AD633" i="14"/>
  <c r="AL657" i="4"/>
  <c r="AM657" i="4" s="1"/>
  <c r="AN657" i="4" s="1"/>
  <c r="BE656" i="14" s="1"/>
  <c r="X628" i="4"/>
  <c r="Y628" i="4" s="1"/>
  <c r="Z628" i="4" s="1"/>
  <c r="BD627" i="14" s="1"/>
  <c r="K660" i="4"/>
  <c r="L660" i="4" s="1"/>
  <c r="BC659" i="14" s="1"/>
  <c r="F658" i="12"/>
  <c r="H658" i="12" s="1"/>
  <c r="O660" i="4" l="1"/>
  <c r="AB55" i="14"/>
  <c r="AC628" i="4"/>
  <c r="AD636" i="14"/>
  <c r="AQ657" i="4"/>
  <c r="AF545" i="14"/>
  <c r="X629" i="4"/>
  <c r="AL658" i="4"/>
  <c r="AM658" i="4" s="1"/>
  <c r="AN658" i="4" s="1"/>
  <c r="BE657" i="14" s="1"/>
  <c r="E659" i="12"/>
  <c r="J661" i="4"/>
  <c r="AQ658" i="4" l="1"/>
  <c r="AF63" i="14"/>
  <c r="Y629" i="4"/>
  <c r="Z629" i="4" s="1"/>
  <c r="BD628" i="14" s="1"/>
  <c r="AL659" i="4"/>
  <c r="AM659" i="4" s="1"/>
  <c r="AN659" i="4" s="1"/>
  <c r="BE658" i="14" s="1"/>
  <c r="K661" i="4"/>
  <c r="L661" i="4" s="1"/>
  <c r="BC660" i="14" s="1"/>
  <c r="F659" i="12"/>
  <c r="H659" i="12" s="1"/>
  <c r="O661" i="4" l="1"/>
  <c r="AB240" i="14"/>
  <c r="AQ659" i="4"/>
  <c r="AF289" i="14"/>
  <c r="AC629" i="4"/>
  <c r="AD634" i="14"/>
  <c r="X630" i="4"/>
  <c r="AL660" i="4"/>
  <c r="AM660" i="4" s="1"/>
  <c r="J662" i="4"/>
  <c r="E660" i="12"/>
  <c r="Y630" i="4" l="1"/>
  <c r="Z630" i="4" s="1"/>
  <c r="BD629" i="14" s="1"/>
  <c r="AL661" i="4"/>
  <c r="AN660" i="4"/>
  <c r="BE659" i="14" s="1"/>
  <c r="F660" i="12"/>
  <c r="H660" i="12" s="1"/>
  <c r="K662" i="4"/>
  <c r="L662" i="4" s="1"/>
  <c r="BC661" i="14" s="1"/>
  <c r="O662" i="4" l="1"/>
  <c r="AB268" i="14"/>
  <c r="AQ660" i="4"/>
  <c r="AF125" i="14"/>
  <c r="AC630" i="4"/>
  <c r="AD639" i="14"/>
  <c r="X631" i="4"/>
  <c r="Y631" i="4" s="1"/>
  <c r="Z631" i="4" s="1"/>
  <c r="BD630" i="14" s="1"/>
  <c r="AM661" i="4"/>
  <c r="AN661" i="4" s="1"/>
  <c r="BE660" i="14" s="1"/>
  <c r="J663" i="4"/>
  <c r="K663" i="4" s="1"/>
  <c r="L663" i="4" s="1"/>
  <c r="BC662" i="14" s="1"/>
  <c r="E661" i="12"/>
  <c r="AC631" i="4" l="1"/>
  <c r="AD643" i="14"/>
  <c r="O663" i="4"/>
  <c r="AB134" i="14"/>
  <c r="AQ661" i="4"/>
  <c r="AF213" i="14"/>
  <c r="X632" i="4"/>
  <c r="Y632" i="4" s="1"/>
  <c r="AL662" i="4"/>
  <c r="AM662" i="4" s="1"/>
  <c r="AN662" i="4" s="1"/>
  <c r="BE661" i="14" s="1"/>
  <c r="J664" i="4"/>
  <c r="K664" i="4" s="1"/>
  <c r="L664" i="4" s="1"/>
  <c r="BC663" i="14" s="1"/>
  <c r="E662" i="12"/>
  <c r="F661" i="12"/>
  <c r="H661" i="12" s="1"/>
  <c r="AQ662" i="4" l="1"/>
  <c r="AF264" i="14"/>
  <c r="O664" i="4"/>
  <c r="AB223" i="14"/>
  <c r="Z632" i="4"/>
  <c r="BD631" i="14" s="1"/>
  <c r="X633" i="4"/>
  <c r="Y633" i="4" s="1"/>
  <c r="Z633" i="4" s="1"/>
  <c r="BD632" i="14" s="1"/>
  <c r="AL663" i="4"/>
  <c r="J665" i="4"/>
  <c r="K665" i="4" s="1"/>
  <c r="L665" i="4" s="1"/>
  <c r="BC664" i="14" s="1"/>
  <c r="F662" i="12"/>
  <c r="H662" i="12" s="1"/>
  <c r="E663" i="12"/>
  <c r="O665" i="4" l="1"/>
  <c r="AB246" i="14"/>
  <c r="AC633" i="4"/>
  <c r="AD649" i="14"/>
  <c r="AC632" i="4"/>
  <c r="AD646" i="14"/>
  <c r="X634" i="4"/>
  <c r="Y634" i="4" s="1"/>
  <c r="Z634" i="4" s="1"/>
  <c r="BD633" i="14" s="1"/>
  <c r="AM663" i="4"/>
  <c r="AN663" i="4" s="1"/>
  <c r="BE662" i="14" s="1"/>
  <c r="J666" i="4"/>
  <c r="K666" i="4" s="1"/>
  <c r="L666" i="4" s="1"/>
  <c r="BC665" i="14" s="1"/>
  <c r="E664" i="12"/>
  <c r="F663" i="12"/>
  <c r="H663" i="12" s="1"/>
  <c r="AC634" i="4" l="1"/>
  <c r="AD652" i="14"/>
  <c r="AQ663" i="4"/>
  <c r="AF191" i="14"/>
  <c r="O666" i="4"/>
  <c r="AB252" i="14"/>
  <c r="X635" i="4"/>
  <c r="Y635" i="4" s="1"/>
  <c r="AL664" i="4"/>
  <c r="E665" i="12"/>
  <c r="F664" i="12"/>
  <c r="H664" i="12" s="1"/>
  <c r="J667" i="4"/>
  <c r="Z635" i="4" l="1"/>
  <c r="BD634" i="14" s="1"/>
  <c r="X636" i="4"/>
  <c r="Y636" i="4" s="1"/>
  <c r="Z636" i="4" s="1"/>
  <c r="BD635" i="14" s="1"/>
  <c r="AM664" i="4"/>
  <c r="AN664" i="4" s="1"/>
  <c r="BE663" i="14" s="1"/>
  <c r="F665" i="12"/>
  <c r="H665" i="12" s="1"/>
  <c r="K667" i="4"/>
  <c r="L667" i="4" s="1"/>
  <c r="BC666" i="14" s="1"/>
  <c r="O667" i="4" l="1"/>
  <c r="AB250" i="14"/>
  <c r="AQ664" i="4"/>
  <c r="AF198" i="14"/>
  <c r="AC636" i="4"/>
  <c r="AD658" i="14"/>
  <c r="AC635" i="4"/>
  <c r="AD655" i="14"/>
  <c r="AL665" i="4"/>
  <c r="AM665" i="4" s="1"/>
  <c r="AN665" i="4" s="1"/>
  <c r="BE664" i="14" s="1"/>
  <c r="X637" i="4"/>
  <c r="E666" i="12"/>
  <c r="J668" i="4"/>
  <c r="AQ665" i="4" l="1"/>
  <c r="AF238" i="14"/>
  <c r="Y637" i="4"/>
  <c r="Z637" i="4" s="1"/>
  <c r="BD636" i="14" s="1"/>
  <c r="AL666" i="4"/>
  <c r="AM666" i="4" s="1"/>
  <c r="AN666" i="4" s="1"/>
  <c r="BE665" i="14" s="1"/>
  <c r="K668" i="4"/>
  <c r="L668" i="4" s="1"/>
  <c r="BC667" i="14" s="1"/>
  <c r="F666" i="12"/>
  <c r="H666" i="12" s="1"/>
  <c r="O668" i="4" l="1"/>
  <c r="AB259" i="14"/>
  <c r="AQ666" i="4"/>
  <c r="AF250" i="14"/>
  <c r="AC637" i="4"/>
  <c r="AD660" i="14"/>
  <c r="X638" i="4"/>
  <c r="AL667" i="4"/>
  <c r="AM667" i="4" s="1"/>
  <c r="AN667" i="4" s="1"/>
  <c r="BE666" i="14" s="1"/>
  <c r="E667" i="12"/>
  <c r="J669" i="4"/>
  <c r="AQ667" i="4" l="1"/>
  <c r="AF253" i="14"/>
  <c r="Y638" i="4"/>
  <c r="Z638" i="4" s="1"/>
  <c r="BD637" i="14" s="1"/>
  <c r="AL668" i="4"/>
  <c r="AM668" i="4" s="1"/>
  <c r="AN668" i="4" s="1"/>
  <c r="BE667" i="14" s="1"/>
  <c r="K669" i="4"/>
  <c r="L669" i="4" s="1"/>
  <c r="BC668" i="14" s="1"/>
  <c r="F667" i="12"/>
  <c r="H667" i="12" s="1"/>
  <c r="O669" i="4" l="1"/>
  <c r="AB215" i="14"/>
  <c r="AQ668" i="4"/>
  <c r="AF273" i="14"/>
  <c r="AC638" i="4"/>
  <c r="AD645" i="14"/>
  <c r="X639" i="4"/>
  <c r="Y639" i="4" s="1"/>
  <c r="Z639" i="4" s="1"/>
  <c r="BD638" i="14" s="1"/>
  <c r="AL669" i="4"/>
  <c r="AM669" i="4" s="1"/>
  <c r="E668" i="12"/>
  <c r="J670" i="4"/>
  <c r="AC639" i="4" l="1"/>
  <c r="AD580" i="14"/>
  <c r="X640" i="4"/>
  <c r="AN669" i="4"/>
  <c r="BE668" i="14" s="1"/>
  <c r="AL670" i="4"/>
  <c r="K670" i="4"/>
  <c r="L670" i="4" s="1"/>
  <c r="BC669" i="14" s="1"/>
  <c r="F668" i="12"/>
  <c r="H668" i="12" s="1"/>
  <c r="O670" i="4" l="1"/>
  <c r="AB245" i="14"/>
  <c r="AQ669" i="4"/>
  <c r="AF232" i="14"/>
  <c r="Y640" i="4"/>
  <c r="Z640" i="4" s="1"/>
  <c r="BD639" i="14" s="1"/>
  <c r="AM670" i="4"/>
  <c r="AN670" i="4" s="1"/>
  <c r="BE669" i="14" s="1"/>
  <c r="J671" i="4"/>
  <c r="E669" i="12"/>
  <c r="AQ670" i="4" l="1"/>
  <c r="AF260" i="14"/>
  <c r="AC640" i="4"/>
  <c r="AD650" i="14"/>
  <c r="X641" i="4"/>
  <c r="AL671" i="4"/>
  <c r="F669" i="12"/>
  <c r="H669" i="12" s="1"/>
  <c r="K671" i="4"/>
  <c r="L671" i="4" s="1"/>
  <c r="BC670" i="14" s="1"/>
  <c r="O671" i="4" l="1"/>
  <c r="AB272" i="14"/>
  <c r="Y641" i="4"/>
  <c r="Z641" i="4" s="1"/>
  <c r="BD640" i="14" s="1"/>
  <c r="AM671" i="4"/>
  <c r="AN671" i="4" s="1"/>
  <c r="BE670" i="14" s="1"/>
  <c r="J672" i="4"/>
  <c r="E670" i="12"/>
  <c r="AQ671" i="4" l="1"/>
  <c r="AF301" i="14"/>
  <c r="AC641" i="4"/>
  <c r="AD663" i="14"/>
  <c r="AL672" i="4"/>
  <c r="AM672" i="4" s="1"/>
  <c r="AN672" i="4" s="1"/>
  <c r="BE671" i="14" s="1"/>
  <c r="X642" i="4"/>
  <c r="Y642" i="4" s="1"/>
  <c r="Z642" i="4" s="1"/>
  <c r="BD641" i="14" s="1"/>
  <c r="F670" i="12"/>
  <c r="H670" i="12" s="1"/>
  <c r="K672" i="4"/>
  <c r="L672" i="4" s="1"/>
  <c r="BC671" i="14" s="1"/>
  <c r="O672" i="4" l="1"/>
  <c r="AB289" i="14"/>
  <c r="AC642" i="4"/>
  <c r="AD665" i="14"/>
  <c r="AQ672" i="4"/>
  <c r="AF311" i="14"/>
  <c r="AL673" i="4"/>
  <c r="AM673" i="4" s="1"/>
  <c r="AN673" i="4" s="1"/>
  <c r="BE672" i="14" s="1"/>
  <c r="X643" i="4"/>
  <c r="J673" i="4"/>
  <c r="K673" i="4" s="1"/>
  <c r="E671" i="12"/>
  <c r="AQ673" i="4" l="1"/>
  <c r="AF355" i="14"/>
  <c r="AL674" i="4"/>
  <c r="AM674" i="4" s="1"/>
  <c r="AN674" i="4" s="1"/>
  <c r="BE673" i="14" s="1"/>
  <c r="Y643" i="4"/>
  <c r="Z643" i="4" s="1"/>
  <c r="BD642" i="14" s="1"/>
  <c r="L673" i="4"/>
  <c r="J674" i="4"/>
  <c r="K674" i="4" s="1"/>
  <c r="L674" i="4" s="1"/>
  <c r="BC673" i="14" s="1"/>
  <c r="F671" i="12"/>
  <c r="H671" i="12" s="1"/>
  <c r="AB325" i="14" l="1"/>
  <c r="BC672" i="14"/>
  <c r="AC643" i="4"/>
  <c r="AD668" i="14"/>
  <c r="O674" i="4"/>
  <c r="AB328" i="14"/>
  <c r="AQ674" i="4"/>
  <c r="AF364" i="14"/>
  <c r="E672" i="12"/>
  <c r="F672" i="12" s="1"/>
  <c r="H672" i="12" s="1"/>
  <c r="O673" i="4"/>
  <c r="AL675" i="4"/>
  <c r="AM675" i="4" s="1"/>
  <c r="AN675" i="4" s="1"/>
  <c r="X644" i="4"/>
  <c r="E673" i="12"/>
  <c r="J675" i="4"/>
  <c r="AW15" i="14" l="1"/>
  <c r="BE674" i="14"/>
  <c r="AQ675" i="4"/>
  <c r="AF413" i="14"/>
  <c r="AL676" i="4"/>
  <c r="AM676" i="4" s="1"/>
  <c r="AN676" i="4" s="1"/>
  <c r="BE675" i="14" s="1"/>
  <c r="Y644" i="4"/>
  <c r="Z644" i="4" s="1"/>
  <c r="K675" i="4"/>
  <c r="L675" i="4" s="1"/>
  <c r="F673" i="12"/>
  <c r="H673" i="12" s="1"/>
  <c r="AS15" i="14" l="1"/>
  <c r="BC674" i="14"/>
  <c r="AU14" i="14"/>
  <c r="BD643" i="14"/>
  <c r="AC644" i="4"/>
  <c r="AD669" i="14"/>
  <c r="O675" i="4"/>
  <c r="AB359" i="14"/>
  <c r="AQ676" i="4"/>
  <c r="AF441" i="14"/>
  <c r="X645" i="4"/>
  <c r="Y645" i="4" s="1"/>
  <c r="Z645" i="4" s="1"/>
  <c r="BD644" i="14" s="1"/>
  <c r="AL677" i="4"/>
  <c r="AM677" i="4" s="1"/>
  <c r="AN677" i="4" s="1"/>
  <c r="BE676" i="14" s="1"/>
  <c r="J676" i="4"/>
  <c r="E674" i="12"/>
  <c r="AQ677" i="4" l="1"/>
  <c r="AF457" i="14"/>
  <c r="AC645" i="4"/>
  <c r="AD671" i="14"/>
  <c r="X646" i="4"/>
  <c r="AL678" i="4"/>
  <c r="K676" i="4"/>
  <c r="L676" i="4" s="1"/>
  <c r="BC675" i="14" s="1"/>
  <c r="F674" i="12"/>
  <c r="H674" i="12" s="1"/>
  <c r="O676" i="4" l="1"/>
  <c r="AB394" i="14"/>
  <c r="Y646" i="4"/>
  <c r="Z646" i="4" s="1"/>
  <c r="BD645" i="14" s="1"/>
  <c r="J677" i="4"/>
  <c r="E675" i="12"/>
  <c r="AM678" i="4"/>
  <c r="AN678" i="4" s="1"/>
  <c r="BE677" i="14" s="1"/>
  <c r="AC646" i="4" l="1"/>
  <c r="AD674" i="14"/>
  <c r="AQ678" i="4"/>
  <c r="AF509" i="14"/>
  <c r="X647" i="4"/>
  <c r="Y647" i="4" s="1"/>
  <c r="Z647" i="4" s="1"/>
  <c r="BD646" i="14" s="1"/>
  <c r="AL679" i="4"/>
  <c r="AM679" i="4" s="1"/>
  <c r="AN679" i="4" s="1"/>
  <c r="BE678" i="14" s="1"/>
  <c r="K677" i="4"/>
  <c r="L677" i="4" s="1"/>
  <c r="BC676" i="14" s="1"/>
  <c r="F675" i="12"/>
  <c r="H675" i="12" s="1"/>
  <c r="O677" i="4" l="1"/>
  <c r="AB405" i="14"/>
  <c r="AQ679" i="4"/>
  <c r="AF513" i="14"/>
  <c r="AC647" i="4"/>
  <c r="AD676" i="14"/>
  <c r="X648" i="4"/>
  <c r="AL680" i="4"/>
  <c r="J678" i="4"/>
  <c r="E676" i="12"/>
  <c r="Y648" i="4" l="1"/>
  <c r="Z648" i="4" s="1"/>
  <c r="BD647" i="14" s="1"/>
  <c r="F676" i="12"/>
  <c r="H676" i="12" s="1"/>
  <c r="K678" i="4"/>
  <c r="L678" i="4" s="1"/>
  <c r="BC677" i="14" s="1"/>
  <c r="AM680" i="4"/>
  <c r="AN680" i="4" s="1"/>
  <c r="BE679" i="14" s="1"/>
  <c r="AQ680" i="4" l="1"/>
  <c r="AF537" i="14"/>
  <c r="O678" i="4"/>
  <c r="AB444" i="14"/>
  <c r="AC648" i="4"/>
  <c r="AD678" i="14"/>
  <c r="X649" i="4"/>
  <c r="Y649" i="4" s="1"/>
  <c r="Z649" i="4" s="1"/>
  <c r="BD648" i="14" s="1"/>
  <c r="J679" i="4"/>
  <c r="K679" i="4" s="1"/>
  <c r="L679" i="4" s="1"/>
  <c r="BC678" i="14" s="1"/>
  <c r="AL681" i="4"/>
  <c r="E677" i="12"/>
  <c r="AC649" i="4" l="1"/>
  <c r="AD680" i="14"/>
  <c r="O679" i="4"/>
  <c r="AB441" i="14"/>
  <c r="X650" i="4"/>
  <c r="F677" i="12"/>
  <c r="H677" i="12" s="1"/>
  <c r="E678" i="12"/>
  <c r="J680" i="4"/>
  <c r="AM681" i="4"/>
  <c r="AN681" i="4" s="1"/>
  <c r="BE680" i="14" s="1"/>
  <c r="AQ681" i="4" l="1"/>
  <c r="AF605" i="14"/>
  <c r="Y650" i="4"/>
  <c r="Z650" i="4" s="1"/>
  <c r="BD649" i="14" s="1"/>
  <c r="F678" i="12"/>
  <c r="H678" i="12" s="1"/>
  <c r="AL682" i="4"/>
  <c r="K680" i="4"/>
  <c r="L680" i="4" s="1"/>
  <c r="BC679" i="14" s="1"/>
  <c r="O680" i="4" l="1"/>
  <c r="AB467" i="14"/>
  <c r="AC650" i="4"/>
  <c r="AD682" i="14"/>
  <c r="X651" i="4"/>
  <c r="E679" i="12"/>
  <c r="J681" i="4"/>
  <c r="AM682" i="4"/>
  <c r="AN682" i="4" s="1"/>
  <c r="BE681" i="14" s="1"/>
  <c r="AQ682" i="4" l="1"/>
  <c r="AF626" i="14"/>
  <c r="Y651" i="4"/>
  <c r="Z651" i="4" s="1"/>
  <c r="BD650" i="14" s="1"/>
  <c r="AL683" i="4"/>
  <c r="K681" i="4"/>
  <c r="L681" i="4" s="1"/>
  <c r="BC680" i="14" s="1"/>
  <c r="F679" i="12"/>
  <c r="H679" i="12" s="1"/>
  <c r="O681" i="4" l="1"/>
  <c r="AB520" i="14"/>
  <c r="AC651" i="4"/>
  <c r="AD684" i="14"/>
  <c r="X652" i="4"/>
  <c r="J682" i="4"/>
  <c r="E680" i="12"/>
  <c r="AM683" i="4"/>
  <c r="AN683" i="4" s="1"/>
  <c r="BE682" i="14" s="1"/>
  <c r="AQ683" i="4" l="1"/>
  <c r="AF702" i="14"/>
  <c r="Y652" i="4"/>
  <c r="Z652" i="4" s="1"/>
  <c r="BD651" i="14" s="1"/>
  <c r="AL684" i="4"/>
  <c r="F680" i="12"/>
  <c r="H680" i="12" s="1"/>
  <c r="K682" i="4"/>
  <c r="L682" i="4" s="1"/>
  <c r="BC681" i="14" s="1"/>
  <c r="O682" i="4" l="1"/>
  <c r="AB529" i="14"/>
  <c r="AC652" i="4"/>
  <c r="AD687" i="14"/>
  <c r="X653" i="4"/>
  <c r="J683" i="4"/>
  <c r="K683" i="4" s="1"/>
  <c r="L683" i="4" s="1"/>
  <c r="BC682" i="14" s="1"/>
  <c r="E681" i="12"/>
  <c r="AM684" i="4"/>
  <c r="AN684" i="4" s="1"/>
  <c r="BE683" i="14" s="1"/>
  <c r="AQ684" i="4" l="1"/>
  <c r="AF710" i="14"/>
  <c r="O683" i="4"/>
  <c r="AB576" i="14"/>
  <c r="Y653" i="4"/>
  <c r="Z653" i="4" s="1"/>
  <c r="BD652" i="14" s="1"/>
  <c r="F681" i="12"/>
  <c r="H681" i="12" s="1"/>
  <c r="AL685" i="4"/>
  <c r="J684" i="4"/>
  <c r="E682" i="12"/>
  <c r="AC653" i="4" l="1"/>
  <c r="AD689" i="14"/>
  <c r="X654" i="4"/>
  <c r="AM685" i="4"/>
  <c r="AN685" i="4" s="1"/>
  <c r="BE684" i="14" s="1"/>
  <c r="F682" i="12"/>
  <c r="H682" i="12" s="1"/>
  <c r="K684" i="4"/>
  <c r="L684" i="4" s="1"/>
  <c r="BC683" i="14" s="1"/>
  <c r="O684" i="4" l="1"/>
  <c r="AB631" i="14"/>
  <c r="AQ685" i="4"/>
  <c r="AF713" i="14"/>
  <c r="Y654" i="4"/>
  <c r="Z654" i="4" s="1"/>
  <c r="BD653" i="14" s="1"/>
  <c r="AL686" i="4"/>
  <c r="AM686" i="4" s="1"/>
  <c r="AN686" i="4" s="1"/>
  <c r="BE685" i="14" s="1"/>
  <c r="J685" i="4"/>
  <c r="K685" i="4" s="1"/>
  <c r="L685" i="4" s="1"/>
  <c r="BC684" i="14" s="1"/>
  <c r="E683" i="12"/>
  <c r="O685" i="4" l="1"/>
  <c r="AB712" i="14"/>
  <c r="AQ686" i="4"/>
  <c r="AF714" i="14"/>
  <c r="AC654" i="4"/>
  <c r="AD666" i="14"/>
  <c r="X655" i="4"/>
  <c r="Y655" i="4" s="1"/>
  <c r="Z655" i="4" s="1"/>
  <c r="BD654" i="14" s="1"/>
  <c r="AL687" i="4"/>
  <c r="F683" i="12"/>
  <c r="H683" i="12" s="1"/>
  <c r="J686" i="4"/>
  <c r="E684" i="12"/>
  <c r="AC655" i="4" l="1"/>
  <c r="AD685" i="14"/>
  <c r="X656" i="4"/>
  <c r="K686" i="4"/>
  <c r="L686" i="4" s="1"/>
  <c r="BC685" i="14" s="1"/>
  <c r="F684" i="12"/>
  <c r="H684" i="12" s="1"/>
  <c r="AM687" i="4"/>
  <c r="AN687" i="4" s="1"/>
  <c r="BE686" i="14" s="1"/>
  <c r="AQ687" i="4" l="1"/>
  <c r="AF716" i="14"/>
  <c r="O686" i="4"/>
  <c r="AB716" i="14"/>
  <c r="Y656" i="4"/>
  <c r="Z656" i="4" s="1"/>
  <c r="BD655" i="14" s="1"/>
  <c r="AL688" i="4"/>
  <c r="J687" i="4"/>
  <c r="E685" i="12"/>
  <c r="AC656" i="4" l="1"/>
  <c r="AD563" i="14"/>
  <c r="X657" i="4"/>
  <c r="K687" i="4"/>
  <c r="L687" i="4" s="1"/>
  <c r="BC686" i="14" s="1"/>
  <c r="F685" i="12"/>
  <c r="H685" i="12" s="1"/>
  <c r="AM688" i="4"/>
  <c r="AN688" i="4" s="1"/>
  <c r="BE687" i="14" s="1"/>
  <c r="AQ688" i="4" l="1"/>
  <c r="AF708" i="14"/>
  <c r="O687" i="4"/>
  <c r="AB720" i="14"/>
  <c r="Y657" i="4"/>
  <c r="Z657" i="4" s="1"/>
  <c r="BD656" i="14" s="1"/>
  <c r="J688" i="4"/>
  <c r="K688" i="4" s="1"/>
  <c r="L688" i="4" s="1"/>
  <c r="BC687" i="14" s="1"/>
  <c r="AL689" i="4"/>
  <c r="AM689" i="4" s="1"/>
  <c r="AN689" i="4" s="1"/>
  <c r="BE688" i="14" s="1"/>
  <c r="E686" i="12"/>
  <c r="AQ689" i="4" l="1"/>
  <c r="AF712" i="14"/>
  <c r="O688" i="4"/>
  <c r="AB714" i="14"/>
  <c r="AC657" i="4"/>
  <c r="AD547" i="14"/>
  <c r="X658" i="4"/>
  <c r="Y658" i="4" s="1"/>
  <c r="Z658" i="4" s="1"/>
  <c r="BD657" i="14" s="1"/>
  <c r="AL690" i="4"/>
  <c r="AM690" i="4" s="1"/>
  <c r="AN690" i="4" s="1"/>
  <c r="BE689" i="14" s="1"/>
  <c r="J689" i="4"/>
  <c r="F686" i="12"/>
  <c r="H686" i="12" s="1"/>
  <c r="E687" i="12"/>
  <c r="AQ690" i="4" l="1"/>
  <c r="AF348" i="14"/>
  <c r="AC658" i="4"/>
  <c r="AD175" i="14"/>
  <c r="X659" i="4"/>
  <c r="F687" i="12"/>
  <c r="H687" i="12" s="1"/>
  <c r="K689" i="4"/>
  <c r="L689" i="4" s="1"/>
  <c r="BC688" i="14" s="1"/>
  <c r="AL691" i="4"/>
  <c r="O689" i="4" l="1"/>
  <c r="AB717" i="14"/>
  <c r="Y659" i="4"/>
  <c r="Z659" i="4" s="1"/>
  <c r="BD658" i="14" s="1"/>
  <c r="AM691" i="4"/>
  <c r="AN691" i="4" s="1"/>
  <c r="BE690" i="14" s="1"/>
  <c r="E688" i="12"/>
  <c r="J690" i="4"/>
  <c r="AQ691" i="4" l="1"/>
  <c r="AF352" i="14"/>
  <c r="AC659" i="4"/>
  <c r="AD275" i="14"/>
  <c r="X660" i="4"/>
  <c r="Y660" i="4" s="1"/>
  <c r="Z660" i="4" s="1"/>
  <c r="BD659" i="14" s="1"/>
  <c r="AL692" i="4"/>
  <c r="AM692" i="4" s="1"/>
  <c r="AN692" i="4" s="1"/>
  <c r="BE691" i="14" s="1"/>
  <c r="K690" i="4"/>
  <c r="L690" i="4" s="1"/>
  <c r="BC689" i="14" s="1"/>
  <c r="F688" i="12"/>
  <c r="H688" i="12" s="1"/>
  <c r="O690" i="4" l="1"/>
  <c r="AB94" i="14"/>
  <c r="AQ692" i="4"/>
  <c r="AF409" i="14"/>
  <c r="AC660" i="4"/>
  <c r="AD149" i="14"/>
  <c r="X661" i="4"/>
  <c r="J691" i="4"/>
  <c r="K691" i="4" s="1"/>
  <c r="L691" i="4" s="1"/>
  <c r="BC690" i="14" s="1"/>
  <c r="AL693" i="4"/>
  <c r="E689" i="12"/>
  <c r="O691" i="4" l="1"/>
  <c r="AB208" i="14"/>
  <c r="Y661" i="4"/>
  <c r="Z661" i="4" s="1"/>
  <c r="BD660" i="14" s="1"/>
  <c r="AM693" i="4"/>
  <c r="AN693" i="4" s="1"/>
  <c r="BE692" i="14" s="1"/>
  <c r="E690" i="12"/>
  <c r="J692" i="4"/>
  <c r="F689" i="12"/>
  <c r="H689" i="12" s="1"/>
  <c r="AQ693" i="4" l="1"/>
  <c r="AF437" i="14"/>
  <c r="AC661" i="4"/>
  <c r="AD197" i="14"/>
  <c r="X662" i="4"/>
  <c r="AL694" i="4"/>
  <c r="AM694" i="4" s="1"/>
  <c r="AN694" i="4" s="1"/>
  <c r="BE693" i="14" s="1"/>
  <c r="F690" i="12"/>
  <c r="H690" i="12" s="1"/>
  <c r="K692" i="4"/>
  <c r="L692" i="4" s="1"/>
  <c r="BC691" i="14" s="1"/>
  <c r="AQ694" i="4" l="1"/>
  <c r="AF424" i="14"/>
  <c r="O692" i="4"/>
  <c r="AB410" i="14"/>
  <c r="Y662" i="4"/>
  <c r="Z662" i="4" s="1"/>
  <c r="BD661" i="14" s="1"/>
  <c r="AL695" i="4"/>
  <c r="AM695" i="4" s="1"/>
  <c r="AN695" i="4" s="1"/>
  <c r="BE694" i="14" s="1"/>
  <c r="E691" i="12"/>
  <c r="J693" i="4"/>
  <c r="AQ695" i="4" l="1"/>
  <c r="AF192" i="14"/>
  <c r="AC662" i="4"/>
  <c r="AD243" i="14"/>
  <c r="X663" i="4"/>
  <c r="K693" i="4"/>
  <c r="L693" i="4" s="1"/>
  <c r="BC692" i="14" s="1"/>
  <c r="F691" i="12"/>
  <c r="H691" i="12" s="1"/>
  <c r="AL696" i="4"/>
  <c r="O693" i="4" l="1"/>
  <c r="AB439" i="14"/>
  <c r="Y663" i="4"/>
  <c r="Z663" i="4" s="1"/>
  <c r="BD662" i="14" s="1"/>
  <c r="J694" i="4"/>
  <c r="K694" i="4" s="1"/>
  <c r="L694" i="4" s="1"/>
  <c r="BC693" i="14" s="1"/>
  <c r="AM696" i="4"/>
  <c r="AN696" i="4" s="1"/>
  <c r="BE695" i="14" s="1"/>
  <c r="E692" i="12"/>
  <c r="AQ696" i="4" l="1"/>
  <c r="AF249" i="14"/>
  <c r="O694" i="4"/>
  <c r="AB427" i="14"/>
  <c r="AC663" i="4"/>
  <c r="AD184" i="14"/>
  <c r="X664" i="4"/>
  <c r="E693" i="12"/>
  <c r="AL697" i="4"/>
  <c r="F692" i="12"/>
  <c r="H692" i="12" s="1"/>
  <c r="J695" i="4"/>
  <c r="Y664" i="4" l="1"/>
  <c r="Z664" i="4" s="1"/>
  <c r="BD663" i="14" s="1"/>
  <c r="K695" i="4"/>
  <c r="L695" i="4" s="1"/>
  <c r="BC694" i="14" s="1"/>
  <c r="AM697" i="4"/>
  <c r="AN697" i="4" s="1"/>
  <c r="BE696" i="14" s="1"/>
  <c r="F693" i="12"/>
  <c r="H693" i="12" s="1"/>
  <c r="AQ697" i="4" l="1"/>
  <c r="AF295" i="14"/>
  <c r="O695" i="4"/>
  <c r="AB60" i="14"/>
  <c r="AC664" i="4"/>
  <c r="AD187" i="14"/>
  <c r="X665" i="4"/>
  <c r="Y665" i="4" s="1"/>
  <c r="X666" i="4" s="1"/>
  <c r="AL698" i="4"/>
  <c r="J696" i="4"/>
  <c r="E694" i="12"/>
  <c r="Y666" i="4" l="1"/>
  <c r="Z666" i="4" s="1"/>
  <c r="Z665" i="4"/>
  <c r="F694" i="12"/>
  <c r="H694" i="12" s="1"/>
  <c r="AM698" i="4"/>
  <c r="AN698" i="4" s="1"/>
  <c r="BE697" i="14" s="1"/>
  <c r="K696" i="4"/>
  <c r="L696" i="4" s="1"/>
  <c r="BC695" i="14" s="1"/>
  <c r="AD228" i="14" l="1"/>
  <c r="BD664" i="14"/>
  <c r="BD665" i="14"/>
  <c r="O696" i="4"/>
  <c r="AB206" i="14"/>
  <c r="AQ698" i="4"/>
  <c r="AF329" i="14"/>
  <c r="AC666" i="4"/>
  <c r="AD241" i="14"/>
  <c r="AC665" i="4"/>
  <c r="X667" i="4"/>
  <c r="J697" i="4"/>
  <c r="AL699" i="4"/>
  <c r="E695" i="12"/>
  <c r="Y667" i="4" l="1"/>
  <c r="X668" i="4" s="1"/>
  <c r="F695" i="12"/>
  <c r="H695" i="12" s="1"/>
  <c r="AM699" i="4"/>
  <c r="AN699" i="4" s="1"/>
  <c r="BE698" i="14" s="1"/>
  <c r="K697" i="4"/>
  <c r="L697" i="4" s="1"/>
  <c r="BC696" i="14" s="1"/>
  <c r="O697" i="4" l="1"/>
  <c r="AB285" i="14"/>
  <c r="AQ699" i="4"/>
  <c r="AF375" i="14"/>
  <c r="Y668" i="4"/>
  <c r="Z668" i="4" s="1"/>
  <c r="Z667" i="4"/>
  <c r="AL700" i="4"/>
  <c r="AM700" i="4" s="1"/>
  <c r="AN700" i="4" s="1"/>
  <c r="BE699" i="14" s="1"/>
  <c r="E696" i="12"/>
  <c r="J698" i="4"/>
  <c r="AD253" i="14" l="1"/>
  <c r="BD666" i="14"/>
  <c r="BD667" i="14"/>
  <c r="AQ700" i="4"/>
  <c r="AF312" i="14"/>
  <c r="AC668" i="4"/>
  <c r="AD276" i="14"/>
  <c r="AC667" i="4"/>
  <c r="X669" i="4"/>
  <c r="K698" i="4"/>
  <c r="L698" i="4" s="1"/>
  <c r="BC697" i="14" s="1"/>
  <c r="F696" i="12"/>
  <c r="H696" i="12" s="1"/>
  <c r="AL701" i="4"/>
  <c r="O698" i="4" l="1"/>
  <c r="AB321" i="14"/>
  <c r="Y669" i="4"/>
  <c r="X670" i="4" s="1"/>
  <c r="AM701" i="4"/>
  <c r="AN701" i="4" s="1"/>
  <c r="BE700" i="14" s="1"/>
  <c r="J699" i="4"/>
  <c r="E697" i="12"/>
  <c r="AQ701" i="4" l="1"/>
  <c r="AF143" i="14"/>
  <c r="Y670" i="4"/>
  <c r="Z670" i="4" s="1"/>
  <c r="Z669" i="4"/>
  <c r="F697" i="12"/>
  <c r="H697" i="12" s="1"/>
  <c r="K699" i="4"/>
  <c r="L699" i="4" s="1"/>
  <c r="BC698" i="14" s="1"/>
  <c r="AL702" i="4"/>
  <c r="AD235" i="14" l="1"/>
  <c r="BD668" i="14"/>
  <c r="BD669" i="14"/>
  <c r="O699" i="4"/>
  <c r="AB351" i="14"/>
  <c r="AC670" i="4"/>
  <c r="AD263" i="14"/>
  <c r="AC669" i="4"/>
  <c r="X671" i="4"/>
  <c r="E698" i="12"/>
  <c r="AM702" i="4"/>
  <c r="AN702" i="4" s="1"/>
  <c r="BE701" i="14" s="1"/>
  <c r="J700" i="4"/>
  <c r="AQ702" i="4" l="1"/>
  <c r="AF243" i="14"/>
  <c r="Y671" i="4"/>
  <c r="K700" i="4"/>
  <c r="L700" i="4" s="1"/>
  <c r="BC699" i="14" s="1"/>
  <c r="AL703" i="4"/>
  <c r="F698" i="12"/>
  <c r="H698" i="12" s="1"/>
  <c r="O700" i="4" l="1"/>
  <c r="AB228" i="14"/>
  <c r="Z671" i="4"/>
  <c r="X672" i="4"/>
  <c r="AM703" i="4"/>
  <c r="AN703" i="4" s="1"/>
  <c r="BE702" i="14" s="1"/>
  <c r="J701" i="4"/>
  <c r="E699" i="12"/>
  <c r="AD305" i="14" l="1"/>
  <c r="BD670" i="14"/>
  <c r="AQ703" i="4"/>
  <c r="AF288" i="14"/>
  <c r="Y672" i="4"/>
  <c r="X673" i="4" s="1"/>
  <c r="AC671" i="4"/>
  <c r="F699" i="12"/>
  <c r="H699" i="12" s="1"/>
  <c r="K701" i="4"/>
  <c r="L701" i="4" s="1"/>
  <c r="BC700" i="14" s="1"/>
  <c r="AL704" i="4"/>
  <c r="O701" i="4" l="1"/>
  <c r="AB52" i="14"/>
  <c r="Y673" i="4"/>
  <c r="Z673" i="4" s="1"/>
  <c r="Z672" i="4"/>
  <c r="J702" i="4"/>
  <c r="E700" i="12"/>
  <c r="AM704" i="4"/>
  <c r="AN704" i="4" s="1"/>
  <c r="BE703" i="14" s="1"/>
  <c r="BD672" i="14" l="1"/>
  <c r="AD329" i="14"/>
  <c r="BD671" i="14"/>
  <c r="AQ704" i="4"/>
  <c r="AF321" i="14"/>
  <c r="AC673" i="4"/>
  <c r="AD381" i="14"/>
  <c r="AC672" i="4"/>
  <c r="X674" i="4"/>
  <c r="AL705" i="4"/>
  <c r="K702" i="4"/>
  <c r="L702" i="4" s="1"/>
  <c r="BC701" i="14" s="1"/>
  <c r="F700" i="12"/>
  <c r="H700" i="12" s="1"/>
  <c r="O702" i="4" l="1"/>
  <c r="AB243" i="14"/>
  <c r="Y674" i="4"/>
  <c r="Z674" i="4" s="1"/>
  <c r="BD673" i="14" s="1"/>
  <c r="E701" i="12"/>
  <c r="J703" i="4"/>
  <c r="AM705" i="4"/>
  <c r="AN705" i="4" s="1"/>
  <c r="AW16" i="14" l="1"/>
  <c r="BE704" i="14"/>
  <c r="AQ705" i="4"/>
  <c r="AF368" i="14"/>
  <c r="AC674" i="4"/>
  <c r="AD395" i="14"/>
  <c r="X675" i="4"/>
  <c r="K703" i="4"/>
  <c r="L703" i="4" s="1"/>
  <c r="BC702" i="14" s="1"/>
  <c r="AL706" i="4"/>
  <c r="F701" i="12"/>
  <c r="H701" i="12" s="1"/>
  <c r="O703" i="4" l="1"/>
  <c r="AB274" i="14"/>
  <c r="Y675" i="4"/>
  <c r="Z675" i="4" s="1"/>
  <c r="AM706" i="4"/>
  <c r="AN706" i="4" s="1"/>
  <c r="BE705" i="14" s="1"/>
  <c r="E702" i="12"/>
  <c r="J704" i="4"/>
  <c r="AU15" i="14" l="1"/>
  <c r="BD674" i="14"/>
  <c r="AQ706" i="4"/>
  <c r="AF418" i="14"/>
  <c r="AC675" i="4"/>
  <c r="AD438" i="14"/>
  <c r="X676" i="4"/>
  <c r="F702" i="12"/>
  <c r="H702" i="12" s="1"/>
  <c r="K704" i="4"/>
  <c r="L704" i="4" s="1"/>
  <c r="BC703" i="14" s="1"/>
  <c r="AL707" i="4"/>
  <c r="O704" i="4" l="1"/>
  <c r="AB309" i="14"/>
  <c r="Y676" i="4"/>
  <c r="Z676" i="4" s="1"/>
  <c r="BD675" i="14" s="1"/>
  <c r="E703" i="12"/>
  <c r="J705" i="4"/>
  <c r="AM707" i="4"/>
  <c r="AN707" i="4" s="1"/>
  <c r="BE706" i="14" s="1"/>
  <c r="AQ707" i="4" l="1"/>
  <c r="AF452" i="14"/>
  <c r="AC676" i="4"/>
  <c r="AD490" i="14"/>
  <c r="X677" i="4"/>
  <c r="AL708" i="4"/>
  <c r="AM708" i="4" s="1"/>
  <c r="AN708" i="4" s="1"/>
  <c r="BE707" i="14" s="1"/>
  <c r="K705" i="4"/>
  <c r="L705" i="4" s="1"/>
  <c r="F703" i="12"/>
  <c r="H703" i="12" s="1"/>
  <c r="AS16" i="14" l="1"/>
  <c r="BC704" i="14"/>
  <c r="O705" i="4"/>
  <c r="AB338" i="14"/>
  <c r="AQ708" i="4"/>
  <c r="AF505" i="14"/>
  <c r="Y677" i="4"/>
  <c r="Z677" i="4" s="1"/>
  <c r="BD676" i="14" s="1"/>
  <c r="AL709" i="4"/>
  <c r="AM709" i="4" s="1"/>
  <c r="AN709" i="4" s="1"/>
  <c r="BE708" i="14" s="1"/>
  <c r="E704" i="12"/>
  <c r="J706" i="4"/>
  <c r="AC677" i="4" l="1"/>
  <c r="AD510" i="14"/>
  <c r="AQ709" i="4"/>
  <c r="AF557" i="14"/>
  <c r="X678" i="4"/>
  <c r="Y678" i="4" s="1"/>
  <c r="Z678" i="4" s="1"/>
  <c r="BD677" i="14" s="1"/>
  <c r="AL710" i="4"/>
  <c r="AM710" i="4" s="1"/>
  <c r="AN710" i="4" s="1"/>
  <c r="BE709" i="14" s="1"/>
  <c r="K706" i="4"/>
  <c r="L706" i="4" s="1"/>
  <c r="BC705" i="14" s="1"/>
  <c r="F704" i="12"/>
  <c r="H704" i="12" s="1"/>
  <c r="O706" i="4" l="1"/>
  <c r="AB376" i="14"/>
  <c r="AQ710" i="4"/>
  <c r="AF635" i="14"/>
  <c r="AC678" i="4"/>
  <c r="AD568" i="14"/>
  <c r="X679" i="4"/>
  <c r="Y679" i="4" s="1"/>
  <c r="Z679" i="4" s="1"/>
  <c r="BD678" i="14" s="1"/>
  <c r="AL711" i="4"/>
  <c r="AM711" i="4" s="1"/>
  <c r="AN711" i="4" s="1"/>
  <c r="BE710" i="14" s="1"/>
  <c r="J707" i="4"/>
  <c r="E705" i="12"/>
  <c r="AC679" i="4" l="1"/>
  <c r="AD576" i="14"/>
  <c r="AQ711" i="4"/>
  <c r="AF706" i="14"/>
  <c r="X680" i="4"/>
  <c r="AL712" i="4"/>
  <c r="F705" i="12"/>
  <c r="H705" i="12" s="1"/>
  <c r="K707" i="4"/>
  <c r="L707" i="4" s="1"/>
  <c r="BC706" i="14" s="1"/>
  <c r="O707" i="4" l="1"/>
  <c r="AB424" i="14"/>
  <c r="Y680" i="4"/>
  <c r="Z680" i="4" s="1"/>
  <c r="BD679" i="14" s="1"/>
  <c r="J708" i="4"/>
  <c r="K708" i="4" s="1"/>
  <c r="L708" i="4" s="1"/>
  <c r="BC707" i="14" s="1"/>
  <c r="E706" i="12"/>
  <c r="AM712" i="4"/>
  <c r="AN712" i="4" s="1"/>
  <c r="BE711" i="14" s="1"/>
  <c r="AQ712" i="4" l="1"/>
  <c r="AF720" i="14"/>
  <c r="O708" i="4"/>
  <c r="AB459" i="14"/>
  <c r="AC680" i="4"/>
  <c r="AD631" i="14"/>
  <c r="X681" i="4"/>
  <c r="Y681" i="4" s="1"/>
  <c r="Z681" i="4" s="1"/>
  <c r="BD680" i="14" s="1"/>
  <c r="J709" i="4"/>
  <c r="K709" i="4" s="1"/>
  <c r="L709" i="4" s="1"/>
  <c r="BC708" i="14" s="1"/>
  <c r="AL713" i="4"/>
  <c r="AM713" i="4" s="1"/>
  <c r="AN713" i="4" s="1"/>
  <c r="BE712" i="14" s="1"/>
  <c r="F706" i="12"/>
  <c r="H706" i="12" s="1"/>
  <c r="E707" i="12"/>
  <c r="O709" i="4" l="1"/>
  <c r="AB511" i="14"/>
  <c r="AC681" i="4"/>
  <c r="AD696" i="14"/>
  <c r="AQ713" i="4"/>
  <c r="AF724" i="14"/>
  <c r="X682" i="4"/>
  <c r="E708" i="12"/>
  <c r="J710" i="4"/>
  <c r="AL714" i="4"/>
  <c r="F707" i="12"/>
  <c r="H707" i="12" s="1"/>
  <c r="Y682" i="4" l="1"/>
  <c r="Z682" i="4" s="1"/>
  <c r="BD681" i="14" s="1"/>
  <c r="AM714" i="4"/>
  <c r="AN714" i="4" s="1"/>
  <c r="BE713" i="14" s="1"/>
  <c r="K710" i="4"/>
  <c r="L710" i="4" s="1"/>
  <c r="BC709" i="14" s="1"/>
  <c r="F708" i="12"/>
  <c r="H708" i="12" s="1"/>
  <c r="O710" i="4" l="1"/>
  <c r="AB556" i="14"/>
  <c r="AQ714" i="4"/>
  <c r="AF725" i="14"/>
  <c r="AC682" i="4"/>
  <c r="AD697" i="14"/>
  <c r="X683" i="4"/>
  <c r="J711" i="4"/>
  <c r="K711" i="4" s="1"/>
  <c r="L711" i="4" s="1"/>
  <c r="BC710" i="14" s="1"/>
  <c r="E709" i="12"/>
  <c r="AL715" i="4"/>
  <c r="O711" i="4" l="1"/>
  <c r="AB617" i="14"/>
  <c r="Y683" i="4"/>
  <c r="Z683" i="4" s="1"/>
  <c r="BD682" i="14" s="1"/>
  <c r="J712" i="4"/>
  <c r="AM715" i="4"/>
  <c r="AN715" i="4" s="1"/>
  <c r="BE714" i="14" s="1"/>
  <c r="F709" i="12"/>
  <c r="H709" i="12" s="1"/>
  <c r="E710" i="12"/>
  <c r="AQ715" i="4" l="1"/>
  <c r="AF726" i="14"/>
  <c r="AC683" i="4"/>
  <c r="AD704" i="14"/>
  <c r="X684" i="4"/>
  <c r="AL716" i="4"/>
  <c r="AM716" i="4" s="1"/>
  <c r="AN716" i="4" s="1"/>
  <c r="BE715" i="14" s="1"/>
  <c r="K712" i="4"/>
  <c r="L712" i="4" s="1"/>
  <c r="BC711" i="14" s="1"/>
  <c r="F710" i="12"/>
  <c r="H710" i="12" s="1"/>
  <c r="O712" i="4" l="1"/>
  <c r="AB701" i="14"/>
  <c r="AQ716" i="4"/>
  <c r="AF728" i="14"/>
  <c r="Y684" i="4"/>
  <c r="Z684" i="4" s="1"/>
  <c r="BD683" i="14" s="1"/>
  <c r="E711" i="12"/>
  <c r="F711" i="12" s="1"/>
  <c r="H711" i="12" s="1"/>
  <c r="AL717" i="4"/>
  <c r="AM717" i="4" s="1"/>
  <c r="AN717" i="4" s="1"/>
  <c r="BE716" i="14" s="1"/>
  <c r="J713" i="4"/>
  <c r="K713" i="4" s="1"/>
  <c r="L713" i="4" s="1"/>
  <c r="AB722" i="14" l="1"/>
  <c r="BC712" i="14"/>
  <c r="AQ717" i="4"/>
  <c r="AF729" i="14"/>
  <c r="AC684" i="4"/>
  <c r="AD705" i="14"/>
  <c r="E712" i="12"/>
  <c r="F712" i="12" s="1"/>
  <c r="H712" i="12" s="1"/>
  <c r="O713" i="4"/>
  <c r="X685" i="4"/>
  <c r="AL718" i="4"/>
  <c r="AM718" i="4" s="1"/>
  <c r="AN718" i="4" s="1"/>
  <c r="BE717" i="14" s="1"/>
  <c r="J714" i="4"/>
  <c r="K714" i="4" s="1"/>
  <c r="L714" i="4" s="1"/>
  <c r="BC713" i="14" s="1"/>
  <c r="AQ718" i="4" l="1"/>
  <c r="AF703" i="14"/>
  <c r="O714" i="4"/>
  <c r="AB726" i="14"/>
  <c r="Y685" i="4"/>
  <c r="Z685" i="4" s="1"/>
  <c r="BD684" i="14" s="1"/>
  <c r="J715" i="4"/>
  <c r="K715" i="4" s="1"/>
  <c r="L715" i="4" s="1"/>
  <c r="BC714" i="14" s="1"/>
  <c r="E713" i="12"/>
  <c r="AL719" i="4"/>
  <c r="AC685" i="4" l="1"/>
  <c r="AD709" i="14"/>
  <c r="O715" i="4"/>
  <c r="AB727" i="14"/>
  <c r="X686" i="4"/>
  <c r="Y686" i="4" s="1"/>
  <c r="Z686" i="4" s="1"/>
  <c r="BD685" i="14" s="1"/>
  <c r="E714" i="12"/>
  <c r="F713" i="12"/>
  <c r="H713" i="12" s="1"/>
  <c r="J716" i="4"/>
  <c r="AM719" i="4"/>
  <c r="AN719" i="4" s="1"/>
  <c r="BE718" i="14" s="1"/>
  <c r="AC686" i="4" l="1"/>
  <c r="AD710" i="14"/>
  <c r="AQ719" i="4"/>
  <c r="AF721" i="14"/>
  <c r="X687" i="4"/>
  <c r="Y687" i="4" s="1"/>
  <c r="Z687" i="4" s="1"/>
  <c r="BD686" i="14" s="1"/>
  <c r="AL720" i="4"/>
  <c r="AM720" i="4" s="1"/>
  <c r="AN720" i="4" s="1"/>
  <c r="BE719" i="14" s="1"/>
  <c r="K716" i="4"/>
  <c r="L716" i="4" s="1"/>
  <c r="BC715" i="14" s="1"/>
  <c r="F714" i="12"/>
  <c r="H714" i="12" s="1"/>
  <c r="AQ720" i="4" l="1"/>
  <c r="AF731" i="14"/>
  <c r="O716" i="4"/>
  <c r="AB729" i="14"/>
  <c r="AC687" i="4"/>
  <c r="AD712" i="14"/>
  <c r="X688" i="4"/>
  <c r="E715" i="12"/>
  <c r="J717" i="4"/>
  <c r="AL721" i="4"/>
  <c r="Y688" i="4" l="1"/>
  <c r="Z688" i="4" s="1"/>
  <c r="BD687" i="14" s="1"/>
  <c r="AM721" i="4"/>
  <c r="AN721" i="4" s="1"/>
  <c r="BE720" i="14" s="1"/>
  <c r="K717" i="4"/>
  <c r="L717" i="4" s="1"/>
  <c r="BC716" i="14" s="1"/>
  <c r="F715" i="12"/>
  <c r="H715" i="12" s="1"/>
  <c r="O717" i="4" l="1"/>
  <c r="AB730" i="14"/>
  <c r="AQ721" i="4"/>
  <c r="AF589" i="14"/>
  <c r="AC688" i="4"/>
  <c r="AD702" i="14"/>
  <c r="X689" i="4"/>
  <c r="J718" i="4"/>
  <c r="E716" i="12"/>
  <c r="AL722" i="4"/>
  <c r="Y689" i="4" l="1"/>
  <c r="Z689" i="4" s="1"/>
  <c r="BD688" i="14" s="1"/>
  <c r="AM722" i="4"/>
  <c r="AN722" i="4" s="1"/>
  <c r="BE721" i="14" s="1"/>
  <c r="F716" i="12"/>
  <c r="H716" i="12" s="1"/>
  <c r="K718" i="4"/>
  <c r="L718" i="4" s="1"/>
  <c r="BC717" i="14" s="1"/>
  <c r="O718" i="4" l="1"/>
  <c r="AB700" i="14"/>
  <c r="AQ722" i="4"/>
  <c r="AF616" i="14"/>
  <c r="AC689" i="4"/>
  <c r="AD706" i="14"/>
  <c r="X690" i="4"/>
  <c r="J719" i="4"/>
  <c r="K719" i="4" s="1"/>
  <c r="L719" i="4" s="1"/>
  <c r="BC718" i="14" s="1"/>
  <c r="E717" i="12"/>
  <c r="AL723" i="4"/>
  <c r="O719" i="4" l="1"/>
  <c r="AB723" i="14"/>
  <c r="Y690" i="4"/>
  <c r="Z690" i="4" s="1"/>
  <c r="BD689" i="14" s="1"/>
  <c r="AM723" i="4"/>
  <c r="AN723" i="4" s="1"/>
  <c r="BE722" i="14" s="1"/>
  <c r="F717" i="12"/>
  <c r="H717" i="12" s="1"/>
  <c r="J720" i="4"/>
  <c r="E718" i="12"/>
  <c r="AQ723" i="4" l="1"/>
  <c r="AF685" i="14"/>
  <c r="AC690" i="4"/>
  <c r="AD451" i="14"/>
  <c r="X691" i="4"/>
  <c r="F718" i="12"/>
  <c r="H718" i="12" s="1"/>
  <c r="K720" i="4"/>
  <c r="L720" i="4" s="1"/>
  <c r="BC719" i="14" s="1"/>
  <c r="AL724" i="4"/>
  <c r="O720" i="4" l="1"/>
  <c r="AB731" i="14"/>
  <c r="Y691" i="4"/>
  <c r="Z691" i="4" s="1"/>
  <c r="BD690" i="14" s="1"/>
  <c r="J721" i="4"/>
  <c r="K721" i="4" s="1"/>
  <c r="L721" i="4" s="1"/>
  <c r="BC720" i="14" s="1"/>
  <c r="E719" i="12"/>
  <c r="AM724" i="4"/>
  <c r="AN724" i="4" s="1"/>
  <c r="BE723" i="14" s="1"/>
  <c r="AQ724" i="4" l="1"/>
  <c r="AF160" i="14"/>
  <c r="AC691" i="4"/>
  <c r="AD358" i="14"/>
  <c r="O721" i="4"/>
  <c r="AB423" i="14"/>
  <c r="X692" i="4"/>
  <c r="Y692" i="4" s="1"/>
  <c r="Z692" i="4" s="1"/>
  <c r="BD691" i="14" s="1"/>
  <c r="AL725" i="4"/>
  <c r="J722" i="4"/>
  <c r="E720" i="12"/>
  <c r="F719" i="12"/>
  <c r="H719" i="12" s="1"/>
  <c r="AC692" i="4" l="1"/>
  <c r="AD405" i="14"/>
  <c r="X693" i="4"/>
  <c r="Y693" i="4" s="1"/>
  <c r="Z693" i="4" s="1"/>
  <c r="BD692" i="14" s="1"/>
  <c r="F720" i="12"/>
  <c r="H720" i="12" s="1"/>
  <c r="K722" i="4"/>
  <c r="L722" i="4" s="1"/>
  <c r="BC721" i="14" s="1"/>
  <c r="AM725" i="4"/>
  <c r="AN725" i="4" s="1"/>
  <c r="BE724" i="14" s="1"/>
  <c r="AC693" i="4" l="1"/>
  <c r="AD441" i="14"/>
  <c r="O722" i="4"/>
  <c r="AB599" i="14"/>
  <c r="AQ725" i="4"/>
  <c r="AF429" i="14"/>
  <c r="X694" i="4"/>
  <c r="Y694" i="4" s="1"/>
  <c r="Z694" i="4" s="1"/>
  <c r="BD693" i="14" s="1"/>
  <c r="AL726" i="4"/>
  <c r="AM726" i="4" s="1"/>
  <c r="AN726" i="4" s="1"/>
  <c r="BE725" i="14" s="1"/>
  <c r="J723" i="4"/>
  <c r="E721" i="12"/>
  <c r="AQ726" i="4" l="1"/>
  <c r="AF484" i="14"/>
  <c r="AC694" i="4"/>
  <c r="AD425" i="14"/>
  <c r="X695" i="4"/>
  <c r="F721" i="12"/>
  <c r="H721" i="12" s="1"/>
  <c r="K723" i="4"/>
  <c r="L723" i="4" s="1"/>
  <c r="BC722" i="14" s="1"/>
  <c r="AL727" i="4"/>
  <c r="O723" i="4" l="1"/>
  <c r="AB658" i="14"/>
  <c r="Y695" i="4"/>
  <c r="Z695" i="4" s="1"/>
  <c r="BD694" i="14" s="1"/>
  <c r="J724" i="4"/>
  <c r="K724" i="4" s="1"/>
  <c r="L724" i="4" s="1"/>
  <c r="BC723" i="14" s="1"/>
  <c r="E722" i="12"/>
  <c r="AM727" i="4"/>
  <c r="AN727" i="4" s="1"/>
  <c r="BE726" i="14" s="1"/>
  <c r="AQ727" i="4" l="1"/>
  <c r="AF201" i="14"/>
  <c r="O724" i="4"/>
  <c r="AB36" i="14"/>
  <c r="AC695" i="4"/>
  <c r="AD286" i="14"/>
  <c r="X696" i="4"/>
  <c r="AL728" i="4"/>
  <c r="AM728" i="4" s="1"/>
  <c r="AN728" i="4" s="1"/>
  <c r="BE727" i="14" s="1"/>
  <c r="J725" i="4"/>
  <c r="K725" i="4" s="1"/>
  <c r="L725" i="4" s="1"/>
  <c r="BC724" i="14" s="1"/>
  <c r="F722" i="12"/>
  <c r="H722" i="12" s="1"/>
  <c r="E723" i="12"/>
  <c r="O725" i="4" l="1"/>
  <c r="AB435" i="14"/>
  <c r="AQ728" i="4"/>
  <c r="AF333" i="14"/>
  <c r="Y696" i="4"/>
  <c r="Z696" i="4" s="1"/>
  <c r="BD695" i="14" s="1"/>
  <c r="J726" i="4"/>
  <c r="K726" i="4" s="1"/>
  <c r="L726" i="4" s="1"/>
  <c r="BC725" i="14" s="1"/>
  <c r="E724" i="12"/>
  <c r="F723" i="12"/>
  <c r="H723" i="12" s="1"/>
  <c r="AL729" i="4"/>
  <c r="O726" i="4" l="1"/>
  <c r="AB478" i="14"/>
  <c r="AC696" i="4"/>
  <c r="AD236" i="14"/>
  <c r="X697" i="4"/>
  <c r="E725" i="12"/>
  <c r="J727" i="4"/>
  <c r="AM729" i="4"/>
  <c r="AN729" i="4" s="1"/>
  <c r="BE728" i="14" s="1"/>
  <c r="F724" i="12"/>
  <c r="H724" i="12" s="1"/>
  <c r="AQ729" i="4" l="1"/>
  <c r="AF381" i="14"/>
  <c r="Y697" i="4"/>
  <c r="Z697" i="4" s="1"/>
  <c r="BD696" i="14" s="1"/>
  <c r="AL730" i="4"/>
  <c r="AM730" i="4" s="1"/>
  <c r="AN730" i="4" s="1"/>
  <c r="BE729" i="14" s="1"/>
  <c r="K727" i="4"/>
  <c r="L727" i="4" s="1"/>
  <c r="BC726" i="14" s="1"/>
  <c r="F725" i="12"/>
  <c r="H725" i="12" s="1"/>
  <c r="O727" i="4" l="1"/>
  <c r="AB50" i="14"/>
  <c r="AQ730" i="4"/>
  <c r="AF18" i="14"/>
  <c r="AC697" i="4"/>
  <c r="AD293" i="14"/>
  <c r="X698" i="4"/>
  <c r="AL731" i="4"/>
  <c r="AM731" i="4" s="1"/>
  <c r="AN731" i="4" s="1"/>
  <c r="BE730" i="14" s="1"/>
  <c r="J728" i="4"/>
  <c r="K728" i="4" s="1"/>
  <c r="L728" i="4" s="1"/>
  <c r="BC727" i="14" s="1"/>
  <c r="E726" i="12"/>
  <c r="AQ731" i="4" l="1"/>
  <c r="AF183" i="14"/>
  <c r="O728" i="4"/>
  <c r="AB331" i="14"/>
  <c r="Y698" i="4"/>
  <c r="Z698" i="4" s="1"/>
  <c r="BD697" i="14" s="1"/>
  <c r="AL732" i="4"/>
  <c r="AM732" i="4" s="1"/>
  <c r="AN732" i="4" s="1"/>
  <c r="BE731" i="14" s="1"/>
  <c r="J729" i="4"/>
  <c r="E727" i="12"/>
  <c r="F726" i="12"/>
  <c r="H726" i="12" s="1"/>
  <c r="AQ732" i="4" l="1"/>
  <c r="AF193" i="14"/>
  <c r="AC698" i="4"/>
  <c r="AD338" i="14"/>
  <c r="X699" i="4"/>
  <c r="AL733" i="4"/>
  <c r="AM733" i="4" s="1"/>
  <c r="AN733" i="4" s="1"/>
  <c r="BE732" i="14" s="1"/>
  <c r="F727" i="12"/>
  <c r="H727" i="12" s="1"/>
  <c r="K729" i="4"/>
  <c r="L729" i="4" s="1"/>
  <c r="BC728" i="14" s="1"/>
  <c r="AQ733" i="4" l="1"/>
  <c r="AF179" i="14"/>
  <c r="O729" i="4"/>
  <c r="AB367" i="14"/>
  <c r="Y699" i="4"/>
  <c r="Z699" i="4" s="1"/>
  <c r="BD698" i="14" s="1"/>
  <c r="J730" i="4"/>
  <c r="AL734" i="4"/>
  <c r="E728" i="12"/>
  <c r="AC699" i="4" l="1"/>
  <c r="AD389" i="14"/>
  <c r="X700" i="4"/>
  <c r="F728" i="12"/>
  <c r="H728" i="12" s="1"/>
  <c r="AM734" i="4"/>
  <c r="AN734" i="4" s="1"/>
  <c r="BE733" i="14" s="1"/>
  <c r="K730" i="4"/>
  <c r="L730" i="4" s="1"/>
  <c r="BC729" i="14" s="1"/>
  <c r="O730" i="4" l="1"/>
  <c r="AB12" i="14"/>
  <c r="AQ734" i="4"/>
  <c r="AF176" i="14"/>
  <c r="Y700" i="4"/>
  <c r="Z700" i="4" s="1"/>
  <c r="BD699" i="14" s="1"/>
  <c r="E729" i="12"/>
  <c r="J731" i="4"/>
  <c r="AL735" i="4"/>
  <c r="AC700" i="4" l="1"/>
  <c r="AD322" i="14"/>
  <c r="X701" i="4"/>
  <c r="AM735" i="4"/>
  <c r="AN735" i="4" s="1"/>
  <c r="BE734" i="14" s="1"/>
  <c r="K731" i="4"/>
  <c r="L731" i="4" s="1"/>
  <c r="BC730" i="14" s="1"/>
  <c r="F729" i="12"/>
  <c r="H729" i="12" s="1"/>
  <c r="O731" i="4" l="1"/>
  <c r="AB202" i="14"/>
  <c r="AQ735" i="4"/>
  <c r="AF173" i="14"/>
  <c r="Y701" i="4"/>
  <c r="Z701" i="4" s="1"/>
  <c r="BD700" i="14" s="1"/>
  <c r="J732" i="4"/>
  <c r="K732" i="4" s="1"/>
  <c r="L732" i="4" s="1"/>
  <c r="BC731" i="14" s="1"/>
  <c r="AL736" i="4"/>
  <c r="AM736" i="4" s="1"/>
  <c r="AN736" i="4" s="1"/>
  <c r="E730" i="12"/>
  <c r="AW17" i="14" l="1"/>
  <c r="BE735" i="14"/>
  <c r="BE736" i="14" s="1"/>
  <c r="AW18" i="14"/>
  <c r="AW19" i="14"/>
  <c r="M41" i="8"/>
  <c r="M39" i="8"/>
  <c r="AF186" i="14"/>
  <c r="O732" i="4"/>
  <c r="AB214" i="14"/>
  <c r="AC701" i="4"/>
  <c r="AD199" i="14"/>
  <c r="M18" i="8"/>
  <c r="M19" i="8"/>
  <c r="M20" i="8"/>
  <c r="M16" i="8"/>
  <c r="M17" i="8" s="1"/>
  <c r="M21" i="8"/>
  <c r="M11" i="8"/>
  <c r="X702" i="4"/>
  <c r="Y702" i="4" s="1"/>
  <c r="Z702" i="4" s="1"/>
  <c r="BD701" i="14" s="1"/>
  <c r="J733" i="4"/>
  <c r="K733" i="4" s="1"/>
  <c r="L733" i="4" s="1"/>
  <c r="BC732" i="14" s="1"/>
  <c r="F730" i="12"/>
  <c r="H730" i="12" s="1"/>
  <c r="AQ736" i="4"/>
  <c r="M13" i="8" s="1"/>
  <c r="M10" i="8"/>
  <c r="M32" i="8" s="1"/>
  <c r="E731" i="12"/>
  <c r="M37" i="8" l="1"/>
  <c r="AX6" i="14"/>
  <c r="AX7" i="14"/>
  <c r="AX8" i="14"/>
  <c r="AX9" i="14"/>
  <c r="AX10" i="14"/>
  <c r="AX11" i="14"/>
  <c r="AX12" i="14"/>
  <c r="AX13" i="14"/>
  <c r="AX14" i="14"/>
  <c r="AX15" i="14"/>
  <c r="AX16" i="14"/>
  <c r="AX17" i="14"/>
  <c r="M40" i="8"/>
  <c r="M33" i="8"/>
  <c r="M34" i="8"/>
  <c r="O733" i="4"/>
  <c r="AB169" i="14"/>
  <c r="AC702" i="4"/>
  <c r="AD249" i="14"/>
  <c r="X703" i="4"/>
  <c r="E732" i="12"/>
  <c r="F731" i="12"/>
  <c r="H731" i="12" s="1"/>
  <c r="J734" i="4"/>
  <c r="AX18" i="14" l="1"/>
  <c r="AW20" i="14" s="1"/>
  <c r="M38" i="8" s="1"/>
  <c r="AX19" i="14"/>
  <c r="Y703" i="4"/>
  <c r="Z703" i="4" s="1"/>
  <c r="BD702" i="14" s="1"/>
  <c r="K734" i="4"/>
  <c r="L734" i="4" s="1"/>
  <c r="BC733" i="14" s="1"/>
  <c r="F732" i="12"/>
  <c r="H732" i="12" s="1"/>
  <c r="O734" i="4" l="1"/>
  <c r="AB194" i="14"/>
  <c r="AC703" i="4"/>
  <c r="AD299" i="14"/>
  <c r="X704" i="4"/>
  <c r="Y704" i="4" s="1"/>
  <c r="Z704" i="4" s="1"/>
  <c r="BD703" i="14" s="1"/>
  <c r="J735" i="4"/>
  <c r="E733" i="12"/>
  <c r="AC704" i="4" l="1"/>
  <c r="AD346" i="14"/>
  <c r="X705" i="4"/>
  <c r="Y705" i="4" s="1"/>
  <c r="Z705" i="4" s="1"/>
  <c r="F733" i="12"/>
  <c r="H733" i="12" s="1"/>
  <c r="K735" i="4"/>
  <c r="L735" i="4" s="1"/>
  <c r="BC734" i="14" s="1"/>
  <c r="AU16" i="14" l="1"/>
  <c r="BD704" i="14"/>
  <c r="AC705" i="4"/>
  <c r="AD397" i="14"/>
  <c r="O735" i="4"/>
  <c r="AB190" i="14"/>
  <c r="X706" i="4"/>
  <c r="Y706" i="4" s="1"/>
  <c r="J736" i="4"/>
  <c r="K736" i="4" s="1"/>
  <c r="L736" i="4" s="1"/>
  <c r="E734" i="12"/>
  <c r="AS17" i="14" l="1"/>
  <c r="BC735" i="14"/>
  <c r="BC736" i="14" s="1"/>
  <c r="AS19" i="14"/>
  <c r="AS18" i="14"/>
  <c r="K41" i="8"/>
  <c r="M78" i="8" s="1"/>
  <c r="T78" i="8" s="1"/>
  <c r="K10" i="8"/>
  <c r="M73" i="8"/>
  <c r="K39" i="8"/>
  <c r="L46" i="6"/>
  <c r="AB198" i="14"/>
  <c r="O736" i="4"/>
  <c r="K13" i="8" s="1"/>
  <c r="K16" i="8"/>
  <c r="K20" i="8"/>
  <c r="M59" i="8" s="1"/>
  <c r="T59" i="8" s="1"/>
  <c r="K18" i="8"/>
  <c r="K19" i="8"/>
  <c r="M58" i="8" s="1"/>
  <c r="T58" i="8" s="1"/>
  <c r="K21" i="8"/>
  <c r="M60" i="8" s="1"/>
  <c r="T60" i="8" s="1"/>
  <c r="K11" i="8"/>
  <c r="X707" i="4"/>
  <c r="Z706" i="4"/>
  <c r="BD705" i="14" s="1"/>
  <c r="F734" i="12"/>
  <c r="H734" i="12" s="1"/>
  <c r="E735" i="12"/>
  <c r="J730" i="12" s="1"/>
  <c r="K37" i="8" l="1"/>
  <c r="M74" i="8" s="1"/>
  <c r="T74" i="8" s="1"/>
  <c r="M76" i="8"/>
  <c r="T76" i="8" s="1"/>
  <c r="AT6" i="14"/>
  <c r="AT7" i="14"/>
  <c r="AT8" i="14"/>
  <c r="AT9" i="14"/>
  <c r="AT10" i="14"/>
  <c r="AT11" i="14"/>
  <c r="AT12" i="14"/>
  <c r="AT13" i="14"/>
  <c r="AT14" i="14"/>
  <c r="AT15" i="14"/>
  <c r="AT16" i="14"/>
  <c r="AT17" i="14"/>
  <c r="M57" i="8"/>
  <c r="T57" i="8" s="1"/>
  <c r="K40" i="8"/>
  <c r="M77" i="8" s="1"/>
  <c r="T77" i="8" s="1"/>
  <c r="M50" i="8"/>
  <c r="T50" i="8" s="1"/>
  <c r="K34" i="8"/>
  <c r="M71" i="8" s="1"/>
  <c r="T71" i="8" s="1"/>
  <c r="K33" i="8"/>
  <c r="M70" i="8" s="1"/>
  <c r="T70" i="8" s="1"/>
  <c r="K32" i="8"/>
  <c r="M69" i="8" s="1"/>
  <c r="T69" i="8" s="1"/>
  <c r="AC706" i="4"/>
  <c r="AD435" i="14"/>
  <c r="M55" i="8"/>
  <c r="T55" i="8" s="1"/>
  <c r="K17" i="8"/>
  <c r="M56" i="8" s="1"/>
  <c r="T56" i="8" s="1"/>
  <c r="Y707" i="4"/>
  <c r="Z707" i="4" s="1"/>
  <c r="BD706" i="14" s="1"/>
  <c r="M49" i="8"/>
  <c r="T49" i="8" s="1"/>
  <c r="K730" i="12"/>
  <c r="L730" i="12"/>
  <c r="F735" i="12"/>
  <c r="J735" i="12"/>
  <c r="J155" i="12"/>
  <c r="J483" i="12"/>
  <c r="J232" i="12"/>
  <c r="J187" i="12"/>
  <c r="J288" i="12"/>
  <c r="J226" i="12"/>
  <c r="J337" i="12"/>
  <c r="J341" i="12"/>
  <c r="J160" i="12"/>
  <c r="J387" i="12"/>
  <c r="J383" i="12"/>
  <c r="J532" i="12"/>
  <c r="J314" i="12"/>
  <c r="J528" i="12"/>
  <c r="J414" i="12"/>
  <c r="J514" i="12"/>
  <c r="J401" i="12"/>
  <c r="J493" i="12"/>
  <c r="J582" i="12"/>
  <c r="J512" i="12"/>
  <c r="J276" i="12"/>
  <c r="J365" i="12"/>
  <c r="J373" i="12"/>
  <c r="J120" i="12"/>
  <c r="J498" i="12"/>
  <c r="J204" i="12"/>
  <c r="J360" i="12"/>
  <c r="J439" i="12"/>
  <c r="J335" i="12"/>
  <c r="J77" i="12"/>
  <c r="J242" i="12"/>
  <c r="J429" i="12"/>
  <c r="J350" i="12"/>
  <c r="J352" i="12"/>
  <c r="J199" i="12"/>
  <c r="J182" i="12"/>
  <c r="J471" i="12"/>
  <c r="J355" i="12"/>
  <c r="J188" i="12"/>
  <c r="J78" i="12"/>
  <c r="J523" i="12"/>
  <c r="J193" i="12"/>
  <c r="J525" i="12"/>
  <c r="J413" i="12"/>
  <c r="J566" i="12"/>
  <c r="J537" i="12"/>
  <c r="J131" i="12"/>
  <c r="J592" i="12"/>
  <c r="J116" i="12"/>
  <c r="J253" i="12"/>
  <c r="J501" i="12"/>
  <c r="J119" i="12"/>
  <c r="J221" i="12"/>
  <c r="J190" i="12"/>
  <c r="J73" i="12"/>
  <c r="J214" i="12"/>
  <c r="J106" i="12"/>
  <c r="J621" i="12"/>
  <c r="J258" i="12"/>
  <c r="J83" i="12"/>
  <c r="J177" i="12"/>
  <c r="J303" i="12"/>
  <c r="J409" i="12"/>
  <c r="J343" i="12"/>
  <c r="J450" i="12"/>
  <c r="J467" i="12"/>
  <c r="J462" i="12"/>
  <c r="J468" i="12"/>
  <c r="J522" i="12"/>
  <c r="J93" i="12"/>
  <c r="J114" i="12"/>
  <c r="J252" i="12"/>
  <c r="J545" i="12"/>
  <c r="J124" i="12"/>
  <c r="J444" i="12"/>
  <c r="J465" i="12"/>
  <c r="J334" i="12"/>
  <c r="J531" i="12"/>
  <c r="J74" i="12"/>
  <c r="J534" i="12"/>
  <c r="J424" i="12"/>
  <c r="J255" i="12"/>
  <c r="J556" i="12"/>
  <c r="J533" i="12"/>
  <c r="J173" i="12"/>
  <c r="J372" i="12"/>
  <c r="J210" i="12"/>
  <c r="J510" i="12"/>
  <c r="J396" i="12"/>
  <c r="J497" i="12"/>
  <c r="J117" i="12"/>
  <c r="J269" i="12"/>
  <c r="J112" i="12"/>
  <c r="J536" i="12"/>
  <c r="J274" i="12"/>
  <c r="J470" i="12"/>
  <c r="J554" i="12"/>
  <c r="J460" i="12"/>
  <c r="J438" i="12"/>
  <c r="J212" i="12"/>
  <c r="J209" i="12"/>
  <c r="J123" i="12"/>
  <c r="J484" i="12"/>
  <c r="J363" i="12"/>
  <c r="J586" i="12"/>
  <c r="J415" i="12"/>
  <c r="J370" i="12"/>
  <c r="J197" i="12"/>
  <c r="J618" i="12"/>
  <c r="J587" i="12"/>
  <c r="J308" i="12"/>
  <c r="J149" i="12"/>
  <c r="J446" i="12"/>
  <c r="J313" i="12"/>
  <c r="J432" i="12"/>
  <c r="J379" i="12"/>
  <c r="J140" i="12"/>
  <c r="J299" i="12"/>
  <c r="J520" i="12"/>
  <c r="J317" i="12"/>
  <c r="J185" i="12"/>
  <c r="J406" i="12"/>
  <c r="J141" i="12"/>
  <c r="J110" i="12"/>
  <c r="J569" i="12"/>
  <c r="J179" i="12"/>
  <c r="J121" i="12"/>
  <c r="J280" i="12"/>
  <c r="J281" i="12"/>
  <c r="J552" i="12"/>
  <c r="J205" i="12"/>
  <c r="J469" i="12"/>
  <c r="J166" i="12"/>
  <c r="J539" i="12"/>
  <c r="J378" i="12"/>
  <c r="J82" i="12"/>
  <c r="J237" i="12"/>
  <c r="J354" i="12"/>
  <c r="J561" i="12"/>
  <c r="J357" i="12"/>
  <c r="J79" i="12"/>
  <c r="J113" i="12"/>
  <c r="J184" i="12"/>
  <c r="J453" i="12"/>
  <c r="J547" i="12"/>
  <c r="J290" i="12"/>
  <c r="J287" i="12"/>
  <c r="J407" i="12"/>
  <c r="J91" i="12"/>
  <c r="J311" i="12"/>
  <c r="J168" i="12"/>
  <c r="J176" i="12"/>
  <c r="J231" i="12"/>
  <c r="J156" i="12"/>
  <c r="J513" i="12"/>
  <c r="J393" i="12"/>
  <c r="J80" i="12"/>
  <c r="J344" i="12"/>
  <c r="J260" i="12"/>
  <c r="J486" i="12"/>
  <c r="J381" i="12"/>
  <c r="J88" i="12"/>
  <c r="J455" i="12"/>
  <c r="J590" i="12"/>
  <c r="J441" i="12"/>
  <c r="J309" i="12"/>
  <c r="J325" i="12"/>
  <c r="J169" i="12"/>
  <c r="J549" i="12"/>
  <c r="J122" i="12"/>
  <c r="J463" i="12"/>
  <c r="J170" i="12"/>
  <c r="J416" i="12"/>
  <c r="J364" i="12"/>
  <c r="J577" i="12"/>
  <c r="J118" i="12"/>
  <c r="J75" i="12"/>
  <c r="J567" i="12"/>
  <c r="J607" i="12"/>
  <c r="J572" i="12"/>
  <c r="J361" i="12"/>
  <c r="J248" i="12"/>
  <c r="J245" i="12"/>
  <c r="J485" i="12"/>
  <c r="J320" i="12"/>
  <c r="J129" i="12"/>
  <c r="J560" i="12"/>
  <c r="J69" i="12"/>
  <c r="J342" i="12"/>
  <c r="J540" i="12"/>
  <c r="J99" i="12"/>
  <c r="J162" i="12"/>
  <c r="J368" i="12"/>
  <c r="J178" i="12"/>
  <c r="J402" i="12"/>
  <c r="J500" i="12"/>
  <c r="J111" i="12"/>
  <c r="J492" i="12"/>
  <c r="J161" i="12"/>
  <c r="J128" i="12"/>
  <c r="J229" i="12"/>
  <c r="J183" i="12"/>
  <c r="J551" i="12"/>
  <c r="J371" i="12"/>
  <c r="J345" i="12"/>
  <c r="J593" i="12"/>
  <c r="J101" i="12"/>
  <c r="J302" i="12"/>
  <c r="J271" i="12"/>
  <c r="J211" i="12"/>
  <c r="J423" i="12"/>
  <c r="J524" i="12"/>
  <c r="J408" i="12"/>
  <c r="J198" i="12"/>
  <c r="J599" i="12"/>
  <c r="J152" i="12"/>
  <c r="J481" i="12"/>
  <c r="J459" i="12"/>
  <c r="J338" i="12"/>
  <c r="J316" i="12"/>
  <c r="J171" i="12"/>
  <c r="J511" i="12"/>
  <c r="J389" i="12"/>
  <c r="J196" i="12"/>
  <c r="J541" i="12"/>
  <c r="J546" i="12"/>
  <c r="J417" i="12"/>
  <c r="J186" i="12"/>
  <c r="J249" i="12"/>
  <c r="J576" i="12"/>
  <c r="J428" i="12"/>
  <c r="J100" i="12"/>
  <c r="J395" i="12"/>
  <c r="J367" i="12"/>
  <c r="J189" i="12"/>
  <c r="J437" i="12"/>
  <c r="J384" i="12"/>
  <c r="J157" i="12"/>
  <c r="J125" i="12"/>
  <c r="J243" i="12"/>
  <c r="J86" i="12"/>
  <c r="J390" i="12"/>
  <c r="J611" i="12"/>
  <c r="J315" i="12"/>
  <c r="J200" i="12"/>
  <c r="J213" i="12"/>
  <c r="J167" i="12"/>
  <c r="J557" i="12"/>
  <c r="J222" i="12"/>
  <c r="J419" i="12"/>
  <c r="J96" i="12"/>
  <c r="J150" i="12"/>
  <c r="J349" i="12"/>
  <c r="J499" i="12"/>
  <c r="J67" i="12"/>
  <c r="J443" i="12"/>
  <c r="J521" i="12"/>
  <c r="J573" i="12"/>
  <c r="J278" i="12"/>
  <c r="J89" i="12"/>
  <c r="J159" i="12"/>
  <c r="J151" i="12"/>
  <c r="J219" i="12"/>
  <c r="J457" i="12"/>
  <c r="J268" i="12"/>
  <c r="J452" i="12"/>
  <c r="J145" i="12"/>
  <c r="J571" i="12"/>
  <c r="J304" i="12"/>
  <c r="J72" i="12"/>
  <c r="J147" i="12"/>
  <c r="J103" i="12"/>
  <c r="J616" i="12"/>
  <c r="J158" i="12"/>
  <c r="J604" i="12"/>
  <c r="J282" i="12"/>
  <c r="J519" i="12"/>
  <c r="J220" i="12"/>
  <c r="J489" i="12"/>
  <c r="J476" i="12"/>
  <c r="J324" i="12"/>
  <c r="J445" i="12"/>
  <c r="J578" i="12"/>
  <c r="J137" i="12"/>
  <c r="J581" i="12"/>
  <c r="J203" i="12"/>
  <c r="J430" i="12"/>
  <c r="J132" i="12"/>
  <c r="J412" i="12"/>
  <c r="J273" i="12"/>
  <c r="J180" i="12"/>
  <c r="J267" i="12"/>
  <c r="J613" i="12"/>
  <c r="J134" i="12"/>
  <c r="J339" i="12"/>
  <c r="J449" i="12"/>
  <c r="J126" i="12"/>
  <c r="J297" i="12"/>
  <c r="J351" i="12"/>
  <c r="J490" i="12"/>
  <c r="J403" i="12"/>
  <c r="J154" i="12"/>
  <c r="J391" i="12"/>
  <c r="J275" i="12"/>
  <c r="J425" i="12"/>
  <c r="J216" i="12"/>
  <c r="J291" i="12"/>
  <c r="J431" i="12"/>
  <c r="J366" i="12"/>
  <c r="J405" i="12"/>
  <c r="J296" i="12"/>
  <c r="J227" i="12"/>
  <c r="J526" i="12"/>
  <c r="J256" i="12"/>
  <c r="J76" i="12"/>
  <c r="J359" i="12"/>
  <c r="J503" i="12"/>
  <c r="J115" i="12"/>
  <c r="J614" i="12"/>
  <c r="J153" i="12"/>
  <c r="J399" i="12"/>
  <c r="J426" i="12"/>
  <c r="J507" i="12"/>
  <c r="J263" i="12"/>
  <c r="J254" i="12"/>
  <c r="J142" i="12"/>
  <c r="J588" i="12"/>
  <c r="J321" i="12"/>
  <c r="J589" i="12"/>
  <c r="J477" i="12"/>
  <c r="J447" i="12"/>
  <c r="J418" i="12"/>
  <c r="J328" i="12"/>
  <c r="J233" i="12"/>
  <c r="J244" i="12"/>
  <c r="J164" i="12"/>
  <c r="J421" i="12"/>
  <c r="J217" i="12"/>
  <c r="J353" i="12"/>
  <c r="J340" i="12"/>
  <c r="J388" i="12"/>
  <c r="J215" i="12"/>
  <c r="J516" i="12"/>
  <c r="J502" i="12"/>
  <c r="J380" i="12"/>
  <c r="J548" i="12"/>
  <c r="J165" i="12"/>
  <c r="J542" i="12"/>
  <c r="J433" i="12"/>
  <c r="J130" i="12"/>
  <c r="J404" i="12"/>
  <c r="J250" i="12"/>
  <c r="J466" i="12"/>
  <c r="J600" i="12"/>
  <c r="J451" i="12"/>
  <c r="J585" i="12"/>
  <c r="J610" i="12"/>
  <c r="J454" i="12"/>
  <c r="J382" i="12"/>
  <c r="J336" i="12"/>
  <c r="J488" i="12"/>
  <c r="J127" i="12"/>
  <c r="J427" i="12"/>
  <c r="J295" i="12"/>
  <c r="J594" i="12"/>
  <c r="J377" i="12"/>
  <c r="J331" i="12"/>
  <c r="J583" i="12"/>
  <c r="J620" i="12"/>
  <c r="J565" i="12"/>
  <c r="J283" i="12"/>
  <c r="J553" i="12"/>
  <c r="J144" i="12"/>
  <c r="J306" i="12"/>
  <c r="J597" i="12"/>
  <c r="J195" i="12"/>
  <c r="J580" i="12"/>
  <c r="J619" i="12"/>
  <c r="J66" i="12"/>
  <c r="J326" i="12"/>
  <c r="J400" i="12"/>
  <c r="J374" i="12"/>
  <c r="J615" i="12"/>
  <c r="J90" i="12"/>
  <c r="J277" i="12"/>
  <c r="J530" i="12"/>
  <c r="J109" i="12"/>
  <c r="J207" i="12"/>
  <c r="J146" i="12"/>
  <c r="J608" i="12"/>
  <c r="J461" i="12"/>
  <c r="J596" i="12"/>
  <c r="J71" i="12"/>
  <c r="J473" i="12"/>
  <c r="J322" i="12"/>
  <c r="J206" i="12"/>
  <c r="J108" i="12"/>
  <c r="J68" i="12"/>
  <c r="J436" i="12"/>
  <c r="J568" i="12"/>
  <c r="J238" i="12"/>
  <c r="J305" i="12"/>
  <c r="J272" i="12"/>
  <c r="J527" i="12"/>
  <c r="J264" i="12"/>
  <c r="J394" i="12"/>
  <c r="J574" i="12"/>
  <c r="J240" i="12"/>
  <c r="J603" i="12"/>
  <c r="J327" i="12"/>
  <c r="J411" i="12"/>
  <c r="J570" i="12"/>
  <c r="J420" i="12"/>
  <c r="J285" i="12"/>
  <c r="J224" i="12"/>
  <c r="J148" i="12"/>
  <c r="J558" i="12"/>
  <c r="J235" i="12"/>
  <c r="J246" i="12"/>
  <c r="J347" i="12"/>
  <c r="J392" i="12"/>
  <c r="J319" i="12"/>
  <c r="J617" i="12"/>
  <c r="J505" i="12"/>
  <c r="J172" i="12"/>
  <c r="J241" i="12"/>
  <c r="J208" i="12"/>
  <c r="J509" i="12"/>
  <c r="J135" i="12"/>
  <c r="J105" i="12"/>
  <c r="J289" i="12"/>
  <c r="J218" i="12"/>
  <c r="J251" i="12"/>
  <c r="J612" i="12"/>
  <c r="J318" i="12"/>
  <c r="J94" i="12"/>
  <c r="J601" i="12"/>
  <c r="J386" i="12"/>
  <c r="J97" i="12"/>
  <c r="J300" i="12"/>
  <c r="J605" i="12"/>
  <c r="J330" i="12"/>
  <c r="J262" i="12"/>
  <c r="J517" i="12"/>
  <c r="J472" i="12"/>
  <c r="J480" i="12"/>
  <c r="J591" i="12"/>
  <c r="J286" i="12"/>
  <c r="J261" i="12"/>
  <c r="J375" i="12"/>
  <c r="J515" i="12"/>
  <c r="J323" i="12"/>
  <c r="J518" i="12"/>
  <c r="J136" i="12"/>
  <c r="J422" i="12"/>
  <c r="J332" i="12"/>
  <c r="J174" i="12"/>
  <c r="J584" i="12"/>
  <c r="J175" i="12"/>
  <c r="J555" i="12"/>
  <c r="J225" i="12"/>
  <c r="J192" i="12"/>
  <c r="J292" i="12"/>
  <c r="J247" i="12"/>
  <c r="J434" i="12"/>
  <c r="J508" i="12"/>
  <c r="J491" i="12"/>
  <c r="J602" i="12"/>
  <c r="J358" i="12"/>
  <c r="J84" i="12"/>
  <c r="J307" i="12"/>
  <c r="J559" i="12"/>
  <c r="J563" i="12"/>
  <c r="J279" i="12"/>
  <c r="J294" i="12"/>
  <c r="J181" i="12"/>
  <c r="J239" i="12"/>
  <c r="J579" i="12"/>
  <c r="J346" i="12"/>
  <c r="J223" i="12"/>
  <c r="J81" i="12"/>
  <c r="J398" i="12"/>
  <c r="J143" i="12"/>
  <c r="J458" i="12"/>
  <c r="J550" i="12"/>
  <c r="J107" i="12"/>
  <c r="J333" i="12"/>
  <c r="J301" i="12"/>
  <c r="J448" i="12"/>
  <c r="J369" i="12"/>
  <c r="J310" i="12"/>
  <c r="J440" i="12"/>
  <c r="J478" i="12"/>
  <c r="J442" i="12"/>
  <c r="J163" i="12"/>
  <c r="J201" i="12"/>
  <c r="J529" i="12"/>
  <c r="J98" i="12"/>
  <c r="J595" i="12"/>
  <c r="J138" i="12"/>
  <c r="J598" i="12"/>
  <c r="J487" i="12"/>
  <c r="J87" i="12"/>
  <c r="J435" i="12"/>
  <c r="J234" i="12"/>
  <c r="J102" i="12"/>
  <c r="J259" i="12"/>
  <c r="J348" i="12"/>
  <c r="J329" i="12"/>
  <c r="J376" i="12"/>
  <c r="J475" i="12"/>
  <c r="J564" i="12"/>
  <c r="J410" i="12"/>
  <c r="J575" i="12"/>
  <c r="J230" i="12"/>
  <c r="J562" i="12"/>
  <c r="J535" i="12"/>
  <c r="J202" i="12"/>
  <c r="J543" i="12"/>
  <c r="J298" i="12"/>
  <c r="J270" i="12"/>
  <c r="J194" i="12"/>
  <c r="J362" i="12"/>
  <c r="J609" i="12"/>
  <c r="J228" i="12"/>
  <c r="J464" i="12"/>
  <c r="J312" i="12"/>
  <c r="J266" i="12"/>
  <c r="J456" i="12"/>
  <c r="J495" i="12"/>
  <c r="J236" i="12"/>
  <c r="J104" i="12"/>
  <c r="J538" i="12"/>
  <c r="J356" i="12"/>
  <c r="J293" i="12"/>
  <c r="J95" i="12"/>
  <c r="J606" i="12"/>
  <c r="J496" i="12"/>
  <c r="J284" i="12"/>
  <c r="J92" i="12"/>
  <c r="J133" i="12"/>
  <c r="J397" i="12"/>
  <c r="J257" i="12"/>
  <c r="J385" i="12"/>
  <c r="J482" i="12"/>
  <c r="J504" i="12"/>
  <c r="J265" i="12"/>
  <c r="J85" i="12"/>
  <c r="J70" i="12"/>
  <c r="J474" i="12"/>
  <c r="J544" i="12"/>
  <c r="J191" i="12"/>
  <c r="J506" i="12"/>
  <c r="J494" i="12"/>
  <c r="J479" i="12"/>
  <c r="J139" i="12"/>
  <c r="J623" i="12"/>
  <c r="J624" i="12"/>
  <c r="J622" i="12"/>
  <c r="J625" i="12"/>
  <c r="J626" i="12"/>
  <c r="J627" i="12"/>
  <c r="J628" i="12"/>
  <c r="J630" i="12"/>
  <c r="J629" i="12"/>
  <c r="J631" i="12"/>
  <c r="J632" i="12"/>
  <c r="J634" i="12"/>
  <c r="J633" i="12"/>
  <c r="J635" i="12"/>
  <c r="J636" i="12"/>
  <c r="J638" i="12"/>
  <c r="J637" i="12"/>
  <c r="J640" i="12"/>
  <c r="J639" i="12"/>
  <c r="J641" i="12"/>
  <c r="J642" i="12"/>
  <c r="J643" i="12"/>
  <c r="J644" i="12"/>
  <c r="J645" i="12"/>
  <c r="J647" i="12"/>
  <c r="J646" i="12"/>
  <c r="J648" i="12"/>
  <c r="J649" i="12"/>
  <c r="J650" i="12"/>
  <c r="J651" i="12"/>
  <c r="J652" i="12"/>
  <c r="J653" i="12"/>
  <c r="J654" i="12"/>
  <c r="J655" i="12"/>
  <c r="J656" i="12"/>
  <c r="J657" i="12"/>
  <c r="J658" i="12"/>
  <c r="J659" i="12"/>
  <c r="J660" i="12"/>
  <c r="J662" i="12"/>
  <c r="J664" i="12"/>
  <c r="J661" i="12"/>
  <c r="J663" i="12"/>
  <c r="J665" i="12"/>
  <c r="J666" i="12"/>
  <c r="J667" i="12"/>
  <c r="J668" i="12"/>
  <c r="J669" i="12"/>
  <c r="J671" i="12"/>
  <c r="J670" i="12"/>
  <c r="J672" i="12"/>
  <c r="J673" i="12"/>
  <c r="J674" i="12"/>
  <c r="J675" i="12"/>
  <c r="J677" i="12"/>
  <c r="J676" i="12"/>
  <c r="J678" i="12"/>
  <c r="J679" i="12"/>
  <c r="J681" i="12"/>
  <c r="J680" i="12"/>
  <c r="J682" i="12"/>
  <c r="J683" i="12"/>
  <c r="J684" i="12"/>
  <c r="J685" i="12"/>
  <c r="J687" i="12"/>
  <c r="J686" i="12"/>
  <c r="J688" i="12"/>
  <c r="J689" i="12"/>
  <c r="J690" i="12"/>
  <c r="J691" i="12"/>
  <c r="J692" i="12"/>
  <c r="J693" i="12"/>
  <c r="J694" i="12"/>
  <c r="J695" i="12"/>
  <c r="J696" i="12"/>
  <c r="J697" i="12"/>
  <c r="J698" i="12"/>
  <c r="J699" i="12"/>
  <c r="J700" i="12"/>
  <c r="J701" i="12"/>
  <c r="J702" i="12"/>
  <c r="J703" i="12"/>
  <c r="J704" i="12"/>
  <c r="J706" i="12"/>
  <c r="J705" i="12"/>
  <c r="J708" i="12"/>
  <c r="J707" i="12"/>
  <c r="J709" i="12"/>
  <c r="J710" i="12"/>
  <c r="J711" i="12"/>
  <c r="J712" i="12"/>
  <c r="J714" i="12"/>
  <c r="J713" i="12"/>
  <c r="J715" i="12"/>
  <c r="J717" i="12"/>
  <c r="J716" i="12"/>
  <c r="J718" i="12"/>
  <c r="J722" i="12"/>
  <c r="J721" i="12"/>
  <c r="J720" i="12"/>
  <c r="J719" i="12"/>
  <c r="J723" i="12"/>
  <c r="J724" i="12"/>
  <c r="J725" i="12"/>
  <c r="J727" i="12"/>
  <c r="J726" i="12"/>
  <c r="J728" i="12"/>
  <c r="J731" i="12"/>
  <c r="J732" i="12"/>
  <c r="M52" i="8"/>
  <c r="T52" i="8" s="1"/>
  <c r="J733" i="12"/>
  <c r="J729" i="12"/>
  <c r="J734" i="12"/>
  <c r="AT18" i="14" l="1"/>
  <c r="AS20" i="14" s="1"/>
  <c r="K38" i="8" s="1"/>
  <c r="M75" i="8" s="1"/>
  <c r="T75" i="8" s="1"/>
  <c r="AT19" i="14"/>
  <c r="AC707" i="4"/>
  <c r="AD499" i="14"/>
  <c r="X708" i="4"/>
  <c r="Y708" i="4" s="1"/>
  <c r="L726" i="12"/>
  <c r="K726" i="12"/>
  <c r="L708" i="12"/>
  <c r="K708" i="12"/>
  <c r="L699" i="12"/>
  <c r="K699" i="12"/>
  <c r="L635" i="12"/>
  <c r="K635" i="12"/>
  <c r="L494" i="12"/>
  <c r="K494" i="12"/>
  <c r="K496" i="12"/>
  <c r="L496" i="12"/>
  <c r="L194" i="12"/>
  <c r="K194" i="12"/>
  <c r="K102" i="12"/>
  <c r="L102" i="12"/>
  <c r="K107" i="12"/>
  <c r="L107" i="12"/>
  <c r="L84" i="12"/>
  <c r="K84" i="12"/>
  <c r="K136" i="12"/>
  <c r="L136" i="12"/>
  <c r="L386" i="12"/>
  <c r="K386" i="12"/>
  <c r="K241" i="12"/>
  <c r="L241" i="12"/>
  <c r="L319" i="12"/>
  <c r="K319" i="12"/>
  <c r="K235" i="12"/>
  <c r="L235" i="12"/>
  <c r="L285" i="12"/>
  <c r="K285" i="12"/>
  <c r="L327" i="12"/>
  <c r="K327" i="12"/>
  <c r="K394" i="12"/>
  <c r="L394" i="12"/>
  <c r="K305" i="12"/>
  <c r="L305" i="12"/>
  <c r="L68" i="12"/>
  <c r="K68" i="12"/>
  <c r="L473" i="12"/>
  <c r="K473" i="12"/>
  <c r="K608" i="12"/>
  <c r="L608" i="12"/>
  <c r="L530" i="12"/>
  <c r="K530" i="12"/>
  <c r="L374" i="12"/>
  <c r="K374" i="12"/>
  <c r="K619" i="12"/>
  <c r="L619" i="12"/>
  <c r="L306" i="12"/>
  <c r="K306" i="12"/>
  <c r="L565" i="12"/>
  <c r="K565" i="12"/>
  <c r="L377" i="12"/>
  <c r="K377" i="12"/>
  <c r="K127" i="12"/>
  <c r="L127" i="12"/>
  <c r="K454" i="12"/>
  <c r="L454" i="12"/>
  <c r="L600" i="12"/>
  <c r="K600" i="12"/>
  <c r="K130" i="12"/>
  <c r="L130" i="12"/>
  <c r="K548" i="12"/>
  <c r="L548" i="12"/>
  <c r="L215" i="12"/>
  <c r="K215" i="12"/>
  <c r="K217" i="12"/>
  <c r="L217" i="12"/>
  <c r="K233" i="12"/>
  <c r="L233" i="12"/>
  <c r="K477" i="12"/>
  <c r="L477" i="12"/>
  <c r="L142" i="12"/>
  <c r="K142" i="12"/>
  <c r="K426" i="12"/>
  <c r="L426" i="12"/>
  <c r="L115" i="12"/>
  <c r="K115" i="12"/>
  <c r="K256" i="12"/>
  <c r="L256" i="12"/>
  <c r="K405" i="12"/>
  <c r="L405" i="12"/>
  <c r="L216" i="12"/>
  <c r="K216" i="12"/>
  <c r="K154" i="12"/>
  <c r="L154" i="12"/>
  <c r="L297" i="12"/>
  <c r="K297" i="12"/>
  <c r="K134" i="12"/>
  <c r="L134" i="12"/>
  <c r="L273" i="12"/>
  <c r="K273" i="12"/>
  <c r="L203" i="12"/>
  <c r="K203" i="12"/>
  <c r="L445" i="12"/>
  <c r="K445" i="12"/>
  <c r="L220" i="12"/>
  <c r="K220" i="12"/>
  <c r="K158" i="12"/>
  <c r="L158" i="12"/>
  <c r="K72" i="12"/>
  <c r="L72" i="12"/>
  <c r="L452" i="12"/>
  <c r="K452" i="12"/>
  <c r="K151" i="12"/>
  <c r="L151" i="12"/>
  <c r="K573" i="12"/>
  <c r="L573" i="12"/>
  <c r="L499" i="12"/>
  <c r="K499" i="12"/>
  <c r="L419" i="12"/>
  <c r="K419" i="12"/>
  <c r="K213" i="12"/>
  <c r="L213" i="12"/>
  <c r="K390" i="12"/>
  <c r="L390" i="12"/>
  <c r="K157" i="12"/>
  <c r="L157" i="12"/>
  <c r="L367" i="12"/>
  <c r="K367" i="12"/>
  <c r="K576" i="12"/>
  <c r="L576" i="12"/>
  <c r="K546" i="12"/>
  <c r="L546" i="12"/>
  <c r="K511" i="12"/>
  <c r="L511" i="12"/>
  <c r="K459" i="12"/>
  <c r="L459" i="12"/>
  <c r="K198" i="12"/>
  <c r="L198" i="12"/>
  <c r="L211" i="12"/>
  <c r="K211" i="12"/>
  <c r="L593" i="12"/>
  <c r="K593" i="12"/>
  <c r="L183" i="12"/>
  <c r="K183" i="12"/>
  <c r="L492" i="12"/>
  <c r="K492" i="12"/>
  <c r="K178" i="12"/>
  <c r="L178" i="12"/>
  <c r="L540" i="12"/>
  <c r="K540" i="12"/>
  <c r="K129" i="12"/>
  <c r="L129" i="12"/>
  <c r="K248" i="12"/>
  <c r="L248" i="12"/>
  <c r="L567" i="12"/>
  <c r="K567" i="12"/>
  <c r="L364" i="12"/>
  <c r="K364" i="12"/>
  <c r="L122" i="12"/>
  <c r="K122" i="12"/>
  <c r="K309" i="12"/>
  <c r="L309" i="12"/>
  <c r="K88" i="12"/>
  <c r="L88" i="12"/>
  <c r="L344" i="12"/>
  <c r="K344" i="12"/>
  <c r="L156" i="12"/>
  <c r="K156" i="12"/>
  <c r="L311" i="12"/>
  <c r="K311" i="12"/>
  <c r="K290" i="12"/>
  <c r="L290" i="12"/>
  <c r="K113" i="12"/>
  <c r="L113" i="12"/>
  <c r="L354" i="12"/>
  <c r="K354" i="12"/>
  <c r="L539" i="12"/>
  <c r="K539" i="12"/>
  <c r="L552" i="12"/>
  <c r="K552" i="12"/>
  <c r="K179" i="12"/>
  <c r="L179" i="12"/>
  <c r="K406" i="12"/>
  <c r="L406" i="12"/>
  <c r="K299" i="12"/>
  <c r="L299" i="12"/>
  <c r="K313" i="12"/>
  <c r="L313" i="12"/>
  <c r="K587" i="12"/>
  <c r="L587" i="12"/>
  <c r="K415" i="12"/>
  <c r="L415" i="12"/>
  <c r="K123" i="12"/>
  <c r="L123" i="12"/>
  <c r="L460" i="12"/>
  <c r="K460" i="12"/>
  <c r="L536" i="12"/>
  <c r="K536" i="12"/>
  <c r="L497" i="12"/>
  <c r="K497" i="12"/>
  <c r="L372" i="12"/>
  <c r="K372" i="12"/>
  <c r="L255" i="12"/>
  <c r="K255" i="12"/>
  <c r="L531" i="12"/>
  <c r="K531" i="12"/>
  <c r="L124" i="12"/>
  <c r="K124" i="12"/>
  <c r="K93" i="12"/>
  <c r="L93" i="12"/>
  <c r="L467" i="12"/>
  <c r="K467" i="12"/>
  <c r="K303" i="12"/>
  <c r="L303" i="12"/>
  <c r="K621" i="12"/>
  <c r="L621" i="12"/>
  <c r="L190" i="12"/>
  <c r="K190" i="12"/>
  <c r="K253" i="12"/>
  <c r="L253" i="12"/>
  <c r="L537" i="12"/>
  <c r="K537" i="12"/>
  <c r="K193" i="12"/>
  <c r="L193" i="12"/>
  <c r="K355" i="12"/>
  <c r="L355" i="12"/>
  <c r="K352" i="12"/>
  <c r="L352" i="12"/>
  <c r="L77" i="12"/>
  <c r="K77" i="12"/>
  <c r="K204" i="12"/>
  <c r="L204" i="12"/>
  <c r="L365" i="12"/>
  <c r="K365" i="12"/>
  <c r="K493" i="12"/>
  <c r="L493" i="12"/>
  <c r="K528" i="12"/>
  <c r="L528" i="12"/>
  <c r="L387" i="12"/>
  <c r="K387" i="12"/>
  <c r="L226" i="12"/>
  <c r="K226" i="12"/>
  <c r="K483" i="12"/>
  <c r="L483" i="12"/>
  <c r="L722" i="12"/>
  <c r="K722" i="12"/>
  <c r="K703" i="12"/>
  <c r="L703" i="12"/>
  <c r="K683" i="12"/>
  <c r="L683" i="12"/>
  <c r="K675" i="12"/>
  <c r="L675" i="12"/>
  <c r="K670" i="12"/>
  <c r="L670" i="12"/>
  <c r="L667" i="12"/>
  <c r="K667" i="12"/>
  <c r="L661" i="12"/>
  <c r="K661" i="12"/>
  <c r="K659" i="12"/>
  <c r="L659" i="12"/>
  <c r="L655" i="12"/>
  <c r="K655" i="12"/>
  <c r="K646" i="12"/>
  <c r="L646" i="12"/>
  <c r="L631" i="12"/>
  <c r="K631" i="12"/>
  <c r="L474" i="12"/>
  <c r="K474" i="12"/>
  <c r="L356" i="12"/>
  <c r="K356" i="12"/>
  <c r="K202" i="12"/>
  <c r="L202" i="12"/>
  <c r="K487" i="12"/>
  <c r="L487" i="12"/>
  <c r="K369" i="12"/>
  <c r="L369" i="12"/>
  <c r="K279" i="12"/>
  <c r="L279" i="12"/>
  <c r="K584" i="12"/>
  <c r="L584" i="12"/>
  <c r="L330" i="12"/>
  <c r="K330" i="12"/>
  <c r="L729" i="12"/>
  <c r="K729" i="12"/>
  <c r="L719" i="12"/>
  <c r="K719" i="12"/>
  <c r="K710" i="12"/>
  <c r="L710" i="12"/>
  <c r="L698" i="12"/>
  <c r="K698" i="12"/>
  <c r="K687" i="12"/>
  <c r="L687" i="12"/>
  <c r="L674" i="12"/>
  <c r="K674" i="12"/>
  <c r="L664" i="12"/>
  <c r="K664" i="12"/>
  <c r="K650" i="12"/>
  <c r="L650" i="12"/>
  <c r="L637" i="12"/>
  <c r="K637" i="12"/>
  <c r="K626" i="12"/>
  <c r="L626" i="12"/>
  <c r="K70" i="12"/>
  <c r="L70" i="12"/>
  <c r="L606" i="12"/>
  <c r="K606" i="12"/>
  <c r="L228" i="12"/>
  <c r="K228" i="12"/>
  <c r="L410" i="12"/>
  <c r="K410" i="12"/>
  <c r="L598" i="12"/>
  <c r="K598" i="12"/>
  <c r="K448" i="12"/>
  <c r="L448" i="12"/>
  <c r="K239" i="12"/>
  <c r="L239" i="12"/>
  <c r="K434" i="12"/>
  <c r="L434" i="12"/>
  <c r="L518" i="12"/>
  <c r="K518" i="12"/>
  <c r="K605" i="12"/>
  <c r="L605" i="12"/>
  <c r="K135" i="12"/>
  <c r="L135" i="12"/>
  <c r="L558" i="12"/>
  <c r="K558" i="12"/>
  <c r="L264" i="12"/>
  <c r="K264" i="12"/>
  <c r="K71" i="12"/>
  <c r="L71" i="12"/>
  <c r="L400" i="12"/>
  <c r="K400" i="12"/>
  <c r="L620" i="12"/>
  <c r="K620" i="12"/>
  <c r="L610" i="12"/>
  <c r="K610" i="12"/>
  <c r="L433" i="12"/>
  <c r="K433" i="12"/>
  <c r="L388" i="12"/>
  <c r="K388" i="12"/>
  <c r="L328" i="12"/>
  <c r="K328" i="12"/>
  <c r="L589" i="12"/>
  <c r="K589" i="12"/>
  <c r="K254" i="12"/>
  <c r="L254" i="12"/>
  <c r="K399" i="12"/>
  <c r="L399" i="12"/>
  <c r="K503" i="12"/>
  <c r="L503" i="12"/>
  <c r="K526" i="12"/>
  <c r="L526" i="12"/>
  <c r="L366" i="12"/>
  <c r="K366" i="12"/>
  <c r="K425" i="12"/>
  <c r="L425" i="12"/>
  <c r="K403" i="12"/>
  <c r="L403" i="12"/>
  <c r="K126" i="12"/>
  <c r="L126" i="12"/>
  <c r="L613" i="12"/>
  <c r="K613" i="12"/>
  <c r="L412" i="12"/>
  <c r="K412" i="12"/>
  <c r="K581" i="12"/>
  <c r="L581" i="12"/>
  <c r="K324" i="12"/>
  <c r="L324" i="12"/>
  <c r="K519" i="12"/>
  <c r="L519" i="12"/>
  <c r="L616" i="12"/>
  <c r="K616" i="12"/>
  <c r="L304" i="12"/>
  <c r="K304" i="12"/>
  <c r="K268" i="12"/>
  <c r="L268" i="12"/>
  <c r="K159" i="12"/>
  <c r="L159" i="12"/>
  <c r="K521" i="12"/>
  <c r="L521" i="12"/>
  <c r="L349" i="12"/>
  <c r="K349" i="12"/>
  <c r="K222" i="12"/>
  <c r="L222" i="12"/>
  <c r="K200" i="12"/>
  <c r="L200" i="12"/>
  <c r="K86" i="12"/>
  <c r="L86" i="12"/>
  <c r="K384" i="12"/>
  <c r="L384" i="12"/>
  <c r="L395" i="12"/>
  <c r="K395" i="12"/>
  <c r="L249" i="12"/>
  <c r="K249" i="12"/>
  <c r="L541" i="12"/>
  <c r="K541" i="12"/>
  <c r="L171" i="12"/>
  <c r="K171" i="12"/>
  <c r="K481" i="12"/>
  <c r="L481" i="12"/>
  <c r="K408" i="12"/>
  <c r="L408" i="12"/>
  <c r="L271" i="12"/>
  <c r="K271" i="12"/>
  <c r="K345" i="12"/>
  <c r="L345" i="12"/>
  <c r="L229" i="12"/>
  <c r="K229" i="12"/>
  <c r="K111" i="12"/>
  <c r="L111" i="12"/>
  <c r="K368" i="12"/>
  <c r="L368" i="12"/>
  <c r="L342" i="12"/>
  <c r="K342" i="12"/>
  <c r="K320" i="12"/>
  <c r="L320" i="12"/>
  <c r="K361" i="12"/>
  <c r="L361" i="12"/>
  <c r="L75" i="12"/>
  <c r="K75" i="12"/>
  <c r="K416" i="12"/>
  <c r="L416" i="12"/>
  <c r="K549" i="12"/>
  <c r="L549" i="12"/>
  <c r="K441" i="12"/>
  <c r="L441" i="12"/>
  <c r="K381" i="12"/>
  <c r="L381" i="12"/>
  <c r="K80" i="12"/>
  <c r="L80" i="12"/>
  <c r="L231" i="12"/>
  <c r="K231" i="12"/>
  <c r="L91" i="12"/>
  <c r="K91" i="12"/>
  <c r="K547" i="12"/>
  <c r="L547" i="12"/>
  <c r="K79" i="12"/>
  <c r="L79" i="12"/>
  <c r="K237" i="12"/>
  <c r="L237" i="12"/>
  <c r="K166" i="12"/>
  <c r="L166" i="12"/>
  <c r="K281" i="12"/>
  <c r="L281" i="12"/>
  <c r="L569" i="12"/>
  <c r="K569" i="12"/>
  <c r="K185" i="12"/>
  <c r="L185" i="12"/>
  <c r="K140" i="12"/>
  <c r="L140" i="12"/>
  <c r="K446" i="12"/>
  <c r="L446" i="12"/>
  <c r="K618" i="12"/>
  <c r="L618" i="12"/>
  <c r="K586" i="12"/>
  <c r="L586" i="12"/>
  <c r="K209" i="12"/>
  <c r="L209" i="12"/>
  <c r="K554" i="12"/>
  <c r="L554" i="12"/>
  <c r="L112" i="12"/>
  <c r="K112" i="12"/>
  <c r="L396" i="12"/>
  <c r="K396" i="12"/>
  <c r="L173" i="12"/>
  <c r="K173" i="12"/>
  <c r="L424" i="12"/>
  <c r="K424" i="12"/>
  <c r="L334" i="12"/>
  <c r="K334" i="12"/>
  <c r="L545" i="12"/>
  <c r="K545" i="12"/>
  <c r="L522" i="12"/>
  <c r="K522" i="12"/>
  <c r="K450" i="12"/>
  <c r="L450" i="12"/>
  <c r="K177" i="12"/>
  <c r="L177" i="12"/>
  <c r="K106" i="12"/>
  <c r="L106" i="12"/>
  <c r="L221" i="12"/>
  <c r="K221" i="12"/>
  <c r="L116" i="12"/>
  <c r="K116" i="12"/>
  <c r="L566" i="12"/>
  <c r="K566" i="12"/>
  <c r="L523" i="12"/>
  <c r="K523" i="12"/>
  <c r="L471" i="12"/>
  <c r="K471" i="12"/>
  <c r="L350" i="12"/>
  <c r="K350" i="12"/>
  <c r="K335" i="12"/>
  <c r="L335" i="12"/>
  <c r="L498" i="12"/>
  <c r="K498" i="12"/>
  <c r="K276" i="12"/>
  <c r="L276" i="12"/>
  <c r="L401" i="12"/>
  <c r="K401" i="12"/>
  <c r="K314" i="12"/>
  <c r="L314" i="12"/>
  <c r="K160" i="12"/>
  <c r="L160" i="12"/>
  <c r="L288" i="12"/>
  <c r="K288" i="12"/>
  <c r="K155" i="12"/>
  <c r="L155" i="12"/>
  <c r="L734" i="12"/>
  <c r="K734" i="12"/>
  <c r="L715" i="12"/>
  <c r="K715" i="12"/>
  <c r="K695" i="12"/>
  <c r="L695" i="12"/>
  <c r="K651" i="12"/>
  <c r="L651" i="12"/>
  <c r="K643" i="12"/>
  <c r="L643" i="12"/>
  <c r="L627" i="12"/>
  <c r="K627" i="12"/>
  <c r="K397" i="12"/>
  <c r="L397" i="12"/>
  <c r="K495" i="12"/>
  <c r="L495" i="12"/>
  <c r="K575" i="12"/>
  <c r="L575" i="12"/>
  <c r="L442" i="12"/>
  <c r="K442" i="12"/>
  <c r="L579" i="12"/>
  <c r="K579" i="12"/>
  <c r="K508" i="12"/>
  <c r="L508" i="12"/>
  <c r="L375" i="12"/>
  <c r="K375" i="12"/>
  <c r="K612" i="12"/>
  <c r="L612" i="12"/>
  <c r="L727" i="12"/>
  <c r="K727" i="12"/>
  <c r="L718" i="12"/>
  <c r="K718" i="12"/>
  <c r="K705" i="12"/>
  <c r="L705" i="12"/>
  <c r="L690" i="12"/>
  <c r="K690" i="12"/>
  <c r="L678" i="12"/>
  <c r="K678" i="12"/>
  <c r="L666" i="12"/>
  <c r="K666" i="12"/>
  <c r="K654" i="12"/>
  <c r="L654" i="12"/>
  <c r="K642" i="12"/>
  <c r="L642" i="12"/>
  <c r="K629" i="12"/>
  <c r="L629" i="12"/>
  <c r="K506" i="12"/>
  <c r="L506" i="12"/>
  <c r="L133" i="12"/>
  <c r="K133" i="12"/>
  <c r="L456" i="12"/>
  <c r="K456" i="12"/>
  <c r="L535" i="12"/>
  <c r="K535" i="12"/>
  <c r="L329" i="12"/>
  <c r="K329" i="12"/>
  <c r="K529" i="12"/>
  <c r="L529" i="12"/>
  <c r="K550" i="12"/>
  <c r="L550" i="12"/>
  <c r="L358" i="12"/>
  <c r="K358" i="12"/>
  <c r="K174" i="12"/>
  <c r="L174" i="12"/>
  <c r="L261" i="12"/>
  <c r="K261" i="12"/>
  <c r="L251" i="12"/>
  <c r="K251" i="12"/>
  <c r="L392" i="12"/>
  <c r="K392" i="12"/>
  <c r="L420" i="12"/>
  <c r="K420" i="12"/>
  <c r="K238" i="12"/>
  <c r="L238" i="12"/>
  <c r="L146" i="12"/>
  <c r="K146" i="12"/>
  <c r="K144" i="12"/>
  <c r="L144" i="12"/>
  <c r="L488" i="12"/>
  <c r="K488" i="12"/>
  <c r="L380" i="12"/>
  <c r="K380" i="12"/>
  <c r="L733" i="12"/>
  <c r="K733" i="12"/>
  <c r="L725" i="12"/>
  <c r="K725" i="12"/>
  <c r="L716" i="12"/>
  <c r="K716" i="12"/>
  <c r="K709" i="12"/>
  <c r="L709" i="12"/>
  <c r="K706" i="12"/>
  <c r="L706" i="12"/>
  <c r="L701" i="12"/>
  <c r="K701" i="12"/>
  <c r="K697" i="12"/>
  <c r="L697" i="12"/>
  <c r="K693" i="12"/>
  <c r="L693" i="12"/>
  <c r="K689" i="12"/>
  <c r="L689" i="12"/>
  <c r="K685" i="12"/>
  <c r="L685" i="12"/>
  <c r="L680" i="12"/>
  <c r="K680" i="12"/>
  <c r="K676" i="12"/>
  <c r="L676" i="12"/>
  <c r="L673" i="12"/>
  <c r="K673" i="12"/>
  <c r="L669" i="12"/>
  <c r="K669" i="12"/>
  <c r="L665" i="12"/>
  <c r="K665" i="12"/>
  <c r="L662" i="12"/>
  <c r="K662" i="12"/>
  <c r="L657" i="12"/>
  <c r="K657" i="12"/>
  <c r="K653" i="12"/>
  <c r="L653" i="12"/>
  <c r="K649" i="12"/>
  <c r="L649" i="12"/>
  <c r="K645" i="12"/>
  <c r="L645" i="12"/>
  <c r="L641" i="12"/>
  <c r="K641" i="12"/>
  <c r="L638" i="12"/>
  <c r="K638" i="12"/>
  <c r="K634" i="12"/>
  <c r="L634" i="12"/>
  <c r="K630" i="12"/>
  <c r="L630" i="12"/>
  <c r="K625" i="12"/>
  <c r="L625" i="12"/>
  <c r="L139" i="12"/>
  <c r="K139" i="12"/>
  <c r="K191" i="12"/>
  <c r="L191" i="12"/>
  <c r="L85" i="12"/>
  <c r="K85" i="12"/>
  <c r="K385" i="12"/>
  <c r="L385" i="12"/>
  <c r="L92" i="12"/>
  <c r="K92" i="12"/>
  <c r="K95" i="12"/>
  <c r="L95" i="12"/>
  <c r="L104" i="12"/>
  <c r="K104" i="12"/>
  <c r="K266" i="12"/>
  <c r="L266" i="12"/>
  <c r="L609" i="12"/>
  <c r="K609" i="12"/>
  <c r="L298" i="12"/>
  <c r="K298" i="12"/>
  <c r="L562" i="12"/>
  <c r="K562" i="12"/>
  <c r="K564" i="12"/>
  <c r="L564" i="12"/>
  <c r="L348" i="12"/>
  <c r="K348" i="12"/>
  <c r="L435" i="12"/>
  <c r="K435" i="12"/>
  <c r="L138" i="12"/>
  <c r="K138" i="12"/>
  <c r="L201" i="12"/>
  <c r="K201" i="12"/>
  <c r="K440" i="12"/>
  <c r="L440" i="12"/>
  <c r="L301" i="12"/>
  <c r="K301" i="12"/>
  <c r="L458" i="12"/>
  <c r="K458" i="12"/>
  <c r="L223" i="12"/>
  <c r="K223" i="12"/>
  <c r="K181" i="12"/>
  <c r="L181" i="12"/>
  <c r="K559" i="12"/>
  <c r="L559" i="12"/>
  <c r="K602" i="12"/>
  <c r="L602" i="12"/>
  <c r="L247" i="12"/>
  <c r="K247" i="12"/>
  <c r="K555" i="12"/>
  <c r="L555" i="12"/>
  <c r="L332" i="12"/>
  <c r="K332" i="12"/>
  <c r="K323" i="12"/>
  <c r="L323" i="12"/>
  <c r="K286" i="12"/>
  <c r="L286" i="12"/>
  <c r="K517" i="12"/>
  <c r="L517" i="12"/>
  <c r="K300" i="12"/>
  <c r="L300" i="12"/>
  <c r="K94" i="12"/>
  <c r="L94" i="12"/>
  <c r="L218" i="12"/>
  <c r="K218" i="12"/>
  <c r="K509" i="12"/>
  <c r="L509" i="12"/>
  <c r="K505" i="12"/>
  <c r="L505" i="12"/>
  <c r="L347" i="12"/>
  <c r="K347" i="12"/>
  <c r="K148" i="12"/>
  <c r="L148" i="12"/>
  <c r="L570" i="12"/>
  <c r="K570" i="12"/>
  <c r="K240" i="12"/>
  <c r="L240" i="12"/>
  <c r="L527" i="12"/>
  <c r="K527" i="12"/>
  <c r="K568" i="12"/>
  <c r="L568" i="12"/>
  <c r="K206" i="12"/>
  <c r="L206" i="12"/>
  <c r="K596" i="12"/>
  <c r="L596" i="12"/>
  <c r="K207" i="12"/>
  <c r="L207" i="12"/>
  <c r="K90" i="12"/>
  <c r="L90" i="12"/>
  <c r="L326" i="12"/>
  <c r="K326" i="12"/>
  <c r="L195" i="12"/>
  <c r="K195" i="12"/>
  <c r="K553" i="12"/>
  <c r="L553" i="12"/>
  <c r="K583" i="12"/>
  <c r="L583" i="12"/>
  <c r="K295" i="12"/>
  <c r="L295" i="12"/>
  <c r="L336" i="12"/>
  <c r="K336" i="12"/>
  <c r="L585" i="12"/>
  <c r="K585" i="12"/>
  <c r="L250" i="12"/>
  <c r="K250" i="12"/>
  <c r="K542" i="12"/>
  <c r="L542" i="12"/>
  <c r="K502" i="12"/>
  <c r="L502" i="12"/>
  <c r="K340" i="12"/>
  <c r="L340" i="12"/>
  <c r="K164" i="12"/>
  <c r="L164" i="12"/>
  <c r="K418" i="12"/>
  <c r="L418" i="12"/>
  <c r="K321" i="12"/>
  <c r="L321" i="12"/>
  <c r="K263" i="12"/>
  <c r="L263" i="12"/>
  <c r="K153" i="12"/>
  <c r="L153" i="12"/>
  <c r="L359" i="12"/>
  <c r="K359" i="12"/>
  <c r="K227" i="12"/>
  <c r="L227" i="12"/>
  <c r="K431" i="12"/>
  <c r="L431" i="12"/>
  <c r="L275" i="12"/>
  <c r="K275" i="12"/>
  <c r="L490" i="12"/>
  <c r="K490" i="12"/>
  <c r="L449" i="12"/>
  <c r="K449" i="12"/>
  <c r="K267" i="12"/>
  <c r="L267" i="12"/>
  <c r="K132" i="12"/>
  <c r="L132" i="12"/>
  <c r="K137" i="12"/>
  <c r="L137" i="12"/>
  <c r="K476" i="12"/>
  <c r="L476" i="12"/>
  <c r="K282" i="12"/>
  <c r="L282" i="12"/>
  <c r="K103" i="12"/>
  <c r="L103" i="12"/>
  <c r="L571" i="12"/>
  <c r="K571" i="12"/>
  <c r="K457" i="12"/>
  <c r="L457" i="12"/>
  <c r="K89" i="12"/>
  <c r="L89" i="12"/>
  <c r="L443" i="12"/>
  <c r="K443" i="12"/>
  <c r="K150" i="12"/>
  <c r="L150" i="12"/>
  <c r="K557" i="12"/>
  <c r="L557" i="12"/>
  <c r="L315" i="12"/>
  <c r="K315" i="12"/>
  <c r="K243" i="12"/>
  <c r="L243" i="12"/>
  <c r="L437" i="12"/>
  <c r="K437" i="12"/>
  <c r="K100" i="12"/>
  <c r="L100" i="12"/>
  <c r="L186" i="12"/>
  <c r="K186" i="12"/>
  <c r="L196" i="12"/>
  <c r="K196" i="12"/>
  <c r="L316" i="12"/>
  <c r="K316" i="12"/>
  <c r="L152" i="12"/>
  <c r="K152" i="12"/>
  <c r="L524" i="12"/>
  <c r="K524" i="12"/>
  <c r="L302" i="12"/>
  <c r="K302" i="12"/>
  <c r="L371" i="12"/>
  <c r="K371" i="12"/>
  <c r="L128" i="12"/>
  <c r="K128" i="12"/>
  <c r="K500" i="12"/>
  <c r="L500" i="12"/>
  <c r="L162" i="12"/>
  <c r="K162" i="12"/>
  <c r="K69" i="12"/>
  <c r="L69" i="12"/>
  <c r="K485" i="12"/>
  <c r="L485" i="12"/>
  <c r="L572" i="12"/>
  <c r="K572" i="12"/>
  <c r="L118" i="12"/>
  <c r="K118" i="12"/>
  <c r="L170" i="12"/>
  <c r="K170" i="12"/>
  <c r="K169" i="12"/>
  <c r="L169" i="12"/>
  <c r="K590" i="12"/>
  <c r="L590" i="12"/>
  <c r="L486" i="12"/>
  <c r="K486" i="12"/>
  <c r="K393" i="12"/>
  <c r="L393" i="12"/>
  <c r="K176" i="12"/>
  <c r="L176" i="12"/>
  <c r="K407" i="12"/>
  <c r="L407" i="12"/>
  <c r="L453" i="12"/>
  <c r="K453" i="12"/>
  <c r="L357" i="12"/>
  <c r="K357" i="12"/>
  <c r="L82" i="12"/>
  <c r="K82" i="12"/>
  <c r="L469" i="12"/>
  <c r="K469" i="12"/>
  <c r="L280" i="12"/>
  <c r="K280" i="12"/>
  <c r="L110" i="12"/>
  <c r="K110" i="12"/>
  <c r="L317" i="12"/>
  <c r="K317" i="12"/>
  <c r="L379" i="12"/>
  <c r="K379" i="12"/>
  <c r="L149" i="12"/>
  <c r="K149" i="12"/>
  <c r="K197" i="12"/>
  <c r="L197" i="12"/>
  <c r="L363" i="12"/>
  <c r="K363" i="12"/>
  <c r="K212" i="12"/>
  <c r="L212" i="12"/>
  <c r="K470" i="12"/>
  <c r="L470" i="12"/>
  <c r="L269" i="12"/>
  <c r="K269" i="12"/>
  <c r="L510" i="12"/>
  <c r="K510" i="12"/>
  <c r="K533" i="12"/>
  <c r="L533" i="12"/>
  <c r="L534" i="12"/>
  <c r="K534" i="12"/>
  <c r="K465" i="12"/>
  <c r="L465" i="12"/>
  <c r="L252" i="12"/>
  <c r="K252" i="12"/>
  <c r="L468" i="12"/>
  <c r="K468" i="12"/>
  <c r="K343" i="12"/>
  <c r="L343" i="12"/>
  <c r="L83" i="12"/>
  <c r="K83" i="12"/>
  <c r="K214" i="12"/>
  <c r="L214" i="12"/>
  <c r="K119" i="12"/>
  <c r="L119" i="12"/>
  <c r="K592" i="12"/>
  <c r="L592" i="12"/>
  <c r="K413" i="12"/>
  <c r="L413" i="12"/>
  <c r="K78" i="12"/>
  <c r="L78" i="12"/>
  <c r="L182" i="12"/>
  <c r="K182" i="12"/>
  <c r="K429" i="12"/>
  <c r="L429" i="12"/>
  <c r="K439" i="12"/>
  <c r="L439" i="12"/>
  <c r="K120" i="12"/>
  <c r="L120" i="12"/>
  <c r="K512" i="12"/>
  <c r="L512" i="12"/>
  <c r="K514" i="12"/>
  <c r="L514" i="12"/>
  <c r="L532" i="12"/>
  <c r="K532" i="12"/>
  <c r="L341" i="12"/>
  <c r="K341" i="12"/>
  <c r="K187" i="12"/>
  <c r="L187" i="12"/>
  <c r="K735" i="12"/>
  <c r="L735" i="12"/>
  <c r="K723" i="12"/>
  <c r="L723" i="12"/>
  <c r="L711" i="12"/>
  <c r="K711" i="12"/>
  <c r="L691" i="12"/>
  <c r="K691" i="12"/>
  <c r="K686" i="12"/>
  <c r="L686" i="12"/>
  <c r="L679" i="12"/>
  <c r="K679" i="12"/>
  <c r="K640" i="12"/>
  <c r="L640" i="12"/>
  <c r="K624" i="12"/>
  <c r="L624" i="12"/>
  <c r="K504" i="12"/>
  <c r="L504" i="12"/>
  <c r="L464" i="12"/>
  <c r="K464" i="12"/>
  <c r="L376" i="12"/>
  <c r="K376" i="12"/>
  <c r="K98" i="12"/>
  <c r="L98" i="12"/>
  <c r="L398" i="12"/>
  <c r="K398" i="12"/>
  <c r="L192" i="12"/>
  <c r="K192" i="12"/>
  <c r="K480" i="12"/>
  <c r="L480" i="12"/>
  <c r="K105" i="12"/>
  <c r="L105" i="12"/>
  <c r="K732" i="12"/>
  <c r="L732" i="12"/>
  <c r="K713" i="12"/>
  <c r="L713" i="12"/>
  <c r="L702" i="12"/>
  <c r="K702" i="12"/>
  <c r="K694" i="12"/>
  <c r="L694" i="12"/>
  <c r="K682" i="12"/>
  <c r="L682" i="12"/>
  <c r="K671" i="12"/>
  <c r="L671" i="12"/>
  <c r="K658" i="12"/>
  <c r="L658" i="12"/>
  <c r="L647" i="12"/>
  <c r="K647" i="12"/>
  <c r="L633" i="12"/>
  <c r="K633" i="12"/>
  <c r="K623" i="12"/>
  <c r="L623" i="12"/>
  <c r="K482" i="12"/>
  <c r="L482" i="12"/>
  <c r="K538" i="12"/>
  <c r="L538" i="12"/>
  <c r="L270" i="12"/>
  <c r="K270" i="12"/>
  <c r="K234" i="12"/>
  <c r="L234" i="12"/>
  <c r="K478" i="12"/>
  <c r="L478" i="12"/>
  <c r="L81" i="12"/>
  <c r="K81" i="12"/>
  <c r="L563" i="12"/>
  <c r="K563" i="12"/>
  <c r="K225" i="12"/>
  <c r="L225" i="12"/>
  <c r="K472" i="12"/>
  <c r="L472" i="12"/>
  <c r="K601" i="12"/>
  <c r="L601" i="12"/>
  <c r="K172" i="12"/>
  <c r="L172" i="12"/>
  <c r="L603" i="12"/>
  <c r="K603" i="12"/>
  <c r="L108" i="12"/>
  <c r="K108" i="12"/>
  <c r="K277" i="12"/>
  <c r="L277" i="12"/>
  <c r="L580" i="12"/>
  <c r="K580" i="12"/>
  <c r="K594" i="12"/>
  <c r="L594" i="12"/>
  <c r="K466" i="12"/>
  <c r="L466" i="12"/>
  <c r="K421" i="12"/>
  <c r="L421" i="12"/>
  <c r="K731" i="12"/>
  <c r="L731" i="12"/>
  <c r="K720" i="12"/>
  <c r="L720" i="12"/>
  <c r="L714" i="12"/>
  <c r="K714" i="12"/>
  <c r="L728" i="12"/>
  <c r="K728" i="12"/>
  <c r="K724" i="12"/>
  <c r="L724" i="12"/>
  <c r="K721" i="12"/>
  <c r="L721" i="12"/>
  <c r="K717" i="12"/>
  <c r="L717" i="12"/>
  <c r="L712" i="12"/>
  <c r="K712" i="12"/>
  <c r="L707" i="12"/>
  <c r="K707" i="12"/>
  <c r="L704" i="12"/>
  <c r="K704" i="12"/>
  <c r="L700" i="12"/>
  <c r="K700" i="12"/>
  <c r="L696" i="12"/>
  <c r="K696" i="12"/>
  <c r="K692" i="12"/>
  <c r="L692" i="12"/>
  <c r="K688" i="12"/>
  <c r="L688" i="12"/>
  <c r="L684" i="12"/>
  <c r="K684" i="12"/>
  <c r="K681" i="12"/>
  <c r="L681" i="12"/>
  <c r="K677" i="12"/>
  <c r="L677" i="12"/>
  <c r="K672" i="12"/>
  <c r="L672" i="12"/>
  <c r="L668" i="12"/>
  <c r="K668" i="12"/>
  <c r="K663" i="12"/>
  <c r="L663" i="12"/>
  <c r="K660" i="12"/>
  <c r="L660" i="12"/>
  <c r="L656" i="12"/>
  <c r="K656" i="12"/>
  <c r="L652" i="12"/>
  <c r="K652" i="12"/>
  <c r="K648" i="12"/>
  <c r="L648" i="12"/>
  <c r="K644" i="12"/>
  <c r="L644" i="12"/>
  <c r="K639" i="12"/>
  <c r="L639" i="12"/>
  <c r="L636" i="12"/>
  <c r="K636" i="12"/>
  <c r="L632" i="12"/>
  <c r="K632" i="12"/>
  <c r="K628" i="12"/>
  <c r="L628" i="12"/>
  <c r="K622" i="12"/>
  <c r="L622" i="12"/>
  <c r="K479" i="12"/>
  <c r="L479" i="12"/>
  <c r="L544" i="12"/>
  <c r="K544" i="12"/>
  <c r="K265" i="12"/>
  <c r="L265" i="12"/>
  <c r="L257" i="12"/>
  <c r="K257" i="12"/>
  <c r="L284" i="12"/>
  <c r="K284" i="12"/>
  <c r="L293" i="12"/>
  <c r="K293" i="12"/>
  <c r="L236" i="12"/>
  <c r="K236" i="12"/>
  <c r="K312" i="12"/>
  <c r="L312" i="12"/>
  <c r="L362" i="12"/>
  <c r="K362" i="12"/>
  <c r="K543" i="12"/>
  <c r="L543" i="12"/>
  <c r="L230" i="12"/>
  <c r="K230" i="12"/>
  <c r="L475" i="12"/>
  <c r="K475" i="12"/>
  <c r="K259" i="12"/>
  <c r="L259" i="12"/>
  <c r="K87" i="12"/>
  <c r="L87" i="12"/>
  <c r="L595" i="12"/>
  <c r="K595" i="12"/>
  <c r="L163" i="12"/>
  <c r="K163" i="12"/>
  <c r="L310" i="12"/>
  <c r="K310" i="12"/>
  <c r="K333" i="12"/>
  <c r="L333" i="12"/>
  <c r="L143" i="12"/>
  <c r="K143" i="12"/>
  <c r="L346" i="12"/>
  <c r="K346" i="12"/>
  <c r="L294" i="12"/>
  <c r="K294" i="12"/>
  <c r="K307" i="12"/>
  <c r="L307" i="12"/>
  <c r="K491" i="12"/>
  <c r="L491" i="12"/>
  <c r="K292" i="12"/>
  <c r="L292" i="12"/>
  <c r="K175" i="12"/>
  <c r="L175" i="12"/>
  <c r="L422" i="12"/>
  <c r="K422" i="12"/>
  <c r="K515" i="12"/>
  <c r="L515" i="12"/>
  <c r="L591" i="12"/>
  <c r="K591" i="12"/>
  <c r="L262" i="12"/>
  <c r="K262" i="12"/>
  <c r="L97" i="12"/>
  <c r="K97" i="12"/>
  <c r="L318" i="12"/>
  <c r="K318" i="12"/>
  <c r="K289" i="12"/>
  <c r="L289" i="12"/>
  <c r="L208" i="12"/>
  <c r="K208" i="12"/>
  <c r="L617" i="12"/>
  <c r="K617" i="12"/>
  <c r="K246" i="12"/>
  <c r="L246" i="12"/>
  <c r="L224" i="12"/>
  <c r="K224" i="12"/>
  <c r="K411" i="12"/>
  <c r="L411" i="12"/>
  <c r="L574" i="12"/>
  <c r="K574" i="12"/>
  <c r="K272" i="12"/>
  <c r="L272" i="12"/>
  <c r="K436" i="12"/>
  <c r="L436" i="12"/>
  <c r="L322" i="12"/>
  <c r="K322" i="12"/>
  <c r="L461" i="12"/>
  <c r="K461" i="12"/>
  <c r="K109" i="12"/>
  <c r="L109" i="12"/>
  <c r="L615" i="12"/>
  <c r="K615" i="12"/>
  <c r="L66" i="12"/>
  <c r="K66" i="12"/>
  <c r="K597" i="12"/>
  <c r="L597" i="12"/>
  <c r="K283" i="12"/>
  <c r="L283" i="12"/>
  <c r="L331" i="12"/>
  <c r="K331" i="12"/>
  <c r="K427" i="12"/>
  <c r="L427" i="12"/>
  <c r="L382" i="12"/>
  <c r="K382" i="12"/>
  <c r="K451" i="12"/>
  <c r="L451" i="12"/>
  <c r="L404" i="12"/>
  <c r="K404" i="12"/>
  <c r="K165" i="12"/>
  <c r="L165" i="12"/>
  <c r="K516" i="12"/>
  <c r="L516" i="12"/>
  <c r="L353" i="12"/>
  <c r="K353" i="12"/>
  <c r="K244" i="12"/>
  <c r="L244" i="12"/>
  <c r="K447" i="12"/>
  <c r="L447" i="12"/>
  <c r="L588" i="12"/>
  <c r="K588" i="12"/>
  <c r="L507" i="12"/>
  <c r="K507" i="12"/>
  <c r="K614" i="12"/>
  <c r="L614" i="12"/>
  <c r="L76" i="12"/>
  <c r="K76" i="12"/>
  <c r="L296" i="12"/>
  <c r="K296" i="12"/>
  <c r="L291" i="12"/>
  <c r="K291" i="12"/>
  <c r="K391" i="12"/>
  <c r="L391" i="12"/>
  <c r="K351" i="12"/>
  <c r="L351" i="12"/>
  <c r="L339" i="12"/>
  <c r="K339" i="12"/>
  <c r="L180" i="12"/>
  <c r="K180" i="12"/>
  <c r="L430" i="12"/>
  <c r="K430" i="12"/>
  <c r="L578" i="12"/>
  <c r="K578" i="12"/>
  <c r="K489" i="12"/>
  <c r="L489" i="12"/>
  <c r="L604" i="12"/>
  <c r="K604" i="12"/>
  <c r="K147" i="12"/>
  <c r="L147" i="12"/>
  <c r="L145" i="12"/>
  <c r="K145" i="12"/>
  <c r="L219" i="12"/>
  <c r="K219" i="12"/>
  <c r="K278" i="12"/>
  <c r="L278" i="12"/>
  <c r="L67" i="12"/>
  <c r="K67" i="12"/>
  <c r="K96" i="12"/>
  <c r="L96" i="12"/>
  <c r="K167" i="12"/>
  <c r="L167" i="12"/>
  <c r="K611" i="12"/>
  <c r="L611" i="12"/>
  <c r="L125" i="12"/>
  <c r="K125" i="12"/>
  <c r="L189" i="12"/>
  <c r="K189" i="12"/>
  <c r="L428" i="12"/>
  <c r="K428" i="12"/>
  <c r="L417" i="12"/>
  <c r="K417" i="12"/>
  <c r="K389" i="12"/>
  <c r="L389" i="12"/>
  <c r="L338" i="12"/>
  <c r="K338" i="12"/>
  <c r="K599" i="12"/>
  <c r="L599" i="12"/>
  <c r="K423" i="12"/>
  <c r="L423" i="12"/>
  <c r="K101" i="12"/>
  <c r="L101" i="12"/>
  <c r="L551" i="12"/>
  <c r="K551" i="12"/>
  <c r="K161" i="12"/>
  <c r="L161" i="12"/>
  <c r="K402" i="12"/>
  <c r="L402" i="12"/>
  <c r="L99" i="12"/>
  <c r="K99" i="12"/>
  <c r="K560" i="12"/>
  <c r="L560" i="12"/>
  <c r="K245" i="12"/>
  <c r="L245" i="12"/>
  <c r="L607" i="12"/>
  <c r="K607" i="12"/>
  <c r="K577" i="12"/>
  <c r="L577" i="12"/>
  <c r="L463" i="12"/>
  <c r="K463" i="12"/>
  <c r="K325" i="12"/>
  <c r="L325" i="12"/>
  <c r="L455" i="12"/>
  <c r="K455" i="12"/>
  <c r="L260" i="12"/>
  <c r="K260" i="12"/>
  <c r="L513" i="12"/>
  <c r="K513" i="12"/>
  <c r="L168" i="12"/>
  <c r="K168" i="12"/>
  <c r="K287" i="12"/>
  <c r="L287" i="12"/>
  <c r="K184" i="12"/>
  <c r="L184" i="12"/>
  <c r="L561" i="12"/>
  <c r="K561" i="12"/>
  <c r="L378" i="12"/>
  <c r="K378" i="12"/>
  <c r="K205" i="12"/>
  <c r="L205" i="12"/>
  <c r="K121" i="12"/>
  <c r="L121" i="12"/>
  <c r="K141" i="12"/>
  <c r="L141" i="12"/>
  <c r="L520" i="12"/>
  <c r="K520" i="12"/>
  <c r="K432" i="12"/>
  <c r="L432" i="12"/>
  <c r="L308" i="12"/>
  <c r="K308" i="12"/>
  <c r="K370" i="12"/>
  <c r="L370" i="12"/>
  <c r="L484" i="12"/>
  <c r="K484" i="12"/>
  <c r="L438" i="12"/>
  <c r="K438" i="12"/>
  <c r="K274" i="12"/>
  <c r="L274" i="12"/>
  <c r="K117" i="12"/>
  <c r="L117" i="12"/>
  <c r="L210" i="12"/>
  <c r="K210" i="12"/>
  <c r="K556" i="12"/>
  <c r="L556" i="12"/>
  <c r="L74" i="12"/>
  <c r="K74" i="12"/>
  <c r="L444" i="12"/>
  <c r="K444" i="12"/>
  <c r="L114" i="12"/>
  <c r="K114" i="12"/>
  <c r="L462" i="12"/>
  <c r="K462" i="12"/>
  <c r="K409" i="12"/>
  <c r="L409" i="12"/>
  <c r="K258" i="12"/>
  <c r="L258" i="12"/>
  <c r="K73" i="12"/>
  <c r="L73" i="12"/>
  <c r="K501" i="12"/>
  <c r="L501" i="12"/>
  <c r="K131" i="12"/>
  <c r="L131" i="12"/>
  <c r="K525" i="12"/>
  <c r="L525" i="12"/>
  <c r="L188" i="12"/>
  <c r="K188" i="12"/>
  <c r="K199" i="12"/>
  <c r="L199" i="12"/>
  <c r="L242" i="12"/>
  <c r="K242" i="12"/>
  <c r="K360" i="12"/>
  <c r="L360" i="12"/>
  <c r="K373" i="12"/>
  <c r="L373" i="12"/>
  <c r="L582" i="12"/>
  <c r="K582" i="12"/>
  <c r="K414" i="12"/>
  <c r="L414" i="12"/>
  <c r="K383" i="12"/>
  <c r="L383" i="12"/>
  <c r="K337" i="12"/>
  <c r="L337" i="12"/>
  <c r="L232" i="12"/>
  <c r="K232" i="12"/>
  <c r="H735" i="12"/>
  <c r="D45" i="6"/>
  <c r="F45" i="6" s="1"/>
  <c r="X709" i="4" l="1"/>
  <c r="Z708" i="4"/>
  <c r="BD707" i="14" s="1"/>
  <c r="D43" i="6"/>
  <c r="F43" i="6" s="1"/>
  <c r="D44" i="6"/>
  <c r="F44" i="6" s="1"/>
  <c r="D42" i="6"/>
  <c r="D46" i="6"/>
  <c r="F46" i="6" s="1"/>
  <c r="AC708" i="4" l="1"/>
  <c r="AD553" i="14"/>
  <c r="D47" i="6"/>
  <c r="F47" i="6" s="1"/>
  <c r="Y709" i="4"/>
  <c r="Z709" i="4" s="1"/>
  <c r="BD708" i="14" s="1"/>
  <c r="F42" i="6"/>
  <c r="AC709" i="4" l="1"/>
  <c r="AD644" i="14"/>
  <c r="X710" i="4"/>
  <c r="Y710" i="4" s="1"/>
  <c r="Z710" i="4" s="1"/>
  <c r="BD709" i="14" s="1"/>
  <c r="AC710" i="4" l="1"/>
  <c r="AD716" i="14"/>
  <c r="X711" i="4"/>
  <c r="Y711" i="4" l="1"/>
  <c r="Z711" i="4" s="1"/>
  <c r="BD710" i="14" s="1"/>
  <c r="AC711" i="4" l="1"/>
  <c r="AD719" i="14"/>
  <c r="X712" i="4"/>
  <c r="Y712" i="4" l="1"/>
  <c r="Z712" i="4" s="1"/>
  <c r="BD711" i="14" s="1"/>
  <c r="AC712" i="4" l="1"/>
  <c r="AD722" i="14"/>
  <c r="X713" i="4"/>
  <c r="Y713" i="4" l="1"/>
  <c r="Z713" i="4" s="1"/>
  <c r="BD712" i="14" s="1"/>
  <c r="AC713" i="4" l="1"/>
  <c r="AD723" i="14"/>
  <c r="X714" i="4"/>
  <c r="Y714" i="4" l="1"/>
  <c r="Z714" i="4" s="1"/>
  <c r="BD713" i="14" s="1"/>
  <c r="AC714" i="4" l="1"/>
  <c r="AD725" i="14"/>
  <c r="X715" i="4"/>
  <c r="Y715" i="4" s="1"/>
  <c r="Z715" i="4" s="1"/>
  <c r="BD714" i="14" s="1"/>
  <c r="AC715" i="4" l="1"/>
  <c r="AD726" i="14"/>
  <c r="X716" i="4"/>
  <c r="Y716" i="4" l="1"/>
  <c r="Z716" i="4" s="1"/>
  <c r="BD715" i="14" s="1"/>
  <c r="AC716" i="4" l="1"/>
  <c r="AD728" i="14"/>
  <c r="X717" i="4"/>
  <c r="Y717" i="4" s="1"/>
  <c r="Z717" i="4" s="1"/>
  <c r="BD716" i="14" s="1"/>
  <c r="AC717" i="4" l="1"/>
  <c r="AD730" i="14"/>
  <c r="X718" i="4"/>
  <c r="Y718" i="4" l="1"/>
  <c r="Z718" i="4" s="1"/>
  <c r="BD717" i="14" s="1"/>
  <c r="AC718" i="4" l="1"/>
  <c r="AD699" i="14"/>
  <c r="X719" i="4"/>
  <c r="Y719" i="4" l="1"/>
  <c r="Z719" i="4" s="1"/>
  <c r="BD718" i="14" s="1"/>
  <c r="AC719" i="4" l="1"/>
  <c r="AD718" i="14"/>
  <c r="X720" i="4"/>
  <c r="Y720" i="4" l="1"/>
  <c r="Z720" i="4" s="1"/>
  <c r="BD719" i="14" s="1"/>
  <c r="AC720" i="4" l="1"/>
  <c r="AD731" i="14"/>
  <c r="X721" i="4"/>
  <c r="Y721" i="4" s="1"/>
  <c r="Z721" i="4" s="1"/>
  <c r="BD720" i="14" s="1"/>
  <c r="AC721" i="4" l="1"/>
  <c r="AD591" i="14"/>
  <c r="X722" i="4"/>
  <c r="Y722" i="4" l="1"/>
  <c r="Z722" i="4" s="1"/>
  <c r="BD721" i="14" s="1"/>
  <c r="AC722" i="4" l="1"/>
  <c r="AD621" i="14"/>
  <c r="X723" i="4"/>
  <c r="Y723" i="4" l="1"/>
  <c r="Z723" i="4" s="1"/>
  <c r="BD722" i="14" s="1"/>
  <c r="AC723" i="4" l="1"/>
  <c r="AD694" i="14"/>
  <c r="X724" i="4"/>
  <c r="Y724" i="4" l="1"/>
  <c r="Z724" i="4" s="1"/>
  <c r="BD723" i="14" s="1"/>
  <c r="AC724" i="4" l="1"/>
  <c r="AD330" i="14"/>
  <c r="X725" i="4"/>
  <c r="Y725" i="4" s="1"/>
  <c r="Z725" i="4" s="1"/>
  <c r="BD724" i="14" s="1"/>
  <c r="AC725" i="4" l="1"/>
  <c r="AD426" i="14"/>
  <c r="X726" i="4"/>
  <c r="Y726" i="4" l="1"/>
  <c r="Z726" i="4" s="1"/>
  <c r="BD725" i="14" s="1"/>
  <c r="AC726" i="4" l="1"/>
  <c r="AD489" i="14"/>
  <c r="X727" i="4"/>
  <c r="Y727" i="4" l="1"/>
  <c r="Z727" i="4" s="1"/>
  <c r="BD726" i="14" s="1"/>
  <c r="AC727" i="4" l="1"/>
  <c r="AD303" i="14"/>
  <c r="X728" i="4"/>
  <c r="Y728" i="4" l="1"/>
  <c r="Z728" i="4" s="1"/>
  <c r="BD727" i="14" s="1"/>
  <c r="AC728" i="4" l="1"/>
  <c r="AD331" i="14"/>
  <c r="X729" i="4"/>
  <c r="Y729" i="4" l="1"/>
  <c r="Z729" i="4" s="1"/>
  <c r="BD728" i="14" s="1"/>
  <c r="AC729" i="4" l="1"/>
  <c r="AD380" i="14"/>
  <c r="X730" i="4"/>
  <c r="Y730" i="4" l="1"/>
  <c r="Z730" i="4" s="1"/>
  <c r="BD729" i="14" s="1"/>
  <c r="AC730" i="4" l="1"/>
  <c r="AD61" i="14"/>
  <c r="X731" i="4"/>
  <c r="Y731" i="4" l="1"/>
  <c r="Z731" i="4" s="1"/>
  <c r="BD730" i="14" s="1"/>
  <c r="AC731" i="4" l="1"/>
  <c r="AD164" i="14"/>
  <c r="X732" i="4"/>
  <c r="Y732" i="4" l="1"/>
  <c r="Z732" i="4" s="1"/>
  <c r="BD731" i="14" s="1"/>
  <c r="AC732" i="4" l="1"/>
  <c r="AD177" i="14"/>
  <c r="X733" i="4"/>
  <c r="Y733" i="4" s="1"/>
  <c r="Z733" i="4" s="1"/>
  <c r="BD732" i="14" s="1"/>
  <c r="AC733" i="4" l="1"/>
  <c r="AD160" i="14"/>
  <c r="X734" i="4"/>
  <c r="Y734" i="4" l="1"/>
  <c r="Z734" i="4" s="1"/>
  <c r="BD733" i="14" s="1"/>
  <c r="AC734" i="4" l="1"/>
  <c r="AD157" i="14"/>
  <c r="X735" i="4"/>
  <c r="Y735" i="4" l="1"/>
  <c r="Z735" i="4" s="1"/>
  <c r="BD734" i="14" s="1"/>
  <c r="AC735" i="4" l="1"/>
  <c r="AD156" i="14"/>
  <c r="X736" i="4"/>
  <c r="Y736" i="4" s="1"/>
  <c r="Z736" i="4" l="1"/>
  <c r="L11" i="8"/>
  <c r="AU17" i="14" l="1"/>
  <c r="BD735" i="14"/>
  <c r="BD736" i="14" s="1"/>
  <c r="L37" i="8" s="1"/>
  <c r="L74" i="8" s="1"/>
  <c r="S74" i="8" s="1"/>
  <c r="AU19" i="14"/>
  <c r="AU18" i="14"/>
  <c r="L41" i="8"/>
  <c r="L78" i="8" s="1"/>
  <c r="S78" i="8" s="1"/>
  <c r="L73" i="8"/>
  <c r="L39" i="8"/>
  <c r="L76" i="8" s="1"/>
  <c r="S76" i="8" s="1"/>
  <c r="L50" i="8"/>
  <c r="S50" i="8" s="1"/>
  <c r="L34" i="8"/>
  <c r="L71" i="8" s="1"/>
  <c r="S71" i="8" s="1"/>
  <c r="AD169" i="14"/>
  <c r="L16" i="8"/>
  <c r="L18" i="8"/>
  <c r="L21" i="8"/>
  <c r="L60" i="8" s="1"/>
  <c r="S60" i="8" s="1"/>
  <c r="L20" i="8"/>
  <c r="L59" i="8" s="1"/>
  <c r="S59" i="8" s="1"/>
  <c r="L19" i="8"/>
  <c r="L58" i="8" s="1"/>
  <c r="S58" i="8" s="1"/>
  <c r="AC736" i="4"/>
  <c r="L13" i="8" s="1"/>
  <c r="L52" i="8" s="1"/>
  <c r="S52" i="8" s="1"/>
  <c r="L10" i="8"/>
  <c r="AV6" i="14" l="1"/>
  <c r="AV7" i="14"/>
  <c r="AV8" i="14"/>
  <c r="AV9" i="14"/>
  <c r="AV10" i="14"/>
  <c r="AV11" i="14"/>
  <c r="AV12" i="14"/>
  <c r="AV13" i="14"/>
  <c r="AV14" i="14"/>
  <c r="AV15" i="14"/>
  <c r="AV16" i="14"/>
  <c r="AV17" i="14"/>
  <c r="L57" i="8"/>
  <c r="S57" i="8" s="1"/>
  <c r="L40" i="8"/>
  <c r="L77" i="8" s="1"/>
  <c r="S77" i="8" s="1"/>
  <c r="L49" i="8"/>
  <c r="S49" i="8" s="1"/>
  <c r="L32" i="8"/>
  <c r="L69" i="8" s="1"/>
  <c r="S69" i="8" s="1"/>
  <c r="L33" i="8"/>
  <c r="L70" i="8" s="1"/>
  <c r="S70" i="8" s="1"/>
  <c r="L55" i="8"/>
  <c r="S55" i="8" s="1"/>
  <c r="L17" i="8"/>
  <c r="L56" i="8" s="1"/>
  <c r="S56" i="8" s="1"/>
  <c r="AV18" i="14" l="1"/>
  <c r="AU20" i="14" s="1"/>
  <c r="L38" i="8" s="1"/>
  <c r="L75" i="8" s="1"/>
  <c r="S75" i="8" s="1"/>
  <c r="AV19" i="14"/>
</calcChain>
</file>

<file path=xl/sharedStrings.xml><?xml version="1.0" encoding="utf-8"?>
<sst xmlns="http://schemas.openxmlformats.org/spreadsheetml/2006/main" count="468" uniqueCount="322">
  <si>
    <t>a</t>
  </si>
  <si>
    <t>b</t>
  </si>
  <si>
    <t>S</t>
  </si>
  <si>
    <t>CN</t>
  </si>
  <si>
    <t>RF1</t>
  </si>
  <si>
    <t>RF2</t>
  </si>
  <si>
    <t>d</t>
  </si>
  <si>
    <t>Sum R</t>
  </si>
  <si>
    <t>Ratio</t>
  </si>
  <si>
    <t>Arena</t>
  </si>
  <si>
    <t>Arena arcillosa</t>
  </si>
  <si>
    <t>Franco arenoso</t>
  </si>
  <si>
    <t>Franco arcilloso arenoso</t>
  </si>
  <si>
    <t>Marga</t>
  </si>
  <si>
    <t>Limo</t>
  </si>
  <si>
    <t>Franco arcilloso</t>
  </si>
  <si>
    <t>Arcilla limosa</t>
  </si>
  <si>
    <t>Arcilla</t>
  </si>
  <si>
    <t>Arcilla arenosa</t>
  </si>
  <si>
    <t>Franco limosa</t>
  </si>
  <si>
    <t>Franco arcillo limoso</t>
  </si>
  <si>
    <t>Valores para diferentes texturas de suelo</t>
  </si>
  <si>
    <t>Textura del suelo</t>
  </si>
  <si>
    <t>Valores para diferentes usos/condiciones de cobertura de suelo</t>
  </si>
  <si>
    <t>Vegetación</t>
  </si>
  <si>
    <t>Condición de la vegetación</t>
  </si>
  <si>
    <t>Suelo tipo B</t>
  </si>
  <si>
    <t>Suelo tipo C</t>
  </si>
  <si>
    <t>Entradas</t>
  </si>
  <si>
    <t>Línea base</t>
  </si>
  <si>
    <t>Escenario 1</t>
  </si>
  <si>
    <t>Escenario 2</t>
  </si>
  <si>
    <t>Costos</t>
  </si>
  <si>
    <t>Costos de implementación (USD/ha)</t>
  </si>
  <si>
    <t>Coeficientes del modelo</t>
  </si>
  <si>
    <t>Profundidad del suelo (mm)</t>
  </si>
  <si>
    <t>Rango</t>
  </si>
  <si>
    <t>Día</t>
  </si>
  <si>
    <t>Erosión</t>
  </si>
  <si>
    <t>Escenario</t>
  </si>
  <si>
    <t>Pradera</t>
  </si>
  <si>
    <t>Matorral</t>
  </si>
  <si>
    <t>Pastizales arbolados</t>
  </si>
  <si>
    <t>Bosque</t>
  </si>
  <si>
    <t>Instrucciones:</t>
  </si>
  <si>
    <t>Ajuste del factor K</t>
  </si>
  <si>
    <t>NSE</t>
  </si>
  <si>
    <t>RSR</t>
  </si>
  <si>
    <t>KGE</t>
  </si>
  <si>
    <t>OF</t>
  </si>
  <si>
    <t>Calibración</t>
  </si>
  <si>
    <t>Indicador</t>
  </si>
  <si>
    <t>Coberturas de suelo</t>
  </si>
  <si>
    <t>Escenarios</t>
  </si>
  <si>
    <t>Aceptabilidad</t>
  </si>
  <si>
    <t>Umbral</t>
  </si>
  <si>
    <t>Parámetros combinados de los escenarios</t>
  </si>
  <si>
    <t>Precipitación observada (mm)</t>
  </si>
  <si>
    <t>Caudal total simulado (mm)</t>
  </si>
  <si>
    <t>Caudal base simulado (mm)</t>
  </si>
  <si>
    <t>Escorrentía simulada (mm)</t>
  </si>
  <si>
    <t>Percolación simulada (mm)</t>
  </si>
  <si>
    <t>Evapotranspiración real simulada (mm)</t>
  </si>
  <si>
    <t>Total de área considerada (ha)</t>
  </si>
  <si>
    <t>Beneficios calculados con respecto a línea base</t>
  </si>
  <si>
    <t>Latitud (grados)</t>
  </si>
  <si>
    <t>Constantes</t>
  </si>
  <si>
    <t>Resultados hidrológicos</t>
  </si>
  <si>
    <t>Resultados económicos</t>
  </si>
  <si>
    <t>0.1 – 0.8</t>
  </si>
  <si>
    <t>1 – 10</t>
  </si>
  <si>
    <t>75 – 1000</t>
  </si>
  <si>
    <t>0 – 1</t>
  </si>
  <si>
    <t>0.1 – 0.5</t>
  </si>
  <si>
    <t>Evapotranspiración</t>
  </si>
  <si>
    <t>Evaluación de desempeño</t>
  </si>
  <si>
    <t>Variables meteorológicas ET</t>
  </si>
  <si>
    <t>Variables posición ET</t>
  </si>
  <si>
    <t>1 – 50</t>
  </si>
  <si>
    <t>20 – 100</t>
  </si>
  <si>
    <t>(-) Sur</t>
  </si>
  <si>
    <t>Altitud (m snm)</t>
  </si>
  <si>
    <t>Características del sitio</t>
  </si>
  <si>
    <t>Características del suelo</t>
  </si>
  <si>
    <t>Referencia</t>
  </si>
  <si>
    <t>(+) Norte</t>
  </si>
  <si>
    <t>Caudal subsuperficial</t>
  </si>
  <si>
    <t>Pobre</t>
  </si>
  <si>
    <t>Regular</t>
  </si>
  <si>
    <t>Buena</t>
  </si>
  <si>
    <t>BOSQUES</t>
  </si>
  <si>
    <t>Periodo de calentamiento (días)</t>
  </si>
  <si>
    <t>Indicadores de desempeño</t>
  </si>
  <si>
    <t>Costos de escenario por cambio de cobertura (USD)</t>
  </si>
  <si>
    <t>LB</t>
  </si>
  <si>
    <t>Costo total de implementación (USD)</t>
  </si>
  <si>
    <t>Validación</t>
  </si>
  <si>
    <r>
      <t xml:space="preserve">Número de curva </t>
    </r>
    <r>
      <rPr>
        <i/>
        <sz val="11"/>
        <color theme="1"/>
        <rFont val="Gill Sans"/>
        <family val="2"/>
      </rPr>
      <t>CN</t>
    </r>
    <r>
      <rPr>
        <sz val="11"/>
        <color theme="1"/>
        <rFont val="Gill Sans"/>
        <family val="2"/>
      </rPr>
      <t xml:space="preserve"> (sin unidades)</t>
    </r>
  </si>
  <si>
    <r>
      <t xml:space="preserve">Albedo </t>
    </r>
    <r>
      <rPr>
        <i/>
        <sz val="11"/>
        <color theme="1"/>
        <rFont val="Gill Sans"/>
        <family val="2"/>
      </rPr>
      <t>⍺</t>
    </r>
    <r>
      <rPr>
        <sz val="11"/>
        <color theme="1"/>
        <rFont val="Gill Sans"/>
        <family val="2"/>
      </rPr>
      <t xml:space="preserve"> (fracción)</t>
    </r>
  </si>
  <si>
    <r>
      <t xml:space="preserve">Pendiente </t>
    </r>
    <r>
      <rPr>
        <i/>
        <sz val="11"/>
        <color theme="1"/>
        <rFont val="Gill Sans"/>
        <family val="2"/>
      </rPr>
      <t>s</t>
    </r>
    <r>
      <rPr>
        <sz val="11"/>
        <color theme="1"/>
        <rFont val="Gill Sans"/>
        <family val="2"/>
      </rPr>
      <t xml:space="preserve"> (m/m)</t>
    </r>
  </si>
  <si>
    <r>
      <t xml:space="preserve">Coeficiente de nubosidad </t>
    </r>
    <r>
      <rPr>
        <i/>
        <sz val="11"/>
        <color theme="1"/>
        <rFont val="Gill Sans"/>
        <family val="2"/>
      </rPr>
      <t>c</t>
    </r>
  </si>
  <si>
    <r>
      <t xml:space="preserve">Ajuste factor USLE </t>
    </r>
    <r>
      <rPr>
        <i/>
        <sz val="11"/>
        <color theme="1"/>
        <rFont val="Gill Sans"/>
        <family val="2"/>
      </rPr>
      <t>K</t>
    </r>
  </si>
  <si>
    <r>
      <rPr>
        <i/>
        <sz val="11"/>
        <color theme="1"/>
        <rFont val="Gill Sans"/>
        <family val="2"/>
      </rPr>
      <t>RMSE</t>
    </r>
    <r>
      <rPr>
        <sz val="11"/>
        <color theme="1"/>
        <rFont val="Gill Sans"/>
        <family val="2"/>
      </rPr>
      <t xml:space="preserve"> (mm)</t>
    </r>
  </si>
  <si>
    <r>
      <rPr>
        <i/>
        <sz val="11"/>
        <color theme="1"/>
        <rFont val="Gill Sans"/>
        <family val="2"/>
      </rPr>
      <t>LAI</t>
    </r>
    <r>
      <rPr>
        <sz val="11"/>
        <color theme="1"/>
        <rFont val="Gill Sans"/>
        <family val="2"/>
      </rPr>
      <t xml:space="preserve"> (m2/m2)</t>
    </r>
  </si>
  <si>
    <r>
      <t xml:space="preserve">Factor </t>
    </r>
    <r>
      <rPr>
        <i/>
        <sz val="11"/>
        <color theme="1"/>
        <rFont val="Gill Sans"/>
        <family val="2"/>
      </rPr>
      <t>C</t>
    </r>
    <r>
      <rPr>
        <sz val="11"/>
        <color theme="1"/>
        <rFont val="Gill Sans"/>
        <family val="2"/>
      </rPr>
      <t xml:space="preserve"> de USLE</t>
    </r>
  </si>
  <si>
    <r>
      <rPr>
        <i/>
        <sz val="11"/>
        <color theme="1"/>
        <rFont val="Gill Sans"/>
        <family val="2"/>
      </rPr>
      <t>fc</t>
    </r>
    <r>
      <rPr>
        <sz val="11"/>
        <color theme="1"/>
        <rFont val="Gill Sans"/>
        <family val="2"/>
      </rPr>
      <t xml:space="preserve"> (mm/mm)</t>
    </r>
  </si>
  <si>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</si>
  <si>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t>
    </r>
  </si>
  <si>
    <t>⍺ (fracción)</t>
  </si>
  <si>
    <r>
      <t xml:space="preserve">Capacidad de campo </t>
    </r>
    <r>
      <rPr>
        <i/>
        <sz val="11"/>
        <color theme="1"/>
        <rFont val="Gill Sans"/>
        <family val="2"/>
      </rPr>
      <t>fc</t>
    </r>
    <r>
      <rPr>
        <sz val="11"/>
        <color theme="1"/>
        <rFont val="Gill Sans"/>
        <family val="2"/>
      </rPr>
      <t xml:space="preserve"> (mm/mm)</t>
    </r>
  </si>
  <si>
    <r>
      <t xml:space="preserve">Punto de marchitez </t>
    </r>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</si>
  <si>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 (adimensional)</t>
    </r>
  </si>
  <si>
    <r>
      <t xml:space="preserve">Factor </t>
    </r>
    <r>
      <rPr>
        <i/>
        <sz val="11"/>
        <color theme="1"/>
        <rFont val="Gill Sans"/>
        <family val="2"/>
      </rPr>
      <t>C</t>
    </r>
    <r>
      <rPr>
        <sz val="11"/>
        <color theme="1"/>
        <rFont val="Gill Sans"/>
        <family val="2"/>
      </rPr>
      <t xml:space="preserve"> de USLE (adimensional)</t>
    </r>
  </si>
  <si>
    <t>Presión atmosférica (kPa)</t>
  </si>
  <si>
    <r>
      <t xml:space="preserve">Nubosidad </t>
    </r>
    <r>
      <rPr>
        <i/>
        <sz val="11"/>
        <color theme="1"/>
        <rFont val="Gill Sans"/>
        <family val="2"/>
      </rPr>
      <t>c</t>
    </r>
  </si>
  <si>
    <r>
      <t xml:space="preserve">Capacidad de campo </t>
    </r>
    <r>
      <rPr>
        <i/>
        <sz val="11"/>
        <color theme="1"/>
        <rFont val="Gill Sans"/>
        <family val="2"/>
      </rPr>
      <t>fc</t>
    </r>
    <r>
      <rPr>
        <sz val="11"/>
        <color theme="1"/>
        <rFont val="Gill Sans"/>
        <family val="2"/>
      </rPr>
      <t xml:space="preserve"> (mm)</t>
    </r>
  </si>
  <si>
    <r>
      <t xml:space="preserve">Punto de marchitez </t>
    </r>
    <r>
      <rPr>
        <i/>
        <sz val="11"/>
        <color theme="1"/>
        <rFont val="Gill Sans"/>
        <family val="2"/>
      </rPr>
      <t>wp</t>
    </r>
    <r>
      <rPr>
        <sz val="11"/>
        <color theme="1"/>
        <rFont val="Gill Sans"/>
        <family val="2"/>
      </rPr>
      <t xml:space="preserve"> (mm)</t>
    </r>
  </si>
  <si>
    <t>Albedo ⍺ (%)</t>
  </si>
  <si>
    <r>
      <t>Coeficiente r</t>
    </r>
    <r>
      <rPr>
        <sz val="11"/>
        <color theme="1"/>
        <rFont val="Gill Sans"/>
        <family val="2"/>
      </rPr>
      <t xml:space="preserve"> de </t>
    </r>
    <r>
      <rPr>
        <i/>
        <sz val="11"/>
        <color theme="1"/>
        <rFont val="Gill Sans"/>
        <family val="2"/>
      </rPr>
      <t>LAI</t>
    </r>
  </si>
  <si>
    <r>
      <rPr>
        <i/>
        <sz val="11"/>
        <color theme="1"/>
        <rFont val="Gill Sans"/>
        <family val="2"/>
      </rPr>
      <t>K</t>
    </r>
    <r>
      <rPr>
        <sz val="11"/>
        <color theme="1"/>
        <rFont val="Gill Sans"/>
        <family val="2"/>
      </rPr>
      <t xml:space="preserve"> (met)</t>
    </r>
  </si>
  <si>
    <t>θ</t>
  </si>
  <si>
    <t>L·S</t>
  </si>
  <si>
    <t>K·L·S·C</t>
  </si>
  <si>
    <r>
      <t xml:space="preserve">Presión de vapor de saturación - </t>
    </r>
    <r>
      <rPr>
        <b/>
        <i/>
        <sz val="11"/>
        <color theme="0"/>
        <rFont val="Gill Sans"/>
        <family val="2"/>
      </rPr>
      <t>e</t>
    </r>
    <r>
      <rPr>
        <b/>
        <i/>
        <vertAlign val="subscript"/>
        <sz val="11"/>
        <color theme="0"/>
        <rFont val="Gill Sans"/>
        <family val="2"/>
      </rPr>
      <t>0</t>
    </r>
    <r>
      <rPr>
        <b/>
        <sz val="11"/>
        <color theme="0"/>
        <rFont val="Gill Sans"/>
        <family val="2"/>
      </rPr>
      <t xml:space="preserve"> (kPa)</t>
    </r>
  </si>
  <si>
    <r>
      <t xml:space="preserve">Calor latente de vaporización - </t>
    </r>
    <r>
      <rPr>
        <b/>
        <i/>
        <sz val="11"/>
        <color theme="0"/>
        <rFont val="Gill Sans"/>
        <family val="2"/>
      </rPr>
      <t>λ</t>
    </r>
    <r>
      <rPr>
        <b/>
        <sz val="11"/>
        <color theme="0"/>
        <rFont val="Gill Sans"/>
        <family val="2"/>
      </rPr>
      <t xml:space="preserve"> (MJ/kg)</t>
    </r>
  </si>
  <si>
    <r>
      <t xml:space="preserve">Temperatura promedio - </t>
    </r>
    <r>
      <rPr>
        <b/>
        <i/>
        <sz val="11"/>
        <color theme="0"/>
        <rFont val="Gill Sans"/>
        <family val="2"/>
      </rPr>
      <t>T</t>
    </r>
    <r>
      <rPr>
        <b/>
        <sz val="11"/>
        <color theme="0"/>
        <rFont val="Gill Sans"/>
        <family val="2"/>
      </rPr>
      <t xml:space="preserve"> (°C)</t>
    </r>
  </si>
  <si>
    <r>
      <t xml:space="preserve">Constante psicrométrica - </t>
    </r>
    <r>
      <rPr>
        <b/>
        <i/>
        <sz val="11"/>
        <color theme="0"/>
        <rFont val="Gill Sans"/>
        <family val="2"/>
      </rPr>
      <t>γ</t>
    </r>
    <r>
      <rPr>
        <b/>
        <sz val="11"/>
        <color theme="0"/>
        <rFont val="Gill Sans"/>
        <family val="2"/>
      </rPr>
      <t xml:space="preserve"> (kPa/°C)</t>
    </r>
  </si>
  <si>
    <r>
      <t xml:space="preserve">Declinación solar - </t>
    </r>
    <r>
      <rPr>
        <b/>
        <i/>
        <sz val="11"/>
        <color theme="0"/>
        <rFont val="Gill Sans"/>
        <family val="2"/>
      </rPr>
      <t>δ</t>
    </r>
  </si>
  <si>
    <r>
      <t xml:space="preserve">Radiación de onda corta - </t>
    </r>
    <r>
      <rPr>
        <b/>
        <i/>
        <sz val="11"/>
        <color theme="0"/>
        <rFont val="Gill Sans"/>
        <family val="2"/>
      </rPr>
      <t>H</t>
    </r>
    <r>
      <rPr>
        <b/>
        <i/>
        <vertAlign val="subscript"/>
        <sz val="11"/>
        <color theme="0"/>
        <rFont val="Gill Sans"/>
        <family val="2"/>
      </rPr>
      <t>sw</t>
    </r>
  </si>
  <si>
    <r>
      <t xml:space="preserve">Radiación de onda larga - </t>
    </r>
    <r>
      <rPr>
        <b/>
        <i/>
        <sz val="11"/>
        <color theme="0"/>
        <rFont val="Gill Sans"/>
        <family val="2"/>
      </rPr>
      <t>H</t>
    </r>
    <r>
      <rPr>
        <b/>
        <i/>
        <vertAlign val="subscript"/>
        <sz val="11"/>
        <color theme="0"/>
        <rFont val="Gill Sans"/>
        <family val="2"/>
      </rPr>
      <t>lw</t>
    </r>
  </si>
  <si>
    <r>
      <t xml:space="preserve">Evapotranspiración real - </t>
    </r>
    <r>
      <rPr>
        <b/>
        <i/>
        <sz val="11"/>
        <color theme="0"/>
        <rFont val="Gill Sans"/>
        <family val="2"/>
      </rPr>
      <t>ET</t>
    </r>
    <r>
      <rPr>
        <b/>
        <sz val="11"/>
        <color theme="0"/>
        <rFont val="Gill Sans"/>
        <family val="2"/>
      </rPr>
      <t xml:space="preserve"> (mm/día)</t>
    </r>
  </si>
  <si>
    <r>
      <t xml:space="preserve">Evapotranspiración potencial - </t>
    </r>
    <r>
      <rPr>
        <b/>
        <i/>
        <sz val="11"/>
        <color theme="0"/>
        <rFont val="Gill Sans"/>
        <family val="2"/>
      </rPr>
      <t>ET</t>
    </r>
    <r>
      <rPr>
        <b/>
        <i/>
        <vertAlign val="subscript"/>
        <sz val="11"/>
        <color theme="0"/>
        <rFont val="Gill Sans"/>
        <family val="2"/>
      </rPr>
      <t>P</t>
    </r>
    <r>
      <rPr>
        <b/>
        <sz val="11"/>
        <color theme="0"/>
        <rFont val="Gill Sans"/>
        <family val="2"/>
      </rPr>
      <t xml:space="preserve"> (mm/día)</t>
    </r>
  </si>
  <si>
    <r>
      <t xml:space="preserve">Escorrentía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</si>
  <si>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 </t>
    </r>
    <r>
      <rPr>
        <b/>
        <i/>
        <sz val="11"/>
        <color theme="0"/>
        <rFont val="Gill Sans"/>
        <family val="2"/>
      </rPr>
      <t>p</t>
    </r>
    <r>
      <rPr>
        <b/>
        <sz val="11"/>
        <color theme="0"/>
        <rFont val="Gill Sans"/>
        <family val="2"/>
      </rPr>
      <t xml:space="preserve"> (mm)</t>
    </r>
  </si>
  <si>
    <r>
      <t xml:space="preserve">Interflujo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</si>
  <si>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Retención potencial </t>
    </r>
    <r>
      <rPr>
        <i/>
        <sz val="11"/>
        <color theme="1"/>
        <rFont val="Gill Sans"/>
        <family val="2"/>
      </rPr>
      <t>S</t>
    </r>
    <r>
      <rPr>
        <sz val="11"/>
        <color theme="1"/>
        <rFont val="Gill Sans"/>
        <family val="2"/>
      </rPr>
      <t xml:space="preserve"> (mm)</t>
    </r>
  </si>
  <si>
    <r>
      <t xml:space="preserve">Caudal base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</si>
  <si>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Caudal simulado – </t>
    </r>
    <r>
      <rPr>
        <b/>
        <i/>
        <sz val="11"/>
        <color theme="0"/>
        <rFont val="Gill Sans"/>
        <family val="2"/>
      </rPr>
      <t>Q</t>
    </r>
    <r>
      <rPr>
        <b/>
        <i/>
        <vertAlign val="subscript"/>
        <sz val="11"/>
        <color theme="0"/>
        <rFont val="Gill Sans"/>
        <family val="2"/>
      </rPr>
      <t>sim</t>
    </r>
    <r>
      <rPr>
        <b/>
        <sz val="11"/>
        <color theme="0"/>
        <rFont val="Gill Sans"/>
        <family val="2"/>
      </rPr>
      <t xml:space="preserve"> (mm)</t>
    </r>
  </si>
  <si>
    <r>
      <t xml:space="preserve">Pérdida de suelo - </t>
    </r>
    <r>
      <rPr>
        <b/>
        <i/>
        <sz val="11"/>
        <color theme="0"/>
        <rFont val="Gill Sans"/>
        <family val="2"/>
      </rPr>
      <t>A</t>
    </r>
    <r>
      <rPr>
        <b/>
        <sz val="11"/>
        <color theme="0"/>
        <rFont val="Gill Sans"/>
        <family val="2"/>
      </rPr>
      <t xml:space="preserve"> (t/ha)</t>
    </r>
  </si>
  <si>
    <r>
      <t xml:space="preserve">Concentración de sólidos - </t>
    </r>
    <r>
      <rPr>
        <b/>
        <i/>
        <sz val="11"/>
        <color theme="0"/>
        <rFont val="Gill Sans"/>
        <family val="2"/>
      </rPr>
      <t>c</t>
    </r>
    <r>
      <rPr>
        <b/>
        <i/>
        <vertAlign val="subscript"/>
        <sz val="11"/>
        <color theme="0"/>
        <rFont val="Gill Sans"/>
        <family val="2"/>
      </rPr>
      <t>sim</t>
    </r>
    <r>
      <rPr>
        <b/>
        <sz val="11"/>
        <color theme="0"/>
        <rFont val="Gill Sans"/>
        <family val="2"/>
      </rPr>
      <t xml:space="preserve"> (g/m3)</t>
    </r>
  </si>
  <si>
    <r>
      <t xml:space="preserve">Balance de agua - </t>
    </r>
    <r>
      <rPr>
        <b/>
        <i/>
        <sz val="11"/>
        <color theme="0"/>
        <rFont val="Gill Sans"/>
        <family val="2"/>
      </rPr>
      <t>R</t>
    </r>
    <r>
      <rPr>
        <b/>
        <i/>
        <vertAlign val="subscript"/>
        <sz val="11"/>
        <color theme="0"/>
        <rFont val="Gill Sans"/>
        <family val="2"/>
      </rPr>
      <t>s</t>
    </r>
    <r>
      <rPr>
        <b/>
        <sz val="11"/>
        <color theme="0"/>
        <rFont val="Gill Sans"/>
        <family val="2"/>
      </rPr>
      <t xml:space="preserve"> (mm)</t>
    </r>
  </si>
  <si>
    <r>
      <t xml:space="preserve">Reservorio subsuperficial - </t>
    </r>
    <r>
      <rPr>
        <b/>
        <i/>
        <sz val="11"/>
        <color theme="0"/>
        <rFont val="Gill Sans"/>
        <family val="2"/>
      </rPr>
      <t>R</t>
    </r>
    <r>
      <rPr>
        <b/>
        <i/>
        <vertAlign val="subscript"/>
        <sz val="11"/>
        <color theme="0"/>
        <rFont val="Gill Sans"/>
        <family val="2"/>
      </rPr>
      <t>b</t>
    </r>
    <r>
      <rPr>
        <b/>
        <sz val="11"/>
        <color theme="0"/>
        <rFont val="Gill Sans"/>
        <family val="2"/>
      </rPr>
      <t xml:space="preserve"> (mm)</t>
    </r>
  </si>
  <si>
    <r>
      <t>⍺</t>
    </r>
    <r>
      <rPr>
        <vertAlign val="subscript"/>
        <sz val="11"/>
        <color theme="1"/>
        <rFont val="Gill Sans"/>
        <family val="2"/>
      </rPr>
      <t>i</t>
    </r>
    <r>
      <rPr>
        <sz val="11"/>
        <color theme="1"/>
        <rFont val="Gill Sans"/>
        <family val="2"/>
      </rPr>
      <t xml:space="preserve"> (interflujo) (1/día)</t>
    </r>
  </si>
  <si>
    <r>
      <t>⍺</t>
    </r>
    <r>
      <rPr>
        <vertAlign val="subscript"/>
        <sz val="11"/>
        <color theme="1"/>
        <rFont val="Gill Sans"/>
        <family val="2"/>
      </rPr>
      <t>b</t>
    </r>
    <r>
      <rPr>
        <sz val="11"/>
        <color theme="1"/>
        <rFont val="Gill Sans"/>
        <family val="2"/>
      </rPr>
      <t xml:space="preserve"> (caudal base) (1/día)</t>
    </r>
  </si>
  <si>
    <r>
      <t xml:space="preserve">Factor </t>
    </r>
    <r>
      <rPr>
        <b/>
        <i/>
        <sz val="11"/>
        <color theme="0"/>
        <rFont val="Gill Sans"/>
        <family val="2"/>
      </rPr>
      <t>R</t>
    </r>
  </si>
  <si>
    <r>
      <t xml:space="preserve">Factor </t>
    </r>
    <r>
      <rPr>
        <b/>
        <i/>
        <sz val="11"/>
        <color theme="0"/>
        <rFont val="Gill Sans"/>
        <family val="2"/>
      </rPr>
      <t>R</t>
    </r>
    <r>
      <rPr>
        <b/>
        <i/>
        <vertAlign val="subscript"/>
        <sz val="11"/>
        <color theme="0"/>
        <rFont val="Gill Sans"/>
        <family val="2"/>
      </rPr>
      <t>UM</t>
    </r>
  </si>
  <si>
    <r>
      <t xml:space="preserve">Precipitación - </t>
    </r>
    <r>
      <rPr>
        <b/>
        <i/>
        <sz val="11"/>
        <color theme="0"/>
        <rFont val="Gill Sans"/>
        <family val="2"/>
      </rPr>
      <t>P</t>
    </r>
    <r>
      <rPr>
        <b/>
        <sz val="11"/>
        <color theme="0"/>
        <rFont val="Gill Sans"/>
        <family val="2"/>
      </rPr>
      <t xml:space="preserve"> (mm)</t>
    </r>
  </si>
  <si>
    <r>
      <t xml:space="preserve">Evapotranspiración - </t>
    </r>
    <r>
      <rPr>
        <b/>
        <i/>
        <sz val="11"/>
        <color theme="0"/>
        <rFont val="Gill Sans"/>
        <family val="2"/>
      </rPr>
      <t>ET</t>
    </r>
    <r>
      <rPr>
        <b/>
        <sz val="11"/>
        <color theme="0"/>
        <rFont val="Gill Sans"/>
        <family val="2"/>
      </rPr>
      <t xml:space="preserve"> (mm)</t>
    </r>
  </si>
  <si>
    <r>
      <t xml:space="preserve">Caudal observado - </t>
    </r>
    <r>
      <rPr>
        <b/>
        <i/>
        <sz val="11"/>
        <color theme="0"/>
        <rFont val="Gill Sans"/>
        <family val="2"/>
      </rPr>
      <t>Q</t>
    </r>
    <r>
      <rPr>
        <b/>
        <i/>
        <vertAlign val="subscript"/>
        <sz val="11"/>
        <color theme="0"/>
        <rFont val="Gill Sans"/>
        <family val="2"/>
      </rPr>
      <t>obs</t>
    </r>
    <r>
      <rPr>
        <b/>
        <sz val="11"/>
        <color theme="0"/>
        <rFont val="Gill Sans"/>
        <family val="2"/>
      </rPr>
      <t xml:space="preserve"> (mm)</t>
    </r>
  </si>
  <si>
    <r>
      <t xml:space="preserve">Factor </t>
    </r>
    <r>
      <rPr>
        <b/>
        <i/>
        <sz val="11"/>
        <color theme="0"/>
        <rFont val="Gill Sans"/>
        <family val="2"/>
      </rPr>
      <t>R</t>
    </r>
    <r>
      <rPr>
        <b/>
        <sz val="11"/>
        <color theme="0"/>
        <rFont val="Gill Sans"/>
        <family val="2"/>
      </rPr>
      <t xml:space="preserve"> de USLE - </t>
    </r>
    <r>
      <rPr>
        <b/>
        <i/>
        <sz val="11"/>
        <color theme="0"/>
        <rFont val="Gill Sans"/>
        <family val="2"/>
      </rPr>
      <t>R</t>
    </r>
    <r>
      <rPr>
        <b/>
        <i/>
        <vertAlign val="subscript"/>
        <sz val="11"/>
        <color theme="0"/>
        <rFont val="Gill Sans"/>
        <family val="2"/>
      </rPr>
      <t>UM</t>
    </r>
    <r>
      <rPr>
        <b/>
        <sz val="11"/>
        <color theme="0"/>
        <rFont val="Gill Sans"/>
        <family val="2"/>
      </rPr>
      <t xml:space="preserve"> (MJ·mm/ha·h)</t>
    </r>
  </si>
  <si>
    <r>
      <t xml:space="preserve">Escorrentía - </t>
    </r>
    <r>
      <rPr>
        <b/>
        <i/>
        <sz val="11"/>
        <color theme="0"/>
        <rFont val="Gill Sans"/>
        <family val="2"/>
      </rPr>
      <t>q</t>
    </r>
    <r>
      <rPr>
        <b/>
        <i/>
        <vertAlign val="subscript"/>
        <sz val="11"/>
        <color theme="0"/>
        <rFont val="Gill Sans"/>
        <family val="2"/>
      </rPr>
      <t>o</t>
    </r>
    <r>
      <rPr>
        <b/>
        <i/>
        <sz val="11"/>
        <color theme="0"/>
        <rFont val="Gill Sans"/>
        <family val="2"/>
      </rPr>
      <t xml:space="preserve"> (mm)</t>
    </r>
  </si>
  <si>
    <r>
      <t>(α</t>
    </r>
    <r>
      <rPr>
        <b/>
        <vertAlign val="subscript"/>
        <sz val="11"/>
        <color theme="0"/>
        <rFont val="Gill Sans"/>
        <family val="2"/>
      </rPr>
      <t>etp</t>
    </r>
    <r>
      <rPr>
        <b/>
        <sz val="11"/>
        <color theme="0"/>
        <rFont val="Gill Sans"/>
        <family val="2"/>
      </rPr>
      <t>·Δ)/(λ(Δ+γ))</t>
    </r>
  </si>
  <si>
    <r>
      <t xml:space="preserve">Pendiente de la curva Temperatura - Presión de saturación - </t>
    </r>
    <r>
      <rPr>
        <b/>
        <i/>
        <sz val="11"/>
        <color theme="0"/>
        <rFont val="Gill Sans"/>
        <family val="2"/>
      </rPr>
      <t>Δ</t>
    </r>
    <r>
      <rPr>
        <b/>
        <sz val="11"/>
        <color theme="0"/>
        <rFont val="Gill Sans"/>
        <family val="2"/>
      </rPr>
      <t xml:space="preserve"> (kPa/°C)</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</si>
  <si>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</si>
  <si>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</si>
  <si>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</si>
  <si>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μ</t>
    </r>
    <r>
      <rPr>
        <b/>
        <i/>
        <vertAlign val="subscript"/>
        <sz val="11"/>
        <color theme="0"/>
        <rFont val="Gill Sans"/>
        <family val="2"/>
      </rPr>
      <t>obs</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</si>
  <si>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sim </t>
    </r>
    <r>
      <rPr>
        <b/>
        <sz val="11"/>
        <color theme="0"/>
        <rFont val="Gill Sans"/>
        <family val="2"/>
      </rPr>
      <t xml:space="preserve">– </t>
    </r>
    <r>
      <rPr>
        <b/>
        <i/>
        <sz val="11"/>
        <color theme="0"/>
        <rFont val="Gill Sans"/>
        <family val="2"/>
      </rPr>
      <t>μ</t>
    </r>
    <r>
      <rPr>
        <b/>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</si>
  <si>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sim </t>
    </r>
    <r>
      <rPr>
        <b/>
        <sz val="11"/>
        <color theme="0"/>
        <rFont val="Gill Sans"/>
        <family val="2"/>
      </rPr>
      <t>– μ</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</si>
  <si>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(Q</t>
    </r>
    <r>
      <rPr>
        <b/>
        <vertAlign val="subscript"/>
        <sz val="11"/>
        <color theme="0"/>
        <rFont val="Gill Sans"/>
        <family val="2"/>
      </rPr>
      <t>sim</t>
    </r>
    <r>
      <rPr>
        <b/>
        <sz val="11"/>
        <color theme="0"/>
        <rFont val="Gill Sans"/>
        <family val="2"/>
      </rPr>
      <t xml:space="preserve"> – μ</t>
    </r>
    <r>
      <rPr>
        <b/>
        <vertAlign val="subscript"/>
        <sz val="11"/>
        <color theme="0"/>
        <rFont val="Gill Sans"/>
        <family val="2"/>
      </rPr>
      <t>sim</t>
    </r>
    <r>
      <rPr>
        <b/>
        <sz val="11"/>
        <color theme="0"/>
        <rFont val="Gill Sans"/>
        <family val="2"/>
      </rPr>
      <t>) (mm</t>
    </r>
    <r>
      <rPr>
        <b/>
        <vertAlign val="superscript"/>
        <sz val="11"/>
        <color theme="0"/>
        <rFont val="Gill Sans"/>
        <family val="2"/>
      </rPr>
      <t>2</t>
    </r>
    <r>
      <rPr>
        <b/>
        <sz val="11"/>
        <color theme="0"/>
        <rFont val="Gill Sans"/>
        <family val="2"/>
      </rPr>
      <t>)</t>
    </r>
  </si>
  <si>
    <r>
      <t xml:space="preserve">Temperatura máxima - </t>
    </r>
    <r>
      <rPr>
        <b/>
        <i/>
        <sz val="11"/>
        <color theme="0"/>
        <rFont val="Gill Sans"/>
        <family val="2"/>
      </rPr>
      <t>T</t>
    </r>
    <r>
      <rPr>
        <b/>
        <i/>
        <vertAlign val="subscript"/>
        <sz val="11"/>
        <color theme="0"/>
        <rFont val="Gill Sans"/>
        <family val="2"/>
      </rPr>
      <t>max</t>
    </r>
    <r>
      <rPr>
        <b/>
        <sz val="11"/>
        <color theme="0"/>
        <rFont val="Gill Sans"/>
        <family val="2"/>
      </rPr>
      <t xml:space="preserve"> (ºC)</t>
    </r>
  </si>
  <si>
    <r>
      <t xml:space="preserve">Temperatura mínima - </t>
    </r>
    <r>
      <rPr>
        <b/>
        <i/>
        <sz val="11"/>
        <color theme="0"/>
        <rFont val="Gill Sans"/>
        <family val="2"/>
      </rPr>
      <t>T</t>
    </r>
    <r>
      <rPr>
        <b/>
        <i/>
        <vertAlign val="subscript"/>
        <sz val="11"/>
        <color theme="0"/>
        <rFont val="Gill Sans"/>
        <family val="2"/>
      </rPr>
      <t>min</t>
    </r>
    <r>
      <rPr>
        <b/>
        <sz val="11"/>
        <color theme="0"/>
        <rFont val="Gill Sans"/>
        <family val="2"/>
      </rPr>
      <t xml:space="preserve"> (ºC)</t>
    </r>
  </si>
  <si>
    <r>
      <t>Concentración de sedimentos simulada (g/m</t>
    </r>
    <r>
      <rPr>
        <vertAlign val="superscript"/>
        <sz val="11"/>
        <color theme="1"/>
        <rFont val="Gill Sans"/>
        <family val="2"/>
      </rPr>
      <t>3</t>
    </r>
    <r>
      <rPr>
        <sz val="11"/>
        <color theme="1"/>
        <rFont val="Gill Sans"/>
        <family val="2"/>
      </rPr>
      <t>)</t>
    </r>
  </si>
  <si>
    <t>PBIAS (%)</t>
  </si>
  <si>
    <t>Generación de sedimentos simulada (ton)</t>
  </si>
  <si>
    <t>Costo-eficiencia de los escenarios</t>
  </si>
  <si>
    <t>Costos de implementación de los escenarios</t>
  </si>
  <si>
    <t>Salidas de variables hidrológicas</t>
  </si>
  <si>
    <t>Los cuadros de color naranja pueden ser editados para ingresar variables de entradas, parámetros y configurar el modelo.</t>
  </si>
  <si>
    <r>
      <t>Sum R</t>
    </r>
    <r>
      <rPr>
        <vertAlign val="subscript"/>
        <sz val="11"/>
        <color theme="1"/>
        <rFont val="Gill Sans"/>
        <family val="2"/>
      </rPr>
      <t>UM</t>
    </r>
  </si>
  <si>
    <t>Pastos</t>
  </si>
  <si>
    <r>
      <t xml:space="preserve">Tiempo de residencia del interflujo </t>
    </r>
    <r>
      <rPr>
        <i/>
        <sz val="11"/>
        <color theme="1"/>
        <rFont val="Gill Sans"/>
        <family val="2"/>
      </rPr>
      <t>𝛕</t>
    </r>
    <r>
      <rPr>
        <i/>
        <vertAlign val="subscript"/>
        <sz val="11"/>
        <color theme="1"/>
        <rFont val="Gill Sans"/>
        <family val="2"/>
      </rPr>
      <t>i</t>
    </r>
    <r>
      <rPr>
        <sz val="11"/>
        <color theme="1"/>
        <rFont val="Gill Sans"/>
        <family val="2"/>
      </rPr>
      <t xml:space="preserve"> (día)</t>
    </r>
  </si>
  <si>
    <r>
      <t xml:space="preserve">Tiempo de residencia del caudal base </t>
    </r>
    <r>
      <rPr>
        <i/>
        <sz val="11"/>
        <color theme="1"/>
        <rFont val="Gill Sans"/>
        <family val="2"/>
      </rPr>
      <t>𝛕</t>
    </r>
    <r>
      <rPr>
        <i/>
        <vertAlign val="subscript"/>
        <sz val="11"/>
        <color theme="1"/>
        <rFont val="Gill Sans"/>
        <family val="2"/>
      </rPr>
      <t>b</t>
    </r>
    <r>
      <rPr>
        <sz val="11"/>
        <color theme="1"/>
        <rFont val="Gill Sans"/>
        <family val="2"/>
      </rPr>
      <t xml:space="preserve"> (día)</t>
    </r>
  </si>
  <si>
    <r>
      <t xml:space="preserve">Índice de área foliar </t>
    </r>
    <r>
      <rPr>
        <i/>
        <sz val="11"/>
        <color theme="1"/>
        <rFont val="Gill Sans"/>
        <family val="2"/>
      </rPr>
      <t>LAI</t>
    </r>
    <r>
      <rPr>
        <sz val="11"/>
        <color theme="1"/>
        <rFont val="Gill Sans"/>
        <family val="2"/>
      </rPr>
      <t xml:space="preserve"> (m</t>
    </r>
    <r>
      <rPr>
        <vertAlign val="superscript"/>
        <sz val="11"/>
        <color theme="1"/>
        <rFont val="Gill Sans"/>
        <family val="2"/>
      </rPr>
      <t>2</t>
    </r>
    <r>
      <rPr>
        <sz val="11"/>
        <color theme="1"/>
        <rFont val="Gill Sans"/>
        <family val="2"/>
      </rPr>
      <t>/m</t>
    </r>
    <r>
      <rPr>
        <vertAlign val="superscript"/>
        <sz val="11"/>
        <color theme="1"/>
        <rFont val="Gill Sans"/>
        <family val="2"/>
      </rPr>
      <t>2</t>
    </r>
    <r>
      <rPr>
        <sz val="11"/>
        <color theme="1"/>
        <rFont val="Gill Sans"/>
        <family val="2"/>
      </rPr>
      <t>)</t>
    </r>
  </si>
  <si>
    <t>3 veces la media</t>
  </si>
  <si>
    <r>
      <t>Umbral alto de caudal a analizar U</t>
    </r>
    <r>
      <rPr>
        <vertAlign val="subscript"/>
        <sz val="11"/>
        <color theme="1"/>
        <rFont val="Gill Sans"/>
        <family val="2"/>
      </rPr>
      <t>Q,alto</t>
    </r>
    <r>
      <rPr>
        <sz val="11"/>
        <color theme="1"/>
        <rFont val="Gill Sans"/>
        <family val="2"/>
      </rPr>
      <t xml:space="preserve"> (mm)</t>
    </r>
  </si>
  <si>
    <r>
      <t>Umbral bajo de caudal a analizar U</t>
    </r>
    <r>
      <rPr>
        <vertAlign val="subscript"/>
        <sz val="11"/>
        <color theme="1"/>
        <rFont val="Gill Sans"/>
        <family val="2"/>
      </rPr>
      <t>Q,bajo</t>
    </r>
    <r>
      <rPr>
        <sz val="11"/>
        <color theme="1"/>
        <rFont val="Gill Sans"/>
        <family val="2"/>
      </rPr>
      <t xml:space="preserve"> (mm)</t>
    </r>
  </si>
  <si>
    <t>50% de la media</t>
  </si>
  <si>
    <t>Valor ref.</t>
  </si>
  <si>
    <t>Gráficos de simulaciones de caudal y carga de sedimentos</t>
  </si>
  <si>
    <t>Umbrales</t>
  </si>
  <si>
    <r>
      <t>Percentil 10% (Q</t>
    </r>
    <r>
      <rPr>
        <vertAlign val="subscript"/>
        <sz val="11"/>
        <color theme="1"/>
        <rFont val="Gill Sans"/>
        <family val="2"/>
      </rPr>
      <t>90</t>
    </r>
    <r>
      <rPr>
        <sz val="11"/>
        <color theme="1"/>
        <rFont val="Gill Sans"/>
        <family val="2"/>
      </rPr>
      <t>)</t>
    </r>
  </si>
  <si>
    <r>
      <t>Umbral alto de sedimentos a analizar UA</t>
    </r>
    <r>
      <rPr>
        <vertAlign val="subscript"/>
        <sz val="11"/>
        <color theme="1"/>
        <rFont val="Gill Sans"/>
        <family val="2"/>
      </rPr>
      <t>,alto</t>
    </r>
    <r>
      <rPr>
        <sz val="11"/>
        <color theme="1"/>
        <rFont val="Gill Sans"/>
        <family val="2"/>
      </rPr>
      <t xml:space="preserve"> (ton/ha)</t>
    </r>
  </si>
  <si>
    <r>
      <t>Umbral bajo de sedimentos a analizar UA</t>
    </r>
    <r>
      <rPr>
        <vertAlign val="subscript"/>
        <sz val="11"/>
        <color theme="1"/>
        <rFont val="Gill Sans"/>
        <family val="2"/>
      </rPr>
      <t>,bajo</t>
    </r>
    <r>
      <rPr>
        <sz val="11"/>
        <color theme="1"/>
        <rFont val="Gill Sans"/>
        <family val="2"/>
      </rPr>
      <t xml:space="preserve"> (ton/ha)</t>
    </r>
  </si>
  <si>
    <t>Umbral alto de caudal</t>
  </si>
  <si>
    <t>Umbral bajo de caudal</t>
  </si>
  <si>
    <t>Umbral alto de sedimentos</t>
  </si>
  <si>
    <t>Umbral bajo de sedimentos</t>
  </si>
  <si>
    <t>Otros costos adicionales (USD)</t>
  </si>
  <si>
    <t>Número de días por encima del umbral alto de caudal (día)</t>
  </si>
  <si>
    <t>Volumen de caudal por encima del umbral alto (mm)</t>
  </si>
  <si>
    <t>Caudal máximo (mm)</t>
  </si>
  <si>
    <t>Número de días por debajo del umbral bajo de caudal (día)</t>
  </si>
  <si>
    <t>Volumen de caudal por debajo del umbral bajo (mm)</t>
  </si>
  <si>
    <t>Caudal mínimo (mm)</t>
  </si>
  <si>
    <t>Carga de sedimentos por encima del umbral alto (ton)</t>
  </si>
  <si>
    <t>Número de días por encima del umbral alto de sedimentos (día)</t>
  </si>
  <si>
    <t>Carga de sedimentos máxima (ton)</t>
  </si>
  <si>
    <t>Número de días por debajo del umbral bajo de sedimentos (día)</t>
  </si>
  <si>
    <t>Carga de sedimentos por debajo del umbral bajo (ton)</t>
  </si>
  <si>
    <t>Carga de sedimentos mínima (ton)</t>
  </si>
  <si>
    <t>Costo-eficiencia para eventos extremos</t>
  </si>
  <si>
    <t>Unidades</t>
  </si>
  <si>
    <t>Cambio en la evapotranspiración</t>
  </si>
  <si>
    <t>Cambio en la carga de sedimentos</t>
  </si>
  <si>
    <t>(ton)</t>
  </si>
  <si>
    <t>Cambio en la concentración de sedimentos</t>
  </si>
  <si>
    <r>
      <t>(x1000 m</t>
    </r>
    <r>
      <rPr>
        <vertAlign val="superscript"/>
        <sz val="11"/>
        <color theme="1"/>
        <rFont val="Gill Sans"/>
        <family val="2"/>
      </rPr>
      <t>3</t>
    </r>
    <r>
      <rPr>
        <sz val="11"/>
        <color theme="1"/>
        <rFont val="Gill Sans"/>
        <family val="2"/>
      </rPr>
      <t>)</t>
    </r>
  </si>
  <si>
    <r>
      <t>(g/m</t>
    </r>
    <r>
      <rPr>
        <vertAlign val="superscript"/>
        <sz val="11"/>
        <color theme="1"/>
        <rFont val="Gill Sans"/>
        <family val="2"/>
      </rPr>
      <t>3</t>
    </r>
    <r>
      <rPr>
        <sz val="11"/>
        <color theme="1"/>
        <rFont val="Gill Sans"/>
        <family val="2"/>
      </rPr>
      <t>)</t>
    </r>
  </si>
  <si>
    <t>Cambio en el caudal base</t>
  </si>
  <si>
    <t>Cambio en el caudal total</t>
  </si>
  <si>
    <t>Cambio en la percolación</t>
  </si>
  <si>
    <t>Cambio en la escorrentía</t>
  </si>
  <si>
    <t>(día)</t>
  </si>
  <si>
    <t>Costo-eficiencia para la escorrentía</t>
  </si>
  <si>
    <r>
      <t>(USD por 1000 m</t>
    </r>
    <r>
      <rPr>
        <vertAlign val="superscript"/>
        <sz val="11"/>
        <color theme="1"/>
        <rFont val="Gill Sans"/>
        <family val="2"/>
      </rPr>
      <t>3</t>
    </r>
    <r>
      <rPr>
        <sz val="11"/>
        <color theme="1"/>
        <rFont val="Gill Sans"/>
        <family val="2"/>
      </rPr>
      <t>)</t>
    </r>
  </si>
  <si>
    <t>Costo-eficiencia para la percolación</t>
  </si>
  <si>
    <t>Costo-eficiencia para el caudal total</t>
  </si>
  <si>
    <t>Costo-eficiencia para el caudal base</t>
  </si>
  <si>
    <t>Costo-eficiencia para la carga de sedimentos</t>
  </si>
  <si>
    <t>(USD por ton)</t>
  </si>
  <si>
    <r>
      <t>(USD por g/m</t>
    </r>
    <r>
      <rPr>
        <vertAlign val="superscript"/>
        <sz val="11"/>
        <color theme="1"/>
        <rFont val="Gill Sans"/>
        <family val="2"/>
      </rPr>
      <t>3</t>
    </r>
    <r>
      <rPr>
        <sz val="11"/>
        <color theme="1"/>
        <rFont val="Gill Sans"/>
        <family val="2"/>
      </rPr>
      <t>)</t>
    </r>
  </si>
  <si>
    <t>Costo-eficiencia para la concentración de sedimentos</t>
  </si>
  <si>
    <t>(USD por día)</t>
  </si>
  <si>
    <t>Costo-eficiencia para el número de días por encima del umbral alto de caudal</t>
  </si>
  <si>
    <t>Costo-eficiencia para el caudal máximo</t>
  </si>
  <si>
    <t>Costo-eficiencia para el número de días por debajo del umbral bajo de caudal</t>
  </si>
  <si>
    <t>Costo-eficiencia para el caudal mínimo</t>
  </si>
  <si>
    <t>Costo-eficiencia para el número de días por encima del umbral alto de sedimentos</t>
  </si>
  <si>
    <t>Costo-eficiencia para el número de días por debajo del umbral bajo de sedimentos</t>
  </si>
  <si>
    <t>Costo-eficiencia para el volumen de agua por encima del umbral alto de caudal</t>
  </si>
  <si>
    <t>Costo-eficiencia para el volumen de agua por debajo del umbral bajo de caudal</t>
  </si>
  <si>
    <t>Umbrales de análisis de eventos extremos</t>
  </si>
  <si>
    <t>Análisis de umbrales para eventos extremos</t>
  </si>
  <si>
    <t>Beneficios en eventos extremos con la línea base</t>
  </si>
  <si>
    <t>Costo-eficiencia para la carga de sedimentos por encima del umbral alto</t>
  </si>
  <si>
    <t>Costo-eficiencia para la carga de sedimentos máxima</t>
  </si>
  <si>
    <t>Costo-eficiencia para la carga de sedimentos por debajo del umbral bajo</t>
  </si>
  <si>
    <t>Costo-eficiencia para la carga de sedimentos mínima</t>
  </si>
  <si>
    <t>Cambio en el número de días por encima del umbral alto de caudal</t>
  </si>
  <si>
    <t>Cambio en el volumen de agua por encima del umbral alto de caudal</t>
  </si>
  <si>
    <t>Cambio en el caudal máximo</t>
  </si>
  <si>
    <t>Cambio en el número de días por debajo del umbral bajo de caudal</t>
  </si>
  <si>
    <t>Cambio en el volumen de agua por debajo del umbral bajo de caudal</t>
  </si>
  <si>
    <t>Cambio en el caudal mínimo</t>
  </si>
  <si>
    <t>Cambio en el número de días por encima del umbral alto de sedimentos</t>
  </si>
  <si>
    <t>Cambio en el número de días por debajo del umbral bajo de sedimentos</t>
  </si>
  <si>
    <t>Cambio en la carga de sedimentos por encima del umbral alto</t>
  </si>
  <si>
    <t>Cambio en la carga de sedimentos máxima</t>
  </si>
  <si>
    <t>Cambio en la carga de sedimentos por debajo del umbral bajo</t>
  </si>
  <si>
    <t>Cambio en la carga de sedimentos mínima</t>
  </si>
  <si>
    <r>
      <t>Coeficiente de ET de vegetación K</t>
    </r>
    <r>
      <rPr>
        <vertAlign val="subscript"/>
        <sz val="11"/>
        <color theme="1"/>
        <rFont val="Gill Sans"/>
        <family val="2"/>
      </rPr>
      <t>c</t>
    </r>
    <r>
      <rPr>
        <sz val="11"/>
        <color theme="1"/>
        <rFont val="Gill Sans"/>
        <family val="2"/>
      </rPr>
      <t xml:space="preserve"> (adimensional)</t>
    </r>
  </si>
  <si>
    <t>Observaciones</t>
  </si>
  <si>
    <r>
      <t>Percentil 95% (A</t>
    </r>
    <r>
      <rPr>
        <vertAlign val="subscript"/>
        <sz val="11"/>
        <color theme="1"/>
        <rFont val="Gill Sans"/>
        <family val="2"/>
      </rPr>
      <t>5</t>
    </r>
    <r>
      <rPr>
        <sz val="11"/>
        <color theme="1"/>
        <rFont val="Gill Sans"/>
        <family val="2"/>
      </rPr>
      <t>)</t>
    </r>
  </si>
  <si>
    <r>
      <t xml:space="preserve">En la pestaña </t>
    </r>
    <r>
      <rPr>
        <b/>
        <sz val="12"/>
        <color theme="7"/>
        <rFont val="Gill Sans"/>
        <family val="2"/>
      </rPr>
      <t>Entradas</t>
    </r>
    <r>
      <rPr>
        <sz val="12"/>
        <color theme="0"/>
        <rFont val="Gill Sans"/>
        <family val="2"/>
      </rPr>
      <t>, ingrese los parámetros para las condiciones del sitio comunes en todos los escenarios. Aquí se pueden ingresar coberturas de la tierra que luego son combinadas en los escenarios. Las tablas de referencia contienen valores aproximados de la capacidad de campo (</t>
    </r>
    <r>
      <rPr>
        <i/>
        <sz val="12"/>
        <color theme="0"/>
        <rFont val="Gill Sans"/>
        <family val="2"/>
      </rPr>
      <t>fc</t>
    </r>
    <r>
      <rPr>
        <sz val="12"/>
        <color theme="0"/>
        <rFont val="Gill Sans"/>
        <family val="2"/>
      </rPr>
      <t>) y el punto de marchitez (</t>
    </r>
    <r>
      <rPr>
        <i/>
        <sz val="12"/>
        <color theme="0"/>
        <rFont val="Gill Sans"/>
        <family val="2"/>
      </rPr>
      <t>wp</t>
    </r>
    <r>
      <rPr>
        <sz val="12"/>
        <color theme="0"/>
        <rFont val="Gill Sans"/>
        <family val="2"/>
      </rPr>
      <t>) para texturas comunes de suelo. También se pueden ver valores de ejemplo para el número de curva (</t>
    </r>
    <r>
      <rPr>
        <i/>
        <sz val="12"/>
        <color theme="0"/>
        <rFont val="Gill Sans"/>
        <family val="2"/>
      </rPr>
      <t>CN</t>
    </r>
    <r>
      <rPr>
        <sz val="12"/>
        <color theme="0"/>
        <rFont val="Gill Sans"/>
        <family val="2"/>
      </rPr>
      <t>), el índice de área foliar (</t>
    </r>
    <r>
      <rPr>
        <i/>
        <sz val="12"/>
        <color theme="0"/>
        <rFont val="Gill Sans"/>
        <family val="2"/>
      </rPr>
      <t>LAI</t>
    </r>
    <r>
      <rPr>
        <sz val="12"/>
        <color theme="0"/>
        <rFont val="Gill Sans"/>
        <family val="2"/>
      </rPr>
      <t xml:space="preserve">), el factor </t>
    </r>
    <r>
      <rPr>
        <i/>
        <sz val="12"/>
        <color theme="0"/>
        <rFont val="Gill Sans"/>
        <family val="2"/>
      </rPr>
      <t>C</t>
    </r>
    <r>
      <rPr>
        <sz val="12"/>
        <color theme="0"/>
        <rFont val="Gill Sans"/>
        <family val="2"/>
      </rPr>
      <t xml:space="preserve"> para la ecuación USLE y el albedo (</t>
    </r>
    <r>
      <rPr>
        <i/>
        <sz val="12"/>
        <color theme="0"/>
        <rFont val="Gill Sans"/>
        <family val="2"/>
      </rPr>
      <t>⍺</t>
    </r>
    <r>
      <rPr>
        <sz val="12"/>
        <color theme="0"/>
        <rFont val="Gill Sans"/>
        <family val="2"/>
      </rPr>
      <t xml:space="preserve">). Además, se pueden ingresar los costos de implementación por cambio de cobertura de suelo (USD). En esta pestaña se puede </t>
    </r>
    <r>
      <rPr>
        <b/>
        <sz val="12"/>
        <color theme="0"/>
        <rFont val="Gill Sans"/>
        <family val="2"/>
      </rPr>
      <t xml:space="preserve">calibrar </t>
    </r>
    <r>
      <rPr>
        <sz val="12"/>
        <color theme="0"/>
        <rFont val="Gill Sans"/>
        <family val="2"/>
      </rPr>
      <t xml:space="preserve">el modelo hidrológico para el escenario de línea base utilizando los datos de caudal ingresados en la pestaña Clima. La calibración se puede realizar de manera manual cambiando los parámetros del modelo uno a uno, o de manera automática utilizando la herramienta Solver de Excel.
La pestaña </t>
    </r>
    <r>
      <rPr>
        <b/>
        <sz val="12"/>
        <color theme="7"/>
        <rFont val="Gill Sans"/>
        <family val="2"/>
      </rPr>
      <t>Observaciones</t>
    </r>
    <r>
      <rPr>
        <sz val="12"/>
        <color theme="0"/>
        <rFont val="Gill Sans"/>
        <family val="2"/>
      </rPr>
      <t xml:space="preserve"> contiene temperaturas máximas y mínimas (°C), precipitación diaria (mm), evapotranspiración (mm) y caudal observado (mm) para un periodo representativo de 365 días. Estos valores son automáticamente replicados en un año adicional consecutivo durante los cálculos del modelo. Los valores predeterminados son para Cusco (Perú) en el 2018. Se pueden ingresar datos alternativos en lugar de los datos predeterminados para una región o año diferente. Los datos de caudal se utilizan para calibrar el modelo (pestaña Entradas) con respecto al escenario de línea base (pestaña Escenarios). La disponibilidad o falta de los datos de caudal o la no calibración del modelo no impide su utilización. Los datos de evapotranspiración pueden ser calculados utilizando las ecuaciones de CUBHIC 2.0 Evapotranspiración, o pueden ser obtenidas de otras fuentes, por ejemplo, estaciones meteorológicas locales, bases de datos disponibles, o del producto PISCO Evapotranspiración. Si no se tienen datos confiables de temperatura local, se recomienda utilizar PISCO Temperatura y PISCO Evapotranspiración.
La pestaña </t>
    </r>
    <r>
      <rPr>
        <b/>
        <sz val="12"/>
        <color theme="7"/>
        <rFont val="Gill Sans"/>
        <family val="2"/>
      </rPr>
      <t>Escenarios</t>
    </r>
    <r>
      <rPr>
        <sz val="12"/>
        <color theme="0"/>
        <rFont val="Gill Sans"/>
        <family val="2"/>
      </rPr>
      <t xml:space="preserve"> se puede usar para cuantificar los beneficios calculados y la eficiencia de costos para diferentes escenarios de intervención. En esta pestaña, ingrese la condición de línea de base y hasta 2 escenarios de intervención. Los escenarios se configuran combinando las coberturas de vegetación ingresadas en la pestaña de Entradas. Esto se puede interpretar como ha de extensión de terreno o como % de cobertura. Asegúrese de que los valores totales de los escenarios coincidan. También, aquí se pueden visualizar los resultados del modelo expresados en volúmenes de agua (mm). Un milímetro de agua equivale a un volumen de Un litro por cada metro cuadrado de superficie (1 mm = 1 l/m</t>
    </r>
    <r>
      <rPr>
        <vertAlign val="superscript"/>
        <sz val="12"/>
        <color theme="0"/>
        <rFont val="Gill Sans"/>
        <family val="2"/>
      </rPr>
      <t>2</t>
    </r>
    <r>
      <rPr>
        <sz val="12"/>
        <color theme="0"/>
        <rFont val="Gill Sans"/>
        <family val="2"/>
      </rPr>
      <t>). Los beneficios hídricos son calculados en unidades de megalitros (ML), en toneladas métricas de sedimentos (ton), y en gramos de sedimento por metro cúbico de agua (g/m</t>
    </r>
    <r>
      <rPr>
        <vertAlign val="superscript"/>
        <sz val="12"/>
        <color theme="0"/>
        <rFont val="Gill Sans"/>
        <family val="2"/>
      </rPr>
      <t>3</t>
    </r>
    <r>
      <rPr>
        <sz val="12"/>
        <color theme="0"/>
        <rFont val="Gill Sans"/>
        <family val="2"/>
      </rPr>
      <t>). Un megalitro equivale a un millón de litros o a mil metros cúbicos de agua (1 ML = 1000000 l = 1000 m</t>
    </r>
    <r>
      <rPr>
        <vertAlign val="superscript"/>
        <sz val="12"/>
        <color theme="0"/>
        <rFont val="Gill Sans"/>
        <family val="2"/>
      </rPr>
      <t>3</t>
    </r>
    <r>
      <rPr>
        <sz val="12"/>
        <color theme="0"/>
        <rFont val="Gill Sans"/>
        <family val="2"/>
      </rPr>
      <t>). Los beneficios económicos están expresados en términos dólar invertido por x1000 m</t>
    </r>
    <r>
      <rPr>
        <vertAlign val="superscript"/>
        <sz val="12"/>
        <color theme="0"/>
        <rFont val="Gill Sans"/>
        <family val="2"/>
      </rPr>
      <t>3</t>
    </r>
    <r>
      <rPr>
        <sz val="12"/>
        <color theme="0"/>
        <rFont val="Gill Sans"/>
        <family val="2"/>
      </rPr>
      <t xml:space="preserve"> (USD por 1000 m</t>
    </r>
    <r>
      <rPr>
        <vertAlign val="superscript"/>
        <sz val="12"/>
        <color theme="0"/>
        <rFont val="Gill Sans"/>
        <family val="2"/>
      </rPr>
      <t>3</t>
    </r>
    <r>
      <rPr>
        <sz val="12"/>
        <color theme="0"/>
        <rFont val="Gill Sans"/>
        <family val="2"/>
      </rPr>
      <t>), dólar invertido por tonelada de sedimentos (USD por ton), o dólar invertido por gramo de sedimentos por metro cúbico de agua (USD por g/m</t>
    </r>
    <r>
      <rPr>
        <vertAlign val="superscript"/>
        <sz val="12"/>
        <color theme="0"/>
        <rFont val="Gill Sans"/>
        <family val="2"/>
      </rPr>
      <t>3</t>
    </r>
    <r>
      <rPr>
        <sz val="12"/>
        <color theme="0"/>
        <rFont val="Gill Sans"/>
        <family val="2"/>
      </rPr>
      <t xml:space="preserve">). También se realiza un análisis de umbrales altos y bajos para eventos extremos.
Las pestañas de </t>
    </r>
    <r>
      <rPr>
        <b/>
        <sz val="12"/>
        <color theme="7"/>
        <rFont val="Gill Sans"/>
        <family val="2"/>
      </rPr>
      <t>Constantes</t>
    </r>
    <r>
      <rPr>
        <sz val="12"/>
        <color theme="0"/>
        <rFont val="Gill Sans"/>
        <family val="2"/>
      </rPr>
      <t xml:space="preserve">, </t>
    </r>
    <r>
      <rPr>
        <b/>
        <sz val="12"/>
        <color theme="7"/>
        <rFont val="Gill Sans"/>
        <family val="2"/>
      </rPr>
      <t>ETo</t>
    </r>
    <r>
      <rPr>
        <sz val="12"/>
        <color theme="0"/>
        <rFont val="Gill Sans"/>
        <family val="2"/>
      </rPr>
      <t xml:space="preserve">, </t>
    </r>
    <r>
      <rPr>
        <b/>
        <sz val="12"/>
        <color theme="7"/>
        <rFont val="Gill Sans"/>
        <family val="2"/>
      </rPr>
      <t>Cálculos</t>
    </r>
    <r>
      <rPr>
        <sz val="12"/>
        <color theme="0"/>
        <rFont val="Gill Sans"/>
        <family val="2"/>
      </rPr>
      <t xml:space="preserve"> y </t>
    </r>
    <r>
      <rPr>
        <b/>
        <sz val="12"/>
        <color theme="7"/>
        <rFont val="Gill Sans"/>
        <family val="2"/>
      </rPr>
      <t>Evaluación</t>
    </r>
    <r>
      <rPr>
        <sz val="12"/>
        <color theme="0"/>
        <rFont val="Gill Sans"/>
        <family val="2"/>
      </rPr>
      <t xml:space="preserve"> realizan los cálculos del modelo hidrológico y no requieren ser modificadas. Pueden ser visualizadas (</t>
    </r>
    <r>
      <rPr>
        <b/>
        <sz val="12"/>
        <color theme="7"/>
        <rFont val="Gill Sans"/>
        <family val="2"/>
      </rPr>
      <t>Gráficos</t>
    </r>
    <r>
      <rPr>
        <sz val="12"/>
        <color theme="0"/>
        <rFont val="Gill Sans"/>
        <family val="2"/>
      </rPr>
      <t>), consultadas y extraídas según convenga.</t>
    </r>
  </si>
  <si>
    <t>Índice</t>
  </si>
  <si>
    <t>Curvas de duración de caudal y sedimentos</t>
  </si>
  <si>
    <t>Q LB (mm)</t>
  </si>
  <si>
    <t>Q E1 (mm)</t>
  </si>
  <si>
    <t>Q E2 (mm)</t>
  </si>
  <si>
    <t>A LB (ton/ha)</t>
  </si>
  <si>
    <t>A E1 (ton/ha)</t>
  </si>
  <si>
    <t>A E2 (ton/ha)</t>
  </si>
  <si>
    <t>*Los valores de la curva de duración de caudal se deben ordenar de mayor a menor manualmente para obtener los gráficos de las curvas deseados.</t>
  </si>
  <si>
    <t>Bosque Tipo 2</t>
  </si>
  <si>
    <t>Bosque Tipo 1</t>
  </si>
  <si>
    <t>Indicadores hidrológicos</t>
  </si>
  <si>
    <t>Costo-eficiencia</t>
  </si>
  <si>
    <t>Beneficios hidrológicos</t>
  </si>
  <si>
    <t>Costo-eficiencia para indicadores hidrológicos</t>
  </si>
  <si>
    <t>Beneficios calculados en indicadores hidrológicos</t>
  </si>
  <si>
    <r>
      <t xml:space="preserve">Índice de caudal base </t>
    </r>
    <r>
      <rPr>
        <i/>
        <sz val="11"/>
        <color theme="1"/>
        <rFont val="Gill Sans"/>
        <family val="2"/>
      </rPr>
      <t>BFI</t>
    </r>
    <r>
      <rPr>
        <sz val="11"/>
        <color theme="1"/>
        <rFont val="Gill Sans"/>
        <family val="2"/>
      </rPr>
      <t xml:space="preserve"> = caudal base / caudal total (%)</t>
    </r>
  </si>
  <si>
    <r>
      <t xml:space="preserve">Coeficiente de rendimiento de caudal base </t>
    </r>
    <r>
      <rPr>
        <i/>
        <sz val="11"/>
        <color theme="1"/>
        <rFont val="Gill Sans"/>
        <family val="2"/>
      </rPr>
      <t xml:space="preserve">BYC = caudal base / precipitación </t>
    </r>
    <r>
      <rPr>
        <sz val="11"/>
        <color theme="1"/>
        <rFont val="Gill Sans"/>
        <family val="2"/>
      </rPr>
      <t>(%)</t>
    </r>
  </si>
  <si>
    <t>Cambio en el coeficiente de escorrentía</t>
  </si>
  <si>
    <t>Cambio en el índide de caudal base</t>
  </si>
  <si>
    <t>Cambio en el coeficiente de rendimiento de caudal base</t>
  </si>
  <si>
    <t>Cambio en la pendiente de la curva de duración de caudal</t>
  </si>
  <si>
    <t>(%)</t>
  </si>
  <si>
    <t>Costo-eficiencia para el coeficiente de escorrentía</t>
  </si>
  <si>
    <t>Costo-eficiencia para el índide de caudal base</t>
  </si>
  <si>
    <t>Costo-eficiencia para el coeficiente de rendimiento de caudal base</t>
  </si>
  <si>
    <t>Costo-eficiencia para la pendiente de la curva de duración de caudal</t>
  </si>
  <si>
    <t>Costo-eficiencia para el número de días con caudal cero</t>
  </si>
  <si>
    <t>Cambio en el número de días con caudal cero al año</t>
  </si>
  <si>
    <t>(USD por %)</t>
  </si>
  <si>
    <r>
      <t xml:space="preserve">Porcentaje de días con lluvia cero </t>
    </r>
    <r>
      <rPr>
        <i/>
        <sz val="11"/>
        <color theme="1"/>
        <rFont val="Gill Sans"/>
        <family val="2"/>
      </rPr>
      <t>PP0 = días P=0 / total días</t>
    </r>
    <r>
      <rPr>
        <sz val="11"/>
        <color theme="1"/>
        <rFont val="Gill Sans"/>
        <family val="2"/>
      </rPr>
      <t xml:space="preserve"> (%)</t>
    </r>
  </si>
  <si>
    <r>
      <t xml:space="preserve">Porcentaje de días con caudal cero </t>
    </r>
    <r>
      <rPr>
        <i/>
        <sz val="11"/>
        <color theme="1"/>
        <rFont val="Gill Sans"/>
        <family val="2"/>
      </rPr>
      <t>PQ0 = días Q=0 / total días</t>
    </r>
    <r>
      <rPr>
        <sz val="11"/>
        <color theme="1"/>
        <rFont val="Gill Sans"/>
        <family val="2"/>
      </rPr>
      <t xml:space="preserve"> (%)</t>
    </r>
  </si>
  <si>
    <t>(USD por mm/mm)</t>
  </si>
  <si>
    <t>(mm/mm)</t>
  </si>
  <si>
    <r>
      <t xml:space="preserve">Coeficiente de escorrentía </t>
    </r>
    <r>
      <rPr>
        <i/>
        <sz val="11"/>
        <color theme="1"/>
        <rFont val="Gill Sans"/>
        <family val="2"/>
      </rPr>
      <t xml:space="preserve">RR = caudal / precipitación anual </t>
    </r>
    <r>
      <rPr>
        <sz val="11"/>
        <color theme="1"/>
        <rFont val="Gill Sans"/>
        <family val="2"/>
      </rPr>
      <t>(%)</t>
    </r>
  </si>
  <si>
    <r>
      <t xml:space="preserve">Coeficiente de variación de caudal </t>
    </r>
    <r>
      <rPr>
        <i/>
        <sz val="11"/>
        <color theme="1"/>
        <rFont val="Gill Sans"/>
        <family val="2"/>
      </rPr>
      <t>Qvar = Qstd / Qmedia</t>
    </r>
    <r>
      <rPr>
        <sz val="11"/>
        <color theme="1"/>
        <rFont val="Gill Sans"/>
        <family val="2"/>
      </rPr>
      <t xml:space="preserve"> (-)</t>
    </r>
  </si>
  <si>
    <t>Cambio en el coeficiente de variación de caudal</t>
  </si>
  <si>
    <t>Costo-eficiencia para el coeficiente de variación de caudal</t>
  </si>
  <si>
    <r>
      <t xml:space="preserve">Índice de humedad </t>
    </r>
    <r>
      <rPr>
        <i/>
        <sz val="11"/>
        <color theme="1"/>
        <rFont val="Gill Sans"/>
        <family val="2"/>
      </rPr>
      <t>RPPE = precipitación / evapotranspiración</t>
    </r>
    <r>
      <rPr>
        <sz val="11"/>
        <color theme="1"/>
        <rFont val="Gill Sans"/>
        <family val="2"/>
      </rPr>
      <t xml:space="preserve"> (%)</t>
    </r>
  </si>
  <si>
    <t>Cambio en el índice de humedad</t>
  </si>
  <si>
    <t>Costo-eficiencia para el índide de humedad</t>
  </si>
  <si>
    <t>Cálculo de estacionalidad</t>
  </si>
  <si>
    <t>Mes</t>
  </si>
  <si>
    <t>P (mm)</t>
  </si>
  <si>
    <t>TOTAL</t>
  </si>
  <si>
    <t>PROMEDIO</t>
  </si>
  <si>
    <t>Diff P (mm)</t>
  </si>
  <si>
    <t>Diff E1 (mm)</t>
  </si>
  <si>
    <t>Diff E2 (mm)</t>
  </si>
  <si>
    <t>Diff LB (mm)</t>
  </si>
  <si>
    <t>SINDX</t>
  </si>
  <si>
    <t>Cambio en el índide de estacionalidad de caudal</t>
  </si>
  <si>
    <t>Costo-eficiencia para el índice de estacionalidad de caudal</t>
  </si>
  <si>
    <r>
      <t>Índice de estacionalidad de lluvia</t>
    </r>
    <r>
      <rPr>
        <i/>
        <sz val="11"/>
        <color theme="1"/>
        <rFont val="Gill Sans"/>
        <family val="2"/>
      </rPr>
      <t xml:space="preserve"> SINDX = (6/11) SUM(abs(Pmes – Paño/12)) / Paño</t>
    </r>
    <r>
      <rPr>
        <sz val="11"/>
        <color theme="1"/>
        <rFont val="Gill Sans"/>
        <family val="2"/>
      </rPr>
      <t xml:space="preserve"> (%)</t>
    </r>
  </si>
  <si>
    <r>
      <t>Índice de estacionalidad de caudal</t>
    </r>
    <r>
      <rPr>
        <i/>
        <sz val="11"/>
        <color theme="1"/>
        <rFont val="Gill Sans"/>
        <family val="2"/>
      </rPr>
      <t xml:space="preserve"> SINDQ = (6/11) SUM(abs(Qmes – Qaño/12)) / Qaño</t>
    </r>
    <r>
      <rPr>
        <sz val="11"/>
        <color theme="1"/>
        <rFont val="Gill Sans"/>
        <family val="2"/>
      </rPr>
      <t xml:space="preserve"> (%)</t>
    </r>
  </si>
  <si>
    <t>Cálculo de rapidez de respuesta de caudal</t>
  </si>
  <si>
    <t>Qi - Qi-1 LB (mm)</t>
  </si>
  <si>
    <t>Qi - Qi-1 E1 (mm)</t>
  </si>
  <si>
    <t>Qi - Qi-1 E2 (mm)</t>
  </si>
  <si>
    <r>
      <t>Índice de rapidez de respuesta Richards–Baker</t>
    </r>
    <r>
      <rPr>
        <i/>
        <sz val="11"/>
        <color theme="1"/>
        <rFont val="Gill Sans"/>
        <family val="2"/>
      </rPr>
      <t xml:space="preserve"> RBI = SUM(abs(Qi - Qi-1)) / SUM(Qi)</t>
    </r>
    <r>
      <rPr>
        <sz val="11"/>
        <color theme="1"/>
        <rFont val="Gill Sans"/>
        <family val="2"/>
      </rPr>
      <t xml:space="preserve"> (-)</t>
    </r>
  </si>
  <si>
    <t>SUMA 365</t>
  </si>
  <si>
    <t>Costo-eficiencia para el índice de rapidez de respuesta de Richards-Baker</t>
  </si>
  <si>
    <t>Cambio en el índice de rapidez de respuesta de Richards-Baker</t>
  </si>
  <si>
    <r>
      <t>Pendiente de la curva de duración de caudal</t>
    </r>
    <r>
      <rPr>
        <i/>
        <sz val="11"/>
        <color theme="1"/>
        <rFont val="Gill Sans"/>
        <family val="2"/>
      </rPr>
      <t xml:space="preserve"> R2FDC = abs(log(Q66) – log(Q33))/(0.33)</t>
    </r>
    <r>
      <rPr>
        <sz val="11"/>
        <color theme="1"/>
        <rFont val="Gill Sans"/>
        <family val="2"/>
      </rPr>
      <t xml:space="preserve"> (-)</t>
    </r>
  </si>
  <si>
    <r>
      <t xml:space="preserve">Rango de caudal </t>
    </r>
    <r>
      <rPr>
        <i/>
        <sz val="11"/>
        <color theme="1"/>
        <rFont val="Gill Sans"/>
        <family val="2"/>
      </rPr>
      <t>= Qmáx / Qmín</t>
    </r>
    <r>
      <rPr>
        <sz val="11"/>
        <color theme="1"/>
        <rFont val="Gill Sans"/>
        <family val="2"/>
      </rPr>
      <t xml:space="preserve"> (%)</t>
    </r>
  </si>
  <si>
    <t>Cambio en el rango Qmáx / Qmín</t>
  </si>
  <si>
    <t>Costo-eficiencia para el rango de caudal Qmáx / Qmín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</si>
</sst>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quot;$&quot;#,##0.00"/>
    <numFmt numFmtId="166" formatCode="0.0000"/>
    <numFmt numFmtId="167" formatCode="\+0.0;\ \-0.0;\ 0.0"/>
    <numFmt numFmtId="168" formatCode="\+&quot;$&quot;#,##0.00;\ \-&quot;$&quot;#,##0.00;\ &quot;$&quot;#,##0.00"/>
    <numFmt numFmtId="169" formatCode="[$$-409]#,##0.00"/>
    <numFmt numFmtId="170" formatCode="0.0%"/>
    <numFmt numFmtId="171" formatCode="\+0.00;\ \-0.00;\ 0.00"/>
  </numFmts>
  <fonts count="24" x14ac:knownFonts="1">
    <font>
      <sz val="11"/>
      <color theme="1"/>
      <name val="Calibri"/>
      <family val="2"/>
      <scheme val="minor"/>
    </font>
    <font>
      <sz val="11"/>
      <color rgb="FF3F3F76"/>
      <name val="Calibri"/>
      <family val="2"/>
      <scheme val="minor"/>
    </font>
    <font>
      <b/>
      <sz val="11"/>
      <color theme="3"/>
      <name val="Calibri"/>
      <family val="2"/>
      <scheme val="minor"/>
    </font>
    <font>
      <sz val="11"/>
      <color theme="1"/>
      <name val="Calibri"/>
      <family val="2"/>
      <scheme val="minor"/>
    </font>
    <font>
      <sz val="11"/>
      <color theme="1"/>
      <name val="Gill Sans"/>
      <family val="2"/>
    </font>
    <font>
      <sz val="11"/>
      <color rgb="FF3F3F76"/>
      <name val="Gill Sans"/>
      <family val="2"/>
    </font>
    <font>
      <b/>
      <sz val="20"/>
      <color theme="0"/>
      <name val="Gill Sans"/>
      <family val="2"/>
    </font>
    <font>
      <b/>
      <sz val="11"/>
      <color theme="0"/>
      <name val="Gill Sans"/>
      <family val="2"/>
    </font>
    <font>
      <b/>
      <vertAlign val="subscript"/>
      <sz val="11"/>
      <color theme="0"/>
      <name val="Gill Sans"/>
      <family val="2"/>
    </font>
    <font>
      <b/>
      <sz val="11"/>
      <color theme="1"/>
      <name val="Gill Sans"/>
      <family val="2"/>
    </font>
    <font>
      <sz val="12"/>
      <color theme="0"/>
      <name val="Gill Sans"/>
      <family val="2"/>
    </font>
    <font>
      <b/>
      <sz val="12"/>
      <color theme="0"/>
      <name val="Gill Sans"/>
      <family val="2"/>
    </font>
    <font>
      <b/>
      <sz val="48"/>
      <color theme="1"/>
      <name val="Gill Sans"/>
      <family val="2"/>
    </font>
    <font>
      <vertAlign val="superscript"/>
      <sz val="12"/>
      <color theme="0"/>
      <name val="Gill Sans"/>
      <family val="2"/>
    </font>
    <font>
      <b/>
      <sz val="12"/>
      <color theme="7"/>
      <name val="Gill Sans"/>
      <family val="2"/>
    </font>
    <font>
      <i/>
      <sz val="11"/>
      <color theme="1"/>
      <name val="Gill Sans"/>
      <family val="2"/>
    </font>
    <font>
      <vertAlign val="superscript"/>
      <sz val="11"/>
      <color theme="1"/>
      <name val="Gill Sans"/>
      <family val="2"/>
    </font>
    <font>
      <vertAlign val="subscript"/>
      <sz val="11"/>
      <color theme="1"/>
      <name val="Gill Sans"/>
      <family val="2"/>
    </font>
    <font>
      <b/>
      <i/>
      <sz val="11"/>
      <color theme="0"/>
      <name val="Gill Sans"/>
      <family val="2"/>
    </font>
    <font>
      <b/>
      <i/>
      <vertAlign val="subscript"/>
      <sz val="11"/>
      <color theme="0"/>
      <name val="Gill Sans"/>
      <family val="2"/>
    </font>
    <font>
      <b/>
      <i/>
      <vertAlign val="superscript"/>
      <sz val="11"/>
      <color theme="0"/>
      <name val="Gill Sans"/>
      <family val="2"/>
    </font>
    <font>
      <b/>
      <vertAlign val="superscript"/>
      <sz val="11"/>
      <color theme="0"/>
      <name val="Gill Sans"/>
      <family val="2"/>
    </font>
    <font>
      <i/>
      <sz val="12"/>
      <color theme="0"/>
      <name val="Gill Sans"/>
      <family val="2"/>
    </font>
    <font>
      <i/>
      <vertAlign val="subscript"/>
      <sz val="11"/>
      <color theme="1"/>
      <name val="Gill Sans"/>
      <family val="2"/>
    </font>
  </fonts>
  <fills count="12">
    <fill>
      <patternFill patternType="none"/>
    </fill>
    <fill>
      <patternFill patternType="gray125"/>
    </fill>
    <fill>
      <patternFill patternType="solid">
        <fgColor rgb="FFFFCC99"/>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193F57"/>
        <bgColor indexed="64"/>
      </patternFill>
    </fill>
    <fill>
      <patternFill patternType="solid">
        <fgColor theme="0"/>
        <bgColor indexed="64"/>
      </patternFill>
    </fill>
    <fill>
      <patternFill patternType="solid">
        <fgColor theme="2"/>
        <bgColor indexed="64"/>
      </patternFill>
    </fill>
    <fill>
      <patternFill patternType="solid">
        <fgColor rgb="FF7D7F43"/>
        <bgColor indexed="64"/>
      </patternFill>
    </fill>
    <fill>
      <patternFill patternType="solid">
        <fgColor rgb="FF184059"/>
        <bgColor indexed="64"/>
      </patternFill>
    </fill>
  </fills>
  <borders count="42">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rgb="FF193F57"/>
      </left>
      <right style="thin">
        <color rgb="FF193F57"/>
      </right>
      <top style="thin">
        <color rgb="FF193F57"/>
      </top>
      <bottom style="thin">
        <color rgb="FF193F57"/>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tint="0.499984740745262"/>
      </right>
      <top style="medium">
        <color theme="1"/>
      </top>
      <bottom style="medium">
        <color theme="1"/>
      </bottom>
      <diagonal/>
    </border>
    <border>
      <left style="thin">
        <color theme="1" tint="0.499984740745262"/>
      </left>
      <right style="thin">
        <color theme="1" tint="0.499984740745262"/>
      </right>
      <top style="medium">
        <color theme="1"/>
      </top>
      <bottom style="medium">
        <color theme="1"/>
      </bottom>
      <diagonal/>
    </border>
    <border>
      <left style="thin">
        <color theme="1" tint="0.499984740745262"/>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7F7F7F"/>
      </left>
      <right style="thin">
        <color rgb="FF7F7F7F"/>
      </right>
      <top/>
      <bottom style="thin">
        <color rgb="FF7F7F7F"/>
      </bottom>
      <diagonal/>
    </border>
    <border>
      <left style="thin">
        <color theme="1" tint="0.499984740745262"/>
      </left>
      <right style="thin">
        <color theme="1" tint="0.499984740745262"/>
      </right>
      <top/>
      <bottom style="thin">
        <color theme="1" tint="0.499984740745262"/>
      </bottom>
      <diagonal/>
    </border>
    <border>
      <left style="thin">
        <color rgb="FF193F57"/>
      </left>
      <right style="thin">
        <color rgb="FF193F57"/>
      </right>
      <top/>
      <bottom style="thin">
        <color rgb="FF193F57"/>
      </bottom>
      <diagonal/>
    </border>
    <border>
      <left style="thin">
        <color rgb="FF7F7F7F"/>
      </left>
      <right/>
      <top/>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 fillId="2" borderId="1" applyNumberFormat="0" applyAlignment="0" applyProtection="0"/>
    <xf numFmtId="0" fontId="2" fillId="0" borderId="2" applyNumberFormat="0" applyFill="0" applyAlignment="0" applyProtection="0"/>
    <xf numFmtId="9" fontId="3" fillId="0" borderId="0" applyFont="0" applyFill="0" applyBorder="0" applyAlignment="0" applyProtection="0"/>
  </cellStyleXfs>
  <cellXfs count="193">
    <xf numFmtId="0" fontId="0" fillId="0" borderId="0" xfId="0"/>
    <xf numFmtId="0" fontId="4" fillId="8" borderId="0" xfId="0" applyFont="1" applyFill="1" applyBorder="1"/>
    <xf numFmtId="0" fontId="4" fillId="8" borderId="23" xfId="0" applyFont="1" applyFill="1" applyBorder="1"/>
    <xf numFmtId="0" fontId="4" fillId="8" borderId="0" xfId="0" applyFont="1" applyFill="1"/>
    <xf numFmtId="0" fontId="4" fillId="0" borderId="0" xfId="0" applyFont="1"/>
    <xf numFmtId="0" fontId="4" fillId="9" borderId="8" xfId="0" applyFont="1" applyFill="1" applyBorder="1"/>
    <xf numFmtId="0" fontId="4" fillId="9" borderId="9" xfId="0" applyFont="1" applyFill="1" applyBorder="1"/>
    <xf numFmtId="0" fontId="5" fillId="9" borderId="9" xfId="1" applyFont="1" applyFill="1" applyBorder="1" applyAlignment="1">
      <alignment horizontal="center"/>
    </xf>
    <xf numFmtId="0" fontId="4" fillId="9" borderId="10" xfId="0" applyFont="1" applyFill="1" applyBorder="1"/>
    <xf numFmtId="0" fontId="4" fillId="8" borderId="17" xfId="0" applyFont="1" applyFill="1" applyBorder="1"/>
    <xf numFmtId="0" fontId="4" fillId="8" borderId="18" xfId="0" applyFont="1" applyFill="1" applyBorder="1"/>
    <xf numFmtId="0" fontId="4" fillId="8" borderId="19" xfId="0" applyFont="1" applyFill="1" applyBorder="1"/>
    <xf numFmtId="0" fontId="4" fillId="9" borderId="11" xfId="0" applyFont="1" applyFill="1" applyBorder="1"/>
    <xf numFmtId="0" fontId="4" fillId="9" borderId="12" xfId="0" applyFont="1" applyFill="1" applyBorder="1"/>
    <xf numFmtId="0" fontId="4" fillId="8" borderId="20" xfId="0" applyFont="1" applyFill="1" applyBorder="1"/>
    <xf numFmtId="0" fontId="4" fillId="8" borderId="21" xfId="0" applyFont="1" applyFill="1" applyBorder="1"/>
    <xf numFmtId="0" fontId="4" fillId="9" borderId="0" xfId="0" applyFont="1" applyFill="1" applyBorder="1"/>
    <xf numFmtId="0" fontId="5" fillId="9" borderId="0" xfId="1" applyFont="1" applyFill="1" applyBorder="1" applyAlignment="1">
      <alignment horizontal="center"/>
    </xf>
    <xf numFmtId="0" fontId="7" fillId="11" borderId="0" xfId="0" applyFont="1" applyFill="1" applyBorder="1"/>
    <xf numFmtId="0" fontId="7" fillId="11" borderId="0" xfId="2" applyFont="1" applyFill="1" applyBorder="1"/>
    <xf numFmtId="0" fontId="5" fillId="2" borderId="1" xfId="1" applyFont="1" applyBorder="1" applyAlignment="1" applyProtection="1">
      <alignment horizontal="center"/>
      <protection locked="0"/>
    </xf>
    <xf numFmtId="2" fontId="4" fillId="4" borderId="0" xfId="0" applyNumberFormat="1" applyFont="1" applyFill="1" applyBorder="1" applyAlignment="1">
      <alignment horizontal="center"/>
    </xf>
    <xf numFmtId="2" fontId="4" fillId="3" borderId="0" xfId="0" applyNumberFormat="1" applyFont="1" applyFill="1" applyBorder="1" applyAlignment="1">
      <alignment horizontal="center"/>
    </xf>
    <xf numFmtId="2" fontId="4" fillId="9" borderId="0" xfId="0" applyNumberFormat="1" applyFont="1" applyFill="1" applyBorder="1" applyAlignment="1">
      <alignment horizontal="center"/>
    </xf>
    <xf numFmtId="0" fontId="5" fillId="8" borderId="0" xfId="1" applyFont="1" applyFill="1" applyBorder="1" applyAlignment="1">
      <alignment horizontal="center"/>
    </xf>
    <xf numFmtId="9" fontId="4" fillId="4" borderId="0" xfId="3" applyFont="1" applyFill="1" applyBorder="1" applyAlignment="1">
      <alignment horizontal="center"/>
    </xf>
    <xf numFmtId="0" fontId="4" fillId="8" borderId="22" xfId="0" applyFont="1" applyFill="1" applyBorder="1"/>
    <xf numFmtId="0" fontId="4" fillId="8" borderId="24" xfId="0" applyFont="1" applyFill="1" applyBorder="1"/>
    <xf numFmtId="164" fontId="4" fillId="4" borderId="0" xfId="0" applyNumberFormat="1" applyFont="1" applyFill="1" applyBorder="1" applyAlignment="1">
      <alignment horizontal="center"/>
    </xf>
    <xf numFmtId="164" fontId="4" fillId="3" borderId="0" xfId="0" applyNumberFormat="1" applyFont="1" applyFill="1" applyBorder="1" applyAlignment="1">
      <alignment horizontal="center"/>
    </xf>
    <xf numFmtId="0" fontId="4" fillId="9" borderId="0" xfId="0" applyFont="1" applyFill="1" applyBorder="1" applyAlignment="1">
      <alignment horizontal="center"/>
    </xf>
    <xf numFmtId="165" fontId="4" fillId="3" borderId="0" xfId="0" applyNumberFormat="1" applyFont="1" applyFill="1" applyBorder="1" applyAlignment="1">
      <alignment horizontal="center"/>
    </xf>
    <xf numFmtId="165" fontId="4" fillId="4" borderId="0" xfId="0" applyNumberFormat="1" applyFont="1" applyFill="1" applyBorder="1" applyAlignment="1">
      <alignment horizontal="center"/>
    </xf>
    <xf numFmtId="0" fontId="4" fillId="9" borderId="0" xfId="0" applyFont="1" applyFill="1"/>
    <xf numFmtId="0" fontId="4" fillId="9" borderId="13" xfId="0" applyFont="1" applyFill="1" applyBorder="1"/>
    <xf numFmtId="0" fontId="4" fillId="9" borderId="14" xfId="0" applyFont="1" applyFill="1" applyBorder="1"/>
    <xf numFmtId="0" fontId="4" fillId="9" borderId="15" xfId="0" applyFont="1" applyFill="1" applyBorder="1"/>
    <xf numFmtId="0" fontId="4" fillId="9" borderId="17" xfId="0" applyFont="1" applyFill="1" applyBorder="1"/>
    <xf numFmtId="0" fontId="4" fillId="9" borderId="18" xfId="0" applyFont="1" applyFill="1" applyBorder="1"/>
    <xf numFmtId="0" fontId="4" fillId="9" borderId="19" xfId="0" applyFont="1" applyFill="1" applyBorder="1"/>
    <xf numFmtId="0" fontId="4" fillId="9" borderId="20" xfId="0" applyFont="1" applyFill="1" applyBorder="1"/>
    <xf numFmtId="0" fontId="4" fillId="9" borderId="21" xfId="0" applyFont="1" applyFill="1" applyBorder="1"/>
    <xf numFmtId="0" fontId="4" fillId="9" borderId="22" xfId="0" applyFont="1" applyFill="1" applyBorder="1"/>
    <xf numFmtId="0" fontId="4" fillId="9" borderId="23" xfId="0" applyFont="1" applyFill="1" applyBorder="1"/>
    <xf numFmtId="0" fontId="4" fillId="9" borderId="24" xfId="0" applyFont="1" applyFill="1" applyBorder="1"/>
    <xf numFmtId="0" fontId="5" fillId="2" borderId="33" xfId="1" applyFont="1" applyBorder="1" applyAlignment="1" applyProtection="1">
      <alignment horizontal="center"/>
      <protection locked="0"/>
    </xf>
    <xf numFmtId="0" fontId="5" fillId="2" borderId="33" xfId="1" applyNumberFormat="1" applyFont="1" applyBorder="1" applyAlignment="1" applyProtection="1">
      <alignment horizontal="center"/>
      <protection locked="0"/>
    </xf>
    <xf numFmtId="0" fontId="5" fillId="9" borderId="0" xfId="1" applyNumberFormat="1" applyFont="1" applyFill="1" applyBorder="1" applyAlignment="1">
      <alignment horizontal="center"/>
    </xf>
    <xf numFmtId="0" fontId="4" fillId="9" borderId="0" xfId="0" quotePrefix="1" applyFont="1" applyFill="1" applyBorder="1" applyAlignment="1">
      <alignment horizontal="center"/>
    </xf>
    <xf numFmtId="0" fontId="4" fillId="0" borderId="34" xfId="0" applyFont="1" applyBorder="1"/>
    <xf numFmtId="2" fontId="4" fillId="0" borderId="16" xfId="0" applyNumberFormat="1" applyFont="1" applyBorder="1"/>
    <xf numFmtId="0" fontId="4" fillId="0" borderId="16" xfId="0" applyFont="1" applyBorder="1"/>
    <xf numFmtId="2" fontId="4" fillId="9" borderId="0" xfId="0" applyNumberFormat="1" applyFont="1" applyFill="1" applyBorder="1"/>
    <xf numFmtId="0" fontId="4" fillId="8" borderId="0" xfId="0" applyFont="1" applyFill="1" applyAlignment="1">
      <alignment wrapText="1"/>
    </xf>
    <xf numFmtId="0" fontId="4" fillId="9" borderId="17" xfId="0" applyFont="1" applyFill="1" applyBorder="1" applyAlignment="1">
      <alignment wrapText="1"/>
    </xf>
    <xf numFmtId="0" fontId="4" fillId="9" borderId="18" xfId="0" applyFont="1" applyFill="1" applyBorder="1" applyAlignment="1">
      <alignment wrapText="1"/>
    </xf>
    <xf numFmtId="0" fontId="4" fillId="9" borderId="19" xfId="0" applyFont="1" applyFill="1" applyBorder="1" applyAlignment="1">
      <alignment wrapText="1"/>
    </xf>
    <xf numFmtId="0" fontId="4" fillId="9" borderId="20" xfId="0" applyFont="1" applyFill="1" applyBorder="1" applyAlignment="1">
      <alignment wrapText="1"/>
    </xf>
    <xf numFmtId="0" fontId="4" fillId="9" borderId="21" xfId="0" applyFont="1" applyFill="1" applyBorder="1" applyAlignment="1">
      <alignment wrapText="1"/>
    </xf>
    <xf numFmtId="0" fontId="4" fillId="9" borderId="0" xfId="0" applyFont="1" applyFill="1" applyBorder="1" applyAlignment="1">
      <alignment wrapText="1"/>
    </xf>
    <xf numFmtId="0" fontId="4" fillId="0" borderId="0" xfId="0" applyFont="1" applyAlignment="1">
      <alignment wrapText="1"/>
    </xf>
    <xf numFmtId="0" fontId="4" fillId="0" borderId="4" xfId="0" applyFont="1" applyBorder="1" applyAlignment="1">
      <alignment horizontal="center" wrapText="1"/>
    </xf>
    <xf numFmtId="0" fontId="4" fillId="9" borderId="22" xfId="0" applyFont="1" applyFill="1" applyBorder="1" applyAlignment="1">
      <alignment wrapText="1"/>
    </xf>
    <xf numFmtId="0" fontId="4" fillId="9" borderId="23" xfId="0" applyFont="1" applyFill="1" applyBorder="1" applyAlignment="1">
      <alignment wrapText="1"/>
    </xf>
    <xf numFmtId="0" fontId="4" fillId="9" borderId="24" xfId="0" applyFont="1" applyFill="1" applyBorder="1" applyAlignment="1">
      <alignment wrapText="1"/>
    </xf>
    <xf numFmtId="0" fontId="7" fillId="11" borderId="0" xfId="0" applyFont="1" applyFill="1" applyBorder="1" applyAlignment="1">
      <alignment horizontal="center" vertical="center"/>
    </xf>
    <xf numFmtId="0" fontId="7" fillId="11" borderId="0" xfId="0" applyFont="1" applyFill="1" applyBorder="1" applyAlignment="1">
      <alignment horizontal="center" vertical="center" wrapText="1"/>
    </xf>
    <xf numFmtId="0" fontId="4" fillId="0" borderId="35" xfId="0" applyFont="1" applyBorder="1" applyAlignment="1">
      <alignment horizontal="center"/>
    </xf>
    <xf numFmtId="0" fontId="4" fillId="0" borderId="4" xfId="0" applyFont="1" applyBorder="1" applyAlignment="1">
      <alignment horizontal="center"/>
    </xf>
    <xf numFmtId="2" fontId="4" fillId="8" borderId="0" xfId="0" applyNumberFormat="1" applyFont="1" applyFill="1"/>
    <xf numFmtId="2" fontId="4" fillId="9" borderId="18" xfId="0" applyNumberFormat="1" applyFont="1" applyFill="1" applyBorder="1"/>
    <xf numFmtId="0" fontId="7" fillId="9" borderId="0" xfId="0" applyFont="1" applyFill="1" applyBorder="1"/>
    <xf numFmtId="0" fontId="9" fillId="8" borderId="0" xfId="0" applyFont="1" applyFill="1"/>
    <xf numFmtId="0" fontId="9" fillId="9" borderId="20" xfId="0" applyFont="1" applyFill="1" applyBorder="1"/>
    <xf numFmtId="0" fontId="7" fillId="7" borderId="0" xfId="0" applyFont="1" applyFill="1" applyBorder="1" applyAlignment="1">
      <alignment horizontal="center" vertical="center" wrapText="1"/>
    </xf>
    <xf numFmtId="0" fontId="9" fillId="9" borderId="0" xfId="0" applyFont="1" applyFill="1" applyBorder="1"/>
    <xf numFmtId="0" fontId="9" fillId="9" borderId="21" xfId="0" applyFont="1" applyFill="1" applyBorder="1"/>
    <xf numFmtId="0" fontId="9" fillId="0" borderId="0" xfId="0" applyFont="1"/>
    <xf numFmtId="0" fontId="4" fillId="8" borderId="31" xfId="0" applyFont="1" applyFill="1" applyBorder="1" applyAlignment="1">
      <alignment horizontal="center"/>
    </xf>
    <xf numFmtId="166" fontId="4" fillId="8" borderId="31" xfId="0" applyNumberFormat="1" applyFont="1" applyFill="1" applyBorder="1" applyAlignment="1">
      <alignment horizontal="center"/>
    </xf>
    <xf numFmtId="2" fontId="4" fillId="9" borderId="23" xfId="0" applyNumberFormat="1" applyFont="1" applyFill="1" applyBorder="1"/>
    <xf numFmtId="2" fontId="4" fillId="0" borderId="0" xfId="0" applyNumberFormat="1" applyFont="1"/>
    <xf numFmtId="0" fontId="4" fillId="8" borderId="32" xfId="0" applyFont="1" applyFill="1" applyBorder="1" applyAlignment="1">
      <alignment horizontal="center"/>
    </xf>
    <xf numFmtId="166" fontId="4" fillId="8" borderId="31" xfId="0" applyNumberFormat="1" applyFont="1" applyFill="1" applyBorder="1"/>
    <xf numFmtId="14" fontId="4" fillId="8" borderId="21" xfId="0" applyNumberFormat="1" applyFont="1" applyFill="1" applyBorder="1"/>
    <xf numFmtId="0" fontId="4" fillId="0" borderId="3" xfId="0" quotePrefix="1" applyFont="1" applyBorder="1" applyAlignment="1">
      <alignment horizontal="center" vertical="center" wrapText="1"/>
    </xf>
    <xf numFmtId="0" fontId="4" fillId="5" borderId="3" xfId="0" applyFont="1" applyFill="1" applyBorder="1" applyAlignment="1">
      <alignment horizontal="center"/>
    </xf>
    <xf numFmtId="0" fontId="4" fillId="0" borderId="3" xfId="0" applyFont="1" applyBorder="1" applyAlignment="1">
      <alignment horizontal="center" vertical="center"/>
    </xf>
    <xf numFmtId="0" fontId="4" fillId="5" borderId="7" xfId="0" applyFont="1" applyFill="1" applyBorder="1" applyAlignment="1">
      <alignment horizontal="center"/>
    </xf>
    <xf numFmtId="0" fontId="4" fillId="6" borderId="3" xfId="0" applyFont="1" applyFill="1" applyBorder="1" applyAlignment="1">
      <alignment horizontal="center"/>
    </xf>
    <xf numFmtId="0" fontId="4" fillId="6" borderId="7" xfId="0" applyFont="1" applyFill="1" applyBorder="1" applyAlignment="1">
      <alignment horizontal="center"/>
    </xf>
    <xf numFmtId="0" fontId="7" fillId="11" borderId="21" xfId="0" applyFont="1" applyFill="1" applyBorder="1"/>
    <xf numFmtId="9" fontId="5" fillId="2" borderId="1" xfId="3" applyFont="1" applyFill="1" applyBorder="1" applyAlignment="1" applyProtection="1">
      <alignment horizontal="center"/>
      <protection locked="0"/>
    </xf>
    <xf numFmtId="165" fontId="4" fillId="9" borderId="0" xfId="0" applyNumberFormat="1" applyFont="1" applyFill="1" applyBorder="1" applyAlignment="1">
      <alignment horizontal="center"/>
    </xf>
    <xf numFmtId="0" fontId="7" fillId="8" borderId="20" xfId="0" applyFont="1" applyFill="1" applyBorder="1" applyAlignment="1">
      <alignment horizontal="center"/>
    </xf>
    <xf numFmtId="0" fontId="7" fillId="8" borderId="0" xfId="0" applyFont="1" applyFill="1" applyBorder="1" applyAlignment="1">
      <alignment horizontal="center"/>
    </xf>
    <xf numFmtId="0" fontId="7" fillId="8" borderId="0" xfId="0" applyFont="1" applyFill="1" applyBorder="1"/>
    <xf numFmtId="0" fontId="7" fillId="8" borderId="21" xfId="0" applyFont="1" applyFill="1" applyBorder="1"/>
    <xf numFmtId="164" fontId="4" fillId="8" borderId="0" xfId="0" applyNumberFormat="1" applyFont="1" applyFill="1" applyAlignment="1">
      <alignment wrapText="1"/>
    </xf>
    <xf numFmtId="164" fontId="4" fillId="9" borderId="18" xfId="0" applyNumberFormat="1" applyFont="1" applyFill="1" applyBorder="1" applyAlignment="1">
      <alignment wrapText="1"/>
    </xf>
    <xf numFmtId="164" fontId="4" fillId="9" borderId="0" xfId="0" applyNumberFormat="1" applyFont="1" applyFill="1" applyBorder="1" applyAlignment="1">
      <alignment wrapText="1"/>
    </xf>
    <xf numFmtId="164" fontId="5" fillId="2" borderId="1" xfId="1" applyNumberFormat="1" applyFont="1" applyBorder="1" applyAlignment="1" applyProtection="1">
      <alignment horizontal="center"/>
      <protection locked="0"/>
    </xf>
    <xf numFmtId="164" fontId="4" fillId="9" borderId="23" xfId="0" applyNumberFormat="1" applyFont="1" applyFill="1" applyBorder="1" applyAlignment="1">
      <alignment wrapText="1"/>
    </xf>
    <xf numFmtId="164" fontId="4" fillId="0" borderId="0" xfId="0" applyNumberFormat="1" applyFont="1" applyAlignment="1">
      <alignment wrapText="1"/>
    </xf>
    <xf numFmtId="166" fontId="4" fillId="8" borderId="0" xfId="0" applyNumberFormat="1" applyFont="1" applyFill="1"/>
    <xf numFmtId="166" fontId="4" fillId="9" borderId="18" xfId="0" applyNumberFormat="1" applyFont="1" applyFill="1" applyBorder="1"/>
    <xf numFmtId="166" fontId="4" fillId="9" borderId="0" xfId="0" applyNumberFormat="1" applyFont="1" applyFill="1"/>
    <xf numFmtId="166" fontId="4" fillId="8" borderId="32" xfId="0" applyNumberFormat="1" applyFont="1" applyFill="1" applyBorder="1" applyAlignment="1">
      <alignment horizontal="center"/>
    </xf>
    <xf numFmtId="166" fontId="4" fillId="9" borderId="23" xfId="0" applyNumberFormat="1" applyFont="1" applyFill="1" applyBorder="1"/>
    <xf numFmtId="166" fontId="4" fillId="0" borderId="0" xfId="0" applyNumberFormat="1" applyFont="1"/>
    <xf numFmtId="166" fontId="4" fillId="9" borderId="0" xfId="0" applyNumberFormat="1" applyFont="1" applyFill="1" applyBorder="1"/>
    <xf numFmtId="166" fontId="4" fillId="9" borderId="0" xfId="0" applyNumberFormat="1" applyFont="1" applyFill="1" applyBorder="1" applyAlignment="1">
      <alignment horizontal="center"/>
    </xf>
    <xf numFmtId="166" fontId="7" fillId="11" borderId="0" xfId="0" applyNumberFormat="1" applyFont="1" applyFill="1" applyBorder="1" applyAlignment="1">
      <alignment horizontal="center" vertical="center" wrapText="1"/>
    </xf>
    <xf numFmtId="166" fontId="7" fillId="9" borderId="0" xfId="0" applyNumberFormat="1" applyFont="1" applyFill="1" applyBorder="1"/>
    <xf numFmtId="0" fontId="7" fillId="11" borderId="0" xfId="0" applyFont="1" applyFill="1" applyBorder="1" applyProtection="1">
      <protection locked="0"/>
    </xf>
    <xf numFmtId="0" fontId="10" fillId="11" borderId="0" xfId="0" applyFont="1" applyFill="1" applyBorder="1" applyAlignment="1">
      <alignment horizontal="left"/>
    </xf>
    <xf numFmtId="2" fontId="5" fillId="2" borderId="1" xfId="1" applyNumberFormat="1" applyFont="1" applyBorder="1" applyAlignment="1" applyProtection="1">
      <alignment horizontal="center"/>
      <protection locked="0"/>
    </xf>
    <xf numFmtId="0" fontId="15" fillId="9" borderId="0" xfId="0" applyFont="1" applyFill="1" applyBorder="1"/>
    <xf numFmtId="0" fontId="15" fillId="0" borderId="16" xfId="0" applyFont="1" applyBorder="1"/>
    <xf numFmtId="166" fontId="4" fillId="0" borderId="35" xfId="0" applyNumberFormat="1" applyFont="1" applyBorder="1" applyAlignment="1">
      <alignment horizontal="center"/>
    </xf>
    <xf numFmtId="164" fontId="7" fillId="11" borderId="0" xfId="0" applyNumberFormat="1" applyFont="1" applyFill="1" applyBorder="1" applyAlignment="1">
      <alignment horizontal="center" vertical="center" wrapText="1"/>
    </xf>
    <xf numFmtId="0" fontId="18" fillId="11" borderId="0" xfId="0" applyFont="1" applyFill="1" applyBorder="1" applyAlignment="1">
      <alignment vertical="center"/>
    </xf>
    <xf numFmtId="1" fontId="7" fillId="11" borderId="0" xfId="0" applyNumberFormat="1" applyFont="1" applyFill="1" applyBorder="1" applyAlignment="1">
      <alignment vertical="center"/>
    </xf>
    <xf numFmtId="0" fontId="0" fillId="8" borderId="0" xfId="0" applyFill="1"/>
    <xf numFmtId="0" fontId="0" fillId="9" borderId="0" xfId="0" applyFill="1" applyBorder="1"/>
    <xf numFmtId="0" fontId="0" fillId="9" borderId="9" xfId="0" applyFill="1" applyBorder="1"/>
    <xf numFmtId="0" fontId="0" fillId="9" borderId="10" xfId="0" applyFill="1" applyBorder="1"/>
    <xf numFmtId="0" fontId="0" fillId="9" borderId="12" xfId="0" applyFill="1" applyBorder="1"/>
    <xf numFmtId="0" fontId="0" fillId="9" borderId="14" xfId="0" applyFill="1" applyBorder="1"/>
    <xf numFmtId="0" fontId="0" fillId="9" borderId="15" xfId="0" applyFill="1" applyBorder="1"/>
    <xf numFmtId="0" fontId="4" fillId="9" borderId="0" xfId="0" applyFont="1" applyFill="1" applyBorder="1" applyAlignment="1">
      <alignment horizontal="right"/>
    </xf>
    <xf numFmtId="2" fontId="4" fillId="9" borderId="9" xfId="0" applyNumberFormat="1" applyFont="1" applyFill="1" applyBorder="1" applyAlignment="1">
      <alignment horizontal="center"/>
    </xf>
    <xf numFmtId="168" fontId="4" fillId="3" borderId="0" xfId="0" applyNumberFormat="1" applyFont="1" applyFill="1" applyBorder="1" applyAlignment="1">
      <alignment horizontal="center"/>
    </xf>
    <xf numFmtId="168" fontId="4" fillId="4" borderId="0" xfId="0" applyNumberFormat="1" applyFont="1" applyFill="1" applyBorder="1" applyAlignment="1">
      <alignment horizontal="center"/>
    </xf>
    <xf numFmtId="0" fontId="7" fillId="9" borderId="0" xfId="2" applyFont="1" applyFill="1" applyBorder="1"/>
    <xf numFmtId="166" fontId="7" fillId="7" borderId="0" xfId="0" applyNumberFormat="1" applyFont="1" applyFill="1" applyBorder="1" applyAlignment="1">
      <alignment horizontal="center" vertical="center" wrapText="1"/>
    </xf>
    <xf numFmtId="166" fontId="5" fillId="2" borderId="1" xfId="1" applyNumberFormat="1" applyFont="1" applyBorder="1" applyAlignment="1" applyProtection="1">
      <alignment horizontal="center"/>
      <protection locked="0"/>
    </xf>
    <xf numFmtId="0" fontId="4" fillId="9" borderId="0" xfId="0" applyFont="1" applyFill="1" applyBorder="1" applyAlignment="1">
      <alignment horizontal="left"/>
    </xf>
    <xf numFmtId="0" fontId="0" fillId="9" borderId="8" xfId="0" applyFill="1" applyBorder="1"/>
    <xf numFmtId="0" fontId="0" fillId="9" borderId="11" xfId="0" applyFill="1" applyBorder="1"/>
    <xf numFmtId="0" fontId="0" fillId="9" borderId="13" xfId="0" applyFill="1" applyBorder="1"/>
    <xf numFmtId="169" fontId="5" fillId="2" borderId="1" xfId="1" applyNumberFormat="1" applyFont="1" applyBorder="1" applyAlignment="1" applyProtection="1">
      <alignment horizontal="center"/>
      <protection locked="0"/>
    </xf>
    <xf numFmtId="167" fontId="4" fillId="5" borderId="0" xfId="0" applyNumberFormat="1" applyFont="1" applyFill="1" applyBorder="1" applyAlignment="1">
      <alignment horizontal="center"/>
    </xf>
    <xf numFmtId="0" fontId="7" fillId="7" borderId="0" xfId="0" applyFont="1" applyFill="1" applyAlignment="1">
      <alignment horizontal="center" vertical="center" wrapText="1"/>
    </xf>
    <xf numFmtId="0" fontId="0" fillId="9" borderId="0" xfId="0" applyFill="1"/>
    <xf numFmtId="0" fontId="7" fillId="7" borderId="0" xfId="0" applyFont="1" applyFill="1" applyAlignment="1" applyProtection="1">
      <alignment horizontal="center" vertical="center" wrapText="1"/>
      <protection locked="0"/>
    </xf>
    <xf numFmtId="0" fontId="7" fillId="9" borderId="0" xfId="0" applyFont="1" applyFill="1" applyAlignment="1" applyProtection="1">
      <alignment horizontal="center" vertical="center" wrapText="1"/>
      <protection locked="0"/>
    </xf>
    <xf numFmtId="0" fontId="0" fillId="9" borderId="0" xfId="0" applyFill="1" applyProtection="1">
      <protection locked="0"/>
    </xf>
    <xf numFmtId="166" fontId="4" fillId="8" borderId="31" xfId="0" applyNumberFormat="1" applyFont="1" applyFill="1" applyBorder="1" applyAlignment="1" applyProtection="1">
      <alignment horizontal="center"/>
      <protection locked="0"/>
    </xf>
    <xf numFmtId="10" fontId="4" fillId="9" borderId="0" xfId="3" applyNumberFormat="1" applyFont="1" applyFill="1" applyBorder="1"/>
    <xf numFmtId="170" fontId="4" fillId="5" borderId="0" xfId="3" applyNumberFormat="1" applyFont="1" applyFill="1" applyBorder="1" applyAlignment="1">
      <alignment horizontal="center"/>
    </xf>
    <xf numFmtId="170" fontId="4" fillId="4" borderId="0" xfId="3" applyNumberFormat="1" applyFont="1" applyFill="1" applyBorder="1" applyAlignment="1">
      <alignment horizontal="center"/>
    </xf>
    <xf numFmtId="170" fontId="4" fillId="3" borderId="0" xfId="3" applyNumberFormat="1" applyFont="1" applyFill="1" applyBorder="1" applyAlignment="1">
      <alignment horizontal="center"/>
    </xf>
    <xf numFmtId="171" fontId="4" fillId="5" borderId="0" xfId="0" applyNumberFormat="1" applyFont="1" applyFill="1" applyBorder="1" applyAlignment="1">
      <alignment horizontal="center"/>
    </xf>
    <xf numFmtId="2" fontId="4" fillId="4" borderId="0" xfId="3" applyNumberFormat="1" applyFont="1" applyFill="1" applyBorder="1" applyAlignment="1">
      <alignment horizontal="center"/>
    </xf>
    <xf numFmtId="2" fontId="4" fillId="3" borderId="0" xfId="3" applyNumberFormat="1" applyFont="1" applyFill="1" applyBorder="1" applyAlignment="1">
      <alignment horizontal="center"/>
    </xf>
    <xf numFmtId="2" fontId="4" fillId="8" borderId="31" xfId="0" applyNumberFormat="1" applyFont="1" applyFill="1" applyBorder="1" applyAlignment="1" applyProtection="1">
      <alignment horizontal="center"/>
      <protection locked="0"/>
    </xf>
    <xf numFmtId="0" fontId="7" fillId="7" borderId="0" xfId="0" applyFont="1" applyFill="1" applyBorder="1" applyAlignment="1" applyProtection="1">
      <alignment horizontal="center" vertical="center" wrapText="1"/>
      <protection locked="0"/>
    </xf>
    <xf numFmtId="0" fontId="9" fillId="8" borderId="31" xfId="0" applyFont="1" applyFill="1" applyBorder="1" applyAlignment="1">
      <alignment horizontal="center"/>
    </xf>
    <xf numFmtId="2" fontId="9" fillId="8" borderId="31" xfId="0" applyNumberFormat="1" applyFont="1" applyFill="1" applyBorder="1" applyAlignment="1" applyProtection="1">
      <alignment horizontal="center"/>
      <protection locked="0"/>
    </xf>
    <xf numFmtId="0" fontId="7" fillId="11" borderId="20" xfId="0" applyFont="1" applyFill="1" applyBorder="1" applyAlignment="1">
      <alignment horizontal="center"/>
    </xf>
    <xf numFmtId="0" fontId="7" fillId="11" borderId="0" xfId="0" applyFont="1" applyFill="1" applyBorder="1" applyAlignment="1">
      <alignment horizontal="center"/>
    </xf>
    <xf numFmtId="0" fontId="10" fillId="11" borderId="0" xfId="0" applyFont="1" applyFill="1" applyBorder="1" applyAlignment="1">
      <alignment horizontal="left" vertical="top" wrapText="1"/>
    </xf>
    <xf numFmtId="0" fontId="10" fillId="11" borderId="0" xfId="0" applyFont="1" applyFill="1" applyBorder="1" applyAlignment="1">
      <alignment horizontal="left" vertical="top"/>
    </xf>
    <xf numFmtId="0" fontId="12" fillId="8" borderId="0" xfId="0" applyFont="1" applyFill="1" applyAlignment="1">
      <alignment horizontal="center" vertical="center"/>
    </xf>
    <xf numFmtId="0" fontId="10" fillId="11" borderId="0" xfId="0" applyFont="1" applyFill="1" applyBorder="1" applyAlignment="1">
      <alignment horizontal="left"/>
    </xf>
    <xf numFmtId="0" fontId="11" fillId="11" borderId="0" xfId="0" applyFont="1" applyFill="1" applyBorder="1" applyAlignment="1">
      <alignment horizontal="left"/>
    </xf>
    <xf numFmtId="0" fontId="10" fillId="11" borderId="36" xfId="0" applyFont="1" applyFill="1" applyBorder="1" applyAlignment="1">
      <alignment horizontal="left"/>
    </xf>
    <xf numFmtId="0" fontId="4" fillId="0" borderId="3"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7" fillId="11" borderId="37" xfId="0" applyFont="1" applyFill="1" applyBorder="1" applyAlignment="1">
      <alignment horizontal="center"/>
    </xf>
    <xf numFmtId="0" fontId="7" fillId="11" borderId="38" xfId="0" applyFont="1" applyFill="1" applyBorder="1" applyAlignment="1">
      <alignment horizontal="center"/>
    </xf>
    <xf numFmtId="0" fontId="6" fillId="10" borderId="39" xfId="0" applyFont="1" applyFill="1" applyBorder="1" applyAlignment="1">
      <alignment horizontal="center"/>
    </xf>
    <xf numFmtId="0" fontId="6" fillId="10" borderId="40" xfId="0" applyFont="1" applyFill="1" applyBorder="1" applyAlignment="1">
      <alignment horizontal="center"/>
    </xf>
    <xf numFmtId="0" fontId="6" fillId="10" borderId="41" xfId="0" applyFont="1" applyFill="1" applyBorder="1" applyAlignment="1">
      <alignment horizontal="center"/>
    </xf>
    <xf numFmtId="0" fontId="6" fillId="10" borderId="28" xfId="0" applyFont="1" applyFill="1" applyBorder="1" applyAlignment="1">
      <alignment horizontal="center"/>
    </xf>
    <xf numFmtId="0" fontId="6" fillId="10" borderId="29" xfId="0" applyFont="1" applyFill="1" applyBorder="1" applyAlignment="1">
      <alignment horizontal="center"/>
    </xf>
    <xf numFmtId="0" fontId="6" fillId="10" borderId="30" xfId="0" applyFont="1" applyFill="1" applyBorder="1" applyAlignment="1">
      <alignment horizontal="center"/>
    </xf>
    <xf numFmtId="0" fontId="4" fillId="0" borderId="3" xfId="0" applyFont="1" applyBorder="1" applyAlignment="1">
      <alignment horizontal="center" wrapText="1"/>
    </xf>
    <xf numFmtId="0" fontId="4" fillId="8" borderId="3" xfId="0" applyFont="1" applyFill="1" applyBorder="1" applyAlignment="1">
      <alignment horizontal="center" vertical="center" wrapText="1"/>
    </xf>
    <xf numFmtId="0" fontId="4" fillId="8" borderId="3" xfId="0" applyFont="1" applyFill="1" applyBorder="1" applyAlignment="1">
      <alignment horizontal="center" vertical="center"/>
    </xf>
    <xf numFmtId="0" fontId="15" fillId="0" borderId="3" xfId="0" applyFont="1" applyBorder="1" applyAlignment="1">
      <alignment horizontal="center"/>
    </xf>
    <xf numFmtId="0" fontId="4" fillId="0" borderId="3" xfId="0" applyFont="1" applyBorder="1" applyAlignment="1">
      <alignment horizontal="center"/>
    </xf>
    <xf numFmtId="0" fontId="4" fillId="0" borderId="3" xfId="0" applyFont="1" applyBorder="1" applyAlignment="1">
      <alignment horizontal="center" vertical="center" wrapText="1"/>
    </xf>
    <xf numFmtId="0" fontId="4" fillId="0" borderId="7" xfId="0" applyFont="1" applyBorder="1" applyAlignment="1">
      <alignment horizontal="center" wrapText="1"/>
    </xf>
    <xf numFmtId="0" fontId="6" fillId="10" borderId="28" xfId="0" applyFont="1" applyFill="1" applyBorder="1" applyAlignment="1">
      <alignment horizontal="center" wrapText="1"/>
    </xf>
    <xf numFmtId="0" fontId="6" fillId="10" borderId="29" xfId="0" applyFont="1" applyFill="1" applyBorder="1" applyAlignment="1">
      <alignment horizontal="center" wrapText="1"/>
    </xf>
    <xf numFmtId="0" fontId="6" fillId="10" borderId="30" xfId="0" applyFont="1" applyFill="1" applyBorder="1" applyAlignment="1">
      <alignment horizontal="center" wrapText="1"/>
    </xf>
    <xf numFmtId="0" fontId="6" fillId="10" borderId="25" xfId="0" applyFont="1" applyFill="1" applyBorder="1" applyAlignment="1">
      <alignment horizontal="center"/>
    </xf>
    <xf numFmtId="0" fontId="6" fillId="10" borderId="26" xfId="0" applyFont="1" applyFill="1" applyBorder="1" applyAlignment="1">
      <alignment horizontal="center"/>
    </xf>
    <xf numFmtId="0" fontId="6" fillId="10" borderId="27" xfId="0" applyFont="1" applyFill="1" applyBorder="1" applyAlignment="1">
      <alignment horizontal="center"/>
    </xf>
    <xf numFmtId="0" fontId="0" fillId="8" borderId="0" xfId="0" applyFill="1" applyAlignment="1">
      <alignment vertical="top" wrapText="1"/>
    </xf>
  </cellXfs>
  <cellStyles count="4">
    <cellStyle name="Entrada" xfId="1" builtinId="20"/>
    <cellStyle name="Normal" xfId="0" builtinId="0"/>
    <cellStyle name="Porcentaje" xfId="3" builtinId="5"/>
    <cellStyle name="Título 3" xfId="2" builtinId="18"/>
  </cellStyles>
  <dxfs count="6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184059"/>
      <color rgb="FF7D7F43"/>
      <color rgb="FF193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 calibración de caudal</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Observaciones!$H$5</c:f>
              <c:strCache>
                <c:ptCount val="1"/>
                <c:pt idx="0">
                  <c:v>Caudal observado - Qobs (mm)</c:v>
                </c:pt>
              </c:strCache>
            </c:strRef>
          </c:tx>
          <c:spPr>
            <a:ln w="12700" cap="rnd">
              <a:solidFill>
                <a:schemeClr val="tx1"/>
              </a:solidFill>
              <a:round/>
            </a:ln>
            <a:effectLst/>
          </c:spPr>
          <c:marker>
            <c:symbol val="circle"/>
            <c:size val="2"/>
            <c:spPr>
              <a:solidFill>
                <a:schemeClr val="tx1"/>
              </a:solidFill>
              <a:ln w="12700">
                <a:solidFill>
                  <a:schemeClr val="tx1"/>
                </a:solid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Observaciones!$H:$H</c:f>
              <c:numCache>
                <c:formatCode>0.0</c:formatCode>
                <c:ptCount val="1048576"/>
                <c:pt idx="4">
                  <c:v>0</c:v>
                </c:pt>
                <c:pt idx="5">
                  <c:v>3.5956025883777398</c:v>
                </c:pt>
                <c:pt idx="6">
                  <c:v>1.2058495533566642</c:v>
                </c:pt>
                <c:pt idx="7">
                  <c:v>2.5752731916512372</c:v>
                </c:pt>
                <c:pt idx="8">
                  <c:v>1.342278116725431</c:v>
                </c:pt>
                <c:pt idx="9">
                  <c:v>1.6960917506784017</c:v>
                </c:pt>
                <c:pt idx="10">
                  <c:v>3.0895402328869666</c:v>
                </c:pt>
                <c:pt idx="11">
                  <c:v>1.4514309807432555</c:v>
                </c:pt>
                <c:pt idx="12">
                  <c:v>1.3407784172268926</c:v>
                </c:pt>
                <c:pt idx="13">
                  <c:v>1.2339445056609823</c:v>
                </c:pt>
                <c:pt idx="14">
                  <c:v>1.1339854884349567</c:v>
                </c:pt>
                <c:pt idx="15">
                  <c:v>1.1340431599414478</c:v>
                </c:pt>
                <c:pt idx="16">
                  <c:v>3.2357969162921236</c:v>
                </c:pt>
                <c:pt idx="17">
                  <c:v>1.4458934562639241</c:v>
                </c:pt>
                <c:pt idx="18">
                  <c:v>1.3495059526051145</c:v>
                </c:pt>
                <c:pt idx="19">
                  <c:v>1.2597898866800317</c:v>
                </c:pt>
                <c:pt idx="20">
                  <c:v>1.1555650692802824</c:v>
                </c:pt>
                <c:pt idx="21">
                  <c:v>1.5449266705292974</c:v>
                </c:pt>
                <c:pt idx="22">
                  <c:v>1.3293722147809401</c:v>
                </c:pt>
                <c:pt idx="23">
                  <c:v>1.6131532015776715</c:v>
                </c:pt>
                <c:pt idx="24">
                  <c:v>1.5184124805995169</c:v>
                </c:pt>
                <c:pt idx="25">
                  <c:v>1.5696137436765665</c:v>
                </c:pt>
                <c:pt idx="26">
                  <c:v>1.4291947825224085</c:v>
                </c:pt>
                <c:pt idx="27">
                  <c:v>3.8448020243048981</c:v>
                </c:pt>
                <c:pt idx="28">
                  <c:v>1.6175923816307491</c:v>
                </c:pt>
                <c:pt idx="29">
                  <c:v>1.5048036971785259</c:v>
                </c:pt>
                <c:pt idx="30">
                  <c:v>1.5319344256860985</c:v>
                </c:pt>
                <c:pt idx="31">
                  <c:v>1.424381885699505</c:v>
                </c:pt>
                <c:pt idx="32">
                  <c:v>1.3175786744990317</c:v>
                </c:pt>
                <c:pt idx="33">
                  <c:v>1.2754658649863604</c:v>
                </c:pt>
                <c:pt idx="34">
                  <c:v>1.3562422040366251</c:v>
                </c:pt>
                <c:pt idx="35">
                  <c:v>1.3527754041930637</c:v>
                </c:pt>
                <c:pt idx="36">
                  <c:v>1.2954507144270362</c:v>
                </c:pt>
                <c:pt idx="37">
                  <c:v>1.2655579471481655</c:v>
                </c:pt>
                <c:pt idx="38">
                  <c:v>1.1606371170349079</c:v>
                </c:pt>
                <c:pt idx="39">
                  <c:v>1.1739087389155642</c:v>
                </c:pt>
                <c:pt idx="40">
                  <c:v>1.0713822106249293</c:v>
                </c:pt>
                <c:pt idx="41">
                  <c:v>0.97117967790813964</c:v>
                </c:pt>
                <c:pt idx="42">
                  <c:v>2.1270987011681908</c:v>
                </c:pt>
                <c:pt idx="43">
                  <c:v>1.2004187285257604</c:v>
                </c:pt>
                <c:pt idx="44">
                  <c:v>1.1689217641251128</c:v>
                </c:pt>
                <c:pt idx="45">
                  <c:v>4.4032537348740508</c:v>
                </c:pt>
                <c:pt idx="46">
                  <c:v>1.4997265502264259</c:v>
                </c:pt>
                <c:pt idx="47">
                  <c:v>1.4533256023375341</c:v>
                </c:pt>
                <c:pt idx="48">
                  <c:v>1.3697479345123544</c:v>
                </c:pt>
                <c:pt idx="49">
                  <c:v>1.2630436644665124</c:v>
                </c:pt>
                <c:pt idx="50">
                  <c:v>1.2173372095634136</c:v>
                </c:pt>
                <c:pt idx="51">
                  <c:v>3.3952154230607219</c:v>
                </c:pt>
                <c:pt idx="52">
                  <c:v>1.5414560032866587</c:v>
                </c:pt>
                <c:pt idx="53">
                  <c:v>2.3116266113290607</c:v>
                </c:pt>
                <c:pt idx="54">
                  <c:v>1.5438254277009555</c:v>
                </c:pt>
                <c:pt idx="55">
                  <c:v>5.268308813292637</c:v>
                </c:pt>
                <c:pt idx="56">
                  <c:v>2.4614053137426222</c:v>
                </c:pt>
                <c:pt idx="57">
                  <c:v>1.956252497450039</c:v>
                </c:pt>
                <c:pt idx="58">
                  <c:v>6.8407540069502977</c:v>
                </c:pt>
                <c:pt idx="59">
                  <c:v>2.3428761560723417</c:v>
                </c:pt>
                <c:pt idx="60">
                  <c:v>2.0279643365142075</c:v>
                </c:pt>
                <c:pt idx="61">
                  <c:v>1.9122849593360747</c:v>
                </c:pt>
                <c:pt idx="62">
                  <c:v>1.8414231349023102</c:v>
                </c:pt>
                <c:pt idx="63">
                  <c:v>1.7468009173253582</c:v>
                </c:pt>
                <c:pt idx="64">
                  <c:v>1.6416058517647789</c:v>
                </c:pt>
                <c:pt idx="65">
                  <c:v>1.6562901632511569</c:v>
                </c:pt>
                <c:pt idx="66">
                  <c:v>1.554571674700465</c:v>
                </c:pt>
                <c:pt idx="67">
                  <c:v>1.5436649264345652</c:v>
                </c:pt>
                <c:pt idx="68">
                  <c:v>1.4457732217530124</c:v>
                </c:pt>
                <c:pt idx="69">
                  <c:v>1.5679672147681845</c:v>
                </c:pt>
                <c:pt idx="70">
                  <c:v>1.4531277378914504</c:v>
                </c:pt>
                <c:pt idx="71">
                  <c:v>9.3468132740992171</c:v>
                </c:pt>
                <c:pt idx="72">
                  <c:v>2.056557924933486</c:v>
                </c:pt>
                <c:pt idx="73">
                  <c:v>2.9018501764971205</c:v>
                </c:pt>
                <c:pt idx="74">
                  <c:v>2.1734552594877981</c:v>
                </c:pt>
                <c:pt idx="75">
                  <c:v>4.6054455786262913</c:v>
                </c:pt>
                <c:pt idx="76">
                  <c:v>2.5096134060582695</c:v>
                </c:pt>
                <c:pt idx="77">
                  <c:v>2.3328614266619714</c:v>
                </c:pt>
                <c:pt idx="78">
                  <c:v>2.3593596997005997</c:v>
                </c:pt>
                <c:pt idx="79">
                  <c:v>4.3023523663830732</c:v>
                </c:pt>
                <c:pt idx="80">
                  <c:v>2.3562536234519964</c:v>
                </c:pt>
                <c:pt idx="81">
                  <c:v>2.3163146530564633</c:v>
                </c:pt>
                <c:pt idx="82">
                  <c:v>2.2086844197465547</c:v>
                </c:pt>
                <c:pt idx="83">
                  <c:v>2.2216181054241204</c:v>
                </c:pt>
                <c:pt idx="84">
                  <c:v>2.1135830543938239</c:v>
                </c:pt>
                <c:pt idx="85">
                  <c:v>2.0667826046999278</c:v>
                </c:pt>
                <c:pt idx="86">
                  <c:v>2.0440356159383235</c:v>
                </c:pt>
                <c:pt idx="87">
                  <c:v>1.9418248897828101</c:v>
                </c:pt>
                <c:pt idx="88">
                  <c:v>1.8402693663725844</c:v>
                </c:pt>
                <c:pt idx="89">
                  <c:v>1.7436099901210342</c:v>
                </c:pt>
                <c:pt idx="90">
                  <c:v>1.649395639465888</c:v>
                </c:pt>
                <c:pt idx="91">
                  <c:v>2.4745970659183545</c:v>
                </c:pt>
                <c:pt idx="92">
                  <c:v>1.84026242571557</c:v>
                </c:pt>
                <c:pt idx="93">
                  <c:v>1.8029017356293684</c:v>
                </c:pt>
                <c:pt idx="94">
                  <c:v>1.7067722329624782</c:v>
                </c:pt>
                <c:pt idx="95">
                  <c:v>1.6139090188549681</c:v>
                </c:pt>
                <c:pt idx="96">
                  <c:v>1.5234173601148857</c:v>
                </c:pt>
                <c:pt idx="97">
                  <c:v>1.4539643504233009</c:v>
                </c:pt>
                <c:pt idx="98">
                  <c:v>1.3707006453922901</c:v>
                </c:pt>
                <c:pt idx="99">
                  <c:v>1.2902200528905174</c:v>
                </c:pt>
                <c:pt idx="100">
                  <c:v>1.2152595052007524</c:v>
                </c:pt>
                <c:pt idx="101">
                  <c:v>1.1490388729876222</c:v>
                </c:pt>
                <c:pt idx="102">
                  <c:v>1.0807753160336795</c:v>
                </c:pt>
                <c:pt idx="103">
                  <c:v>1.0606774656290725</c:v>
                </c:pt>
                <c:pt idx="104">
                  <c:v>1.0486584730463187</c:v>
                </c:pt>
                <c:pt idx="105">
                  <c:v>1.0380656222792037</c:v>
                </c:pt>
                <c:pt idx="106">
                  <c:v>1.0887431899739624</c:v>
                </c:pt>
                <c:pt idx="107">
                  <c:v>1.0833773615611493</c:v>
                </c:pt>
                <c:pt idx="108">
                  <c:v>1.0185363626944253</c:v>
                </c:pt>
                <c:pt idx="109">
                  <c:v>0.99951233700667741</c:v>
                </c:pt>
                <c:pt idx="110">
                  <c:v>0.98817244421426786</c:v>
                </c:pt>
                <c:pt idx="111">
                  <c:v>0.97818825841460821</c:v>
                </c:pt>
                <c:pt idx="112">
                  <c:v>0.97327778332761328</c:v>
                </c:pt>
                <c:pt idx="113">
                  <c:v>0.96315680945707449</c:v>
                </c:pt>
                <c:pt idx="114">
                  <c:v>0.95020567447289872</c:v>
                </c:pt>
                <c:pt idx="115">
                  <c:v>0.94026877902682371</c:v>
                </c:pt>
                <c:pt idx="116">
                  <c:v>0.93499643131339782</c:v>
                </c:pt>
                <c:pt idx="117">
                  <c:v>0.92239879973718275</c:v>
                </c:pt>
                <c:pt idx="118">
                  <c:v>0.91274850860403167</c:v>
                </c:pt>
                <c:pt idx="119">
                  <c:v>0.90366177768538103</c:v>
                </c:pt>
                <c:pt idx="120">
                  <c:v>1.9000128438682864</c:v>
                </c:pt>
                <c:pt idx="121">
                  <c:v>1.1708370253172318</c:v>
                </c:pt>
                <c:pt idx="122">
                  <c:v>1.100456065246725</c:v>
                </c:pt>
                <c:pt idx="123">
                  <c:v>1.0306468915308535</c:v>
                </c:pt>
                <c:pt idx="124">
                  <c:v>0.96475238973979693</c:v>
                </c:pt>
                <c:pt idx="125">
                  <c:v>0.901247931503947</c:v>
                </c:pt>
                <c:pt idx="126">
                  <c:v>0.85138058655227067</c:v>
                </c:pt>
                <c:pt idx="127">
                  <c:v>0.83619047623077258</c:v>
                </c:pt>
                <c:pt idx="128">
                  <c:v>0.82682271707983279</c:v>
                </c:pt>
                <c:pt idx="129">
                  <c:v>0.81848856428509997</c:v>
                </c:pt>
                <c:pt idx="130">
                  <c:v>0.81039272634569748</c:v>
                </c:pt>
                <c:pt idx="131">
                  <c:v>0.8024025772934188</c:v>
                </c:pt>
                <c:pt idx="132">
                  <c:v>0.79449545793141441</c:v>
                </c:pt>
                <c:pt idx="133">
                  <c:v>0.78802950980983999</c:v>
                </c:pt>
                <c:pt idx="134">
                  <c:v>0.77914181847214359</c:v>
                </c:pt>
                <c:pt idx="135">
                  <c:v>0.77127839394867781</c:v>
                </c:pt>
                <c:pt idx="136">
                  <c:v>0.76364788122921512</c:v>
                </c:pt>
                <c:pt idx="137">
                  <c:v>0.75611834551966217</c:v>
                </c:pt>
                <c:pt idx="138">
                  <c:v>0.74866727990726833</c:v>
                </c:pt>
                <c:pt idx="139">
                  <c:v>0.74129034159143758</c:v>
                </c:pt>
                <c:pt idx="140">
                  <c:v>0.73398620784927993</c:v>
                </c:pt>
                <c:pt idx="141">
                  <c:v>0.7267540630310938</c:v>
                </c:pt>
                <c:pt idx="142">
                  <c:v>0.71959318150316576</c:v>
                </c:pt>
                <c:pt idx="143">
                  <c:v>0.71250285838495209</c:v>
                </c:pt>
                <c:pt idx="144">
                  <c:v>0.70548239799855084</c:v>
                </c:pt>
                <c:pt idx="145">
                  <c:v>0.69853111189530581</c:v>
                </c:pt>
                <c:pt idx="146">
                  <c:v>0.69164831847216357</c:v>
                </c:pt>
                <c:pt idx="147">
                  <c:v>0.68483334285238129</c:v>
                </c:pt>
                <c:pt idx="148">
                  <c:v>0.67808551681064921</c:v>
                </c:pt>
                <c:pt idx="149">
                  <c:v>0.67140417870612457</c:v>
                </c:pt>
                <c:pt idx="150">
                  <c:v>0.6647886734173164</c:v>
                </c:pt>
                <c:pt idx="151">
                  <c:v>0.65823835227780969</c:v>
                </c:pt>
                <c:pt idx="152">
                  <c:v>0.65175257301265566</c:v>
                </c:pt>
                <c:pt idx="153">
                  <c:v>0.64533069967539336</c:v>
                </c:pt>
                <c:pt idx="154">
                  <c:v>0.63897210258569426</c:v>
                </c:pt>
                <c:pt idx="155">
                  <c:v>0.63267615826761969</c:v>
                </c:pt>
                <c:pt idx="156">
                  <c:v>0.62644224938848836</c:v>
                </c:pt>
                <c:pt idx="157">
                  <c:v>1.4767519172164114</c:v>
                </c:pt>
                <c:pt idx="158">
                  <c:v>0.94472018161146487</c:v>
                </c:pt>
                <c:pt idx="159">
                  <c:v>0.88377610078853419</c:v>
                </c:pt>
                <c:pt idx="160">
                  <c:v>0.82771851848180744</c:v>
                </c:pt>
                <c:pt idx="161">
                  <c:v>0.77229829002998884</c:v>
                </c:pt>
                <c:pt idx="162">
                  <c:v>0.71974881770565036</c:v>
                </c:pt>
                <c:pt idx="163">
                  <c:v>0.6684789463114138</c:v>
                </c:pt>
                <c:pt idx="164">
                  <c:v>0.67890355415465209</c:v>
                </c:pt>
                <c:pt idx="165">
                  <c:v>0.67604261583468173</c:v>
                </c:pt>
                <c:pt idx="166">
                  <c:v>0.63767204069798034</c:v>
                </c:pt>
                <c:pt idx="167">
                  <c:v>0.58867937610803378</c:v>
                </c:pt>
                <c:pt idx="168">
                  <c:v>0.56071894970316749</c:v>
                </c:pt>
                <c:pt idx="169">
                  <c:v>0.551516898593992</c:v>
                </c:pt>
                <c:pt idx="170">
                  <c:v>0.54547249783773333</c:v>
                </c:pt>
                <c:pt idx="171">
                  <c:v>0.53999657746221608</c:v>
                </c:pt>
                <c:pt idx="172">
                  <c:v>0.53465906152514808</c:v>
                </c:pt>
                <c:pt idx="173">
                  <c:v>0.52938815054281418</c:v>
                </c:pt>
                <c:pt idx="174">
                  <c:v>0.52417150039064964</c:v>
                </c:pt>
                <c:pt idx="175">
                  <c:v>0.5190066369848354</c:v>
                </c:pt>
                <c:pt idx="176">
                  <c:v>0.51389272823484788</c:v>
                </c:pt>
                <c:pt idx="177">
                  <c:v>0.50882921867013697</c:v>
                </c:pt>
                <c:pt idx="178">
                  <c:v>0.5038156028341626</c:v>
                </c:pt>
                <c:pt idx="179">
                  <c:v>0.49885138764170955</c:v>
                </c:pt>
                <c:pt idx="180">
                  <c:v>0.49393608609247464</c:v>
                </c:pt>
                <c:pt idx="181">
                  <c:v>0.48906921618819305</c:v>
                </c:pt>
                <c:pt idx="182">
                  <c:v>0.48425030071361308</c:v>
                </c:pt>
                <c:pt idx="183">
                  <c:v>0.47947886716120219</c:v>
                </c:pt>
                <c:pt idx="184">
                  <c:v>0.47475444768008696</c:v>
                </c:pt>
                <c:pt idx="185">
                  <c:v>0.4700765790293942</c:v>
                </c:pt>
                <c:pt idx="186">
                  <c:v>0.46544480253269932</c:v>
                </c:pt>
                <c:pt idx="187">
                  <c:v>0.46085866403302972</c:v>
                </c:pt>
                <c:pt idx="188">
                  <c:v>0.45631771384833053</c:v>
                </c:pt>
                <c:pt idx="189">
                  <c:v>0.4518215067273712</c:v>
                </c:pt>
                <c:pt idx="190">
                  <c:v>0.44736960180608781</c:v>
                </c:pt>
                <c:pt idx="191">
                  <c:v>0.44296156256435493</c:v>
                </c:pt>
                <c:pt idx="192">
                  <c:v>0.43859695678318411</c:v>
                </c:pt>
                <c:pt idx="193">
                  <c:v>0.43427535650234311</c:v>
                </c:pt>
                <c:pt idx="194">
                  <c:v>0.46673150141145658</c:v>
                </c:pt>
                <c:pt idx="195">
                  <c:v>0.43185517980568139</c:v>
                </c:pt>
                <c:pt idx="196">
                  <c:v>0.4225758698378323</c:v>
                </c:pt>
                <c:pt idx="197">
                  <c:v>0.41757844212331774</c:v>
                </c:pt>
                <c:pt idx="198">
                  <c:v>0.41332560331019036</c:v>
                </c:pt>
                <c:pt idx="199">
                  <c:v>0.40923005223454412</c:v>
                </c:pt>
                <c:pt idx="200">
                  <c:v>0.40519400191415422</c:v>
                </c:pt>
                <c:pt idx="201">
                  <c:v>0.40120089682811094</c:v>
                </c:pt>
                <c:pt idx="202">
                  <c:v>0.39724766394876837</c:v>
                </c:pt>
                <c:pt idx="203">
                  <c:v>0.39469601753775185</c:v>
                </c:pt>
                <c:pt idx="204">
                  <c:v>0.40370887175651904</c:v>
                </c:pt>
                <c:pt idx="205">
                  <c:v>0.53627056947260843</c:v>
                </c:pt>
                <c:pt idx="206">
                  <c:v>0.76278442032947424</c:v>
                </c:pt>
                <c:pt idx="207">
                  <c:v>0.65258167712238535</c:v>
                </c:pt>
                <c:pt idx="208">
                  <c:v>0.59731516684897612</c:v>
                </c:pt>
                <c:pt idx="209">
                  <c:v>0.54277851294565549</c:v>
                </c:pt>
                <c:pt idx="210">
                  <c:v>0.48979587905881394</c:v>
                </c:pt>
                <c:pt idx="211">
                  <c:v>0.43952996938800232</c:v>
                </c:pt>
                <c:pt idx="212">
                  <c:v>0.3907724027209234</c:v>
                </c:pt>
                <c:pt idx="213">
                  <c:v>0.36139144171613563</c:v>
                </c:pt>
                <c:pt idx="214">
                  <c:v>0.35359411380808009</c:v>
                </c:pt>
                <c:pt idx="215">
                  <c:v>0.3494070854999124</c:v>
                </c:pt>
                <c:pt idx="216">
                  <c:v>0.34584764413041885</c:v>
                </c:pt>
                <c:pt idx="217">
                  <c:v>0.3424205684233429</c:v>
                </c:pt>
                <c:pt idx="218">
                  <c:v>0.34176849874473908</c:v>
                </c:pt>
                <c:pt idx="219">
                  <c:v>0.33615438869858794</c:v>
                </c:pt>
                <c:pt idx="220">
                  <c:v>0.33246938960163064</c:v>
                </c:pt>
                <c:pt idx="221">
                  <c:v>0.32913163014044072</c:v>
                </c:pt>
                <c:pt idx="222">
                  <c:v>0.37177130520181545</c:v>
                </c:pt>
                <c:pt idx="223">
                  <c:v>0.33028100075596389</c:v>
                </c:pt>
                <c:pt idx="224">
                  <c:v>0.32483740497761687</c:v>
                </c:pt>
                <c:pt idx="225">
                  <c:v>0.31722606311903995</c:v>
                </c:pt>
                <c:pt idx="226">
                  <c:v>0.31336847349689817</c:v>
                </c:pt>
                <c:pt idx="227">
                  <c:v>0.3101593328685569</c:v>
                </c:pt>
                <c:pt idx="228">
                  <c:v>0.30708310671443972</c:v>
                </c:pt>
                <c:pt idx="229">
                  <c:v>0.30541654655466866</c:v>
                </c:pt>
                <c:pt idx="230">
                  <c:v>0.30128362436071976</c:v>
                </c:pt>
                <c:pt idx="231">
                  <c:v>0.29812856227339773</c:v>
                </c:pt>
                <c:pt idx="232">
                  <c:v>0.29516009291076828</c:v>
                </c:pt>
                <c:pt idx="233">
                  <c:v>0.35366515771315216</c:v>
                </c:pt>
                <c:pt idx="234">
                  <c:v>0.2995578058563349</c:v>
                </c:pt>
                <c:pt idx="235">
                  <c:v>0.2882060622414469</c:v>
                </c:pt>
                <c:pt idx="236">
                  <c:v>0.28397241266212792</c:v>
                </c:pt>
                <c:pt idx="237">
                  <c:v>0.28094306841741629</c:v>
                </c:pt>
                <c:pt idx="238">
                  <c:v>0.27813648896908444</c:v>
                </c:pt>
                <c:pt idx="239">
                  <c:v>0.27538957518040313</c:v>
                </c:pt>
                <c:pt idx="240">
                  <c:v>0.27267503930212456</c:v>
                </c:pt>
                <c:pt idx="241">
                  <c:v>0.26998813183201165</c:v>
                </c:pt>
                <c:pt idx="242">
                  <c:v>0.26732784536402548</c:v>
                </c:pt>
                <c:pt idx="243">
                  <c:v>0.26469379560256001</c:v>
                </c:pt>
                <c:pt idx="244">
                  <c:v>0.26208570378810392</c:v>
                </c:pt>
                <c:pt idx="245">
                  <c:v>0.25950331079177474</c:v>
                </c:pt>
                <c:pt idx="246">
                  <c:v>0.25694636283960831</c:v>
                </c:pt>
                <c:pt idx="247">
                  <c:v>0.25441460912303321</c:v>
                </c:pt>
                <c:pt idx="248">
                  <c:v>0.25190780138189772</c:v>
                </c:pt>
                <c:pt idx="249">
                  <c:v>0.24942569381501734</c:v>
                </c:pt>
                <c:pt idx="250">
                  <c:v>0.24696804304526951</c:v>
                </c:pt>
                <c:pt idx="251">
                  <c:v>0.24453460809393668</c:v>
                </c:pt>
                <c:pt idx="252">
                  <c:v>0.24212515035678067</c:v>
                </c:pt>
                <c:pt idx="253">
                  <c:v>0.23973943358059746</c:v>
                </c:pt>
                <c:pt idx="254">
                  <c:v>0.23737722384004351</c:v>
                </c:pt>
                <c:pt idx="255">
                  <c:v>0.23503828951469777</c:v>
                </c:pt>
                <c:pt idx="256">
                  <c:v>0.23272240126635049</c:v>
                </c:pt>
                <c:pt idx="257">
                  <c:v>0.23042933201651578</c:v>
                </c:pt>
                <c:pt idx="258">
                  <c:v>0.22815885692416618</c:v>
                </c:pt>
                <c:pt idx="259">
                  <c:v>0.22591075336368649</c:v>
                </c:pt>
                <c:pt idx="260">
                  <c:v>0.22368480090304474</c:v>
                </c:pt>
                <c:pt idx="261">
                  <c:v>0.2214807812821783</c:v>
                </c:pt>
                <c:pt idx="262">
                  <c:v>0.22270484549910824</c:v>
                </c:pt>
                <c:pt idx="263">
                  <c:v>0.21770291830396379</c:v>
                </c:pt>
                <c:pt idx="264">
                  <c:v>0.21509196284851936</c:v>
                </c:pt>
                <c:pt idx="265">
                  <c:v>0.21289530463026463</c:v>
                </c:pt>
                <c:pt idx="266">
                  <c:v>0.21078476863253254</c:v>
                </c:pt>
                <c:pt idx="267">
                  <c:v>0.20870572749525815</c:v>
                </c:pt>
                <c:pt idx="268">
                  <c:v>0.20664894703919839</c:v>
                </c:pt>
                <c:pt idx="269">
                  <c:v>0.204612727133172</c:v>
                </c:pt>
                <c:pt idx="270">
                  <c:v>0.20259661947209576</c:v>
                </c:pt>
                <c:pt idx="271">
                  <c:v>0.21422585354190035</c:v>
                </c:pt>
                <c:pt idx="272">
                  <c:v>0.30181865919995365</c:v>
                </c:pt>
                <c:pt idx="273">
                  <c:v>0.23342816843066405</c:v>
                </c:pt>
                <c:pt idx="274">
                  <c:v>0.20082898696949908</c:v>
                </c:pt>
                <c:pt idx="275">
                  <c:v>0.19382244005931062</c:v>
                </c:pt>
                <c:pt idx="276">
                  <c:v>0.19107837815627893</c:v>
                </c:pt>
                <c:pt idx="277">
                  <c:v>0.18905719948747957</c:v>
                </c:pt>
                <c:pt idx="278">
                  <c:v>0.18717140199451726</c:v>
                </c:pt>
                <c:pt idx="279">
                  <c:v>0.18532334572105638</c:v>
                </c:pt>
                <c:pt idx="280">
                  <c:v>0.18349667812756082</c:v>
                </c:pt>
                <c:pt idx="281">
                  <c:v>0.18168853669317106</c:v>
                </c:pt>
                <c:pt idx="282">
                  <c:v>0.17989829884973521</c:v>
                </c:pt>
                <c:pt idx="283">
                  <c:v>0.17812571517269227</c:v>
                </c:pt>
                <c:pt idx="284">
                  <c:v>0.17637059959529314</c:v>
                </c:pt>
                <c:pt idx="285">
                  <c:v>0.17463277798969981</c:v>
                </c:pt>
                <c:pt idx="286">
                  <c:v>0.17291207962067556</c:v>
                </c:pt>
                <c:pt idx="287">
                  <c:v>0.20755797699425474</c:v>
                </c:pt>
                <c:pt idx="288">
                  <c:v>0.17759692549910291</c:v>
                </c:pt>
                <c:pt idx="289">
                  <c:v>0.35656894370068726</c:v>
                </c:pt>
                <c:pt idx="290">
                  <c:v>0.36197495685391301</c:v>
                </c:pt>
                <c:pt idx="291">
                  <c:v>3.1693932735117767</c:v>
                </c:pt>
                <c:pt idx="292">
                  <c:v>0.93817436103621699</c:v>
                </c:pt>
                <c:pt idx="293">
                  <c:v>1.9162861432839533</c:v>
                </c:pt>
                <c:pt idx="294">
                  <c:v>1.1379667132872107</c:v>
                </c:pt>
                <c:pt idx="295">
                  <c:v>1.0348205459506223</c:v>
                </c:pt>
                <c:pt idx="296">
                  <c:v>1.3775360399882048</c:v>
                </c:pt>
                <c:pt idx="297">
                  <c:v>1.2260342853661697</c:v>
                </c:pt>
                <c:pt idx="298">
                  <c:v>1.1191601365119377</c:v>
                </c:pt>
                <c:pt idx="299">
                  <c:v>1.1003688193512919</c:v>
                </c:pt>
                <c:pt idx="300">
                  <c:v>1.1051303607601723</c:v>
                </c:pt>
                <c:pt idx="301">
                  <c:v>1.0666982580066742</c:v>
                </c:pt>
                <c:pt idx="302">
                  <c:v>1.1834646752837472</c:v>
                </c:pt>
                <c:pt idx="303">
                  <c:v>1.1184221062144395</c:v>
                </c:pt>
                <c:pt idx="304">
                  <c:v>1.0236528970178127</c:v>
                </c:pt>
                <c:pt idx="305">
                  <c:v>0.96742474825156077</c:v>
                </c:pt>
                <c:pt idx="306">
                  <c:v>0.86553152601627414</c:v>
                </c:pt>
                <c:pt idx="307">
                  <c:v>0.85428203570419292</c:v>
                </c:pt>
                <c:pt idx="308">
                  <c:v>0.75705876225588364</c:v>
                </c:pt>
                <c:pt idx="309">
                  <c:v>0.67726039705570662</c:v>
                </c:pt>
                <c:pt idx="310">
                  <c:v>0.66125457776348462</c:v>
                </c:pt>
                <c:pt idx="311">
                  <c:v>0.57017707433682929</c:v>
                </c:pt>
                <c:pt idx="312">
                  <c:v>0.57178055737785349</c:v>
                </c:pt>
                <c:pt idx="313">
                  <c:v>0.52016842296232813</c:v>
                </c:pt>
                <c:pt idx="314">
                  <c:v>0.43705193757466165</c:v>
                </c:pt>
                <c:pt idx="315">
                  <c:v>0.42177802858705143</c:v>
                </c:pt>
                <c:pt idx="316">
                  <c:v>0.33882326794785461</c:v>
                </c:pt>
                <c:pt idx="317">
                  <c:v>0.27151315814143218</c:v>
                </c:pt>
                <c:pt idx="318">
                  <c:v>0.19383269744930406</c:v>
                </c:pt>
                <c:pt idx="319">
                  <c:v>0.13597640525342611</c:v>
                </c:pt>
                <c:pt idx="320">
                  <c:v>0.12535305504518732</c:v>
                </c:pt>
                <c:pt idx="321">
                  <c:v>0.13892800672441252</c:v>
                </c:pt>
                <c:pt idx="322">
                  <c:v>0.12791483154701255</c:v>
                </c:pt>
                <c:pt idx="323">
                  <c:v>1.3048685997153773</c:v>
                </c:pt>
                <c:pt idx="324">
                  <c:v>0.97794050343412853</c:v>
                </c:pt>
                <c:pt idx="325">
                  <c:v>0.63648235015696397</c:v>
                </c:pt>
                <c:pt idx="326">
                  <c:v>0.56377497132283116</c:v>
                </c:pt>
                <c:pt idx="327">
                  <c:v>0.60286052532240753</c:v>
                </c:pt>
                <c:pt idx="328">
                  <c:v>1.7854315916865511</c:v>
                </c:pt>
                <c:pt idx="329">
                  <c:v>1.1417879082143905</c:v>
                </c:pt>
                <c:pt idx="330">
                  <c:v>0.97196464164670626</c:v>
                </c:pt>
                <c:pt idx="331">
                  <c:v>0.86769651009169035</c:v>
                </c:pt>
                <c:pt idx="332">
                  <c:v>0.76886436106209854</c:v>
                </c:pt>
                <c:pt idx="333">
                  <c:v>1.0313193279471664</c:v>
                </c:pt>
                <c:pt idx="334">
                  <c:v>1.9351068582041395</c:v>
                </c:pt>
                <c:pt idx="335">
                  <c:v>1.1306968057497018</c:v>
                </c:pt>
                <c:pt idx="336">
                  <c:v>1.0211805291160685</c:v>
                </c:pt>
                <c:pt idx="337">
                  <c:v>0.9172855282013781</c:v>
                </c:pt>
                <c:pt idx="338">
                  <c:v>0.81852382973480409</c:v>
                </c:pt>
                <c:pt idx="339">
                  <c:v>0.72449970081980919</c:v>
                </c:pt>
                <c:pt idx="340">
                  <c:v>0.63342916912613545</c:v>
                </c:pt>
                <c:pt idx="341">
                  <c:v>0.54358868353579615</c:v>
                </c:pt>
                <c:pt idx="342">
                  <c:v>0.45685603354325571</c:v>
                </c:pt>
                <c:pt idx="343">
                  <c:v>0.37305223474391563</c:v>
                </c:pt>
                <c:pt idx="344">
                  <c:v>0.29156133348238034</c:v>
                </c:pt>
                <c:pt idx="345">
                  <c:v>0.21674514251598001</c:v>
                </c:pt>
                <c:pt idx="346">
                  <c:v>0.1411210851867275</c:v>
                </c:pt>
                <c:pt idx="347">
                  <c:v>0.10316907938270582</c:v>
                </c:pt>
                <c:pt idx="348">
                  <c:v>9.6085647761876919E-2</c:v>
                </c:pt>
                <c:pt idx="349">
                  <c:v>9.4132176843521556E-2</c:v>
                </c:pt>
                <c:pt idx="350">
                  <c:v>9.3037619303150826E-2</c:v>
                </c:pt>
                <c:pt idx="351">
                  <c:v>0.16368499597931857</c:v>
                </c:pt>
                <c:pt idx="352">
                  <c:v>0.10578593914603057</c:v>
                </c:pt>
                <c:pt idx="353">
                  <c:v>9.2705432096798518E-2</c:v>
                </c:pt>
                <c:pt idx="354">
                  <c:v>0.41871149003078056</c:v>
                </c:pt>
                <c:pt idx="355">
                  <c:v>0.27114265053946274</c:v>
                </c:pt>
                <c:pt idx="356">
                  <c:v>0.21506529338924849</c:v>
                </c:pt>
                <c:pt idx="357">
                  <c:v>2.2448826668454513</c:v>
                </c:pt>
                <c:pt idx="358">
                  <c:v>0.58121582898816548</c:v>
                </c:pt>
                <c:pt idx="359">
                  <c:v>0.49274741358436686</c:v>
                </c:pt>
                <c:pt idx="360">
                  <c:v>1.8462634579632737</c:v>
                </c:pt>
                <c:pt idx="361">
                  <c:v>0.838320232762649</c:v>
                </c:pt>
                <c:pt idx="362">
                  <c:v>0.74095895842834647</c:v>
                </c:pt>
                <c:pt idx="363">
                  <c:v>4.4030202170012602</c:v>
                </c:pt>
                <c:pt idx="364">
                  <c:v>1.2398845191109809</c:v>
                </c:pt>
                <c:pt idx="365">
                  <c:v>1.2234656020381622</c:v>
                </c:pt>
                <c:pt idx="366">
                  <c:v>1.2967261567784383</c:v>
                </c:pt>
                <c:pt idx="367">
                  <c:v>1.2688106132196546</c:v>
                </c:pt>
                <c:pt idx="368">
                  <c:v>1.2762538381371709</c:v>
                </c:pt>
                <c:pt idx="369">
                  <c:v>1.2543410695170669</c:v>
                </c:pt>
                <c:pt idx="370">
                  <c:v>3.5956025883777398</c:v>
                </c:pt>
                <c:pt idx="371">
                  <c:v>1.2058495533566642</c:v>
                </c:pt>
                <c:pt idx="372">
                  <c:v>2.5752731916512372</c:v>
                </c:pt>
                <c:pt idx="373">
                  <c:v>1.342278116725431</c:v>
                </c:pt>
                <c:pt idx="374">
                  <c:v>1.6960917506784017</c:v>
                </c:pt>
                <c:pt idx="375">
                  <c:v>3.0895402328869666</c:v>
                </c:pt>
                <c:pt idx="376">
                  <c:v>1.4514309807432555</c:v>
                </c:pt>
                <c:pt idx="377">
                  <c:v>1.3407784172268926</c:v>
                </c:pt>
                <c:pt idx="378">
                  <c:v>1.2339445056609823</c:v>
                </c:pt>
                <c:pt idx="379">
                  <c:v>1.1339854884349567</c:v>
                </c:pt>
                <c:pt idx="380">
                  <c:v>1.1340431599414478</c:v>
                </c:pt>
                <c:pt idx="381">
                  <c:v>3.2357969162921236</c:v>
                </c:pt>
                <c:pt idx="382">
                  <c:v>1.4458934562639241</c:v>
                </c:pt>
                <c:pt idx="383">
                  <c:v>1.3495059526051145</c:v>
                </c:pt>
                <c:pt idx="384">
                  <c:v>1.2597898866800317</c:v>
                </c:pt>
                <c:pt idx="385">
                  <c:v>1.1555650692802824</c:v>
                </c:pt>
                <c:pt idx="386">
                  <c:v>1.5449266705292974</c:v>
                </c:pt>
                <c:pt idx="387">
                  <c:v>1.3293722147809401</c:v>
                </c:pt>
                <c:pt idx="388">
                  <c:v>1.6131532015776715</c:v>
                </c:pt>
                <c:pt idx="389">
                  <c:v>1.5184124805995169</c:v>
                </c:pt>
                <c:pt idx="390">
                  <c:v>1.5696137436765665</c:v>
                </c:pt>
                <c:pt idx="391">
                  <c:v>1.4291947825224085</c:v>
                </c:pt>
                <c:pt idx="392">
                  <c:v>3.8448020243048981</c:v>
                </c:pt>
                <c:pt idx="393">
                  <c:v>1.6175923816307491</c:v>
                </c:pt>
                <c:pt idx="394">
                  <c:v>1.5048036971785259</c:v>
                </c:pt>
                <c:pt idx="395">
                  <c:v>1.5319344256860985</c:v>
                </c:pt>
                <c:pt idx="396">
                  <c:v>1.424381885699505</c:v>
                </c:pt>
                <c:pt idx="397">
                  <c:v>1.3175786744990317</c:v>
                </c:pt>
                <c:pt idx="398">
                  <c:v>1.2754658649863604</c:v>
                </c:pt>
                <c:pt idx="399">
                  <c:v>1.3562422040366251</c:v>
                </c:pt>
                <c:pt idx="400">
                  <c:v>1.3527754041930637</c:v>
                </c:pt>
                <c:pt idx="401">
                  <c:v>1.2954507144270362</c:v>
                </c:pt>
                <c:pt idx="402">
                  <c:v>1.2655579471481655</c:v>
                </c:pt>
                <c:pt idx="403">
                  <c:v>1.1606371170349079</c:v>
                </c:pt>
                <c:pt idx="404">
                  <c:v>1.1739087389155642</c:v>
                </c:pt>
                <c:pt idx="405">
                  <c:v>1.0713822106249293</c:v>
                </c:pt>
                <c:pt idx="406">
                  <c:v>0.97117967790813964</c:v>
                </c:pt>
                <c:pt idx="407">
                  <c:v>2.1270987011681908</c:v>
                </c:pt>
                <c:pt idx="408">
                  <c:v>1.2004187285257604</c:v>
                </c:pt>
                <c:pt idx="409">
                  <c:v>1.1689217641251128</c:v>
                </c:pt>
                <c:pt idx="410">
                  <c:v>4.4032537348740508</c:v>
                </c:pt>
                <c:pt idx="411">
                  <c:v>1.4997265502264259</c:v>
                </c:pt>
                <c:pt idx="412">
                  <c:v>1.4533256023375341</c:v>
                </c:pt>
                <c:pt idx="413">
                  <c:v>1.3697479345123544</c:v>
                </c:pt>
                <c:pt idx="414">
                  <c:v>1.2630436644665124</c:v>
                </c:pt>
                <c:pt idx="415">
                  <c:v>1.2173372095634136</c:v>
                </c:pt>
                <c:pt idx="416">
                  <c:v>3.3952154230607219</c:v>
                </c:pt>
                <c:pt idx="417">
                  <c:v>1.5414560032866587</c:v>
                </c:pt>
                <c:pt idx="418">
                  <c:v>2.3116266113290607</c:v>
                </c:pt>
                <c:pt idx="419">
                  <c:v>1.5438254277009555</c:v>
                </c:pt>
                <c:pt idx="420">
                  <c:v>5.268308813292637</c:v>
                </c:pt>
                <c:pt idx="421">
                  <c:v>2.4614053137426222</c:v>
                </c:pt>
                <c:pt idx="422">
                  <c:v>1.956252497450039</c:v>
                </c:pt>
                <c:pt idx="423">
                  <c:v>6.8407540069502977</c:v>
                </c:pt>
                <c:pt idx="424">
                  <c:v>2.3428761560723417</c:v>
                </c:pt>
                <c:pt idx="425">
                  <c:v>2.0279643365142075</c:v>
                </c:pt>
                <c:pt idx="426">
                  <c:v>1.9122849593360747</c:v>
                </c:pt>
                <c:pt idx="427">
                  <c:v>1.8414231349023102</c:v>
                </c:pt>
                <c:pt idx="428">
                  <c:v>1.7468009173253582</c:v>
                </c:pt>
                <c:pt idx="429">
                  <c:v>1.6416058517647789</c:v>
                </c:pt>
                <c:pt idx="430">
                  <c:v>1.6562901632511569</c:v>
                </c:pt>
                <c:pt idx="431">
                  <c:v>1.554571674700465</c:v>
                </c:pt>
                <c:pt idx="432">
                  <c:v>1.5436649264345652</c:v>
                </c:pt>
                <c:pt idx="433">
                  <c:v>1.4457732217530124</c:v>
                </c:pt>
                <c:pt idx="434">
                  <c:v>1.5679672147681845</c:v>
                </c:pt>
                <c:pt idx="435">
                  <c:v>1.4531277378914504</c:v>
                </c:pt>
                <c:pt idx="436">
                  <c:v>9.3468132740992171</c:v>
                </c:pt>
                <c:pt idx="437">
                  <c:v>2.056557924933486</c:v>
                </c:pt>
                <c:pt idx="438">
                  <c:v>2.9018501764971205</c:v>
                </c:pt>
                <c:pt idx="439">
                  <c:v>2.1734552594877981</c:v>
                </c:pt>
                <c:pt idx="440">
                  <c:v>4.6054455786262913</c:v>
                </c:pt>
                <c:pt idx="441">
                  <c:v>2.5096134060582695</c:v>
                </c:pt>
                <c:pt idx="442">
                  <c:v>2.3328614266619714</c:v>
                </c:pt>
                <c:pt idx="443">
                  <c:v>2.3593596997005997</c:v>
                </c:pt>
                <c:pt idx="444">
                  <c:v>4.3023523663830732</c:v>
                </c:pt>
                <c:pt idx="445">
                  <c:v>2.3562536234519964</c:v>
                </c:pt>
                <c:pt idx="446">
                  <c:v>2.3163146530564633</c:v>
                </c:pt>
                <c:pt idx="447">
                  <c:v>2.2086844197465547</c:v>
                </c:pt>
                <c:pt idx="448">
                  <c:v>2.2216181054241204</c:v>
                </c:pt>
                <c:pt idx="449">
                  <c:v>2.1135830543938239</c:v>
                </c:pt>
                <c:pt idx="450">
                  <c:v>2.0667826046999278</c:v>
                </c:pt>
                <c:pt idx="451">
                  <c:v>2.0440356159383235</c:v>
                </c:pt>
                <c:pt idx="452">
                  <c:v>1.9418248897828101</c:v>
                </c:pt>
                <c:pt idx="453">
                  <c:v>1.8402693663725844</c:v>
                </c:pt>
                <c:pt idx="454">
                  <c:v>1.7436099901210342</c:v>
                </c:pt>
                <c:pt idx="455">
                  <c:v>1.649395639465888</c:v>
                </c:pt>
                <c:pt idx="456">
                  <c:v>2.4745970659183545</c:v>
                </c:pt>
                <c:pt idx="457">
                  <c:v>1.84026242571557</c:v>
                </c:pt>
                <c:pt idx="458">
                  <c:v>1.8029017356293684</c:v>
                </c:pt>
                <c:pt idx="459">
                  <c:v>1.7067722329624782</c:v>
                </c:pt>
                <c:pt idx="460">
                  <c:v>1.6139090188549681</c:v>
                </c:pt>
                <c:pt idx="461">
                  <c:v>1.5234173601148857</c:v>
                </c:pt>
                <c:pt idx="462">
                  <c:v>1.4539643504233009</c:v>
                </c:pt>
                <c:pt idx="463">
                  <c:v>1.3707006453922901</c:v>
                </c:pt>
                <c:pt idx="464">
                  <c:v>1.2902200528905174</c:v>
                </c:pt>
                <c:pt idx="465">
                  <c:v>1.2152595052007524</c:v>
                </c:pt>
                <c:pt idx="466">
                  <c:v>1.1490388729876222</c:v>
                </c:pt>
                <c:pt idx="467">
                  <c:v>1.0807753160336795</c:v>
                </c:pt>
                <c:pt idx="468">
                  <c:v>1.0606774656290725</c:v>
                </c:pt>
                <c:pt idx="469">
                  <c:v>1.0486584730463187</c:v>
                </c:pt>
                <c:pt idx="470">
                  <c:v>1.0380656222792037</c:v>
                </c:pt>
                <c:pt idx="471">
                  <c:v>1.0887431899739624</c:v>
                </c:pt>
                <c:pt idx="472">
                  <c:v>1.0833773615611493</c:v>
                </c:pt>
                <c:pt idx="473">
                  <c:v>1.0185363626944253</c:v>
                </c:pt>
                <c:pt idx="474">
                  <c:v>0.99951233700667741</c:v>
                </c:pt>
                <c:pt idx="475">
                  <c:v>0.98817244421426786</c:v>
                </c:pt>
                <c:pt idx="476">
                  <c:v>0.97818825841460821</c:v>
                </c:pt>
                <c:pt idx="477">
                  <c:v>0.97327778332761328</c:v>
                </c:pt>
                <c:pt idx="478">
                  <c:v>0.96315680945707449</c:v>
                </c:pt>
                <c:pt idx="479">
                  <c:v>0.95020567447289872</c:v>
                </c:pt>
                <c:pt idx="480">
                  <c:v>0.94026877902682371</c:v>
                </c:pt>
                <c:pt idx="481">
                  <c:v>0.93499643131339782</c:v>
                </c:pt>
                <c:pt idx="482">
                  <c:v>0.92239879973718275</c:v>
                </c:pt>
                <c:pt idx="483">
                  <c:v>0.91274850860403167</c:v>
                </c:pt>
                <c:pt idx="484">
                  <c:v>0.90366177768538103</c:v>
                </c:pt>
                <c:pt idx="485">
                  <c:v>1.9000128438682864</c:v>
                </c:pt>
                <c:pt idx="486">
                  <c:v>1.1708370253172318</c:v>
                </c:pt>
                <c:pt idx="487">
                  <c:v>1.100456065246725</c:v>
                </c:pt>
                <c:pt idx="488">
                  <c:v>1.0306468915308535</c:v>
                </c:pt>
                <c:pt idx="489">
                  <c:v>0.96475238973979693</c:v>
                </c:pt>
                <c:pt idx="490">
                  <c:v>0.901247931503947</c:v>
                </c:pt>
                <c:pt idx="491">
                  <c:v>0.85138058655227067</c:v>
                </c:pt>
                <c:pt idx="492">
                  <c:v>0.83619047623077258</c:v>
                </c:pt>
                <c:pt idx="493">
                  <c:v>0.82682271707983279</c:v>
                </c:pt>
                <c:pt idx="494">
                  <c:v>0.81848856428509997</c:v>
                </c:pt>
                <c:pt idx="495">
                  <c:v>0.81039272634569748</c:v>
                </c:pt>
                <c:pt idx="496">
                  <c:v>0.8024025772934188</c:v>
                </c:pt>
                <c:pt idx="497">
                  <c:v>0.79449545793141441</c:v>
                </c:pt>
                <c:pt idx="498">
                  <c:v>0.78802950980983999</c:v>
                </c:pt>
                <c:pt idx="499">
                  <c:v>0.77914181847214359</c:v>
                </c:pt>
                <c:pt idx="500">
                  <c:v>0.77127839394867781</c:v>
                </c:pt>
                <c:pt idx="501">
                  <c:v>0.76364788122921512</c:v>
                </c:pt>
                <c:pt idx="502">
                  <c:v>0.75611834551966217</c:v>
                </c:pt>
                <c:pt idx="503">
                  <c:v>0.74866727990726833</c:v>
                </c:pt>
                <c:pt idx="504">
                  <c:v>0.74129034159143758</c:v>
                </c:pt>
                <c:pt idx="505">
                  <c:v>0.73398620784927993</c:v>
                </c:pt>
                <c:pt idx="506">
                  <c:v>0.7267540630310938</c:v>
                </c:pt>
                <c:pt idx="507">
                  <c:v>0.71959318150316576</c:v>
                </c:pt>
                <c:pt idx="508">
                  <c:v>0.71250285838495209</c:v>
                </c:pt>
                <c:pt idx="509">
                  <c:v>0.70548239799855084</c:v>
                </c:pt>
                <c:pt idx="510">
                  <c:v>0.69853111189530581</c:v>
                </c:pt>
                <c:pt idx="511">
                  <c:v>0.69164831847216357</c:v>
                </c:pt>
                <c:pt idx="512">
                  <c:v>0.68483334285238129</c:v>
                </c:pt>
                <c:pt idx="513">
                  <c:v>0.67808551681064921</c:v>
                </c:pt>
                <c:pt idx="514">
                  <c:v>0.67140417870612457</c:v>
                </c:pt>
                <c:pt idx="515">
                  <c:v>0.6647886734173164</c:v>
                </c:pt>
                <c:pt idx="516">
                  <c:v>0.65823835227780969</c:v>
                </c:pt>
                <c:pt idx="517">
                  <c:v>0.65175257301265566</c:v>
                </c:pt>
                <c:pt idx="518">
                  <c:v>0.64533069967539336</c:v>
                </c:pt>
                <c:pt idx="519">
                  <c:v>0.63897210258569426</c:v>
                </c:pt>
                <c:pt idx="520">
                  <c:v>0.63267615826761969</c:v>
                </c:pt>
                <c:pt idx="521">
                  <c:v>0.62644224938848836</c:v>
                </c:pt>
                <c:pt idx="522">
                  <c:v>1.4767519172164114</c:v>
                </c:pt>
                <c:pt idx="523">
                  <c:v>0.94472018161146487</c:v>
                </c:pt>
                <c:pt idx="524">
                  <c:v>0.88377610078853419</c:v>
                </c:pt>
                <c:pt idx="525">
                  <c:v>0.82771851848180744</c:v>
                </c:pt>
                <c:pt idx="526">
                  <c:v>0.77229829002998884</c:v>
                </c:pt>
                <c:pt idx="527">
                  <c:v>0.71974881770565036</c:v>
                </c:pt>
                <c:pt idx="528">
                  <c:v>0.6684789463114138</c:v>
                </c:pt>
                <c:pt idx="529">
                  <c:v>0.67890355415465209</c:v>
                </c:pt>
                <c:pt idx="530">
                  <c:v>0.67604261583468173</c:v>
                </c:pt>
                <c:pt idx="531">
                  <c:v>0.63767204069798034</c:v>
                </c:pt>
                <c:pt idx="532">
                  <c:v>0.58867937610803378</c:v>
                </c:pt>
                <c:pt idx="533">
                  <c:v>0.56071894970316749</c:v>
                </c:pt>
                <c:pt idx="534">
                  <c:v>0.551516898593992</c:v>
                </c:pt>
                <c:pt idx="535">
                  <c:v>0.54547249783773333</c:v>
                </c:pt>
                <c:pt idx="536">
                  <c:v>0.53999657746221608</c:v>
                </c:pt>
                <c:pt idx="537">
                  <c:v>0.53465906152514808</c:v>
                </c:pt>
                <c:pt idx="538">
                  <c:v>0.52938815054281418</c:v>
                </c:pt>
                <c:pt idx="539">
                  <c:v>0.52417150039064964</c:v>
                </c:pt>
                <c:pt idx="540">
                  <c:v>0.5190066369848354</c:v>
                </c:pt>
                <c:pt idx="541">
                  <c:v>0.51389272823484788</c:v>
                </c:pt>
                <c:pt idx="542">
                  <c:v>0.50882921867013697</c:v>
                </c:pt>
                <c:pt idx="543">
                  <c:v>0.5038156028341626</c:v>
                </c:pt>
                <c:pt idx="544">
                  <c:v>0.49885138764170955</c:v>
                </c:pt>
                <c:pt idx="545">
                  <c:v>0.49393608609247464</c:v>
                </c:pt>
                <c:pt idx="546">
                  <c:v>0.48906921618819305</c:v>
                </c:pt>
                <c:pt idx="547">
                  <c:v>0.48425030071361308</c:v>
                </c:pt>
                <c:pt idx="548">
                  <c:v>0.47947886716120219</c:v>
                </c:pt>
                <c:pt idx="549">
                  <c:v>0.47475444768008696</c:v>
                </c:pt>
                <c:pt idx="550">
                  <c:v>0.4700765790293942</c:v>
                </c:pt>
                <c:pt idx="551">
                  <c:v>0.46544480253269932</c:v>
                </c:pt>
                <c:pt idx="552">
                  <c:v>0.46085866403302972</c:v>
                </c:pt>
                <c:pt idx="553">
                  <c:v>0.45631771384833053</c:v>
                </c:pt>
                <c:pt idx="554">
                  <c:v>0.4518215067273712</c:v>
                </c:pt>
                <c:pt idx="555">
                  <c:v>0.44736960180608781</c:v>
                </c:pt>
                <c:pt idx="556">
                  <c:v>0.44296156256435493</c:v>
                </c:pt>
                <c:pt idx="557">
                  <c:v>0.43859695678318411</c:v>
                </c:pt>
                <c:pt idx="558">
                  <c:v>0.43427535650234311</c:v>
                </c:pt>
                <c:pt idx="559">
                  <c:v>0.46673150141145658</c:v>
                </c:pt>
                <c:pt idx="560">
                  <c:v>0.43185517980568139</c:v>
                </c:pt>
                <c:pt idx="561">
                  <c:v>0.4225758698378323</c:v>
                </c:pt>
                <c:pt idx="562">
                  <c:v>0.41757844212331774</c:v>
                </c:pt>
                <c:pt idx="563">
                  <c:v>0.41332560331019036</c:v>
                </c:pt>
                <c:pt idx="564">
                  <c:v>0.40923005223454412</c:v>
                </c:pt>
                <c:pt idx="565">
                  <c:v>0.40519400191415422</c:v>
                </c:pt>
                <c:pt idx="566">
                  <c:v>0.40120089682811094</c:v>
                </c:pt>
                <c:pt idx="567">
                  <c:v>0.39724766394876837</c:v>
                </c:pt>
                <c:pt idx="568">
                  <c:v>0.39469601753775185</c:v>
                </c:pt>
                <c:pt idx="569">
                  <c:v>0.40370887175651904</c:v>
                </c:pt>
                <c:pt idx="570">
                  <c:v>0.53627056947260843</c:v>
                </c:pt>
                <c:pt idx="571">
                  <c:v>0.76278442032947424</c:v>
                </c:pt>
                <c:pt idx="572">
                  <c:v>0.65258167712238535</c:v>
                </c:pt>
                <c:pt idx="573">
                  <c:v>0.59731516684897612</c:v>
                </c:pt>
                <c:pt idx="574">
                  <c:v>0.54277851294565549</c:v>
                </c:pt>
                <c:pt idx="575">
                  <c:v>0.48979587905881394</c:v>
                </c:pt>
                <c:pt idx="576">
                  <c:v>0.43952996938800232</c:v>
                </c:pt>
                <c:pt idx="577">
                  <c:v>0.3907724027209234</c:v>
                </c:pt>
                <c:pt idx="578">
                  <c:v>0.36139144171613563</c:v>
                </c:pt>
                <c:pt idx="579">
                  <c:v>0.35359411380808009</c:v>
                </c:pt>
                <c:pt idx="580">
                  <c:v>0.3494070854999124</c:v>
                </c:pt>
                <c:pt idx="581">
                  <c:v>0.34584764413041885</c:v>
                </c:pt>
                <c:pt idx="582">
                  <c:v>0.3424205684233429</c:v>
                </c:pt>
                <c:pt idx="583">
                  <c:v>0.34176849874473908</c:v>
                </c:pt>
                <c:pt idx="584">
                  <c:v>0.33615438869858794</c:v>
                </c:pt>
                <c:pt idx="585">
                  <c:v>0.33246938960163064</c:v>
                </c:pt>
                <c:pt idx="586">
                  <c:v>0.32913163014044072</c:v>
                </c:pt>
                <c:pt idx="587">
                  <c:v>0.37177130520181545</c:v>
                </c:pt>
                <c:pt idx="588">
                  <c:v>0.33028100075596389</c:v>
                </c:pt>
                <c:pt idx="589">
                  <c:v>0.32483740497761687</c:v>
                </c:pt>
                <c:pt idx="590">
                  <c:v>0.31722606311903995</c:v>
                </c:pt>
                <c:pt idx="591">
                  <c:v>0.31336847349689817</c:v>
                </c:pt>
                <c:pt idx="592">
                  <c:v>0.3101593328685569</c:v>
                </c:pt>
                <c:pt idx="593">
                  <c:v>0.30708310671443972</c:v>
                </c:pt>
                <c:pt idx="594">
                  <c:v>0.30541654655466866</c:v>
                </c:pt>
                <c:pt idx="595">
                  <c:v>0.30128362436071976</c:v>
                </c:pt>
                <c:pt idx="596">
                  <c:v>0.29812856227339773</c:v>
                </c:pt>
                <c:pt idx="597">
                  <c:v>0.29516009291076828</c:v>
                </c:pt>
                <c:pt idx="598">
                  <c:v>0.35366515771315216</c:v>
                </c:pt>
                <c:pt idx="599">
                  <c:v>0.2995578058563349</c:v>
                </c:pt>
                <c:pt idx="600">
                  <c:v>0.2882060622414469</c:v>
                </c:pt>
                <c:pt idx="601">
                  <c:v>0.28397241266212792</c:v>
                </c:pt>
                <c:pt idx="602">
                  <c:v>0.28094306841741629</c:v>
                </c:pt>
                <c:pt idx="603">
                  <c:v>0.27813648896908444</c:v>
                </c:pt>
                <c:pt idx="604">
                  <c:v>0.27538957518040313</c:v>
                </c:pt>
                <c:pt idx="605">
                  <c:v>0.27267503930212456</c:v>
                </c:pt>
                <c:pt idx="606">
                  <c:v>0.26998813183201165</c:v>
                </c:pt>
                <c:pt idx="607">
                  <c:v>0.26732784536402548</c:v>
                </c:pt>
                <c:pt idx="608">
                  <c:v>0.26469379560256001</c:v>
                </c:pt>
                <c:pt idx="609">
                  <c:v>0.26208570378810392</c:v>
                </c:pt>
                <c:pt idx="610">
                  <c:v>0.25950331079177474</c:v>
                </c:pt>
                <c:pt idx="611">
                  <c:v>0.25694636283960831</c:v>
                </c:pt>
                <c:pt idx="612">
                  <c:v>0.25441460912303321</c:v>
                </c:pt>
                <c:pt idx="613">
                  <c:v>0.25190780138189772</c:v>
                </c:pt>
                <c:pt idx="614">
                  <c:v>0.24942569381501734</c:v>
                </c:pt>
                <c:pt idx="615">
                  <c:v>0.24696804304526951</c:v>
                </c:pt>
                <c:pt idx="616">
                  <c:v>0.24453460809393668</c:v>
                </c:pt>
                <c:pt idx="617">
                  <c:v>0.24212515035678067</c:v>
                </c:pt>
                <c:pt idx="618">
                  <c:v>0.23973943358059746</c:v>
                </c:pt>
                <c:pt idx="619">
                  <c:v>0.23737722384004351</c:v>
                </c:pt>
                <c:pt idx="620">
                  <c:v>0.23503828951469777</c:v>
                </c:pt>
                <c:pt idx="621">
                  <c:v>0.23272240126635049</c:v>
                </c:pt>
                <c:pt idx="622">
                  <c:v>0.23042933201651578</c:v>
                </c:pt>
                <c:pt idx="623">
                  <c:v>0.22815885692416618</c:v>
                </c:pt>
                <c:pt idx="624">
                  <c:v>0.22591075336368649</c:v>
                </c:pt>
                <c:pt idx="625">
                  <c:v>0.22368480090304474</c:v>
                </c:pt>
                <c:pt idx="626">
                  <c:v>0.2214807812821783</c:v>
                </c:pt>
                <c:pt idx="627">
                  <c:v>0.22270484549910824</c:v>
                </c:pt>
                <c:pt idx="628">
                  <c:v>0.21770291830396379</c:v>
                </c:pt>
                <c:pt idx="629">
                  <c:v>0.21509196284851936</c:v>
                </c:pt>
                <c:pt idx="630">
                  <c:v>0.21289530463026463</c:v>
                </c:pt>
                <c:pt idx="631">
                  <c:v>0.21078476863253254</c:v>
                </c:pt>
                <c:pt idx="632">
                  <c:v>0.20870572749525815</c:v>
                </c:pt>
                <c:pt idx="633">
                  <c:v>0.20664894703919839</c:v>
                </c:pt>
                <c:pt idx="634">
                  <c:v>0.204612727133172</c:v>
                </c:pt>
                <c:pt idx="635">
                  <c:v>0.20259661947209576</c:v>
                </c:pt>
                <c:pt idx="636">
                  <c:v>0.21422585354190035</c:v>
                </c:pt>
                <c:pt idx="637">
                  <c:v>0.30181865919995365</c:v>
                </c:pt>
                <c:pt idx="638">
                  <c:v>0.23342816843066405</c:v>
                </c:pt>
                <c:pt idx="639">
                  <c:v>0.20082898696949908</c:v>
                </c:pt>
                <c:pt idx="640">
                  <c:v>0.19382244005931062</c:v>
                </c:pt>
                <c:pt idx="641">
                  <c:v>0.19107837815627893</c:v>
                </c:pt>
                <c:pt idx="642">
                  <c:v>0.18905719948747957</c:v>
                </c:pt>
                <c:pt idx="643">
                  <c:v>0.18717140199451726</c:v>
                </c:pt>
                <c:pt idx="644">
                  <c:v>0.18532334572105638</c:v>
                </c:pt>
                <c:pt idx="645">
                  <c:v>0.18349667812756082</c:v>
                </c:pt>
                <c:pt idx="646">
                  <c:v>0.18168853669317106</c:v>
                </c:pt>
                <c:pt idx="647">
                  <c:v>0.17989829884973521</c:v>
                </c:pt>
                <c:pt idx="648">
                  <c:v>0.17812571517269227</c:v>
                </c:pt>
                <c:pt idx="649">
                  <c:v>0.17637059959529314</c:v>
                </c:pt>
                <c:pt idx="650">
                  <c:v>0.17463277798969981</c:v>
                </c:pt>
                <c:pt idx="651">
                  <c:v>0.17291207962067556</c:v>
                </c:pt>
                <c:pt idx="652">
                  <c:v>0.20755797699425474</c:v>
                </c:pt>
                <c:pt idx="653">
                  <c:v>0.17759692549910291</c:v>
                </c:pt>
                <c:pt idx="654">
                  <c:v>0.35656894370068726</c:v>
                </c:pt>
                <c:pt idx="655">
                  <c:v>0.36197495685391301</c:v>
                </c:pt>
                <c:pt idx="656">
                  <c:v>3.1693932735117767</c:v>
                </c:pt>
                <c:pt idx="657">
                  <c:v>0.93817436103621699</c:v>
                </c:pt>
                <c:pt idx="658">
                  <c:v>1.9162861432839533</c:v>
                </c:pt>
                <c:pt idx="659">
                  <c:v>1.1379667132872107</c:v>
                </c:pt>
                <c:pt idx="660">
                  <c:v>1.0348205459506223</c:v>
                </c:pt>
                <c:pt idx="661">
                  <c:v>1.3775360399882048</c:v>
                </c:pt>
                <c:pt idx="662">
                  <c:v>1.2260342853661697</c:v>
                </c:pt>
                <c:pt idx="663">
                  <c:v>1.1191601365119377</c:v>
                </c:pt>
                <c:pt idx="664">
                  <c:v>1.1003688193512919</c:v>
                </c:pt>
                <c:pt idx="665">
                  <c:v>1.1051303607601723</c:v>
                </c:pt>
                <c:pt idx="666">
                  <c:v>1.0666982580066742</c:v>
                </c:pt>
                <c:pt idx="667">
                  <c:v>1.1834646752837472</c:v>
                </c:pt>
                <c:pt idx="668">
                  <c:v>1.1184221062144395</c:v>
                </c:pt>
                <c:pt idx="669">
                  <c:v>1.0236528970178127</c:v>
                </c:pt>
                <c:pt idx="670">
                  <c:v>0.96742474825156077</c:v>
                </c:pt>
                <c:pt idx="671">
                  <c:v>0.86553152601627414</c:v>
                </c:pt>
                <c:pt idx="672">
                  <c:v>0.85428203570419292</c:v>
                </c:pt>
                <c:pt idx="673">
                  <c:v>0.75705876225588364</c:v>
                </c:pt>
                <c:pt idx="674">
                  <c:v>0.67726039705570662</c:v>
                </c:pt>
                <c:pt idx="675">
                  <c:v>0.66125457776348462</c:v>
                </c:pt>
                <c:pt idx="676">
                  <c:v>0.57017707433682929</c:v>
                </c:pt>
                <c:pt idx="677">
                  <c:v>0.57178055737785349</c:v>
                </c:pt>
                <c:pt idx="678">
                  <c:v>0.52016842296232813</c:v>
                </c:pt>
                <c:pt idx="679">
                  <c:v>0.43705193757466165</c:v>
                </c:pt>
                <c:pt idx="680">
                  <c:v>0.42177802858705143</c:v>
                </c:pt>
                <c:pt idx="681">
                  <c:v>0.33882326794785461</c:v>
                </c:pt>
                <c:pt idx="682">
                  <c:v>0.27151315814143218</c:v>
                </c:pt>
                <c:pt idx="683">
                  <c:v>0.19383269744930406</c:v>
                </c:pt>
                <c:pt idx="684">
                  <c:v>0.13597640525342611</c:v>
                </c:pt>
                <c:pt idx="685">
                  <c:v>0.12535305504518732</c:v>
                </c:pt>
                <c:pt idx="686">
                  <c:v>0.13892800672441252</c:v>
                </c:pt>
                <c:pt idx="687">
                  <c:v>0.12791483154701255</c:v>
                </c:pt>
                <c:pt idx="688">
                  <c:v>1.3048685997153773</c:v>
                </c:pt>
                <c:pt idx="689">
                  <c:v>0.97794050343412853</c:v>
                </c:pt>
                <c:pt idx="690">
                  <c:v>0.63648235015696397</c:v>
                </c:pt>
                <c:pt idx="691">
                  <c:v>0.56377497132283116</c:v>
                </c:pt>
                <c:pt idx="692">
                  <c:v>0.60286052532240753</c:v>
                </c:pt>
                <c:pt idx="693">
                  <c:v>1.7854315916865511</c:v>
                </c:pt>
                <c:pt idx="694">
                  <c:v>1.1417879082143905</c:v>
                </c:pt>
                <c:pt idx="695">
                  <c:v>0.97196464164670626</c:v>
                </c:pt>
                <c:pt idx="696">
                  <c:v>0.86769651009169035</c:v>
                </c:pt>
                <c:pt idx="697">
                  <c:v>0.76886436106209854</c:v>
                </c:pt>
                <c:pt idx="698">
                  <c:v>1.0313193279471664</c:v>
                </c:pt>
                <c:pt idx="699">
                  <c:v>1.9351068582041395</c:v>
                </c:pt>
                <c:pt idx="700">
                  <c:v>1.1306968057497018</c:v>
                </c:pt>
                <c:pt idx="701">
                  <c:v>1.0211805291160685</c:v>
                </c:pt>
                <c:pt idx="702">
                  <c:v>0.9172855282013781</c:v>
                </c:pt>
                <c:pt idx="703">
                  <c:v>0.81852382973480409</c:v>
                </c:pt>
                <c:pt idx="704">
                  <c:v>0.72449970081980919</c:v>
                </c:pt>
                <c:pt idx="705">
                  <c:v>0.63342916912613545</c:v>
                </c:pt>
                <c:pt idx="706">
                  <c:v>0.54358868353579615</c:v>
                </c:pt>
                <c:pt idx="707">
                  <c:v>0.45685603354325571</c:v>
                </c:pt>
                <c:pt idx="708">
                  <c:v>0.37305223474391563</c:v>
                </c:pt>
                <c:pt idx="709">
                  <c:v>0.29156133348238034</c:v>
                </c:pt>
                <c:pt idx="710">
                  <c:v>0.21674514251598001</c:v>
                </c:pt>
                <c:pt idx="711">
                  <c:v>0.1411210851867275</c:v>
                </c:pt>
                <c:pt idx="712">
                  <c:v>0.10316907938270582</c:v>
                </c:pt>
                <c:pt idx="713">
                  <c:v>9.6085647761876919E-2</c:v>
                </c:pt>
                <c:pt idx="714">
                  <c:v>9.4132176843521556E-2</c:v>
                </c:pt>
                <c:pt idx="715">
                  <c:v>9.3037619303150826E-2</c:v>
                </c:pt>
                <c:pt idx="716">
                  <c:v>0.16368499597931857</c:v>
                </c:pt>
                <c:pt idx="717">
                  <c:v>0.10578593914603057</c:v>
                </c:pt>
                <c:pt idx="718">
                  <c:v>9.2705432096798518E-2</c:v>
                </c:pt>
                <c:pt idx="719">
                  <c:v>0.41871149003078056</c:v>
                </c:pt>
                <c:pt idx="720">
                  <c:v>0.27114265053946274</c:v>
                </c:pt>
                <c:pt idx="721">
                  <c:v>0.21506529338924849</c:v>
                </c:pt>
                <c:pt idx="722">
                  <c:v>2.2448826668454513</c:v>
                </c:pt>
                <c:pt idx="723">
                  <c:v>0.58121582898816548</c:v>
                </c:pt>
                <c:pt idx="724">
                  <c:v>0.49274741358436686</c:v>
                </c:pt>
                <c:pt idx="725">
                  <c:v>1.8462634579632737</c:v>
                </c:pt>
                <c:pt idx="726">
                  <c:v>0.838320232762649</c:v>
                </c:pt>
                <c:pt idx="727">
                  <c:v>0.74095895842834647</c:v>
                </c:pt>
                <c:pt idx="728">
                  <c:v>4.4030202170012602</c:v>
                </c:pt>
                <c:pt idx="729">
                  <c:v>1.2398845191109809</c:v>
                </c:pt>
                <c:pt idx="730">
                  <c:v>1.2234656020381622</c:v>
                </c:pt>
                <c:pt idx="731">
                  <c:v>1.2967261567784383</c:v>
                </c:pt>
                <c:pt idx="732">
                  <c:v>1.2688106132196546</c:v>
                </c:pt>
                <c:pt idx="733">
                  <c:v>1.2762538381371709</c:v>
                </c:pt>
                <c:pt idx="734">
                  <c:v>1.2543410695170669</c:v>
                </c:pt>
              </c:numCache>
            </c:numRef>
          </c:yVal>
          <c:smooth val="0"/>
          <c:extLst>
            <c:ext xmlns:c16="http://schemas.microsoft.com/office/drawing/2014/chart" uri="{C3380CC4-5D6E-409C-BE32-E72D297353CC}">
              <c16:uniqueId val="{00000000-A949-534F-8F2C-B607E608F451}"/>
            </c:ext>
          </c:extLst>
        </c:ser>
        <c:ser>
          <c:idx val="0"/>
          <c:order val="1"/>
          <c:tx>
            <c:strRef>
              <c:f>Escenarios!$D$5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4.6215407260341825</c:v>
                </c:pt>
                <c:pt idx="7" formatCode="0.0000">
                  <c:v>1.1944257357222643</c:v>
                </c:pt>
                <c:pt idx="8" formatCode="0.0000">
                  <c:v>3.2192477947918743</c:v>
                </c:pt>
                <c:pt idx="9" formatCode="0.0000">
                  <c:v>1.3242532471997299</c:v>
                </c:pt>
                <c:pt idx="10" formatCode="0.0000">
                  <c:v>1.9335392274512762</c:v>
                </c:pt>
                <c:pt idx="11" formatCode="0.0000">
                  <c:v>3.8490349101769237</c:v>
                </c:pt>
                <c:pt idx="12" formatCode="0.0000">
                  <c:v>1.4231821209251894</c:v>
                </c:pt>
                <c:pt idx="13" formatCode="0.0000">
                  <c:v>1.3121685847552702</c:v>
                </c:pt>
                <c:pt idx="14" formatCode="0.0000">
                  <c:v>1.2049937256319558</c:v>
                </c:pt>
                <c:pt idx="15" formatCode="0.0000">
                  <c:v>1.1047111185710075</c:v>
                </c:pt>
                <c:pt idx="16" formatCode="0.0000">
                  <c:v>1.1044741721144766</c:v>
                </c:pt>
                <c:pt idx="17" formatCode="0.0000">
                  <c:v>4.0362696964942346</c:v>
                </c:pt>
                <c:pt idx="18" formatCode="0.0000">
                  <c:v>1.4101119849536763</c:v>
                </c:pt>
                <c:pt idx="19" formatCode="0.0000">
                  <c:v>1.3134409259402902</c:v>
                </c:pt>
                <c:pt idx="20" formatCode="0.0000">
                  <c:v>1.2234599098010646</c:v>
                </c:pt>
                <c:pt idx="21" formatCode="0.0000">
                  <c:v>1.1189835290150483</c:v>
                </c:pt>
                <c:pt idx="22" formatCode="0.0000">
                  <c:v>1.7129496525673467</c:v>
                </c:pt>
                <c:pt idx="23" formatCode="0.0000">
                  <c:v>1.2853926883311411</c:v>
                </c:pt>
                <c:pt idx="24" formatCode="0.0000">
                  <c:v>1.7277673399149489</c:v>
                </c:pt>
                <c:pt idx="25" formatCode="0.0000">
                  <c:v>1.517328907510576</c:v>
                </c:pt>
                <c:pt idx="26" formatCode="0.0000">
                  <c:v>1.614924013822497</c:v>
                </c:pt>
                <c:pt idx="27" formatCode="0.0000">
                  <c:v>1.3902404864773574</c:v>
                </c:pt>
                <c:pt idx="28" formatCode="0.0000">
                  <c:v>4.7993386269794707</c:v>
                </c:pt>
                <c:pt idx="29" formatCode="0.0000">
                  <c:v>1.5693076302486966</c:v>
                </c:pt>
                <c:pt idx="30" formatCode="0.0000">
                  <c:v>1.4563633603313837</c:v>
                </c:pt>
                <c:pt idx="31" formatCode="0.0000">
                  <c:v>1.4892738602859803</c:v>
                </c:pt>
                <c:pt idx="32" formatCode="0.0000">
                  <c:v>1.3754698069162778</c:v>
                </c:pt>
                <c:pt idx="33" formatCode="0.0000">
                  <c:v>1.2685636836335985</c:v>
                </c:pt>
                <c:pt idx="34" formatCode="0.0000">
                  <c:v>1.2263913033664899</c:v>
                </c:pt>
                <c:pt idx="35" formatCode="0.0000">
                  <c:v>1.3494794323323895</c:v>
                </c:pt>
                <c:pt idx="36" formatCode="0.0000">
                  <c:v>1.3021309508811867</c:v>
                </c:pt>
                <c:pt idx="37" formatCode="0.0000">
                  <c:v>1.2448036934851525</c:v>
                </c:pt>
                <c:pt idx="38" formatCode="0.0000">
                  <c:v>1.2149045746698044</c:v>
                </c:pt>
                <c:pt idx="39" formatCode="0.0000">
                  <c:v>1.1099794970317354</c:v>
                </c:pt>
                <c:pt idx="40" formatCode="0.0000">
                  <c:v>1.1232771998855742</c:v>
                </c:pt>
                <c:pt idx="41" formatCode="0.0000">
                  <c:v>1.0207618301825141</c:v>
                </c:pt>
                <c:pt idx="42" formatCode="0.0000">
                  <c:v>0.92057125394525863</c:v>
                </c:pt>
                <c:pt idx="43" formatCode="0.0000">
                  <c:v>2.5718927004545677</c:v>
                </c:pt>
                <c:pt idx="44" formatCode="0.0000">
                  <c:v>1.1330102951300258</c:v>
                </c:pt>
                <c:pt idx="45" formatCode="0.0000">
                  <c:v>1.1021720788347789</c:v>
                </c:pt>
                <c:pt idx="46" formatCode="0.0000">
                  <c:v>5.528885287520108</c:v>
                </c:pt>
                <c:pt idx="47" formatCode="0.0000">
                  <c:v>1.4407593464186972</c:v>
                </c:pt>
                <c:pt idx="48" formatCode="0.0000">
                  <c:v>1.3942766807299496</c:v>
                </c:pt>
                <c:pt idx="49" formatCode="0.0000">
                  <c:v>1.3106239796796644</c:v>
                </c:pt>
                <c:pt idx="50" formatCode="0.0000">
                  <c:v>1.2038729084556636</c:v>
                </c:pt>
                <c:pt idx="51" formatCode="0.0000">
                  <c:v>1.1581311738991735</c:v>
                </c:pt>
                <c:pt idx="52" formatCode="0.0000">
                  <c:v>4.1982416938018758</c:v>
                </c:pt>
                <c:pt idx="53" formatCode="0.0000">
                  <c:v>1.4757477567963444</c:v>
                </c:pt>
                <c:pt idx="54" formatCode="0.0000">
                  <c:v>2.6850463189409073</c:v>
                </c:pt>
                <c:pt idx="55" formatCode="0.0000">
                  <c:v>1.474652880044284</c:v>
                </c:pt>
                <c:pt idx="56" formatCode="0.0000">
                  <c:v>6.5675357360665823</c:v>
                </c:pt>
                <c:pt idx="57" formatCode="0.0000">
                  <c:v>2.7915337396152391</c:v>
                </c:pt>
                <c:pt idx="58" formatCode="0.0000">
                  <c:v>1.9812127602495537</c:v>
                </c:pt>
                <c:pt idx="59" formatCode="0.0000">
                  <c:v>8.4604410097596592</c:v>
                </c:pt>
                <c:pt idx="60" formatCode="0.0000">
                  <c:v>2.4626469446109622</c:v>
                </c:pt>
                <c:pt idx="61" formatCode="0.0000">
                  <c:v>1.9249321471797463</c:v>
                </c:pt>
                <c:pt idx="62" formatCode="0.0000">
                  <c:v>1.8096316416533265</c:v>
                </c:pt>
                <c:pt idx="63" formatCode="0.0000">
                  <c:v>1.7391917385409394</c:v>
                </c:pt>
                <c:pt idx="64" formatCode="0.0000">
                  <c:v>1.6449826531607674</c:v>
                </c:pt>
                <c:pt idx="65" formatCode="0.0000">
                  <c:v>1.5402109111787761</c:v>
                </c:pt>
                <c:pt idx="66" formatCode="0.0000">
                  <c:v>1.5553621060602298</c:v>
                </c:pt>
                <c:pt idx="67" formatCode="0.0000">
                  <c:v>1.4540624386019596</c:v>
                </c:pt>
                <c:pt idx="68" formatCode="0.0000">
                  <c:v>1.4436029768213108</c:v>
                </c:pt>
                <c:pt idx="69" formatCode="0.0000">
                  <c:v>1.3461785454504203</c:v>
                </c:pt>
                <c:pt idx="70" formatCode="0.0000">
                  <c:v>1.5338602872937774</c:v>
                </c:pt>
                <c:pt idx="71" formatCode="0.0000">
                  <c:v>1.3523052390681209</c:v>
                </c:pt>
                <c:pt idx="72" formatCode="0.0000">
                  <c:v>11.539284282499393</c:v>
                </c:pt>
                <c:pt idx="73" formatCode="0.0000">
                  <c:v>1.9402245419691724</c:v>
                </c:pt>
                <c:pt idx="74" formatCode="0.0000">
                  <c:v>3.2663505575935092</c:v>
                </c:pt>
                <c:pt idx="75" formatCode="0.0000">
                  <c:v>2.1055127824903059</c:v>
                </c:pt>
                <c:pt idx="76" formatCode="0.0000">
                  <c:v>5.5136388092920594</c:v>
                </c:pt>
                <c:pt idx="77" formatCode="0.0000">
                  <c:v>2.5758309566186339</c:v>
                </c:pt>
                <c:pt idx="78" formatCode="0.0000">
                  <c:v>2.2045361712137135</c:v>
                </c:pt>
                <c:pt idx="79" formatCode="0.0000">
                  <c:v>2.290770832996591</c:v>
                </c:pt>
                <c:pt idx="80" formatCode="0.0000">
                  <c:v>5.052078478566119</c:v>
                </c:pt>
                <c:pt idx="81" formatCode="0.0000">
                  <c:v>2.2214858163275149</c:v>
                </c:pt>
                <c:pt idx="82" formatCode="0.0000">
                  <c:v>2.1822691565429504</c:v>
                </c:pt>
                <c:pt idx="83" formatCode="0.0000">
                  <c:v>2.0753631538206934</c:v>
                </c:pt>
                <c:pt idx="84" formatCode="0.0000">
                  <c:v>2.0898962387386</c:v>
                </c:pt>
                <c:pt idx="85" formatCode="0.0000">
                  <c:v>1.981745547186021</c:v>
                </c:pt>
                <c:pt idx="86" formatCode="0.0000">
                  <c:v>1.9357201352565343</c:v>
                </c:pt>
                <c:pt idx="87" formatCode="0.0000">
                  <c:v>1.9137730419010823</c:v>
                </c:pt>
                <c:pt idx="88" formatCode="0.0000">
                  <c:v>1.8123507996668895</c:v>
                </c:pt>
                <c:pt idx="89" formatCode="0.0000">
                  <c:v>1.7115646254309578</c:v>
                </c:pt>
                <c:pt idx="90" formatCode="0.0000">
                  <c:v>1.6156930242526197</c:v>
                </c:pt>
                <c:pt idx="91" formatCode="0.0000">
                  <c:v>1.5222640379531414</c:v>
                </c:pt>
                <c:pt idx="92" formatCode="0.0000">
                  <c:v>2.7237054393804825</c:v>
                </c:pt>
                <c:pt idx="93" formatCode="0.0000">
                  <c:v>1.7019475438029181</c:v>
                </c:pt>
                <c:pt idx="94" formatCode="0.0000">
                  <c:v>1.6658397168956194</c:v>
                </c:pt>
                <c:pt idx="95" formatCode="0.0000">
                  <c:v>1.570932141862402</c:v>
                </c:pt>
                <c:pt idx="96" formatCode="0.0000">
                  <c:v>1.4792794245347702</c:v>
                </c:pt>
                <c:pt idx="97" formatCode="0.0000">
                  <c:v>1.3899801163696466</c:v>
                </c:pt>
                <c:pt idx="98" formatCode="0.0000">
                  <c:v>1.321716536893943</c:v>
                </c:pt>
                <c:pt idx="99" formatCode="0.0000">
                  <c:v>1.2396386299652415</c:v>
                </c:pt>
                <c:pt idx="100" formatCode="0.0000">
                  <c:v>1.1603320478438253</c:v>
                </c:pt>
                <c:pt idx="101" formatCode="0.0000">
                  <c:v>1.0865592586180828</c:v>
                </c:pt>
                <c:pt idx="102" formatCode="0.0000">
                  <c:v>1.0215087287011511</c:v>
                </c:pt>
                <c:pt idx="103" formatCode="0.0000">
                  <c:v>0.97019128389935749</c:v>
                </c:pt>
                <c:pt idx="104" formatCode="0.0000">
                  <c:v>0.95378650685938449</c:v>
                </c:pt>
                <c:pt idx="105" formatCode="0.0000">
                  <c:v>0.94325274537202497</c:v>
                </c:pt>
                <c:pt idx="106" formatCode="0.0000">
                  <c:v>0.93377016833608084</c:v>
                </c:pt>
                <c:pt idx="107" formatCode="0.0000">
                  <c:v>0.98521023219074533</c:v>
                </c:pt>
                <c:pt idx="108" formatCode="0.0000">
                  <c:v>0.9800417108880709</c:v>
                </c:pt>
                <c:pt idx="109" formatCode="0.0000">
                  <c:v>0.91712513562882769</c:v>
                </c:pt>
                <c:pt idx="110" formatCode="0.0000">
                  <c:v>0.89925071586438576</c:v>
                </c:pt>
                <c:pt idx="111" formatCode="0.0000">
                  <c:v>0.88892367770438063</c:v>
                </c:pt>
                <c:pt idx="112" formatCode="0.0000">
                  <c:v>0.87992155424937923</c:v>
                </c:pt>
                <c:pt idx="113" formatCode="0.0000">
                  <c:v>0.87598001148129023</c:v>
                </c:pt>
                <c:pt idx="114" formatCode="0.0000">
                  <c:v>0.8668178497423884</c:v>
                </c:pt>
                <c:pt idx="115" formatCode="0.0000">
                  <c:v>0.85481598439301931</c:v>
                </c:pt>
                <c:pt idx="116" formatCode="0.0000">
                  <c:v>0.84581898942263589</c:v>
                </c:pt>
                <c:pt idx="117" formatCode="0.0000">
                  <c:v>0.84147727850328791</c:v>
                </c:pt>
                <c:pt idx="118" formatCode="0.0000">
                  <c:v>0.82980111350067742</c:v>
                </c:pt>
                <c:pt idx="119" formatCode="0.0000">
                  <c:v>0.82106320943940858</c:v>
                </c:pt>
                <c:pt idx="120" formatCode="0.0000">
                  <c:v>0.81287987561354413</c:v>
                </c:pt>
                <c:pt idx="121" formatCode="0.0000">
                  <c:v>2.2371601051208838</c:v>
                </c:pt>
                <c:pt idx="122" formatCode="0.0000">
                  <c:v>1.0662407893196348</c:v>
                </c:pt>
                <c:pt idx="123" formatCode="0.0000">
                  <c:v>0.99675591322416157</c:v>
                </c:pt>
                <c:pt idx="124" formatCode="0.0000">
                  <c:v>0.92781864206527964</c:v>
                </c:pt>
                <c:pt idx="125" formatCode="0.0000">
                  <c:v>0.86280280951523847</c:v>
                </c:pt>
                <c:pt idx="126" formatCode="0.0000">
                  <c:v>0.80017080359533199</c:v>
                </c:pt>
                <c:pt idx="127" formatCode="0.0000">
                  <c:v>0.76410080046047713</c:v>
                </c:pt>
                <c:pt idx="128" formatCode="0.0000">
                  <c:v>0.75189489677749954</c:v>
                </c:pt>
                <c:pt idx="129" formatCode="0.0000">
                  <c:v>0.74371020700484769</c:v>
                </c:pt>
                <c:pt idx="130" formatCode="0.0000">
                  <c:v>0.73625347162738974</c:v>
                </c:pt>
                <c:pt idx="131" formatCode="0.0000">
                  <c:v>0.72897762126859333</c:v>
                </c:pt>
                <c:pt idx="132" formatCode="0.0000">
                  <c:v>0.72179128515411795</c:v>
                </c:pt>
                <c:pt idx="133" formatCode="0.0000">
                  <c:v>0.71467871529677407</c:v>
                </c:pt>
                <c:pt idx="134" formatCode="0.0000">
                  <c:v>0.70899926489658427</c:v>
                </c:pt>
                <c:pt idx="135" formatCode="0.0000">
                  <c:v>0.70089028474405868</c:v>
                </c:pt>
                <c:pt idx="136" formatCode="0.0000">
                  <c:v>0.6937978924415219</c:v>
                </c:pt>
                <c:pt idx="137" formatCode="0.0000">
                  <c:v>0.6869308137604424</c:v>
                </c:pt>
                <c:pt idx="138" formatCode="0.0000">
                  <c:v>0.6801571896228622</c:v>
                </c:pt>
                <c:pt idx="139" formatCode="0.0000">
                  <c:v>0.6734545873776363</c:v>
                </c:pt>
                <c:pt idx="140" formatCode="0.0000">
                  <c:v>0.66681873763649346</c:v>
                </c:pt>
                <c:pt idx="141" formatCode="0.0000">
                  <c:v>0.66024839034601168</c:v>
                </c:pt>
                <c:pt idx="142" formatCode="0.0000">
                  <c:v>0.65374280180669031</c:v>
                </c:pt>
                <c:pt idx="143" formatCode="0.0000">
                  <c:v>0.64730131762553822</c:v>
                </c:pt>
                <c:pt idx="144" formatCode="0.0000">
                  <c:v>0.64092330346069215</c:v>
                </c:pt>
                <c:pt idx="145" formatCode="0.0000">
                  <c:v>0.63460813347788136</c:v>
                </c:pt>
                <c:pt idx="146" formatCode="0.0000">
                  <c:v>0.62835518838389315</c:v>
                </c:pt>
                <c:pt idx="147" formatCode="0.0000">
                  <c:v>0.6221638550497115</c:v>
                </c:pt>
                <c:pt idx="148" formatCode="0.0000">
                  <c:v>0.61603352639794051</c:v>
                </c:pt>
                <c:pt idx="149" formatCode="0.0000">
                  <c:v>0.60996360133457372</c:v>
                </c:pt>
                <c:pt idx="150" formatCode="0.0000">
                  <c:v>0.60395348468861088</c:v>
                </c:pt>
                <c:pt idx="151" formatCode="0.0000">
                  <c:v>0.59800258715346089</c:v>
                </c:pt>
                <c:pt idx="152" formatCode="0.0000">
                  <c:v>0.59211032522911844</c:v>
                </c:pt>
                <c:pt idx="153" formatCode="0.0000">
                  <c:v>0.5862761211649441</c:v>
                </c:pt>
                <c:pt idx="154" formatCode="0.0000">
                  <c:v>0.58049940290301316</c:v>
                </c:pt>
                <c:pt idx="155" formatCode="0.0000">
                  <c:v>0.5747796040220241</c:v>
                </c:pt>
                <c:pt idx="156" formatCode="0.0000">
                  <c:v>0.56911616368175943</c:v>
                </c:pt>
                <c:pt idx="157" formatCode="0.0000">
                  <c:v>0.5635085265680938</c:v>
                </c:pt>
                <c:pt idx="158" formatCode="0.0000">
                  <c:v>1.7830811067062733</c:v>
                </c:pt>
                <c:pt idx="159" formatCode="0.0000">
                  <c:v>0.86964564387635612</c:v>
                </c:pt>
                <c:pt idx="160" formatCode="0.0000">
                  <c:v>0.80931935336908711</c:v>
                </c:pt>
                <c:pt idx="161" formatCode="0.0000">
                  <c:v>0.75390124784164492</c:v>
                </c:pt>
                <c:pt idx="162" formatCode="0.0000">
                  <c:v>0.69910215864911118</c:v>
                </c:pt>
                <c:pt idx="163" formatCode="0.0000">
                  <c:v>0.64717780452229579</c:v>
                </c:pt>
                <c:pt idx="164" formatCode="0.0000">
                  <c:v>0.59652227865804497</c:v>
                </c:pt>
                <c:pt idx="165" formatCode="0.0000">
                  <c:v>0.60757581607445033</c:v>
                </c:pt>
                <c:pt idx="166" formatCode="0.0000">
                  <c:v>0.60534466674039022</c:v>
                </c:pt>
                <c:pt idx="167" formatCode="0.0000">
                  <c:v>0.56758195644079201</c:v>
                </c:pt>
                <c:pt idx="168" formatCode="0.0000">
                  <c:v>0.51917463781480822</c:v>
                </c:pt>
                <c:pt idx="169" formatCode="0.0000">
                  <c:v>0.50266804031653178</c:v>
                </c:pt>
                <c:pt idx="170" formatCode="0.0000">
                  <c:v>0.49582494401098387</c:v>
                </c:pt>
                <c:pt idx="171" formatCode="0.0000">
                  <c:v>0.49062581182090281</c:v>
                </c:pt>
                <c:pt idx="172" formatCode="0.0000">
                  <c:v>0.48573951275676575</c:v>
                </c:pt>
                <c:pt idx="173" formatCode="0.0000">
                  <c:v>0.48094476930760305</c:v>
                </c:pt>
                <c:pt idx="174" formatCode="0.0000">
                  <c:v>0.47620447286163259</c:v>
                </c:pt>
                <c:pt idx="175" formatCode="0.0000">
                  <c:v>0.47151207896711483</c:v>
                </c:pt>
                <c:pt idx="176" formatCode="0.0000">
                  <c:v>0.46686611868790828</c:v>
                </c:pt>
                <c:pt idx="177" formatCode="0.0000">
                  <c:v>0.46226596907382989</c:v>
                </c:pt>
                <c:pt idx="178" formatCode="0.0000">
                  <c:v>0.45771115129085177</c:v>
                </c:pt>
                <c:pt idx="179" formatCode="0.0000">
                  <c:v>0.4532012141185876</c:v>
                </c:pt>
                <c:pt idx="180" formatCode="0.0000">
                  <c:v>0.44873571458184075</c:v>
                </c:pt>
                <c:pt idx="181" formatCode="0.0000">
                  <c:v>0.44431421470058141</c:v>
                </c:pt>
                <c:pt idx="182" formatCode="0.0000">
                  <c:v>0.43993628091491177</c:v>
                </c:pt>
                <c:pt idx="183" formatCode="0.0000">
                  <c:v>0.43560148395426201</c:v>
                </c:pt>
                <c:pt idx="184" formatCode="0.0000">
                  <c:v>0.43130939878064789</c:v>
                </c:pt>
                <c:pt idx="185" formatCode="0.0000">
                  <c:v>0.42705960454456332</c:v>
                </c:pt>
                <c:pt idx="186" formatCode="0.0000">
                  <c:v>0.42285168454331201</c:v>
                </c:pt>
                <c:pt idx="187" formatCode="0.0000">
                  <c:v>0.41868522618008208</c:v>
                </c:pt>
                <c:pt idx="188" formatCode="0.0000">
                  <c:v>0.41455982092347815</c:v>
                </c:pt>
                <c:pt idx="189" formatCode="0.0000">
                  <c:v>0.41047506426746272</c:v>
                </c:pt>
                <c:pt idx="190" formatCode="0.0000">
                  <c:v>0.40643055569169217</c:v>
                </c:pt>
                <c:pt idx="191" formatCode="0.0000">
                  <c:v>0.40242589862224548</c:v>
                </c:pt>
                <c:pt idx="192" formatCode="0.0000">
                  <c:v>0.39846070039273918</c:v>
                </c:pt>
                <c:pt idx="193" formatCode="0.0000">
                  <c:v>0.39453457220582483</c:v>
                </c:pt>
                <c:pt idx="194" formatCode="0.0000">
                  <c:v>0.39064712909506694</c:v>
                </c:pt>
                <c:pt idx="195" formatCode="0.0000">
                  <c:v>0.42314006191320175</c:v>
                </c:pt>
                <c:pt idx="196" formatCode="0.0000">
                  <c:v>0.38901724718225172</c:v>
                </c:pt>
                <c:pt idx="197" formatCode="0.0000">
                  <c:v>0.38021379128538485</c:v>
                </c:pt>
                <c:pt idx="198" formatCode="0.0000">
                  <c:v>0.37564268824277086</c:v>
                </c:pt>
                <c:pt idx="199" formatCode="0.0000">
                  <c:v>0.37180453272259822</c:v>
                </c:pt>
                <c:pt idx="200" formatCode="0.0000">
                  <c:v>0.36811834428414042</c:v>
                </c:pt>
                <c:pt idx="201" formatCode="0.0000">
                  <c:v>0.36448741817468899</c:v>
                </c:pt>
                <c:pt idx="202" formatCode="0.0000">
                  <c:v>0.36089541151742427</c:v>
                </c:pt>
                <c:pt idx="203" formatCode="0.0000">
                  <c:v>0.3573393193072002</c:v>
                </c:pt>
                <c:pt idx="204" formatCode="0.0000">
                  <c:v>0.35518089950760007</c:v>
                </c:pt>
                <c:pt idx="205" formatCode="0.0000">
                  <c:v>0.36415923325839594</c:v>
                </c:pt>
                <c:pt idx="206" formatCode="0.0000">
                  <c:v>0.53551249411691082</c:v>
                </c:pt>
                <c:pt idx="207" formatCode="0.0000">
                  <c:v>0.82436699145140768</c:v>
                </c:pt>
                <c:pt idx="208" formatCode="0.0000">
                  <c:v>0.60824028124665452</c:v>
                </c:pt>
                <c:pt idx="209" formatCode="0.0000">
                  <c:v>0.55313605725020731</c:v>
                </c:pt>
                <c:pt idx="210" formatCode="0.0000">
                  <c:v>0.49875519940066687</c:v>
                </c:pt>
                <c:pt idx="211" formatCode="0.0000">
                  <c:v>0.44593030059972577</c:v>
                </c:pt>
                <c:pt idx="212" formatCode="0.0000">
                  <c:v>0.39583579549424275</c:v>
                </c:pt>
                <c:pt idx="213" formatCode="0.0000">
                  <c:v>0.3472518391372611</c:v>
                </c:pt>
                <c:pt idx="214" formatCode="0.0000">
                  <c:v>0.32437794495168609</c:v>
                </c:pt>
                <c:pt idx="215" formatCode="0.0000">
                  <c:v>0.31795392205908363</c:v>
                </c:pt>
                <c:pt idx="216" formatCode="0.0000">
                  <c:v>0.31428542879810389</c:v>
                </c:pt>
                <c:pt idx="217" formatCode="0.0000">
                  <c:v>0.31109982120353308</c:v>
                </c:pt>
                <c:pt idx="218" formatCode="0.0000">
                  <c:v>0.30801973241032138</c:v>
                </c:pt>
                <c:pt idx="219" formatCode="0.0000">
                  <c:v>0.30770738705333106</c:v>
                </c:pt>
                <c:pt idx="220" formatCode="0.0000">
                  <c:v>0.30242901614337353</c:v>
                </c:pt>
                <c:pt idx="221" formatCode="0.0000">
                  <c:v>0.29907634223061708</c:v>
                </c:pt>
                <c:pt idx="222" formatCode="0.0000">
                  <c:v>0.29606761591267627</c:v>
                </c:pt>
                <c:pt idx="223" formatCode="0.0000">
                  <c:v>0.3386056393559001</c:v>
                </c:pt>
                <c:pt idx="224" formatCode="0.0000">
                  <c:v>0.29779442455827065</c:v>
                </c:pt>
                <c:pt idx="225" formatCode="0.0000">
                  <c:v>0.29272938619512179</c:v>
                </c:pt>
                <c:pt idx="226" formatCode="0.0000">
                  <c:v>0.2854441128383764</c:v>
                </c:pt>
                <c:pt idx="227" formatCode="0.0000">
                  <c:v>0.28190128801508541</c:v>
                </c:pt>
                <c:pt idx="228" formatCode="0.0000">
                  <c:v>0.27900246816340213</c:v>
                </c:pt>
                <c:pt idx="229" formatCode="0.0000">
                  <c:v>0.27623328234033723</c:v>
                </c:pt>
                <c:pt idx="230" formatCode="0.0000">
                  <c:v>0.27487070020263071</c:v>
                </c:pt>
                <c:pt idx="231" formatCode="0.0000">
                  <c:v>0.27103875472864614</c:v>
                </c:pt>
                <c:pt idx="232" formatCode="0.0000">
                  <c:v>0.26818170274808478</c:v>
                </c:pt>
                <c:pt idx="233" formatCode="0.0000">
                  <c:v>0.26550830695874827</c:v>
                </c:pt>
                <c:pt idx="234" formatCode="0.0000">
                  <c:v>0.32380240626794993</c:v>
                </c:pt>
                <c:pt idx="235" formatCode="0.0000">
                  <c:v>0.27040398553543793</c:v>
                </c:pt>
                <c:pt idx="236" formatCode="0.0000">
                  <c:v>0.25940831298192618</c:v>
                </c:pt>
                <c:pt idx="237" formatCode="0.0000">
                  <c:v>0.25546983281713886</c:v>
                </c:pt>
                <c:pt idx="238" formatCode="0.0000">
                  <c:v>0.25272322599651798</c:v>
                </c:pt>
                <c:pt idx="239" formatCode="0.0000">
                  <c:v>0.25019501777923492</c:v>
                </c:pt>
                <c:pt idx="240" formatCode="0.0000">
                  <c:v>0.24772347013207927</c:v>
                </c:pt>
                <c:pt idx="241" formatCode="0.0000">
                  <c:v>0.24528154363341781</c:v>
                </c:pt>
                <c:pt idx="242" formatCode="0.0000">
                  <c:v>0.24286455223726552</c:v>
                </c:pt>
                <c:pt idx="243" formatCode="0.0000">
                  <c:v>0.24047152109772957</c:v>
                </c:pt>
                <c:pt idx="244" formatCode="0.0000">
                  <c:v>0.23810209313549213</c:v>
                </c:pt>
                <c:pt idx="245" formatCode="0.0000">
                  <c:v>0.23575601570565763</c:v>
                </c:pt>
                <c:pt idx="246" formatCode="0.0000">
                  <c:v>0.23343305539833697</c:v>
                </c:pt>
                <c:pt idx="247" formatCode="0.0000">
                  <c:v>0.23113298388219394</c:v>
                </c:pt>
                <c:pt idx="248" formatCode="0.0000">
                  <c:v>0.22885557553678412</c:v>
                </c:pt>
                <c:pt idx="249" formatCode="0.0000">
                  <c:v>0.22660060704126633</c:v>
                </c:pt>
                <c:pt idx="250" formatCode="0.0000">
                  <c:v>0.22436785728792907</c:v>
                </c:pt>
                <c:pt idx="251" formatCode="0.0000">
                  <c:v>0.22215710734979449</c:v>
                </c:pt>
                <c:pt idx="252" formatCode="0.0000">
                  <c:v>0.21996814045737378</c:v>
                </c:pt>
                <c:pt idx="253" formatCode="0.0000">
                  <c:v>0.21780074197711768</c:v>
                </c:pt>
                <c:pt idx="254" formatCode="0.0000">
                  <c:v>0.21565469939032203</c:v>
                </c:pt>
                <c:pt idx="255" formatCode="0.0000">
                  <c:v>0.21352980227228155</c:v>
                </c:pt>
                <c:pt idx="256" formatCode="0.0000">
                  <c:v>0.21142584227165631</c:v>
                </c:pt>
                <c:pt idx="257" formatCode="0.0000">
                  <c:v>0.20934261309004146</c:v>
                </c:pt>
                <c:pt idx="258" formatCode="0.0000">
                  <c:v>0.20727991046173949</c:v>
                </c:pt>
                <c:pt idx="259" formatCode="0.0000">
                  <c:v>0.20523753213373178</c:v>
                </c:pt>
                <c:pt idx="260" formatCode="0.0000">
                  <c:v>0.20321527784584642</c:v>
                </c:pt>
                <c:pt idx="261" formatCode="0.0000">
                  <c:v>0.20121294931112307</c:v>
                </c:pt>
                <c:pt idx="262" formatCode="0.0000">
                  <c:v>0.19923035019636992</c:v>
                </c:pt>
                <c:pt idx="263" formatCode="0.0000">
                  <c:v>0.20067365321042813</c:v>
                </c:pt>
                <c:pt idx="264" formatCode="0.0000">
                  <c:v>0.19588880460032521</c:v>
                </c:pt>
                <c:pt idx="265" formatCode="0.0000">
                  <c:v>0.19349278880291984</c:v>
                </c:pt>
                <c:pt idx="266" formatCode="0.0000">
                  <c:v>0.19150895239105883</c:v>
                </c:pt>
                <c:pt idx="267" formatCode="0.0000">
                  <c:v>0.18960914121577194</c:v>
                </c:pt>
                <c:pt idx="268" formatCode="0.0000">
                  <c:v>0.18773874857907638</c:v>
                </c:pt>
                <c:pt idx="269" formatCode="0.0000">
                  <c:v>0.18588856076022303</c:v>
                </c:pt>
                <c:pt idx="270" formatCode="0.0000">
                  <c:v>0.1840568978849422</c:v>
                </c:pt>
                <c:pt idx="271" formatCode="0.0000">
                  <c:v>0.18224333170546594</c:v>
                </c:pt>
                <c:pt idx="272" formatCode="0.0000">
                  <c:v>0.19407311156741058</c:v>
                </c:pt>
                <c:pt idx="273" formatCode="0.0000">
                  <c:v>0.29979351613555233</c:v>
                </c:pt>
                <c:pt idx="274" formatCode="0.0000">
                  <c:v>0.21185597730092132</c:v>
                </c:pt>
                <c:pt idx="275" formatCode="0.0000">
                  <c:v>0.18096499051327714</c:v>
                </c:pt>
                <c:pt idx="276" formatCode="0.0000">
                  <c:v>0.17440234909269406</c:v>
                </c:pt>
                <c:pt idx="277" formatCode="0.0000">
                  <c:v>0.1718908201825369</c:v>
                </c:pt>
                <c:pt idx="278" formatCode="0.0000">
                  <c:v>0.17006553471749583</c:v>
                </c:pt>
                <c:pt idx="279" formatCode="0.0000">
                  <c:v>0.16836800056760728</c:v>
                </c:pt>
                <c:pt idx="280" formatCode="0.0000">
                  <c:v>0.16670540684996848</c:v>
                </c:pt>
                <c:pt idx="281" formatCode="0.0000">
                  <c:v>0.16506221746568508</c:v>
                </c:pt>
                <c:pt idx="282" formatCode="0.0000">
                  <c:v>0.16343572034398443</c:v>
                </c:pt>
                <c:pt idx="283" formatCode="0.0000">
                  <c:v>0.1618253327072422</c:v>
                </c:pt>
                <c:pt idx="284" formatCode="0.0000">
                  <c:v>0.1602308264129057</c:v>
                </c:pt>
                <c:pt idx="285" formatCode="0.0000">
                  <c:v>0.15865203346035953</c:v>
                </c:pt>
                <c:pt idx="286" formatCode="0.0000">
                  <c:v>0.15708879711105553</c:v>
                </c:pt>
                <c:pt idx="287" formatCode="0.0000">
                  <c:v>0.15554096376493098</c:v>
                </c:pt>
                <c:pt idx="288" formatCode="0.0000">
                  <c:v>0.18973377043628276</c:v>
                </c:pt>
                <c:pt idx="289" formatCode="0.0000">
                  <c:v>0.16046286047114391</c:v>
                </c:pt>
                <c:pt idx="290" formatCode="0.0000">
                  <c:v>0.42426984411250213</c:v>
                </c:pt>
                <c:pt idx="291" formatCode="0.0000">
                  <c:v>0.3410419519563157</c:v>
                </c:pt>
                <c:pt idx="292" formatCode="0.0000">
                  <c:v>4.1413676846169336</c:v>
                </c:pt>
                <c:pt idx="293" formatCode="0.0000">
                  <c:v>0.89289057972795272</c:v>
                </c:pt>
                <c:pt idx="294" formatCode="0.0000">
                  <c:v>2.2955546680966679</c:v>
                </c:pt>
                <c:pt idx="295" formatCode="0.0000">
                  <c:v>1.0690629514020302</c:v>
                </c:pt>
                <c:pt idx="296" formatCode="0.0000">
                  <c:v>0.96723063018299205</c:v>
                </c:pt>
                <c:pt idx="297" formatCode="0.0000">
                  <c:v>1.4950494135590742</c:v>
                </c:pt>
                <c:pt idx="298" formatCode="0.0000">
                  <c:v>1.1547201070189512</c:v>
                </c:pt>
                <c:pt idx="299" formatCode="0.0000">
                  <c:v>1.0492198029141231</c:v>
                </c:pt>
                <c:pt idx="300" formatCode="0.0000">
                  <c:v>1.0317816967316227</c:v>
                </c:pt>
                <c:pt idx="301" formatCode="0.0000">
                  <c:v>1.0378463228461601</c:v>
                </c:pt>
                <c:pt idx="302" formatCode="0.0000">
                  <c:v>1.0007181645057293</c:v>
                </c:pt>
                <c:pt idx="303" formatCode="0.0000">
                  <c:v>1.1837463398291563</c:v>
                </c:pt>
                <c:pt idx="304" formatCode="0.0000">
                  <c:v>1.0526899493658921</c:v>
                </c:pt>
                <c:pt idx="305" formatCode="0.0000">
                  <c:v>0.95914125288565599</c:v>
                </c:pt>
                <c:pt idx="306" formatCode="0.0000">
                  <c:v>0.90407735847155923</c:v>
                </c:pt>
                <c:pt idx="307" formatCode="0.0000">
                  <c:v>0.80331345340145677</c:v>
                </c:pt>
                <c:pt idx="308" formatCode="0.0000">
                  <c:v>0.79317591674887988</c:v>
                </c:pt>
                <c:pt idx="309" formatCode="0.0000">
                  <c:v>0.69702008820084205</c:v>
                </c:pt>
                <c:pt idx="310" formatCode="0.0000">
                  <c:v>0.61826070841019076</c:v>
                </c:pt>
                <c:pt idx="311" formatCode="0.0000">
                  <c:v>0.60326006086296047</c:v>
                </c:pt>
                <c:pt idx="312" formatCode="0.0000">
                  <c:v>0.5131512726201598</c:v>
                </c:pt>
                <c:pt idx="313" formatCode="0.0000">
                  <c:v>0.51570280472314733</c:v>
                </c:pt>
                <c:pt idx="314" formatCode="0.0000">
                  <c:v>0.46499220051575196</c:v>
                </c:pt>
                <c:pt idx="315" formatCode="0.0000">
                  <c:v>0.38275689044344952</c:v>
                </c:pt>
                <c:pt idx="316" formatCode="0.0000">
                  <c:v>0.36834010871698941</c:v>
                </c:pt>
                <c:pt idx="317" formatCode="0.0000">
                  <c:v>0.28621607670408644</c:v>
                </c:pt>
                <c:pt idx="318" formatCode="0.0000">
                  <c:v>0.21970486606615541</c:v>
                </c:pt>
                <c:pt idx="319" formatCode="0.0000">
                  <c:v>0.14280773299599406</c:v>
                </c:pt>
                <c:pt idx="320" formatCode="0.0000">
                  <c:v>0.11708028316711488</c:v>
                </c:pt>
                <c:pt idx="321" formatCode="0.0000">
                  <c:v>0.11189103676958347</c:v>
                </c:pt>
                <c:pt idx="322" formatCode="0.0000">
                  <c:v>0.12646945280680685</c:v>
                </c:pt>
                <c:pt idx="323" formatCode="0.0000">
                  <c:v>0.11572353538351234</c:v>
                </c:pt>
                <c:pt idx="324" formatCode="0.0000">
                  <c:v>1.7874822251417197</c:v>
                </c:pt>
                <c:pt idx="325" formatCode="0.0000">
                  <c:v>1.1909289942872758</c:v>
                </c:pt>
                <c:pt idx="326" formatCode="0.0000">
                  <c:v>0.59808679368585371</c:v>
                </c:pt>
                <c:pt idx="327" formatCode="0.0000">
                  <c:v>0.5257056378467645</c:v>
                </c:pt>
                <c:pt idx="328" formatCode="0.0000">
                  <c:v>0.56683947486937103</c:v>
                </c:pt>
                <c:pt idx="329" formatCode="0.0000">
                  <c:v>2.2502941784200807</c:v>
                </c:pt>
                <c:pt idx="330" formatCode="0.0000">
                  <c:v>1.1988909598090731</c:v>
                </c:pt>
                <c:pt idx="331" formatCode="0.0000">
                  <c:v>0.91482100521854881</c:v>
                </c:pt>
                <c:pt idx="332" formatCode="0.0000">
                  <c:v>0.81153530169891985</c:v>
                </c:pt>
                <c:pt idx="333" formatCode="0.0000">
                  <c:v>0.71367114155480416</c:v>
                </c:pt>
                <c:pt idx="334" formatCode="0.0000">
                  <c:v>1.1209570182967599</c:v>
                </c:pt>
                <c:pt idx="335" formatCode="0.0000">
                  <c:v>2.3280400274961939</c:v>
                </c:pt>
                <c:pt idx="336" formatCode="0.0000">
                  <c:v>1.061667246726586</c:v>
                </c:pt>
                <c:pt idx="337" formatCode="0.0000">
                  <c:v>0.95351832284580273</c:v>
                </c:pt>
                <c:pt idx="338" formatCode="0.0000">
                  <c:v>0.85096343410627839</c:v>
                </c:pt>
                <c:pt idx="339" formatCode="0.0000">
                  <c:v>0.75351319983507647</c:v>
                </c:pt>
                <c:pt idx="340" formatCode="0.0000">
                  <c:v>0.66077107553526415</c:v>
                </c:pt>
                <c:pt idx="341" formatCode="0.0000">
                  <c:v>0.57093970119326742</c:v>
                </c:pt>
                <c:pt idx="342" formatCode="0.0000">
                  <c:v>0.4822826769160693</c:v>
                </c:pt>
                <c:pt idx="343" formatCode="0.0000">
                  <c:v>0.39669656423697985</c:v>
                </c:pt>
                <c:pt idx="344" formatCode="0.0000">
                  <c:v>0.31400296800684818</c:v>
                </c:pt>
                <c:pt idx="345" formatCode="0.0000">
                  <c:v>0.2335826420232423</c:v>
                </c:pt>
                <c:pt idx="346" formatCode="0.0000">
                  <c:v>0.15980773811709059</c:v>
                </c:pt>
                <c:pt idx="347" formatCode="0.0000">
                  <c:v>9.7993476706046106E-2</c:v>
                </c:pt>
                <c:pt idx="348" formatCode="0.0000">
                  <c:v>8.7031979303446125E-2</c:v>
                </c:pt>
                <c:pt idx="349" formatCode="0.0000">
                  <c:v>8.451574217464955E-2</c:v>
                </c:pt>
                <c:pt idx="350" formatCode="0.0000">
                  <c:v>8.3407751456501866E-2</c:v>
                </c:pt>
                <c:pt idx="351" formatCode="0.0000">
                  <c:v>8.2540243201107172E-2</c:v>
                </c:pt>
                <c:pt idx="352" formatCode="0.0000">
                  <c:v>0.16053735336219516</c:v>
                </c:pt>
                <c:pt idx="353" formatCode="0.0000">
                  <c:v>9.5361805882406545E-2</c:v>
                </c:pt>
                <c:pt idx="354" formatCode="0.0000">
                  <c:v>8.2513050375982416E-2</c:v>
                </c:pt>
                <c:pt idx="355" formatCode="0.0000">
                  <c:v>0.57145706681389341</c:v>
                </c:pt>
                <c:pt idx="356" formatCode="0.0000">
                  <c:v>0.25426712079350638</c:v>
                </c:pt>
                <c:pt idx="357" formatCode="0.0000">
                  <c:v>0.19786975223227105</c:v>
                </c:pt>
                <c:pt idx="358" formatCode="0.0000">
                  <c:v>2.9957012945890846</c:v>
                </c:pt>
                <c:pt idx="359" formatCode="0.0000">
                  <c:v>0.53723612509651908</c:v>
                </c:pt>
                <c:pt idx="360" formatCode="0.0000">
                  <c:v>0.44936635845980633</c:v>
                </c:pt>
                <c:pt idx="361" formatCode="0.0000">
                  <c:v>2.3622118718244969</c:v>
                </c:pt>
                <c:pt idx="362" formatCode="0.0000">
                  <c:v>0.7770255192919534</c:v>
                </c:pt>
                <c:pt idx="363" formatCode="0.0000">
                  <c:v>0.6808589162288724</c:v>
                </c:pt>
                <c:pt idx="364" formatCode="0.0000">
                  <c:v>5.6584982927090755</c:v>
                </c:pt>
                <c:pt idx="365" formatCode="0.0000">
                  <c:v>1.2061276685842437</c:v>
                </c:pt>
                <c:pt idx="366" formatCode="0.0000">
                  <c:v>1.1864834465103253</c:v>
                </c:pt>
                <c:pt idx="367" formatCode="0.0000">
                  <c:v>1.3478600558820415</c:v>
                </c:pt>
                <c:pt idx="368" formatCode="0.0000">
                  <c:v>1.236143800582759</c:v>
                </c:pt>
                <c:pt idx="369" formatCode="0.0000">
                  <c:v>1.24746530477242</c:v>
                </c:pt>
                <c:pt idx="370" formatCode="0.0000">
                  <c:v>1.2171307341982125</c:v>
                </c:pt>
                <c:pt idx="371" formatCode="0.0000">
                  <c:v>4.7080141986058148</c:v>
                </c:pt>
                <c:pt idx="372" formatCode="0.0000">
                  <c:v>1.2799399529441347</c:v>
                </c:pt>
                <c:pt idx="373" formatCode="0.0000">
                  <c:v>3.3007756829532182</c:v>
                </c:pt>
                <c:pt idx="374" formatCode="0.0000">
                  <c:v>1.4049813492809633</c:v>
                </c:pt>
                <c:pt idx="375" formatCode="0.0000">
                  <c:v>2.0135753357575683</c:v>
                </c:pt>
                <c:pt idx="376" formatCode="0.0000">
                  <c:v>3.9282788801178024</c:v>
                </c:pt>
                <c:pt idx="377" formatCode="0.0000">
                  <c:v>1.5016452851095836</c:v>
                </c:pt>
                <c:pt idx="378" formatCode="0.0000">
                  <c:v>1.3898586365135923</c:v>
                </c:pt>
                <c:pt idx="379" formatCode="0.0000">
                  <c:v>1.281918282494988</c:v>
                </c:pt>
                <c:pt idx="380" formatCode="0.0000">
                  <c:v>1.1808777230166183</c:v>
                </c:pt>
                <c:pt idx="381" formatCode="0.0000">
                  <c:v>1.1798902923069845</c:v>
                </c:pt>
                <c:pt idx="382" formatCode="0.0000">
                  <c:v>4.1109428246197446</c:v>
                </c:pt>
                <c:pt idx="383" formatCode="0.0000">
                  <c:v>1.4840493408487592</c:v>
                </c:pt>
                <c:pt idx="384" formatCode="0.0000">
                  <c:v>1.3866497593478382</c:v>
                </c:pt>
                <c:pt idx="385" formatCode="0.0000">
                  <c:v>1.2959473990303942</c:v>
                </c:pt>
                <c:pt idx="386" formatCode="0.0000">
                  <c:v>1.190756781645758</c:v>
                </c:pt>
                <c:pt idx="387" formatCode="0.0000">
                  <c:v>1.7840157061462369</c:v>
                </c:pt>
                <c:pt idx="388" formatCode="0.0000">
                  <c:v>1.3557585110622699</c:v>
                </c:pt>
                <c:pt idx="389" formatCode="0.0000">
                  <c:v>1.797439831342885</c:v>
                </c:pt>
                <c:pt idx="390" formatCode="0.0000">
                  <c:v>1.586314896588396</c:v>
                </c:pt>
                <c:pt idx="391" formatCode="0.0000">
                  <c:v>1.6832302676106332</c:v>
                </c:pt>
                <c:pt idx="392" formatCode="0.0000">
                  <c:v>1.4578737024775337</c:v>
                </c:pt>
                <c:pt idx="393" formatCode="0.0000">
                  <c:v>4.8663054367903982</c:v>
                </c:pt>
                <c:pt idx="394" formatCode="0.0000">
                  <c:v>1.6356146001323082</c:v>
                </c:pt>
                <c:pt idx="395" formatCode="0.0000">
                  <c:v>1.5220169918476456</c:v>
                </c:pt>
                <c:pt idx="396" formatCode="0.0000">
                  <c:v>1.5542805909334385</c:v>
                </c:pt>
                <c:pt idx="397" formatCode="0.0000">
                  <c:v>1.4398360107632731</c:v>
                </c:pt>
                <c:pt idx="398" formatCode="0.0000">
                  <c:v>1.3322956719432568</c:v>
                </c:pt>
                <c:pt idx="399" formatCode="0.0000">
                  <c:v>1.2894953252155588</c:v>
                </c:pt>
                <c:pt idx="400" formatCode="0.0000">
                  <c:v>1.4119616752239752</c:v>
                </c:pt>
                <c:pt idx="401" formatCode="0.0000">
                  <c:v>1.3639975413514536</c:v>
                </c:pt>
                <c:pt idx="402" formatCode="0.0000">
                  <c:v>1.3060606977040448</c:v>
                </c:pt>
                <c:pt idx="403" formatCode="0.0000">
                  <c:v>1.2755579990358483</c:v>
                </c:pt>
                <c:pt idx="404" formatCode="0.0000">
                  <c:v>1.1700352887609831</c:v>
                </c:pt>
                <c:pt idx="405" formatCode="0.0000">
                  <c:v>1.1827412475947408</c:v>
                </c:pt>
                <c:pt idx="406" formatCode="0.0000">
                  <c:v>1.0796399644663719</c:v>
                </c:pt>
                <c:pt idx="407" formatCode="0.0000">
                  <c:v>0.97886924794834063</c:v>
                </c:pt>
                <c:pt idx="408" formatCode="0.0000">
                  <c:v>2.6296162704372392</c:v>
                </c:pt>
                <c:pt idx="409" formatCode="0.0000">
                  <c:v>1.1901651010289771</c:v>
                </c:pt>
                <c:pt idx="410" formatCode="0.0000">
                  <c:v>1.1587637248179956</c:v>
                </c:pt>
                <c:pt idx="411" formatCode="0.0000">
                  <c:v>5.584919322536428</c:v>
                </c:pt>
                <c:pt idx="412" formatCode="0.0000">
                  <c:v>1.4962412647417351</c:v>
                </c:pt>
                <c:pt idx="413" formatCode="0.0000">
                  <c:v>1.4492119224969873</c:v>
                </c:pt>
                <c:pt idx="414" formatCode="0.0000">
                  <c:v>1.3650179314250164</c:v>
                </c:pt>
                <c:pt idx="415" formatCode="0.0000">
                  <c:v>1.2577309036388387</c:v>
                </c:pt>
                <c:pt idx="416" formatCode="0.0000">
                  <c:v>1.2114584934278336</c:v>
                </c:pt>
                <c:pt idx="417" formatCode="0.0000">
                  <c:v>4.2510435665496402</c:v>
                </c:pt>
                <c:pt idx="418" formatCode="0.0000">
                  <c:v>1.5280293601154993</c:v>
                </c:pt>
                <c:pt idx="419" formatCode="0.0000">
                  <c:v>2.7368127791700507</c:v>
                </c:pt>
                <c:pt idx="420" formatCode="0.0000">
                  <c:v>1.5259092730109796</c:v>
                </c:pt>
                <c:pt idx="421" formatCode="0.0000">
                  <c:v>6.6182870875850552</c:v>
                </c:pt>
                <c:pt idx="422" formatCode="0.0000">
                  <c:v>2.8417850259791702</c:v>
                </c:pt>
                <c:pt idx="423" formatCode="0.0000">
                  <c:v>2.0309689087200171</c:v>
                </c:pt>
                <c:pt idx="424" formatCode="0.0000">
                  <c:v>8.5097068990482523</c:v>
                </c:pt>
                <c:pt idx="425" formatCode="0.0000">
                  <c:v>2.5114274053581735</c:v>
                </c:pt>
                <c:pt idx="426" formatCode="0.0000">
                  <c:v>1.973231962428615</c:v>
                </c:pt>
                <c:pt idx="427" formatCode="0.0000">
                  <c:v>1.8574555473184282</c:v>
                </c:pt>
                <c:pt idx="428" formatCode="0.0000">
                  <c:v>1.7865444238727561</c:v>
                </c:pt>
                <c:pt idx="429" formatCode="0.0000">
                  <c:v>1.6918687612054786</c:v>
                </c:pt>
                <c:pt idx="430" formatCode="0.0000">
                  <c:v>1.586635039233522</c:v>
                </c:pt>
                <c:pt idx="431" formatCode="0.0000">
                  <c:v>1.6013288061238864</c:v>
                </c:pt>
                <c:pt idx="432" formatCode="0.0000">
                  <c:v>1.499576217821474</c:v>
                </c:pt>
                <c:pt idx="433" formatCode="0.0000">
                  <c:v>1.4886682979336376</c:v>
                </c:pt>
                <c:pt idx="434" formatCode="0.0000">
                  <c:v>1.3907998272201043</c:v>
                </c:pt>
                <c:pt idx="435" formatCode="0.0000">
                  <c:v>1.5780419049462233</c:v>
                </c:pt>
                <c:pt idx="436" formatCode="0.0000">
                  <c:v>1.3960515247185961</c:v>
                </c:pt>
                <c:pt idx="437" formatCode="0.0000">
                  <c:v>11.582599525577802</c:v>
                </c:pt>
                <c:pt idx="438" formatCode="0.0000">
                  <c:v>1.9831129896406412</c:v>
                </c:pt>
                <c:pt idx="439" formatCode="0.0000">
                  <c:v>3.3088164151748387</c:v>
                </c:pt>
                <c:pt idx="440" formatCode="0.0000">
                  <c:v>2.1475602138623073</c:v>
                </c:pt>
                <c:pt idx="441" formatCode="0.0000">
                  <c:v>5.5552719373078343</c:v>
                </c:pt>
                <c:pt idx="442" formatCode="0.0000">
                  <c:v>2.6170538635078313</c:v>
                </c:pt>
                <c:pt idx="443" formatCode="0.0000">
                  <c:v>2.2453528989827998</c:v>
                </c:pt>
                <c:pt idx="444" formatCode="0.0000">
                  <c:v>2.331185383825181</c:v>
                </c:pt>
                <c:pt idx="445" formatCode="0.0000">
                  <c:v>5.092094815199399</c:v>
                </c:pt>
                <c:pt idx="446" formatCode="0.0000">
                  <c:v>2.2611078624647973</c:v>
                </c:pt>
                <c:pt idx="447" formatCode="0.0000">
                  <c:v>2.2215007972224061</c:v>
                </c:pt>
                <c:pt idx="448" formatCode="0.0000">
                  <c:v>2.1142082358002856</c:v>
                </c:pt>
                <c:pt idx="449" formatCode="0.0000">
                  <c:v>2.12835857087327</c:v>
                </c:pt>
                <c:pt idx="450" formatCode="0.0000">
                  <c:v>2.0198289008011541</c:v>
                </c:pt>
                <c:pt idx="451" formatCode="0.0000">
                  <c:v>1.9734282445177493</c:v>
                </c:pt>
                <c:pt idx="452" formatCode="0.0000">
                  <c:v>1.9511096041803748</c:v>
                </c:pt>
                <c:pt idx="453" formatCode="0.0000">
                  <c:v>1.8493194759051677</c:v>
                </c:pt>
                <c:pt idx="454" formatCode="0.0000">
                  <c:v>1.7481690404970076</c:v>
                </c:pt>
                <c:pt idx="455" formatCode="0.0000">
                  <c:v>1.6519367672985314</c:v>
                </c:pt>
                <c:pt idx="456" formatCode="0.0000">
                  <c:v>1.5581506627662347</c:v>
                </c:pt>
                <c:pt idx="457" formatCode="0.0000">
                  <c:v>2.7592384647317645</c:v>
                </c:pt>
                <c:pt idx="458" formatCode="0.0000">
                  <c:v>1.7371304537921068</c:v>
                </c:pt>
                <c:pt idx="459" formatCode="0.0000">
                  <c:v>1.700675961292768</c:v>
                </c:pt>
                <c:pt idx="460" formatCode="0.0000">
                  <c:v>1.6054251364461587</c:v>
                </c:pt>
                <c:pt idx="461" formatCode="0.0000">
                  <c:v>1.5134325514273022</c:v>
                </c:pt>
                <c:pt idx="462" formatCode="0.0000">
                  <c:v>1.4237967243682652</c:v>
                </c:pt>
                <c:pt idx="463" formatCode="0.0000">
                  <c:v>1.3551999417994627</c:v>
                </c:pt>
                <c:pt idx="464" formatCode="0.0000">
                  <c:v>1.2727921149071015</c:v>
                </c:pt>
                <c:pt idx="465" formatCode="0.0000">
                  <c:v>1.1931588636020081</c:v>
                </c:pt>
                <c:pt idx="466" formatCode="0.0000">
                  <c:v>1.1190626239418617</c:v>
                </c:pt>
                <c:pt idx="467" formatCode="0.0000">
                  <c:v>1.0536918306246965</c:v>
                </c:pt>
                <c:pt idx="468" formatCode="0.0000">
                  <c:v>1.0020572780542325</c:v>
                </c:pt>
                <c:pt idx="469" formatCode="0.0000">
                  <c:v>0.98533851778396297</c:v>
                </c:pt>
                <c:pt idx="470" formatCode="0.0000">
                  <c:v>0.9744938668178601</c:v>
                </c:pt>
                <c:pt idx="471" formatCode="0.0000">
                  <c:v>0.96470346357125469</c:v>
                </c:pt>
                <c:pt idx="472" formatCode="0.0000">
                  <c:v>1.01583873430023</c:v>
                </c:pt>
                <c:pt idx="473" formatCode="0.0000">
                  <c:v>1.0103684230711301</c:v>
                </c:pt>
                <c:pt idx="474" formatCode="0.0000">
                  <c:v>0.94715303149348695</c:v>
                </c:pt>
                <c:pt idx="475" formatCode="0.0000">
                  <c:v>0.92898273971900291</c:v>
                </c:pt>
                <c:pt idx="476" formatCode="0.0000">
                  <c:v>0.91836274484634184</c:v>
                </c:pt>
                <c:pt idx="477" formatCode="0.0000">
                  <c:v>0.90907055125095115</c:v>
                </c:pt>
                <c:pt idx="478" formatCode="0.0000">
                  <c:v>0.90484179647265572</c:v>
                </c:pt>
                <c:pt idx="479" formatCode="0.0000">
                  <c:v>0.89539525269189235</c:v>
                </c:pt>
                <c:pt idx="480" formatCode="0.0000">
                  <c:v>0.88311180738465467</c:v>
                </c:pt>
                <c:pt idx="481" formatCode="0.0000">
                  <c:v>0.87383600693079488</c:v>
                </c:pt>
                <c:pt idx="482" formatCode="0.0000">
                  <c:v>0.86921823766480533</c:v>
                </c:pt>
                <c:pt idx="483" formatCode="0.0000">
                  <c:v>0.85726873438419493</c:v>
                </c:pt>
                <c:pt idx="484" formatCode="0.0000">
                  <c:v>0.84826018531208325</c:v>
                </c:pt>
                <c:pt idx="485" formatCode="0.0000">
                  <c:v>0.83980887320513042</c:v>
                </c:pt>
                <c:pt idx="486" formatCode="0.0000">
                  <c:v>2.2638237648852129</c:v>
                </c:pt>
                <c:pt idx="487" formatCode="0.0000">
                  <c:v>1.0926417256935168</c:v>
                </c:pt>
                <c:pt idx="488" formatCode="0.0000">
                  <c:v>1.0228967148837387</c:v>
                </c:pt>
                <c:pt idx="489" formatCode="0.0000">
                  <c:v>0.95370187217985103</c:v>
                </c:pt>
                <c:pt idx="490" formatCode="0.0000">
                  <c:v>0.88843100599858582</c:v>
                </c:pt>
                <c:pt idx="491" formatCode="0.0000">
                  <c:v>0.82554647935456804</c:v>
                </c:pt>
                <c:pt idx="492" formatCode="0.0000">
                  <c:v>0.78922644364244243</c:v>
                </c:pt>
                <c:pt idx="493" formatCode="0.0000">
                  <c:v>0.77677297101273091</c:v>
                </c:pt>
                <c:pt idx="494" formatCode="0.0000">
                  <c:v>0.76834315164914369</c:v>
                </c:pt>
                <c:pt idx="495" formatCode="0.0000">
                  <c:v>0.76064370200099518</c:v>
                </c:pt>
                <c:pt idx="496" formatCode="0.0000">
                  <c:v>0.75312752889302736</c:v>
                </c:pt>
                <c:pt idx="497" formatCode="0.0000">
                  <c:v>0.74570323798666849</c:v>
                </c:pt>
                <c:pt idx="498" formatCode="0.0000">
                  <c:v>0.73835505796268197</c:v>
                </c:pt>
                <c:pt idx="499" formatCode="0.0000">
                  <c:v>0.73244231891893952</c:v>
                </c:pt>
                <c:pt idx="500" formatCode="0.0000">
                  <c:v>0.72410234877143109</c:v>
                </c:pt>
                <c:pt idx="501" formatCode="0.0000">
                  <c:v>0.71678124247334984</c:v>
                </c:pt>
                <c:pt idx="502" formatCode="0.0000">
                  <c:v>0.70968770337019915</c:v>
                </c:pt>
                <c:pt idx="503" formatCode="0.0000">
                  <c:v>0.7026898501790253</c:v>
                </c:pt>
                <c:pt idx="504" formatCode="0.0000">
                  <c:v>0.69576522826247789</c:v>
                </c:pt>
                <c:pt idx="505" formatCode="0.0000">
                  <c:v>0.68890954646271596</c:v>
                </c:pt>
                <c:pt idx="506" formatCode="0.0000">
                  <c:v>0.68212153317124857</c:v>
                </c:pt>
                <c:pt idx="507" formatCode="0.0000">
                  <c:v>0.67540042334589356</c:v>
                </c:pt>
                <c:pt idx="508" formatCode="0.0000">
                  <c:v>0.66874554146127219</c:v>
                </c:pt>
                <c:pt idx="509" formatCode="0.0000">
                  <c:v>0.66215623225135634</c:v>
                </c:pt>
                <c:pt idx="510" formatCode="0.0000">
                  <c:v>0.65563184916388151</c:v>
                </c:pt>
                <c:pt idx="511" formatCode="0.0000">
                  <c:v>0.64917175239178027</c:v>
                </c:pt>
                <c:pt idx="512" formatCode="0.0000">
                  <c:v>0.64277530849430964</c:v>
                </c:pt>
                <c:pt idx="513" formatCode="0.0000">
                  <c:v>0.63644189028248321</c:v>
                </c:pt>
                <c:pt idx="514" formatCode="0.0000">
                  <c:v>0.63017087674886851</c:v>
                </c:pt>
                <c:pt idx="515" formatCode="0.0000">
                  <c:v>0.62396165300525064</c:v>
                </c:pt>
                <c:pt idx="516" formatCode="0.0000">
                  <c:v>0.61781361022210246</c:v>
                </c:pt>
                <c:pt idx="517" formatCode="0.0000">
                  <c:v>0.61172614556884652</c:v>
                </c:pt>
                <c:pt idx="518" formatCode="0.0000">
                  <c:v>0.60569866215474033</c:v>
                </c:pt>
                <c:pt idx="519" formatCode="0.0000">
                  <c:v>0.59973056897034815</c:v>
                </c:pt>
                <c:pt idx="520" formatCode="0.0000">
                  <c:v>0.59382128082959085</c:v>
                </c:pt>
                <c:pt idx="521" formatCode="0.0000">
                  <c:v>0.58797021831236718</c:v>
                </c:pt>
                <c:pt idx="522" formatCode="0.0000">
                  <c:v>0.58217680770774016</c:v>
                </c:pt>
                <c:pt idx="523" formatCode="0.0000">
                  <c:v>1.8015654448254128</c:v>
                </c:pt>
                <c:pt idx="524" formatCode="0.0000">
                  <c:v>0.88794785140938137</c:v>
                </c:pt>
                <c:pt idx="525" formatCode="0.0000">
                  <c:v>0.8274412248920433</c:v>
                </c:pt>
                <c:pt idx="526" formatCode="0.0000">
                  <c:v>0.77184456024819181</c:v>
                </c:pt>
                <c:pt idx="527" formatCode="0.0000">
                  <c:v>0.71686867132475252</c:v>
                </c:pt>
                <c:pt idx="528" formatCode="0.0000">
                  <c:v>0.66476925951689037</c:v>
                </c:pt>
                <c:pt idx="529" formatCode="0.0000">
                  <c:v>0.61394040085661961</c:v>
                </c:pt>
                <c:pt idx="530" formatCode="0.0000">
                  <c:v>0.62482231336632899</c:v>
                </c:pt>
                <c:pt idx="531" formatCode="0.0000">
                  <c:v>0.6224212301866564</c:v>
                </c:pt>
                <c:pt idx="532" formatCode="0.0000">
                  <c:v>0.58449026044010155</c:v>
                </c:pt>
                <c:pt idx="533" formatCode="0.0000">
                  <c:v>0.53591634026756818</c:v>
                </c:pt>
                <c:pt idx="534" formatCode="0.0000">
                  <c:v>0.519244782787462</c:v>
                </c:pt>
                <c:pt idx="535" formatCode="0.0000">
                  <c:v>0.51223835189007549</c:v>
                </c:pt>
                <c:pt idx="536" formatCode="0.0000">
                  <c:v>0.50687749448279262</c:v>
                </c:pt>
                <c:pt idx="537" formatCode="0.0000">
                  <c:v>0.50183106371853881</c:v>
                </c:pt>
                <c:pt idx="538" formatCode="0.0000">
                  <c:v>0.49687776638504089</c:v>
                </c:pt>
                <c:pt idx="539" formatCode="0.0000">
                  <c:v>0.49198047832392211</c:v>
                </c:pt>
                <c:pt idx="540" formatCode="0.0000">
                  <c:v>0.48713263969003273</c:v>
                </c:pt>
                <c:pt idx="541" formatCode="0.0000">
                  <c:v>0.48233276630549549</c:v>
                </c:pt>
                <c:pt idx="542" formatCode="0.0000">
                  <c:v>0.4775802201285726</c:v>
                </c:pt>
                <c:pt idx="543" formatCode="0.0000">
                  <c:v>0.47287450738238163</c:v>
                </c:pt>
                <c:pt idx="544" formatCode="0.0000">
                  <c:v>0.46821516205091751</c:v>
                </c:pt>
                <c:pt idx="545" formatCode="0.0000">
                  <c:v>0.46360172650914966</c:v>
                </c:pt>
                <c:pt idx="546" formatCode="0.0000">
                  <c:v>0.45903374827156229</c:v>
                </c:pt>
                <c:pt idx="547" formatCode="0.0000">
                  <c:v>0.45451077941569817</c:v>
                </c:pt>
                <c:pt idx="548" formatCode="0.0000">
                  <c:v>0.45003237644994515</c:v>
                </c:pt>
                <c:pt idx="549" formatCode="0.0000">
                  <c:v>0.44559810025540025</c:v>
                </c:pt>
                <c:pt idx="550" formatCode="0.0000">
                  <c:v>0.44120751604038139</c:v>
                </c:pt>
                <c:pt idx="551" formatCode="0.0000">
                  <c:v>0.4368601932973919</c:v>
                </c:pt>
                <c:pt idx="552" formatCode="0.0000">
                  <c:v>0.43255570576084129</c:v>
                </c:pt>
                <c:pt idx="553" formatCode="0.0000">
                  <c:v>0.42829363136523724</c:v>
                </c:pt>
                <c:pt idx="554" formatCode="0.0000">
                  <c:v>0.42407355220380027</c:v>
                </c:pt>
                <c:pt idx="555" formatCode="0.0000">
                  <c:v>0.41989505448748554</c:v>
                </c:pt>
                <c:pt idx="556" formatCode="0.0000">
                  <c:v>0.41575772850441028</c:v>
                </c:pt>
                <c:pt idx="557" formatCode="0.0000">
                  <c:v>0.41166116857968038</c:v>
                </c:pt>
                <c:pt idx="558" formatCode="0.0000">
                  <c:v>0.40760497303561344</c:v>
                </c:pt>
                <c:pt idx="559" formatCode="0.0000">
                  <c:v>0.40358874415235274</c:v>
                </c:pt>
                <c:pt idx="560" formatCode="0.0000">
                  <c:v>0.43595416015487554</c:v>
                </c:pt>
                <c:pt idx="561" formatCode="0.0000">
                  <c:v>0.40170508506186986</c:v>
                </c:pt>
                <c:pt idx="562" formatCode="0.0000">
                  <c:v>0.3927766128763675</c:v>
                </c:pt>
                <c:pt idx="563" formatCode="0.0000">
                  <c:v>0.38808172536038649</c:v>
                </c:pt>
                <c:pt idx="564" formatCode="0.0000">
                  <c:v>0.38412100504474617</c:v>
                </c:pt>
                <c:pt idx="565" formatCode="0.0000">
                  <c:v>0.38031345947094314</c:v>
                </c:pt>
                <c:pt idx="566" formatCode="0.0000">
                  <c:v>0.37656237198690595</c:v>
                </c:pt>
                <c:pt idx="567" formatCode="0.0000">
                  <c:v>0.37285138793369949</c:v>
                </c:pt>
                <c:pt idx="568" formatCode="0.0000">
                  <c:v>0.36917749064015415</c:v>
                </c:pt>
                <c:pt idx="569" formatCode="0.0000">
                  <c:v>0.36690242651877769</c:v>
                </c:pt>
                <c:pt idx="570" formatCode="0.0000">
                  <c:v>0.37576526527208226</c:v>
                </c:pt>
                <c:pt idx="571" formatCode="0.0000">
                  <c:v>0.54700416913282479</c:v>
                </c:pt>
                <c:pt idx="572" formatCode="0.0000">
                  <c:v>0.83574543625628617</c:v>
                </c:pt>
                <c:pt idx="573" formatCode="0.0000">
                  <c:v>0.61950661152473607</c:v>
                </c:pt>
                <c:pt idx="574" formatCode="0.0000">
                  <c:v>0.56429137769262816</c:v>
                </c:pt>
                <c:pt idx="575" formatCode="0.0000">
                  <c:v>0.50980060381377834</c:v>
                </c:pt>
                <c:pt idx="576" formatCode="0.0000">
                  <c:v>0.45686687201234444</c:v>
                </c:pt>
                <c:pt idx="577" formatCode="0.0000">
                  <c:v>0.4066646062638446</c:v>
                </c:pt>
                <c:pt idx="578" formatCode="0.0000">
                  <c:v>0.35797395105512825</c:v>
                </c:pt>
                <c:pt idx="579" formatCode="0.0000">
                  <c:v>0.33499440934701846</c:v>
                </c:pt>
                <c:pt idx="580" formatCode="0.0000">
                  <c:v>0.32846577990208403</c:v>
                </c:pt>
                <c:pt idx="581" formatCode="0.0000">
                  <c:v>0.32469371080204773</c:v>
                </c:pt>
                <c:pt idx="582" formatCode="0.0000">
                  <c:v>0.32140554792583231</c:v>
                </c:pt>
                <c:pt idx="583" formatCode="0.0000">
                  <c:v>0.31822391435259301</c:v>
                </c:pt>
                <c:pt idx="584" formatCode="0.0000">
                  <c:v>0.31781102476047873</c:v>
                </c:pt>
                <c:pt idx="585" formatCode="0.0000">
                  <c:v>0.31243310030169369</c:v>
                </c:pt>
                <c:pt idx="586" formatCode="0.0000">
                  <c:v>0.3089818537649382</c:v>
                </c:pt>
                <c:pt idx="587" formatCode="0.0000">
                  <c:v>0.30587552608254071</c:v>
                </c:pt>
                <c:pt idx="588" formatCode="0.0000">
                  <c:v>0.34831690985079883</c:v>
                </c:pt>
                <c:pt idx="589" formatCode="0.0000">
                  <c:v>0.30741000759193882</c:v>
                </c:pt>
                <c:pt idx="590" formatCode="0.0000">
                  <c:v>0.3022502245989056</c:v>
                </c:pt>
                <c:pt idx="591" formatCode="0.0000">
                  <c:v>0.29487114015368071</c:v>
                </c:pt>
                <c:pt idx="592" formatCode="0.0000">
                  <c:v>0.29123542858490908</c:v>
                </c:pt>
                <c:pt idx="593" formatCode="0.0000">
                  <c:v>0.28824463722297222</c:v>
                </c:pt>
                <c:pt idx="594" formatCode="0.0000">
                  <c:v>0.28538438610685024</c:v>
                </c:pt>
                <c:pt idx="595" formatCode="0.0000">
                  <c:v>0.2839316359641092</c:v>
                </c:pt>
                <c:pt idx="596" formatCode="0.0000">
                  <c:v>0.28001041093191997</c:v>
                </c:pt>
                <c:pt idx="597" formatCode="0.0000">
                  <c:v>0.27706495908590578</c:v>
                </c:pt>
                <c:pt idx="598" formatCode="0.0000">
                  <c:v>0.27430403445604584</c:v>
                </c:pt>
                <c:pt idx="599" formatCode="0.0000">
                  <c:v>0.33251146736723752</c:v>
                </c:pt>
                <c:pt idx="600" formatCode="0.0000">
                  <c:v>0.27902723418137743</c:v>
                </c:pt>
                <c:pt idx="601" formatCode="0.0000">
                  <c:v>0.26794659470505949</c:v>
                </c:pt>
                <c:pt idx="602" formatCode="0.0000">
                  <c:v>0.26392398481679386</c:v>
                </c:pt>
                <c:pt idx="603" formatCode="0.0000">
                  <c:v>0.2610940772228984</c:v>
                </c:pt>
                <c:pt idx="604" formatCode="0.0000">
                  <c:v>0.2584833890147003</c:v>
                </c:pt>
                <c:pt idx="605" formatCode="0.0000">
                  <c:v>0.25593017407162538</c:v>
                </c:pt>
                <c:pt idx="606" formatCode="0.0000">
                  <c:v>0.25340738496436288</c:v>
                </c:pt>
                <c:pt idx="607" formatCode="0.0000">
                  <c:v>0.2509103277181523</c:v>
                </c:pt>
                <c:pt idx="608" formatCode="0.0000">
                  <c:v>0.24843801963644882</c:v>
                </c:pt>
                <c:pt idx="609" formatCode="0.0000">
                  <c:v>0.24599009586663725</c:v>
                </c:pt>
                <c:pt idx="610" formatCode="0.0000">
                  <c:v>0.24356629606711686</c:v>
                </c:pt>
                <c:pt idx="611" formatCode="0.0000">
                  <c:v>0.24116637920713094</c:v>
                </c:pt>
                <c:pt idx="612" formatCode="0.0000">
                  <c:v>0.23879010940956563</c:v>
                </c:pt>
                <c:pt idx="613" formatCode="0.0000">
                  <c:v>0.23643725358254938</c:v>
                </c:pt>
                <c:pt idx="614" formatCode="0.0000">
                  <c:v>0.23410758100743179</c:v>
                </c:pt>
                <c:pt idx="615" formatCode="0.0000">
                  <c:v>0.23180086325158408</c:v>
                </c:pt>
                <c:pt idx="616" formatCode="0.0000">
                  <c:v>0.22951687413528546</c:v>
                </c:pt>
                <c:pt idx="617" formatCode="0.0000">
                  <c:v>0.22725538970776735</c:v>
                </c:pt>
                <c:pt idx="618" formatCode="0.0000">
                  <c:v>0.22501618822495956</c:v>
                </c:pt>
                <c:pt idx="619" formatCode="0.0000">
                  <c:v>0.22279905012769852</c:v>
                </c:pt>
                <c:pt idx="620" formatCode="0.0000">
                  <c:v>0.22060375802019089</c:v>
                </c:pt>
                <c:pt idx="621" formatCode="0.0000">
                  <c:v>0.21843009664869645</c:v>
                </c:pt>
                <c:pt idx="622" formatCode="0.0000">
                  <c:v>0.21627785288042109</c:v>
                </c:pt>
                <c:pt idx="623" formatCode="0.0000">
                  <c:v>0.21414681568261912</c:v>
                </c:pt>
                <c:pt idx="624" formatCode="0.0000">
                  <c:v>0.21203677610190055</c:v>
                </c:pt>
                <c:pt idx="625" formatCode="0.0000">
                  <c:v>0.20994752724374321</c:v>
                </c:pt>
                <c:pt idx="626" formatCode="0.0000">
                  <c:v>0.20787886425220556</c:v>
                </c:pt>
                <c:pt idx="627" formatCode="0.0000">
                  <c:v>0.20583058428984061</c:v>
                </c:pt>
                <c:pt idx="628" formatCode="0.0000">
                  <c:v>0.20720885362532257</c:v>
                </c:pt>
                <c:pt idx="629" formatCode="0.0000">
                  <c:v>0.20235961212896825</c:v>
                </c:pt>
                <c:pt idx="630" formatCode="0.0000">
                  <c:v>0.19989983792375687</c:v>
                </c:pt>
                <c:pt idx="631" formatCode="0.0000">
                  <c:v>0.19785287133086804</c:v>
                </c:pt>
                <c:pt idx="632" formatCode="0.0000">
                  <c:v>0.1958905520112634</c:v>
                </c:pt>
                <c:pt idx="633" formatCode="0.0000">
                  <c:v>0.19395826713788433</c:v>
                </c:pt>
                <c:pt idx="634" formatCode="0.0000">
                  <c:v>0.19204679692129714</c:v>
                </c:pt>
                <c:pt idx="635" formatCode="0.0000">
                  <c:v>0.1901544554783437</c:v>
                </c:pt>
                <c:pt idx="636" formatCode="0.0000">
                  <c:v>0.18828080861157453</c:v>
                </c:pt>
                <c:pt idx="637" formatCode="0.0000">
                  <c:v>0.20005109977554833</c:v>
                </c:pt>
                <c:pt idx="638" formatCode="0.0000">
                  <c:v>0.30571260180202947</c:v>
                </c:pt>
                <c:pt idx="639" formatCode="0.0000">
                  <c:v>0.21771674080651027</c:v>
                </c:pt>
                <c:pt idx="640" formatCode="0.0000">
                  <c:v>0.18676800652012043</c:v>
                </c:pt>
                <c:pt idx="641" formatCode="0.0000">
                  <c:v>0.18014818660065118</c:v>
                </c:pt>
                <c:pt idx="642" formatCode="0.0000">
                  <c:v>0.17758004258497628</c:v>
                </c:pt>
                <c:pt idx="643" formatCode="0.0000">
                  <c:v>0.1756986998565368</c:v>
                </c:pt>
                <c:pt idx="644" formatCode="0.0000">
                  <c:v>0.17394566078881793</c:v>
                </c:pt>
                <c:pt idx="645" formatCode="0.0000">
                  <c:v>0.17222810905652441</c:v>
                </c:pt>
                <c:pt idx="646" formatCode="0.0000">
                  <c:v>0.17053050317199464</c:v>
                </c:pt>
                <c:pt idx="647" formatCode="0.0000">
                  <c:v>0.16885012572878555</c:v>
                </c:pt>
                <c:pt idx="648" formatCode="0.0000">
                  <c:v>0.16718638866617602</c:v>
                </c:pt>
                <c:pt idx="649" formatCode="0.0000">
                  <c:v>0.16553905861057208</c:v>
                </c:pt>
                <c:pt idx="650" formatCode="0.0000">
                  <c:v>0.16390796238185992</c:v>
                </c:pt>
                <c:pt idx="651" formatCode="0.0000">
                  <c:v>0.16229293811302764</c:v>
                </c:pt>
                <c:pt idx="652" formatCode="0.0000">
                  <c:v>0.16069382712608082</c:v>
                </c:pt>
                <c:pt idx="653" formatCode="0.0000">
                  <c:v>0.19483586140741876</c:v>
                </c:pt>
                <c:pt idx="654" formatCode="0.0000">
                  <c:v>0.16551467932471797</c:v>
                </c:pt>
                <c:pt idx="655" formatCode="0.0000">
                  <c:v>0.4292718861916624</c:v>
                </c:pt>
                <c:pt idx="656" formatCode="0.0000">
                  <c:v>0.3459947077234764</c:v>
                </c:pt>
                <c:pt idx="657" formatCode="0.0000">
                  <c:v>4.1462716397018662</c:v>
                </c:pt>
                <c:pt idx="658" formatCode="0.0000">
                  <c:v>0.8977462149754023</c:v>
                </c:pt>
                <c:pt idx="659" formatCode="0.0000">
                  <c:v>2.3003624596135017</c:v>
                </c:pt>
                <c:pt idx="660" formatCode="0.0000">
                  <c:v>1.0738233706039222</c:v>
                </c:pt>
                <c:pt idx="661" formatCode="0.0000">
                  <c:v>0.97194414384064431</c:v>
                </c:pt>
                <c:pt idx="662" formatCode="0.0000">
                  <c:v>1.499716483843986</c:v>
                </c:pt>
                <c:pt idx="663" formatCode="0.0000">
                  <c:v>1.1593411915487364</c:v>
                </c:pt>
                <c:pt idx="664" formatCode="0.0000">
                  <c:v>1.0537953547973797</c:v>
                </c:pt>
                <c:pt idx="665" formatCode="0.0000">
                  <c:v>1.0363121646123621</c:v>
                </c:pt>
                <c:pt idx="666" formatCode="0.0000">
                  <c:v>1.0423321509477972</c:v>
                </c:pt>
                <c:pt idx="667" formatCode="0.0000">
                  <c:v>1.0051597926746398</c:v>
                </c:pt>
                <c:pt idx="668" formatCode="0.0000">
                  <c:v>1.1881442035778051</c:v>
                </c:pt>
                <c:pt idx="669" formatCode="0.0000">
                  <c:v>1.0570444799155359</c:v>
                </c:pt>
                <c:pt idx="670" formatCode="0.0000">
                  <c:v>0.96345287720862582</c:v>
                </c:pt>
                <c:pt idx="671" formatCode="0.0000">
                  <c:v>0.90834649933312595</c:v>
                </c:pt>
                <c:pt idx="672" formatCode="0.0000">
                  <c:v>0.80754052940128451</c:v>
                </c:pt>
                <c:pt idx="673" formatCode="0.0000">
                  <c:v>0.79736134236207024</c:v>
                </c:pt>
                <c:pt idx="674" formatCode="0.0000">
                  <c:v>0.70116427381857482</c:v>
                </c:pt>
                <c:pt idx="675" formatCode="0.0000">
                  <c:v>0.62236406037996383</c:v>
                </c:pt>
                <c:pt idx="676" formatCode="0.0000">
                  <c:v>0.60732298152843311</c:v>
                </c:pt>
                <c:pt idx="677" formatCode="0.0000">
                  <c:v>0.51717416036060326</c:v>
                </c:pt>
                <c:pt idx="678" formatCode="0.0000">
                  <c:v>0.519686053992507</c:v>
                </c:pt>
                <c:pt idx="679" formatCode="0.0000">
                  <c:v>0.46893620188132457</c:v>
                </c:pt>
                <c:pt idx="680" formatCode="0.0000">
                  <c:v>0.38666203062417914</c:v>
                </c:pt>
                <c:pt idx="681" formatCode="0.0000">
                  <c:v>0.37220677062138646</c:v>
                </c:pt>
                <c:pt idx="682" formatCode="0.0000">
                  <c:v>0.29004463946777237</c:v>
                </c:pt>
                <c:pt idx="683" formatCode="0.0000">
                  <c:v>0.22349570508903813</c:v>
                </c:pt>
                <c:pt idx="684" formatCode="0.0000">
                  <c:v>0.14656121997907687</c:v>
                </c:pt>
                <c:pt idx="685" formatCode="0.0000">
                  <c:v>0.12079678614894246</c:v>
                </c:pt>
                <c:pt idx="686" formatCode="0.0000">
                  <c:v>0.11557092016232909</c:v>
                </c:pt>
                <c:pt idx="687" formatCode="0.0000">
                  <c:v>0.13011307743200376</c:v>
                </c:pt>
                <c:pt idx="688" formatCode="0.0000">
                  <c:v>0.11933125850743341</c:v>
                </c:pt>
                <c:pt idx="689" formatCode="0.0000">
                  <c:v>1.7910544005104081</c:v>
                </c:pt>
                <c:pt idx="690" formatCode="0.0000">
                  <c:v>1.1944659721612307</c:v>
                </c:pt>
                <c:pt idx="691" formatCode="0.0000">
                  <c:v>0.60158892087437399</c:v>
                </c:pt>
                <c:pt idx="692" formatCode="0.0000">
                  <c:v>0.52917325774195445</c:v>
                </c:pt>
                <c:pt idx="693" formatCode="0.0000">
                  <c:v>0.57027292747981095</c:v>
                </c:pt>
                <c:pt idx="694" formatCode="0.0000">
                  <c:v>2.2536938004041653</c:v>
                </c:pt>
                <c:pt idx="695" formatCode="0.0000">
                  <c:v>1.2022570845080218</c:v>
                </c:pt>
                <c:pt idx="696" formatCode="0.0000">
                  <c:v>0.91815396268909011</c:v>
                </c:pt>
                <c:pt idx="697" formatCode="0.0000">
                  <c:v>0.81483541874565535</c:v>
                </c:pt>
                <c:pt idx="698" formatCode="0.0000">
                  <c:v>0.71693874176225147</c:v>
                </c:pt>
                <c:pt idx="699" formatCode="0.0000">
                  <c:v>1.1241924220610815</c:v>
                </c:pt>
                <c:pt idx="700" formatCode="0.0000">
                  <c:v>2.3312435520566126</c:v>
                </c:pt>
                <c:pt idx="701" formatCode="0.0000">
                  <c:v>1.0648392061964906</c:v>
                </c:pt>
                <c:pt idx="702" formatCode="0.0000">
                  <c:v>0.95665902824354865</c:v>
                </c:pt>
                <c:pt idx="703" formatCode="0.0000">
                  <c:v>0.85407319338568266</c:v>
                </c:pt>
                <c:pt idx="704" formatCode="0.0000">
                  <c:v>0.75659231791561377</c:v>
                </c:pt>
                <c:pt idx="705" formatCode="0.0000">
                  <c:v>0.66381985433196522</c:v>
                </c:pt>
                <c:pt idx="706" formatCode="0.0000">
                  <c:v>0.57395843964632198</c:v>
                </c:pt>
                <c:pt idx="707" formatCode="0.0000">
                  <c:v>0.48527167102013846</c:v>
                </c:pt>
                <c:pt idx="708" formatCode="0.0000">
                  <c:v>0.3996561070702187</c:v>
                </c:pt>
                <c:pt idx="709" formatCode="0.0000">
                  <c:v>0.31693334975964293</c:v>
                </c:pt>
                <c:pt idx="710" formatCode="0.0000">
                  <c:v>0.23648415002666417</c:v>
                </c:pt>
                <c:pt idx="711" formatCode="0.0000">
                  <c:v>0.16268065687106945</c:v>
                </c:pt>
                <c:pt idx="712" formatCode="0.0000">
                  <c:v>0.10083808790726605</c:v>
                </c:pt>
                <c:pt idx="713" formatCode="0.0000">
                  <c:v>8.9848561872966859E-2</c:v>
                </c:pt>
                <c:pt idx="714" formatCode="0.0000">
                  <c:v>8.730457228525515E-2</c:v>
                </c:pt>
                <c:pt idx="715" formatCode="0.0000">
                  <c:v>8.6169102559780039E-2</c:v>
                </c:pt>
                <c:pt idx="716" formatCode="0.0000">
                  <c:v>8.5274386054262116E-2</c:v>
                </c:pt>
                <c:pt idx="717" formatCode="0.0000">
                  <c:v>0.16324455605459587</c:v>
                </c:pt>
                <c:pt idx="718" formatCode="0.0000">
                  <c:v>9.8042333861873526E-2</c:v>
                </c:pt>
                <c:pt idx="719" formatCode="0.0000">
                  <c:v>8.5167166474815717E-2</c:v>
                </c:pt>
                <c:pt idx="720" formatCode="0.0000">
                  <c:v>0.57408503127464361</c:v>
                </c:pt>
                <c:pt idx="721" formatCode="0.0000">
                  <c:v>0.25686919129449254</c:v>
                </c:pt>
                <c:pt idx="722" formatCode="0.0000">
                  <c:v>0.2004461839128461</c:v>
                </c:pt>
                <c:pt idx="723" formatCode="0.0000">
                  <c:v>2.9982523400746528</c:v>
                </c:pt>
                <c:pt idx="724" formatCode="0.0000">
                  <c:v>0.53976203452330629</c:v>
                </c:pt>
                <c:pt idx="725" formatCode="0.0000">
                  <c:v>0.4518673794993866</c:v>
                </c:pt>
                <c:pt idx="726" formatCode="0.0000">
                  <c:v>2.3646882497080774</c:v>
                </c:pt>
                <c:pt idx="727" formatCode="0.0000">
                  <c:v>0.77947749683441958</c:v>
                </c:pt>
                <c:pt idx="728" formatCode="0.0000">
                  <c:v>0.68328673385259719</c:v>
                </c:pt>
                <c:pt idx="729" formatCode="0.0000">
                  <c:v>5.6609021884674933</c:v>
                </c:pt>
                <c:pt idx="730" formatCode="0.0000">
                  <c:v>1.2085078781851897</c:v>
                </c:pt>
                <c:pt idx="731" formatCode="0.0000">
                  <c:v>1.1888402033391514</c:v>
                </c:pt>
                <c:pt idx="732" formatCode="0.0000">
                  <c:v>1.3501935910244975</c:v>
                </c:pt>
                <c:pt idx="733" formatCode="0.0000">
                  <c:v>1.2384543428476515</c:v>
                </c:pt>
                <c:pt idx="734" formatCode="0.0000">
                  <c:v>1.2497530807140482</c:v>
                </c:pt>
                <c:pt idx="735" formatCode="0.0000">
                  <c:v>1.2193959681385822</c:v>
                </c:pt>
              </c:numCache>
            </c:numRef>
          </c:yVal>
          <c:smooth val="0"/>
          <c:extLst>
            <c:ext xmlns:c16="http://schemas.microsoft.com/office/drawing/2014/chart" uri="{C3380CC4-5D6E-409C-BE32-E72D297353CC}">
              <c16:uniqueId val="{00000001-A949-534F-8F2C-B607E608F451}"/>
            </c:ext>
          </c:extLst>
        </c:ser>
        <c:ser>
          <c:idx val="1"/>
          <c:order val="2"/>
          <c:tx>
            <c:v>Periodo de calentamiento</c:v>
          </c:tx>
          <c:spPr>
            <a:ln w="19050" cap="rnd">
              <a:solidFill>
                <a:srgbClr val="FF0000"/>
              </a:solidFill>
              <a:round/>
            </a:ln>
            <a:effectLst/>
          </c:spPr>
          <c:marker>
            <c:symbol val="none"/>
          </c:marker>
          <c:dPt>
            <c:idx val="1"/>
            <c:marker>
              <c:symbol val="none"/>
            </c:marker>
            <c:bubble3D val="0"/>
            <c:spPr>
              <a:ln w="19050" cap="rnd">
                <a:solidFill>
                  <a:srgbClr val="FF0000"/>
                </a:solidFill>
                <a:prstDash val="dash"/>
                <a:round/>
              </a:ln>
              <a:effectLst/>
            </c:spPr>
            <c:extLst>
              <c:ext xmlns:c16="http://schemas.microsoft.com/office/drawing/2014/chart" uri="{C3380CC4-5D6E-409C-BE32-E72D297353CC}">
                <c16:uniqueId val="{00000003-9293-E041-B75A-D0800A1978C4}"/>
              </c:ext>
            </c:extLst>
          </c:dPt>
          <c:xVal>
            <c:numRef>
              <c:f>Entradas!$K$45:$K$46</c:f>
              <c:numCache>
                <c:formatCode>General</c:formatCode>
                <c:ptCount val="2"/>
                <c:pt idx="0">
                  <c:v>60</c:v>
                </c:pt>
                <c:pt idx="1">
                  <c:v>60</c:v>
                </c:pt>
              </c:numCache>
            </c:numRef>
          </c:xVal>
          <c:yVal>
            <c:numRef>
              <c:f>Entradas!$L$45:$L$46</c:f>
              <c:numCache>
                <c:formatCode>General</c:formatCode>
                <c:ptCount val="2"/>
                <c:pt idx="0">
                  <c:v>0</c:v>
                </c:pt>
                <c:pt idx="1">
                  <c:v>11.582599525577802</c:v>
                </c:pt>
              </c:numCache>
            </c:numRef>
          </c:yVal>
          <c:smooth val="0"/>
          <c:extLst>
            <c:ext xmlns:c16="http://schemas.microsoft.com/office/drawing/2014/chart" uri="{C3380CC4-5D6E-409C-BE32-E72D297353CC}">
              <c16:uniqueId val="{00000002-9293-E041-B75A-D0800A1978C4}"/>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caudal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4.6215407260341825</c:v>
                </c:pt>
                <c:pt idx="7" formatCode="0.0000">
                  <c:v>1.1944257357222643</c:v>
                </c:pt>
                <c:pt idx="8" formatCode="0.0000">
                  <c:v>3.2192477947918743</c:v>
                </c:pt>
                <c:pt idx="9" formatCode="0.0000">
                  <c:v>1.3242532471997299</c:v>
                </c:pt>
                <c:pt idx="10" formatCode="0.0000">
                  <c:v>1.9335392274512762</c:v>
                </c:pt>
                <c:pt idx="11" formatCode="0.0000">
                  <c:v>3.8490349101769237</c:v>
                </c:pt>
                <c:pt idx="12" formatCode="0.0000">
                  <c:v>1.4231821209251894</c:v>
                </c:pt>
                <c:pt idx="13" formatCode="0.0000">
                  <c:v>1.3121685847552702</c:v>
                </c:pt>
                <c:pt idx="14" formatCode="0.0000">
                  <c:v>1.2049937256319558</c:v>
                </c:pt>
                <c:pt idx="15" formatCode="0.0000">
                  <c:v>1.1047111185710075</c:v>
                </c:pt>
                <c:pt idx="16" formatCode="0.0000">
                  <c:v>1.1044741721144766</c:v>
                </c:pt>
                <c:pt idx="17" formatCode="0.0000">
                  <c:v>4.0362696964942346</c:v>
                </c:pt>
                <c:pt idx="18" formatCode="0.0000">
                  <c:v>1.4101119849536763</c:v>
                </c:pt>
                <c:pt idx="19" formatCode="0.0000">
                  <c:v>1.3134409259402902</c:v>
                </c:pt>
                <c:pt idx="20" formatCode="0.0000">
                  <c:v>1.2234599098010646</c:v>
                </c:pt>
                <c:pt idx="21" formatCode="0.0000">
                  <c:v>1.1189835290150483</c:v>
                </c:pt>
                <c:pt idx="22" formatCode="0.0000">
                  <c:v>1.7129496525673467</c:v>
                </c:pt>
                <c:pt idx="23" formatCode="0.0000">
                  <c:v>1.2853926883311411</c:v>
                </c:pt>
                <c:pt idx="24" formatCode="0.0000">
                  <c:v>1.7277673399149489</c:v>
                </c:pt>
                <c:pt idx="25" formatCode="0.0000">
                  <c:v>1.517328907510576</c:v>
                </c:pt>
                <c:pt idx="26" formatCode="0.0000">
                  <c:v>1.614924013822497</c:v>
                </c:pt>
                <c:pt idx="27" formatCode="0.0000">
                  <c:v>1.3902404864773574</c:v>
                </c:pt>
                <c:pt idx="28" formatCode="0.0000">
                  <c:v>4.7993386269794707</c:v>
                </c:pt>
                <c:pt idx="29" formatCode="0.0000">
                  <c:v>1.5693076302486966</c:v>
                </c:pt>
                <c:pt idx="30" formatCode="0.0000">
                  <c:v>1.4563633603313837</c:v>
                </c:pt>
                <c:pt idx="31" formatCode="0.0000">
                  <c:v>1.4892738602859803</c:v>
                </c:pt>
                <c:pt idx="32" formatCode="0.0000">
                  <c:v>1.3754698069162778</c:v>
                </c:pt>
                <c:pt idx="33" formatCode="0.0000">
                  <c:v>1.2685636836335985</c:v>
                </c:pt>
                <c:pt idx="34" formatCode="0.0000">
                  <c:v>1.2263913033664899</c:v>
                </c:pt>
                <c:pt idx="35" formatCode="0.0000">
                  <c:v>1.3494794323323895</c:v>
                </c:pt>
                <c:pt idx="36" formatCode="0.0000">
                  <c:v>1.3021309508811867</c:v>
                </c:pt>
                <c:pt idx="37" formatCode="0.0000">
                  <c:v>1.2448036934851525</c:v>
                </c:pt>
                <c:pt idx="38" formatCode="0.0000">
                  <c:v>1.2149045746698044</c:v>
                </c:pt>
                <c:pt idx="39" formatCode="0.0000">
                  <c:v>1.1099794970317354</c:v>
                </c:pt>
                <c:pt idx="40" formatCode="0.0000">
                  <c:v>1.1232771998855742</c:v>
                </c:pt>
                <c:pt idx="41" formatCode="0.0000">
                  <c:v>1.0207618301825141</c:v>
                </c:pt>
                <c:pt idx="42" formatCode="0.0000">
                  <c:v>0.92057125394525863</c:v>
                </c:pt>
                <c:pt idx="43" formatCode="0.0000">
                  <c:v>2.5718927004545677</c:v>
                </c:pt>
                <c:pt idx="44" formatCode="0.0000">
                  <c:v>1.1330102951300258</c:v>
                </c:pt>
                <c:pt idx="45" formatCode="0.0000">
                  <c:v>1.1021720788347789</c:v>
                </c:pt>
                <c:pt idx="46" formatCode="0.0000">
                  <c:v>5.528885287520108</c:v>
                </c:pt>
                <c:pt idx="47" formatCode="0.0000">
                  <c:v>1.4407593464186972</c:v>
                </c:pt>
                <c:pt idx="48" formatCode="0.0000">
                  <c:v>1.3942766807299496</c:v>
                </c:pt>
                <c:pt idx="49" formatCode="0.0000">
                  <c:v>1.3106239796796644</c:v>
                </c:pt>
                <c:pt idx="50" formatCode="0.0000">
                  <c:v>1.2038729084556636</c:v>
                </c:pt>
                <c:pt idx="51" formatCode="0.0000">
                  <c:v>1.1581311738991735</c:v>
                </c:pt>
                <c:pt idx="52" formatCode="0.0000">
                  <c:v>4.1982416938018758</c:v>
                </c:pt>
                <c:pt idx="53" formatCode="0.0000">
                  <c:v>1.4757477567963444</c:v>
                </c:pt>
                <c:pt idx="54" formatCode="0.0000">
                  <c:v>2.6850463189409073</c:v>
                </c:pt>
                <c:pt idx="55" formatCode="0.0000">
                  <c:v>1.474652880044284</c:v>
                </c:pt>
                <c:pt idx="56" formatCode="0.0000">
                  <c:v>6.5675357360665823</c:v>
                </c:pt>
                <c:pt idx="57" formatCode="0.0000">
                  <c:v>2.7915337396152391</c:v>
                </c:pt>
                <c:pt idx="58" formatCode="0.0000">
                  <c:v>1.9812127602495537</c:v>
                </c:pt>
                <c:pt idx="59" formatCode="0.0000">
                  <c:v>8.4604410097596592</c:v>
                </c:pt>
                <c:pt idx="60" formatCode="0.0000">
                  <c:v>2.4626469446109622</c:v>
                </c:pt>
                <c:pt idx="61" formatCode="0.0000">
                  <c:v>1.9249321471797463</c:v>
                </c:pt>
                <c:pt idx="62" formatCode="0.0000">
                  <c:v>1.8096316416533265</c:v>
                </c:pt>
                <c:pt idx="63" formatCode="0.0000">
                  <c:v>1.7391917385409394</c:v>
                </c:pt>
                <c:pt idx="64" formatCode="0.0000">
                  <c:v>1.6449826531607674</c:v>
                </c:pt>
                <c:pt idx="65" formatCode="0.0000">
                  <c:v>1.5402109111787761</c:v>
                </c:pt>
                <c:pt idx="66" formatCode="0.0000">
                  <c:v>1.5553621060602298</c:v>
                </c:pt>
                <c:pt idx="67" formatCode="0.0000">
                  <c:v>1.4540624386019596</c:v>
                </c:pt>
                <c:pt idx="68" formatCode="0.0000">
                  <c:v>1.4436029768213108</c:v>
                </c:pt>
                <c:pt idx="69" formatCode="0.0000">
                  <c:v>1.3461785454504203</c:v>
                </c:pt>
                <c:pt idx="70" formatCode="0.0000">
                  <c:v>1.5338602872937774</c:v>
                </c:pt>
                <c:pt idx="71" formatCode="0.0000">
                  <c:v>1.3523052390681209</c:v>
                </c:pt>
                <c:pt idx="72" formatCode="0.0000">
                  <c:v>11.539284282499393</c:v>
                </c:pt>
                <c:pt idx="73" formatCode="0.0000">
                  <c:v>1.9402245419691724</c:v>
                </c:pt>
                <c:pt idx="74" formatCode="0.0000">
                  <c:v>3.2663505575935092</c:v>
                </c:pt>
                <c:pt idx="75" formatCode="0.0000">
                  <c:v>2.1055127824903059</c:v>
                </c:pt>
                <c:pt idx="76" formatCode="0.0000">
                  <c:v>5.5136388092920594</c:v>
                </c:pt>
                <c:pt idx="77" formatCode="0.0000">
                  <c:v>2.5758309566186339</c:v>
                </c:pt>
                <c:pt idx="78" formatCode="0.0000">
                  <c:v>2.2045361712137135</c:v>
                </c:pt>
                <c:pt idx="79" formatCode="0.0000">
                  <c:v>2.290770832996591</c:v>
                </c:pt>
                <c:pt idx="80" formatCode="0.0000">
                  <c:v>5.052078478566119</c:v>
                </c:pt>
                <c:pt idx="81" formatCode="0.0000">
                  <c:v>2.2214858163275149</c:v>
                </c:pt>
                <c:pt idx="82" formatCode="0.0000">
                  <c:v>2.1822691565429504</c:v>
                </c:pt>
                <c:pt idx="83" formatCode="0.0000">
                  <c:v>2.0753631538206934</c:v>
                </c:pt>
                <c:pt idx="84" formatCode="0.0000">
                  <c:v>2.0898962387386</c:v>
                </c:pt>
                <c:pt idx="85" formatCode="0.0000">
                  <c:v>1.981745547186021</c:v>
                </c:pt>
                <c:pt idx="86" formatCode="0.0000">
                  <c:v>1.9357201352565343</c:v>
                </c:pt>
                <c:pt idx="87" formatCode="0.0000">
                  <c:v>1.9137730419010823</c:v>
                </c:pt>
                <c:pt idx="88" formatCode="0.0000">
                  <c:v>1.8123507996668895</c:v>
                </c:pt>
                <c:pt idx="89" formatCode="0.0000">
                  <c:v>1.7115646254309578</c:v>
                </c:pt>
                <c:pt idx="90" formatCode="0.0000">
                  <c:v>1.6156930242526197</c:v>
                </c:pt>
                <c:pt idx="91" formatCode="0.0000">
                  <c:v>1.5222640379531414</c:v>
                </c:pt>
                <c:pt idx="92" formatCode="0.0000">
                  <c:v>2.7237054393804825</c:v>
                </c:pt>
                <c:pt idx="93" formatCode="0.0000">
                  <c:v>1.7019475438029181</c:v>
                </c:pt>
                <c:pt idx="94" formatCode="0.0000">
                  <c:v>1.6658397168956194</c:v>
                </c:pt>
                <c:pt idx="95" formatCode="0.0000">
                  <c:v>1.570932141862402</c:v>
                </c:pt>
                <c:pt idx="96" formatCode="0.0000">
                  <c:v>1.4792794245347702</c:v>
                </c:pt>
                <c:pt idx="97" formatCode="0.0000">
                  <c:v>1.3899801163696466</c:v>
                </c:pt>
                <c:pt idx="98" formatCode="0.0000">
                  <c:v>1.321716536893943</c:v>
                </c:pt>
                <c:pt idx="99" formatCode="0.0000">
                  <c:v>1.2396386299652415</c:v>
                </c:pt>
                <c:pt idx="100" formatCode="0.0000">
                  <c:v>1.1603320478438253</c:v>
                </c:pt>
                <c:pt idx="101" formatCode="0.0000">
                  <c:v>1.0865592586180828</c:v>
                </c:pt>
                <c:pt idx="102" formatCode="0.0000">
                  <c:v>1.0215087287011511</c:v>
                </c:pt>
                <c:pt idx="103" formatCode="0.0000">
                  <c:v>0.97019128389935749</c:v>
                </c:pt>
                <c:pt idx="104" formatCode="0.0000">
                  <c:v>0.95378650685938449</c:v>
                </c:pt>
                <c:pt idx="105" formatCode="0.0000">
                  <c:v>0.94325274537202497</c:v>
                </c:pt>
                <c:pt idx="106" formatCode="0.0000">
                  <c:v>0.93377016833608084</c:v>
                </c:pt>
                <c:pt idx="107" formatCode="0.0000">
                  <c:v>0.98521023219074533</c:v>
                </c:pt>
                <c:pt idx="108" formatCode="0.0000">
                  <c:v>0.9800417108880709</c:v>
                </c:pt>
                <c:pt idx="109" formatCode="0.0000">
                  <c:v>0.91712513562882769</c:v>
                </c:pt>
                <c:pt idx="110" formatCode="0.0000">
                  <c:v>0.89925071586438576</c:v>
                </c:pt>
                <c:pt idx="111" formatCode="0.0000">
                  <c:v>0.88892367770438063</c:v>
                </c:pt>
                <c:pt idx="112" formatCode="0.0000">
                  <c:v>0.87992155424937923</c:v>
                </c:pt>
                <c:pt idx="113" formatCode="0.0000">
                  <c:v>0.87598001148129023</c:v>
                </c:pt>
                <c:pt idx="114" formatCode="0.0000">
                  <c:v>0.8668178497423884</c:v>
                </c:pt>
                <c:pt idx="115" formatCode="0.0000">
                  <c:v>0.85481598439301931</c:v>
                </c:pt>
                <c:pt idx="116" formatCode="0.0000">
                  <c:v>0.84581898942263589</c:v>
                </c:pt>
                <c:pt idx="117" formatCode="0.0000">
                  <c:v>0.84147727850328791</c:v>
                </c:pt>
                <c:pt idx="118" formatCode="0.0000">
                  <c:v>0.82980111350067742</c:v>
                </c:pt>
                <c:pt idx="119" formatCode="0.0000">
                  <c:v>0.82106320943940858</c:v>
                </c:pt>
                <c:pt idx="120" formatCode="0.0000">
                  <c:v>0.81287987561354413</c:v>
                </c:pt>
                <c:pt idx="121" formatCode="0.0000">
                  <c:v>2.2371601051208838</c:v>
                </c:pt>
                <c:pt idx="122" formatCode="0.0000">
                  <c:v>1.0662407893196348</c:v>
                </c:pt>
                <c:pt idx="123" formatCode="0.0000">
                  <c:v>0.99675591322416157</c:v>
                </c:pt>
                <c:pt idx="124" formatCode="0.0000">
                  <c:v>0.92781864206527964</c:v>
                </c:pt>
                <c:pt idx="125" formatCode="0.0000">
                  <c:v>0.86280280951523847</c:v>
                </c:pt>
                <c:pt idx="126" formatCode="0.0000">
                  <c:v>0.80017080359533199</c:v>
                </c:pt>
                <c:pt idx="127" formatCode="0.0000">
                  <c:v>0.76410080046047713</c:v>
                </c:pt>
                <c:pt idx="128" formatCode="0.0000">
                  <c:v>0.75189489677749954</c:v>
                </c:pt>
                <c:pt idx="129" formatCode="0.0000">
                  <c:v>0.74371020700484769</c:v>
                </c:pt>
                <c:pt idx="130" formatCode="0.0000">
                  <c:v>0.73625347162738974</c:v>
                </c:pt>
                <c:pt idx="131" formatCode="0.0000">
                  <c:v>0.72897762126859333</c:v>
                </c:pt>
                <c:pt idx="132" formatCode="0.0000">
                  <c:v>0.72179128515411795</c:v>
                </c:pt>
                <c:pt idx="133" formatCode="0.0000">
                  <c:v>0.71467871529677407</c:v>
                </c:pt>
                <c:pt idx="134" formatCode="0.0000">
                  <c:v>0.70899926489658427</c:v>
                </c:pt>
                <c:pt idx="135" formatCode="0.0000">
                  <c:v>0.70089028474405868</c:v>
                </c:pt>
                <c:pt idx="136" formatCode="0.0000">
                  <c:v>0.6937978924415219</c:v>
                </c:pt>
                <c:pt idx="137" formatCode="0.0000">
                  <c:v>0.6869308137604424</c:v>
                </c:pt>
                <c:pt idx="138" formatCode="0.0000">
                  <c:v>0.6801571896228622</c:v>
                </c:pt>
                <c:pt idx="139" formatCode="0.0000">
                  <c:v>0.6734545873776363</c:v>
                </c:pt>
                <c:pt idx="140" formatCode="0.0000">
                  <c:v>0.66681873763649346</c:v>
                </c:pt>
                <c:pt idx="141" formatCode="0.0000">
                  <c:v>0.66024839034601168</c:v>
                </c:pt>
                <c:pt idx="142" formatCode="0.0000">
                  <c:v>0.65374280180669031</c:v>
                </c:pt>
                <c:pt idx="143" formatCode="0.0000">
                  <c:v>0.64730131762553822</c:v>
                </c:pt>
                <c:pt idx="144" formatCode="0.0000">
                  <c:v>0.64092330346069215</c:v>
                </c:pt>
                <c:pt idx="145" formatCode="0.0000">
                  <c:v>0.63460813347788136</c:v>
                </c:pt>
                <c:pt idx="146" formatCode="0.0000">
                  <c:v>0.62835518838389315</c:v>
                </c:pt>
                <c:pt idx="147" formatCode="0.0000">
                  <c:v>0.6221638550497115</c:v>
                </c:pt>
                <c:pt idx="148" formatCode="0.0000">
                  <c:v>0.61603352639794051</c:v>
                </c:pt>
                <c:pt idx="149" formatCode="0.0000">
                  <c:v>0.60996360133457372</c:v>
                </c:pt>
                <c:pt idx="150" formatCode="0.0000">
                  <c:v>0.60395348468861088</c:v>
                </c:pt>
                <c:pt idx="151" formatCode="0.0000">
                  <c:v>0.59800258715346089</c:v>
                </c:pt>
                <c:pt idx="152" formatCode="0.0000">
                  <c:v>0.59211032522911844</c:v>
                </c:pt>
                <c:pt idx="153" formatCode="0.0000">
                  <c:v>0.5862761211649441</c:v>
                </c:pt>
                <c:pt idx="154" formatCode="0.0000">
                  <c:v>0.58049940290301316</c:v>
                </c:pt>
                <c:pt idx="155" formatCode="0.0000">
                  <c:v>0.5747796040220241</c:v>
                </c:pt>
                <c:pt idx="156" formatCode="0.0000">
                  <c:v>0.56911616368175943</c:v>
                </c:pt>
                <c:pt idx="157" formatCode="0.0000">
                  <c:v>0.5635085265680938</c:v>
                </c:pt>
                <c:pt idx="158" formatCode="0.0000">
                  <c:v>1.7830811067062733</c:v>
                </c:pt>
                <c:pt idx="159" formatCode="0.0000">
                  <c:v>0.86964564387635612</c:v>
                </c:pt>
                <c:pt idx="160" formatCode="0.0000">
                  <c:v>0.80931935336908711</c:v>
                </c:pt>
                <c:pt idx="161" formatCode="0.0000">
                  <c:v>0.75390124784164492</c:v>
                </c:pt>
                <c:pt idx="162" formatCode="0.0000">
                  <c:v>0.69910215864911118</c:v>
                </c:pt>
                <c:pt idx="163" formatCode="0.0000">
                  <c:v>0.64717780452229579</c:v>
                </c:pt>
                <c:pt idx="164" formatCode="0.0000">
                  <c:v>0.59652227865804497</c:v>
                </c:pt>
                <c:pt idx="165" formatCode="0.0000">
                  <c:v>0.60757581607445033</c:v>
                </c:pt>
                <c:pt idx="166" formatCode="0.0000">
                  <c:v>0.60534466674039022</c:v>
                </c:pt>
                <c:pt idx="167" formatCode="0.0000">
                  <c:v>0.56758195644079201</c:v>
                </c:pt>
                <c:pt idx="168" formatCode="0.0000">
                  <c:v>0.51917463781480822</c:v>
                </c:pt>
                <c:pt idx="169" formatCode="0.0000">
                  <c:v>0.50266804031653178</c:v>
                </c:pt>
                <c:pt idx="170" formatCode="0.0000">
                  <c:v>0.49582494401098387</c:v>
                </c:pt>
                <c:pt idx="171" formatCode="0.0000">
                  <c:v>0.49062581182090281</c:v>
                </c:pt>
                <c:pt idx="172" formatCode="0.0000">
                  <c:v>0.48573951275676575</c:v>
                </c:pt>
                <c:pt idx="173" formatCode="0.0000">
                  <c:v>0.48094476930760305</c:v>
                </c:pt>
                <c:pt idx="174" formatCode="0.0000">
                  <c:v>0.47620447286163259</c:v>
                </c:pt>
                <c:pt idx="175" formatCode="0.0000">
                  <c:v>0.47151207896711483</c:v>
                </c:pt>
                <c:pt idx="176" formatCode="0.0000">
                  <c:v>0.46686611868790828</c:v>
                </c:pt>
                <c:pt idx="177" formatCode="0.0000">
                  <c:v>0.46226596907382989</c:v>
                </c:pt>
                <c:pt idx="178" formatCode="0.0000">
                  <c:v>0.45771115129085177</c:v>
                </c:pt>
                <c:pt idx="179" formatCode="0.0000">
                  <c:v>0.4532012141185876</c:v>
                </c:pt>
                <c:pt idx="180" formatCode="0.0000">
                  <c:v>0.44873571458184075</c:v>
                </c:pt>
                <c:pt idx="181" formatCode="0.0000">
                  <c:v>0.44431421470058141</c:v>
                </c:pt>
                <c:pt idx="182" formatCode="0.0000">
                  <c:v>0.43993628091491177</c:v>
                </c:pt>
                <c:pt idx="183" formatCode="0.0000">
                  <c:v>0.43560148395426201</c:v>
                </c:pt>
                <c:pt idx="184" formatCode="0.0000">
                  <c:v>0.43130939878064789</c:v>
                </c:pt>
                <c:pt idx="185" formatCode="0.0000">
                  <c:v>0.42705960454456332</c:v>
                </c:pt>
                <c:pt idx="186" formatCode="0.0000">
                  <c:v>0.42285168454331201</c:v>
                </c:pt>
                <c:pt idx="187" formatCode="0.0000">
                  <c:v>0.41868522618008208</c:v>
                </c:pt>
                <c:pt idx="188" formatCode="0.0000">
                  <c:v>0.41455982092347815</c:v>
                </c:pt>
                <c:pt idx="189" formatCode="0.0000">
                  <c:v>0.41047506426746272</c:v>
                </c:pt>
                <c:pt idx="190" formatCode="0.0000">
                  <c:v>0.40643055569169217</c:v>
                </c:pt>
                <c:pt idx="191" formatCode="0.0000">
                  <c:v>0.40242589862224548</c:v>
                </c:pt>
                <c:pt idx="192" formatCode="0.0000">
                  <c:v>0.39846070039273918</c:v>
                </c:pt>
                <c:pt idx="193" formatCode="0.0000">
                  <c:v>0.39453457220582483</c:v>
                </c:pt>
                <c:pt idx="194" formatCode="0.0000">
                  <c:v>0.39064712909506694</c:v>
                </c:pt>
                <c:pt idx="195" formatCode="0.0000">
                  <c:v>0.42314006191320175</c:v>
                </c:pt>
                <c:pt idx="196" formatCode="0.0000">
                  <c:v>0.38901724718225172</c:v>
                </c:pt>
                <c:pt idx="197" formatCode="0.0000">
                  <c:v>0.38021379128538485</c:v>
                </c:pt>
                <c:pt idx="198" formatCode="0.0000">
                  <c:v>0.37564268824277086</c:v>
                </c:pt>
                <c:pt idx="199" formatCode="0.0000">
                  <c:v>0.37180453272259822</c:v>
                </c:pt>
                <c:pt idx="200" formatCode="0.0000">
                  <c:v>0.36811834428414042</c:v>
                </c:pt>
                <c:pt idx="201" formatCode="0.0000">
                  <c:v>0.36448741817468899</c:v>
                </c:pt>
                <c:pt idx="202" formatCode="0.0000">
                  <c:v>0.36089541151742427</c:v>
                </c:pt>
                <c:pt idx="203" formatCode="0.0000">
                  <c:v>0.3573393193072002</c:v>
                </c:pt>
                <c:pt idx="204" formatCode="0.0000">
                  <c:v>0.35518089950760007</c:v>
                </c:pt>
                <c:pt idx="205" formatCode="0.0000">
                  <c:v>0.36415923325839594</c:v>
                </c:pt>
                <c:pt idx="206" formatCode="0.0000">
                  <c:v>0.53551249411691082</c:v>
                </c:pt>
                <c:pt idx="207" formatCode="0.0000">
                  <c:v>0.82436699145140768</c:v>
                </c:pt>
                <c:pt idx="208" formatCode="0.0000">
                  <c:v>0.60824028124665452</c:v>
                </c:pt>
                <c:pt idx="209" formatCode="0.0000">
                  <c:v>0.55313605725020731</c:v>
                </c:pt>
                <c:pt idx="210" formatCode="0.0000">
                  <c:v>0.49875519940066687</c:v>
                </c:pt>
                <c:pt idx="211" formatCode="0.0000">
                  <c:v>0.44593030059972577</c:v>
                </c:pt>
                <c:pt idx="212" formatCode="0.0000">
                  <c:v>0.39583579549424275</c:v>
                </c:pt>
                <c:pt idx="213" formatCode="0.0000">
                  <c:v>0.3472518391372611</c:v>
                </c:pt>
                <c:pt idx="214" formatCode="0.0000">
                  <c:v>0.32437794495168609</c:v>
                </c:pt>
                <c:pt idx="215" formatCode="0.0000">
                  <c:v>0.31795392205908363</c:v>
                </c:pt>
                <c:pt idx="216" formatCode="0.0000">
                  <c:v>0.31428542879810389</c:v>
                </c:pt>
                <c:pt idx="217" formatCode="0.0000">
                  <c:v>0.31109982120353308</c:v>
                </c:pt>
                <c:pt idx="218" formatCode="0.0000">
                  <c:v>0.30801973241032138</c:v>
                </c:pt>
                <c:pt idx="219" formatCode="0.0000">
                  <c:v>0.30770738705333106</c:v>
                </c:pt>
                <c:pt idx="220" formatCode="0.0000">
                  <c:v>0.30242901614337353</c:v>
                </c:pt>
                <c:pt idx="221" formatCode="0.0000">
                  <c:v>0.29907634223061708</c:v>
                </c:pt>
                <c:pt idx="222" formatCode="0.0000">
                  <c:v>0.29606761591267627</c:v>
                </c:pt>
                <c:pt idx="223" formatCode="0.0000">
                  <c:v>0.3386056393559001</c:v>
                </c:pt>
                <c:pt idx="224" formatCode="0.0000">
                  <c:v>0.29779442455827065</c:v>
                </c:pt>
                <c:pt idx="225" formatCode="0.0000">
                  <c:v>0.29272938619512179</c:v>
                </c:pt>
                <c:pt idx="226" formatCode="0.0000">
                  <c:v>0.2854441128383764</c:v>
                </c:pt>
                <c:pt idx="227" formatCode="0.0000">
                  <c:v>0.28190128801508541</c:v>
                </c:pt>
                <c:pt idx="228" formatCode="0.0000">
                  <c:v>0.27900246816340213</c:v>
                </c:pt>
                <c:pt idx="229" formatCode="0.0000">
                  <c:v>0.27623328234033723</c:v>
                </c:pt>
                <c:pt idx="230" formatCode="0.0000">
                  <c:v>0.27487070020263071</c:v>
                </c:pt>
                <c:pt idx="231" formatCode="0.0000">
                  <c:v>0.27103875472864614</c:v>
                </c:pt>
                <c:pt idx="232" formatCode="0.0000">
                  <c:v>0.26818170274808478</c:v>
                </c:pt>
                <c:pt idx="233" formatCode="0.0000">
                  <c:v>0.26550830695874827</c:v>
                </c:pt>
                <c:pt idx="234" formatCode="0.0000">
                  <c:v>0.32380240626794993</c:v>
                </c:pt>
                <c:pt idx="235" formatCode="0.0000">
                  <c:v>0.27040398553543793</c:v>
                </c:pt>
                <c:pt idx="236" formatCode="0.0000">
                  <c:v>0.25940831298192618</c:v>
                </c:pt>
                <c:pt idx="237" formatCode="0.0000">
                  <c:v>0.25546983281713886</c:v>
                </c:pt>
                <c:pt idx="238" formatCode="0.0000">
                  <c:v>0.25272322599651798</c:v>
                </c:pt>
                <c:pt idx="239" formatCode="0.0000">
                  <c:v>0.25019501777923492</c:v>
                </c:pt>
                <c:pt idx="240" formatCode="0.0000">
                  <c:v>0.24772347013207927</c:v>
                </c:pt>
                <c:pt idx="241" formatCode="0.0000">
                  <c:v>0.24528154363341781</c:v>
                </c:pt>
                <c:pt idx="242" formatCode="0.0000">
                  <c:v>0.24286455223726552</c:v>
                </c:pt>
                <c:pt idx="243" formatCode="0.0000">
                  <c:v>0.24047152109772957</c:v>
                </c:pt>
                <c:pt idx="244" formatCode="0.0000">
                  <c:v>0.23810209313549213</c:v>
                </c:pt>
                <c:pt idx="245" formatCode="0.0000">
                  <c:v>0.23575601570565763</c:v>
                </c:pt>
                <c:pt idx="246" formatCode="0.0000">
                  <c:v>0.23343305539833697</c:v>
                </c:pt>
                <c:pt idx="247" formatCode="0.0000">
                  <c:v>0.23113298388219394</c:v>
                </c:pt>
                <c:pt idx="248" formatCode="0.0000">
                  <c:v>0.22885557553678412</c:v>
                </c:pt>
                <c:pt idx="249" formatCode="0.0000">
                  <c:v>0.22660060704126633</c:v>
                </c:pt>
                <c:pt idx="250" formatCode="0.0000">
                  <c:v>0.22436785728792907</c:v>
                </c:pt>
                <c:pt idx="251" formatCode="0.0000">
                  <c:v>0.22215710734979449</c:v>
                </c:pt>
                <c:pt idx="252" formatCode="0.0000">
                  <c:v>0.21996814045737378</c:v>
                </c:pt>
                <c:pt idx="253" formatCode="0.0000">
                  <c:v>0.21780074197711768</c:v>
                </c:pt>
                <c:pt idx="254" formatCode="0.0000">
                  <c:v>0.21565469939032203</c:v>
                </c:pt>
                <c:pt idx="255" formatCode="0.0000">
                  <c:v>0.21352980227228155</c:v>
                </c:pt>
                <c:pt idx="256" formatCode="0.0000">
                  <c:v>0.21142584227165631</c:v>
                </c:pt>
                <c:pt idx="257" formatCode="0.0000">
                  <c:v>0.20934261309004146</c:v>
                </c:pt>
                <c:pt idx="258" formatCode="0.0000">
                  <c:v>0.20727991046173949</c:v>
                </c:pt>
                <c:pt idx="259" formatCode="0.0000">
                  <c:v>0.20523753213373178</c:v>
                </c:pt>
                <c:pt idx="260" formatCode="0.0000">
                  <c:v>0.20321527784584642</c:v>
                </c:pt>
                <c:pt idx="261" formatCode="0.0000">
                  <c:v>0.20121294931112307</c:v>
                </c:pt>
                <c:pt idx="262" formatCode="0.0000">
                  <c:v>0.19923035019636992</c:v>
                </c:pt>
                <c:pt idx="263" formatCode="0.0000">
                  <c:v>0.20067365321042813</c:v>
                </c:pt>
                <c:pt idx="264" formatCode="0.0000">
                  <c:v>0.19588880460032521</c:v>
                </c:pt>
                <c:pt idx="265" formatCode="0.0000">
                  <c:v>0.19349278880291984</c:v>
                </c:pt>
                <c:pt idx="266" formatCode="0.0000">
                  <c:v>0.19150895239105883</c:v>
                </c:pt>
                <c:pt idx="267" formatCode="0.0000">
                  <c:v>0.18960914121577194</c:v>
                </c:pt>
                <c:pt idx="268" formatCode="0.0000">
                  <c:v>0.18773874857907638</c:v>
                </c:pt>
                <c:pt idx="269" formatCode="0.0000">
                  <c:v>0.18588856076022303</c:v>
                </c:pt>
                <c:pt idx="270" formatCode="0.0000">
                  <c:v>0.1840568978849422</c:v>
                </c:pt>
                <c:pt idx="271" formatCode="0.0000">
                  <c:v>0.18224333170546594</c:v>
                </c:pt>
                <c:pt idx="272" formatCode="0.0000">
                  <c:v>0.19407311156741058</c:v>
                </c:pt>
                <c:pt idx="273" formatCode="0.0000">
                  <c:v>0.29979351613555233</c:v>
                </c:pt>
                <c:pt idx="274" formatCode="0.0000">
                  <c:v>0.21185597730092132</c:v>
                </c:pt>
                <c:pt idx="275" formatCode="0.0000">
                  <c:v>0.18096499051327714</c:v>
                </c:pt>
                <c:pt idx="276" formatCode="0.0000">
                  <c:v>0.17440234909269406</c:v>
                </c:pt>
                <c:pt idx="277" formatCode="0.0000">
                  <c:v>0.1718908201825369</c:v>
                </c:pt>
                <c:pt idx="278" formatCode="0.0000">
                  <c:v>0.17006553471749583</c:v>
                </c:pt>
                <c:pt idx="279" formatCode="0.0000">
                  <c:v>0.16836800056760728</c:v>
                </c:pt>
                <c:pt idx="280" formatCode="0.0000">
                  <c:v>0.16670540684996848</c:v>
                </c:pt>
                <c:pt idx="281" formatCode="0.0000">
                  <c:v>0.16506221746568508</c:v>
                </c:pt>
                <c:pt idx="282" formatCode="0.0000">
                  <c:v>0.16343572034398443</c:v>
                </c:pt>
                <c:pt idx="283" formatCode="0.0000">
                  <c:v>0.1618253327072422</c:v>
                </c:pt>
                <c:pt idx="284" formatCode="0.0000">
                  <c:v>0.1602308264129057</c:v>
                </c:pt>
                <c:pt idx="285" formatCode="0.0000">
                  <c:v>0.15865203346035953</c:v>
                </c:pt>
                <c:pt idx="286" formatCode="0.0000">
                  <c:v>0.15708879711105553</c:v>
                </c:pt>
                <c:pt idx="287" formatCode="0.0000">
                  <c:v>0.15554096376493098</c:v>
                </c:pt>
                <c:pt idx="288" formatCode="0.0000">
                  <c:v>0.18973377043628276</c:v>
                </c:pt>
                <c:pt idx="289" formatCode="0.0000">
                  <c:v>0.16046286047114391</c:v>
                </c:pt>
                <c:pt idx="290" formatCode="0.0000">
                  <c:v>0.42426984411250213</c:v>
                </c:pt>
                <c:pt idx="291" formatCode="0.0000">
                  <c:v>0.3410419519563157</c:v>
                </c:pt>
                <c:pt idx="292" formatCode="0.0000">
                  <c:v>4.1413676846169336</c:v>
                </c:pt>
                <c:pt idx="293" formatCode="0.0000">
                  <c:v>0.89289057972795272</c:v>
                </c:pt>
                <c:pt idx="294" formatCode="0.0000">
                  <c:v>2.2955546680966679</c:v>
                </c:pt>
                <c:pt idx="295" formatCode="0.0000">
                  <c:v>1.0690629514020302</c:v>
                </c:pt>
                <c:pt idx="296" formatCode="0.0000">
                  <c:v>0.96723063018299205</c:v>
                </c:pt>
                <c:pt idx="297" formatCode="0.0000">
                  <c:v>1.4950494135590742</c:v>
                </c:pt>
                <c:pt idx="298" formatCode="0.0000">
                  <c:v>1.1547201070189512</c:v>
                </c:pt>
                <c:pt idx="299" formatCode="0.0000">
                  <c:v>1.0492198029141231</c:v>
                </c:pt>
                <c:pt idx="300" formatCode="0.0000">
                  <c:v>1.0317816967316227</c:v>
                </c:pt>
                <c:pt idx="301" formatCode="0.0000">
                  <c:v>1.0378463228461601</c:v>
                </c:pt>
                <c:pt idx="302" formatCode="0.0000">
                  <c:v>1.0007181645057293</c:v>
                </c:pt>
                <c:pt idx="303" formatCode="0.0000">
                  <c:v>1.1837463398291563</c:v>
                </c:pt>
                <c:pt idx="304" formatCode="0.0000">
                  <c:v>1.0526899493658921</c:v>
                </c:pt>
                <c:pt idx="305" formatCode="0.0000">
                  <c:v>0.95914125288565599</c:v>
                </c:pt>
                <c:pt idx="306" formatCode="0.0000">
                  <c:v>0.90407735847155923</c:v>
                </c:pt>
                <c:pt idx="307" formatCode="0.0000">
                  <c:v>0.80331345340145677</c:v>
                </c:pt>
                <c:pt idx="308" formatCode="0.0000">
                  <c:v>0.79317591674887988</c:v>
                </c:pt>
                <c:pt idx="309" formatCode="0.0000">
                  <c:v>0.69702008820084205</c:v>
                </c:pt>
                <c:pt idx="310" formatCode="0.0000">
                  <c:v>0.61826070841019076</c:v>
                </c:pt>
                <c:pt idx="311" formatCode="0.0000">
                  <c:v>0.60326006086296047</c:v>
                </c:pt>
                <c:pt idx="312" formatCode="0.0000">
                  <c:v>0.5131512726201598</c:v>
                </c:pt>
                <c:pt idx="313" formatCode="0.0000">
                  <c:v>0.51570280472314733</c:v>
                </c:pt>
                <c:pt idx="314" formatCode="0.0000">
                  <c:v>0.46499220051575196</c:v>
                </c:pt>
                <c:pt idx="315" formatCode="0.0000">
                  <c:v>0.38275689044344952</c:v>
                </c:pt>
                <c:pt idx="316" formatCode="0.0000">
                  <c:v>0.36834010871698941</c:v>
                </c:pt>
                <c:pt idx="317" formatCode="0.0000">
                  <c:v>0.28621607670408644</c:v>
                </c:pt>
                <c:pt idx="318" formatCode="0.0000">
                  <c:v>0.21970486606615541</c:v>
                </c:pt>
                <c:pt idx="319" formatCode="0.0000">
                  <c:v>0.14280773299599406</c:v>
                </c:pt>
                <c:pt idx="320" formatCode="0.0000">
                  <c:v>0.11708028316711488</c:v>
                </c:pt>
                <c:pt idx="321" formatCode="0.0000">
                  <c:v>0.11189103676958347</c:v>
                </c:pt>
                <c:pt idx="322" formatCode="0.0000">
                  <c:v>0.12646945280680685</c:v>
                </c:pt>
                <c:pt idx="323" formatCode="0.0000">
                  <c:v>0.11572353538351234</c:v>
                </c:pt>
                <c:pt idx="324" formatCode="0.0000">
                  <c:v>1.7874822251417197</c:v>
                </c:pt>
                <c:pt idx="325" formatCode="0.0000">
                  <c:v>1.1909289942872758</c:v>
                </c:pt>
                <c:pt idx="326" formatCode="0.0000">
                  <c:v>0.59808679368585371</c:v>
                </c:pt>
                <c:pt idx="327" formatCode="0.0000">
                  <c:v>0.5257056378467645</c:v>
                </c:pt>
                <c:pt idx="328" formatCode="0.0000">
                  <c:v>0.56683947486937103</c:v>
                </c:pt>
                <c:pt idx="329" formatCode="0.0000">
                  <c:v>2.2502941784200807</c:v>
                </c:pt>
                <c:pt idx="330" formatCode="0.0000">
                  <c:v>1.1988909598090731</c:v>
                </c:pt>
                <c:pt idx="331" formatCode="0.0000">
                  <c:v>0.91482100521854881</c:v>
                </c:pt>
                <c:pt idx="332" formatCode="0.0000">
                  <c:v>0.81153530169891985</c:v>
                </c:pt>
                <c:pt idx="333" formatCode="0.0000">
                  <c:v>0.71367114155480416</c:v>
                </c:pt>
                <c:pt idx="334" formatCode="0.0000">
                  <c:v>1.1209570182967599</c:v>
                </c:pt>
                <c:pt idx="335" formatCode="0.0000">
                  <c:v>2.3280400274961939</c:v>
                </c:pt>
                <c:pt idx="336" formatCode="0.0000">
                  <c:v>1.061667246726586</c:v>
                </c:pt>
                <c:pt idx="337" formatCode="0.0000">
                  <c:v>0.95351832284580273</c:v>
                </c:pt>
                <c:pt idx="338" formatCode="0.0000">
                  <c:v>0.85096343410627839</c:v>
                </c:pt>
                <c:pt idx="339" formatCode="0.0000">
                  <c:v>0.75351319983507647</c:v>
                </c:pt>
                <c:pt idx="340" formatCode="0.0000">
                  <c:v>0.66077107553526415</c:v>
                </c:pt>
                <c:pt idx="341" formatCode="0.0000">
                  <c:v>0.57093970119326742</c:v>
                </c:pt>
                <c:pt idx="342" formatCode="0.0000">
                  <c:v>0.4822826769160693</c:v>
                </c:pt>
                <c:pt idx="343" formatCode="0.0000">
                  <c:v>0.39669656423697985</c:v>
                </c:pt>
                <c:pt idx="344" formatCode="0.0000">
                  <c:v>0.31400296800684818</c:v>
                </c:pt>
                <c:pt idx="345" formatCode="0.0000">
                  <c:v>0.2335826420232423</c:v>
                </c:pt>
                <c:pt idx="346" formatCode="0.0000">
                  <c:v>0.15980773811709059</c:v>
                </c:pt>
                <c:pt idx="347" formatCode="0.0000">
                  <c:v>9.7993476706046106E-2</c:v>
                </c:pt>
                <c:pt idx="348" formatCode="0.0000">
                  <c:v>8.7031979303446125E-2</c:v>
                </c:pt>
                <c:pt idx="349" formatCode="0.0000">
                  <c:v>8.451574217464955E-2</c:v>
                </c:pt>
                <c:pt idx="350" formatCode="0.0000">
                  <c:v>8.3407751456501866E-2</c:v>
                </c:pt>
                <c:pt idx="351" formatCode="0.0000">
                  <c:v>8.2540243201107172E-2</c:v>
                </c:pt>
                <c:pt idx="352" formatCode="0.0000">
                  <c:v>0.16053735336219516</c:v>
                </c:pt>
                <c:pt idx="353" formatCode="0.0000">
                  <c:v>9.5361805882406545E-2</c:v>
                </c:pt>
                <c:pt idx="354" formatCode="0.0000">
                  <c:v>8.2513050375982416E-2</c:v>
                </c:pt>
                <c:pt idx="355" formatCode="0.0000">
                  <c:v>0.57145706681389341</c:v>
                </c:pt>
                <c:pt idx="356" formatCode="0.0000">
                  <c:v>0.25426712079350638</c:v>
                </c:pt>
                <c:pt idx="357" formatCode="0.0000">
                  <c:v>0.19786975223227105</c:v>
                </c:pt>
                <c:pt idx="358" formatCode="0.0000">
                  <c:v>2.9957012945890846</c:v>
                </c:pt>
                <c:pt idx="359" formatCode="0.0000">
                  <c:v>0.53723612509651908</c:v>
                </c:pt>
                <c:pt idx="360" formatCode="0.0000">
                  <c:v>0.44936635845980633</c:v>
                </c:pt>
                <c:pt idx="361" formatCode="0.0000">
                  <c:v>2.3622118718244969</c:v>
                </c:pt>
                <c:pt idx="362" formatCode="0.0000">
                  <c:v>0.7770255192919534</c:v>
                </c:pt>
                <c:pt idx="363" formatCode="0.0000">
                  <c:v>0.6808589162288724</c:v>
                </c:pt>
                <c:pt idx="364" formatCode="0.0000">
                  <c:v>5.6584982927090755</c:v>
                </c:pt>
                <c:pt idx="365" formatCode="0.0000">
                  <c:v>1.2061276685842437</c:v>
                </c:pt>
                <c:pt idx="366" formatCode="0.0000">
                  <c:v>1.1864834465103253</c:v>
                </c:pt>
                <c:pt idx="367" formatCode="0.0000">
                  <c:v>1.3478600558820415</c:v>
                </c:pt>
                <c:pt idx="368" formatCode="0.0000">
                  <c:v>1.236143800582759</c:v>
                </c:pt>
                <c:pt idx="369" formatCode="0.0000">
                  <c:v>1.24746530477242</c:v>
                </c:pt>
                <c:pt idx="370" formatCode="0.0000">
                  <c:v>1.2171307341982125</c:v>
                </c:pt>
                <c:pt idx="371" formatCode="0.0000">
                  <c:v>4.7080141986058148</c:v>
                </c:pt>
                <c:pt idx="372" formatCode="0.0000">
                  <c:v>1.2799399529441347</c:v>
                </c:pt>
                <c:pt idx="373" formatCode="0.0000">
                  <c:v>3.3007756829532182</c:v>
                </c:pt>
                <c:pt idx="374" formatCode="0.0000">
                  <c:v>1.4049813492809633</c:v>
                </c:pt>
                <c:pt idx="375" formatCode="0.0000">
                  <c:v>2.0135753357575683</c:v>
                </c:pt>
                <c:pt idx="376" formatCode="0.0000">
                  <c:v>3.9282788801178024</c:v>
                </c:pt>
                <c:pt idx="377" formatCode="0.0000">
                  <c:v>1.5016452851095836</c:v>
                </c:pt>
                <c:pt idx="378" formatCode="0.0000">
                  <c:v>1.3898586365135923</c:v>
                </c:pt>
                <c:pt idx="379" formatCode="0.0000">
                  <c:v>1.281918282494988</c:v>
                </c:pt>
                <c:pt idx="380" formatCode="0.0000">
                  <c:v>1.1808777230166183</c:v>
                </c:pt>
                <c:pt idx="381" formatCode="0.0000">
                  <c:v>1.1798902923069845</c:v>
                </c:pt>
                <c:pt idx="382" formatCode="0.0000">
                  <c:v>4.1109428246197446</c:v>
                </c:pt>
                <c:pt idx="383" formatCode="0.0000">
                  <c:v>1.4840493408487592</c:v>
                </c:pt>
                <c:pt idx="384" formatCode="0.0000">
                  <c:v>1.3866497593478382</c:v>
                </c:pt>
                <c:pt idx="385" formatCode="0.0000">
                  <c:v>1.2959473990303942</c:v>
                </c:pt>
                <c:pt idx="386" formatCode="0.0000">
                  <c:v>1.190756781645758</c:v>
                </c:pt>
                <c:pt idx="387" formatCode="0.0000">
                  <c:v>1.7840157061462369</c:v>
                </c:pt>
                <c:pt idx="388" formatCode="0.0000">
                  <c:v>1.3557585110622699</c:v>
                </c:pt>
                <c:pt idx="389" formatCode="0.0000">
                  <c:v>1.797439831342885</c:v>
                </c:pt>
                <c:pt idx="390" formatCode="0.0000">
                  <c:v>1.586314896588396</c:v>
                </c:pt>
                <c:pt idx="391" formatCode="0.0000">
                  <c:v>1.6832302676106332</c:v>
                </c:pt>
                <c:pt idx="392" formatCode="0.0000">
                  <c:v>1.4578737024775337</c:v>
                </c:pt>
                <c:pt idx="393" formatCode="0.0000">
                  <c:v>4.8663054367903982</c:v>
                </c:pt>
                <c:pt idx="394" formatCode="0.0000">
                  <c:v>1.6356146001323082</c:v>
                </c:pt>
                <c:pt idx="395" formatCode="0.0000">
                  <c:v>1.5220169918476456</c:v>
                </c:pt>
                <c:pt idx="396" formatCode="0.0000">
                  <c:v>1.5542805909334385</c:v>
                </c:pt>
                <c:pt idx="397" formatCode="0.0000">
                  <c:v>1.4398360107632731</c:v>
                </c:pt>
                <c:pt idx="398" formatCode="0.0000">
                  <c:v>1.3322956719432568</c:v>
                </c:pt>
                <c:pt idx="399" formatCode="0.0000">
                  <c:v>1.2894953252155588</c:v>
                </c:pt>
                <c:pt idx="400" formatCode="0.0000">
                  <c:v>1.4119616752239752</c:v>
                </c:pt>
                <c:pt idx="401" formatCode="0.0000">
                  <c:v>1.3639975413514536</c:v>
                </c:pt>
                <c:pt idx="402" formatCode="0.0000">
                  <c:v>1.3060606977040448</c:v>
                </c:pt>
                <c:pt idx="403" formatCode="0.0000">
                  <c:v>1.2755579990358483</c:v>
                </c:pt>
                <c:pt idx="404" formatCode="0.0000">
                  <c:v>1.1700352887609831</c:v>
                </c:pt>
                <c:pt idx="405" formatCode="0.0000">
                  <c:v>1.1827412475947408</c:v>
                </c:pt>
                <c:pt idx="406" formatCode="0.0000">
                  <c:v>1.0796399644663719</c:v>
                </c:pt>
                <c:pt idx="407" formatCode="0.0000">
                  <c:v>0.97886924794834063</c:v>
                </c:pt>
                <c:pt idx="408" formatCode="0.0000">
                  <c:v>2.6296162704372392</c:v>
                </c:pt>
                <c:pt idx="409" formatCode="0.0000">
                  <c:v>1.1901651010289771</c:v>
                </c:pt>
                <c:pt idx="410" formatCode="0.0000">
                  <c:v>1.1587637248179956</c:v>
                </c:pt>
                <c:pt idx="411" formatCode="0.0000">
                  <c:v>5.584919322536428</c:v>
                </c:pt>
                <c:pt idx="412" formatCode="0.0000">
                  <c:v>1.4962412647417351</c:v>
                </c:pt>
                <c:pt idx="413" formatCode="0.0000">
                  <c:v>1.4492119224969873</c:v>
                </c:pt>
                <c:pt idx="414" formatCode="0.0000">
                  <c:v>1.3650179314250164</c:v>
                </c:pt>
                <c:pt idx="415" formatCode="0.0000">
                  <c:v>1.2577309036388387</c:v>
                </c:pt>
                <c:pt idx="416" formatCode="0.0000">
                  <c:v>1.2114584934278336</c:v>
                </c:pt>
                <c:pt idx="417" formatCode="0.0000">
                  <c:v>4.2510435665496402</c:v>
                </c:pt>
                <c:pt idx="418" formatCode="0.0000">
                  <c:v>1.5280293601154993</c:v>
                </c:pt>
                <c:pt idx="419" formatCode="0.0000">
                  <c:v>2.7368127791700507</c:v>
                </c:pt>
                <c:pt idx="420" formatCode="0.0000">
                  <c:v>1.5259092730109796</c:v>
                </c:pt>
                <c:pt idx="421" formatCode="0.0000">
                  <c:v>6.6182870875850552</c:v>
                </c:pt>
                <c:pt idx="422" formatCode="0.0000">
                  <c:v>2.8417850259791702</c:v>
                </c:pt>
                <c:pt idx="423" formatCode="0.0000">
                  <c:v>2.0309689087200171</c:v>
                </c:pt>
                <c:pt idx="424" formatCode="0.0000">
                  <c:v>8.5097068990482523</c:v>
                </c:pt>
                <c:pt idx="425" formatCode="0.0000">
                  <c:v>2.5114274053581735</c:v>
                </c:pt>
                <c:pt idx="426" formatCode="0.0000">
                  <c:v>1.973231962428615</c:v>
                </c:pt>
                <c:pt idx="427" formatCode="0.0000">
                  <c:v>1.8574555473184282</c:v>
                </c:pt>
                <c:pt idx="428" formatCode="0.0000">
                  <c:v>1.7865444238727561</c:v>
                </c:pt>
                <c:pt idx="429" formatCode="0.0000">
                  <c:v>1.6918687612054786</c:v>
                </c:pt>
                <c:pt idx="430" formatCode="0.0000">
                  <c:v>1.586635039233522</c:v>
                </c:pt>
                <c:pt idx="431" formatCode="0.0000">
                  <c:v>1.6013288061238864</c:v>
                </c:pt>
                <c:pt idx="432" formatCode="0.0000">
                  <c:v>1.499576217821474</c:v>
                </c:pt>
                <c:pt idx="433" formatCode="0.0000">
                  <c:v>1.4886682979336376</c:v>
                </c:pt>
                <c:pt idx="434" formatCode="0.0000">
                  <c:v>1.3907998272201043</c:v>
                </c:pt>
                <c:pt idx="435" formatCode="0.0000">
                  <c:v>1.5780419049462233</c:v>
                </c:pt>
                <c:pt idx="436" formatCode="0.0000">
                  <c:v>1.3960515247185961</c:v>
                </c:pt>
                <c:pt idx="437" formatCode="0.0000">
                  <c:v>11.582599525577802</c:v>
                </c:pt>
                <c:pt idx="438" formatCode="0.0000">
                  <c:v>1.9831129896406412</c:v>
                </c:pt>
                <c:pt idx="439" formatCode="0.0000">
                  <c:v>3.3088164151748387</c:v>
                </c:pt>
                <c:pt idx="440" formatCode="0.0000">
                  <c:v>2.1475602138623073</c:v>
                </c:pt>
                <c:pt idx="441" formatCode="0.0000">
                  <c:v>5.5552719373078343</c:v>
                </c:pt>
                <c:pt idx="442" formatCode="0.0000">
                  <c:v>2.6170538635078313</c:v>
                </c:pt>
                <c:pt idx="443" formatCode="0.0000">
                  <c:v>2.2453528989827998</c:v>
                </c:pt>
                <c:pt idx="444" formatCode="0.0000">
                  <c:v>2.331185383825181</c:v>
                </c:pt>
                <c:pt idx="445" formatCode="0.0000">
                  <c:v>5.092094815199399</c:v>
                </c:pt>
                <c:pt idx="446" formatCode="0.0000">
                  <c:v>2.2611078624647973</c:v>
                </c:pt>
                <c:pt idx="447" formatCode="0.0000">
                  <c:v>2.2215007972224061</c:v>
                </c:pt>
                <c:pt idx="448" formatCode="0.0000">
                  <c:v>2.1142082358002856</c:v>
                </c:pt>
                <c:pt idx="449" formatCode="0.0000">
                  <c:v>2.12835857087327</c:v>
                </c:pt>
                <c:pt idx="450" formatCode="0.0000">
                  <c:v>2.0198289008011541</c:v>
                </c:pt>
                <c:pt idx="451" formatCode="0.0000">
                  <c:v>1.9734282445177493</c:v>
                </c:pt>
                <c:pt idx="452" formatCode="0.0000">
                  <c:v>1.9511096041803748</c:v>
                </c:pt>
                <c:pt idx="453" formatCode="0.0000">
                  <c:v>1.8493194759051677</c:v>
                </c:pt>
                <c:pt idx="454" formatCode="0.0000">
                  <c:v>1.7481690404970076</c:v>
                </c:pt>
                <c:pt idx="455" formatCode="0.0000">
                  <c:v>1.6519367672985314</c:v>
                </c:pt>
                <c:pt idx="456" formatCode="0.0000">
                  <c:v>1.5581506627662347</c:v>
                </c:pt>
                <c:pt idx="457" formatCode="0.0000">
                  <c:v>2.7592384647317645</c:v>
                </c:pt>
                <c:pt idx="458" formatCode="0.0000">
                  <c:v>1.7371304537921068</c:v>
                </c:pt>
                <c:pt idx="459" formatCode="0.0000">
                  <c:v>1.700675961292768</c:v>
                </c:pt>
                <c:pt idx="460" formatCode="0.0000">
                  <c:v>1.6054251364461587</c:v>
                </c:pt>
                <c:pt idx="461" formatCode="0.0000">
                  <c:v>1.5134325514273022</c:v>
                </c:pt>
                <c:pt idx="462" formatCode="0.0000">
                  <c:v>1.4237967243682652</c:v>
                </c:pt>
                <c:pt idx="463" formatCode="0.0000">
                  <c:v>1.3551999417994627</c:v>
                </c:pt>
                <c:pt idx="464" formatCode="0.0000">
                  <c:v>1.2727921149071015</c:v>
                </c:pt>
                <c:pt idx="465" formatCode="0.0000">
                  <c:v>1.1931588636020081</c:v>
                </c:pt>
                <c:pt idx="466" formatCode="0.0000">
                  <c:v>1.1190626239418617</c:v>
                </c:pt>
                <c:pt idx="467" formatCode="0.0000">
                  <c:v>1.0536918306246965</c:v>
                </c:pt>
                <c:pt idx="468" formatCode="0.0000">
                  <c:v>1.0020572780542325</c:v>
                </c:pt>
                <c:pt idx="469" formatCode="0.0000">
                  <c:v>0.98533851778396297</c:v>
                </c:pt>
                <c:pt idx="470" formatCode="0.0000">
                  <c:v>0.9744938668178601</c:v>
                </c:pt>
                <c:pt idx="471" formatCode="0.0000">
                  <c:v>0.96470346357125469</c:v>
                </c:pt>
                <c:pt idx="472" formatCode="0.0000">
                  <c:v>1.01583873430023</c:v>
                </c:pt>
                <c:pt idx="473" formatCode="0.0000">
                  <c:v>1.0103684230711301</c:v>
                </c:pt>
                <c:pt idx="474" formatCode="0.0000">
                  <c:v>0.94715303149348695</c:v>
                </c:pt>
                <c:pt idx="475" formatCode="0.0000">
                  <c:v>0.92898273971900291</c:v>
                </c:pt>
                <c:pt idx="476" formatCode="0.0000">
                  <c:v>0.91836274484634184</c:v>
                </c:pt>
                <c:pt idx="477" formatCode="0.0000">
                  <c:v>0.90907055125095115</c:v>
                </c:pt>
                <c:pt idx="478" formatCode="0.0000">
                  <c:v>0.90484179647265572</c:v>
                </c:pt>
                <c:pt idx="479" formatCode="0.0000">
                  <c:v>0.89539525269189235</c:v>
                </c:pt>
                <c:pt idx="480" formatCode="0.0000">
                  <c:v>0.88311180738465467</c:v>
                </c:pt>
                <c:pt idx="481" formatCode="0.0000">
                  <c:v>0.87383600693079488</c:v>
                </c:pt>
                <c:pt idx="482" formatCode="0.0000">
                  <c:v>0.86921823766480533</c:v>
                </c:pt>
                <c:pt idx="483" formatCode="0.0000">
                  <c:v>0.85726873438419493</c:v>
                </c:pt>
                <c:pt idx="484" formatCode="0.0000">
                  <c:v>0.84826018531208325</c:v>
                </c:pt>
                <c:pt idx="485" formatCode="0.0000">
                  <c:v>0.83980887320513042</c:v>
                </c:pt>
                <c:pt idx="486" formatCode="0.0000">
                  <c:v>2.2638237648852129</c:v>
                </c:pt>
                <c:pt idx="487" formatCode="0.0000">
                  <c:v>1.0926417256935168</c:v>
                </c:pt>
                <c:pt idx="488" formatCode="0.0000">
                  <c:v>1.0228967148837387</c:v>
                </c:pt>
                <c:pt idx="489" formatCode="0.0000">
                  <c:v>0.95370187217985103</c:v>
                </c:pt>
                <c:pt idx="490" formatCode="0.0000">
                  <c:v>0.88843100599858582</c:v>
                </c:pt>
                <c:pt idx="491" formatCode="0.0000">
                  <c:v>0.82554647935456804</c:v>
                </c:pt>
                <c:pt idx="492" formatCode="0.0000">
                  <c:v>0.78922644364244243</c:v>
                </c:pt>
                <c:pt idx="493" formatCode="0.0000">
                  <c:v>0.77677297101273091</c:v>
                </c:pt>
                <c:pt idx="494" formatCode="0.0000">
                  <c:v>0.76834315164914369</c:v>
                </c:pt>
                <c:pt idx="495" formatCode="0.0000">
                  <c:v>0.76064370200099518</c:v>
                </c:pt>
                <c:pt idx="496" formatCode="0.0000">
                  <c:v>0.75312752889302736</c:v>
                </c:pt>
                <c:pt idx="497" formatCode="0.0000">
                  <c:v>0.74570323798666849</c:v>
                </c:pt>
                <c:pt idx="498" formatCode="0.0000">
                  <c:v>0.73835505796268197</c:v>
                </c:pt>
                <c:pt idx="499" formatCode="0.0000">
                  <c:v>0.73244231891893952</c:v>
                </c:pt>
                <c:pt idx="500" formatCode="0.0000">
                  <c:v>0.72410234877143109</c:v>
                </c:pt>
                <c:pt idx="501" formatCode="0.0000">
                  <c:v>0.71678124247334984</c:v>
                </c:pt>
                <c:pt idx="502" formatCode="0.0000">
                  <c:v>0.70968770337019915</c:v>
                </c:pt>
                <c:pt idx="503" formatCode="0.0000">
                  <c:v>0.7026898501790253</c:v>
                </c:pt>
                <c:pt idx="504" formatCode="0.0000">
                  <c:v>0.69576522826247789</c:v>
                </c:pt>
                <c:pt idx="505" formatCode="0.0000">
                  <c:v>0.68890954646271596</c:v>
                </c:pt>
                <c:pt idx="506" formatCode="0.0000">
                  <c:v>0.68212153317124857</c:v>
                </c:pt>
                <c:pt idx="507" formatCode="0.0000">
                  <c:v>0.67540042334589356</c:v>
                </c:pt>
                <c:pt idx="508" formatCode="0.0000">
                  <c:v>0.66874554146127219</c:v>
                </c:pt>
                <c:pt idx="509" formatCode="0.0000">
                  <c:v>0.66215623225135634</c:v>
                </c:pt>
                <c:pt idx="510" formatCode="0.0000">
                  <c:v>0.65563184916388151</c:v>
                </c:pt>
                <c:pt idx="511" formatCode="0.0000">
                  <c:v>0.64917175239178027</c:v>
                </c:pt>
                <c:pt idx="512" formatCode="0.0000">
                  <c:v>0.64277530849430964</c:v>
                </c:pt>
                <c:pt idx="513" formatCode="0.0000">
                  <c:v>0.63644189028248321</c:v>
                </c:pt>
                <c:pt idx="514" formatCode="0.0000">
                  <c:v>0.63017087674886851</c:v>
                </c:pt>
                <c:pt idx="515" formatCode="0.0000">
                  <c:v>0.62396165300525064</c:v>
                </c:pt>
                <c:pt idx="516" formatCode="0.0000">
                  <c:v>0.61781361022210246</c:v>
                </c:pt>
                <c:pt idx="517" formatCode="0.0000">
                  <c:v>0.61172614556884652</c:v>
                </c:pt>
                <c:pt idx="518" formatCode="0.0000">
                  <c:v>0.60569866215474033</c:v>
                </c:pt>
                <c:pt idx="519" formatCode="0.0000">
                  <c:v>0.59973056897034815</c:v>
                </c:pt>
                <c:pt idx="520" formatCode="0.0000">
                  <c:v>0.59382128082959085</c:v>
                </c:pt>
                <c:pt idx="521" formatCode="0.0000">
                  <c:v>0.58797021831236718</c:v>
                </c:pt>
                <c:pt idx="522" formatCode="0.0000">
                  <c:v>0.58217680770774016</c:v>
                </c:pt>
                <c:pt idx="523" formatCode="0.0000">
                  <c:v>1.8015654448254128</c:v>
                </c:pt>
                <c:pt idx="524" formatCode="0.0000">
                  <c:v>0.88794785140938137</c:v>
                </c:pt>
                <c:pt idx="525" formatCode="0.0000">
                  <c:v>0.8274412248920433</c:v>
                </c:pt>
                <c:pt idx="526" formatCode="0.0000">
                  <c:v>0.77184456024819181</c:v>
                </c:pt>
                <c:pt idx="527" formatCode="0.0000">
                  <c:v>0.71686867132475252</c:v>
                </c:pt>
                <c:pt idx="528" formatCode="0.0000">
                  <c:v>0.66476925951689037</c:v>
                </c:pt>
                <c:pt idx="529" formatCode="0.0000">
                  <c:v>0.61394040085661961</c:v>
                </c:pt>
                <c:pt idx="530" formatCode="0.0000">
                  <c:v>0.62482231336632899</c:v>
                </c:pt>
                <c:pt idx="531" formatCode="0.0000">
                  <c:v>0.6224212301866564</c:v>
                </c:pt>
                <c:pt idx="532" formatCode="0.0000">
                  <c:v>0.58449026044010155</c:v>
                </c:pt>
                <c:pt idx="533" formatCode="0.0000">
                  <c:v>0.53591634026756818</c:v>
                </c:pt>
                <c:pt idx="534" formatCode="0.0000">
                  <c:v>0.519244782787462</c:v>
                </c:pt>
                <c:pt idx="535" formatCode="0.0000">
                  <c:v>0.51223835189007549</c:v>
                </c:pt>
                <c:pt idx="536" formatCode="0.0000">
                  <c:v>0.50687749448279262</c:v>
                </c:pt>
                <c:pt idx="537" formatCode="0.0000">
                  <c:v>0.50183106371853881</c:v>
                </c:pt>
                <c:pt idx="538" formatCode="0.0000">
                  <c:v>0.49687776638504089</c:v>
                </c:pt>
                <c:pt idx="539" formatCode="0.0000">
                  <c:v>0.49198047832392211</c:v>
                </c:pt>
                <c:pt idx="540" formatCode="0.0000">
                  <c:v>0.48713263969003273</c:v>
                </c:pt>
                <c:pt idx="541" formatCode="0.0000">
                  <c:v>0.48233276630549549</c:v>
                </c:pt>
                <c:pt idx="542" formatCode="0.0000">
                  <c:v>0.4775802201285726</c:v>
                </c:pt>
                <c:pt idx="543" formatCode="0.0000">
                  <c:v>0.47287450738238163</c:v>
                </c:pt>
                <c:pt idx="544" formatCode="0.0000">
                  <c:v>0.46821516205091751</c:v>
                </c:pt>
                <c:pt idx="545" formatCode="0.0000">
                  <c:v>0.46360172650914966</c:v>
                </c:pt>
                <c:pt idx="546" formatCode="0.0000">
                  <c:v>0.45903374827156229</c:v>
                </c:pt>
                <c:pt idx="547" formatCode="0.0000">
                  <c:v>0.45451077941569817</c:v>
                </c:pt>
                <c:pt idx="548" formatCode="0.0000">
                  <c:v>0.45003237644994515</c:v>
                </c:pt>
                <c:pt idx="549" formatCode="0.0000">
                  <c:v>0.44559810025540025</c:v>
                </c:pt>
                <c:pt idx="550" formatCode="0.0000">
                  <c:v>0.44120751604038139</c:v>
                </c:pt>
                <c:pt idx="551" formatCode="0.0000">
                  <c:v>0.4368601932973919</c:v>
                </c:pt>
                <c:pt idx="552" formatCode="0.0000">
                  <c:v>0.43255570576084129</c:v>
                </c:pt>
                <c:pt idx="553" formatCode="0.0000">
                  <c:v>0.42829363136523724</c:v>
                </c:pt>
                <c:pt idx="554" formatCode="0.0000">
                  <c:v>0.42407355220380027</c:v>
                </c:pt>
                <c:pt idx="555" formatCode="0.0000">
                  <c:v>0.41989505448748554</c:v>
                </c:pt>
                <c:pt idx="556" formatCode="0.0000">
                  <c:v>0.41575772850441028</c:v>
                </c:pt>
                <c:pt idx="557" formatCode="0.0000">
                  <c:v>0.41166116857968038</c:v>
                </c:pt>
                <c:pt idx="558" formatCode="0.0000">
                  <c:v>0.40760497303561344</c:v>
                </c:pt>
                <c:pt idx="559" formatCode="0.0000">
                  <c:v>0.40358874415235274</c:v>
                </c:pt>
                <c:pt idx="560" formatCode="0.0000">
                  <c:v>0.43595416015487554</c:v>
                </c:pt>
                <c:pt idx="561" formatCode="0.0000">
                  <c:v>0.40170508506186986</c:v>
                </c:pt>
                <c:pt idx="562" formatCode="0.0000">
                  <c:v>0.3927766128763675</c:v>
                </c:pt>
                <c:pt idx="563" formatCode="0.0000">
                  <c:v>0.38808172536038649</c:v>
                </c:pt>
                <c:pt idx="564" formatCode="0.0000">
                  <c:v>0.38412100504474617</c:v>
                </c:pt>
                <c:pt idx="565" formatCode="0.0000">
                  <c:v>0.38031345947094314</c:v>
                </c:pt>
                <c:pt idx="566" formatCode="0.0000">
                  <c:v>0.37656237198690595</c:v>
                </c:pt>
                <c:pt idx="567" formatCode="0.0000">
                  <c:v>0.37285138793369949</c:v>
                </c:pt>
                <c:pt idx="568" formatCode="0.0000">
                  <c:v>0.36917749064015415</c:v>
                </c:pt>
                <c:pt idx="569" formatCode="0.0000">
                  <c:v>0.36690242651877769</c:v>
                </c:pt>
                <c:pt idx="570" formatCode="0.0000">
                  <c:v>0.37576526527208226</c:v>
                </c:pt>
                <c:pt idx="571" formatCode="0.0000">
                  <c:v>0.54700416913282479</c:v>
                </c:pt>
                <c:pt idx="572" formatCode="0.0000">
                  <c:v>0.83574543625628617</c:v>
                </c:pt>
                <c:pt idx="573" formatCode="0.0000">
                  <c:v>0.61950661152473607</c:v>
                </c:pt>
                <c:pt idx="574" formatCode="0.0000">
                  <c:v>0.56429137769262816</c:v>
                </c:pt>
                <c:pt idx="575" formatCode="0.0000">
                  <c:v>0.50980060381377834</c:v>
                </c:pt>
                <c:pt idx="576" formatCode="0.0000">
                  <c:v>0.45686687201234444</c:v>
                </c:pt>
                <c:pt idx="577" formatCode="0.0000">
                  <c:v>0.4066646062638446</c:v>
                </c:pt>
                <c:pt idx="578" formatCode="0.0000">
                  <c:v>0.35797395105512825</c:v>
                </c:pt>
                <c:pt idx="579" formatCode="0.0000">
                  <c:v>0.33499440934701846</c:v>
                </c:pt>
                <c:pt idx="580" formatCode="0.0000">
                  <c:v>0.32846577990208403</c:v>
                </c:pt>
                <c:pt idx="581" formatCode="0.0000">
                  <c:v>0.32469371080204773</c:v>
                </c:pt>
                <c:pt idx="582" formatCode="0.0000">
                  <c:v>0.32140554792583231</c:v>
                </c:pt>
                <c:pt idx="583" formatCode="0.0000">
                  <c:v>0.31822391435259301</c:v>
                </c:pt>
                <c:pt idx="584" formatCode="0.0000">
                  <c:v>0.31781102476047873</c:v>
                </c:pt>
                <c:pt idx="585" formatCode="0.0000">
                  <c:v>0.31243310030169369</c:v>
                </c:pt>
                <c:pt idx="586" formatCode="0.0000">
                  <c:v>0.3089818537649382</c:v>
                </c:pt>
                <c:pt idx="587" formatCode="0.0000">
                  <c:v>0.30587552608254071</c:v>
                </c:pt>
                <c:pt idx="588" formatCode="0.0000">
                  <c:v>0.34831690985079883</c:v>
                </c:pt>
                <c:pt idx="589" formatCode="0.0000">
                  <c:v>0.30741000759193882</c:v>
                </c:pt>
                <c:pt idx="590" formatCode="0.0000">
                  <c:v>0.3022502245989056</c:v>
                </c:pt>
                <c:pt idx="591" formatCode="0.0000">
                  <c:v>0.29487114015368071</c:v>
                </c:pt>
                <c:pt idx="592" formatCode="0.0000">
                  <c:v>0.29123542858490908</c:v>
                </c:pt>
                <c:pt idx="593" formatCode="0.0000">
                  <c:v>0.28824463722297222</c:v>
                </c:pt>
                <c:pt idx="594" formatCode="0.0000">
                  <c:v>0.28538438610685024</c:v>
                </c:pt>
                <c:pt idx="595" formatCode="0.0000">
                  <c:v>0.2839316359641092</c:v>
                </c:pt>
                <c:pt idx="596" formatCode="0.0000">
                  <c:v>0.28001041093191997</c:v>
                </c:pt>
                <c:pt idx="597" formatCode="0.0000">
                  <c:v>0.27706495908590578</c:v>
                </c:pt>
                <c:pt idx="598" formatCode="0.0000">
                  <c:v>0.27430403445604584</c:v>
                </c:pt>
                <c:pt idx="599" formatCode="0.0000">
                  <c:v>0.33251146736723752</c:v>
                </c:pt>
                <c:pt idx="600" formatCode="0.0000">
                  <c:v>0.27902723418137743</c:v>
                </c:pt>
                <c:pt idx="601" formatCode="0.0000">
                  <c:v>0.26794659470505949</c:v>
                </c:pt>
                <c:pt idx="602" formatCode="0.0000">
                  <c:v>0.26392398481679386</c:v>
                </c:pt>
                <c:pt idx="603" formatCode="0.0000">
                  <c:v>0.2610940772228984</c:v>
                </c:pt>
                <c:pt idx="604" formatCode="0.0000">
                  <c:v>0.2584833890147003</c:v>
                </c:pt>
                <c:pt idx="605" formatCode="0.0000">
                  <c:v>0.25593017407162538</c:v>
                </c:pt>
                <c:pt idx="606" formatCode="0.0000">
                  <c:v>0.25340738496436288</c:v>
                </c:pt>
                <c:pt idx="607" formatCode="0.0000">
                  <c:v>0.2509103277181523</c:v>
                </c:pt>
                <c:pt idx="608" formatCode="0.0000">
                  <c:v>0.24843801963644882</c:v>
                </c:pt>
                <c:pt idx="609" formatCode="0.0000">
                  <c:v>0.24599009586663725</c:v>
                </c:pt>
                <c:pt idx="610" formatCode="0.0000">
                  <c:v>0.24356629606711686</c:v>
                </c:pt>
                <c:pt idx="611" formatCode="0.0000">
                  <c:v>0.24116637920713094</c:v>
                </c:pt>
                <c:pt idx="612" formatCode="0.0000">
                  <c:v>0.23879010940956563</c:v>
                </c:pt>
                <c:pt idx="613" formatCode="0.0000">
                  <c:v>0.23643725358254938</c:v>
                </c:pt>
                <c:pt idx="614" formatCode="0.0000">
                  <c:v>0.23410758100743179</c:v>
                </c:pt>
                <c:pt idx="615" formatCode="0.0000">
                  <c:v>0.23180086325158408</c:v>
                </c:pt>
                <c:pt idx="616" formatCode="0.0000">
                  <c:v>0.22951687413528546</c:v>
                </c:pt>
                <c:pt idx="617" formatCode="0.0000">
                  <c:v>0.22725538970776735</c:v>
                </c:pt>
                <c:pt idx="618" formatCode="0.0000">
                  <c:v>0.22501618822495956</c:v>
                </c:pt>
                <c:pt idx="619" formatCode="0.0000">
                  <c:v>0.22279905012769852</c:v>
                </c:pt>
                <c:pt idx="620" formatCode="0.0000">
                  <c:v>0.22060375802019089</c:v>
                </c:pt>
                <c:pt idx="621" formatCode="0.0000">
                  <c:v>0.21843009664869645</c:v>
                </c:pt>
                <c:pt idx="622" formatCode="0.0000">
                  <c:v>0.21627785288042109</c:v>
                </c:pt>
                <c:pt idx="623" formatCode="0.0000">
                  <c:v>0.21414681568261912</c:v>
                </c:pt>
                <c:pt idx="624" formatCode="0.0000">
                  <c:v>0.21203677610190055</c:v>
                </c:pt>
                <c:pt idx="625" formatCode="0.0000">
                  <c:v>0.20994752724374321</c:v>
                </c:pt>
                <c:pt idx="626" formatCode="0.0000">
                  <c:v>0.20787886425220556</c:v>
                </c:pt>
                <c:pt idx="627" formatCode="0.0000">
                  <c:v>0.20583058428984061</c:v>
                </c:pt>
                <c:pt idx="628" formatCode="0.0000">
                  <c:v>0.20720885362532257</c:v>
                </c:pt>
                <c:pt idx="629" formatCode="0.0000">
                  <c:v>0.20235961212896825</c:v>
                </c:pt>
                <c:pt idx="630" formatCode="0.0000">
                  <c:v>0.19989983792375687</c:v>
                </c:pt>
                <c:pt idx="631" formatCode="0.0000">
                  <c:v>0.19785287133086804</c:v>
                </c:pt>
                <c:pt idx="632" formatCode="0.0000">
                  <c:v>0.1958905520112634</c:v>
                </c:pt>
                <c:pt idx="633" formatCode="0.0000">
                  <c:v>0.19395826713788433</c:v>
                </c:pt>
                <c:pt idx="634" formatCode="0.0000">
                  <c:v>0.19204679692129714</c:v>
                </c:pt>
                <c:pt idx="635" formatCode="0.0000">
                  <c:v>0.1901544554783437</c:v>
                </c:pt>
                <c:pt idx="636" formatCode="0.0000">
                  <c:v>0.18828080861157453</c:v>
                </c:pt>
                <c:pt idx="637" formatCode="0.0000">
                  <c:v>0.20005109977554833</c:v>
                </c:pt>
                <c:pt idx="638" formatCode="0.0000">
                  <c:v>0.30571260180202947</c:v>
                </c:pt>
                <c:pt idx="639" formatCode="0.0000">
                  <c:v>0.21771674080651027</c:v>
                </c:pt>
                <c:pt idx="640" formatCode="0.0000">
                  <c:v>0.18676800652012043</c:v>
                </c:pt>
                <c:pt idx="641" formatCode="0.0000">
                  <c:v>0.18014818660065118</c:v>
                </c:pt>
                <c:pt idx="642" formatCode="0.0000">
                  <c:v>0.17758004258497628</c:v>
                </c:pt>
                <c:pt idx="643" formatCode="0.0000">
                  <c:v>0.1756986998565368</c:v>
                </c:pt>
                <c:pt idx="644" formatCode="0.0000">
                  <c:v>0.17394566078881793</c:v>
                </c:pt>
                <c:pt idx="645" formatCode="0.0000">
                  <c:v>0.17222810905652441</c:v>
                </c:pt>
                <c:pt idx="646" formatCode="0.0000">
                  <c:v>0.17053050317199464</c:v>
                </c:pt>
                <c:pt idx="647" formatCode="0.0000">
                  <c:v>0.16885012572878555</c:v>
                </c:pt>
                <c:pt idx="648" formatCode="0.0000">
                  <c:v>0.16718638866617602</c:v>
                </c:pt>
                <c:pt idx="649" formatCode="0.0000">
                  <c:v>0.16553905861057208</c:v>
                </c:pt>
                <c:pt idx="650" formatCode="0.0000">
                  <c:v>0.16390796238185992</c:v>
                </c:pt>
                <c:pt idx="651" formatCode="0.0000">
                  <c:v>0.16229293811302764</c:v>
                </c:pt>
                <c:pt idx="652" formatCode="0.0000">
                  <c:v>0.16069382712608082</c:v>
                </c:pt>
                <c:pt idx="653" formatCode="0.0000">
                  <c:v>0.19483586140741876</c:v>
                </c:pt>
                <c:pt idx="654" formatCode="0.0000">
                  <c:v>0.16551467932471797</c:v>
                </c:pt>
                <c:pt idx="655" formatCode="0.0000">
                  <c:v>0.4292718861916624</c:v>
                </c:pt>
                <c:pt idx="656" formatCode="0.0000">
                  <c:v>0.3459947077234764</c:v>
                </c:pt>
                <c:pt idx="657" formatCode="0.0000">
                  <c:v>4.1462716397018662</c:v>
                </c:pt>
                <c:pt idx="658" formatCode="0.0000">
                  <c:v>0.8977462149754023</c:v>
                </c:pt>
                <c:pt idx="659" formatCode="0.0000">
                  <c:v>2.3003624596135017</c:v>
                </c:pt>
                <c:pt idx="660" formatCode="0.0000">
                  <c:v>1.0738233706039222</c:v>
                </c:pt>
                <c:pt idx="661" formatCode="0.0000">
                  <c:v>0.97194414384064431</c:v>
                </c:pt>
                <c:pt idx="662" formatCode="0.0000">
                  <c:v>1.499716483843986</c:v>
                </c:pt>
                <c:pt idx="663" formatCode="0.0000">
                  <c:v>1.1593411915487364</c:v>
                </c:pt>
                <c:pt idx="664" formatCode="0.0000">
                  <c:v>1.0537953547973797</c:v>
                </c:pt>
                <c:pt idx="665" formatCode="0.0000">
                  <c:v>1.0363121646123621</c:v>
                </c:pt>
                <c:pt idx="666" formatCode="0.0000">
                  <c:v>1.0423321509477972</c:v>
                </c:pt>
                <c:pt idx="667" formatCode="0.0000">
                  <c:v>1.0051597926746398</c:v>
                </c:pt>
                <c:pt idx="668" formatCode="0.0000">
                  <c:v>1.1881442035778051</c:v>
                </c:pt>
                <c:pt idx="669" formatCode="0.0000">
                  <c:v>1.0570444799155359</c:v>
                </c:pt>
                <c:pt idx="670" formatCode="0.0000">
                  <c:v>0.96345287720862582</c:v>
                </c:pt>
                <c:pt idx="671" formatCode="0.0000">
                  <c:v>0.90834649933312595</c:v>
                </c:pt>
                <c:pt idx="672" formatCode="0.0000">
                  <c:v>0.80754052940128451</c:v>
                </c:pt>
                <c:pt idx="673" formatCode="0.0000">
                  <c:v>0.79736134236207024</c:v>
                </c:pt>
                <c:pt idx="674" formatCode="0.0000">
                  <c:v>0.70116427381857482</c:v>
                </c:pt>
                <c:pt idx="675" formatCode="0.0000">
                  <c:v>0.62236406037996383</c:v>
                </c:pt>
                <c:pt idx="676" formatCode="0.0000">
                  <c:v>0.60732298152843311</c:v>
                </c:pt>
                <c:pt idx="677" formatCode="0.0000">
                  <c:v>0.51717416036060326</c:v>
                </c:pt>
                <c:pt idx="678" formatCode="0.0000">
                  <c:v>0.519686053992507</c:v>
                </c:pt>
                <c:pt idx="679" formatCode="0.0000">
                  <c:v>0.46893620188132457</c:v>
                </c:pt>
                <c:pt idx="680" formatCode="0.0000">
                  <c:v>0.38666203062417914</c:v>
                </c:pt>
                <c:pt idx="681" formatCode="0.0000">
                  <c:v>0.37220677062138646</c:v>
                </c:pt>
                <c:pt idx="682" formatCode="0.0000">
                  <c:v>0.29004463946777237</c:v>
                </c:pt>
                <c:pt idx="683" formatCode="0.0000">
                  <c:v>0.22349570508903813</c:v>
                </c:pt>
                <c:pt idx="684" formatCode="0.0000">
                  <c:v>0.14656121997907687</c:v>
                </c:pt>
                <c:pt idx="685" formatCode="0.0000">
                  <c:v>0.12079678614894246</c:v>
                </c:pt>
                <c:pt idx="686" formatCode="0.0000">
                  <c:v>0.11557092016232909</c:v>
                </c:pt>
                <c:pt idx="687" formatCode="0.0000">
                  <c:v>0.13011307743200376</c:v>
                </c:pt>
                <c:pt idx="688" formatCode="0.0000">
                  <c:v>0.11933125850743341</c:v>
                </c:pt>
                <c:pt idx="689" formatCode="0.0000">
                  <c:v>1.7910544005104081</c:v>
                </c:pt>
                <c:pt idx="690" formatCode="0.0000">
                  <c:v>1.1944659721612307</c:v>
                </c:pt>
                <c:pt idx="691" formatCode="0.0000">
                  <c:v>0.60158892087437399</c:v>
                </c:pt>
                <c:pt idx="692" formatCode="0.0000">
                  <c:v>0.52917325774195445</c:v>
                </c:pt>
                <c:pt idx="693" formatCode="0.0000">
                  <c:v>0.57027292747981095</c:v>
                </c:pt>
                <c:pt idx="694" formatCode="0.0000">
                  <c:v>2.2536938004041653</c:v>
                </c:pt>
                <c:pt idx="695" formatCode="0.0000">
                  <c:v>1.2022570845080218</c:v>
                </c:pt>
                <c:pt idx="696" formatCode="0.0000">
                  <c:v>0.91815396268909011</c:v>
                </c:pt>
                <c:pt idx="697" formatCode="0.0000">
                  <c:v>0.81483541874565535</c:v>
                </c:pt>
                <c:pt idx="698" formatCode="0.0000">
                  <c:v>0.71693874176225147</c:v>
                </c:pt>
                <c:pt idx="699" formatCode="0.0000">
                  <c:v>1.1241924220610815</c:v>
                </c:pt>
                <c:pt idx="700" formatCode="0.0000">
                  <c:v>2.3312435520566126</c:v>
                </c:pt>
                <c:pt idx="701" formatCode="0.0000">
                  <c:v>1.0648392061964906</c:v>
                </c:pt>
                <c:pt idx="702" formatCode="0.0000">
                  <c:v>0.95665902824354865</c:v>
                </c:pt>
                <c:pt idx="703" formatCode="0.0000">
                  <c:v>0.85407319338568266</c:v>
                </c:pt>
                <c:pt idx="704" formatCode="0.0000">
                  <c:v>0.75659231791561377</c:v>
                </c:pt>
                <c:pt idx="705" formatCode="0.0000">
                  <c:v>0.66381985433196522</c:v>
                </c:pt>
                <c:pt idx="706" formatCode="0.0000">
                  <c:v>0.57395843964632198</c:v>
                </c:pt>
                <c:pt idx="707" formatCode="0.0000">
                  <c:v>0.48527167102013846</c:v>
                </c:pt>
                <c:pt idx="708" formatCode="0.0000">
                  <c:v>0.3996561070702187</c:v>
                </c:pt>
                <c:pt idx="709" formatCode="0.0000">
                  <c:v>0.31693334975964293</c:v>
                </c:pt>
                <c:pt idx="710" formatCode="0.0000">
                  <c:v>0.23648415002666417</c:v>
                </c:pt>
                <c:pt idx="711" formatCode="0.0000">
                  <c:v>0.16268065687106945</c:v>
                </c:pt>
                <c:pt idx="712" formatCode="0.0000">
                  <c:v>0.10083808790726605</c:v>
                </c:pt>
                <c:pt idx="713" formatCode="0.0000">
                  <c:v>8.9848561872966859E-2</c:v>
                </c:pt>
                <c:pt idx="714" formatCode="0.0000">
                  <c:v>8.730457228525515E-2</c:v>
                </c:pt>
                <c:pt idx="715" formatCode="0.0000">
                  <c:v>8.6169102559780039E-2</c:v>
                </c:pt>
                <c:pt idx="716" formatCode="0.0000">
                  <c:v>8.5274386054262116E-2</c:v>
                </c:pt>
                <c:pt idx="717" formatCode="0.0000">
                  <c:v>0.16324455605459587</c:v>
                </c:pt>
                <c:pt idx="718" formatCode="0.0000">
                  <c:v>9.8042333861873526E-2</c:v>
                </c:pt>
                <c:pt idx="719" formatCode="0.0000">
                  <c:v>8.5167166474815717E-2</c:v>
                </c:pt>
                <c:pt idx="720" formatCode="0.0000">
                  <c:v>0.57408503127464361</c:v>
                </c:pt>
                <c:pt idx="721" formatCode="0.0000">
                  <c:v>0.25686919129449254</c:v>
                </c:pt>
                <c:pt idx="722" formatCode="0.0000">
                  <c:v>0.2004461839128461</c:v>
                </c:pt>
                <c:pt idx="723" formatCode="0.0000">
                  <c:v>2.9982523400746528</c:v>
                </c:pt>
                <c:pt idx="724" formatCode="0.0000">
                  <c:v>0.53976203452330629</c:v>
                </c:pt>
                <c:pt idx="725" formatCode="0.0000">
                  <c:v>0.4518673794993866</c:v>
                </c:pt>
                <c:pt idx="726" formatCode="0.0000">
                  <c:v>2.3646882497080774</c:v>
                </c:pt>
                <c:pt idx="727" formatCode="0.0000">
                  <c:v>0.77947749683441958</c:v>
                </c:pt>
                <c:pt idx="728" formatCode="0.0000">
                  <c:v>0.68328673385259719</c:v>
                </c:pt>
                <c:pt idx="729" formatCode="0.0000">
                  <c:v>5.6609021884674933</c:v>
                </c:pt>
                <c:pt idx="730" formatCode="0.0000">
                  <c:v>1.2085078781851897</c:v>
                </c:pt>
                <c:pt idx="731" formatCode="0.0000">
                  <c:v>1.1888402033391514</c:v>
                </c:pt>
                <c:pt idx="732" formatCode="0.0000">
                  <c:v>1.3501935910244975</c:v>
                </c:pt>
                <c:pt idx="733" formatCode="0.0000">
                  <c:v>1.2384543428476515</c:v>
                </c:pt>
                <c:pt idx="734" formatCode="0.0000">
                  <c:v>1.2497530807140482</c:v>
                </c:pt>
                <c:pt idx="735" formatCode="0.0000">
                  <c:v>1.2193959681385822</c:v>
                </c:pt>
              </c:numCache>
            </c:numRef>
          </c:yVal>
          <c:smooth val="0"/>
          <c:extLst>
            <c:ext xmlns:c16="http://schemas.microsoft.com/office/drawing/2014/chart" uri="{C3380CC4-5D6E-409C-BE32-E72D297353CC}">
              <c16:uniqueId val="{00000000-37E2-3844-A0E2-918F185812FD}"/>
            </c:ext>
          </c:extLst>
        </c:ser>
        <c:ser>
          <c:idx val="1"/>
          <c:order val="1"/>
          <c:tx>
            <c:strRef>
              <c:f>Escenarios!$E$5</c:f>
              <c:strCache>
                <c:ptCount val="1"/>
                <c:pt idx="0">
                  <c:v>Escenario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Cálculos!$Z:$Z</c:f>
              <c:numCache>
                <c:formatCode>General</c:formatCode>
                <c:ptCount val="1048576"/>
                <c:pt idx="4">
                  <c:v>0</c:v>
                </c:pt>
                <c:pt idx="6" formatCode="0.0000">
                  <c:v>1.6463750332613745</c:v>
                </c:pt>
                <c:pt idx="7" formatCode="0.0000">
                  <c:v>1.1874571401799119</c:v>
                </c:pt>
                <c:pt idx="8" formatCode="0.0000">
                  <c:v>1.4652463154463566</c:v>
                </c:pt>
                <c:pt idx="9" formatCode="0.0000">
                  <c:v>1.3244648549887246</c:v>
                </c:pt>
                <c:pt idx="10" formatCode="0.0000">
                  <c:v>1.4150538127048415</c:v>
                </c:pt>
                <c:pt idx="11" formatCode="0.0000">
                  <c:v>1.7034183678521724</c:v>
                </c:pt>
                <c:pt idx="12" formatCode="0.0000">
                  <c:v>1.4336872342361682</c:v>
                </c:pt>
                <c:pt idx="13" formatCode="0.0000">
                  <c:v>1.3049278690826487</c:v>
                </c:pt>
                <c:pt idx="14" formatCode="0.0000">
                  <c:v>1.1806371244747815</c:v>
                </c:pt>
                <c:pt idx="15" formatCode="0.0000">
                  <c:v>1.0637932642897994</c:v>
                </c:pt>
                <c:pt idx="16" formatCode="0.0000">
                  <c:v>1.0478749283822291</c:v>
                </c:pt>
                <c:pt idx="17" formatCode="0.0000">
                  <c:v>1.7266957615092311</c:v>
                </c:pt>
                <c:pt idx="18" formatCode="0.0000">
                  <c:v>1.413250498263678</c:v>
                </c:pt>
                <c:pt idx="19" formatCode="0.0000">
                  <c:v>1.29905694838954</c:v>
                </c:pt>
                <c:pt idx="20" formatCode="0.0000">
                  <c:v>1.1921606463648149</c:v>
                </c:pt>
                <c:pt idx="21" formatCode="0.0000">
                  <c:v>1.0712292763053213</c:v>
                </c:pt>
                <c:pt idx="22" formatCode="0.0000">
                  <c:v>1.2548305086313873</c:v>
                </c:pt>
                <c:pt idx="23" formatCode="0.0000">
                  <c:v>1.2207357493863562</c:v>
                </c:pt>
                <c:pt idx="24" formatCode="0.0000">
                  <c:v>1.369808127613708</c:v>
                </c:pt>
                <c:pt idx="25" formatCode="0.0000">
                  <c:v>1.4160499550434849</c:v>
                </c:pt>
                <c:pt idx="26" formatCode="0.0000">
                  <c:v>1.4857094597861509</c:v>
                </c:pt>
                <c:pt idx="27" formatCode="0.0000">
                  <c:v>1.3590149781385261</c:v>
                </c:pt>
                <c:pt idx="28" formatCode="0.0000">
                  <c:v>1.9293216295859117</c:v>
                </c:pt>
                <c:pt idx="29" formatCode="0.0000">
                  <c:v>1.5560633216923203</c:v>
                </c:pt>
                <c:pt idx="30" formatCode="0.0000">
                  <c:v>1.4258340085333145</c:v>
                </c:pt>
                <c:pt idx="31" formatCode="0.0000">
                  <c:v>1.436110591218865</c:v>
                </c:pt>
                <c:pt idx="32" formatCode="0.0000">
                  <c:v>1.3120840831750891</c:v>
                </c:pt>
                <c:pt idx="33" formatCode="0.0000">
                  <c:v>1.1895293113261181</c:v>
                </c:pt>
                <c:pt idx="34" formatCode="0.0000">
                  <c:v>1.1330454784738562</c:v>
                </c:pt>
                <c:pt idx="35" formatCode="0.0000">
                  <c:v>1.1939301418753909</c:v>
                </c:pt>
                <c:pt idx="36" formatCode="0.0000">
                  <c:v>1.1819637290668881</c:v>
                </c:pt>
                <c:pt idx="37" formatCode="0.0000">
                  <c:v>1.1108583422142406</c:v>
                </c:pt>
                <c:pt idx="38" formatCode="0.0000">
                  <c:v>1.0672426928834218</c:v>
                </c:pt>
                <c:pt idx="39" formatCode="0.0000">
                  <c:v>0.94882467176947305</c:v>
                </c:pt>
                <c:pt idx="40" formatCode="0.0000">
                  <c:v>0.94964545872582862</c:v>
                </c:pt>
                <c:pt idx="41" formatCode="0.0000">
                  <c:v>0.83439193681758039</c:v>
                </c:pt>
                <c:pt idx="42" formatCode="0.0000">
                  <c:v>0.72164114191821249</c:v>
                </c:pt>
                <c:pt idx="43" formatCode="0.0000">
                  <c:v>1.1007911539600843</c:v>
                </c:pt>
                <c:pt idx="44" formatCode="0.0000">
                  <c:v>0.95376899524810765</c:v>
                </c:pt>
                <c:pt idx="45" formatCode="0.0000">
                  <c:v>0.91139210990971975</c:v>
                </c:pt>
                <c:pt idx="46" formatCode="0.0000">
                  <c:v>2.026323314490988</c:v>
                </c:pt>
                <c:pt idx="47" formatCode="0.0000">
                  <c:v>1.3971550689269145</c:v>
                </c:pt>
                <c:pt idx="48" formatCode="0.0000">
                  <c:v>1.3334488972515739</c:v>
                </c:pt>
                <c:pt idx="49" formatCode="0.0000">
                  <c:v>1.2328772747336583</c:v>
                </c:pt>
                <c:pt idx="50" formatCode="0.0000">
                  <c:v>1.1101191647595001</c:v>
                </c:pt>
                <c:pt idx="51" formatCode="0.0000">
                  <c:v>1.0488112631276811</c:v>
                </c:pt>
                <c:pt idx="52" formatCode="0.0000">
                  <c:v>1.7347303166219064</c:v>
                </c:pt>
                <c:pt idx="53" formatCode="0.0000">
                  <c:v>1.4313158136976396</c:v>
                </c:pt>
                <c:pt idx="54" formatCode="0.0000">
                  <c:v>1.5702277588969606</c:v>
                </c:pt>
                <c:pt idx="55" formatCode="0.0000">
                  <c:v>1.4291633590377431</c:v>
                </c:pt>
                <c:pt idx="56" formatCode="0.0000">
                  <c:v>2.4338632525912982</c:v>
                </c:pt>
                <c:pt idx="57" formatCode="0.0000">
                  <c:v>1.7975510641733714</c:v>
                </c:pt>
                <c:pt idx="58" formatCode="0.0000">
                  <c:v>1.8188509049925563</c:v>
                </c:pt>
                <c:pt idx="59" formatCode="0.0000">
                  <c:v>3.2015269105109989</c:v>
                </c:pt>
                <c:pt idx="60" formatCode="0.0000">
                  <c:v>2.0752291360502091</c:v>
                </c:pt>
                <c:pt idx="61" formatCode="0.0000">
                  <c:v>1.9573193327639109</c:v>
                </c:pt>
                <c:pt idx="62" formatCode="0.0000">
                  <c:v>1.8241493466705532</c:v>
                </c:pt>
                <c:pt idx="63" formatCode="0.0000">
                  <c:v>1.7373221938646115</c:v>
                </c:pt>
                <c:pt idx="64" formatCode="0.0000">
                  <c:v>1.6267516494812226</c:v>
                </c:pt>
                <c:pt idx="65" formatCode="0.0000">
                  <c:v>1.5061736186464887</c:v>
                </c:pt>
                <c:pt idx="66" formatCode="0.0000">
                  <c:v>1.5061846763921991</c:v>
                </c:pt>
                <c:pt idx="67" formatCode="0.0000">
                  <c:v>1.3903347360295486</c:v>
                </c:pt>
                <c:pt idx="68" formatCode="0.0000">
                  <c:v>1.3655334001163932</c:v>
                </c:pt>
                <c:pt idx="69" formatCode="0.0000">
                  <c:v>1.2545879465172363</c:v>
                </c:pt>
                <c:pt idx="70" formatCode="0.0000">
                  <c:v>1.3465699184098825</c:v>
                </c:pt>
                <c:pt idx="71" formatCode="0.0000">
                  <c:v>1.2387205312714908</c:v>
                </c:pt>
                <c:pt idx="72" formatCode="0.0000">
                  <c:v>4.2022842768623825</c:v>
                </c:pt>
                <c:pt idx="73" formatCode="0.0000">
                  <c:v>1.9936995948230989</c:v>
                </c:pt>
                <c:pt idx="74" formatCode="0.0000">
                  <c:v>2.1181797944196634</c:v>
                </c:pt>
                <c:pt idx="75" formatCode="0.0000">
                  <c:v>2.1082384488576542</c:v>
                </c:pt>
                <c:pt idx="76" formatCode="0.0000">
                  <c:v>2.6142681104136285</c:v>
                </c:pt>
                <c:pt idx="77" formatCode="0.0000">
                  <c:v>2.2941432353507034</c:v>
                </c:pt>
                <c:pt idx="78" formatCode="0.0000">
                  <c:v>2.2793073660270777</c:v>
                </c:pt>
                <c:pt idx="79" formatCode="0.0000">
                  <c:v>2.2926701522840389</c:v>
                </c:pt>
                <c:pt idx="80" formatCode="0.0000">
                  <c:v>2.6547704256699971</c:v>
                </c:pt>
                <c:pt idx="81" formatCode="0.0000">
                  <c:v>2.2970954202578295</c:v>
                </c:pt>
                <c:pt idx="82" formatCode="0.0000">
                  <c:v>2.240460838422289</c:v>
                </c:pt>
                <c:pt idx="83" formatCode="0.0000">
                  <c:v>2.1165548158805034</c:v>
                </c:pt>
                <c:pt idx="84" formatCode="0.0000">
                  <c:v>2.1141202775467693</c:v>
                </c:pt>
                <c:pt idx="85" formatCode="0.0000">
                  <c:v>1.991856915930343</c:v>
                </c:pt>
                <c:pt idx="86" formatCode="0.0000">
                  <c:v>1.9313026359673999</c:v>
                </c:pt>
                <c:pt idx="87" formatCode="0.0000">
                  <c:v>1.895873353803855</c:v>
                </c:pt>
                <c:pt idx="88" formatCode="0.0000">
                  <c:v>1.7810010009855624</c:v>
                </c:pt>
                <c:pt idx="89" formatCode="0.0000">
                  <c:v>1.6665743974612788</c:v>
                </c:pt>
                <c:pt idx="90" formatCode="0.0000">
                  <c:v>1.5579223408083496</c:v>
                </c:pt>
                <c:pt idx="91" formatCode="0.0000">
                  <c:v>1.4519848102510351</c:v>
                </c:pt>
                <c:pt idx="92" formatCode="0.0000">
                  <c:v>1.7524053305663738</c:v>
                </c:pt>
                <c:pt idx="93" formatCode="0.0000">
                  <c:v>1.6389256877725837</c:v>
                </c:pt>
                <c:pt idx="94" formatCode="0.0000">
                  <c:v>1.591169682592996</c:v>
                </c:pt>
                <c:pt idx="95" formatCode="0.0000">
                  <c:v>1.4845258998898561</c:v>
                </c:pt>
                <c:pt idx="96" formatCode="0.0000">
                  <c:v>1.3815762622567807</c:v>
                </c:pt>
                <c:pt idx="97" formatCode="0.0000">
                  <c:v>1.2812128017446838</c:v>
                </c:pt>
                <c:pt idx="98" formatCode="0.0000">
                  <c:v>1.202528056579073</c:v>
                </c:pt>
                <c:pt idx="99" formatCode="0.0000">
                  <c:v>1.1106345737788146</c:v>
                </c:pt>
                <c:pt idx="100" formatCode="0.0000">
                  <c:v>1.0839643240196624</c:v>
                </c:pt>
                <c:pt idx="101" formatCode="0.0000">
                  <c:v>1.0706741008437044</c:v>
                </c:pt>
                <c:pt idx="102" formatCode="0.0000">
                  <c:v>1.0610540026076798</c:v>
                </c:pt>
                <c:pt idx="103" formatCode="0.0000">
                  <c:v>1.0494043027126183</c:v>
                </c:pt>
                <c:pt idx="104" formatCode="0.0000">
                  <c:v>1.0388659978228436</c:v>
                </c:pt>
                <c:pt idx="105" formatCode="0.0000">
                  <c:v>1.0285969027905115</c:v>
                </c:pt>
                <c:pt idx="106" formatCode="0.0000">
                  <c:v>1.0184564330572061</c:v>
                </c:pt>
                <c:pt idx="107" formatCode="0.0000">
                  <c:v>1.0532769798833683</c:v>
                </c:pt>
                <c:pt idx="108" formatCode="0.0000">
                  <c:v>1.0335976773572548</c:v>
                </c:pt>
                <c:pt idx="109" formatCode="0.0000">
                  <c:v>0.99447237197014104</c:v>
                </c:pt>
                <c:pt idx="110" formatCode="0.0000">
                  <c:v>0.97987123199633375</c:v>
                </c:pt>
                <c:pt idx="111" formatCode="0.0000">
                  <c:v>0.96941944023875393</c:v>
                </c:pt>
                <c:pt idx="112" formatCode="0.0000">
                  <c:v>0.95973528707283828</c:v>
                </c:pt>
                <c:pt idx="113" formatCode="0.0000">
                  <c:v>0.95502575846917781</c:v>
                </c:pt>
                <c:pt idx="114" formatCode="0.0000">
                  <c:v>0.94508779967277268</c:v>
                </c:pt>
                <c:pt idx="115" formatCode="0.0000">
                  <c:v>0.93231522954894397</c:v>
                </c:pt>
                <c:pt idx="116" formatCode="0.0000">
                  <c:v>0.92255470030048503</c:v>
                </c:pt>
                <c:pt idx="117" formatCode="0.0000">
                  <c:v>0.91745690812386371</c:v>
                </c:pt>
                <c:pt idx="118" formatCode="0.0000">
                  <c:v>0.9050321000532926</c:v>
                </c:pt>
                <c:pt idx="119" formatCode="0.0000">
                  <c:v>0.89555292754780658</c:v>
                </c:pt>
                <c:pt idx="120" formatCode="0.0000">
                  <c:v>0.88663562885122205</c:v>
                </c:pt>
                <c:pt idx="121" formatCode="0.0000">
                  <c:v>1.2462416266137137</c:v>
                </c:pt>
                <c:pt idx="122" formatCode="0.0000">
                  <c:v>1.1461426511958039</c:v>
                </c:pt>
                <c:pt idx="123" formatCode="0.0000">
                  <c:v>1.0616987947048477</c:v>
                </c:pt>
                <c:pt idx="124" formatCode="0.0000">
                  <c:v>0.97788231174845164</c:v>
                </c:pt>
                <c:pt idx="125" formatCode="0.0000">
                  <c:v>0.89890897236432787</c:v>
                </c:pt>
                <c:pt idx="126" formatCode="0.0000">
                  <c:v>0.84462132933018697</c:v>
                </c:pt>
                <c:pt idx="127" formatCode="0.0000">
                  <c:v>0.82876050732148532</c:v>
                </c:pt>
                <c:pt idx="128" formatCode="0.0000">
                  <c:v>0.8193436105344355</c:v>
                </c:pt>
                <c:pt idx="129" formatCode="0.0000">
                  <c:v>0.81106284936418771</c:v>
                </c:pt>
                <c:pt idx="130" formatCode="0.0000">
                  <c:v>0.80303680995745275</c:v>
                </c:pt>
                <c:pt idx="131" formatCode="0.0000">
                  <c:v>0.79511858149423653</c:v>
                </c:pt>
                <c:pt idx="132" formatCode="0.0000">
                  <c:v>0.78728314031815916</c:v>
                </c:pt>
                <c:pt idx="133" formatCode="0.0000">
                  <c:v>0.77952569464467547</c:v>
                </c:pt>
                <c:pt idx="134" formatCode="0.0000">
                  <c:v>0.77320736303544779</c:v>
                </c:pt>
                <c:pt idx="135" formatCode="0.0000">
                  <c:v>0.76446573706718302</c:v>
                </c:pt>
                <c:pt idx="136" formatCode="0.0000">
                  <c:v>0.75674692265981247</c:v>
                </c:pt>
                <c:pt idx="137" formatCode="0.0000">
                  <c:v>0.74925959251749608</c:v>
                </c:pt>
                <c:pt idx="138" formatCode="0.0000">
                  <c:v>0.74187182813149122</c:v>
                </c:pt>
                <c:pt idx="139" formatCode="0.0000">
                  <c:v>0.73456113686275637</c:v>
                </c:pt>
                <c:pt idx="140" formatCode="0.0000">
                  <c:v>0.7273231897365835</c:v>
                </c:pt>
                <c:pt idx="141" formatCode="0.0000">
                  <c:v>0.72015667766876956</c:v>
                </c:pt>
                <c:pt idx="142" formatCode="0.0000">
                  <c:v>0.71306079850545601</c:v>
                </c:pt>
                <c:pt idx="143" formatCode="0.0000">
                  <c:v>0.70603483997439165</c:v>
                </c:pt>
                <c:pt idx="144" formatCode="0.0000">
                  <c:v>0.69907811042460821</c:v>
                </c:pt>
                <c:pt idx="145" formatCode="0.0000">
                  <c:v>0.69218992727738649</c:v>
                </c:pt>
                <c:pt idx="146" formatCode="0.0000">
                  <c:v>0.68536961505417704</c:v>
                </c:pt>
                <c:pt idx="147" formatCode="0.0000">
                  <c:v>0.67861650499423454</c:v>
                </c:pt>
                <c:pt idx="148" formatCode="0.0000">
                  <c:v>0.67192993493658648</c:v>
                </c:pt>
                <c:pt idx="149" formatCode="0.0000">
                  <c:v>0.66530924924640111</c:v>
                </c:pt>
                <c:pt idx="150" formatCode="0.0000">
                  <c:v>0.65875379874925688</c:v>
                </c:pt>
                <c:pt idx="151" formatCode="0.0000">
                  <c:v>0.65226294066724944</c:v>
                </c:pt>
                <c:pt idx="152" formatCode="0.0000">
                  <c:v>0.6458360385559262</c:v>
                </c:pt>
                <c:pt idx="153" formatCode="0.0000">
                  <c:v>0.63947246224187482</c:v>
                </c:pt>
                <c:pt idx="154" formatCode="0.0000">
                  <c:v>0.63317158776093163</c:v>
                </c:pt>
                <c:pt idx="155" formatCode="0.0000">
                  <c:v>0.62693279729700058</c:v>
                </c:pt>
                <c:pt idx="156" formatCode="0.0000">
                  <c:v>0.62075547912147466</c:v>
                </c:pt>
                <c:pt idx="157" formatCode="0.0000">
                  <c:v>0.61463902753325483</c:v>
                </c:pt>
                <c:pt idx="158" formatCode="0.0000">
                  <c:v>0.95249407965982535</c:v>
                </c:pt>
                <c:pt idx="159" formatCode="0.0000">
                  <c:v>0.92764053725130236</c:v>
                </c:pt>
                <c:pt idx="160" formatCode="0.0000">
                  <c:v>0.85446528498241436</c:v>
                </c:pt>
                <c:pt idx="161" formatCode="0.0000">
                  <c:v>0.78739559755024391</c:v>
                </c:pt>
                <c:pt idx="162" formatCode="0.0000">
                  <c:v>0.72102610634684239</c:v>
                </c:pt>
                <c:pt idx="163" formatCode="0.0000">
                  <c:v>0.65820850482140125</c:v>
                </c:pt>
                <c:pt idx="164" formatCode="0.0000">
                  <c:v>0.59691707959057982</c:v>
                </c:pt>
                <c:pt idx="165" formatCode="0.0000">
                  <c:v>0.59826985043173808</c:v>
                </c:pt>
                <c:pt idx="166" formatCode="0.0000">
                  <c:v>0.58688276857375088</c:v>
                </c:pt>
                <c:pt idx="167" formatCode="0.0000">
                  <c:v>0.56282723667401202</c:v>
                </c:pt>
                <c:pt idx="168" formatCode="0.0000">
                  <c:v>0.55222575648194128</c:v>
                </c:pt>
                <c:pt idx="169" formatCode="0.0000">
                  <c:v>0.54594560212611198</c:v>
                </c:pt>
                <c:pt idx="170" formatCode="0.0000">
                  <c:v>0.54042705904437027</c:v>
                </c:pt>
                <c:pt idx="171" formatCode="0.0000">
                  <c:v>0.53507900234466477</c:v>
                </c:pt>
                <c:pt idx="172" formatCode="0.0000">
                  <c:v>0.52980290833172361</c:v>
                </c:pt>
                <c:pt idx="173" formatCode="0.0000">
                  <c:v>0.52458199802671723</c:v>
                </c:pt>
                <c:pt idx="174" formatCode="0.0000">
                  <c:v>0.51941306110900232</c:v>
                </c:pt>
                <c:pt idx="175" formatCode="0.0000">
                  <c:v>0.51429514298951651</c:v>
                </c:pt>
                <c:pt idx="176" formatCode="0.0000">
                  <c:v>0.50922766754390136</c:v>
                </c:pt>
                <c:pt idx="177" formatCode="0.0000">
                  <c:v>0.50421012556476963</c:v>
                </c:pt>
                <c:pt idx="178" formatCode="0.0000">
                  <c:v>0.49924202302406323</c:v>
                </c:pt>
                <c:pt idx="179" formatCode="0.0000">
                  <c:v>0.49432287244774303</c:v>
                </c:pt>
                <c:pt idx="180" formatCode="0.0000">
                  <c:v>0.48945219144477686</c:v>
                </c:pt>
                <c:pt idx="181" formatCode="0.0000">
                  <c:v>0.48462950242367647</c:v>
                </c:pt>
                <c:pt idx="182" formatCode="0.0000">
                  <c:v>0.47985433250648096</c:v>
                </c:pt>
                <c:pt idx="183" formatCode="0.0000">
                  <c:v>0.47512621347588713</c:v>
                </c:pt>
                <c:pt idx="184" formatCode="0.0000">
                  <c:v>0.47044468172826015</c:v>
                </c:pt>
                <c:pt idx="185" formatCode="0.0000">
                  <c:v>0.46580927822799811</c:v>
                </c:pt>
                <c:pt idx="186" formatCode="0.0000">
                  <c:v>0.46121954846249141</c:v>
                </c:pt>
                <c:pt idx="187" formatCode="0.0000">
                  <c:v>0.45667504239755269</c:v>
                </c:pt>
                <c:pt idx="188" formatCode="0.0000">
                  <c:v>0.4521753144332889</c:v>
                </c:pt>
                <c:pt idx="189" formatCode="0.0000">
                  <c:v>0.44771992336040867</c:v>
                </c:pt>
                <c:pt idx="190" formatCode="0.0000">
                  <c:v>0.44330843231696099</c:v>
                </c:pt>
                <c:pt idx="191" formatCode="0.0000">
                  <c:v>0.43894040874549967</c:v>
                </c:pt>
                <c:pt idx="192" formatCode="0.0000">
                  <c:v>0.43461542435067019</c:v>
                </c:pt>
                <c:pt idx="193" formatCode="0.0000">
                  <c:v>0.43033305505721398</c:v>
                </c:pt>
                <c:pt idx="194" formatCode="0.0000">
                  <c:v>0.42609288096838704</c:v>
                </c:pt>
                <c:pt idx="195" formatCode="0.0000">
                  <c:v>0.44759271294502428</c:v>
                </c:pt>
                <c:pt idx="196" formatCode="0.0000">
                  <c:v>0.42200172884883308</c:v>
                </c:pt>
                <c:pt idx="197" formatCode="0.0000">
                  <c:v>0.41432898998551998</c:v>
                </c:pt>
                <c:pt idx="198" formatCode="0.0000">
                  <c:v>0.40966329876114516</c:v>
                </c:pt>
                <c:pt idx="199" formatCode="0.0000">
                  <c:v>0.40553001314370518</c:v>
                </c:pt>
                <c:pt idx="200" formatCode="0.0000">
                  <c:v>0.40151817075322899</c:v>
                </c:pt>
                <c:pt idx="201" formatCode="0.0000">
                  <c:v>0.39755925188060004</c:v>
                </c:pt>
                <c:pt idx="202" formatCode="0.0000">
                  <c:v>0.39364156370971315</c:v>
                </c:pt>
                <c:pt idx="203" formatCode="0.0000">
                  <c:v>0.38976284625215446</c:v>
                </c:pt>
                <c:pt idx="204" formatCode="0.0000">
                  <c:v>0.38728495476164554</c:v>
                </c:pt>
                <c:pt idx="205" formatCode="0.0000">
                  <c:v>0.39324629125873289</c:v>
                </c:pt>
                <c:pt idx="206" formatCode="0.0000">
                  <c:v>0.51043186930791262</c:v>
                </c:pt>
                <c:pt idx="207" formatCode="0.0000">
                  <c:v>0.67925387573080132</c:v>
                </c:pt>
                <c:pt idx="208" formatCode="0.0000">
                  <c:v>0.61041442461281092</c:v>
                </c:pt>
                <c:pt idx="209" formatCode="0.0000">
                  <c:v>0.54434751543687809</c:v>
                </c:pt>
                <c:pt idx="210" formatCode="0.0000">
                  <c:v>0.47909369519860268</c:v>
                </c:pt>
                <c:pt idx="211" formatCode="0.0000">
                  <c:v>0.41570958592940216</c:v>
                </c:pt>
                <c:pt idx="212" formatCode="0.0000">
                  <c:v>0.36576164416918694</c:v>
                </c:pt>
                <c:pt idx="213" formatCode="0.0000">
                  <c:v>0.35454921888003998</c:v>
                </c:pt>
                <c:pt idx="214" formatCode="0.0000">
                  <c:v>0.34979323629723469</c:v>
                </c:pt>
                <c:pt idx="215" formatCode="0.0000">
                  <c:v>0.34613714151480951</c:v>
                </c:pt>
                <c:pt idx="216" formatCode="0.0000">
                  <c:v>0.34269180636901386</c:v>
                </c:pt>
                <c:pt idx="217" formatCode="0.0000">
                  <c:v>0.33930941385925389</c:v>
                </c:pt>
                <c:pt idx="218" formatCode="0.0000">
                  <c:v>0.33596516018046363</c:v>
                </c:pt>
                <c:pt idx="219" formatCode="0.0000">
                  <c:v>0.33537975028716382</c:v>
                </c:pt>
                <c:pt idx="220" formatCode="0.0000">
                  <c:v>0.32982909672316618</c:v>
                </c:pt>
                <c:pt idx="221" formatCode="0.0000">
                  <c:v>0.32620650630159154</c:v>
                </c:pt>
                <c:pt idx="222" formatCode="0.0000">
                  <c:v>0.3229304704710258</c:v>
                </c:pt>
                <c:pt idx="223" formatCode="0.0000">
                  <c:v>0.35356596625789055</c:v>
                </c:pt>
                <c:pt idx="224" formatCode="0.0000">
                  <c:v>0.32219937593759251</c:v>
                </c:pt>
                <c:pt idx="225" formatCode="0.0000">
                  <c:v>0.3184855363761977</c:v>
                </c:pt>
                <c:pt idx="226" formatCode="0.0000">
                  <c:v>0.31121059684964048</c:v>
                </c:pt>
                <c:pt idx="227" formatCode="0.0000">
                  <c:v>0.30745771504766717</c:v>
                </c:pt>
                <c:pt idx="228" formatCode="0.0000">
                  <c:v>0.30431435401290879</c:v>
                </c:pt>
                <c:pt idx="229" formatCode="0.0000">
                  <c:v>0.30129697090171126</c:v>
                </c:pt>
                <c:pt idx="230" formatCode="0.0000">
                  <c:v>0.29968763051489483</c:v>
                </c:pt>
                <c:pt idx="231" formatCode="0.0000">
                  <c:v>0.29561119114336387</c:v>
                </c:pt>
                <c:pt idx="232" formatCode="0.0000">
                  <c:v>0.29251202660780135</c:v>
                </c:pt>
                <c:pt idx="233" formatCode="0.0000">
                  <c:v>0.28959889925736504</c:v>
                </c:pt>
                <c:pt idx="234" formatCode="0.0000">
                  <c:v>0.33391450279072554</c:v>
                </c:pt>
                <c:pt idx="235" formatCode="0.0000">
                  <c:v>0.29174202425373169</c:v>
                </c:pt>
                <c:pt idx="236" formatCode="0.0000">
                  <c:v>0.28241542793972391</c:v>
                </c:pt>
                <c:pt idx="237" formatCode="0.0000">
                  <c:v>0.27856210148562033</c:v>
                </c:pt>
                <c:pt idx="238" formatCode="0.0000">
                  <c:v>0.2756397080027852</c:v>
                </c:pt>
                <c:pt idx="239" formatCode="0.0000">
                  <c:v>0.27289428493077589</c:v>
                </c:pt>
                <c:pt idx="240" formatCode="0.0000">
                  <c:v>0.27020050084343394</c:v>
                </c:pt>
                <c:pt idx="241" formatCode="0.0000">
                  <c:v>0.26753733924121037</c:v>
                </c:pt>
                <c:pt idx="242" formatCode="0.0000">
                  <c:v>0.26490109542294871</c:v>
                </c:pt>
                <c:pt idx="243" formatCode="0.0000">
                  <c:v>0.26229093948487719</c:v>
                </c:pt>
                <c:pt idx="244" formatCode="0.0000">
                  <c:v>0.25970652067656419</c:v>
                </c:pt>
                <c:pt idx="245" formatCode="0.0000">
                  <c:v>0.2571475698556504</c:v>
                </c:pt>
                <c:pt idx="246" formatCode="0.0000">
                  <c:v>0.25461383349996375</c:v>
                </c:pt>
                <c:pt idx="247" formatCode="0.0000">
                  <c:v>0.25210506273725286</c:v>
                </c:pt>
                <c:pt idx="248" formatCode="0.0000">
                  <c:v>0.24962101150454311</c:v>
                </c:pt>
                <c:pt idx="249" formatCode="0.0000">
                  <c:v>0.24716143622262945</c:v>
                </c:pt>
                <c:pt idx="250" formatCode="0.0000">
                  <c:v>0.24472609572218276</c:v>
                </c:pt>
                <c:pt idx="251" formatCode="0.0000">
                  <c:v>0.24231475121180451</c:v>
                </c:pt>
                <c:pt idx="252" formatCode="0.0000">
                  <c:v>0.23992716625323521</c:v>
                </c:pt>
                <c:pt idx="253" formatCode="0.0000">
                  <c:v>0.23756310673794298</c:v>
                </c:pt>
                <c:pt idx="254" formatCode="0.0000">
                  <c:v>0.23522234086413038</c:v>
                </c:pt>
                <c:pt idx="255" formatCode="0.0000">
                  <c:v>0.23290463911399945</c:v>
                </c:pt>
                <c:pt idx="256" formatCode="0.0000">
                  <c:v>0.23060977423124612</c:v>
                </c:pt>
                <c:pt idx="257" formatCode="0.0000">
                  <c:v>0.22833752119877684</c:v>
                </c:pt>
                <c:pt idx="258" formatCode="0.0000">
                  <c:v>0.22608765721664487</c:v>
                </c:pt>
                <c:pt idx="259" formatCode="0.0000">
                  <c:v>0.22385996168020483</c:v>
                </c:pt>
                <c:pt idx="260" formatCode="0.0000">
                  <c:v>0.22165421615848099</c:v>
                </c:pt>
                <c:pt idx="261" formatCode="0.0000">
                  <c:v>0.2194702043727503</c:v>
                </c:pt>
                <c:pt idx="262" formatCode="0.0000">
                  <c:v>0.21730771217533551</c:v>
                </c:pt>
                <c:pt idx="263" formatCode="0.0000">
                  <c:v>0.21857289463612278</c:v>
                </c:pt>
                <c:pt idx="264" formatCode="0.0000">
                  <c:v>0.21361168053698534</c:v>
                </c:pt>
                <c:pt idx="265" formatCode="0.0000">
                  <c:v>0.21104103702171592</c:v>
                </c:pt>
                <c:pt idx="266" formatCode="0.0000">
                  <c:v>0.20888429354048804</c:v>
                </c:pt>
                <c:pt idx="267" formatCode="0.0000">
                  <c:v>0.20681327899037202</c:v>
                </c:pt>
                <c:pt idx="268" formatCode="0.0000">
                  <c:v>0.20477336988647693</c:v>
                </c:pt>
                <c:pt idx="269" formatCode="0.0000">
                  <c:v>0.20275533588655104</c:v>
                </c:pt>
                <c:pt idx="270" formatCode="0.0000">
                  <c:v>0.20075748065859769</c:v>
                </c:pt>
                <c:pt idx="271" formatCode="0.0000">
                  <c:v>0.19877935965928364</c:v>
                </c:pt>
                <c:pt idx="272" formatCode="0.0000">
                  <c:v>0.21044620609922432</c:v>
                </c:pt>
                <c:pt idx="273" formatCode="0.0000">
                  <c:v>0.28087225717350045</c:v>
                </c:pt>
                <c:pt idx="274" formatCode="0.0000">
                  <c:v>0.20723020728233499</c:v>
                </c:pt>
                <c:pt idx="275" formatCode="0.0000">
                  <c:v>0.19342765627562133</c:v>
                </c:pt>
                <c:pt idx="276" formatCode="0.0000">
                  <c:v>0.18957024636042866</c:v>
                </c:pt>
                <c:pt idx="277" formatCode="0.0000">
                  <c:v>0.18737853731596696</c:v>
                </c:pt>
                <c:pt idx="278" formatCode="0.0000">
                  <c:v>0.18547851708587249</c:v>
                </c:pt>
                <c:pt idx="279" formatCode="0.0000">
                  <c:v>0.18364203651211775</c:v>
                </c:pt>
                <c:pt idx="280" formatCode="0.0000">
                  <c:v>0.18183108820378313</c:v>
                </c:pt>
                <c:pt idx="281" formatCode="0.0000">
                  <c:v>0.18003921766643924</c:v>
                </c:pt>
                <c:pt idx="282" formatCode="0.0000">
                  <c:v>0.17826520763266757</c:v>
                </c:pt>
                <c:pt idx="283" formatCode="0.0000">
                  <c:v>0.17650871132213519</c:v>
                </c:pt>
                <c:pt idx="284" formatCode="0.0000">
                  <c:v>0.17476952782660532</c:v>
                </c:pt>
                <c:pt idx="285" formatCode="0.0000">
                  <c:v>0.17304748185592844</c:v>
                </c:pt>
                <c:pt idx="286" formatCode="0.0000">
                  <c:v>0.17134240376961513</c:v>
                </c:pt>
                <c:pt idx="287" formatCode="0.0000">
                  <c:v>0.16965412624956666</c:v>
                </c:pt>
                <c:pt idx="288" formatCode="0.0000">
                  <c:v>0.18842068637940712</c:v>
                </c:pt>
                <c:pt idx="289" formatCode="0.0000">
                  <c:v>0.17176257289288677</c:v>
                </c:pt>
                <c:pt idx="290" formatCode="0.0000">
                  <c:v>0.29828798804214662</c:v>
                </c:pt>
                <c:pt idx="291" formatCode="0.0000">
                  <c:v>0.32231711806309998</c:v>
                </c:pt>
                <c:pt idx="292" formatCode="0.0000">
                  <c:v>1.2488201189683215</c:v>
                </c:pt>
                <c:pt idx="293" formatCode="0.0000">
                  <c:v>0.92845626633298517</c:v>
                </c:pt>
                <c:pt idx="294" formatCode="0.0000">
                  <c:v>1.2516963900590221</c:v>
                </c:pt>
                <c:pt idx="295" formatCode="0.0000">
                  <c:v>1.1133394854604075</c:v>
                </c:pt>
                <c:pt idx="296" formatCode="0.0000">
                  <c:v>0.99254325176052138</c:v>
                </c:pt>
                <c:pt idx="297" formatCode="0.0000">
                  <c:v>1.1612767939349395</c:v>
                </c:pt>
                <c:pt idx="298" formatCode="0.0000">
                  <c:v>1.1556753831158235</c:v>
                </c:pt>
                <c:pt idx="299" formatCode="0.0000">
                  <c:v>1.0325598603906392</c:v>
                </c:pt>
                <c:pt idx="300" formatCode="0.0000">
                  <c:v>0.9979100752340464</c:v>
                </c:pt>
                <c:pt idx="301" formatCode="0.0000">
                  <c:v>0.98712936167905907</c:v>
                </c:pt>
                <c:pt idx="302" formatCode="0.0000">
                  <c:v>0.93488975252203865</c:v>
                </c:pt>
                <c:pt idx="303" formatCode="0.0000">
                  <c:v>1.0202697448826192</c:v>
                </c:pt>
                <c:pt idx="304" formatCode="0.0000">
                  <c:v>0.96029289906225668</c:v>
                </c:pt>
                <c:pt idx="305" formatCode="0.0000">
                  <c:v>0.8518883492369681</c:v>
                </c:pt>
                <c:pt idx="306" formatCode="0.0000">
                  <c:v>0.78195947903505403</c:v>
                </c:pt>
                <c:pt idx="307" formatCode="0.0000">
                  <c:v>0.66686929542598461</c:v>
                </c:pt>
                <c:pt idx="308" formatCode="0.0000">
                  <c:v>0.64338774566013668</c:v>
                </c:pt>
                <c:pt idx="309" formatCode="0.0000">
                  <c:v>0.53405746683109845</c:v>
                </c:pt>
                <c:pt idx="310" formatCode="0.0000">
                  <c:v>0.44269699591481004</c:v>
                </c:pt>
                <c:pt idx="311" formatCode="0.0000">
                  <c:v>0.41547222296195097</c:v>
                </c:pt>
                <c:pt idx="312" formatCode="0.0000">
                  <c:v>0.31339760065229361</c:v>
                </c:pt>
                <c:pt idx="313" formatCode="0.0000">
                  <c:v>0.30464292198896537</c:v>
                </c:pt>
                <c:pt idx="314" formatCode="0.0000">
                  <c:v>0.24251696220839161</c:v>
                </c:pt>
                <c:pt idx="315" formatCode="0.0000">
                  <c:v>0.14945392871022339</c:v>
                </c:pt>
                <c:pt idx="316" formatCode="0.0000">
                  <c:v>0.14439715958671784</c:v>
                </c:pt>
                <c:pt idx="317" formatCode="0.0000">
                  <c:v>0.12888842352538865</c:v>
                </c:pt>
                <c:pt idx="318" formatCode="0.0000">
                  <c:v>0.12800617697200389</c:v>
                </c:pt>
                <c:pt idx="319" formatCode="0.0000">
                  <c:v>0.124110996061968</c:v>
                </c:pt>
                <c:pt idx="320" formatCode="0.0000">
                  <c:v>0.12245104023753269</c:v>
                </c:pt>
                <c:pt idx="321" formatCode="0.0000">
                  <c:v>0.1211719767378224</c:v>
                </c:pt>
                <c:pt idx="322" formatCode="0.0000">
                  <c:v>0.1363165681009208</c:v>
                </c:pt>
                <c:pt idx="323" formatCode="0.0000">
                  <c:v>0.12558274819158916</c:v>
                </c:pt>
                <c:pt idx="324" formatCode="0.0000">
                  <c:v>0.51796548312390978</c:v>
                </c:pt>
                <c:pt idx="325" formatCode="0.0000">
                  <c:v>0.70877951880063161</c:v>
                </c:pt>
                <c:pt idx="326" formatCode="0.0000">
                  <c:v>0.61139651828089803</c:v>
                </c:pt>
                <c:pt idx="327" formatCode="0.0000">
                  <c:v>0.5195778545423031</c:v>
                </c:pt>
                <c:pt idx="328" formatCode="0.0000">
                  <c:v>0.54114187564061456</c:v>
                </c:pt>
                <c:pt idx="329" formatCode="0.0000">
                  <c:v>0.92689061460431277</c:v>
                </c:pt>
                <c:pt idx="330" formatCode="0.0000">
                  <c:v>1.0122456346018938</c:v>
                </c:pt>
                <c:pt idx="331" formatCode="0.0000">
                  <c:v>0.88753197042804532</c:v>
                </c:pt>
                <c:pt idx="332" formatCode="0.0000">
                  <c:v>0.76628683270249531</c:v>
                </c:pt>
                <c:pt idx="333" formatCode="0.0000">
                  <c:v>0.65153350791766129</c:v>
                </c:pt>
                <c:pt idx="334" formatCode="0.0000">
                  <c:v>0.79842712792368709</c:v>
                </c:pt>
                <c:pt idx="335" formatCode="0.0000">
                  <c:v>1.1294987057725832</c:v>
                </c:pt>
                <c:pt idx="336" formatCode="0.0000">
                  <c:v>0.9970734912656497</c:v>
                </c:pt>
                <c:pt idx="337" formatCode="0.0000">
                  <c:v>0.87228651737993956</c:v>
                </c:pt>
                <c:pt idx="338" formatCode="0.0000">
                  <c:v>0.75412125496697535</c:v>
                </c:pt>
                <c:pt idx="339" formatCode="0.0000">
                  <c:v>0.64198680448495737</c:v>
                </c:pt>
                <c:pt idx="340" formatCode="0.0000">
                  <c:v>0.53540464476779315</c:v>
                </c:pt>
                <c:pt idx="341" formatCode="0.0000">
                  <c:v>0.4321470299091672</c:v>
                </c:pt>
                <c:pt idx="342" formatCode="0.0000">
                  <c:v>0.33006360104074622</c:v>
                </c:pt>
                <c:pt idx="343" formatCode="0.0000">
                  <c:v>0.23152414333421939</c:v>
                </c:pt>
                <c:pt idx="344" formatCode="0.0000">
                  <c:v>0.13631618229911679</c:v>
                </c:pt>
                <c:pt idx="345" formatCode="0.0000">
                  <c:v>0.10214012508219344</c:v>
                </c:pt>
                <c:pt idx="346" formatCode="0.0000">
                  <c:v>9.6366816396324495E-2</c:v>
                </c:pt>
                <c:pt idx="347" formatCode="0.0000">
                  <c:v>9.3951729023750236E-2</c:v>
                </c:pt>
                <c:pt idx="348" formatCode="0.0000">
                  <c:v>9.2782810252519957E-2</c:v>
                </c:pt>
                <c:pt idx="349" formatCode="0.0000">
                  <c:v>9.1828245066865738E-2</c:v>
                </c:pt>
                <c:pt idx="350" formatCode="0.0000">
                  <c:v>9.0916743292346808E-2</c:v>
                </c:pt>
                <c:pt idx="351" formatCode="0.0000">
                  <c:v>9.0019807822481576E-2</c:v>
                </c:pt>
                <c:pt idx="352" formatCode="0.0000">
                  <c:v>0.14235782499565242</c:v>
                </c:pt>
                <c:pt idx="353" formatCode="0.0000">
                  <c:v>9.9811447155789157E-2</c:v>
                </c:pt>
                <c:pt idx="354" formatCode="0.0000">
                  <c:v>8.9302505248985406E-2</c:v>
                </c:pt>
                <c:pt idx="355" formatCode="0.0000">
                  <c:v>0.26907895922908198</c:v>
                </c:pt>
                <c:pt idx="356" formatCode="0.0000">
                  <c:v>0.23456980318160953</c:v>
                </c:pt>
                <c:pt idx="357" formatCode="0.0000">
                  <c:v>0.16098829915433821</c:v>
                </c:pt>
                <c:pt idx="358" formatCode="0.0000">
                  <c:v>0.81695668030837654</c:v>
                </c:pt>
                <c:pt idx="359" formatCode="0.0000">
                  <c:v>0.53978491928158134</c:v>
                </c:pt>
                <c:pt idx="360" formatCode="0.0000">
                  <c:v>0.43364131099429293</c:v>
                </c:pt>
                <c:pt idx="361" formatCode="0.0000">
                  <c:v>0.86994435381016533</c:v>
                </c:pt>
                <c:pt idx="362" formatCode="0.0000">
                  <c:v>0.77560717709496818</c:v>
                </c:pt>
                <c:pt idx="363" formatCode="0.0000">
                  <c:v>0.66127883088178685</c:v>
                </c:pt>
                <c:pt idx="364" formatCode="0.0000">
                  <c:v>1.8444925102005918</c:v>
                </c:pt>
                <c:pt idx="365" formatCode="0.0000">
                  <c:v>1.2169632643388966</c:v>
                </c:pt>
                <c:pt idx="366" formatCode="0.0000">
                  <c:v>1.1817465936932252</c:v>
                </c:pt>
                <c:pt idx="367" formatCode="0.0000">
                  <c:v>1.2279885867727613</c:v>
                </c:pt>
                <c:pt idx="368" formatCode="0.0000">
                  <c:v>1.2304580316393752</c:v>
                </c:pt>
                <c:pt idx="369" formatCode="0.0000">
                  <c:v>1.2327934519903341</c:v>
                </c:pt>
                <c:pt idx="370" formatCode="0.0000">
                  <c:v>1.1935837637161137</c:v>
                </c:pt>
                <c:pt idx="371" formatCode="0.0000">
                  <c:v>1.7349460276188631</c:v>
                </c:pt>
                <c:pt idx="372" formatCode="0.0000">
                  <c:v>1.2750196961974838</c:v>
                </c:pt>
                <c:pt idx="373" formatCode="0.0000">
                  <c:v>1.5479662042840485</c:v>
                </c:pt>
                <c:pt idx="374" formatCode="0.0000">
                  <c:v>1.4063741509384133</c:v>
                </c:pt>
                <c:pt idx="375" formatCode="0.0000">
                  <c:v>1.4962869885966317</c:v>
                </c:pt>
                <c:pt idx="376" formatCode="0.0000">
                  <c:v>1.783846673216519</c:v>
                </c:pt>
                <c:pt idx="377" formatCode="0.0000">
                  <c:v>1.5133230653566248</c:v>
                </c:pt>
                <c:pt idx="378" formatCode="0.0000">
                  <c:v>1.3837790342261913</c:v>
                </c:pt>
                <c:pt idx="379" formatCode="0.0000">
                  <c:v>1.2587113549774793</c:v>
                </c:pt>
                <c:pt idx="380" formatCode="0.0000">
                  <c:v>1.1410982153146358</c:v>
                </c:pt>
                <c:pt idx="381" formatCode="0.0000">
                  <c:v>1.1244181796694628</c:v>
                </c:pt>
                <c:pt idx="382" formatCode="0.0000">
                  <c:v>1.8024848181193684</c:v>
                </c:pt>
                <c:pt idx="383" formatCode="0.0000">
                  <c:v>1.488292791313133</c:v>
                </c:pt>
                <c:pt idx="384" formatCode="0.0000">
                  <c:v>1.3733598357790504</c:v>
                </c:pt>
                <c:pt idx="385" formatCode="0.0000">
                  <c:v>1.2657314135006876</c:v>
                </c:pt>
                <c:pt idx="386" formatCode="0.0000">
                  <c:v>1.1440751368135764</c:v>
                </c:pt>
                <c:pt idx="387" formatCode="0.0000">
                  <c:v>1.3269586050648712</c:v>
                </c:pt>
                <c:pt idx="388" formatCode="0.0000">
                  <c:v>1.2921531539248925</c:v>
                </c:pt>
                <c:pt idx="389" formatCode="0.0000">
                  <c:v>1.4405218427573545</c:v>
                </c:pt>
                <c:pt idx="390" formatCode="0.0000">
                  <c:v>1.4860669142989662</c:v>
                </c:pt>
                <c:pt idx="391" formatCode="0.0000">
                  <c:v>1.5550366188001408</c:v>
                </c:pt>
                <c:pt idx="392" formatCode="0.0000">
                  <c:v>1.4276590400373521</c:v>
                </c:pt>
                <c:pt idx="393" formatCode="0.0000">
                  <c:v>1.9972893221154999</c:v>
                </c:pt>
                <c:pt idx="394" formatCode="0.0000">
                  <c:v>1.6233613123622246</c:v>
                </c:pt>
                <c:pt idx="395" formatCode="0.0000">
                  <c:v>1.4924688960753516</c:v>
                </c:pt>
                <c:pt idx="396" formatCode="0.0000">
                  <c:v>1.5020889093459791</c:v>
                </c:pt>
                <c:pt idx="397" formatCode="0.0000">
                  <c:v>1.3774123012219979</c:v>
                </c:pt>
                <c:pt idx="398" formatCode="0.0000">
                  <c:v>1.254213834883648</c:v>
                </c:pt>
                <c:pt idx="399" formatCode="0.0000">
                  <c:v>1.1970926500170247</c:v>
                </c:pt>
                <c:pt idx="400" formatCode="0.0000">
                  <c:v>1.2573462413853016</c:v>
                </c:pt>
                <c:pt idx="401" formatCode="0.0000">
                  <c:v>1.244754974646499</c:v>
                </c:pt>
                <c:pt idx="402" formatCode="0.0000">
                  <c:v>1.1730308906980633</c:v>
                </c:pt>
                <c:pt idx="403" formatCode="0.0000">
                  <c:v>1.1288026404412141</c:v>
                </c:pt>
                <c:pt idx="404" formatCode="0.0000">
                  <c:v>1.0097780545039829</c:v>
                </c:pt>
                <c:pt idx="405" formatCode="0.0000">
                  <c:v>1.0099982532646496</c:v>
                </c:pt>
                <c:pt idx="406" formatCode="0.0000">
                  <c:v>0.89415006089917304</c:v>
                </c:pt>
                <c:pt idx="407" formatCode="0.0000">
                  <c:v>0.78081045497215384</c:v>
                </c:pt>
                <c:pt idx="408" formatCode="0.0000">
                  <c:v>1.1593774576815987</c:v>
                </c:pt>
                <c:pt idx="409" formatCode="0.0000">
                  <c:v>1.0117780341669369</c:v>
                </c:pt>
                <c:pt idx="410" formatCode="0.0000">
                  <c:v>0.96882957195338859</c:v>
                </c:pt>
                <c:pt idx="411" formatCode="0.0000">
                  <c:v>2.0831948315425191</c:v>
                </c:pt>
                <c:pt idx="412" formatCode="0.0000">
                  <c:v>1.4534662173770472</c:v>
                </c:pt>
                <c:pt idx="413" formatCode="0.0000">
                  <c:v>1.389205198545544</c:v>
                </c:pt>
                <c:pt idx="414" formatCode="0.0000">
                  <c:v>1.2880841959125893</c:v>
                </c:pt>
                <c:pt idx="415" formatCode="0.0000">
                  <c:v>1.1647821189964587</c:v>
                </c:pt>
                <c:pt idx="416" formatCode="0.0000">
                  <c:v>1.1029356102584531</c:v>
                </c:pt>
                <c:pt idx="417" formatCode="0.0000">
                  <c:v>1.788321363716225</c:v>
                </c:pt>
                <c:pt idx="418" formatCode="0.0000">
                  <c:v>1.4843788154404918</c:v>
                </c:pt>
                <c:pt idx="419" formatCode="0.0000">
                  <c:v>1.6227679182434636</c:v>
                </c:pt>
                <c:pt idx="420" formatCode="0.0000">
                  <c:v>1.481185827680116</c:v>
                </c:pt>
                <c:pt idx="421" formatCode="0.0000">
                  <c:v>2.4853731314594021</c:v>
                </c:pt>
                <c:pt idx="422" formatCode="0.0000">
                  <c:v>1.8485534039362888</c:v>
                </c:pt>
                <c:pt idx="423" formatCode="0.0000">
                  <c:v>1.8693507065539787</c:v>
                </c:pt>
                <c:pt idx="424" formatCode="0.0000">
                  <c:v>3.2515291254995207</c:v>
                </c:pt>
                <c:pt idx="425" formatCode="0.0000">
                  <c:v>2.1247386673048494</c:v>
                </c:pt>
                <c:pt idx="426" formatCode="0.0000">
                  <c:v>2.0063410348148478</c:v>
                </c:pt>
                <c:pt idx="427" formatCode="0.0000">
                  <c:v>1.8726880262151222</c:v>
                </c:pt>
                <c:pt idx="428" formatCode="0.0000">
                  <c:v>1.7853826102386152</c:v>
                </c:pt>
                <c:pt idx="429" formatCode="0.0000">
                  <c:v>1.6743385151255941</c:v>
                </c:pt>
                <c:pt idx="430" formatCode="0.0000">
                  <c:v>1.5532915995693577</c:v>
                </c:pt>
                <c:pt idx="431" formatCode="0.0000">
                  <c:v>1.5528383926264062</c:v>
                </c:pt>
                <c:pt idx="432" formatCode="0.0000">
                  <c:v>1.4365287620856506</c:v>
                </c:pt>
                <c:pt idx="433" formatCode="0.0000">
                  <c:v>1.4112722654312047</c:v>
                </c:pt>
                <c:pt idx="434" formatCode="0.0000">
                  <c:v>1.299876135897952</c:v>
                </c:pt>
                <c:pt idx="435" formatCode="0.0000">
                  <c:v>1.391411872473824</c:v>
                </c:pt>
                <c:pt idx="436" formatCode="0.0000">
                  <c:v>1.2831206468815191</c:v>
                </c:pt>
                <c:pt idx="437" formatCode="0.0000">
                  <c:v>4.2462469075580209</c:v>
                </c:pt>
                <c:pt idx="438" formatCode="0.0000">
                  <c:v>2.0372290512474107</c:v>
                </c:pt>
                <c:pt idx="439" formatCode="0.0000">
                  <c:v>2.1612803447419182</c:v>
                </c:pt>
                <c:pt idx="440" formatCode="0.0000">
                  <c:v>2.1509143191918323</c:v>
                </c:pt>
                <c:pt idx="441" formatCode="0.0000">
                  <c:v>2.6565234852328032</c:v>
                </c:pt>
                <c:pt idx="442" formatCode="0.0000">
                  <c:v>2.335982257897339</c:v>
                </c:pt>
                <c:pt idx="443" formatCode="0.0000">
                  <c:v>2.3207341387192821</c:v>
                </c:pt>
                <c:pt idx="444" formatCode="0.0000">
                  <c:v>2.3336887371178188</c:v>
                </c:pt>
                <c:pt idx="445" formatCode="0.0000">
                  <c:v>2.6953848446175437</c:v>
                </c:pt>
                <c:pt idx="446" formatCode="0.0000">
                  <c:v>2.3373096556618855</c:v>
                </c:pt>
                <c:pt idx="447" formatCode="0.0000">
                  <c:v>2.2802788333866237</c:v>
                </c:pt>
                <c:pt idx="448" formatCode="0.0000">
                  <c:v>2.1559804746565474</c:v>
                </c:pt>
                <c:pt idx="449" formatCode="0.0000">
                  <c:v>2.1531574659164328</c:v>
                </c:pt>
                <c:pt idx="450" formatCode="0.0000">
                  <c:v>2.0305094615850656</c:v>
                </c:pt>
                <c:pt idx="451" formatCode="0.0000">
                  <c:v>1.969574328883468</c:v>
                </c:pt>
                <c:pt idx="452" formatCode="0.0000">
                  <c:v>1.9337679466140139</c:v>
                </c:pt>
                <c:pt idx="453" formatCode="0.0000">
                  <c:v>1.818522209346974</c:v>
                </c:pt>
                <c:pt idx="454" formatCode="0.0000">
                  <c:v>1.7037259004198497</c:v>
                </c:pt>
                <c:pt idx="455" formatCode="0.0000">
                  <c:v>1.594707781159471</c:v>
                </c:pt>
                <c:pt idx="456" formatCode="0.0000">
                  <c:v>1.4884077948967676</c:v>
                </c:pt>
                <c:pt idx="457" formatCode="0.0000">
                  <c:v>1.7884694308691134</c:v>
                </c:pt>
                <c:pt idx="458" formatCode="0.0000">
                  <c:v>1.6746344399052409</c:v>
                </c:pt>
                <c:pt idx="459" formatCode="0.0000">
                  <c:v>1.6265265878857278</c:v>
                </c:pt>
                <c:pt idx="460" formatCode="0.0000">
                  <c:v>1.5195344251733798</c:v>
                </c:pt>
                <c:pt idx="461" formatCode="0.0000">
                  <c:v>1.4162398402023049</c:v>
                </c:pt>
                <c:pt idx="462" formatCode="0.0000">
                  <c:v>1.3155348312004895</c:v>
                </c:pt>
                <c:pt idx="463" formatCode="0.0000">
                  <c:v>1.2365119029037805</c:v>
                </c:pt>
                <c:pt idx="464" formatCode="0.0000">
                  <c:v>1.1442835691713633</c:v>
                </c:pt>
                <c:pt idx="465" formatCode="0.0000">
                  <c:v>1.1172817678460418</c:v>
                </c:pt>
                <c:pt idx="466" formatCode="0.0000">
                  <c:v>1.1036632599604657</c:v>
                </c:pt>
                <c:pt idx="467" formatCode="0.0000">
                  <c:v>1.0937181116822583</c:v>
                </c:pt>
                <c:pt idx="468" formatCode="0.0000">
                  <c:v>1.0817465645405004</c:v>
                </c:pt>
                <c:pt idx="469" formatCode="0.0000">
                  <c:v>1.0708895836416088</c:v>
                </c:pt>
                <c:pt idx="470" formatCode="0.0000">
                  <c:v>1.0603049525907806</c:v>
                </c:pt>
                <c:pt idx="471" formatCode="0.0000">
                  <c:v>1.0498520558905242</c:v>
                </c:pt>
                <c:pt idx="472" formatCode="0.0000">
                  <c:v>1.0843632541670547</c:v>
                </c:pt>
                <c:pt idx="473" formatCode="0.0000">
                  <c:v>1.0643776511762504</c:v>
                </c:pt>
                <c:pt idx="474" formatCode="0.0000">
                  <c:v>1.0249490633758795</c:v>
                </c:pt>
                <c:pt idx="475" formatCode="0.0000">
                  <c:v>1.0100476293026692</c:v>
                </c:pt>
                <c:pt idx="476" formatCode="0.0000">
                  <c:v>0.99929850231497208</c:v>
                </c:pt>
                <c:pt idx="477" formatCode="0.0000">
                  <c:v>0.98931994363378128</c:v>
                </c:pt>
                <c:pt idx="478" formatCode="0.0000">
                  <c:v>0.98431891036250951</c:v>
                </c:pt>
                <c:pt idx="479" formatCode="0.0000">
                  <c:v>0.97409231916341443</c:v>
                </c:pt>
                <c:pt idx="480" formatCode="0.0000">
                  <c:v>0.96103396060070589</c:v>
                </c:pt>
                <c:pt idx="481" formatCode="0.0000">
                  <c:v>0.95099045885492517</c:v>
                </c:pt>
                <c:pt idx="482" formatCode="0.0000">
                  <c:v>0.94561248237639717</c:v>
                </c:pt>
                <c:pt idx="483" formatCode="0.0000">
                  <c:v>0.93291025072658051</c:v>
                </c:pt>
                <c:pt idx="484" formatCode="0.0000">
                  <c:v>0.92315638816245249</c:v>
                </c:pt>
                <c:pt idx="485" formatCode="0.0000">
                  <c:v>0.91396710599379982</c:v>
                </c:pt>
                <c:pt idx="486" formatCode="0.0000">
                  <c:v>1.2733038002021548</c:v>
                </c:pt>
                <c:pt idx="487" formatCode="0.0000">
                  <c:v>1.1729381747421705</c:v>
                </c:pt>
                <c:pt idx="488" formatCode="0.0000">
                  <c:v>1.0882302955755154</c:v>
                </c:pt>
                <c:pt idx="489" formatCode="0.0000">
                  <c:v>1.0041523914217296</c:v>
                </c:pt>
                <c:pt idx="490" formatCode="0.0000">
                  <c:v>0.92492020668553943</c:v>
                </c:pt>
                <c:pt idx="491" formatCode="0.0000">
                  <c:v>0.87037626876423846</c:v>
                </c:pt>
                <c:pt idx="492" formatCode="0.0000">
                  <c:v>0.85426167720294421</c:v>
                </c:pt>
                <c:pt idx="493" formatCode="0.0000">
                  <c:v>0.84459351131514704</c:v>
                </c:pt>
                <c:pt idx="494" formatCode="0.0000">
                  <c:v>0.83606395685844892</c:v>
                </c:pt>
                <c:pt idx="495" formatCode="0.0000">
                  <c:v>0.82779157558477301</c:v>
                </c:pt>
                <c:pt idx="496" formatCode="0.0000">
                  <c:v>0.8196294325197051</c:v>
                </c:pt>
                <c:pt idx="497" formatCode="0.0000">
                  <c:v>0.8115524800904439</c:v>
                </c:pt>
                <c:pt idx="498" formatCode="0.0000">
                  <c:v>0.80355590283167755</c:v>
                </c:pt>
                <c:pt idx="499" formatCode="0.0000">
                  <c:v>0.7970007958576335</c:v>
                </c:pt>
                <c:pt idx="500" formatCode="0.0000">
                  <c:v>0.78802472752861763</c:v>
                </c:pt>
                <c:pt idx="501" formatCode="0.0000">
                  <c:v>0.78007378077691625</c:v>
                </c:pt>
                <c:pt idx="502" formatCode="0.0000">
                  <c:v>0.77235660554554741</c:v>
                </c:pt>
                <c:pt idx="503" formatCode="0.0000">
                  <c:v>0.76474126078889726</c:v>
                </c:pt>
                <c:pt idx="504" formatCode="0.0000">
                  <c:v>0.75720523155311459</c:v>
                </c:pt>
                <c:pt idx="505" formatCode="0.0000">
                  <c:v>0.7497441667685546</c:v>
                </c:pt>
                <c:pt idx="506" formatCode="0.0000">
                  <c:v>0.74235673547378389</c:v>
                </c:pt>
                <c:pt idx="507" formatCode="0.0000">
                  <c:v>0.73504211385327556</c:v>
                </c:pt>
                <c:pt idx="508" formatCode="0.0000">
                  <c:v>0.7277995681865479</c:v>
                </c:pt>
                <c:pt idx="509" formatCode="0.0000">
                  <c:v>0.72062838558573561</c:v>
                </c:pt>
                <c:pt idx="510" formatCode="0.0000">
                  <c:v>0.71352786244447552</c:v>
                </c:pt>
                <c:pt idx="511" formatCode="0.0000">
                  <c:v>0.70649730246376452</c:v>
                </c:pt>
                <c:pt idx="512" formatCode="0.0000">
                  <c:v>0.69953601626755224</c:v>
                </c:pt>
                <c:pt idx="513" formatCode="0.0000">
                  <c:v>0.6926433212826888</c:v>
                </c:pt>
                <c:pt idx="514" formatCode="0.0000">
                  <c:v>0.68581854166329104</c:v>
                </c:pt>
                <c:pt idx="515" formatCode="0.0000">
                  <c:v>0.67906100822303017</c:v>
                </c:pt>
                <c:pt idx="516" formatCode="0.0000">
                  <c:v>0.67237005836927721</c:v>
                </c:pt>
                <c:pt idx="517" formatCode="0.0000">
                  <c:v>0.66574503603809365</c:v>
                </c:pt>
                <c:pt idx="518" formatCode="0.0000">
                  <c:v>0.65918529162989681</c:v>
                </c:pt>
                <c:pt idx="519" formatCode="0.0000">
                  <c:v>0.65269018194576323</c:v>
                </c:pt>
                <c:pt idx="520" formatCode="0.0000">
                  <c:v>0.64625907012436212</c:v>
                </c:pt>
                <c:pt idx="521" formatCode="0.0000">
                  <c:v>0.63989132557950867</c:v>
                </c:pt>
                <c:pt idx="522" formatCode="0.0000">
                  <c:v>0.63358632393833425</c:v>
                </c:pt>
                <c:pt idx="523" formatCode="0.0000">
                  <c:v>0.97125468384053115</c:v>
                </c:pt>
                <c:pt idx="524" formatCode="0.0000">
                  <c:v>0.94621628873058794</c:v>
                </c:pt>
                <c:pt idx="525" formatCode="0.0000">
                  <c:v>0.87285800515797529</c:v>
                </c:pt>
                <c:pt idx="526" formatCode="0.0000">
                  <c:v>0.80560708987311047</c:v>
                </c:pt>
                <c:pt idx="527" formatCode="0.0000">
                  <c:v>0.73905815649821216</c:v>
                </c:pt>
                <c:pt idx="528" formatCode="0.0000">
                  <c:v>0.67606288088773003</c:v>
                </c:pt>
                <c:pt idx="529" formatCode="0.0000">
                  <c:v>0.61459553223694585</c:v>
                </c:pt>
                <c:pt idx="530" formatCode="0.0000">
                  <c:v>0.61577411307350005</c:v>
                </c:pt>
                <c:pt idx="531" formatCode="0.0000">
                  <c:v>0.6042145575465131</c:v>
                </c:pt>
                <c:pt idx="532" formatCode="0.0000">
                  <c:v>0.57998825140191512</c:v>
                </c:pt>
                <c:pt idx="533" formatCode="0.0000">
                  <c:v>0.56921767964429515</c:v>
                </c:pt>
                <c:pt idx="534" formatCode="0.0000">
                  <c:v>0.56277009982238646</c:v>
                </c:pt>
                <c:pt idx="535" formatCode="0.0000">
                  <c:v>0.55708578095756012</c:v>
                </c:pt>
                <c:pt idx="536" formatCode="0.0000">
                  <c:v>0.55157358190304551</c:v>
                </c:pt>
                <c:pt idx="537" formatCode="0.0000">
                  <c:v>0.54613496286901309</c:v>
                </c:pt>
                <c:pt idx="538" formatCode="0.0000">
                  <c:v>0.54075312894065841</c:v>
                </c:pt>
                <c:pt idx="539" formatCode="0.0000">
                  <c:v>0.53542485401838524</c:v>
                </c:pt>
                <c:pt idx="540" formatCode="0.0000">
                  <c:v>0.53014916788965138</c:v>
                </c:pt>
                <c:pt idx="541" formatCode="0.0000">
                  <c:v>0.52492547896056063</c:v>
                </c:pt>
                <c:pt idx="542" formatCode="0.0000">
                  <c:v>0.51975326270661326</c:v>
                </c:pt>
                <c:pt idx="543" formatCode="0.0000">
                  <c:v>0.51463200993356129</c:v>
                </c:pt>
                <c:pt idx="544" formatCode="0.0000">
                  <c:v>0.50956121815061262</c:v>
                </c:pt>
                <c:pt idx="545" formatCode="0.0000">
                  <c:v>0.50454039009794494</c:v>
                </c:pt>
                <c:pt idx="546" formatCode="0.0000">
                  <c:v>0.49956903346178583</c:v>
                </c:pt>
                <c:pt idx="547" formatCode="0.0000">
                  <c:v>0.49464666078695274</c:v>
                </c:pt>
                <c:pt idx="548" formatCode="0.0000">
                  <c:v>0.48977278942255326</c:v>
                </c:pt>
                <c:pt idx="549" formatCode="0.0000">
                  <c:v>0.48494694147358131</c:v>
                </c:pt>
                <c:pt idx="550" formatCode="0.0000">
                  <c:v>0.48016864375387935</c:v>
                </c:pt>
                <c:pt idx="551" formatCode="0.0000">
                  <c:v>0.47543742773971165</c:v>
                </c:pt>
                <c:pt idx="552" formatCode="0.0000">
                  <c:v>0.47075282952381958</c:v>
                </c:pt>
                <c:pt idx="553" formatCode="0.0000">
                  <c:v>0.46611438976993302</c:v>
                </c:pt>
                <c:pt idx="554" formatCode="0.0000">
                  <c:v>0.46152165366773179</c:v>
                </c:pt>
                <c:pt idx="555" formatCode="0.0000">
                  <c:v>0.45697417088825004</c:v>
                </c:pt>
                <c:pt idx="556" formatCode="0.0000">
                  <c:v>0.45247149553972055</c:v>
                </c:pt>
                <c:pt idx="557" formatCode="0.0000">
                  <c:v>0.44801318612385377</c:v>
                </c:pt>
                <c:pt idx="558" formatCode="0.0000">
                  <c:v>0.44359880549254804</c:v>
                </c:pt>
                <c:pt idx="559" formatCode="0.0000">
                  <c:v>0.43922792080502632</c:v>
                </c:pt>
                <c:pt idx="560" formatCode="0.0000">
                  <c:v>0.46059833010563039</c:v>
                </c:pt>
                <c:pt idx="561" formatCode="0.0000">
                  <c:v>0.43487919856585905</c:v>
                </c:pt>
                <c:pt idx="562" formatCode="0.0000">
                  <c:v>0.42707957492624982</c:v>
                </c:pt>
                <c:pt idx="563" formatCode="0.0000">
                  <c:v>0.4222882491515012</c:v>
                </c:pt>
                <c:pt idx="564" formatCode="0.0000">
                  <c:v>0.41803056689083612</c:v>
                </c:pt>
                <c:pt idx="565" formatCode="0.0000">
                  <c:v>0.41389555356688951</c:v>
                </c:pt>
                <c:pt idx="566" formatCode="0.0000">
                  <c:v>0.40981467739333471</c:v>
                </c:pt>
                <c:pt idx="567" formatCode="0.0000">
                  <c:v>0.40577623359585596</c:v>
                </c:pt>
                <c:pt idx="568" formatCode="0.0000">
                  <c:v>0.40177795034565594</c:v>
                </c:pt>
                <c:pt idx="569" formatCode="0.0000">
                  <c:v>0.39918167117273889</c:v>
                </c:pt>
                <c:pt idx="570" formatCode="0.0000">
                  <c:v>0.4050257864894507</c:v>
                </c:pt>
                <c:pt idx="571" formatCode="0.0000">
                  <c:v>0.52209529836646495</c:v>
                </c:pt>
                <c:pt idx="572" formatCode="0.0000">
                  <c:v>0.69080238224482748</c:v>
                </c:pt>
                <c:pt idx="573" formatCode="0.0000">
                  <c:v>0.62184914094151456</c:v>
                </c:pt>
                <c:pt idx="574" formatCode="0.0000">
                  <c:v>0.5556695627820577</c:v>
                </c:pt>
                <c:pt idx="575" formatCode="0.0000">
                  <c:v>0.49030418371458856</c:v>
                </c:pt>
                <c:pt idx="576" formatCode="0.0000">
                  <c:v>0.42680961483190966</c:v>
                </c:pt>
                <c:pt idx="577" formatCode="0.0000">
                  <c:v>0.37675230184309716</c:v>
                </c:pt>
                <c:pt idx="578" formatCode="0.0000">
                  <c:v>0.3654315829861185</c:v>
                </c:pt>
                <c:pt idx="579" formatCode="0.0000">
                  <c:v>0.36056837387779878</c:v>
                </c:pt>
                <c:pt idx="580" formatCode="0.0000">
                  <c:v>0.35680610909835453</c:v>
                </c:pt>
                <c:pt idx="581" formatCode="0.0000">
                  <c:v>0.35325565007380799</c:v>
                </c:pt>
                <c:pt idx="582" formatCode="0.0000">
                  <c:v>0.34976916949591319</c:v>
                </c:pt>
                <c:pt idx="583" formatCode="0.0000">
                  <c:v>0.34632185335351517</c:v>
                </c:pt>
                <c:pt idx="584" formatCode="0.0000">
                  <c:v>0.34563439649560923</c:v>
                </c:pt>
                <c:pt idx="585" formatCode="0.0000">
                  <c:v>0.33998270146005344</c:v>
                </c:pt>
                <c:pt idx="586" formatCode="0.0000">
                  <c:v>0.33626006515260587</c:v>
                </c:pt>
                <c:pt idx="587" formatCode="0.0000">
                  <c:v>0.33288496921210992</c:v>
                </c:pt>
                <c:pt idx="588" formatCode="0.0000">
                  <c:v>0.36342238095190194</c:v>
                </c:pt>
                <c:pt idx="589" formatCode="0.0000">
                  <c:v>0.3319586730300087</c:v>
                </c:pt>
                <c:pt idx="590" formatCode="0.0000">
                  <c:v>0.32814867278987886</c:v>
                </c:pt>
                <c:pt idx="591" formatCode="0.0000">
                  <c:v>0.32077852007865787</c:v>
                </c:pt>
                <c:pt idx="592" formatCode="0.0000">
                  <c:v>0.31693136325020732</c:v>
                </c:pt>
                <c:pt idx="593" formatCode="0.0000">
                  <c:v>0.31369465610326208</c:v>
                </c:pt>
                <c:pt idx="594" formatCode="0.0000">
                  <c:v>0.31058484664135444</c:v>
                </c:pt>
                <c:pt idx="595" formatCode="0.0000">
                  <c:v>0.30888399060267568</c:v>
                </c:pt>
                <c:pt idx="596" formatCode="0.0000">
                  <c:v>0.30471693730479749</c:v>
                </c:pt>
                <c:pt idx="597" formatCode="0.0000">
                  <c:v>0.30152805168348651</c:v>
                </c:pt>
                <c:pt idx="598" formatCode="0.0000">
                  <c:v>0.29852608729052965</c:v>
                </c:pt>
                <c:pt idx="599" formatCode="0.0000">
                  <c:v>0.342753729113909</c:v>
                </c:pt>
                <c:pt idx="600" formatCode="0.0000">
                  <c:v>0.30049415557461301</c:v>
                </c:pt>
                <c:pt idx="601" formatCode="0.0000">
                  <c:v>0.29108132242610535</c:v>
                </c:pt>
                <c:pt idx="602" formatCode="0.0000">
                  <c:v>0.28714260884957216</c:v>
                </c:pt>
                <c:pt idx="603" formatCode="0.0000">
                  <c:v>0.28413566958396247</c:v>
                </c:pt>
                <c:pt idx="604" formatCode="0.0000">
                  <c:v>0.28130653377891346</c:v>
                </c:pt>
                <c:pt idx="605" formatCode="0.0000">
                  <c:v>0.27852986180002931</c:v>
                </c:pt>
                <c:pt idx="606" formatCode="0.0000">
                  <c:v>0.27578462902040118</c:v>
                </c:pt>
                <c:pt idx="607" formatCode="0.0000">
                  <c:v>0.27306712269159378</c:v>
                </c:pt>
                <c:pt idx="608" formatCode="0.0000">
                  <c:v>0.27037650494184817</c:v>
                </c:pt>
                <c:pt idx="609" formatCode="0.0000">
                  <c:v>0.26771241713125588</c:v>
                </c:pt>
                <c:pt idx="610" formatCode="0.0000">
                  <c:v>0.26507458230571801</c:v>
                </c:pt>
                <c:pt idx="611" formatCode="0.0000">
                  <c:v>0.26246273920829361</c:v>
                </c:pt>
                <c:pt idx="612" formatCode="0.0000">
                  <c:v>0.25987663130817484</c:v>
                </c:pt>
                <c:pt idx="613" formatCode="0.0000">
                  <c:v>0.25731600495929241</c:v>
                </c:pt>
                <c:pt idx="614" formatCode="0.0000">
                  <c:v>0.25478060907406447</c:v>
                </c:pt>
                <c:pt idx="615" formatCode="0.0000">
                  <c:v>0.25227019504876708</c:v>
                </c:pt>
                <c:pt idx="616" formatCode="0.0000">
                  <c:v>0.24978451673085952</c:v>
                </c:pt>
                <c:pt idx="617" formatCode="0.0000">
                  <c:v>0.24732333039347154</c:v>
                </c:pt>
                <c:pt idx="618" formatCode="0.0000">
                  <c:v>0.24488639471127652</c:v>
                </c:pt>
                <c:pt idx="619" formatCode="0.0000">
                  <c:v>0.24247347073679135</c:v>
                </c:pt>
                <c:pt idx="620" formatCode="0.0000">
                  <c:v>0.24008432187694043</c:v>
                </c:pt>
                <c:pt idx="621" formatCode="0.0000">
                  <c:v>0.23771871386985666</c:v>
                </c:pt>
                <c:pt idx="622" formatCode="0.0000">
                  <c:v>0.23537641476191062</c:v>
                </c:pt>
                <c:pt idx="623" formatCode="0.0000">
                  <c:v>0.23305719488496726</c:v>
                </c:pt>
                <c:pt idx="624" formatCode="0.0000">
                  <c:v>0.23076082683386667</c:v>
                </c:pt>
                <c:pt idx="625" formatCode="0.0000">
                  <c:v>0.22848708544412571</c:v>
                </c:pt>
                <c:pt idx="626" formatCode="0.0000">
                  <c:v>0.22623574776986091</c:v>
                </c:pt>
                <c:pt idx="627" formatCode="0.0000">
                  <c:v>0.22400659306192752</c:v>
                </c:pt>
                <c:pt idx="628" formatCode="0.0000">
                  <c:v>0.22520576985379009</c:v>
                </c:pt>
                <c:pt idx="629" formatCode="0.0000">
                  <c:v>0.22017920045530523</c:v>
                </c:pt>
                <c:pt idx="630" formatCode="0.0000">
                  <c:v>0.21754384560201925</c:v>
                </c:pt>
                <c:pt idx="631" formatCode="0.0000">
                  <c:v>0.21532302839900128</c:v>
                </c:pt>
                <c:pt idx="632" formatCode="0.0000">
                  <c:v>0.21318857146073708</c:v>
                </c:pt>
                <c:pt idx="633" formatCode="0.0000">
                  <c:v>0.21108584508165509</c:v>
                </c:pt>
                <c:pt idx="634" formatCode="0.0000">
                  <c:v>0.20900561276011673</c:v>
                </c:pt>
                <c:pt idx="635" formatCode="0.0000">
                  <c:v>0.20694617206542815</c:v>
                </c:pt>
                <c:pt idx="636" formatCode="0.0000">
                  <c:v>0.2049070724156512</c:v>
                </c:pt>
                <c:pt idx="637" formatCode="0.0000">
                  <c:v>0.21651354104229584</c:v>
                </c:pt>
                <c:pt idx="638" formatCode="0.0000">
                  <c:v>0.28687980922025136</c:v>
                </c:pt>
                <c:pt idx="639" formatCode="0.0000">
                  <c:v>0.21317856548788178</c:v>
                </c:pt>
                <c:pt idx="640" formatCode="0.0000">
                  <c:v>0.19931740389098038</c:v>
                </c:pt>
                <c:pt idx="641" formatCode="0.0000">
                  <c:v>0.19540196088970502</c:v>
                </c:pt>
                <c:pt idx="642" formatCode="0.0000">
                  <c:v>0.19315279057298021</c:v>
                </c:pt>
                <c:pt idx="643" formatCode="0.0000">
                  <c:v>0.19119587525022444</c:v>
                </c:pt>
                <c:pt idx="644" formatCode="0.0000">
                  <c:v>0.18930306018470777</c:v>
                </c:pt>
                <c:pt idx="645" formatCode="0.0000">
                  <c:v>0.18743633246177632</c:v>
                </c:pt>
                <c:pt idx="646" formatCode="0.0000">
                  <c:v>0.18558923211769324</c:v>
                </c:pt>
                <c:pt idx="647" formatCode="0.0000">
                  <c:v>0.18376053646962284</c:v>
                </c:pt>
                <c:pt idx="648" formatCode="0.0000">
                  <c:v>0.18194989337517467</c:v>
                </c:pt>
                <c:pt idx="649" formatCode="0.0000">
                  <c:v>0.18015709661688759</c:v>
                </c:pt>
                <c:pt idx="650" formatCode="0.0000">
                  <c:v>0.17838196564770112</c:v>
                </c:pt>
                <c:pt idx="651" formatCode="0.0000">
                  <c:v>0.17662432562201238</c:v>
                </c:pt>
                <c:pt idx="652" formatCode="0.0000">
                  <c:v>0.17488400406789653</c:v>
                </c:pt>
                <c:pt idx="653" formatCode="0.0000">
                  <c:v>0.1935990329659332</c:v>
                </c:pt>
                <c:pt idx="654" formatCode="0.0000">
                  <c:v>0.17688989599710969</c:v>
                </c:pt>
                <c:pt idx="655" formatCode="0.0000">
                  <c:v>0.3033647904105905</c:v>
                </c:pt>
                <c:pt idx="656" formatCode="0.0000">
                  <c:v>0.32734389748860743</c:v>
                </c:pt>
                <c:pt idx="657" formatCode="0.0000">
                  <c:v>1.2537973683388637</c:v>
                </c:pt>
                <c:pt idx="658" formatCode="0.0000">
                  <c:v>0.93338447367999111</c:v>
                </c:pt>
                <c:pt idx="659" formatCode="0.0000">
                  <c:v>1.2565760386052305</c:v>
                </c:pt>
                <c:pt idx="660" formatCode="0.0000">
                  <c:v>1.1181710536672484</c:v>
                </c:pt>
                <c:pt idx="661" formatCode="0.0000">
                  <c:v>0.99732721337503061</c:v>
                </c:pt>
                <c:pt idx="662" formatCode="0.0000">
                  <c:v>1.16601361803621</c:v>
                </c:pt>
                <c:pt idx="663" formatCode="0.0000">
                  <c:v>1.1603655341610004</c:v>
                </c:pt>
                <c:pt idx="664" formatCode="0.0000">
                  <c:v>1.0372037982604612</c:v>
                </c:pt>
                <c:pt idx="665" formatCode="0.0000">
                  <c:v>1.0025082552779374</c:v>
                </c:pt>
                <c:pt idx="666" formatCode="0.0000">
                  <c:v>0.99168223475977657</c:v>
                </c:pt>
                <c:pt idx="667" formatCode="0.0000">
                  <c:v>0.93939776505988182</c:v>
                </c:pt>
                <c:pt idx="668" formatCode="0.0000">
                  <c:v>1.0247333388992022</c:v>
                </c:pt>
                <c:pt idx="669" formatCode="0.0000">
                  <c:v>0.96471251222384891</c:v>
                </c:pt>
                <c:pt idx="670" formatCode="0.0000">
                  <c:v>0.85626441489740923</c:v>
                </c:pt>
                <c:pt idx="671" formatCode="0.0000">
                  <c:v>0.78629242627824514</c:v>
                </c:pt>
                <c:pt idx="672" formatCode="0.0000">
                  <c:v>0.67115954910796094</c:v>
                </c:pt>
                <c:pt idx="673" formatCode="0.0000">
                  <c:v>0.64763572645072576</c:v>
                </c:pt>
                <c:pt idx="674" formatCode="0.0000">
                  <c:v>0.53826359125516765</c:v>
                </c:pt>
                <c:pt idx="675" formatCode="0.0000">
                  <c:v>0.44686167639310809</c:v>
                </c:pt>
                <c:pt idx="676" formatCode="0.0000">
                  <c:v>0.41959586785154679</c:v>
                </c:pt>
                <c:pt idx="677" formatCode="0.0000">
                  <c:v>0.3174806142866165</c:v>
                </c:pt>
                <c:pt idx="678" formatCode="0.0000">
                  <c:v>0.30868570471745121</c:v>
                </c:pt>
                <c:pt idx="679" formatCode="0.0000">
                  <c:v>0.24651991043573779</c:v>
                </c:pt>
                <c:pt idx="680" formatCode="0.0000">
                  <c:v>0.1534174349352575</c:v>
                </c:pt>
                <c:pt idx="681" formatCode="0.0000">
                  <c:v>0.14832161244088299</c:v>
                </c:pt>
                <c:pt idx="682" formatCode="0.0000">
                  <c:v>0.13277420781084978</c:v>
                </c:pt>
                <c:pt idx="683" formatCode="0.0000">
                  <c:v>0.1318536736993787</c:v>
                </c:pt>
                <c:pt idx="684" formatCode="0.0000">
                  <c:v>0.12792058248768567</c:v>
                </c:pt>
                <c:pt idx="685" formatCode="0.0000">
                  <c:v>0.12622308990082498</c:v>
                </c:pt>
                <c:pt idx="686" formatCode="0.0000">
                  <c:v>0.12490685949735006</c:v>
                </c:pt>
                <c:pt idx="687" formatCode="0.0000">
                  <c:v>0.14001465017103909</c:v>
                </c:pt>
                <c:pt idx="688" formatCode="0.0000">
                  <c:v>0.12924439217825606</c:v>
                </c:pt>
                <c:pt idx="689" formatCode="0.0000">
                  <c:v>0.52159104806024037</c:v>
                </c:pt>
                <c:pt idx="690" formatCode="0.0000">
                  <c:v>0.71236936018210228</c:v>
                </c:pt>
                <c:pt idx="691" formatCode="0.0000">
                  <c:v>0.61495098810020343</c:v>
                </c:pt>
                <c:pt idx="692" formatCode="0.0000">
                  <c:v>0.52309730132387022</c:v>
                </c:pt>
                <c:pt idx="693" formatCode="0.0000">
                  <c:v>0.54462664447477593</c:v>
                </c:pt>
                <c:pt idx="694" formatCode="0.0000">
                  <c:v>0.93034104718114385</c:v>
                </c:pt>
                <c:pt idx="695" formatCode="0.0000">
                  <c:v>1.0156620692447162</c:v>
                </c:pt>
                <c:pt idx="696" formatCode="0.0000">
                  <c:v>0.89091474212660082</c:v>
                </c:pt>
                <c:pt idx="697" formatCode="0.0000">
                  <c:v>0.76963627314579153</c:v>
                </c:pt>
                <c:pt idx="698" formatCode="0.0000">
                  <c:v>0.65484994552649511</c:v>
                </c:pt>
                <c:pt idx="699" formatCode="0.0000">
                  <c:v>0.80171088788284717</c:v>
                </c:pt>
                <c:pt idx="700" formatCode="0.0000">
                  <c:v>1.1327501100627351</c:v>
                </c:pt>
                <c:pt idx="701" formatCode="0.0000">
                  <c:v>1.0002928586949065</c:v>
                </c:pt>
                <c:pt idx="702" formatCode="0.0000">
                  <c:v>0.87547416361512231</c:v>
                </c:pt>
                <c:pt idx="703" formatCode="0.0000">
                  <c:v>0.75727749256456456</c:v>
                </c:pt>
                <c:pt idx="704" formatCode="0.0000">
                  <c:v>0.64511194292174034</c:v>
                </c:pt>
                <c:pt idx="705" formatCode="0.0000">
                  <c:v>0.53849899047120853</c:v>
                </c:pt>
                <c:pt idx="706" formatCode="0.0000">
                  <c:v>0.43521088628735116</c:v>
                </c:pt>
                <c:pt idx="707" formatCode="0.0000">
                  <c:v>0.33309726851228216</c:v>
                </c:pt>
                <c:pt idx="708" formatCode="0.0000">
                  <c:v>0.23452791935759501</c:v>
                </c:pt>
                <c:pt idx="709" formatCode="0.0000">
                  <c:v>0.13929036140189036</c:v>
                </c:pt>
                <c:pt idx="710" formatCode="0.0000">
                  <c:v>0.10508499888987313</c:v>
                </c:pt>
                <c:pt idx="711" formatCode="0.0000">
                  <c:v>9.9282673660962772E-2</c:v>
                </c:pt>
                <c:pt idx="712" formatCode="0.0000">
                  <c:v>9.683885565225693E-2</c:v>
                </c:pt>
                <c:pt idx="713" formatCode="0.0000">
                  <c:v>9.5641489334695975E-2</c:v>
                </c:pt>
                <c:pt idx="714" formatCode="0.0000">
                  <c:v>9.4658756903160723E-2</c:v>
                </c:pt>
                <c:pt idx="715" formatCode="0.0000">
                  <c:v>9.3719365421343404E-2</c:v>
                </c:pt>
                <c:pt idx="716" formatCode="0.0000">
                  <c:v>9.2794815048108575E-2</c:v>
                </c:pt>
                <c:pt idx="717" formatCode="0.0000">
                  <c:v>0.14510548941413004</c:v>
                </c:pt>
                <c:pt idx="718" formatCode="0.0000">
                  <c:v>0.10253203818230887</c:v>
                </c:pt>
                <c:pt idx="719" formatCode="0.0000">
                  <c:v>9.1996289644126539E-2</c:v>
                </c:pt>
                <c:pt idx="720" formatCode="0.0000">
                  <c:v>0.27174620112496833</c:v>
                </c:pt>
                <c:pt idx="721" formatCode="0.0000">
                  <c:v>0.2372107641078082</c:v>
                </c:pt>
                <c:pt idx="722" formatCode="0.0000">
                  <c:v>0.16360323806350316</c:v>
                </c:pt>
                <c:pt idx="723" formatCode="0.0000">
                  <c:v>0.81954585360163945</c:v>
                </c:pt>
                <c:pt idx="724" formatCode="0.0000">
                  <c:v>0.54234858083369275</c:v>
                </c:pt>
                <c:pt idx="725" formatCode="0.0000">
                  <c:v>0.4361797121785147</c:v>
                </c:pt>
                <c:pt idx="726" formatCode="0.0000">
                  <c:v>0.87245774352291894</c:v>
                </c:pt>
                <c:pt idx="727" formatCode="0.0000">
                  <c:v>0.7780958017802394</c:v>
                </c:pt>
                <c:pt idx="728" formatCode="0.0000">
                  <c:v>0.66374293455528977</c:v>
                </c:pt>
                <c:pt idx="729" formatCode="0.0000">
                  <c:v>1.8469323344736961</c:v>
                </c:pt>
                <c:pt idx="730" formatCode="0.0000">
                  <c:v>1.219379048442317</c:v>
                </c:pt>
                <c:pt idx="731" formatCode="0.0000">
                  <c:v>1.1841385745004795</c:v>
                </c:pt>
                <c:pt idx="732" formatCode="0.0000">
                  <c:v>1.2303569988233964</c:v>
                </c:pt>
                <c:pt idx="733" formatCode="0.0000">
                  <c:v>1.2328031071619636</c:v>
                </c:pt>
                <c:pt idx="734" formatCode="0.0000">
                  <c:v>1.2351154209252451</c:v>
                </c:pt>
                <c:pt idx="735" formatCode="0.0000">
                  <c:v>1.195882853738059</c:v>
                </c:pt>
              </c:numCache>
            </c:numRef>
          </c:yVal>
          <c:smooth val="0"/>
          <c:extLst>
            <c:ext xmlns:c16="http://schemas.microsoft.com/office/drawing/2014/chart" uri="{C3380CC4-5D6E-409C-BE32-E72D297353CC}">
              <c16:uniqueId val="{00000001-37E2-3844-A0E2-918F185812FD}"/>
            </c:ext>
          </c:extLst>
        </c:ser>
        <c:ser>
          <c:idx val="2"/>
          <c:order val="2"/>
          <c:tx>
            <c:strRef>
              <c:f>Escenarios!$F$5</c:f>
              <c:strCache>
                <c:ptCount val="1"/>
                <c:pt idx="0">
                  <c:v>Escenario 2</c:v>
                </c:pt>
              </c:strCache>
            </c:strRef>
          </c:tx>
          <c:spPr>
            <a:ln w="12700" cap="rnd">
              <a:solidFill>
                <a:schemeClr val="accent6"/>
              </a:solidFill>
              <a:round/>
            </a:ln>
            <a:effectLst/>
          </c:spPr>
          <c:marker>
            <c:symbol val="none"/>
          </c:marker>
          <c:xVal>
            <c:strRef>
              <c:f>Cálculos!$AE:$AE</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Cálculos!$AN:$AN</c:f>
              <c:numCache>
                <c:formatCode>General</c:formatCode>
                <c:ptCount val="1048576"/>
                <c:pt idx="4">
                  <c:v>0</c:v>
                </c:pt>
                <c:pt idx="6" formatCode="0.0000">
                  <c:v>2.35720374573651</c:v>
                </c:pt>
                <c:pt idx="7" formatCode="0.0000">
                  <c:v>1.1944578770665588</c:v>
                </c:pt>
                <c:pt idx="8" formatCode="0.0000">
                  <c:v>1.8336336146212033</c:v>
                </c:pt>
                <c:pt idx="9" formatCode="0.0000">
                  <c:v>1.3316970938525712</c:v>
                </c:pt>
                <c:pt idx="10" formatCode="0.0000">
                  <c:v>1.4591837096975175</c:v>
                </c:pt>
                <c:pt idx="11" formatCode="0.0000">
                  <c:v>2.1847421330794288</c:v>
                </c:pt>
                <c:pt idx="12" formatCode="0.0000">
                  <c:v>1.4418241475270659</c:v>
                </c:pt>
                <c:pt idx="13" formatCode="0.0000">
                  <c:v>1.319795710887151</c:v>
                </c:pt>
                <c:pt idx="14" formatCode="0.0000">
                  <c:v>1.2019934578711446</c:v>
                </c:pt>
                <c:pt idx="15" formatCode="0.0000">
                  <c:v>1.0914253435784911</c:v>
                </c:pt>
                <c:pt idx="16" formatCode="0.0000">
                  <c:v>1.0814408046082602</c:v>
                </c:pt>
                <c:pt idx="17" formatCode="0.0000">
                  <c:v>2.2590064290830276</c:v>
                </c:pt>
                <c:pt idx="18" formatCode="0.0000">
                  <c:v>1.428254921535975</c:v>
                </c:pt>
                <c:pt idx="19" formatCode="0.0000">
                  <c:v>1.320627904305955</c:v>
                </c:pt>
                <c:pt idx="20" formatCode="0.0000">
                  <c:v>1.2200667403199388</c:v>
                </c:pt>
                <c:pt idx="21" formatCode="0.0000">
                  <c:v>1.1052971166169441</c:v>
                </c:pt>
                <c:pt idx="22" formatCode="0.0000">
                  <c:v>1.3123724990408512</c:v>
                </c:pt>
                <c:pt idx="23" formatCode="0.0000">
                  <c:v>1.2655382773678339</c:v>
                </c:pt>
                <c:pt idx="24" formatCode="0.0000">
                  <c:v>1.4235514599867973</c:v>
                </c:pt>
                <c:pt idx="25" formatCode="0.0000">
                  <c:v>1.4712972714090442</c:v>
                </c:pt>
                <c:pt idx="26" formatCode="0.0000">
                  <c:v>1.5070422477916141</c:v>
                </c:pt>
                <c:pt idx="27" formatCode="0.0000">
                  <c:v>1.3870205487484393</c:v>
                </c:pt>
                <c:pt idx="28" formatCode="0.0000">
                  <c:v>2.6268603638792238</c:v>
                </c:pt>
                <c:pt idx="29" formatCode="0.0000">
                  <c:v>1.5815062428102022</c:v>
                </c:pt>
                <c:pt idx="30" formatCode="0.0000">
                  <c:v>1.4577461930508815</c:v>
                </c:pt>
                <c:pt idx="31" formatCode="0.0000">
                  <c:v>1.474273986883833</c:v>
                </c:pt>
                <c:pt idx="32" formatCode="0.0000">
                  <c:v>1.3563594810036657</c:v>
                </c:pt>
                <c:pt idx="33" formatCode="0.0000">
                  <c:v>1.2396461084001076</c:v>
                </c:pt>
                <c:pt idx="34" formatCode="0.0000">
                  <c:v>1.1884826744250667</c:v>
                </c:pt>
                <c:pt idx="35" formatCode="0.0000">
                  <c:v>1.2547890549516274</c:v>
                </c:pt>
                <c:pt idx="36" formatCode="0.0000">
                  <c:v>1.2479894910562725</c:v>
                </c:pt>
                <c:pt idx="37" formatCode="0.0000">
                  <c:v>1.1819907836415866</c:v>
                </c:pt>
                <c:pt idx="38" formatCode="0.0000">
                  <c:v>1.1434655630674806</c:v>
                </c:pt>
                <c:pt idx="39" formatCode="0.0000">
                  <c:v>1.0300574664269155</c:v>
                </c:pt>
                <c:pt idx="40" formatCode="0.0000">
                  <c:v>1.0354907572770053</c:v>
                </c:pt>
                <c:pt idx="41" formatCode="0.0000">
                  <c:v>0.92496239257440749</c:v>
                </c:pt>
                <c:pt idx="42" formatCode="0.0000">
                  <c:v>0.81687441304468256</c:v>
                </c:pt>
                <c:pt idx="43" formatCode="0.0000">
                  <c:v>1.4320863822822247</c:v>
                </c:pt>
                <c:pt idx="44" formatCode="0.0000">
                  <c:v>1.0497066694257777</c:v>
                </c:pt>
                <c:pt idx="45" formatCode="0.0000">
                  <c:v>1.0112910971218998</c:v>
                </c:pt>
                <c:pt idx="46" formatCode="0.0000">
                  <c:v>2.9173680702618574</c:v>
                </c:pt>
                <c:pt idx="47" formatCode="0.0000">
                  <c:v>1.4418516478844254</c:v>
                </c:pt>
                <c:pt idx="48" formatCode="0.0000">
                  <c:v>1.3843940959693222</c:v>
                </c:pt>
                <c:pt idx="49" formatCode="0.0000">
                  <c:v>1.2899655447535796</c:v>
                </c:pt>
                <c:pt idx="50" formatCode="0.0000">
                  <c:v>1.1730015364493409</c:v>
                </c:pt>
                <c:pt idx="51" formatCode="0.0000">
                  <c:v>1.1173265835543544</c:v>
                </c:pt>
                <c:pt idx="52" formatCode="0.0000">
                  <c:v>2.3256252718642125</c:v>
                </c:pt>
                <c:pt idx="53" formatCode="0.0000">
                  <c:v>1.4747729102153233</c:v>
                </c:pt>
                <c:pt idx="54" formatCode="0.0000">
                  <c:v>1.7904367195638149</c:v>
                </c:pt>
                <c:pt idx="55" formatCode="0.0000">
                  <c:v>1.474948329430902</c:v>
                </c:pt>
                <c:pt idx="56" formatCode="0.0000">
                  <c:v>3.5126155254140836</c:v>
                </c:pt>
                <c:pt idx="57" formatCode="0.0000">
                  <c:v>1.9877296461858749</c:v>
                </c:pt>
                <c:pt idx="58" formatCode="0.0000">
                  <c:v>1.8521785842034739</c:v>
                </c:pt>
                <c:pt idx="59" formatCode="0.0000">
                  <c:v>4.6223326617058218</c:v>
                </c:pt>
                <c:pt idx="60" formatCode="0.0000">
                  <c:v>2.1213264388403301</c:v>
                </c:pt>
                <c:pt idx="61" formatCode="0.0000">
                  <c:v>1.987040287405601</c:v>
                </c:pt>
                <c:pt idx="62" formatCode="0.0000">
                  <c:v>1.8603467291461828</c:v>
                </c:pt>
                <c:pt idx="63" formatCode="0.0000">
                  <c:v>1.7794178831403862</c:v>
                </c:pt>
                <c:pt idx="64" formatCode="0.0000">
                  <c:v>1.6747451153477109</c:v>
                </c:pt>
                <c:pt idx="65" formatCode="0.0000">
                  <c:v>1.5598543998953325</c:v>
                </c:pt>
                <c:pt idx="66" formatCode="0.0000">
                  <c:v>1.5652866816563102</c:v>
                </c:pt>
                <c:pt idx="67" formatCode="0.0000">
                  <c:v>1.454656094126308</c:v>
                </c:pt>
                <c:pt idx="68" formatCode="0.0000">
                  <c:v>1.4349891635858074</c:v>
                </c:pt>
                <c:pt idx="69" formatCode="0.0000">
                  <c:v>1.3288609736816175</c:v>
                </c:pt>
                <c:pt idx="70" formatCode="0.0000">
                  <c:v>1.4253535090394429</c:v>
                </c:pt>
                <c:pt idx="71" formatCode="0.0000">
                  <c:v>1.3217734332239308</c:v>
                </c:pt>
                <c:pt idx="72" formatCode="0.0000">
                  <c:v>6.2715260756397289</c:v>
                </c:pt>
                <c:pt idx="73" formatCode="0.0000">
                  <c:v>2.0186586264822379</c:v>
                </c:pt>
                <c:pt idx="74" formatCode="0.0000">
                  <c:v>2.3554218402377609</c:v>
                </c:pt>
                <c:pt idx="75" formatCode="0.0000">
                  <c:v>2.1312911280479527</c:v>
                </c:pt>
                <c:pt idx="76" formatCode="0.0000">
                  <c:v>3.3427992565050317</c:v>
                </c:pt>
                <c:pt idx="77" formatCode="0.0000">
                  <c:v>2.3256999476708926</c:v>
                </c:pt>
                <c:pt idx="78" formatCode="0.0000">
                  <c:v>2.3047751180129259</c:v>
                </c:pt>
                <c:pt idx="79" formatCode="0.0000">
                  <c:v>2.3150878854629204</c:v>
                </c:pt>
                <c:pt idx="80" formatCode="0.0000">
                  <c:v>3.2426719893150939</c:v>
                </c:pt>
                <c:pt idx="81" formatCode="0.0000">
                  <c:v>2.3219766239840745</c:v>
                </c:pt>
                <c:pt idx="82" formatCode="0.0000">
                  <c:v>2.2715081081205328</c:v>
                </c:pt>
                <c:pt idx="83" formatCode="0.0000">
                  <c:v>2.1536143725580184</c:v>
                </c:pt>
                <c:pt idx="84" formatCode="0.0000">
                  <c:v>2.1568501289588577</c:v>
                </c:pt>
                <c:pt idx="85" formatCode="0.0000">
                  <c:v>2.0398268791347469</c:v>
                </c:pt>
                <c:pt idx="86" formatCode="0.0000">
                  <c:v>1.9843366817292409</c:v>
                </c:pt>
                <c:pt idx="87" formatCode="0.0000">
                  <c:v>1.9535687091697813</c:v>
                </c:pt>
                <c:pt idx="88" formatCode="0.0000">
                  <c:v>1.8433533106401687</c:v>
                </c:pt>
                <c:pt idx="89" formatCode="0.0000">
                  <c:v>1.7336689476004929</c:v>
                </c:pt>
                <c:pt idx="90" formatCode="0.0000">
                  <c:v>1.6294274668991178</c:v>
                </c:pt>
                <c:pt idx="91" formatCode="0.0000">
                  <c:v>1.5278022217949438</c:v>
                </c:pt>
                <c:pt idx="92" formatCode="0.0000">
                  <c:v>1.9639042987401285</c:v>
                </c:pt>
                <c:pt idx="93" formatCode="0.0000">
                  <c:v>1.7181244218079232</c:v>
                </c:pt>
                <c:pt idx="94" formatCode="0.0000">
                  <c:v>1.674110947781958</c:v>
                </c:pt>
                <c:pt idx="95" formatCode="0.0000">
                  <c:v>1.5712612613199979</c:v>
                </c:pt>
                <c:pt idx="96" formatCode="0.0000">
                  <c:v>1.4719484269787184</c:v>
                </c:pt>
                <c:pt idx="97" formatCode="0.0000">
                  <c:v>1.3751461115070085</c:v>
                </c:pt>
                <c:pt idx="98" formatCode="0.0000">
                  <c:v>1.2997832888041421</c:v>
                </c:pt>
                <c:pt idx="99" formatCode="0.0000">
                  <c:v>1.2109872735297527</c:v>
                </c:pt>
                <c:pt idx="100" formatCode="0.0000">
                  <c:v>1.1251954093544185</c:v>
                </c:pt>
                <c:pt idx="101" formatCode="0.0000">
                  <c:v>1.0858677396333034</c:v>
                </c:pt>
                <c:pt idx="102" formatCode="0.0000">
                  <c:v>1.0718447898050807</c:v>
                </c:pt>
                <c:pt idx="103" formatCode="0.0000">
                  <c:v>1.0593830144375562</c:v>
                </c:pt>
                <c:pt idx="104" formatCode="0.0000">
                  <c:v>1.048629277148531</c:v>
                </c:pt>
                <c:pt idx="105" formatCode="0.0000">
                  <c:v>1.0382445494332799</c:v>
                </c:pt>
                <c:pt idx="106" formatCode="0.0000">
                  <c:v>1.0280057945378143</c:v>
                </c:pt>
                <c:pt idx="107" formatCode="0.0000">
                  <c:v>1.0686441450693913</c:v>
                </c:pt>
                <c:pt idx="108" formatCode="0.0000">
                  <c:v>1.0542042622851744</c:v>
                </c:pt>
                <c:pt idx="109" formatCode="0.0000">
                  <c:v>1.0056075724984697</c:v>
                </c:pt>
                <c:pt idx="110" formatCode="0.0000">
                  <c:v>0.98935875996051859</c:v>
                </c:pt>
                <c:pt idx="111" formatCode="0.0000">
                  <c:v>0.97855828275971968</c:v>
                </c:pt>
                <c:pt idx="112" formatCode="0.0000">
                  <c:v>0.96874173502407235</c:v>
                </c:pt>
                <c:pt idx="113" formatCode="0.0000">
                  <c:v>0.96393643677518903</c:v>
                </c:pt>
                <c:pt idx="114" formatCode="0.0000">
                  <c:v>0.9539095129137386</c:v>
                </c:pt>
                <c:pt idx="115" formatCode="0.0000">
                  <c:v>0.94104982686155036</c:v>
                </c:pt>
                <c:pt idx="116" formatCode="0.0000">
                  <c:v>0.93120320143889046</c:v>
                </c:pt>
                <c:pt idx="117" formatCode="0.0000">
                  <c:v>0.92602018819301202</c:v>
                </c:pt>
                <c:pt idx="118" formatCode="0.0000">
                  <c:v>0.91351100320025813</c:v>
                </c:pt>
                <c:pt idx="119" formatCode="0.0000">
                  <c:v>0.90394828589585197</c:v>
                </c:pt>
                <c:pt idx="120" formatCode="0.0000">
                  <c:v>0.8949482657095037</c:v>
                </c:pt>
                <c:pt idx="121" formatCode="0.0000">
                  <c:v>1.4345703241947052</c:v>
                </c:pt>
                <c:pt idx="122" formatCode="0.0000">
                  <c:v>1.159036125972094</c:v>
                </c:pt>
                <c:pt idx="123" formatCode="0.0000">
                  <c:v>1.0796557125553703</c:v>
                </c:pt>
                <c:pt idx="124" formatCode="0.0000">
                  <c:v>1.0008886225648244</c:v>
                </c:pt>
                <c:pt idx="125" formatCode="0.0000">
                  <c:v>0.92662018822484626</c:v>
                </c:pt>
                <c:pt idx="126" formatCode="0.0000">
                  <c:v>0.85574003478552241</c:v>
                </c:pt>
                <c:pt idx="127" formatCode="0.0000">
                  <c:v>0.83706166537922277</c:v>
                </c:pt>
                <c:pt idx="128" formatCode="0.0000">
                  <c:v>0.82711362102943653</c:v>
                </c:pt>
                <c:pt idx="129" formatCode="0.0000">
                  <c:v>0.81868173589629367</c:v>
                </c:pt>
                <c:pt idx="130" formatCode="0.0000">
                  <c:v>0.81056825287645973</c:v>
                </c:pt>
                <c:pt idx="131" formatCode="0.0000">
                  <c:v>0.80257376219714538</c:v>
                </c:pt>
                <c:pt idx="132" formatCode="0.0000">
                  <c:v>0.79466452266352272</c:v>
                </c:pt>
                <c:pt idx="133" formatCode="0.0000">
                  <c:v>0.78683428993943227</c:v>
                </c:pt>
                <c:pt idx="134" formatCode="0.0000">
                  <c:v>0.78044393561923953</c:v>
                </c:pt>
                <c:pt idx="135" formatCode="0.0000">
                  <c:v>0.77163100442108157</c:v>
                </c:pt>
                <c:pt idx="136" formatCode="0.0000">
                  <c:v>0.76384158866954155</c:v>
                </c:pt>
                <c:pt idx="137" formatCode="0.0000">
                  <c:v>0.75628435305035258</c:v>
                </c:pt>
                <c:pt idx="138" formatCode="0.0000">
                  <c:v>0.74882737201853766</c:v>
                </c:pt>
                <c:pt idx="139" formatCode="0.0000">
                  <c:v>0.74144814611802212</c:v>
                </c:pt>
                <c:pt idx="140" formatCode="0.0000">
                  <c:v>0.73414233964910358</c:v>
                </c:pt>
                <c:pt idx="141" formatCode="0.0000">
                  <c:v>0.72690863687297402</c:v>
                </c:pt>
                <c:pt idx="142" formatCode="0.0000">
                  <c:v>0.71974622904742447</c:v>
                </c:pt>
                <c:pt idx="143" formatCode="0.0000">
                  <c:v>0.71265439737688385</c:v>
                </c:pt>
                <c:pt idx="144" formatCode="0.0000">
                  <c:v>0.70563244375135781</c:v>
                </c:pt>
                <c:pt idx="145" formatCode="0.0000">
                  <c:v>0.69867967919674678</c:v>
                </c:pt>
                <c:pt idx="146" formatCode="0.0000">
                  <c:v>0.69179542190213739</c:v>
                </c:pt>
                <c:pt idx="147" formatCode="0.0000">
                  <c:v>0.68497899683681396</c:v>
                </c:pt>
                <c:pt idx="148" formatCode="0.0000">
                  <c:v>0.67822973563161348</c:v>
                </c:pt>
                <c:pt idx="149" formatCode="0.0000">
                  <c:v>0.67154697650468442</c:v>
                </c:pt>
                <c:pt idx="150" formatCode="0.0000">
                  <c:v>0.66493006419515333</c:v>
                </c:pt>
                <c:pt idx="151" formatCode="0.0000">
                  <c:v>0.65837834989863575</c:v>
                </c:pt>
                <c:pt idx="152" formatCode="0.0000">
                  <c:v>0.65189119120357875</c:v>
                </c:pt>
                <c:pt idx="153" formatCode="0.0000">
                  <c:v>0.64546795202826501</c:v>
                </c:pt>
                <c:pt idx="154" formatCode="0.0000">
                  <c:v>0.63910800255844202</c:v>
                </c:pt>
                <c:pt idx="155" formatCode="0.0000">
                  <c:v>0.63281071918556719</c:v>
                </c:pt>
                <c:pt idx="156" formatCode="0.0000">
                  <c:v>0.62657548444566136</c:v>
                </c:pt>
                <c:pt idx="157" formatCode="0.0000">
                  <c:v>0.62040168695876496</c:v>
                </c:pt>
                <c:pt idx="158" formatCode="0.0000">
                  <c:v>1.0889387979384662</c:v>
                </c:pt>
                <c:pt idx="159" formatCode="0.0000">
                  <c:v>0.93711573011810723</c:v>
                </c:pt>
                <c:pt idx="160" formatCode="0.0000">
                  <c:v>0.86827932017379461</c:v>
                </c:pt>
                <c:pt idx="161" formatCode="0.0000">
                  <c:v>0.80510232043382723</c:v>
                </c:pt>
                <c:pt idx="162" formatCode="0.0000">
                  <c:v>0.74260677155882771</c:v>
                </c:pt>
                <c:pt idx="163" formatCode="0.0000">
                  <c:v>0.6834165203565179</c:v>
                </c:pt>
                <c:pt idx="164" formatCode="0.0000">
                  <c:v>0.62566578227236636</c:v>
                </c:pt>
                <c:pt idx="165" formatCode="0.0000">
                  <c:v>0.63021520784049245</c:v>
                </c:pt>
                <c:pt idx="166" formatCode="0.0000">
                  <c:v>0.62182916696634105</c:v>
                </c:pt>
                <c:pt idx="167" formatCode="0.0000">
                  <c:v>0.5778653953746693</c:v>
                </c:pt>
                <c:pt idx="168" formatCode="0.0000">
                  <c:v>0.55902299831600633</c:v>
                </c:pt>
                <c:pt idx="169" formatCode="0.0000">
                  <c:v>0.55133298916803342</c:v>
                </c:pt>
                <c:pt idx="170" formatCode="0.0000">
                  <c:v>0.54553853030960586</c:v>
                </c:pt>
                <c:pt idx="171" formatCode="0.0000">
                  <c:v>0.54010313304760393</c:v>
                </c:pt>
                <c:pt idx="172" formatCode="0.0000">
                  <c:v>0.5347713994134301</c:v>
                </c:pt>
                <c:pt idx="173" formatCode="0.0000">
                  <c:v>0.52950051525270714</c:v>
                </c:pt>
                <c:pt idx="174" formatCode="0.0000">
                  <c:v>0.52428294606856263</c:v>
                </c:pt>
                <c:pt idx="175" formatCode="0.0000">
                  <c:v>0.51911701577859048</c:v>
                </c:pt>
                <c:pt idx="176" formatCode="0.0000">
                  <c:v>0.5140020246200343</c:v>
                </c:pt>
                <c:pt idx="177" formatCode="0.0000">
                  <c:v>0.50893743899155397</c:v>
                </c:pt>
                <c:pt idx="178" formatCode="0.0000">
                  <c:v>0.50392275697760658</c:v>
                </c:pt>
                <c:pt idx="179" formatCode="0.0000">
                  <c:v>0.49895748599352369</c:v>
                </c:pt>
                <c:pt idx="180" formatCode="0.0000">
                  <c:v>0.49404113903588515</c:v>
                </c:pt>
                <c:pt idx="181" formatCode="0.0000">
                  <c:v>0.48917323402058205</c:v>
                </c:pt>
                <c:pt idx="182" formatCode="0.0000">
                  <c:v>0.48435329363363261</c:v>
                </c:pt>
                <c:pt idx="183" formatCode="0.0000">
                  <c:v>0.47958084526746769</c:v>
                </c:pt>
                <c:pt idx="184" formatCode="0.0000">
                  <c:v>0.47485542097178501</c:v>
                </c:pt>
                <c:pt idx="185" formatCode="0.0000">
                  <c:v>0.47017655740719982</c:v>
                </c:pt>
                <c:pt idx="186" formatCode="0.0000">
                  <c:v>0.46554379579973554</c:v>
                </c:pt>
                <c:pt idx="187" formatCode="0.0000">
                  <c:v>0.4609566818958275</c:v>
                </c:pt>
                <c:pt idx="188" formatCode="0.0000">
                  <c:v>0.45641476591778013</c:v>
                </c:pt>
                <c:pt idx="189" formatCode="0.0000">
                  <c:v>0.45191760251966445</c:v>
                </c:pt>
                <c:pt idx="190" formatCode="0.0000">
                  <c:v>0.44746475074365133</c:v>
                </c:pt>
                <c:pt idx="191" formatCode="0.0000">
                  <c:v>0.44305577397677398</c:v>
                </c:pt>
                <c:pt idx="192" formatCode="0.0000">
                  <c:v>0.43869023990811701</c:v>
                </c:pt>
                <c:pt idx="193" formatCode="0.0000">
                  <c:v>0.43436772048642786</c:v>
                </c:pt>
                <c:pt idx="194" formatCode="0.0000">
                  <c:v>0.43008779187814439</c:v>
                </c:pt>
                <c:pt idx="195" formatCode="0.0000">
                  <c:v>0.45552247454368439</c:v>
                </c:pt>
                <c:pt idx="196" formatCode="0.0000">
                  <c:v>0.42657776839046208</c:v>
                </c:pt>
                <c:pt idx="197" formatCode="0.0000">
                  <c:v>0.41831640163411377</c:v>
                </c:pt>
                <c:pt idx="198" formatCode="0.0000">
                  <c:v>0.41352122861256213</c:v>
                </c:pt>
                <c:pt idx="199" formatCode="0.0000">
                  <c:v>0.40933496361792754</c:v>
                </c:pt>
                <c:pt idx="200" formatCode="0.0000">
                  <c:v>0.40528314669534921</c:v>
                </c:pt>
                <c:pt idx="201" formatCode="0.0000">
                  <c:v>0.40128671852363634</c:v>
                </c:pt>
                <c:pt idx="202" formatCode="0.0000">
                  <c:v>0.39733223435467391</c:v>
                </c:pt>
                <c:pt idx="203" formatCode="0.0000">
                  <c:v>0.393417140493238</c:v>
                </c:pt>
                <c:pt idx="204" formatCode="0.0000">
                  <c:v>0.39090324048831315</c:v>
                </c:pt>
                <c:pt idx="205" formatCode="0.0000">
                  <c:v>0.39682892484189008</c:v>
                </c:pt>
                <c:pt idx="206" formatCode="0.0000">
                  <c:v>0.51819802640353574</c:v>
                </c:pt>
                <c:pt idx="207" formatCode="0.0000">
                  <c:v>0.69096144360833511</c:v>
                </c:pt>
                <c:pt idx="208" formatCode="0.0000">
                  <c:v>0.62621508485645538</c:v>
                </c:pt>
                <c:pt idx="209" formatCode="0.0000">
                  <c:v>0.56405887503727792</c:v>
                </c:pt>
                <c:pt idx="210" formatCode="0.0000">
                  <c:v>0.50268824634671994</c:v>
                </c:pt>
                <c:pt idx="211" formatCode="0.0000">
                  <c:v>0.44307442305540917</c:v>
                </c:pt>
                <c:pt idx="212" formatCode="0.0000">
                  <c:v>0.38658656765071014</c:v>
                </c:pt>
                <c:pt idx="213" formatCode="0.0000">
                  <c:v>0.36075993103324278</c:v>
                </c:pt>
                <c:pt idx="214" formatCode="0.0000">
                  <c:v>0.3535517732080824</c:v>
                </c:pt>
                <c:pt idx="215" formatCode="0.0000">
                  <c:v>0.34946189428620905</c:v>
                </c:pt>
                <c:pt idx="216" formatCode="0.0000">
                  <c:v>0.34591796425789706</c:v>
                </c:pt>
                <c:pt idx="217" formatCode="0.0000">
                  <c:v>0.3424928591777916</c:v>
                </c:pt>
                <c:pt idx="218" formatCode="0.0000">
                  <c:v>0.33911542548788232</c:v>
                </c:pt>
                <c:pt idx="219" formatCode="0.0000">
                  <c:v>0.33849867447641241</c:v>
                </c:pt>
                <c:pt idx="220" formatCode="0.0000">
                  <c:v>0.33291723949523638</c:v>
                </c:pt>
                <c:pt idx="221" formatCode="0.0000">
                  <c:v>0.3292642125847991</c:v>
                </c:pt>
                <c:pt idx="222" formatCode="0.0000">
                  <c:v>0.32595804707155324</c:v>
                </c:pt>
                <c:pt idx="223" formatCode="0.0000">
                  <c:v>0.36095224954936489</c:v>
                </c:pt>
                <c:pt idx="224" formatCode="0.0000">
                  <c:v>0.32589580128750395</c:v>
                </c:pt>
                <c:pt idx="225" formatCode="0.0000">
                  <c:v>0.32154533513395311</c:v>
                </c:pt>
                <c:pt idx="226" formatCode="0.0000">
                  <c:v>0.31414065089489684</c:v>
                </c:pt>
                <c:pt idx="227" formatCode="0.0000">
                  <c:v>0.31034237201333431</c:v>
                </c:pt>
                <c:pt idx="228" formatCode="0.0000">
                  <c:v>0.3071678454098587</c:v>
                </c:pt>
                <c:pt idx="229" formatCode="0.0000">
                  <c:v>0.30412189111169757</c:v>
                </c:pt>
                <c:pt idx="230" formatCode="0.0000">
                  <c:v>0.30248464060279012</c:v>
                </c:pt>
                <c:pt idx="231" formatCode="0.0000">
                  <c:v>0.29838062909474561</c:v>
                </c:pt>
                <c:pt idx="232" formatCode="0.0000">
                  <c:v>0.29525417454825015</c:v>
                </c:pt>
                <c:pt idx="233" formatCode="0.0000">
                  <c:v>0.29231402781601801</c:v>
                </c:pt>
                <c:pt idx="234" formatCode="0.0000">
                  <c:v>0.34181303421925796</c:v>
                </c:pt>
                <c:pt idx="235" formatCode="0.0000">
                  <c:v>0.29526846484710645</c:v>
                </c:pt>
                <c:pt idx="236" formatCode="0.0000">
                  <c:v>0.28519454715031584</c:v>
                </c:pt>
                <c:pt idx="237" formatCode="0.0000">
                  <c:v>0.28119559537215022</c:v>
                </c:pt>
                <c:pt idx="238" formatCode="0.0000">
                  <c:v>0.27822763280330648</c:v>
                </c:pt>
                <c:pt idx="239" formatCode="0.0000">
                  <c:v>0.27545345451428921</c:v>
                </c:pt>
                <c:pt idx="240" formatCode="0.0000">
                  <c:v>0.27273391406771941</c:v>
                </c:pt>
                <c:pt idx="241" formatCode="0.0000">
                  <c:v>0.27004570049418875</c:v>
                </c:pt>
                <c:pt idx="242" formatCode="0.0000">
                  <c:v>0.26738472631929655</c:v>
                </c:pt>
                <c:pt idx="243" formatCode="0.0000">
                  <c:v>0.26475009610601957</c:v>
                </c:pt>
                <c:pt idx="244" formatCode="0.0000">
                  <c:v>0.26214144623219088</c:v>
                </c:pt>
                <c:pt idx="245" formatCode="0.0000">
                  <c:v>0.25955850344185544</c:v>
                </c:pt>
                <c:pt idx="246" formatCode="0.0000">
                  <c:v>0.25700101157202604</c:v>
                </c:pt>
                <c:pt idx="247" formatCode="0.0000">
                  <c:v>0.25446871937331822</c:v>
                </c:pt>
                <c:pt idx="248" formatCode="0.0000">
                  <c:v>0.25196137846848365</c:v>
                </c:pt>
                <c:pt idx="249" formatCode="0.0000">
                  <c:v>0.24947874299339076</c:v>
                </c:pt>
                <c:pt idx="250" formatCode="0.0000">
                  <c:v>0.24702056951738383</c:v>
                </c:pt>
                <c:pt idx="251" formatCode="0.0000">
                  <c:v>0.24458661701019904</c:v>
                </c:pt>
                <c:pt idx="252" formatCode="0.0000">
                  <c:v>0.24217664681680168</c:v>
                </c:pt>
                <c:pt idx="253" formatCode="0.0000">
                  <c:v>0.23979042263373201</c:v>
                </c:pt>
                <c:pt idx="254" formatCode="0.0000">
                  <c:v>0.23742771048589284</c:v>
                </c:pt>
                <c:pt idx="255" formatCode="0.0000">
                  <c:v>0.23508827870360061</c:v>
                </c:pt>
                <c:pt idx="256" formatCode="0.0000">
                  <c:v>0.23277189789986849</c:v>
                </c:pt>
                <c:pt idx="257" formatCode="0.0000">
                  <c:v>0.2304783409479145</c:v>
                </c:pt>
                <c:pt idx="258" formatCode="0.0000">
                  <c:v>0.22820738295889084</c:v>
                </c:pt>
                <c:pt idx="259" formatCode="0.0000">
                  <c:v>0.22595880125983309</c:v>
                </c:pt>
                <c:pt idx="260" formatCode="0.0000">
                  <c:v>0.2237323753718265</c:v>
                </c:pt>
                <c:pt idx="261" formatCode="0.0000">
                  <c:v>0.22152788698838782</c:v>
                </c:pt>
                <c:pt idx="262" formatCode="0.0000">
                  <c:v>0.21934511995405942</c:v>
                </c:pt>
                <c:pt idx="263" formatCode="0.0000">
                  <c:v>0.22059022735073028</c:v>
                </c:pt>
                <c:pt idx="264" formatCode="0.0000">
                  <c:v>0.21560913599186465</c:v>
                </c:pt>
                <c:pt idx="265" formatCode="0.0000">
                  <c:v>0.21301881107224144</c:v>
                </c:pt>
                <c:pt idx="266" formatCode="0.0000">
                  <c:v>0.21084258011222462</c:v>
                </c:pt>
                <c:pt idx="267" formatCode="0.0000">
                  <c:v>0.20875227009808964</c:v>
                </c:pt>
                <c:pt idx="268" formatCode="0.0000">
                  <c:v>0.20669325565297858</c:v>
                </c:pt>
                <c:pt idx="269" formatCode="0.0000">
                  <c:v>0.20465630456131423</c:v>
                </c:pt>
                <c:pt idx="270" formatCode="0.0000">
                  <c:v>0.20263971863623292</c:v>
                </c:pt>
                <c:pt idx="271" formatCode="0.0000">
                  <c:v>0.20064305149781111</c:v>
                </c:pt>
                <c:pt idx="272" formatCode="0.0000">
                  <c:v>0.21229153453816996</c:v>
                </c:pt>
                <c:pt idx="273" formatCode="0.0000">
                  <c:v>0.28907176991288941</c:v>
                </c:pt>
                <c:pt idx="274" formatCode="0.0000">
                  <c:v>0.21029508780995534</c:v>
                </c:pt>
                <c:pt idx="275" formatCode="0.0000">
                  <c:v>0.19542734556530464</c:v>
                </c:pt>
                <c:pt idx="276" formatCode="0.0000">
                  <c:v>0.19137848942246383</c:v>
                </c:pt>
                <c:pt idx="277" formatCode="0.0000">
                  <c:v>0.18914046495654874</c:v>
                </c:pt>
                <c:pt idx="278" formatCode="0.0000">
                  <c:v>0.18721835511854418</c:v>
                </c:pt>
                <c:pt idx="279" formatCode="0.0000">
                  <c:v>0.18536394680742688</c:v>
                </c:pt>
                <c:pt idx="280" formatCode="0.0000">
                  <c:v>0.18353590189678234</c:v>
                </c:pt>
                <c:pt idx="281" formatCode="0.0000">
                  <c:v>0.1817272118174898</c:v>
                </c:pt>
                <c:pt idx="282" formatCode="0.0000">
                  <c:v>0.17993656598998292</c:v>
                </c:pt>
                <c:pt idx="283" formatCode="0.0000">
                  <c:v>0.17816360079253521</c:v>
                </c:pt>
                <c:pt idx="284" formatCode="0.0000">
                  <c:v>0.17640811117816829</c:v>
                </c:pt>
                <c:pt idx="285" formatCode="0.0000">
                  <c:v>0.17466991983906691</c:v>
                </c:pt>
                <c:pt idx="286" formatCode="0.0000">
                  <c:v>0.17294885548215286</c:v>
                </c:pt>
                <c:pt idx="287" formatCode="0.0000">
                  <c:v>0.17124474921030267</c:v>
                </c:pt>
                <c:pt idx="288" formatCode="0.0000">
                  <c:v>0.19470517502139456</c:v>
                </c:pt>
                <c:pt idx="289" formatCode="0.0000">
                  <c:v>0.17410348823180644</c:v>
                </c:pt>
                <c:pt idx="290" formatCode="0.0000">
                  <c:v>0.30740350420893597</c:v>
                </c:pt>
                <c:pt idx="291" formatCode="0.0000">
                  <c:v>0.3376607677465206</c:v>
                </c:pt>
                <c:pt idx="292" formatCode="0.0000">
                  <c:v>1.9491288939229059</c:v>
                </c:pt>
                <c:pt idx="293" formatCode="0.0000">
                  <c:v>0.93313043700123743</c:v>
                </c:pt>
                <c:pt idx="294" formatCode="0.0000">
                  <c:v>1.4435721642106014</c:v>
                </c:pt>
                <c:pt idx="295" formatCode="0.0000">
                  <c:v>1.1254287321092573</c:v>
                </c:pt>
                <c:pt idx="296" formatCode="0.0000">
                  <c:v>1.0111035566362412</c:v>
                </c:pt>
                <c:pt idx="297" formatCode="0.0000">
                  <c:v>1.19615918907208</c:v>
                </c:pt>
                <c:pt idx="298" formatCode="0.0000">
                  <c:v>1.1861477918610006</c:v>
                </c:pt>
                <c:pt idx="299" formatCode="0.0000">
                  <c:v>1.068934927144241</c:v>
                </c:pt>
                <c:pt idx="300" formatCode="0.0000">
                  <c:v>1.0400521931104987</c:v>
                </c:pt>
                <c:pt idx="301" formatCode="0.0000">
                  <c:v>1.034928283040798</c:v>
                </c:pt>
                <c:pt idx="302" formatCode="0.0000">
                  <c:v>0.98769354409860843</c:v>
                </c:pt>
                <c:pt idx="303" formatCode="0.0000">
                  <c:v>1.0779370168134084</c:v>
                </c:pt>
                <c:pt idx="304" formatCode="0.0000">
                  <c:v>1.0228720411124916</c:v>
                </c:pt>
                <c:pt idx="305" formatCode="0.0000">
                  <c:v>0.91942472507156492</c:v>
                </c:pt>
                <c:pt idx="306" formatCode="0.0000">
                  <c:v>0.85448864912466005</c:v>
                </c:pt>
                <c:pt idx="307" formatCode="0.0000">
                  <c:v>0.74420693271484495</c:v>
                </c:pt>
                <c:pt idx="308" formatCode="0.0000">
                  <c:v>0.72517163276361796</c:v>
                </c:pt>
                <c:pt idx="309" formatCode="0.0000">
                  <c:v>0.62024837881080996</c:v>
                </c:pt>
                <c:pt idx="310" formatCode="0.0000">
                  <c:v>0.53309391997400435</c:v>
                </c:pt>
                <c:pt idx="311" formatCode="0.0000">
                  <c:v>0.50995147483950265</c:v>
                </c:pt>
                <c:pt idx="312" formatCode="0.0000">
                  <c:v>0.41188193885876595</c:v>
                </c:pt>
                <c:pt idx="313" formatCode="0.0000">
                  <c:v>0.40689429074303041</c:v>
                </c:pt>
                <c:pt idx="314" formatCode="0.0000">
                  <c:v>0.34860306653600648</c:v>
                </c:pt>
                <c:pt idx="315" formatCode="0.0000">
                  <c:v>0.25916342303881523</c:v>
                </c:pt>
                <c:pt idx="316" formatCode="0.0000">
                  <c:v>0.23783215431419502</c:v>
                </c:pt>
                <c:pt idx="317" formatCode="0.0000">
                  <c:v>0.14902054785794833</c:v>
                </c:pt>
                <c:pt idx="318" formatCode="0.0000">
                  <c:v>0.13232090300666416</c:v>
                </c:pt>
                <c:pt idx="319" formatCode="0.0000">
                  <c:v>0.12579144329469025</c:v>
                </c:pt>
                <c:pt idx="320" formatCode="0.0000">
                  <c:v>0.12368486169061689</c:v>
                </c:pt>
                <c:pt idx="321" formatCode="0.0000">
                  <c:v>0.12232227716029846</c:v>
                </c:pt>
                <c:pt idx="322" formatCode="0.0000">
                  <c:v>0.13744369247677291</c:v>
                </c:pt>
                <c:pt idx="323" formatCode="0.0000">
                  <c:v>0.12669680174730152</c:v>
                </c:pt>
                <c:pt idx="324" formatCode="0.0000">
                  <c:v>0.75806923379586688</c:v>
                </c:pt>
                <c:pt idx="325" formatCode="0.0000">
                  <c:v>0.75206357994172746</c:v>
                </c:pt>
                <c:pt idx="326" formatCode="0.0000">
                  <c:v>0.62476031653005681</c:v>
                </c:pt>
                <c:pt idx="327" formatCode="0.0000">
                  <c:v>0.53994086033419164</c:v>
                </c:pt>
                <c:pt idx="328" formatCode="0.0000">
                  <c:v>0.56790362752289258</c:v>
                </c:pt>
                <c:pt idx="329" formatCode="0.0000">
                  <c:v>1.1974871700720042</c:v>
                </c:pt>
                <c:pt idx="330" formatCode="0.0000">
                  <c:v>1.0433382578259403</c:v>
                </c:pt>
                <c:pt idx="331" formatCode="0.0000">
                  <c:v>0.9249182728678762</c:v>
                </c:pt>
                <c:pt idx="332" formatCode="0.0000">
                  <c:v>0.80981018359003398</c:v>
                </c:pt>
                <c:pt idx="333" formatCode="0.0000">
                  <c:v>0.70080038618098373</c:v>
                </c:pt>
                <c:pt idx="334" formatCode="0.0000">
                  <c:v>0.85454152275647655</c:v>
                </c:pt>
                <c:pt idx="335" formatCode="0.0000">
                  <c:v>1.3814033442932379</c:v>
                </c:pt>
                <c:pt idx="336" formatCode="0.0000">
                  <c:v>1.056279216693921</c:v>
                </c:pt>
                <c:pt idx="337" formatCode="0.0000">
                  <c:v>0.93686031456130303</c:v>
                </c:pt>
                <c:pt idx="338" formatCode="0.0000">
                  <c:v>0.82369507444485124</c:v>
                </c:pt>
                <c:pt idx="339" formatCode="0.0000">
                  <c:v>0.71623272822518236</c:v>
                </c:pt>
                <c:pt idx="340" formatCode="0.0000">
                  <c:v>0.61402666446361831</c:v>
                </c:pt>
                <c:pt idx="341" formatCode="0.0000">
                  <c:v>0.51501779042594609</c:v>
                </c:pt>
                <c:pt idx="342" formatCode="0.0000">
                  <c:v>0.41721831319354646</c:v>
                </c:pt>
                <c:pt idx="343" formatCode="0.0000">
                  <c:v>0.32280964949897478</c:v>
                </c:pt>
                <c:pt idx="344" formatCode="0.0000">
                  <c:v>0.2315916773439558</c:v>
                </c:pt>
                <c:pt idx="345" formatCode="0.0000">
                  <c:v>0.14285882152870324</c:v>
                </c:pt>
                <c:pt idx="346" formatCode="0.0000">
                  <c:v>0.10386173838442117</c:v>
                </c:pt>
                <c:pt idx="347" formatCode="0.0000">
                  <c:v>9.5926346076565305E-2</c:v>
                </c:pt>
                <c:pt idx="348" formatCode="0.0000">
                  <c:v>9.3834206071377949E-2</c:v>
                </c:pt>
                <c:pt idx="349" formatCode="0.0000">
                  <c:v>9.2719313808916085E-2</c:v>
                </c:pt>
                <c:pt idx="350" formatCode="0.0000">
                  <c:v>9.1774147078151444E-2</c:v>
                </c:pt>
                <c:pt idx="351" formatCode="0.0000">
                  <c:v>9.0864634071771228E-2</c:v>
                </c:pt>
                <c:pt idx="352" formatCode="0.0000">
                  <c:v>0.15001941490092108</c:v>
                </c:pt>
                <c:pt idx="353" formatCode="0.0000">
                  <c:v>0.10177155845853192</c:v>
                </c:pt>
                <c:pt idx="354" formatCode="0.0000">
                  <c:v>9.0309747456881126E-2</c:v>
                </c:pt>
                <c:pt idx="355" formatCode="0.0000">
                  <c:v>0.2818712238063481</c:v>
                </c:pt>
                <c:pt idx="356" formatCode="0.0000">
                  <c:v>0.24939379544754564</c:v>
                </c:pt>
                <c:pt idx="357" formatCode="0.0000">
                  <c:v>0.18228172491477554</c:v>
                </c:pt>
                <c:pt idx="358" formatCode="0.0000">
                  <c:v>1.3152541925843046</c:v>
                </c:pt>
                <c:pt idx="359" formatCode="0.0000">
                  <c:v>0.55745675404656625</c:v>
                </c:pt>
                <c:pt idx="360" formatCode="0.0000">
                  <c:v>0.45781438977686084</c:v>
                </c:pt>
                <c:pt idx="361" formatCode="0.0000">
                  <c:v>1.1862809317833656</c:v>
                </c:pt>
                <c:pt idx="362" formatCode="0.0000">
                  <c:v>0.80265883751433365</c:v>
                </c:pt>
                <c:pt idx="363" formatCode="0.0000">
                  <c:v>0.69451886792088369</c:v>
                </c:pt>
                <c:pt idx="364" formatCode="0.0000">
                  <c:v>2.8082895589277026</c:v>
                </c:pt>
                <c:pt idx="365" formatCode="0.0000">
                  <c:v>1.2262221284393473</c:v>
                </c:pt>
                <c:pt idx="366" formatCode="0.0000">
                  <c:v>1.1980052403569312</c:v>
                </c:pt>
                <c:pt idx="367" formatCode="0.0000">
                  <c:v>1.2412379759406584</c:v>
                </c:pt>
                <c:pt idx="368" formatCode="0.0000">
                  <c:v>1.2455724168716165</c:v>
                </c:pt>
                <c:pt idx="369" formatCode="0.0000">
                  <c:v>1.249802211882115</c:v>
                </c:pt>
                <c:pt idx="370" formatCode="0.0000">
                  <c:v>1.2170199257724541</c:v>
                </c:pt>
                <c:pt idx="371" formatCode="0.0000">
                  <c:v>2.4591773905423526</c:v>
                </c:pt>
                <c:pt idx="372" formatCode="0.0000">
                  <c:v>1.2953020236138335</c:v>
                </c:pt>
                <c:pt idx="373" formatCode="0.0000">
                  <c:v>1.9298267652239725</c:v>
                </c:pt>
                <c:pt idx="374" formatCode="0.0000">
                  <c:v>1.4269465343869139</c:v>
                </c:pt>
                <c:pt idx="375" formatCode="0.0000">
                  <c:v>1.5536149739783116</c:v>
                </c:pt>
                <c:pt idx="376" formatCode="0.0000">
                  <c:v>2.2782388444275616</c:v>
                </c:pt>
                <c:pt idx="377" formatCode="0.0000">
                  <c:v>1.5343996181088522</c:v>
                </c:pt>
                <c:pt idx="378" formatCode="0.0000">
                  <c:v>1.4114590177505999</c:v>
                </c:pt>
                <c:pt idx="379" formatCode="0.0000">
                  <c:v>1.2927535886312864</c:v>
                </c:pt>
                <c:pt idx="380" formatCode="0.0000">
                  <c:v>1.1812911972983997</c:v>
                </c:pt>
                <c:pt idx="381" formatCode="0.0000">
                  <c:v>1.1704211926714017</c:v>
                </c:pt>
                <c:pt idx="382" formatCode="0.0000">
                  <c:v>2.3471101896064943</c:v>
                </c:pt>
                <c:pt idx="383" formatCode="0.0000">
                  <c:v>1.515490574590568</c:v>
                </c:pt>
                <c:pt idx="384" formatCode="0.0000">
                  <c:v>1.4070040035658198</c:v>
                </c:pt>
                <c:pt idx="385" formatCode="0.0000">
                  <c:v>1.3055917551776801</c:v>
                </c:pt>
                <c:pt idx="386" formatCode="0.0000">
                  <c:v>1.1899794330140763</c:v>
                </c:pt>
                <c:pt idx="387" formatCode="0.0000">
                  <c:v>1.3962204202900663</c:v>
                </c:pt>
                <c:pt idx="388" formatCode="0.0000">
                  <c:v>1.3485600249671692</c:v>
                </c:pt>
                <c:pt idx="389" formatCode="0.0000">
                  <c:v>1.5057551744257782</c:v>
                </c:pt>
                <c:pt idx="390" formatCode="0.0000">
                  <c:v>1.5526910129668854</c:v>
                </c:pt>
                <c:pt idx="391" formatCode="0.0000">
                  <c:v>1.5876339943962257</c:v>
                </c:pt>
                <c:pt idx="392" formatCode="0.0000">
                  <c:v>1.4668182056816985</c:v>
                </c:pt>
                <c:pt idx="393" formatCode="0.0000">
                  <c:v>2.7058717555921343</c:v>
                </c:pt>
                <c:pt idx="394" formatCode="0.0000">
                  <c:v>1.6597391164614064</c:v>
                </c:pt>
                <c:pt idx="395" formatCode="0.0000">
                  <c:v>1.5352082195642736</c:v>
                </c:pt>
                <c:pt idx="396" formatCode="0.0000">
                  <c:v>1.550972761599867</c:v>
                </c:pt>
                <c:pt idx="397" formatCode="0.0000">
                  <c:v>1.4323025244240966</c:v>
                </c:pt>
                <c:pt idx="398" formatCode="0.0000">
                  <c:v>1.3148408669253959</c:v>
                </c:pt>
                <c:pt idx="399" formatCode="0.0000">
                  <c:v>1.2629365210845152</c:v>
                </c:pt>
                <c:pt idx="400" formatCode="0.0000">
                  <c:v>1.3285092901263247</c:v>
                </c:pt>
                <c:pt idx="401" formatCode="0.0000">
                  <c:v>1.3209833431949138</c:v>
                </c:pt>
                <c:pt idx="402" formatCode="0.0000">
                  <c:v>1.2542654099692401</c:v>
                </c:pt>
                <c:pt idx="403" formatCode="0.0000">
                  <c:v>1.2150280502873709</c:v>
                </c:pt>
                <c:pt idx="404" formatCode="0.0000">
                  <c:v>1.1009148314152926</c:v>
                </c:pt>
                <c:pt idx="405" formatCode="0.0000">
                  <c:v>1.1056499477711661</c:v>
                </c:pt>
                <c:pt idx="406" formatCode="0.0000">
                  <c:v>0.99443028785393794</c:v>
                </c:pt>
                <c:pt idx="407" formatCode="0.0000">
                  <c:v>0.88565782460598896</c:v>
                </c:pt>
                <c:pt idx="408" formatCode="0.0000">
                  <c:v>1.5001920545064162</c:v>
                </c:pt>
                <c:pt idx="409" formatCode="0.0000">
                  <c:v>1.1171412802399703</c:v>
                </c:pt>
                <c:pt idx="410" formatCode="0.0000">
                  <c:v>1.0780612586540028</c:v>
                </c:pt>
                <c:pt idx="411" formatCode="0.0000">
                  <c:v>2.9834803294870866</c:v>
                </c:pt>
                <c:pt idx="412" formatCode="0.0000">
                  <c:v>1.5073124872727972</c:v>
                </c:pt>
                <c:pt idx="413" formatCode="0.0000">
                  <c:v>1.4492099341156448</c:v>
                </c:pt>
                <c:pt idx="414" formatCode="0.0000">
                  <c:v>1.3541427370087189</c:v>
                </c:pt>
                <c:pt idx="415" formatCode="0.0000">
                  <c:v>1.2365463755433757</c:v>
                </c:pt>
                <c:pt idx="416" formatCode="0.0000">
                  <c:v>1.1802453002135957</c:v>
                </c:pt>
                <c:pt idx="417" formatCode="0.0000">
                  <c:v>2.387924035422194</c:v>
                </c:pt>
                <c:pt idx="418" formatCode="0.0000">
                  <c:v>1.5364578292175581</c:v>
                </c:pt>
                <c:pt idx="419" formatCode="0.0000">
                  <c:v>1.8515138423669162</c:v>
                </c:pt>
                <c:pt idx="420" formatCode="0.0000">
                  <c:v>1.5354236447955874</c:v>
                </c:pt>
                <c:pt idx="421" formatCode="0.0000">
                  <c:v>3.572494963092383</c:v>
                </c:pt>
                <c:pt idx="422" formatCode="0.0000">
                  <c:v>2.0470190775025592</c:v>
                </c:pt>
                <c:pt idx="423" formatCode="0.0000">
                  <c:v>1.9108838226317526</c:v>
                </c:pt>
                <c:pt idx="424" formatCode="0.0000">
                  <c:v>4.6804594634373684</c:v>
                </c:pt>
                <c:pt idx="425" formatCode="0.0000">
                  <c:v>2.1788805033496903</c:v>
                </c:pt>
                <c:pt idx="426" formatCode="0.0000">
                  <c:v>2.0440272580090397</c:v>
                </c:pt>
                <c:pt idx="427" formatCode="0.0000">
                  <c:v>1.916772193555027</c:v>
                </c:pt>
                <c:pt idx="428" formatCode="0.0000">
                  <c:v>1.8352873740089115</c:v>
                </c:pt>
                <c:pt idx="429" formatCode="0.0000">
                  <c:v>1.7300641108156325</c:v>
                </c:pt>
                <c:pt idx="430" formatCode="0.0000">
                  <c:v>1.6146283241249506</c:v>
                </c:pt>
                <c:pt idx="431" formatCode="0.0000">
                  <c:v>1.6195209053643618</c:v>
                </c:pt>
                <c:pt idx="432" formatCode="0.0000">
                  <c:v>1.5083559351105782</c:v>
                </c:pt>
                <c:pt idx="433" formatCode="0.0000">
                  <c:v>1.488159887246554</c:v>
                </c:pt>
                <c:pt idx="434" formatCode="0.0000">
                  <c:v>1.381507793537855</c:v>
                </c:pt>
                <c:pt idx="435" formatCode="0.0000">
                  <c:v>1.477481587240141</c:v>
                </c:pt>
                <c:pt idx="436" formatCode="0.0000">
                  <c:v>1.3733878810541766</c:v>
                </c:pt>
                <c:pt idx="437" formatCode="0.0000">
                  <c:v>6.3226319540219</c:v>
                </c:pt>
                <c:pt idx="438" formatCode="0.0000">
                  <c:v>2.0692609464722374</c:v>
                </c:pt>
                <c:pt idx="439" formatCode="0.0000">
                  <c:v>2.405525563516365</c:v>
                </c:pt>
                <c:pt idx="440" formatCode="0.0000">
                  <c:v>2.180901167407316</c:v>
                </c:pt>
                <c:pt idx="441" formatCode="0.0000">
                  <c:v>3.3919204763303963</c:v>
                </c:pt>
                <c:pt idx="442" formatCode="0.0000">
                  <c:v>2.3743371644175548</c:v>
                </c:pt>
                <c:pt idx="443" formatCode="0.0000">
                  <c:v>2.3529331006785004</c:v>
                </c:pt>
                <c:pt idx="444" formatCode="0.0000">
                  <c:v>2.3627713560549539</c:v>
                </c:pt>
                <c:pt idx="445" formatCode="0.0000">
                  <c:v>3.2898856233140661</c:v>
                </c:pt>
                <c:pt idx="446" formatCode="0.0000">
                  <c:v>2.3687250508018431</c:v>
                </c:pt>
                <c:pt idx="447" formatCode="0.0000">
                  <c:v>2.3177959115542586</c:v>
                </c:pt>
                <c:pt idx="448" formatCode="0.0000">
                  <c:v>2.1994460912396159</c:v>
                </c:pt>
                <c:pt idx="449" formatCode="0.0000">
                  <c:v>2.2022302568000205</c:v>
                </c:pt>
                <c:pt idx="450" formatCode="0.0000">
                  <c:v>2.0847598657675865</c:v>
                </c:pt>
                <c:pt idx="451" formatCode="0.0000">
                  <c:v>2.0288269329425832</c:v>
                </c:pt>
                <c:pt idx="452" formatCode="0.0000">
                  <c:v>1.9976205873411672</c:v>
                </c:pt>
                <c:pt idx="453" formatCode="0.0000">
                  <c:v>1.8869711351635918</c:v>
                </c:pt>
                <c:pt idx="454" formatCode="0.0000">
                  <c:v>1.7768569953099305</c:v>
                </c:pt>
                <c:pt idx="455" formatCode="0.0000">
                  <c:v>1.6721899724878824</c:v>
                </c:pt>
                <c:pt idx="456" formatCode="0.0000">
                  <c:v>1.5701433782309073</c:v>
                </c:pt>
                <c:pt idx="457" formatCode="0.0000">
                  <c:v>2.0058282576768507</c:v>
                </c:pt>
                <c:pt idx="458" formatCode="0.0000">
                  <c:v>1.7596352939917326</c:v>
                </c:pt>
                <c:pt idx="459" formatCode="0.0000">
                  <c:v>1.7152128034550211</c:v>
                </c:pt>
                <c:pt idx="460" formatCode="0.0000">
                  <c:v>1.6119581306194153</c:v>
                </c:pt>
                <c:pt idx="461" formatCode="0.0000">
                  <c:v>1.5122443003316897</c:v>
                </c:pt>
                <c:pt idx="462" formatCode="0.0000">
                  <c:v>1.4150449400221037</c:v>
                </c:pt>
                <c:pt idx="463" formatCode="0.0000">
                  <c:v>1.3392889846587175</c:v>
                </c:pt>
                <c:pt idx="464" formatCode="0.0000">
                  <c:v>1.2501037103535491</c:v>
                </c:pt>
                <c:pt idx="465" formatCode="0.0000">
                  <c:v>1.1639264226093806</c:v>
                </c:pt>
                <c:pt idx="466" formatCode="0.0000">
                  <c:v>1.1242171269896557</c:v>
                </c:pt>
                <c:pt idx="467" formatCode="0.0000">
                  <c:v>1.1098163115136983</c:v>
                </c:pt>
                <c:pt idx="468" formatCode="0.0000">
                  <c:v>1.0969803936986668</c:v>
                </c:pt>
                <c:pt idx="469" formatCode="0.0000">
                  <c:v>1.085856200476784</c:v>
                </c:pt>
                <c:pt idx="470" formatCode="0.0000">
                  <c:v>1.0751046670192173</c:v>
                </c:pt>
                <c:pt idx="471" formatCode="0.0000">
                  <c:v>1.0645027206057813</c:v>
                </c:pt>
                <c:pt idx="472" formatCode="0.0000">
                  <c:v>1.10478145823192</c:v>
                </c:pt>
                <c:pt idx="473" formatCode="0.0000">
                  <c:v>1.0899855058938752</c:v>
                </c:pt>
                <c:pt idx="474" formatCode="0.0000">
                  <c:v>1.0410362549914658</c:v>
                </c:pt>
                <c:pt idx="475" formatCode="0.0000">
                  <c:v>1.0244383552064564</c:v>
                </c:pt>
                <c:pt idx="476" formatCode="0.0000">
                  <c:v>1.0132922303983909</c:v>
                </c:pt>
                <c:pt idx="477" formatCode="0.0000">
                  <c:v>1.0031334408036778</c:v>
                </c:pt>
                <c:pt idx="478" formatCode="0.0000">
                  <c:v>0.99798927288628214</c:v>
                </c:pt>
                <c:pt idx="479" formatCode="0.0000">
                  <c:v>0.98762681831987531</c:v>
                </c:pt>
                <c:pt idx="480" formatCode="0.0000">
                  <c:v>0.97443490762668372</c:v>
                </c:pt>
                <c:pt idx="481" formatCode="0.0000">
                  <c:v>0.96425933105153827</c:v>
                </c:pt>
                <c:pt idx="482" formatCode="0.0000">
                  <c:v>0.95875060788722977</c:v>
                </c:pt>
                <c:pt idx="483" formatCode="0.0000">
                  <c:v>0.94591892227345009</c:v>
                </c:pt>
                <c:pt idx="484" formatCode="0.0000">
                  <c:v>0.93603688202345092</c:v>
                </c:pt>
                <c:pt idx="485" formatCode="0.0000">
                  <c:v>0.92672068525654916</c:v>
                </c:pt>
                <c:pt idx="486" formatCode="0.0000">
                  <c:v>1.4660296825243526</c:v>
                </c:pt>
                <c:pt idx="487" formatCode="0.0000">
                  <c:v>1.1901855077510841</c:v>
                </c:pt>
                <c:pt idx="488" formatCode="0.0000">
                  <c:v>1.110498172056487</c:v>
                </c:pt>
                <c:pt idx="489" formatCode="0.0000">
                  <c:v>1.0314271839663751</c:v>
                </c:pt>
                <c:pt idx="490" formatCode="0.0000">
                  <c:v>0.95685784590718881</c:v>
                </c:pt>
                <c:pt idx="491" formatCode="0.0000">
                  <c:v>0.88567975362467211</c:v>
                </c:pt>
                <c:pt idx="492" formatCode="0.0000">
                  <c:v>0.86670638103756481</c:v>
                </c:pt>
                <c:pt idx="493" formatCode="0.0000">
                  <c:v>0.85646624024357587</c:v>
                </c:pt>
                <c:pt idx="494" formatCode="0.0000">
                  <c:v>0.84774513676206675</c:v>
                </c:pt>
                <c:pt idx="495" formatCode="0.0000">
                  <c:v>0.83934528513113948</c:v>
                </c:pt>
                <c:pt idx="496" formatCode="0.0000">
                  <c:v>0.83106724749886463</c:v>
                </c:pt>
                <c:pt idx="497" formatCode="0.0000">
                  <c:v>0.82287725486794483</c:v>
                </c:pt>
                <c:pt idx="498" formatCode="0.0000">
                  <c:v>0.81476903537369494</c:v>
                </c:pt>
                <c:pt idx="499" formatCode="0.0000">
                  <c:v>0.80810343335320034</c:v>
                </c:pt>
                <c:pt idx="500" formatCode="0.0000">
                  <c:v>0.79901796653589063</c:v>
                </c:pt>
                <c:pt idx="501" formatCode="0.0000">
                  <c:v>0.7909587005235672</c:v>
                </c:pt>
                <c:pt idx="502" formatCode="0.0000">
                  <c:v>0.78313427354248766</c:v>
                </c:pt>
                <c:pt idx="503" formatCode="0.0000">
                  <c:v>0.77541273384891096</c:v>
                </c:pt>
                <c:pt idx="504" formatCode="0.0000">
                  <c:v>0.76777155604614089</c:v>
                </c:pt>
                <c:pt idx="505" formatCode="0.0000">
                  <c:v>0.76020637874945296</c:v>
                </c:pt>
                <c:pt idx="506" formatCode="0.0000">
                  <c:v>0.75271586078809716</c:v>
                </c:pt>
                <c:pt idx="507" formatCode="0.0000">
                  <c:v>0.74529916823851006</c:v>
                </c:pt>
                <c:pt idx="508" formatCode="0.0000">
                  <c:v>0.73795555737188367</c:v>
                </c:pt>
                <c:pt idx="509" formatCode="0.0000">
                  <c:v>0.73068430539066009</c:v>
                </c:pt>
                <c:pt idx="510" formatCode="0.0000">
                  <c:v>0.72348469887642863</c:v>
                </c:pt>
                <c:pt idx="511" formatCode="0.0000">
                  <c:v>0.71635603181481977</c:v>
                </c:pt>
                <c:pt idx="512" formatCode="0.0000">
                  <c:v>0.70929760521014529</c:v>
                </c:pt>
                <c:pt idx="513" formatCode="0.0000">
                  <c:v>0.70230872696440105</c:v>
                </c:pt>
                <c:pt idx="514" formatCode="0.0000">
                  <c:v>0.69538871180070116</c:v>
                </c:pt>
                <c:pt idx="515" formatCode="0.0000">
                  <c:v>0.68853688119463941</c:v>
                </c:pt>
                <c:pt idx="516" formatCode="0.0000">
                  <c:v>0.6817525633075201</c:v>
                </c:pt>
                <c:pt idx="517" formatCode="0.0000">
                  <c:v>0.67503509292044139</c:v>
                </c:pt>
                <c:pt idx="518" formatCode="0.0000">
                  <c:v>0.66838381136906366</c:v>
                </c:pt>
                <c:pt idx="519" formatCode="0.0000">
                  <c:v>0.66179806647902328</c:v>
                </c:pt>
                <c:pt idx="520" formatCode="0.0000">
                  <c:v>0.65527721250198678</c:v>
                </c:pt>
                <c:pt idx="521" formatCode="0.0000">
                  <c:v>0.64882061005233249</c:v>
                </c:pt>
                <c:pt idx="522" formatCode="0.0000">
                  <c:v>0.64242762604445758</c:v>
                </c:pt>
                <c:pt idx="523" formatCode="0.0000">
                  <c:v>1.1107477102001775</c:v>
                </c:pt>
                <c:pt idx="524" formatCode="0.0000">
                  <c:v>0.95870975397282576</c:v>
                </c:pt>
                <c:pt idx="525" formatCode="0.0000">
                  <c:v>0.88966057296817702</c:v>
                </c:pt>
                <c:pt idx="526" formatCode="0.0000">
                  <c:v>0.82627289865180886</c:v>
                </c:pt>
                <c:pt idx="527" formatCode="0.0000">
                  <c:v>0.7635687510271888</c:v>
                </c:pt>
                <c:pt idx="528" formatCode="0.0000">
                  <c:v>0.70417195644842256</c:v>
                </c:pt>
                <c:pt idx="529" formatCode="0.0000">
                  <c:v>0.6462167101088977</c:v>
                </c:pt>
                <c:pt idx="530" formatCode="0.0000">
                  <c:v>0.65056364249020071</c:v>
                </c:pt>
                <c:pt idx="531" formatCode="0.0000">
                  <c:v>0.64197710364282623</c:v>
                </c:pt>
                <c:pt idx="532" formatCode="0.0000">
                  <c:v>0.59781480963221645</c:v>
                </c:pt>
                <c:pt idx="533" formatCode="0.0000">
                  <c:v>0.5787758462432937</c:v>
                </c:pt>
                <c:pt idx="534" formatCode="0.0000">
                  <c:v>0.57089120757993128</c:v>
                </c:pt>
                <c:pt idx="535" formatCode="0.0000">
                  <c:v>0.56490403693708657</c:v>
                </c:pt>
                <c:pt idx="536" formatCode="0.0000">
                  <c:v>0.55927782672577975</c:v>
                </c:pt>
                <c:pt idx="537" formatCode="0.0000">
                  <c:v>0.55375716026773858</c:v>
                </c:pt>
                <c:pt idx="538" formatCode="0.0000">
                  <c:v>0.54829920488326234</c:v>
                </c:pt>
                <c:pt idx="539" formatCode="0.0000">
                  <c:v>0.54289640773268888</c:v>
                </c:pt>
                <c:pt idx="540" formatCode="0.0000">
                  <c:v>0.53754707457155881</c:v>
                </c:pt>
                <c:pt idx="541" formatCode="0.0000">
                  <c:v>0.5322504876540175</c:v>
                </c:pt>
                <c:pt idx="542" formatCode="0.0000">
                  <c:v>0.52700609557281808</c:v>
                </c:pt>
                <c:pt idx="543" formatCode="0.0000">
                  <c:v>0.52181337878195688</c:v>
                </c:pt>
                <c:pt idx="544" formatCode="0.0000">
                  <c:v>0.51667182724002148</c:v>
                </c:pt>
                <c:pt idx="545" formatCode="0.0000">
                  <c:v>0.51158093665885374</c:v>
                </c:pt>
                <c:pt idx="546" formatCode="0.0000">
                  <c:v>0.50654020783991727</c:v>
                </c:pt>
                <c:pt idx="547" formatCode="0.0000">
                  <c:v>0.50154914652343507</c:v>
                </c:pt>
                <c:pt idx="548" formatCode="0.0000">
                  <c:v>0.49660726332301391</c:v>
                </c:pt>
                <c:pt idx="549" formatCode="0.0000">
                  <c:v>0.49171407367485309</c:v>
                </c:pt>
                <c:pt idx="550" formatCode="0.0000">
                  <c:v>0.48686909778976623</c:v>
                </c:pt>
                <c:pt idx="551" formatCode="0.0000">
                  <c:v>0.48207186060605917</c:v>
                </c:pt>
                <c:pt idx="552" formatCode="0.0000">
                  <c:v>0.4773218917429361</c:v>
                </c:pt>
                <c:pt idx="553" formatCode="0.0000">
                  <c:v>0.47261872545437583</c:v>
                </c:pt>
                <c:pt idx="554" formatCode="0.0000">
                  <c:v>0.46796190058346365</c:v>
                </c:pt>
                <c:pt idx="555" formatCode="0.0000">
                  <c:v>0.46335096051717389</c:v>
                </c:pt>
                <c:pt idx="556" formatCode="0.0000">
                  <c:v>0.45878545314159763</c:v>
                </c:pt>
                <c:pt idx="557" formatCode="0.0000">
                  <c:v>0.45426493079761199</c:v>
                </c:pt>
                <c:pt idx="558" formatCode="0.0000">
                  <c:v>0.44978895023698628</c:v>
                </c:pt>
                <c:pt idx="559" formatCode="0.0000">
                  <c:v>0.44535707257891982</c:v>
                </c:pt>
                <c:pt idx="560" formatCode="0.0000">
                  <c:v>0.47064130338485588</c:v>
                </c:pt>
                <c:pt idx="561" formatCode="0.0000">
                  <c:v>0.44154762781003704</c:v>
                </c:pt>
                <c:pt idx="562" formatCode="0.0000">
                  <c:v>0.43313875946328495</c:v>
                </c:pt>
                <c:pt idx="563" formatCode="0.0000">
                  <c:v>0.42819753821963197</c:v>
                </c:pt>
                <c:pt idx="564" formatCode="0.0000">
                  <c:v>0.42386666405081436</c:v>
                </c:pt>
                <c:pt idx="565" formatCode="0.0000">
                  <c:v>0.41967166282268931</c:v>
                </c:pt>
                <c:pt idx="566" formatCode="0.0000">
                  <c:v>0.41553346117449624</c:v>
                </c:pt>
                <c:pt idx="567" formatCode="0.0000">
                  <c:v>0.41143860045688513</c:v>
                </c:pt>
                <c:pt idx="568" formatCode="0.0000">
                  <c:v>0.40738451321036956</c:v>
                </c:pt>
                <c:pt idx="569" formatCode="0.0000">
                  <c:v>0.40473298935529373</c:v>
                </c:pt>
                <c:pt idx="570" formatCode="0.0000">
                  <c:v>0.41052240589929484</c:v>
                </c:pt>
                <c:pt idx="571" formatCode="0.0000">
                  <c:v>0.53175658233054879</c:v>
                </c:pt>
                <c:pt idx="572" formatCode="0.0000">
                  <c:v>0.70438640385440277</c:v>
                </c:pt>
                <c:pt idx="573" formatCode="0.0000">
                  <c:v>0.63950776577164214</c:v>
                </c:pt>
                <c:pt idx="574" formatCode="0.0000">
                  <c:v>0.57722058000133747</c:v>
                </c:pt>
                <c:pt idx="575" formatCode="0.0000">
                  <c:v>0.51572026589689457</c:v>
                </c:pt>
                <c:pt idx="576" formatCode="0.0000">
                  <c:v>0.45597803501297074</c:v>
                </c:pt>
                <c:pt idx="577" formatCode="0.0000">
                  <c:v>0.39936303724625283</c:v>
                </c:pt>
                <c:pt idx="578" formatCode="0.0000">
                  <c:v>0.37341051103074252</c:v>
                </c:pt>
                <c:pt idx="579" formatCode="0.0000">
                  <c:v>0.36607770402773343</c:v>
                </c:pt>
                <c:pt idx="580" formatCode="0.0000">
                  <c:v>0.36186440412604981</c:v>
                </c:pt>
                <c:pt idx="581" formatCode="0.0000">
                  <c:v>0.35819826921423814</c:v>
                </c:pt>
                <c:pt idx="582" formatCode="0.0000">
                  <c:v>0.35465216336445704</c:v>
                </c:pt>
                <c:pt idx="583" formatCode="0.0000">
                  <c:v>0.35115492115427588</c:v>
                </c:pt>
                <c:pt idx="584" formatCode="0.0000">
                  <c:v>0.3504195421244205</c:v>
                </c:pt>
                <c:pt idx="585" formatCode="0.0000">
                  <c:v>0.3447206479949792</c:v>
                </c:pt>
                <c:pt idx="586" formatCode="0.0000">
                  <c:v>0.34095131928924111</c:v>
                </c:pt>
                <c:pt idx="587" formatCode="0.0000">
                  <c:v>0.33752999792998439</c:v>
                </c:pt>
                <c:pt idx="588" formatCode="0.0000">
                  <c:v>0.37241017921976405</c:v>
                </c:pt>
                <c:pt idx="589" formatCode="0.0000">
                  <c:v>0.33724083324779441</c:v>
                </c:pt>
                <c:pt idx="590" formatCode="0.0000">
                  <c:v>0.33277858179216263</c:v>
                </c:pt>
                <c:pt idx="591" formatCode="0.0000">
                  <c:v>0.32526321369823202</c:v>
                </c:pt>
                <c:pt idx="592" formatCode="0.0000">
                  <c:v>0.32135534155618012</c:v>
                </c:pt>
                <c:pt idx="593" formatCode="0.0000">
                  <c:v>0.31807230154071381</c:v>
                </c:pt>
                <c:pt idx="594" formatCode="0.0000">
                  <c:v>0.3149189030390564</c:v>
                </c:pt>
                <c:pt idx="595" formatCode="0.0000">
                  <c:v>0.31317526699998088</c:v>
                </c:pt>
                <c:pt idx="596" formatCode="0.0000">
                  <c:v>0.30896591820373603</c:v>
                </c:pt>
                <c:pt idx="597" formatCode="0.0000">
                  <c:v>0.30573516428243025</c:v>
                </c:pt>
                <c:pt idx="598" formatCode="0.0000">
                  <c:v>0.30269174586197001</c:v>
                </c:pt>
                <c:pt idx="599" formatCode="0.0000">
                  <c:v>0.35208849813752324</c:v>
                </c:pt>
                <c:pt idx="600" formatCode="0.0000">
                  <c:v>0.30544268217196024</c:v>
                </c:pt>
                <c:pt idx="601" formatCode="0.0000">
                  <c:v>0.29526851548855809</c:v>
                </c:pt>
                <c:pt idx="602" formatCode="0.0000">
                  <c:v>0.29117030250092341</c:v>
                </c:pt>
                <c:pt idx="603" formatCode="0.0000">
                  <c:v>0.28810405676694967</c:v>
                </c:pt>
                <c:pt idx="604" formatCode="0.0000">
                  <c:v>0.2852325637202377</c:v>
                </c:pt>
                <c:pt idx="605" formatCode="0.0000">
                  <c:v>0.28241666738145932</c:v>
                </c:pt>
                <c:pt idx="606" formatCode="0.0000">
                  <c:v>0.27963304733327615</c:v>
                </c:pt>
                <c:pt idx="607" formatCode="0.0000">
                  <c:v>0.2768776067464504</c:v>
                </c:pt>
                <c:pt idx="608" formatCode="0.0000">
                  <c:v>0.27414944092129667</c:v>
                </c:pt>
                <c:pt idx="609" formatCode="0.0000">
                  <c:v>0.2714481770642535</c:v>
                </c:pt>
                <c:pt idx="610" formatCode="0.0000">
                  <c:v>0.26877353283833916</c:v>
                </c:pt>
                <c:pt idx="611" formatCode="0.0000">
                  <c:v>0.2661252430890173</c:v>
                </c:pt>
                <c:pt idx="612" formatCode="0.0000">
                  <c:v>0.26350304766394989</c:v>
                </c:pt>
                <c:pt idx="613" formatCode="0.0000">
                  <c:v>0.26090668937065831</c:v>
                </c:pt>
                <c:pt idx="614" formatCode="0.0000">
                  <c:v>0.25833591361663921</c:v>
                </c:pt>
                <c:pt idx="615" formatCode="0.0000">
                  <c:v>0.25579046832886776</c:v>
                </c:pt>
                <c:pt idx="616" formatCode="0.0000">
                  <c:v>0.25327010391986621</c:v>
                </c:pt>
                <c:pt idx="617" formatCode="0.0000">
                  <c:v>0.25077457326170249</c:v>
                </c:pt>
                <c:pt idx="618" formatCode="0.0000">
                  <c:v>0.24830363166150465</c:v>
                </c:pt>
                <c:pt idx="619" formatCode="0.0000">
                  <c:v>0.24585703683742646</c:v>
                </c:pt>
                <c:pt idx="620" formatCode="0.0000">
                  <c:v>0.24343454889488345</c:v>
                </c:pt>
                <c:pt idx="621" formatCode="0.0000">
                  <c:v>0.24103593030302997</c:v>
                </c:pt>
                <c:pt idx="622" formatCode="0.0000">
                  <c:v>0.23866094587146847</c:v>
                </c:pt>
                <c:pt idx="623" formatCode="0.0000">
                  <c:v>0.23630936272718828</c:v>
                </c:pt>
                <c:pt idx="624" formatCode="0.0000">
                  <c:v>0.23398095029173224</c:v>
                </c:pt>
                <c:pt idx="625" formatCode="0.0000">
                  <c:v>0.23167548025858731</c:v>
                </c:pt>
                <c:pt idx="626" formatCode="0.0000">
                  <c:v>0.22939272657079915</c:v>
                </c:pt>
                <c:pt idx="627" formatCode="0.0000">
                  <c:v>0.22713246539880641</c:v>
                </c:pt>
                <c:pt idx="628" formatCode="0.0000">
                  <c:v>0.22830084222600894</c:v>
                </c:pt>
                <c:pt idx="629" formatCode="0.0000">
                  <c:v>0.22324377634225182</c:v>
                </c:pt>
                <c:pt idx="630" formatCode="0.0000">
                  <c:v>0.22057822549282655</c:v>
                </c:pt>
                <c:pt idx="631" formatCode="0.0000">
                  <c:v>0.21832750982201149</c:v>
                </c:pt>
                <c:pt idx="632" formatCode="0.0000">
                  <c:v>0.2161634490126747</c:v>
                </c:pt>
                <c:pt idx="633" formatCode="0.0000">
                  <c:v>0.21403141045651286</c:v>
                </c:pt>
                <c:pt idx="634" formatCode="0.0000">
                  <c:v>0.211922154777757</c:v>
                </c:pt>
                <c:pt idx="635" formatCode="0.0000">
                  <c:v>0.20983397669990242</c:v>
                </c:pt>
                <c:pt idx="636" formatCode="0.0000">
                  <c:v>0.20776642282324043</c:v>
                </c:pt>
                <c:pt idx="637" formatCode="0.0000">
                  <c:v>0.21934471758927487</c:v>
                </c:pt>
                <c:pt idx="638" formatCode="0.0000">
                  <c:v>0.29605545627145458</c:v>
                </c:pt>
                <c:pt idx="639" formatCode="0.0000">
                  <c:v>0.21720996224344502</c:v>
                </c:pt>
                <c:pt idx="640" formatCode="0.0000">
                  <c:v>0.20227408609400643</c:v>
                </c:pt>
                <c:pt idx="641" formatCode="0.0000">
                  <c:v>0.1981577673859698</c:v>
                </c:pt>
                <c:pt idx="642" formatCode="0.0000">
                  <c:v>0.19585294507958204</c:v>
                </c:pt>
                <c:pt idx="643" formatCode="0.0000">
                  <c:v>0.193864695576137</c:v>
                </c:pt>
                <c:pt idx="644" formatCode="0.0000">
                  <c:v>0.19194479928945607</c:v>
                </c:pt>
                <c:pt idx="645" formatCode="0.0000">
                  <c:v>0.19005191167186922</c:v>
                </c:pt>
                <c:pt idx="646" formatCode="0.0000">
                  <c:v>0.18817901779627008</c:v>
                </c:pt>
                <c:pt idx="647" formatCode="0.0000">
                  <c:v>0.18632480078775385</c:v>
                </c:pt>
                <c:pt idx="648" formatCode="0.0000">
                  <c:v>0.18448889079128469</c:v>
                </c:pt>
                <c:pt idx="649" formatCode="0.0000">
                  <c:v>0.18267107658799339</c:v>
                </c:pt>
                <c:pt idx="650" formatCode="0.0000">
                  <c:v>0.18087117475898687</c:v>
                </c:pt>
                <c:pt idx="651" formatCode="0.0000">
                  <c:v>0.17908900796032295</c:v>
                </c:pt>
                <c:pt idx="652" formatCode="0.0000">
                  <c:v>0.177324401303635</c:v>
                </c:pt>
                <c:pt idx="653" formatCode="0.0000">
                  <c:v>0.20072492285459098</c:v>
                </c:pt>
                <c:pt idx="654" formatCode="0.0000">
                  <c:v>0.18006392205581009</c:v>
                </c:pt>
                <c:pt idx="655" formatCode="0.0000">
                  <c:v>0.31330520845880705</c:v>
                </c:pt>
                <c:pt idx="656" formatCode="0.0000">
                  <c:v>0.34350432109874129</c:v>
                </c:pt>
                <c:pt idx="657" formatCode="0.0000">
                  <c:v>1.954914869352121</c:v>
                </c:pt>
                <c:pt idx="658" formatCode="0.0000">
                  <c:v>0.93885940183643668</c:v>
                </c:pt>
                <c:pt idx="659" formatCode="0.0000">
                  <c:v>1.4492446801907464</c:v>
                </c:pt>
                <c:pt idx="660" formatCode="0.0000">
                  <c:v>1.1310453554383619</c:v>
                </c:pt>
                <c:pt idx="661" formatCode="0.0000">
                  <c:v>1.0166648380379084</c:v>
                </c:pt>
                <c:pt idx="662" formatCode="0.0000">
                  <c:v>1.2016656738435025</c:v>
                </c:pt>
                <c:pt idx="663" formatCode="0.0000">
                  <c:v>1.1916000199264281</c:v>
                </c:pt>
                <c:pt idx="664" formatCode="0.0000">
                  <c:v>1.0743334331079202</c:v>
                </c:pt>
                <c:pt idx="665" formatCode="0.0000">
                  <c:v>1.0453975063090939</c:v>
                </c:pt>
                <c:pt idx="666" formatCode="0.0000">
                  <c:v>1.0402209275952929</c:v>
                </c:pt>
                <c:pt idx="667" formatCode="0.0000">
                  <c:v>0.99293403896569821</c:v>
                </c:pt>
                <c:pt idx="668" formatCode="0.0000">
                  <c:v>1.0831258758363842</c:v>
                </c:pt>
                <c:pt idx="669" formatCode="0.0000">
                  <c:v>1.0280097730716242</c:v>
                </c:pt>
                <c:pt idx="670" formatCode="0.0000">
                  <c:v>0.92451183373399159</c:v>
                </c:pt>
                <c:pt idx="671" formatCode="0.0000">
                  <c:v>0.85952563329378096</c:v>
                </c:pt>
                <c:pt idx="672" formatCode="0.0000">
                  <c:v>0.74919428627923135</c:v>
                </c:pt>
                <c:pt idx="673" formatCode="0.0000">
                  <c:v>0.73010984474543927</c:v>
                </c:pt>
                <c:pt idx="674" formatCode="0.0000">
                  <c:v>0.62513793341378399</c:v>
                </c:pt>
                <c:pt idx="675" formatCode="0.0000">
                  <c:v>0.53793529663087403</c:v>
                </c:pt>
                <c:pt idx="676" formatCode="0.0000">
                  <c:v>0.51474514825904616</c:v>
                </c:pt>
                <c:pt idx="677" formatCode="0.0000">
                  <c:v>0.41662837907234263</c:v>
                </c:pt>
                <c:pt idx="678" formatCode="0.0000">
                  <c:v>0.41159396315066871</c:v>
                </c:pt>
                <c:pt idx="679" formatCode="0.0000">
                  <c:v>0.35325643195203749</c:v>
                </c:pt>
                <c:pt idx="680" formatCode="0.0000">
                  <c:v>0.26377093773705684</c:v>
                </c:pt>
                <c:pt idx="681" formatCode="0.0000">
                  <c:v>0.24239427007269032</c:v>
                </c:pt>
                <c:pt idx="682" formatCode="0.0000">
                  <c:v>0.15353771200326388</c:v>
                </c:pt>
                <c:pt idx="683" formatCode="0.0000">
                  <c:v>0.13679355845775121</c:v>
                </c:pt>
                <c:pt idx="684" formatCode="0.0000">
                  <c:v>0.13022002860631418</c:v>
                </c:pt>
                <c:pt idx="685" formatCode="0.0000">
                  <c:v>0.12806981109635857</c:v>
                </c:pt>
                <c:pt idx="686" formatCode="0.0000">
                  <c:v>0.12666402061513177</c:v>
                </c:pt>
                <c:pt idx="687" formatCode="0.0000">
                  <c:v>0.14174265569922301</c:v>
                </c:pt>
                <c:pt idx="688" formatCode="0.0000">
                  <c:v>0.13095340626118757</c:v>
                </c:pt>
                <c:pt idx="689" formatCode="0.0000">
                  <c:v>0.76228389697163335</c:v>
                </c:pt>
                <c:pt idx="690" formatCode="0.0000">
                  <c:v>0.75623671503736856</c:v>
                </c:pt>
                <c:pt idx="691" formatCode="0.0000">
                  <c:v>0.62889233273163725</c:v>
                </c:pt>
                <c:pt idx="692" formatCode="0.0000">
                  <c:v>0.54403216279596833</c:v>
                </c:pt>
                <c:pt idx="693" formatCode="0.0000">
                  <c:v>0.57195461740704101</c:v>
                </c:pt>
                <c:pt idx="694" formatCode="0.0000">
                  <c:v>1.2014982445879536</c:v>
                </c:pt>
                <c:pt idx="695" formatCode="0.0000">
                  <c:v>1.0473098102693204</c:v>
                </c:pt>
                <c:pt idx="696" formatCode="0.0000">
                  <c:v>0.92885069265908149</c:v>
                </c:pt>
                <c:pt idx="697" formatCode="0.0000">
                  <c:v>0.81370385631240716</c:v>
                </c:pt>
                <c:pt idx="698" formatCode="0.0000">
                  <c:v>0.70465569361862279</c:v>
                </c:pt>
                <c:pt idx="699" formatCode="0.0000">
                  <c:v>0.85835884293166986</c:v>
                </c:pt>
                <c:pt idx="700" formatCode="0.0000">
                  <c:v>1.3851830515035302</c:v>
                </c:pt>
                <c:pt idx="701" formatCode="0.0000">
                  <c:v>1.0600216815488142</c:v>
                </c:pt>
                <c:pt idx="702" formatCode="0.0000">
                  <c:v>0.9405659040185953</c:v>
                </c:pt>
                <c:pt idx="703" formatCode="0.0000">
                  <c:v>0.82736415184661816</c:v>
                </c:pt>
                <c:pt idx="704" formatCode="0.0000">
                  <c:v>0.71986565333340347</c:v>
                </c:pt>
                <c:pt idx="705" formatCode="0.0000">
                  <c:v>0.61762379349545271</c:v>
                </c:pt>
                <c:pt idx="706" formatCode="0.0000">
                  <c:v>0.5185794760886604</c:v>
                </c:pt>
                <c:pt idx="707" formatCode="0.0000">
                  <c:v>0.42074490471909864</c:v>
                </c:pt>
                <c:pt idx="708" formatCode="0.0000">
                  <c:v>0.32630149267825703</c:v>
                </c:pt>
                <c:pt idx="709" formatCode="0.0000">
                  <c:v>0.23504911456070038</c:v>
                </c:pt>
                <c:pt idx="710" formatCode="0.0000">
                  <c:v>0.14628219179305382</c:v>
                </c:pt>
                <c:pt idx="711" formatCode="0.0000">
                  <c:v>0.10725137736617384</c:v>
                </c:pt>
                <c:pt idx="712" formatCode="0.0000">
                  <c:v>9.9282586138081677E-2</c:v>
                </c:pt>
                <c:pt idx="713" formatCode="0.0000">
                  <c:v>9.7157376300174111E-2</c:v>
                </c:pt>
                <c:pt idx="714" formatCode="0.0000">
                  <c:v>9.6009740049930445E-2</c:v>
                </c:pt>
                <c:pt idx="715" formatCode="0.0000">
                  <c:v>9.5032151965694603E-2</c:v>
                </c:pt>
                <c:pt idx="716" formatCode="0.0000">
                  <c:v>9.4090537061161134E-2</c:v>
                </c:pt>
                <c:pt idx="717" formatCode="0.0000">
                  <c:v>0.15321353229980628</c:v>
                </c:pt>
                <c:pt idx="718" formatCode="0.0000">
                  <c:v>0.10493420345790641</c:v>
                </c:pt>
                <c:pt idx="719" formatCode="0.0000">
                  <c:v>9.3441230161793398E-2</c:v>
                </c:pt>
                <c:pt idx="720" formatCode="0.0000">
                  <c:v>0.28497185126630781</c:v>
                </c:pt>
                <c:pt idx="721" formatCode="0.0000">
                  <c:v>0.25246387168663043</c:v>
                </c:pt>
                <c:pt idx="722" formatCode="0.0000">
                  <c:v>0.18532155096144137</c:v>
                </c:pt>
                <c:pt idx="723" formatCode="0.0000">
                  <c:v>1.3182640665009024</c:v>
                </c:pt>
                <c:pt idx="724" formatCode="0.0000">
                  <c:v>0.56043697095856781</c:v>
                </c:pt>
                <c:pt idx="725" formatCode="0.0000">
                  <c:v>0.46076524190179607</c:v>
                </c:pt>
                <c:pt idx="726" formatCode="0.0000">
                  <c:v>1.1892027084594756</c:v>
                </c:pt>
                <c:pt idx="727" formatCode="0.0000">
                  <c:v>0.80555182522894109</c:v>
                </c:pt>
                <c:pt idx="728" formatCode="0.0000">
                  <c:v>0.69738335033848309</c:v>
                </c:pt>
                <c:pt idx="729" formatCode="0.0000">
                  <c:v>2.8111258169177749</c:v>
                </c:pt>
                <c:pt idx="730" formatCode="0.0000">
                  <c:v>1.2290304401038994</c:v>
                </c:pt>
                <c:pt idx="731" formatCode="0.0000">
                  <c:v>1.2007858810577647</c:v>
                </c:pt>
                <c:pt idx="732" formatCode="0.0000">
                  <c:v>1.2439912183263697</c:v>
                </c:pt>
                <c:pt idx="733" formatCode="0.0000">
                  <c:v>1.24829853090433</c:v>
                </c:pt>
                <c:pt idx="734" formatCode="0.0000">
                  <c:v>1.2525014648639545</c:v>
                </c:pt>
                <c:pt idx="735" formatCode="0.0000">
                  <c:v>1.2196925823717515</c:v>
                </c:pt>
              </c:numCache>
            </c:numRef>
          </c:yVal>
          <c:smooth val="0"/>
          <c:extLst>
            <c:ext xmlns:c16="http://schemas.microsoft.com/office/drawing/2014/chart" uri="{C3380CC4-5D6E-409C-BE32-E72D297353CC}">
              <c16:uniqueId val="{00000002-37E2-3844-A0E2-918F185812FD}"/>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caudal</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4.6215407260341825</c:v>
                </c:pt>
                <c:pt idx="7" formatCode="0.0000">
                  <c:v>1.1944257357222643</c:v>
                </c:pt>
                <c:pt idx="8" formatCode="0.0000">
                  <c:v>3.2192477947918743</c:v>
                </c:pt>
                <c:pt idx="9" formatCode="0.0000">
                  <c:v>1.3242532471997299</c:v>
                </c:pt>
                <c:pt idx="10" formatCode="0.0000">
                  <c:v>1.9335392274512762</c:v>
                </c:pt>
                <c:pt idx="11" formatCode="0.0000">
                  <c:v>3.8490349101769237</c:v>
                </c:pt>
                <c:pt idx="12" formatCode="0.0000">
                  <c:v>1.4231821209251894</c:v>
                </c:pt>
                <c:pt idx="13" formatCode="0.0000">
                  <c:v>1.3121685847552702</c:v>
                </c:pt>
                <c:pt idx="14" formatCode="0.0000">
                  <c:v>1.2049937256319558</c:v>
                </c:pt>
                <c:pt idx="15" formatCode="0.0000">
                  <c:v>1.1047111185710075</c:v>
                </c:pt>
                <c:pt idx="16" formatCode="0.0000">
                  <c:v>1.1044741721144766</c:v>
                </c:pt>
                <c:pt idx="17" formatCode="0.0000">
                  <c:v>4.0362696964942346</c:v>
                </c:pt>
                <c:pt idx="18" formatCode="0.0000">
                  <c:v>1.4101119849536763</c:v>
                </c:pt>
                <c:pt idx="19" formatCode="0.0000">
                  <c:v>1.3134409259402902</c:v>
                </c:pt>
                <c:pt idx="20" formatCode="0.0000">
                  <c:v>1.2234599098010646</c:v>
                </c:pt>
                <c:pt idx="21" formatCode="0.0000">
                  <c:v>1.1189835290150483</c:v>
                </c:pt>
                <c:pt idx="22" formatCode="0.0000">
                  <c:v>1.7129496525673467</c:v>
                </c:pt>
                <c:pt idx="23" formatCode="0.0000">
                  <c:v>1.2853926883311411</c:v>
                </c:pt>
                <c:pt idx="24" formatCode="0.0000">
                  <c:v>1.7277673399149489</c:v>
                </c:pt>
                <c:pt idx="25" formatCode="0.0000">
                  <c:v>1.517328907510576</c:v>
                </c:pt>
                <c:pt idx="26" formatCode="0.0000">
                  <c:v>1.614924013822497</c:v>
                </c:pt>
                <c:pt idx="27" formatCode="0.0000">
                  <c:v>1.3902404864773574</c:v>
                </c:pt>
                <c:pt idx="28" formatCode="0.0000">
                  <c:v>4.7993386269794707</c:v>
                </c:pt>
                <c:pt idx="29" formatCode="0.0000">
                  <c:v>1.5693076302486966</c:v>
                </c:pt>
                <c:pt idx="30" formatCode="0.0000">
                  <c:v>1.4563633603313837</c:v>
                </c:pt>
                <c:pt idx="31" formatCode="0.0000">
                  <c:v>1.4892738602859803</c:v>
                </c:pt>
                <c:pt idx="32" formatCode="0.0000">
                  <c:v>1.3754698069162778</c:v>
                </c:pt>
                <c:pt idx="33" formatCode="0.0000">
                  <c:v>1.2685636836335985</c:v>
                </c:pt>
                <c:pt idx="34" formatCode="0.0000">
                  <c:v>1.2263913033664899</c:v>
                </c:pt>
                <c:pt idx="35" formatCode="0.0000">
                  <c:v>1.3494794323323895</c:v>
                </c:pt>
                <c:pt idx="36" formatCode="0.0000">
                  <c:v>1.3021309508811867</c:v>
                </c:pt>
                <c:pt idx="37" formatCode="0.0000">
                  <c:v>1.2448036934851525</c:v>
                </c:pt>
                <c:pt idx="38" formatCode="0.0000">
                  <c:v>1.2149045746698044</c:v>
                </c:pt>
                <c:pt idx="39" formatCode="0.0000">
                  <c:v>1.1099794970317354</c:v>
                </c:pt>
                <c:pt idx="40" formatCode="0.0000">
                  <c:v>1.1232771998855742</c:v>
                </c:pt>
                <c:pt idx="41" formatCode="0.0000">
                  <c:v>1.0207618301825141</c:v>
                </c:pt>
                <c:pt idx="42" formatCode="0.0000">
                  <c:v>0.92057125394525863</c:v>
                </c:pt>
                <c:pt idx="43" formatCode="0.0000">
                  <c:v>2.5718927004545677</c:v>
                </c:pt>
                <c:pt idx="44" formatCode="0.0000">
                  <c:v>1.1330102951300258</c:v>
                </c:pt>
                <c:pt idx="45" formatCode="0.0000">
                  <c:v>1.1021720788347789</c:v>
                </c:pt>
                <c:pt idx="46" formatCode="0.0000">
                  <c:v>5.528885287520108</c:v>
                </c:pt>
                <c:pt idx="47" formatCode="0.0000">
                  <c:v>1.4407593464186972</c:v>
                </c:pt>
                <c:pt idx="48" formatCode="0.0000">
                  <c:v>1.3942766807299496</c:v>
                </c:pt>
                <c:pt idx="49" formatCode="0.0000">
                  <c:v>1.3106239796796644</c:v>
                </c:pt>
                <c:pt idx="50" formatCode="0.0000">
                  <c:v>1.2038729084556636</c:v>
                </c:pt>
                <c:pt idx="51" formatCode="0.0000">
                  <c:v>1.1581311738991735</c:v>
                </c:pt>
                <c:pt idx="52" formatCode="0.0000">
                  <c:v>4.1982416938018758</c:v>
                </c:pt>
                <c:pt idx="53" formatCode="0.0000">
                  <c:v>1.4757477567963444</c:v>
                </c:pt>
                <c:pt idx="54" formatCode="0.0000">
                  <c:v>2.6850463189409073</c:v>
                </c:pt>
                <c:pt idx="55" formatCode="0.0000">
                  <c:v>1.474652880044284</c:v>
                </c:pt>
                <c:pt idx="56" formatCode="0.0000">
                  <c:v>6.5675357360665823</c:v>
                </c:pt>
                <c:pt idx="57" formatCode="0.0000">
                  <c:v>2.7915337396152391</c:v>
                </c:pt>
                <c:pt idx="58" formatCode="0.0000">
                  <c:v>1.9812127602495537</c:v>
                </c:pt>
                <c:pt idx="59" formatCode="0.0000">
                  <c:v>8.4604410097596592</c:v>
                </c:pt>
                <c:pt idx="60" formatCode="0.0000">
                  <c:v>2.4626469446109622</c:v>
                </c:pt>
                <c:pt idx="61" formatCode="0.0000">
                  <c:v>1.9249321471797463</c:v>
                </c:pt>
                <c:pt idx="62" formatCode="0.0000">
                  <c:v>1.8096316416533265</c:v>
                </c:pt>
                <c:pt idx="63" formatCode="0.0000">
                  <c:v>1.7391917385409394</c:v>
                </c:pt>
                <c:pt idx="64" formatCode="0.0000">
                  <c:v>1.6449826531607674</c:v>
                </c:pt>
                <c:pt idx="65" formatCode="0.0000">
                  <c:v>1.5402109111787761</c:v>
                </c:pt>
                <c:pt idx="66" formatCode="0.0000">
                  <c:v>1.5553621060602298</c:v>
                </c:pt>
                <c:pt idx="67" formatCode="0.0000">
                  <c:v>1.4540624386019596</c:v>
                </c:pt>
                <c:pt idx="68" formatCode="0.0000">
                  <c:v>1.4436029768213108</c:v>
                </c:pt>
                <c:pt idx="69" formatCode="0.0000">
                  <c:v>1.3461785454504203</c:v>
                </c:pt>
                <c:pt idx="70" formatCode="0.0000">
                  <c:v>1.5338602872937774</c:v>
                </c:pt>
                <c:pt idx="71" formatCode="0.0000">
                  <c:v>1.3523052390681209</c:v>
                </c:pt>
                <c:pt idx="72" formatCode="0.0000">
                  <c:v>11.539284282499393</c:v>
                </c:pt>
                <c:pt idx="73" formatCode="0.0000">
                  <c:v>1.9402245419691724</c:v>
                </c:pt>
                <c:pt idx="74" formatCode="0.0000">
                  <c:v>3.2663505575935092</c:v>
                </c:pt>
                <c:pt idx="75" formatCode="0.0000">
                  <c:v>2.1055127824903059</c:v>
                </c:pt>
                <c:pt idx="76" formatCode="0.0000">
                  <c:v>5.5136388092920594</c:v>
                </c:pt>
                <c:pt idx="77" formatCode="0.0000">
                  <c:v>2.5758309566186339</c:v>
                </c:pt>
                <c:pt idx="78" formatCode="0.0000">
                  <c:v>2.2045361712137135</c:v>
                </c:pt>
                <c:pt idx="79" formatCode="0.0000">
                  <c:v>2.290770832996591</c:v>
                </c:pt>
                <c:pt idx="80" formatCode="0.0000">
                  <c:v>5.052078478566119</c:v>
                </c:pt>
                <c:pt idx="81" formatCode="0.0000">
                  <c:v>2.2214858163275149</c:v>
                </c:pt>
                <c:pt idx="82" formatCode="0.0000">
                  <c:v>2.1822691565429504</c:v>
                </c:pt>
                <c:pt idx="83" formatCode="0.0000">
                  <c:v>2.0753631538206934</c:v>
                </c:pt>
                <c:pt idx="84" formatCode="0.0000">
                  <c:v>2.0898962387386</c:v>
                </c:pt>
                <c:pt idx="85" formatCode="0.0000">
                  <c:v>1.981745547186021</c:v>
                </c:pt>
                <c:pt idx="86" formatCode="0.0000">
                  <c:v>1.9357201352565343</c:v>
                </c:pt>
                <c:pt idx="87" formatCode="0.0000">
                  <c:v>1.9137730419010823</c:v>
                </c:pt>
                <c:pt idx="88" formatCode="0.0000">
                  <c:v>1.8123507996668895</c:v>
                </c:pt>
                <c:pt idx="89" formatCode="0.0000">
                  <c:v>1.7115646254309578</c:v>
                </c:pt>
                <c:pt idx="90" formatCode="0.0000">
                  <c:v>1.6156930242526197</c:v>
                </c:pt>
                <c:pt idx="91" formatCode="0.0000">
                  <c:v>1.5222640379531414</c:v>
                </c:pt>
                <c:pt idx="92" formatCode="0.0000">
                  <c:v>2.7237054393804825</c:v>
                </c:pt>
                <c:pt idx="93" formatCode="0.0000">
                  <c:v>1.7019475438029181</c:v>
                </c:pt>
                <c:pt idx="94" formatCode="0.0000">
                  <c:v>1.6658397168956194</c:v>
                </c:pt>
                <c:pt idx="95" formatCode="0.0000">
                  <c:v>1.570932141862402</c:v>
                </c:pt>
                <c:pt idx="96" formatCode="0.0000">
                  <c:v>1.4792794245347702</c:v>
                </c:pt>
                <c:pt idx="97" formatCode="0.0000">
                  <c:v>1.3899801163696466</c:v>
                </c:pt>
                <c:pt idx="98" formatCode="0.0000">
                  <c:v>1.321716536893943</c:v>
                </c:pt>
                <c:pt idx="99" formatCode="0.0000">
                  <c:v>1.2396386299652415</c:v>
                </c:pt>
                <c:pt idx="100" formatCode="0.0000">
                  <c:v>1.1603320478438253</c:v>
                </c:pt>
                <c:pt idx="101" formatCode="0.0000">
                  <c:v>1.0865592586180828</c:v>
                </c:pt>
                <c:pt idx="102" formatCode="0.0000">
                  <c:v>1.0215087287011511</c:v>
                </c:pt>
                <c:pt idx="103" formatCode="0.0000">
                  <c:v>0.97019128389935749</c:v>
                </c:pt>
                <c:pt idx="104" formatCode="0.0000">
                  <c:v>0.95378650685938449</c:v>
                </c:pt>
                <c:pt idx="105" formatCode="0.0000">
                  <c:v>0.94325274537202497</c:v>
                </c:pt>
                <c:pt idx="106" formatCode="0.0000">
                  <c:v>0.93377016833608084</c:v>
                </c:pt>
                <c:pt idx="107" formatCode="0.0000">
                  <c:v>0.98521023219074533</c:v>
                </c:pt>
                <c:pt idx="108" formatCode="0.0000">
                  <c:v>0.9800417108880709</c:v>
                </c:pt>
                <c:pt idx="109" formatCode="0.0000">
                  <c:v>0.91712513562882769</c:v>
                </c:pt>
                <c:pt idx="110" formatCode="0.0000">
                  <c:v>0.89925071586438576</c:v>
                </c:pt>
                <c:pt idx="111" formatCode="0.0000">
                  <c:v>0.88892367770438063</c:v>
                </c:pt>
                <c:pt idx="112" formatCode="0.0000">
                  <c:v>0.87992155424937923</c:v>
                </c:pt>
                <c:pt idx="113" formatCode="0.0000">
                  <c:v>0.87598001148129023</c:v>
                </c:pt>
                <c:pt idx="114" formatCode="0.0000">
                  <c:v>0.8668178497423884</c:v>
                </c:pt>
                <c:pt idx="115" formatCode="0.0000">
                  <c:v>0.85481598439301931</c:v>
                </c:pt>
                <c:pt idx="116" formatCode="0.0000">
                  <c:v>0.84581898942263589</c:v>
                </c:pt>
                <c:pt idx="117" formatCode="0.0000">
                  <c:v>0.84147727850328791</c:v>
                </c:pt>
                <c:pt idx="118" formatCode="0.0000">
                  <c:v>0.82980111350067742</c:v>
                </c:pt>
                <c:pt idx="119" formatCode="0.0000">
                  <c:v>0.82106320943940858</c:v>
                </c:pt>
                <c:pt idx="120" formatCode="0.0000">
                  <c:v>0.81287987561354413</c:v>
                </c:pt>
                <c:pt idx="121" formatCode="0.0000">
                  <c:v>2.2371601051208838</c:v>
                </c:pt>
                <c:pt idx="122" formatCode="0.0000">
                  <c:v>1.0662407893196348</c:v>
                </c:pt>
                <c:pt idx="123" formatCode="0.0000">
                  <c:v>0.99675591322416157</c:v>
                </c:pt>
                <c:pt idx="124" formatCode="0.0000">
                  <c:v>0.92781864206527964</c:v>
                </c:pt>
                <c:pt idx="125" formatCode="0.0000">
                  <c:v>0.86280280951523847</c:v>
                </c:pt>
                <c:pt idx="126" formatCode="0.0000">
                  <c:v>0.80017080359533199</c:v>
                </c:pt>
                <c:pt idx="127" formatCode="0.0000">
                  <c:v>0.76410080046047713</c:v>
                </c:pt>
                <c:pt idx="128" formatCode="0.0000">
                  <c:v>0.75189489677749954</c:v>
                </c:pt>
                <c:pt idx="129" formatCode="0.0000">
                  <c:v>0.74371020700484769</c:v>
                </c:pt>
                <c:pt idx="130" formatCode="0.0000">
                  <c:v>0.73625347162738974</c:v>
                </c:pt>
                <c:pt idx="131" formatCode="0.0000">
                  <c:v>0.72897762126859333</c:v>
                </c:pt>
                <c:pt idx="132" formatCode="0.0000">
                  <c:v>0.72179128515411795</c:v>
                </c:pt>
                <c:pt idx="133" formatCode="0.0000">
                  <c:v>0.71467871529677407</c:v>
                </c:pt>
                <c:pt idx="134" formatCode="0.0000">
                  <c:v>0.70899926489658427</c:v>
                </c:pt>
                <c:pt idx="135" formatCode="0.0000">
                  <c:v>0.70089028474405868</c:v>
                </c:pt>
                <c:pt idx="136" formatCode="0.0000">
                  <c:v>0.6937978924415219</c:v>
                </c:pt>
                <c:pt idx="137" formatCode="0.0000">
                  <c:v>0.6869308137604424</c:v>
                </c:pt>
                <c:pt idx="138" formatCode="0.0000">
                  <c:v>0.6801571896228622</c:v>
                </c:pt>
                <c:pt idx="139" formatCode="0.0000">
                  <c:v>0.6734545873776363</c:v>
                </c:pt>
                <c:pt idx="140" formatCode="0.0000">
                  <c:v>0.66681873763649346</c:v>
                </c:pt>
                <c:pt idx="141" formatCode="0.0000">
                  <c:v>0.66024839034601168</c:v>
                </c:pt>
                <c:pt idx="142" formatCode="0.0000">
                  <c:v>0.65374280180669031</c:v>
                </c:pt>
                <c:pt idx="143" formatCode="0.0000">
                  <c:v>0.64730131762553822</c:v>
                </c:pt>
                <c:pt idx="144" formatCode="0.0000">
                  <c:v>0.64092330346069215</c:v>
                </c:pt>
                <c:pt idx="145" formatCode="0.0000">
                  <c:v>0.63460813347788136</c:v>
                </c:pt>
                <c:pt idx="146" formatCode="0.0000">
                  <c:v>0.62835518838389315</c:v>
                </c:pt>
                <c:pt idx="147" formatCode="0.0000">
                  <c:v>0.6221638550497115</c:v>
                </c:pt>
                <c:pt idx="148" formatCode="0.0000">
                  <c:v>0.61603352639794051</c:v>
                </c:pt>
                <c:pt idx="149" formatCode="0.0000">
                  <c:v>0.60996360133457372</c:v>
                </c:pt>
                <c:pt idx="150" formatCode="0.0000">
                  <c:v>0.60395348468861088</c:v>
                </c:pt>
                <c:pt idx="151" formatCode="0.0000">
                  <c:v>0.59800258715346089</c:v>
                </c:pt>
                <c:pt idx="152" formatCode="0.0000">
                  <c:v>0.59211032522911844</c:v>
                </c:pt>
                <c:pt idx="153" formatCode="0.0000">
                  <c:v>0.5862761211649441</c:v>
                </c:pt>
                <c:pt idx="154" formatCode="0.0000">
                  <c:v>0.58049940290301316</c:v>
                </c:pt>
                <c:pt idx="155" formatCode="0.0000">
                  <c:v>0.5747796040220241</c:v>
                </c:pt>
                <c:pt idx="156" formatCode="0.0000">
                  <c:v>0.56911616368175943</c:v>
                </c:pt>
                <c:pt idx="157" formatCode="0.0000">
                  <c:v>0.5635085265680938</c:v>
                </c:pt>
                <c:pt idx="158" formatCode="0.0000">
                  <c:v>1.7830811067062733</c:v>
                </c:pt>
                <c:pt idx="159" formatCode="0.0000">
                  <c:v>0.86964564387635612</c:v>
                </c:pt>
                <c:pt idx="160" formatCode="0.0000">
                  <c:v>0.80931935336908711</c:v>
                </c:pt>
                <c:pt idx="161" formatCode="0.0000">
                  <c:v>0.75390124784164492</c:v>
                </c:pt>
                <c:pt idx="162" formatCode="0.0000">
                  <c:v>0.69910215864911118</c:v>
                </c:pt>
                <c:pt idx="163" formatCode="0.0000">
                  <c:v>0.64717780452229579</c:v>
                </c:pt>
                <c:pt idx="164" formatCode="0.0000">
                  <c:v>0.59652227865804497</c:v>
                </c:pt>
                <c:pt idx="165" formatCode="0.0000">
                  <c:v>0.60757581607445033</c:v>
                </c:pt>
                <c:pt idx="166" formatCode="0.0000">
                  <c:v>0.60534466674039022</c:v>
                </c:pt>
                <c:pt idx="167" formatCode="0.0000">
                  <c:v>0.56758195644079201</c:v>
                </c:pt>
                <c:pt idx="168" formatCode="0.0000">
                  <c:v>0.51917463781480822</c:v>
                </c:pt>
                <c:pt idx="169" formatCode="0.0000">
                  <c:v>0.50266804031653178</c:v>
                </c:pt>
                <c:pt idx="170" formatCode="0.0000">
                  <c:v>0.49582494401098387</c:v>
                </c:pt>
                <c:pt idx="171" formatCode="0.0000">
                  <c:v>0.49062581182090281</c:v>
                </c:pt>
                <c:pt idx="172" formatCode="0.0000">
                  <c:v>0.48573951275676575</c:v>
                </c:pt>
                <c:pt idx="173" formatCode="0.0000">
                  <c:v>0.48094476930760305</c:v>
                </c:pt>
                <c:pt idx="174" formatCode="0.0000">
                  <c:v>0.47620447286163259</c:v>
                </c:pt>
                <c:pt idx="175" formatCode="0.0000">
                  <c:v>0.47151207896711483</c:v>
                </c:pt>
                <c:pt idx="176" formatCode="0.0000">
                  <c:v>0.46686611868790828</c:v>
                </c:pt>
                <c:pt idx="177" formatCode="0.0000">
                  <c:v>0.46226596907382989</c:v>
                </c:pt>
                <c:pt idx="178" formatCode="0.0000">
                  <c:v>0.45771115129085177</c:v>
                </c:pt>
                <c:pt idx="179" formatCode="0.0000">
                  <c:v>0.4532012141185876</c:v>
                </c:pt>
                <c:pt idx="180" formatCode="0.0000">
                  <c:v>0.44873571458184075</c:v>
                </c:pt>
                <c:pt idx="181" formatCode="0.0000">
                  <c:v>0.44431421470058141</c:v>
                </c:pt>
                <c:pt idx="182" formatCode="0.0000">
                  <c:v>0.43993628091491177</c:v>
                </c:pt>
                <c:pt idx="183" formatCode="0.0000">
                  <c:v>0.43560148395426201</c:v>
                </c:pt>
                <c:pt idx="184" formatCode="0.0000">
                  <c:v>0.43130939878064789</c:v>
                </c:pt>
                <c:pt idx="185" formatCode="0.0000">
                  <c:v>0.42705960454456332</c:v>
                </c:pt>
                <c:pt idx="186" formatCode="0.0000">
                  <c:v>0.42285168454331201</c:v>
                </c:pt>
                <c:pt idx="187" formatCode="0.0000">
                  <c:v>0.41868522618008208</c:v>
                </c:pt>
                <c:pt idx="188" formatCode="0.0000">
                  <c:v>0.41455982092347815</c:v>
                </c:pt>
                <c:pt idx="189" formatCode="0.0000">
                  <c:v>0.41047506426746272</c:v>
                </c:pt>
                <c:pt idx="190" formatCode="0.0000">
                  <c:v>0.40643055569169217</c:v>
                </c:pt>
                <c:pt idx="191" formatCode="0.0000">
                  <c:v>0.40242589862224548</c:v>
                </c:pt>
                <c:pt idx="192" formatCode="0.0000">
                  <c:v>0.39846070039273918</c:v>
                </c:pt>
                <c:pt idx="193" formatCode="0.0000">
                  <c:v>0.39453457220582483</c:v>
                </c:pt>
                <c:pt idx="194" formatCode="0.0000">
                  <c:v>0.39064712909506694</c:v>
                </c:pt>
                <c:pt idx="195" formatCode="0.0000">
                  <c:v>0.42314006191320175</c:v>
                </c:pt>
                <c:pt idx="196" formatCode="0.0000">
                  <c:v>0.38901724718225172</c:v>
                </c:pt>
                <c:pt idx="197" formatCode="0.0000">
                  <c:v>0.38021379128538485</c:v>
                </c:pt>
                <c:pt idx="198" formatCode="0.0000">
                  <c:v>0.37564268824277086</c:v>
                </c:pt>
                <c:pt idx="199" formatCode="0.0000">
                  <c:v>0.37180453272259822</c:v>
                </c:pt>
                <c:pt idx="200" formatCode="0.0000">
                  <c:v>0.36811834428414042</c:v>
                </c:pt>
                <c:pt idx="201" formatCode="0.0000">
                  <c:v>0.36448741817468899</c:v>
                </c:pt>
                <c:pt idx="202" formatCode="0.0000">
                  <c:v>0.36089541151742427</c:v>
                </c:pt>
                <c:pt idx="203" formatCode="0.0000">
                  <c:v>0.3573393193072002</c:v>
                </c:pt>
                <c:pt idx="204" formatCode="0.0000">
                  <c:v>0.35518089950760007</c:v>
                </c:pt>
                <c:pt idx="205" formatCode="0.0000">
                  <c:v>0.36415923325839594</c:v>
                </c:pt>
                <c:pt idx="206" formatCode="0.0000">
                  <c:v>0.53551249411691082</c:v>
                </c:pt>
                <c:pt idx="207" formatCode="0.0000">
                  <c:v>0.82436699145140768</c:v>
                </c:pt>
                <c:pt idx="208" formatCode="0.0000">
                  <c:v>0.60824028124665452</c:v>
                </c:pt>
                <c:pt idx="209" formatCode="0.0000">
                  <c:v>0.55313605725020731</c:v>
                </c:pt>
                <c:pt idx="210" formatCode="0.0000">
                  <c:v>0.49875519940066687</c:v>
                </c:pt>
                <c:pt idx="211" formatCode="0.0000">
                  <c:v>0.44593030059972577</c:v>
                </c:pt>
                <c:pt idx="212" formatCode="0.0000">
                  <c:v>0.39583579549424275</c:v>
                </c:pt>
                <c:pt idx="213" formatCode="0.0000">
                  <c:v>0.3472518391372611</c:v>
                </c:pt>
                <c:pt idx="214" formatCode="0.0000">
                  <c:v>0.32437794495168609</c:v>
                </c:pt>
                <c:pt idx="215" formatCode="0.0000">
                  <c:v>0.31795392205908363</c:v>
                </c:pt>
                <c:pt idx="216" formatCode="0.0000">
                  <c:v>0.31428542879810389</c:v>
                </c:pt>
                <c:pt idx="217" formatCode="0.0000">
                  <c:v>0.31109982120353308</c:v>
                </c:pt>
                <c:pt idx="218" formatCode="0.0000">
                  <c:v>0.30801973241032138</c:v>
                </c:pt>
                <c:pt idx="219" formatCode="0.0000">
                  <c:v>0.30770738705333106</c:v>
                </c:pt>
                <c:pt idx="220" formatCode="0.0000">
                  <c:v>0.30242901614337353</c:v>
                </c:pt>
                <c:pt idx="221" formatCode="0.0000">
                  <c:v>0.29907634223061708</c:v>
                </c:pt>
                <c:pt idx="222" formatCode="0.0000">
                  <c:v>0.29606761591267627</c:v>
                </c:pt>
                <c:pt idx="223" formatCode="0.0000">
                  <c:v>0.3386056393559001</c:v>
                </c:pt>
                <c:pt idx="224" formatCode="0.0000">
                  <c:v>0.29779442455827065</c:v>
                </c:pt>
                <c:pt idx="225" formatCode="0.0000">
                  <c:v>0.29272938619512179</c:v>
                </c:pt>
                <c:pt idx="226" formatCode="0.0000">
                  <c:v>0.2854441128383764</c:v>
                </c:pt>
                <c:pt idx="227" formatCode="0.0000">
                  <c:v>0.28190128801508541</c:v>
                </c:pt>
                <c:pt idx="228" formatCode="0.0000">
                  <c:v>0.27900246816340213</c:v>
                </c:pt>
                <c:pt idx="229" formatCode="0.0000">
                  <c:v>0.27623328234033723</c:v>
                </c:pt>
                <c:pt idx="230" formatCode="0.0000">
                  <c:v>0.27487070020263071</c:v>
                </c:pt>
                <c:pt idx="231" formatCode="0.0000">
                  <c:v>0.27103875472864614</c:v>
                </c:pt>
                <c:pt idx="232" formatCode="0.0000">
                  <c:v>0.26818170274808478</c:v>
                </c:pt>
                <c:pt idx="233" formatCode="0.0000">
                  <c:v>0.26550830695874827</c:v>
                </c:pt>
                <c:pt idx="234" formatCode="0.0000">
                  <c:v>0.32380240626794993</c:v>
                </c:pt>
                <c:pt idx="235" formatCode="0.0000">
                  <c:v>0.27040398553543793</c:v>
                </c:pt>
                <c:pt idx="236" formatCode="0.0000">
                  <c:v>0.25940831298192618</c:v>
                </c:pt>
                <c:pt idx="237" formatCode="0.0000">
                  <c:v>0.25546983281713886</c:v>
                </c:pt>
                <c:pt idx="238" formatCode="0.0000">
                  <c:v>0.25272322599651798</c:v>
                </c:pt>
                <c:pt idx="239" formatCode="0.0000">
                  <c:v>0.25019501777923492</c:v>
                </c:pt>
                <c:pt idx="240" formatCode="0.0000">
                  <c:v>0.24772347013207927</c:v>
                </c:pt>
                <c:pt idx="241" formatCode="0.0000">
                  <c:v>0.24528154363341781</c:v>
                </c:pt>
                <c:pt idx="242" formatCode="0.0000">
                  <c:v>0.24286455223726552</c:v>
                </c:pt>
                <c:pt idx="243" formatCode="0.0000">
                  <c:v>0.24047152109772957</c:v>
                </c:pt>
                <c:pt idx="244" formatCode="0.0000">
                  <c:v>0.23810209313549213</c:v>
                </c:pt>
                <c:pt idx="245" formatCode="0.0000">
                  <c:v>0.23575601570565763</c:v>
                </c:pt>
                <c:pt idx="246" formatCode="0.0000">
                  <c:v>0.23343305539833697</c:v>
                </c:pt>
                <c:pt idx="247" formatCode="0.0000">
                  <c:v>0.23113298388219394</c:v>
                </c:pt>
                <c:pt idx="248" formatCode="0.0000">
                  <c:v>0.22885557553678412</c:v>
                </c:pt>
                <c:pt idx="249" formatCode="0.0000">
                  <c:v>0.22660060704126633</c:v>
                </c:pt>
                <c:pt idx="250" formatCode="0.0000">
                  <c:v>0.22436785728792907</c:v>
                </c:pt>
                <c:pt idx="251" formatCode="0.0000">
                  <c:v>0.22215710734979449</c:v>
                </c:pt>
                <c:pt idx="252" formatCode="0.0000">
                  <c:v>0.21996814045737378</c:v>
                </c:pt>
                <c:pt idx="253" formatCode="0.0000">
                  <c:v>0.21780074197711768</c:v>
                </c:pt>
                <c:pt idx="254" formatCode="0.0000">
                  <c:v>0.21565469939032203</c:v>
                </c:pt>
                <c:pt idx="255" formatCode="0.0000">
                  <c:v>0.21352980227228155</c:v>
                </c:pt>
                <c:pt idx="256" formatCode="0.0000">
                  <c:v>0.21142584227165631</c:v>
                </c:pt>
                <c:pt idx="257" formatCode="0.0000">
                  <c:v>0.20934261309004146</c:v>
                </c:pt>
                <c:pt idx="258" formatCode="0.0000">
                  <c:v>0.20727991046173949</c:v>
                </c:pt>
                <c:pt idx="259" formatCode="0.0000">
                  <c:v>0.20523753213373178</c:v>
                </c:pt>
                <c:pt idx="260" formatCode="0.0000">
                  <c:v>0.20321527784584642</c:v>
                </c:pt>
                <c:pt idx="261" formatCode="0.0000">
                  <c:v>0.20121294931112307</c:v>
                </c:pt>
                <c:pt idx="262" formatCode="0.0000">
                  <c:v>0.19923035019636992</c:v>
                </c:pt>
                <c:pt idx="263" formatCode="0.0000">
                  <c:v>0.20067365321042813</c:v>
                </c:pt>
                <c:pt idx="264" formatCode="0.0000">
                  <c:v>0.19588880460032521</c:v>
                </c:pt>
                <c:pt idx="265" formatCode="0.0000">
                  <c:v>0.19349278880291984</c:v>
                </c:pt>
                <c:pt idx="266" formatCode="0.0000">
                  <c:v>0.19150895239105883</c:v>
                </c:pt>
                <c:pt idx="267" formatCode="0.0000">
                  <c:v>0.18960914121577194</c:v>
                </c:pt>
                <c:pt idx="268" formatCode="0.0000">
                  <c:v>0.18773874857907638</c:v>
                </c:pt>
                <c:pt idx="269" formatCode="0.0000">
                  <c:v>0.18588856076022303</c:v>
                </c:pt>
                <c:pt idx="270" formatCode="0.0000">
                  <c:v>0.1840568978849422</c:v>
                </c:pt>
                <c:pt idx="271" formatCode="0.0000">
                  <c:v>0.18224333170546594</c:v>
                </c:pt>
                <c:pt idx="272" formatCode="0.0000">
                  <c:v>0.19407311156741058</c:v>
                </c:pt>
                <c:pt idx="273" formatCode="0.0000">
                  <c:v>0.29979351613555233</c:v>
                </c:pt>
                <c:pt idx="274" formatCode="0.0000">
                  <c:v>0.21185597730092132</c:v>
                </c:pt>
                <c:pt idx="275" formatCode="0.0000">
                  <c:v>0.18096499051327714</c:v>
                </c:pt>
                <c:pt idx="276" formatCode="0.0000">
                  <c:v>0.17440234909269406</c:v>
                </c:pt>
                <c:pt idx="277" formatCode="0.0000">
                  <c:v>0.1718908201825369</c:v>
                </c:pt>
                <c:pt idx="278" formatCode="0.0000">
                  <c:v>0.17006553471749583</c:v>
                </c:pt>
                <c:pt idx="279" formatCode="0.0000">
                  <c:v>0.16836800056760728</c:v>
                </c:pt>
                <c:pt idx="280" formatCode="0.0000">
                  <c:v>0.16670540684996848</c:v>
                </c:pt>
                <c:pt idx="281" formatCode="0.0000">
                  <c:v>0.16506221746568508</c:v>
                </c:pt>
                <c:pt idx="282" formatCode="0.0000">
                  <c:v>0.16343572034398443</c:v>
                </c:pt>
                <c:pt idx="283" formatCode="0.0000">
                  <c:v>0.1618253327072422</c:v>
                </c:pt>
                <c:pt idx="284" formatCode="0.0000">
                  <c:v>0.1602308264129057</c:v>
                </c:pt>
                <c:pt idx="285" formatCode="0.0000">
                  <c:v>0.15865203346035953</c:v>
                </c:pt>
                <c:pt idx="286" formatCode="0.0000">
                  <c:v>0.15708879711105553</c:v>
                </c:pt>
                <c:pt idx="287" formatCode="0.0000">
                  <c:v>0.15554096376493098</c:v>
                </c:pt>
                <c:pt idx="288" formatCode="0.0000">
                  <c:v>0.18973377043628276</c:v>
                </c:pt>
                <c:pt idx="289" formatCode="0.0000">
                  <c:v>0.16046286047114391</c:v>
                </c:pt>
                <c:pt idx="290" formatCode="0.0000">
                  <c:v>0.42426984411250213</c:v>
                </c:pt>
                <c:pt idx="291" formatCode="0.0000">
                  <c:v>0.3410419519563157</c:v>
                </c:pt>
                <c:pt idx="292" formatCode="0.0000">
                  <c:v>4.1413676846169336</c:v>
                </c:pt>
                <c:pt idx="293" formatCode="0.0000">
                  <c:v>0.89289057972795272</c:v>
                </c:pt>
                <c:pt idx="294" formatCode="0.0000">
                  <c:v>2.2955546680966679</c:v>
                </c:pt>
                <c:pt idx="295" formatCode="0.0000">
                  <c:v>1.0690629514020302</c:v>
                </c:pt>
                <c:pt idx="296" formatCode="0.0000">
                  <c:v>0.96723063018299205</c:v>
                </c:pt>
                <c:pt idx="297" formatCode="0.0000">
                  <c:v>1.4950494135590742</c:v>
                </c:pt>
                <c:pt idx="298" formatCode="0.0000">
                  <c:v>1.1547201070189512</c:v>
                </c:pt>
                <c:pt idx="299" formatCode="0.0000">
                  <c:v>1.0492198029141231</c:v>
                </c:pt>
                <c:pt idx="300" formatCode="0.0000">
                  <c:v>1.0317816967316227</c:v>
                </c:pt>
                <c:pt idx="301" formatCode="0.0000">
                  <c:v>1.0378463228461601</c:v>
                </c:pt>
                <c:pt idx="302" formatCode="0.0000">
                  <c:v>1.0007181645057293</c:v>
                </c:pt>
                <c:pt idx="303" formatCode="0.0000">
                  <c:v>1.1837463398291563</c:v>
                </c:pt>
                <c:pt idx="304" formatCode="0.0000">
                  <c:v>1.0526899493658921</c:v>
                </c:pt>
                <c:pt idx="305" formatCode="0.0000">
                  <c:v>0.95914125288565599</c:v>
                </c:pt>
                <c:pt idx="306" formatCode="0.0000">
                  <c:v>0.90407735847155923</c:v>
                </c:pt>
                <c:pt idx="307" formatCode="0.0000">
                  <c:v>0.80331345340145677</c:v>
                </c:pt>
                <c:pt idx="308" formatCode="0.0000">
                  <c:v>0.79317591674887988</c:v>
                </c:pt>
                <c:pt idx="309" formatCode="0.0000">
                  <c:v>0.69702008820084205</c:v>
                </c:pt>
                <c:pt idx="310" formatCode="0.0000">
                  <c:v>0.61826070841019076</c:v>
                </c:pt>
                <c:pt idx="311" formatCode="0.0000">
                  <c:v>0.60326006086296047</c:v>
                </c:pt>
                <c:pt idx="312" formatCode="0.0000">
                  <c:v>0.5131512726201598</c:v>
                </c:pt>
                <c:pt idx="313" formatCode="0.0000">
                  <c:v>0.51570280472314733</c:v>
                </c:pt>
                <c:pt idx="314" formatCode="0.0000">
                  <c:v>0.46499220051575196</c:v>
                </c:pt>
                <c:pt idx="315" formatCode="0.0000">
                  <c:v>0.38275689044344952</c:v>
                </c:pt>
                <c:pt idx="316" formatCode="0.0000">
                  <c:v>0.36834010871698941</c:v>
                </c:pt>
                <c:pt idx="317" formatCode="0.0000">
                  <c:v>0.28621607670408644</c:v>
                </c:pt>
                <c:pt idx="318" formatCode="0.0000">
                  <c:v>0.21970486606615541</c:v>
                </c:pt>
                <c:pt idx="319" formatCode="0.0000">
                  <c:v>0.14280773299599406</c:v>
                </c:pt>
                <c:pt idx="320" formatCode="0.0000">
                  <c:v>0.11708028316711488</c:v>
                </c:pt>
                <c:pt idx="321" formatCode="0.0000">
                  <c:v>0.11189103676958347</c:v>
                </c:pt>
                <c:pt idx="322" formatCode="0.0000">
                  <c:v>0.12646945280680685</c:v>
                </c:pt>
                <c:pt idx="323" formatCode="0.0000">
                  <c:v>0.11572353538351234</c:v>
                </c:pt>
                <c:pt idx="324" formatCode="0.0000">
                  <c:v>1.7874822251417197</c:v>
                </c:pt>
                <c:pt idx="325" formatCode="0.0000">
                  <c:v>1.1909289942872758</c:v>
                </c:pt>
                <c:pt idx="326" formatCode="0.0000">
                  <c:v>0.59808679368585371</c:v>
                </c:pt>
                <c:pt idx="327" formatCode="0.0000">
                  <c:v>0.5257056378467645</c:v>
                </c:pt>
                <c:pt idx="328" formatCode="0.0000">
                  <c:v>0.56683947486937103</c:v>
                </c:pt>
                <c:pt idx="329" formatCode="0.0000">
                  <c:v>2.2502941784200807</c:v>
                </c:pt>
                <c:pt idx="330" formatCode="0.0000">
                  <c:v>1.1988909598090731</c:v>
                </c:pt>
                <c:pt idx="331" formatCode="0.0000">
                  <c:v>0.91482100521854881</c:v>
                </c:pt>
                <c:pt idx="332" formatCode="0.0000">
                  <c:v>0.81153530169891985</c:v>
                </c:pt>
                <c:pt idx="333" formatCode="0.0000">
                  <c:v>0.71367114155480416</c:v>
                </c:pt>
                <c:pt idx="334" formatCode="0.0000">
                  <c:v>1.1209570182967599</c:v>
                </c:pt>
                <c:pt idx="335" formatCode="0.0000">
                  <c:v>2.3280400274961939</c:v>
                </c:pt>
                <c:pt idx="336" formatCode="0.0000">
                  <c:v>1.061667246726586</c:v>
                </c:pt>
                <c:pt idx="337" formatCode="0.0000">
                  <c:v>0.95351832284580273</c:v>
                </c:pt>
                <c:pt idx="338" formatCode="0.0000">
                  <c:v>0.85096343410627839</c:v>
                </c:pt>
                <c:pt idx="339" formatCode="0.0000">
                  <c:v>0.75351319983507647</c:v>
                </c:pt>
                <c:pt idx="340" formatCode="0.0000">
                  <c:v>0.66077107553526415</c:v>
                </c:pt>
                <c:pt idx="341" formatCode="0.0000">
                  <c:v>0.57093970119326742</c:v>
                </c:pt>
                <c:pt idx="342" formatCode="0.0000">
                  <c:v>0.4822826769160693</c:v>
                </c:pt>
                <c:pt idx="343" formatCode="0.0000">
                  <c:v>0.39669656423697985</c:v>
                </c:pt>
                <c:pt idx="344" formatCode="0.0000">
                  <c:v>0.31400296800684818</c:v>
                </c:pt>
                <c:pt idx="345" formatCode="0.0000">
                  <c:v>0.2335826420232423</c:v>
                </c:pt>
                <c:pt idx="346" formatCode="0.0000">
                  <c:v>0.15980773811709059</c:v>
                </c:pt>
                <c:pt idx="347" formatCode="0.0000">
                  <c:v>9.7993476706046106E-2</c:v>
                </c:pt>
                <c:pt idx="348" formatCode="0.0000">
                  <c:v>8.7031979303446125E-2</c:v>
                </c:pt>
                <c:pt idx="349" formatCode="0.0000">
                  <c:v>8.451574217464955E-2</c:v>
                </c:pt>
                <c:pt idx="350" formatCode="0.0000">
                  <c:v>8.3407751456501866E-2</c:v>
                </c:pt>
                <c:pt idx="351" formatCode="0.0000">
                  <c:v>8.2540243201107172E-2</c:v>
                </c:pt>
                <c:pt idx="352" formatCode="0.0000">
                  <c:v>0.16053735336219516</c:v>
                </c:pt>
                <c:pt idx="353" formatCode="0.0000">
                  <c:v>9.5361805882406545E-2</c:v>
                </c:pt>
                <c:pt idx="354" formatCode="0.0000">
                  <c:v>8.2513050375982416E-2</c:v>
                </c:pt>
                <c:pt idx="355" formatCode="0.0000">
                  <c:v>0.57145706681389341</c:v>
                </c:pt>
                <c:pt idx="356" formatCode="0.0000">
                  <c:v>0.25426712079350638</c:v>
                </c:pt>
                <c:pt idx="357" formatCode="0.0000">
                  <c:v>0.19786975223227105</c:v>
                </c:pt>
                <c:pt idx="358" formatCode="0.0000">
                  <c:v>2.9957012945890846</c:v>
                </c:pt>
                <c:pt idx="359" formatCode="0.0000">
                  <c:v>0.53723612509651908</c:v>
                </c:pt>
                <c:pt idx="360" formatCode="0.0000">
                  <c:v>0.44936635845980633</c:v>
                </c:pt>
                <c:pt idx="361" formatCode="0.0000">
                  <c:v>2.3622118718244969</c:v>
                </c:pt>
                <c:pt idx="362" formatCode="0.0000">
                  <c:v>0.7770255192919534</c:v>
                </c:pt>
                <c:pt idx="363" formatCode="0.0000">
                  <c:v>0.6808589162288724</c:v>
                </c:pt>
                <c:pt idx="364" formatCode="0.0000">
                  <c:v>5.6584982927090755</c:v>
                </c:pt>
                <c:pt idx="365" formatCode="0.0000">
                  <c:v>1.2061276685842437</c:v>
                </c:pt>
                <c:pt idx="366" formatCode="0.0000">
                  <c:v>1.1864834465103253</c:v>
                </c:pt>
                <c:pt idx="367" formatCode="0.0000">
                  <c:v>1.3478600558820415</c:v>
                </c:pt>
                <c:pt idx="368" formatCode="0.0000">
                  <c:v>1.236143800582759</c:v>
                </c:pt>
                <c:pt idx="369" formatCode="0.0000">
                  <c:v>1.24746530477242</c:v>
                </c:pt>
                <c:pt idx="370" formatCode="0.0000">
                  <c:v>1.2171307341982125</c:v>
                </c:pt>
                <c:pt idx="371" formatCode="0.0000">
                  <c:v>4.7080141986058148</c:v>
                </c:pt>
                <c:pt idx="372" formatCode="0.0000">
                  <c:v>1.2799399529441347</c:v>
                </c:pt>
                <c:pt idx="373" formatCode="0.0000">
                  <c:v>3.3007756829532182</c:v>
                </c:pt>
                <c:pt idx="374" formatCode="0.0000">
                  <c:v>1.4049813492809633</c:v>
                </c:pt>
                <c:pt idx="375" formatCode="0.0000">
                  <c:v>2.0135753357575683</c:v>
                </c:pt>
                <c:pt idx="376" formatCode="0.0000">
                  <c:v>3.9282788801178024</c:v>
                </c:pt>
                <c:pt idx="377" formatCode="0.0000">
                  <c:v>1.5016452851095836</c:v>
                </c:pt>
                <c:pt idx="378" formatCode="0.0000">
                  <c:v>1.3898586365135923</c:v>
                </c:pt>
                <c:pt idx="379" formatCode="0.0000">
                  <c:v>1.281918282494988</c:v>
                </c:pt>
                <c:pt idx="380" formatCode="0.0000">
                  <c:v>1.1808777230166183</c:v>
                </c:pt>
                <c:pt idx="381" formatCode="0.0000">
                  <c:v>1.1798902923069845</c:v>
                </c:pt>
                <c:pt idx="382" formatCode="0.0000">
                  <c:v>4.1109428246197446</c:v>
                </c:pt>
                <c:pt idx="383" formatCode="0.0000">
                  <c:v>1.4840493408487592</c:v>
                </c:pt>
                <c:pt idx="384" formatCode="0.0000">
                  <c:v>1.3866497593478382</c:v>
                </c:pt>
                <c:pt idx="385" formatCode="0.0000">
                  <c:v>1.2959473990303942</c:v>
                </c:pt>
                <c:pt idx="386" formatCode="0.0000">
                  <c:v>1.190756781645758</c:v>
                </c:pt>
                <c:pt idx="387" formatCode="0.0000">
                  <c:v>1.7840157061462369</c:v>
                </c:pt>
                <c:pt idx="388" formatCode="0.0000">
                  <c:v>1.3557585110622699</c:v>
                </c:pt>
                <c:pt idx="389" formatCode="0.0000">
                  <c:v>1.797439831342885</c:v>
                </c:pt>
                <c:pt idx="390" formatCode="0.0000">
                  <c:v>1.586314896588396</c:v>
                </c:pt>
                <c:pt idx="391" formatCode="0.0000">
                  <c:v>1.6832302676106332</c:v>
                </c:pt>
                <c:pt idx="392" formatCode="0.0000">
                  <c:v>1.4578737024775337</c:v>
                </c:pt>
                <c:pt idx="393" formatCode="0.0000">
                  <c:v>4.8663054367903982</c:v>
                </c:pt>
                <c:pt idx="394" formatCode="0.0000">
                  <c:v>1.6356146001323082</c:v>
                </c:pt>
                <c:pt idx="395" formatCode="0.0000">
                  <c:v>1.5220169918476456</c:v>
                </c:pt>
                <c:pt idx="396" formatCode="0.0000">
                  <c:v>1.5542805909334385</c:v>
                </c:pt>
                <c:pt idx="397" formatCode="0.0000">
                  <c:v>1.4398360107632731</c:v>
                </c:pt>
                <c:pt idx="398" formatCode="0.0000">
                  <c:v>1.3322956719432568</c:v>
                </c:pt>
                <c:pt idx="399" formatCode="0.0000">
                  <c:v>1.2894953252155588</c:v>
                </c:pt>
                <c:pt idx="400" formatCode="0.0000">
                  <c:v>1.4119616752239752</c:v>
                </c:pt>
                <c:pt idx="401" formatCode="0.0000">
                  <c:v>1.3639975413514536</c:v>
                </c:pt>
                <c:pt idx="402" formatCode="0.0000">
                  <c:v>1.3060606977040448</c:v>
                </c:pt>
                <c:pt idx="403" formatCode="0.0000">
                  <c:v>1.2755579990358483</c:v>
                </c:pt>
                <c:pt idx="404" formatCode="0.0000">
                  <c:v>1.1700352887609831</c:v>
                </c:pt>
                <c:pt idx="405" formatCode="0.0000">
                  <c:v>1.1827412475947408</c:v>
                </c:pt>
                <c:pt idx="406" formatCode="0.0000">
                  <c:v>1.0796399644663719</c:v>
                </c:pt>
                <c:pt idx="407" formatCode="0.0000">
                  <c:v>0.97886924794834063</c:v>
                </c:pt>
                <c:pt idx="408" formatCode="0.0000">
                  <c:v>2.6296162704372392</c:v>
                </c:pt>
                <c:pt idx="409" formatCode="0.0000">
                  <c:v>1.1901651010289771</c:v>
                </c:pt>
                <c:pt idx="410" formatCode="0.0000">
                  <c:v>1.1587637248179956</c:v>
                </c:pt>
                <c:pt idx="411" formatCode="0.0000">
                  <c:v>5.584919322536428</c:v>
                </c:pt>
                <c:pt idx="412" formatCode="0.0000">
                  <c:v>1.4962412647417351</c:v>
                </c:pt>
                <c:pt idx="413" formatCode="0.0000">
                  <c:v>1.4492119224969873</c:v>
                </c:pt>
                <c:pt idx="414" formatCode="0.0000">
                  <c:v>1.3650179314250164</c:v>
                </c:pt>
                <c:pt idx="415" formatCode="0.0000">
                  <c:v>1.2577309036388387</c:v>
                </c:pt>
                <c:pt idx="416" formatCode="0.0000">
                  <c:v>1.2114584934278336</c:v>
                </c:pt>
                <c:pt idx="417" formatCode="0.0000">
                  <c:v>4.2510435665496402</c:v>
                </c:pt>
                <c:pt idx="418" formatCode="0.0000">
                  <c:v>1.5280293601154993</c:v>
                </c:pt>
                <c:pt idx="419" formatCode="0.0000">
                  <c:v>2.7368127791700507</c:v>
                </c:pt>
                <c:pt idx="420" formatCode="0.0000">
                  <c:v>1.5259092730109796</c:v>
                </c:pt>
                <c:pt idx="421" formatCode="0.0000">
                  <c:v>6.6182870875850552</c:v>
                </c:pt>
                <c:pt idx="422" formatCode="0.0000">
                  <c:v>2.8417850259791702</c:v>
                </c:pt>
                <c:pt idx="423" formatCode="0.0000">
                  <c:v>2.0309689087200171</c:v>
                </c:pt>
                <c:pt idx="424" formatCode="0.0000">
                  <c:v>8.5097068990482523</c:v>
                </c:pt>
                <c:pt idx="425" formatCode="0.0000">
                  <c:v>2.5114274053581735</c:v>
                </c:pt>
                <c:pt idx="426" formatCode="0.0000">
                  <c:v>1.973231962428615</c:v>
                </c:pt>
                <c:pt idx="427" formatCode="0.0000">
                  <c:v>1.8574555473184282</c:v>
                </c:pt>
                <c:pt idx="428" formatCode="0.0000">
                  <c:v>1.7865444238727561</c:v>
                </c:pt>
                <c:pt idx="429" formatCode="0.0000">
                  <c:v>1.6918687612054786</c:v>
                </c:pt>
                <c:pt idx="430" formatCode="0.0000">
                  <c:v>1.586635039233522</c:v>
                </c:pt>
                <c:pt idx="431" formatCode="0.0000">
                  <c:v>1.6013288061238864</c:v>
                </c:pt>
                <c:pt idx="432" formatCode="0.0000">
                  <c:v>1.499576217821474</c:v>
                </c:pt>
                <c:pt idx="433" formatCode="0.0000">
                  <c:v>1.4886682979336376</c:v>
                </c:pt>
                <c:pt idx="434" formatCode="0.0000">
                  <c:v>1.3907998272201043</c:v>
                </c:pt>
                <c:pt idx="435" formatCode="0.0000">
                  <c:v>1.5780419049462233</c:v>
                </c:pt>
                <c:pt idx="436" formatCode="0.0000">
                  <c:v>1.3960515247185961</c:v>
                </c:pt>
                <c:pt idx="437" formatCode="0.0000">
                  <c:v>11.582599525577802</c:v>
                </c:pt>
                <c:pt idx="438" formatCode="0.0000">
                  <c:v>1.9831129896406412</c:v>
                </c:pt>
                <c:pt idx="439" formatCode="0.0000">
                  <c:v>3.3088164151748387</c:v>
                </c:pt>
                <c:pt idx="440" formatCode="0.0000">
                  <c:v>2.1475602138623073</c:v>
                </c:pt>
                <c:pt idx="441" formatCode="0.0000">
                  <c:v>5.5552719373078343</c:v>
                </c:pt>
                <c:pt idx="442" formatCode="0.0000">
                  <c:v>2.6170538635078313</c:v>
                </c:pt>
                <c:pt idx="443" formatCode="0.0000">
                  <c:v>2.2453528989827998</c:v>
                </c:pt>
                <c:pt idx="444" formatCode="0.0000">
                  <c:v>2.331185383825181</c:v>
                </c:pt>
                <c:pt idx="445" formatCode="0.0000">
                  <c:v>5.092094815199399</c:v>
                </c:pt>
                <c:pt idx="446" formatCode="0.0000">
                  <c:v>2.2611078624647973</c:v>
                </c:pt>
                <c:pt idx="447" formatCode="0.0000">
                  <c:v>2.2215007972224061</c:v>
                </c:pt>
                <c:pt idx="448" formatCode="0.0000">
                  <c:v>2.1142082358002856</c:v>
                </c:pt>
                <c:pt idx="449" formatCode="0.0000">
                  <c:v>2.12835857087327</c:v>
                </c:pt>
                <c:pt idx="450" formatCode="0.0000">
                  <c:v>2.0198289008011541</c:v>
                </c:pt>
                <c:pt idx="451" formatCode="0.0000">
                  <c:v>1.9734282445177493</c:v>
                </c:pt>
                <c:pt idx="452" formatCode="0.0000">
                  <c:v>1.9511096041803748</c:v>
                </c:pt>
                <c:pt idx="453" formatCode="0.0000">
                  <c:v>1.8493194759051677</c:v>
                </c:pt>
                <c:pt idx="454" formatCode="0.0000">
                  <c:v>1.7481690404970076</c:v>
                </c:pt>
                <c:pt idx="455" formatCode="0.0000">
                  <c:v>1.6519367672985314</c:v>
                </c:pt>
                <c:pt idx="456" formatCode="0.0000">
                  <c:v>1.5581506627662347</c:v>
                </c:pt>
                <c:pt idx="457" formatCode="0.0000">
                  <c:v>2.7592384647317645</c:v>
                </c:pt>
                <c:pt idx="458" formatCode="0.0000">
                  <c:v>1.7371304537921068</c:v>
                </c:pt>
                <c:pt idx="459" formatCode="0.0000">
                  <c:v>1.700675961292768</c:v>
                </c:pt>
                <c:pt idx="460" formatCode="0.0000">
                  <c:v>1.6054251364461587</c:v>
                </c:pt>
                <c:pt idx="461" formatCode="0.0000">
                  <c:v>1.5134325514273022</c:v>
                </c:pt>
                <c:pt idx="462" formatCode="0.0000">
                  <c:v>1.4237967243682652</c:v>
                </c:pt>
                <c:pt idx="463" formatCode="0.0000">
                  <c:v>1.3551999417994627</c:v>
                </c:pt>
                <c:pt idx="464" formatCode="0.0000">
                  <c:v>1.2727921149071015</c:v>
                </c:pt>
                <c:pt idx="465" formatCode="0.0000">
                  <c:v>1.1931588636020081</c:v>
                </c:pt>
                <c:pt idx="466" formatCode="0.0000">
                  <c:v>1.1190626239418617</c:v>
                </c:pt>
                <c:pt idx="467" formatCode="0.0000">
                  <c:v>1.0536918306246965</c:v>
                </c:pt>
                <c:pt idx="468" formatCode="0.0000">
                  <c:v>1.0020572780542325</c:v>
                </c:pt>
                <c:pt idx="469" formatCode="0.0000">
                  <c:v>0.98533851778396297</c:v>
                </c:pt>
                <c:pt idx="470" formatCode="0.0000">
                  <c:v>0.9744938668178601</c:v>
                </c:pt>
                <c:pt idx="471" formatCode="0.0000">
                  <c:v>0.96470346357125469</c:v>
                </c:pt>
                <c:pt idx="472" formatCode="0.0000">
                  <c:v>1.01583873430023</c:v>
                </c:pt>
                <c:pt idx="473" formatCode="0.0000">
                  <c:v>1.0103684230711301</c:v>
                </c:pt>
                <c:pt idx="474" formatCode="0.0000">
                  <c:v>0.94715303149348695</c:v>
                </c:pt>
                <c:pt idx="475" formatCode="0.0000">
                  <c:v>0.92898273971900291</c:v>
                </c:pt>
                <c:pt idx="476" formatCode="0.0000">
                  <c:v>0.91836274484634184</c:v>
                </c:pt>
                <c:pt idx="477" formatCode="0.0000">
                  <c:v>0.90907055125095115</c:v>
                </c:pt>
                <c:pt idx="478" formatCode="0.0000">
                  <c:v>0.90484179647265572</c:v>
                </c:pt>
                <c:pt idx="479" formatCode="0.0000">
                  <c:v>0.89539525269189235</c:v>
                </c:pt>
                <c:pt idx="480" formatCode="0.0000">
                  <c:v>0.88311180738465467</c:v>
                </c:pt>
                <c:pt idx="481" formatCode="0.0000">
                  <c:v>0.87383600693079488</c:v>
                </c:pt>
                <c:pt idx="482" formatCode="0.0000">
                  <c:v>0.86921823766480533</c:v>
                </c:pt>
                <c:pt idx="483" formatCode="0.0000">
                  <c:v>0.85726873438419493</c:v>
                </c:pt>
                <c:pt idx="484" formatCode="0.0000">
                  <c:v>0.84826018531208325</c:v>
                </c:pt>
                <c:pt idx="485" formatCode="0.0000">
                  <c:v>0.83980887320513042</c:v>
                </c:pt>
                <c:pt idx="486" formatCode="0.0000">
                  <c:v>2.2638237648852129</c:v>
                </c:pt>
                <c:pt idx="487" formatCode="0.0000">
                  <c:v>1.0926417256935168</c:v>
                </c:pt>
                <c:pt idx="488" formatCode="0.0000">
                  <c:v>1.0228967148837387</c:v>
                </c:pt>
                <c:pt idx="489" formatCode="0.0000">
                  <c:v>0.95370187217985103</c:v>
                </c:pt>
                <c:pt idx="490" formatCode="0.0000">
                  <c:v>0.88843100599858582</c:v>
                </c:pt>
                <c:pt idx="491" formatCode="0.0000">
                  <c:v>0.82554647935456804</c:v>
                </c:pt>
                <c:pt idx="492" formatCode="0.0000">
                  <c:v>0.78922644364244243</c:v>
                </c:pt>
                <c:pt idx="493" formatCode="0.0000">
                  <c:v>0.77677297101273091</c:v>
                </c:pt>
                <c:pt idx="494" formatCode="0.0000">
                  <c:v>0.76834315164914369</c:v>
                </c:pt>
                <c:pt idx="495" formatCode="0.0000">
                  <c:v>0.76064370200099518</c:v>
                </c:pt>
                <c:pt idx="496" formatCode="0.0000">
                  <c:v>0.75312752889302736</c:v>
                </c:pt>
                <c:pt idx="497" formatCode="0.0000">
                  <c:v>0.74570323798666849</c:v>
                </c:pt>
                <c:pt idx="498" formatCode="0.0000">
                  <c:v>0.73835505796268197</c:v>
                </c:pt>
                <c:pt idx="499" formatCode="0.0000">
                  <c:v>0.73244231891893952</c:v>
                </c:pt>
                <c:pt idx="500" formatCode="0.0000">
                  <c:v>0.72410234877143109</c:v>
                </c:pt>
                <c:pt idx="501" formatCode="0.0000">
                  <c:v>0.71678124247334984</c:v>
                </c:pt>
                <c:pt idx="502" formatCode="0.0000">
                  <c:v>0.70968770337019915</c:v>
                </c:pt>
                <c:pt idx="503" formatCode="0.0000">
                  <c:v>0.7026898501790253</c:v>
                </c:pt>
                <c:pt idx="504" formatCode="0.0000">
                  <c:v>0.69576522826247789</c:v>
                </c:pt>
                <c:pt idx="505" formatCode="0.0000">
                  <c:v>0.68890954646271596</c:v>
                </c:pt>
                <c:pt idx="506" formatCode="0.0000">
                  <c:v>0.68212153317124857</c:v>
                </c:pt>
                <c:pt idx="507" formatCode="0.0000">
                  <c:v>0.67540042334589356</c:v>
                </c:pt>
                <c:pt idx="508" formatCode="0.0000">
                  <c:v>0.66874554146127219</c:v>
                </c:pt>
                <c:pt idx="509" formatCode="0.0000">
                  <c:v>0.66215623225135634</c:v>
                </c:pt>
                <c:pt idx="510" formatCode="0.0000">
                  <c:v>0.65563184916388151</c:v>
                </c:pt>
                <c:pt idx="511" formatCode="0.0000">
                  <c:v>0.64917175239178027</c:v>
                </c:pt>
                <c:pt idx="512" formatCode="0.0000">
                  <c:v>0.64277530849430964</c:v>
                </c:pt>
                <c:pt idx="513" formatCode="0.0000">
                  <c:v>0.63644189028248321</c:v>
                </c:pt>
                <c:pt idx="514" formatCode="0.0000">
                  <c:v>0.63017087674886851</c:v>
                </c:pt>
                <c:pt idx="515" formatCode="0.0000">
                  <c:v>0.62396165300525064</c:v>
                </c:pt>
                <c:pt idx="516" formatCode="0.0000">
                  <c:v>0.61781361022210246</c:v>
                </c:pt>
                <c:pt idx="517" formatCode="0.0000">
                  <c:v>0.61172614556884652</c:v>
                </c:pt>
                <c:pt idx="518" formatCode="0.0000">
                  <c:v>0.60569866215474033</c:v>
                </c:pt>
                <c:pt idx="519" formatCode="0.0000">
                  <c:v>0.59973056897034815</c:v>
                </c:pt>
                <c:pt idx="520" formatCode="0.0000">
                  <c:v>0.59382128082959085</c:v>
                </c:pt>
                <c:pt idx="521" formatCode="0.0000">
                  <c:v>0.58797021831236718</c:v>
                </c:pt>
                <c:pt idx="522" formatCode="0.0000">
                  <c:v>0.58217680770774016</c:v>
                </c:pt>
                <c:pt idx="523" formatCode="0.0000">
                  <c:v>1.8015654448254128</c:v>
                </c:pt>
                <c:pt idx="524" formatCode="0.0000">
                  <c:v>0.88794785140938137</c:v>
                </c:pt>
                <c:pt idx="525" formatCode="0.0000">
                  <c:v>0.8274412248920433</c:v>
                </c:pt>
                <c:pt idx="526" formatCode="0.0000">
                  <c:v>0.77184456024819181</c:v>
                </c:pt>
                <c:pt idx="527" formatCode="0.0000">
                  <c:v>0.71686867132475252</c:v>
                </c:pt>
                <c:pt idx="528" formatCode="0.0000">
                  <c:v>0.66476925951689037</c:v>
                </c:pt>
                <c:pt idx="529" formatCode="0.0000">
                  <c:v>0.61394040085661961</c:v>
                </c:pt>
                <c:pt idx="530" formatCode="0.0000">
                  <c:v>0.62482231336632899</c:v>
                </c:pt>
                <c:pt idx="531" formatCode="0.0000">
                  <c:v>0.6224212301866564</c:v>
                </c:pt>
                <c:pt idx="532" formatCode="0.0000">
                  <c:v>0.58449026044010155</c:v>
                </c:pt>
                <c:pt idx="533" formatCode="0.0000">
                  <c:v>0.53591634026756818</c:v>
                </c:pt>
                <c:pt idx="534" formatCode="0.0000">
                  <c:v>0.519244782787462</c:v>
                </c:pt>
                <c:pt idx="535" formatCode="0.0000">
                  <c:v>0.51223835189007549</c:v>
                </c:pt>
                <c:pt idx="536" formatCode="0.0000">
                  <c:v>0.50687749448279262</c:v>
                </c:pt>
                <c:pt idx="537" formatCode="0.0000">
                  <c:v>0.50183106371853881</c:v>
                </c:pt>
                <c:pt idx="538" formatCode="0.0000">
                  <c:v>0.49687776638504089</c:v>
                </c:pt>
                <c:pt idx="539" formatCode="0.0000">
                  <c:v>0.49198047832392211</c:v>
                </c:pt>
                <c:pt idx="540" formatCode="0.0000">
                  <c:v>0.48713263969003273</c:v>
                </c:pt>
                <c:pt idx="541" formatCode="0.0000">
                  <c:v>0.48233276630549549</c:v>
                </c:pt>
                <c:pt idx="542" formatCode="0.0000">
                  <c:v>0.4775802201285726</c:v>
                </c:pt>
                <c:pt idx="543" formatCode="0.0000">
                  <c:v>0.47287450738238163</c:v>
                </c:pt>
                <c:pt idx="544" formatCode="0.0000">
                  <c:v>0.46821516205091751</c:v>
                </c:pt>
                <c:pt idx="545" formatCode="0.0000">
                  <c:v>0.46360172650914966</c:v>
                </c:pt>
                <c:pt idx="546" formatCode="0.0000">
                  <c:v>0.45903374827156229</c:v>
                </c:pt>
                <c:pt idx="547" formatCode="0.0000">
                  <c:v>0.45451077941569817</c:v>
                </c:pt>
                <c:pt idx="548" formatCode="0.0000">
                  <c:v>0.45003237644994515</c:v>
                </c:pt>
                <c:pt idx="549" formatCode="0.0000">
                  <c:v>0.44559810025540025</c:v>
                </c:pt>
                <c:pt idx="550" formatCode="0.0000">
                  <c:v>0.44120751604038139</c:v>
                </c:pt>
                <c:pt idx="551" formatCode="0.0000">
                  <c:v>0.4368601932973919</c:v>
                </c:pt>
                <c:pt idx="552" formatCode="0.0000">
                  <c:v>0.43255570576084129</c:v>
                </c:pt>
                <c:pt idx="553" formatCode="0.0000">
                  <c:v>0.42829363136523724</c:v>
                </c:pt>
                <c:pt idx="554" formatCode="0.0000">
                  <c:v>0.42407355220380027</c:v>
                </c:pt>
                <c:pt idx="555" formatCode="0.0000">
                  <c:v>0.41989505448748554</c:v>
                </c:pt>
                <c:pt idx="556" formatCode="0.0000">
                  <c:v>0.41575772850441028</c:v>
                </c:pt>
                <c:pt idx="557" formatCode="0.0000">
                  <c:v>0.41166116857968038</c:v>
                </c:pt>
                <c:pt idx="558" formatCode="0.0000">
                  <c:v>0.40760497303561344</c:v>
                </c:pt>
                <c:pt idx="559" formatCode="0.0000">
                  <c:v>0.40358874415235274</c:v>
                </c:pt>
                <c:pt idx="560" formatCode="0.0000">
                  <c:v>0.43595416015487554</c:v>
                </c:pt>
                <c:pt idx="561" formatCode="0.0000">
                  <c:v>0.40170508506186986</c:v>
                </c:pt>
                <c:pt idx="562" formatCode="0.0000">
                  <c:v>0.3927766128763675</c:v>
                </c:pt>
                <c:pt idx="563" formatCode="0.0000">
                  <c:v>0.38808172536038649</c:v>
                </c:pt>
                <c:pt idx="564" formatCode="0.0000">
                  <c:v>0.38412100504474617</c:v>
                </c:pt>
                <c:pt idx="565" formatCode="0.0000">
                  <c:v>0.38031345947094314</c:v>
                </c:pt>
                <c:pt idx="566" formatCode="0.0000">
                  <c:v>0.37656237198690595</c:v>
                </c:pt>
                <c:pt idx="567" formatCode="0.0000">
                  <c:v>0.37285138793369949</c:v>
                </c:pt>
                <c:pt idx="568" formatCode="0.0000">
                  <c:v>0.36917749064015415</c:v>
                </c:pt>
                <c:pt idx="569" formatCode="0.0000">
                  <c:v>0.36690242651877769</c:v>
                </c:pt>
                <c:pt idx="570" formatCode="0.0000">
                  <c:v>0.37576526527208226</c:v>
                </c:pt>
                <c:pt idx="571" formatCode="0.0000">
                  <c:v>0.54700416913282479</c:v>
                </c:pt>
                <c:pt idx="572" formatCode="0.0000">
                  <c:v>0.83574543625628617</c:v>
                </c:pt>
                <c:pt idx="573" formatCode="0.0000">
                  <c:v>0.61950661152473607</c:v>
                </c:pt>
                <c:pt idx="574" formatCode="0.0000">
                  <c:v>0.56429137769262816</c:v>
                </c:pt>
                <c:pt idx="575" formatCode="0.0000">
                  <c:v>0.50980060381377834</c:v>
                </c:pt>
                <c:pt idx="576" formatCode="0.0000">
                  <c:v>0.45686687201234444</c:v>
                </c:pt>
                <c:pt idx="577" formatCode="0.0000">
                  <c:v>0.4066646062638446</c:v>
                </c:pt>
                <c:pt idx="578" formatCode="0.0000">
                  <c:v>0.35797395105512825</c:v>
                </c:pt>
                <c:pt idx="579" formatCode="0.0000">
                  <c:v>0.33499440934701846</c:v>
                </c:pt>
                <c:pt idx="580" formatCode="0.0000">
                  <c:v>0.32846577990208403</c:v>
                </c:pt>
                <c:pt idx="581" formatCode="0.0000">
                  <c:v>0.32469371080204773</c:v>
                </c:pt>
                <c:pt idx="582" formatCode="0.0000">
                  <c:v>0.32140554792583231</c:v>
                </c:pt>
                <c:pt idx="583" formatCode="0.0000">
                  <c:v>0.31822391435259301</c:v>
                </c:pt>
                <c:pt idx="584" formatCode="0.0000">
                  <c:v>0.31781102476047873</c:v>
                </c:pt>
                <c:pt idx="585" formatCode="0.0000">
                  <c:v>0.31243310030169369</c:v>
                </c:pt>
                <c:pt idx="586" formatCode="0.0000">
                  <c:v>0.3089818537649382</c:v>
                </c:pt>
                <c:pt idx="587" formatCode="0.0000">
                  <c:v>0.30587552608254071</c:v>
                </c:pt>
                <c:pt idx="588" formatCode="0.0000">
                  <c:v>0.34831690985079883</c:v>
                </c:pt>
                <c:pt idx="589" formatCode="0.0000">
                  <c:v>0.30741000759193882</c:v>
                </c:pt>
                <c:pt idx="590" formatCode="0.0000">
                  <c:v>0.3022502245989056</c:v>
                </c:pt>
                <c:pt idx="591" formatCode="0.0000">
                  <c:v>0.29487114015368071</c:v>
                </c:pt>
                <c:pt idx="592" formatCode="0.0000">
                  <c:v>0.29123542858490908</c:v>
                </c:pt>
                <c:pt idx="593" formatCode="0.0000">
                  <c:v>0.28824463722297222</c:v>
                </c:pt>
                <c:pt idx="594" formatCode="0.0000">
                  <c:v>0.28538438610685024</c:v>
                </c:pt>
                <c:pt idx="595" formatCode="0.0000">
                  <c:v>0.2839316359641092</c:v>
                </c:pt>
                <c:pt idx="596" formatCode="0.0000">
                  <c:v>0.28001041093191997</c:v>
                </c:pt>
                <c:pt idx="597" formatCode="0.0000">
                  <c:v>0.27706495908590578</c:v>
                </c:pt>
                <c:pt idx="598" formatCode="0.0000">
                  <c:v>0.27430403445604584</c:v>
                </c:pt>
                <c:pt idx="599" formatCode="0.0000">
                  <c:v>0.33251146736723752</c:v>
                </c:pt>
                <c:pt idx="600" formatCode="0.0000">
                  <c:v>0.27902723418137743</c:v>
                </c:pt>
                <c:pt idx="601" formatCode="0.0000">
                  <c:v>0.26794659470505949</c:v>
                </c:pt>
                <c:pt idx="602" formatCode="0.0000">
                  <c:v>0.26392398481679386</c:v>
                </c:pt>
                <c:pt idx="603" formatCode="0.0000">
                  <c:v>0.2610940772228984</c:v>
                </c:pt>
                <c:pt idx="604" formatCode="0.0000">
                  <c:v>0.2584833890147003</c:v>
                </c:pt>
                <c:pt idx="605" formatCode="0.0000">
                  <c:v>0.25593017407162538</c:v>
                </c:pt>
                <c:pt idx="606" formatCode="0.0000">
                  <c:v>0.25340738496436288</c:v>
                </c:pt>
                <c:pt idx="607" formatCode="0.0000">
                  <c:v>0.2509103277181523</c:v>
                </c:pt>
                <c:pt idx="608" formatCode="0.0000">
                  <c:v>0.24843801963644882</c:v>
                </c:pt>
                <c:pt idx="609" formatCode="0.0000">
                  <c:v>0.24599009586663725</c:v>
                </c:pt>
                <c:pt idx="610" formatCode="0.0000">
                  <c:v>0.24356629606711686</c:v>
                </c:pt>
                <c:pt idx="611" formatCode="0.0000">
                  <c:v>0.24116637920713094</c:v>
                </c:pt>
                <c:pt idx="612" formatCode="0.0000">
                  <c:v>0.23879010940956563</c:v>
                </c:pt>
                <c:pt idx="613" formatCode="0.0000">
                  <c:v>0.23643725358254938</c:v>
                </c:pt>
                <c:pt idx="614" formatCode="0.0000">
                  <c:v>0.23410758100743179</c:v>
                </c:pt>
                <c:pt idx="615" formatCode="0.0000">
                  <c:v>0.23180086325158408</c:v>
                </c:pt>
                <c:pt idx="616" formatCode="0.0000">
                  <c:v>0.22951687413528546</c:v>
                </c:pt>
                <c:pt idx="617" formatCode="0.0000">
                  <c:v>0.22725538970776735</c:v>
                </c:pt>
                <c:pt idx="618" formatCode="0.0000">
                  <c:v>0.22501618822495956</c:v>
                </c:pt>
                <c:pt idx="619" formatCode="0.0000">
                  <c:v>0.22279905012769852</c:v>
                </c:pt>
                <c:pt idx="620" formatCode="0.0000">
                  <c:v>0.22060375802019089</c:v>
                </c:pt>
                <c:pt idx="621" formatCode="0.0000">
                  <c:v>0.21843009664869645</c:v>
                </c:pt>
                <c:pt idx="622" formatCode="0.0000">
                  <c:v>0.21627785288042109</c:v>
                </c:pt>
                <c:pt idx="623" formatCode="0.0000">
                  <c:v>0.21414681568261912</c:v>
                </c:pt>
                <c:pt idx="624" formatCode="0.0000">
                  <c:v>0.21203677610190055</c:v>
                </c:pt>
                <c:pt idx="625" formatCode="0.0000">
                  <c:v>0.20994752724374321</c:v>
                </c:pt>
                <c:pt idx="626" formatCode="0.0000">
                  <c:v>0.20787886425220556</c:v>
                </c:pt>
                <c:pt idx="627" formatCode="0.0000">
                  <c:v>0.20583058428984061</c:v>
                </c:pt>
                <c:pt idx="628" formatCode="0.0000">
                  <c:v>0.20720885362532257</c:v>
                </c:pt>
                <c:pt idx="629" formatCode="0.0000">
                  <c:v>0.20235961212896825</c:v>
                </c:pt>
                <c:pt idx="630" formatCode="0.0000">
                  <c:v>0.19989983792375687</c:v>
                </c:pt>
                <c:pt idx="631" formatCode="0.0000">
                  <c:v>0.19785287133086804</c:v>
                </c:pt>
                <c:pt idx="632" formatCode="0.0000">
                  <c:v>0.1958905520112634</c:v>
                </c:pt>
                <c:pt idx="633" formatCode="0.0000">
                  <c:v>0.19395826713788433</c:v>
                </c:pt>
                <c:pt idx="634" formatCode="0.0000">
                  <c:v>0.19204679692129714</c:v>
                </c:pt>
                <c:pt idx="635" formatCode="0.0000">
                  <c:v>0.1901544554783437</c:v>
                </c:pt>
                <c:pt idx="636" formatCode="0.0000">
                  <c:v>0.18828080861157453</c:v>
                </c:pt>
                <c:pt idx="637" formatCode="0.0000">
                  <c:v>0.20005109977554833</c:v>
                </c:pt>
                <c:pt idx="638" formatCode="0.0000">
                  <c:v>0.30571260180202947</c:v>
                </c:pt>
                <c:pt idx="639" formatCode="0.0000">
                  <c:v>0.21771674080651027</c:v>
                </c:pt>
                <c:pt idx="640" formatCode="0.0000">
                  <c:v>0.18676800652012043</c:v>
                </c:pt>
                <c:pt idx="641" formatCode="0.0000">
                  <c:v>0.18014818660065118</c:v>
                </c:pt>
                <c:pt idx="642" formatCode="0.0000">
                  <c:v>0.17758004258497628</c:v>
                </c:pt>
                <c:pt idx="643" formatCode="0.0000">
                  <c:v>0.1756986998565368</c:v>
                </c:pt>
                <c:pt idx="644" formatCode="0.0000">
                  <c:v>0.17394566078881793</c:v>
                </c:pt>
                <c:pt idx="645" formatCode="0.0000">
                  <c:v>0.17222810905652441</c:v>
                </c:pt>
                <c:pt idx="646" formatCode="0.0000">
                  <c:v>0.17053050317199464</c:v>
                </c:pt>
                <c:pt idx="647" formatCode="0.0000">
                  <c:v>0.16885012572878555</c:v>
                </c:pt>
                <c:pt idx="648" formatCode="0.0000">
                  <c:v>0.16718638866617602</c:v>
                </c:pt>
                <c:pt idx="649" formatCode="0.0000">
                  <c:v>0.16553905861057208</c:v>
                </c:pt>
                <c:pt idx="650" formatCode="0.0000">
                  <c:v>0.16390796238185992</c:v>
                </c:pt>
                <c:pt idx="651" formatCode="0.0000">
                  <c:v>0.16229293811302764</c:v>
                </c:pt>
                <c:pt idx="652" formatCode="0.0000">
                  <c:v>0.16069382712608082</c:v>
                </c:pt>
                <c:pt idx="653" formatCode="0.0000">
                  <c:v>0.19483586140741876</c:v>
                </c:pt>
                <c:pt idx="654" formatCode="0.0000">
                  <c:v>0.16551467932471797</c:v>
                </c:pt>
                <c:pt idx="655" formatCode="0.0000">
                  <c:v>0.4292718861916624</c:v>
                </c:pt>
                <c:pt idx="656" formatCode="0.0000">
                  <c:v>0.3459947077234764</c:v>
                </c:pt>
                <c:pt idx="657" formatCode="0.0000">
                  <c:v>4.1462716397018662</c:v>
                </c:pt>
                <c:pt idx="658" formatCode="0.0000">
                  <c:v>0.8977462149754023</c:v>
                </c:pt>
                <c:pt idx="659" formatCode="0.0000">
                  <c:v>2.3003624596135017</c:v>
                </c:pt>
                <c:pt idx="660" formatCode="0.0000">
                  <c:v>1.0738233706039222</c:v>
                </c:pt>
                <c:pt idx="661" formatCode="0.0000">
                  <c:v>0.97194414384064431</c:v>
                </c:pt>
                <c:pt idx="662" formatCode="0.0000">
                  <c:v>1.499716483843986</c:v>
                </c:pt>
                <c:pt idx="663" formatCode="0.0000">
                  <c:v>1.1593411915487364</c:v>
                </c:pt>
                <c:pt idx="664" formatCode="0.0000">
                  <c:v>1.0537953547973797</c:v>
                </c:pt>
                <c:pt idx="665" formatCode="0.0000">
                  <c:v>1.0363121646123621</c:v>
                </c:pt>
                <c:pt idx="666" formatCode="0.0000">
                  <c:v>1.0423321509477972</c:v>
                </c:pt>
                <c:pt idx="667" formatCode="0.0000">
                  <c:v>1.0051597926746398</c:v>
                </c:pt>
                <c:pt idx="668" formatCode="0.0000">
                  <c:v>1.1881442035778051</c:v>
                </c:pt>
                <c:pt idx="669" formatCode="0.0000">
                  <c:v>1.0570444799155359</c:v>
                </c:pt>
                <c:pt idx="670" formatCode="0.0000">
                  <c:v>0.96345287720862582</c:v>
                </c:pt>
                <c:pt idx="671" formatCode="0.0000">
                  <c:v>0.90834649933312595</c:v>
                </c:pt>
                <c:pt idx="672" formatCode="0.0000">
                  <c:v>0.80754052940128451</c:v>
                </c:pt>
                <c:pt idx="673" formatCode="0.0000">
                  <c:v>0.79736134236207024</c:v>
                </c:pt>
                <c:pt idx="674" formatCode="0.0000">
                  <c:v>0.70116427381857482</c:v>
                </c:pt>
                <c:pt idx="675" formatCode="0.0000">
                  <c:v>0.62236406037996383</c:v>
                </c:pt>
                <c:pt idx="676" formatCode="0.0000">
                  <c:v>0.60732298152843311</c:v>
                </c:pt>
                <c:pt idx="677" formatCode="0.0000">
                  <c:v>0.51717416036060326</c:v>
                </c:pt>
                <c:pt idx="678" formatCode="0.0000">
                  <c:v>0.519686053992507</c:v>
                </c:pt>
                <c:pt idx="679" formatCode="0.0000">
                  <c:v>0.46893620188132457</c:v>
                </c:pt>
                <c:pt idx="680" formatCode="0.0000">
                  <c:v>0.38666203062417914</c:v>
                </c:pt>
                <c:pt idx="681" formatCode="0.0000">
                  <c:v>0.37220677062138646</c:v>
                </c:pt>
                <c:pt idx="682" formatCode="0.0000">
                  <c:v>0.29004463946777237</c:v>
                </c:pt>
                <c:pt idx="683" formatCode="0.0000">
                  <c:v>0.22349570508903813</c:v>
                </c:pt>
                <c:pt idx="684" formatCode="0.0000">
                  <c:v>0.14656121997907687</c:v>
                </c:pt>
                <c:pt idx="685" formatCode="0.0000">
                  <c:v>0.12079678614894246</c:v>
                </c:pt>
                <c:pt idx="686" formatCode="0.0000">
                  <c:v>0.11557092016232909</c:v>
                </c:pt>
                <c:pt idx="687" formatCode="0.0000">
                  <c:v>0.13011307743200376</c:v>
                </c:pt>
                <c:pt idx="688" formatCode="0.0000">
                  <c:v>0.11933125850743341</c:v>
                </c:pt>
                <c:pt idx="689" formatCode="0.0000">
                  <c:v>1.7910544005104081</c:v>
                </c:pt>
                <c:pt idx="690" formatCode="0.0000">
                  <c:v>1.1944659721612307</c:v>
                </c:pt>
                <c:pt idx="691" formatCode="0.0000">
                  <c:v>0.60158892087437399</c:v>
                </c:pt>
                <c:pt idx="692" formatCode="0.0000">
                  <c:v>0.52917325774195445</c:v>
                </c:pt>
                <c:pt idx="693" formatCode="0.0000">
                  <c:v>0.57027292747981095</c:v>
                </c:pt>
                <c:pt idx="694" formatCode="0.0000">
                  <c:v>2.2536938004041653</c:v>
                </c:pt>
                <c:pt idx="695" formatCode="0.0000">
                  <c:v>1.2022570845080218</c:v>
                </c:pt>
                <c:pt idx="696" formatCode="0.0000">
                  <c:v>0.91815396268909011</c:v>
                </c:pt>
                <c:pt idx="697" formatCode="0.0000">
                  <c:v>0.81483541874565535</c:v>
                </c:pt>
                <c:pt idx="698" formatCode="0.0000">
                  <c:v>0.71693874176225147</c:v>
                </c:pt>
                <c:pt idx="699" formatCode="0.0000">
                  <c:v>1.1241924220610815</c:v>
                </c:pt>
                <c:pt idx="700" formatCode="0.0000">
                  <c:v>2.3312435520566126</c:v>
                </c:pt>
                <c:pt idx="701" formatCode="0.0000">
                  <c:v>1.0648392061964906</c:v>
                </c:pt>
                <c:pt idx="702" formatCode="0.0000">
                  <c:v>0.95665902824354865</c:v>
                </c:pt>
                <c:pt idx="703" formatCode="0.0000">
                  <c:v>0.85407319338568266</c:v>
                </c:pt>
                <c:pt idx="704" formatCode="0.0000">
                  <c:v>0.75659231791561377</c:v>
                </c:pt>
                <c:pt idx="705" formatCode="0.0000">
                  <c:v>0.66381985433196522</c:v>
                </c:pt>
                <c:pt idx="706" formatCode="0.0000">
                  <c:v>0.57395843964632198</c:v>
                </c:pt>
                <c:pt idx="707" formatCode="0.0000">
                  <c:v>0.48527167102013846</c:v>
                </c:pt>
                <c:pt idx="708" formatCode="0.0000">
                  <c:v>0.3996561070702187</c:v>
                </c:pt>
                <c:pt idx="709" formatCode="0.0000">
                  <c:v>0.31693334975964293</c:v>
                </c:pt>
                <c:pt idx="710" formatCode="0.0000">
                  <c:v>0.23648415002666417</c:v>
                </c:pt>
                <c:pt idx="711" formatCode="0.0000">
                  <c:v>0.16268065687106945</c:v>
                </c:pt>
                <c:pt idx="712" formatCode="0.0000">
                  <c:v>0.10083808790726605</c:v>
                </c:pt>
                <c:pt idx="713" formatCode="0.0000">
                  <c:v>8.9848561872966859E-2</c:v>
                </c:pt>
                <c:pt idx="714" formatCode="0.0000">
                  <c:v>8.730457228525515E-2</c:v>
                </c:pt>
                <c:pt idx="715" formatCode="0.0000">
                  <c:v>8.6169102559780039E-2</c:v>
                </c:pt>
                <c:pt idx="716" formatCode="0.0000">
                  <c:v>8.5274386054262116E-2</c:v>
                </c:pt>
                <c:pt idx="717" formatCode="0.0000">
                  <c:v>0.16324455605459587</c:v>
                </c:pt>
                <c:pt idx="718" formatCode="0.0000">
                  <c:v>9.8042333861873526E-2</c:v>
                </c:pt>
                <c:pt idx="719" formatCode="0.0000">
                  <c:v>8.5167166474815717E-2</c:v>
                </c:pt>
                <c:pt idx="720" formatCode="0.0000">
                  <c:v>0.57408503127464361</c:v>
                </c:pt>
                <c:pt idx="721" formatCode="0.0000">
                  <c:v>0.25686919129449254</c:v>
                </c:pt>
                <c:pt idx="722" formatCode="0.0000">
                  <c:v>0.2004461839128461</c:v>
                </c:pt>
                <c:pt idx="723" formatCode="0.0000">
                  <c:v>2.9982523400746528</c:v>
                </c:pt>
                <c:pt idx="724" formatCode="0.0000">
                  <c:v>0.53976203452330629</c:v>
                </c:pt>
                <c:pt idx="725" formatCode="0.0000">
                  <c:v>0.4518673794993866</c:v>
                </c:pt>
                <c:pt idx="726" formatCode="0.0000">
                  <c:v>2.3646882497080774</c:v>
                </c:pt>
                <c:pt idx="727" formatCode="0.0000">
                  <c:v>0.77947749683441958</c:v>
                </c:pt>
                <c:pt idx="728" formatCode="0.0000">
                  <c:v>0.68328673385259719</c:v>
                </c:pt>
                <c:pt idx="729" formatCode="0.0000">
                  <c:v>5.6609021884674933</c:v>
                </c:pt>
                <c:pt idx="730" formatCode="0.0000">
                  <c:v>1.2085078781851897</c:v>
                </c:pt>
                <c:pt idx="731" formatCode="0.0000">
                  <c:v>1.1888402033391514</c:v>
                </c:pt>
                <c:pt idx="732" formatCode="0.0000">
                  <c:v>1.3501935910244975</c:v>
                </c:pt>
                <c:pt idx="733" formatCode="0.0000">
                  <c:v>1.2384543428476515</c:v>
                </c:pt>
                <c:pt idx="734" formatCode="0.0000">
                  <c:v>1.2497530807140482</c:v>
                </c:pt>
                <c:pt idx="735" formatCode="0.0000">
                  <c:v>1.2193959681385822</c:v>
                </c:pt>
              </c:numCache>
            </c:numRef>
          </c:yVal>
          <c:smooth val="0"/>
          <c:extLst>
            <c:ext xmlns:c16="http://schemas.microsoft.com/office/drawing/2014/chart" uri="{C3380CC4-5D6E-409C-BE32-E72D297353CC}">
              <c16:uniqueId val="{00000000-AB29-D14C-B861-6F5FA3A0A388}"/>
            </c:ext>
          </c:extLst>
        </c:ser>
        <c:ser>
          <c:idx val="1"/>
          <c:order val="1"/>
          <c:tx>
            <c:strRef>
              <c:f>Escenarios!$E$5</c:f>
              <c:strCache>
                <c:ptCount val="1"/>
                <c:pt idx="0">
                  <c:v>Escenario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Cálculos!$Z:$Z</c:f>
              <c:numCache>
                <c:formatCode>General</c:formatCode>
                <c:ptCount val="1048576"/>
                <c:pt idx="4">
                  <c:v>0</c:v>
                </c:pt>
                <c:pt idx="6" formatCode="0.0000">
                  <c:v>1.6463750332613745</c:v>
                </c:pt>
                <c:pt idx="7" formatCode="0.0000">
                  <c:v>1.1874571401799119</c:v>
                </c:pt>
                <c:pt idx="8" formatCode="0.0000">
                  <c:v>1.4652463154463566</c:v>
                </c:pt>
                <c:pt idx="9" formatCode="0.0000">
                  <c:v>1.3244648549887246</c:v>
                </c:pt>
                <c:pt idx="10" formatCode="0.0000">
                  <c:v>1.4150538127048415</c:v>
                </c:pt>
                <c:pt idx="11" formatCode="0.0000">
                  <c:v>1.7034183678521724</c:v>
                </c:pt>
                <c:pt idx="12" formatCode="0.0000">
                  <c:v>1.4336872342361682</c:v>
                </c:pt>
                <c:pt idx="13" formatCode="0.0000">
                  <c:v>1.3049278690826487</c:v>
                </c:pt>
                <c:pt idx="14" formatCode="0.0000">
                  <c:v>1.1806371244747815</c:v>
                </c:pt>
                <c:pt idx="15" formatCode="0.0000">
                  <c:v>1.0637932642897994</c:v>
                </c:pt>
                <c:pt idx="16" formatCode="0.0000">
                  <c:v>1.0478749283822291</c:v>
                </c:pt>
                <c:pt idx="17" formatCode="0.0000">
                  <c:v>1.7266957615092311</c:v>
                </c:pt>
                <c:pt idx="18" formatCode="0.0000">
                  <c:v>1.413250498263678</c:v>
                </c:pt>
                <c:pt idx="19" formatCode="0.0000">
                  <c:v>1.29905694838954</c:v>
                </c:pt>
                <c:pt idx="20" formatCode="0.0000">
                  <c:v>1.1921606463648149</c:v>
                </c:pt>
                <c:pt idx="21" formatCode="0.0000">
                  <c:v>1.0712292763053213</c:v>
                </c:pt>
                <c:pt idx="22" formatCode="0.0000">
                  <c:v>1.2548305086313873</c:v>
                </c:pt>
                <c:pt idx="23" formatCode="0.0000">
                  <c:v>1.2207357493863562</c:v>
                </c:pt>
                <c:pt idx="24" formatCode="0.0000">
                  <c:v>1.369808127613708</c:v>
                </c:pt>
                <c:pt idx="25" formatCode="0.0000">
                  <c:v>1.4160499550434849</c:v>
                </c:pt>
                <c:pt idx="26" formatCode="0.0000">
                  <c:v>1.4857094597861509</c:v>
                </c:pt>
                <c:pt idx="27" formatCode="0.0000">
                  <c:v>1.3590149781385261</c:v>
                </c:pt>
                <c:pt idx="28" formatCode="0.0000">
                  <c:v>1.9293216295859117</c:v>
                </c:pt>
                <c:pt idx="29" formatCode="0.0000">
                  <c:v>1.5560633216923203</c:v>
                </c:pt>
                <c:pt idx="30" formatCode="0.0000">
                  <c:v>1.4258340085333145</c:v>
                </c:pt>
                <c:pt idx="31" formatCode="0.0000">
                  <c:v>1.436110591218865</c:v>
                </c:pt>
                <c:pt idx="32" formatCode="0.0000">
                  <c:v>1.3120840831750891</c:v>
                </c:pt>
                <c:pt idx="33" formatCode="0.0000">
                  <c:v>1.1895293113261181</c:v>
                </c:pt>
                <c:pt idx="34" formatCode="0.0000">
                  <c:v>1.1330454784738562</c:v>
                </c:pt>
                <c:pt idx="35" formatCode="0.0000">
                  <c:v>1.1939301418753909</c:v>
                </c:pt>
                <c:pt idx="36" formatCode="0.0000">
                  <c:v>1.1819637290668881</c:v>
                </c:pt>
                <c:pt idx="37" formatCode="0.0000">
                  <c:v>1.1108583422142406</c:v>
                </c:pt>
                <c:pt idx="38" formatCode="0.0000">
                  <c:v>1.0672426928834218</c:v>
                </c:pt>
                <c:pt idx="39" formatCode="0.0000">
                  <c:v>0.94882467176947305</c:v>
                </c:pt>
                <c:pt idx="40" formatCode="0.0000">
                  <c:v>0.94964545872582862</c:v>
                </c:pt>
                <c:pt idx="41" formatCode="0.0000">
                  <c:v>0.83439193681758039</c:v>
                </c:pt>
                <c:pt idx="42" formatCode="0.0000">
                  <c:v>0.72164114191821249</c:v>
                </c:pt>
                <c:pt idx="43" formatCode="0.0000">
                  <c:v>1.1007911539600843</c:v>
                </c:pt>
                <c:pt idx="44" formatCode="0.0000">
                  <c:v>0.95376899524810765</c:v>
                </c:pt>
                <c:pt idx="45" formatCode="0.0000">
                  <c:v>0.91139210990971975</c:v>
                </c:pt>
                <c:pt idx="46" formatCode="0.0000">
                  <c:v>2.026323314490988</c:v>
                </c:pt>
                <c:pt idx="47" formatCode="0.0000">
                  <c:v>1.3971550689269145</c:v>
                </c:pt>
                <c:pt idx="48" formatCode="0.0000">
                  <c:v>1.3334488972515739</c:v>
                </c:pt>
                <c:pt idx="49" formatCode="0.0000">
                  <c:v>1.2328772747336583</c:v>
                </c:pt>
                <c:pt idx="50" formatCode="0.0000">
                  <c:v>1.1101191647595001</c:v>
                </c:pt>
                <c:pt idx="51" formatCode="0.0000">
                  <c:v>1.0488112631276811</c:v>
                </c:pt>
                <c:pt idx="52" formatCode="0.0000">
                  <c:v>1.7347303166219064</c:v>
                </c:pt>
                <c:pt idx="53" formatCode="0.0000">
                  <c:v>1.4313158136976396</c:v>
                </c:pt>
                <c:pt idx="54" formatCode="0.0000">
                  <c:v>1.5702277588969606</c:v>
                </c:pt>
                <c:pt idx="55" formatCode="0.0000">
                  <c:v>1.4291633590377431</c:v>
                </c:pt>
                <c:pt idx="56" formatCode="0.0000">
                  <c:v>2.4338632525912982</c:v>
                </c:pt>
                <c:pt idx="57" formatCode="0.0000">
                  <c:v>1.7975510641733714</c:v>
                </c:pt>
                <c:pt idx="58" formatCode="0.0000">
                  <c:v>1.8188509049925563</c:v>
                </c:pt>
                <c:pt idx="59" formatCode="0.0000">
                  <c:v>3.2015269105109989</c:v>
                </c:pt>
                <c:pt idx="60" formatCode="0.0000">
                  <c:v>2.0752291360502091</c:v>
                </c:pt>
                <c:pt idx="61" formatCode="0.0000">
                  <c:v>1.9573193327639109</c:v>
                </c:pt>
                <c:pt idx="62" formatCode="0.0000">
                  <c:v>1.8241493466705532</c:v>
                </c:pt>
                <c:pt idx="63" formatCode="0.0000">
                  <c:v>1.7373221938646115</c:v>
                </c:pt>
                <c:pt idx="64" formatCode="0.0000">
                  <c:v>1.6267516494812226</c:v>
                </c:pt>
                <c:pt idx="65" formatCode="0.0000">
                  <c:v>1.5061736186464887</c:v>
                </c:pt>
                <c:pt idx="66" formatCode="0.0000">
                  <c:v>1.5061846763921991</c:v>
                </c:pt>
                <c:pt idx="67" formatCode="0.0000">
                  <c:v>1.3903347360295486</c:v>
                </c:pt>
                <c:pt idx="68" formatCode="0.0000">
                  <c:v>1.3655334001163932</c:v>
                </c:pt>
                <c:pt idx="69" formatCode="0.0000">
                  <c:v>1.2545879465172363</c:v>
                </c:pt>
                <c:pt idx="70" formatCode="0.0000">
                  <c:v>1.3465699184098825</c:v>
                </c:pt>
                <c:pt idx="71" formatCode="0.0000">
                  <c:v>1.2387205312714908</c:v>
                </c:pt>
                <c:pt idx="72" formatCode="0.0000">
                  <c:v>4.2022842768623825</c:v>
                </c:pt>
                <c:pt idx="73" formatCode="0.0000">
                  <c:v>1.9936995948230989</c:v>
                </c:pt>
                <c:pt idx="74" formatCode="0.0000">
                  <c:v>2.1181797944196634</c:v>
                </c:pt>
                <c:pt idx="75" formatCode="0.0000">
                  <c:v>2.1082384488576542</c:v>
                </c:pt>
                <c:pt idx="76" formatCode="0.0000">
                  <c:v>2.6142681104136285</c:v>
                </c:pt>
                <c:pt idx="77" formatCode="0.0000">
                  <c:v>2.2941432353507034</c:v>
                </c:pt>
                <c:pt idx="78" formatCode="0.0000">
                  <c:v>2.2793073660270777</c:v>
                </c:pt>
                <c:pt idx="79" formatCode="0.0000">
                  <c:v>2.2926701522840389</c:v>
                </c:pt>
                <c:pt idx="80" formatCode="0.0000">
                  <c:v>2.6547704256699971</c:v>
                </c:pt>
                <c:pt idx="81" formatCode="0.0000">
                  <c:v>2.2970954202578295</c:v>
                </c:pt>
                <c:pt idx="82" formatCode="0.0000">
                  <c:v>2.240460838422289</c:v>
                </c:pt>
                <c:pt idx="83" formatCode="0.0000">
                  <c:v>2.1165548158805034</c:v>
                </c:pt>
                <c:pt idx="84" formatCode="0.0000">
                  <c:v>2.1141202775467693</c:v>
                </c:pt>
                <c:pt idx="85" formatCode="0.0000">
                  <c:v>1.991856915930343</c:v>
                </c:pt>
                <c:pt idx="86" formatCode="0.0000">
                  <c:v>1.9313026359673999</c:v>
                </c:pt>
                <c:pt idx="87" formatCode="0.0000">
                  <c:v>1.895873353803855</c:v>
                </c:pt>
                <c:pt idx="88" formatCode="0.0000">
                  <c:v>1.7810010009855624</c:v>
                </c:pt>
                <c:pt idx="89" formatCode="0.0000">
                  <c:v>1.6665743974612788</c:v>
                </c:pt>
                <c:pt idx="90" formatCode="0.0000">
                  <c:v>1.5579223408083496</c:v>
                </c:pt>
                <c:pt idx="91" formatCode="0.0000">
                  <c:v>1.4519848102510351</c:v>
                </c:pt>
                <c:pt idx="92" formatCode="0.0000">
                  <c:v>1.7524053305663738</c:v>
                </c:pt>
                <c:pt idx="93" formatCode="0.0000">
                  <c:v>1.6389256877725837</c:v>
                </c:pt>
                <c:pt idx="94" formatCode="0.0000">
                  <c:v>1.591169682592996</c:v>
                </c:pt>
                <c:pt idx="95" formatCode="0.0000">
                  <c:v>1.4845258998898561</c:v>
                </c:pt>
                <c:pt idx="96" formatCode="0.0000">
                  <c:v>1.3815762622567807</c:v>
                </c:pt>
                <c:pt idx="97" formatCode="0.0000">
                  <c:v>1.2812128017446838</c:v>
                </c:pt>
                <c:pt idx="98" formatCode="0.0000">
                  <c:v>1.202528056579073</c:v>
                </c:pt>
                <c:pt idx="99" formatCode="0.0000">
                  <c:v>1.1106345737788146</c:v>
                </c:pt>
                <c:pt idx="100" formatCode="0.0000">
                  <c:v>1.0839643240196624</c:v>
                </c:pt>
                <c:pt idx="101" formatCode="0.0000">
                  <c:v>1.0706741008437044</c:v>
                </c:pt>
                <c:pt idx="102" formatCode="0.0000">
                  <c:v>1.0610540026076798</c:v>
                </c:pt>
                <c:pt idx="103" formatCode="0.0000">
                  <c:v>1.0494043027126183</c:v>
                </c:pt>
                <c:pt idx="104" formatCode="0.0000">
                  <c:v>1.0388659978228436</c:v>
                </c:pt>
                <c:pt idx="105" formatCode="0.0000">
                  <c:v>1.0285969027905115</c:v>
                </c:pt>
                <c:pt idx="106" formatCode="0.0000">
                  <c:v>1.0184564330572061</c:v>
                </c:pt>
                <c:pt idx="107" formatCode="0.0000">
                  <c:v>1.0532769798833683</c:v>
                </c:pt>
                <c:pt idx="108" formatCode="0.0000">
                  <c:v>1.0335976773572548</c:v>
                </c:pt>
                <c:pt idx="109" formatCode="0.0000">
                  <c:v>0.99447237197014104</c:v>
                </c:pt>
                <c:pt idx="110" formatCode="0.0000">
                  <c:v>0.97987123199633375</c:v>
                </c:pt>
                <c:pt idx="111" formatCode="0.0000">
                  <c:v>0.96941944023875393</c:v>
                </c:pt>
                <c:pt idx="112" formatCode="0.0000">
                  <c:v>0.95973528707283828</c:v>
                </c:pt>
                <c:pt idx="113" formatCode="0.0000">
                  <c:v>0.95502575846917781</c:v>
                </c:pt>
                <c:pt idx="114" formatCode="0.0000">
                  <c:v>0.94508779967277268</c:v>
                </c:pt>
                <c:pt idx="115" formatCode="0.0000">
                  <c:v>0.93231522954894397</c:v>
                </c:pt>
                <c:pt idx="116" formatCode="0.0000">
                  <c:v>0.92255470030048503</c:v>
                </c:pt>
                <c:pt idx="117" formatCode="0.0000">
                  <c:v>0.91745690812386371</c:v>
                </c:pt>
                <c:pt idx="118" formatCode="0.0000">
                  <c:v>0.9050321000532926</c:v>
                </c:pt>
                <c:pt idx="119" formatCode="0.0000">
                  <c:v>0.89555292754780658</c:v>
                </c:pt>
                <c:pt idx="120" formatCode="0.0000">
                  <c:v>0.88663562885122205</c:v>
                </c:pt>
                <c:pt idx="121" formatCode="0.0000">
                  <c:v>1.2462416266137137</c:v>
                </c:pt>
                <c:pt idx="122" formatCode="0.0000">
                  <c:v>1.1461426511958039</c:v>
                </c:pt>
                <c:pt idx="123" formatCode="0.0000">
                  <c:v>1.0616987947048477</c:v>
                </c:pt>
                <c:pt idx="124" formatCode="0.0000">
                  <c:v>0.97788231174845164</c:v>
                </c:pt>
                <c:pt idx="125" formatCode="0.0000">
                  <c:v>0.89890897236432787</c:v>
                </c:pt>
                <c:pt idx="126" formatCode="0.0000">
                  <c:v>0.84462132933018697</c:v>
                </c:pt>
                <c:pt idx="127" formatCode="0.0000">
                  <c:v>0.82876050732148532</c:v>
                </c:pt>
                <c:pt idx="128" formatCode="0.0000">
                  <c:v>0.8193436105344355</c:v>
                </c:pt>
                <c:pt idx="129" formatCode="0.0000">
                  <c:v>0.81106284936418771</c:v>
                </c:pt>
                <c:pt idx="130" formatCode="0.0000">
                  <c:v>0.80303680995745275</c:v>
                </c:pt>
                <c:pt idx="131" formatCode="0.0000">
                  <c:v>0.79511858149423653</c:v>
                </c:pt>
                <c:pt idx="132" formatCode="0.0000">
                  <c:v>0.78728314031815916</c:v>
                </c:pt>
                <c:pt idx="133" formatCode="0.0000">
                  <c:v>0.77952569464467547</c:v>
                </c:pt>
                <c:pt idx="134" formatCode="0.0000">
                  <c:v>0.77320736303544779</c:v>
                </c:pt>
                <c:pt idx="135" formatCode="0.0000">
                  <c:v>0.76446573706718302</c:v>
                </c:pt>
                <c:pt idx="136" formatCode="0.0000">
                  <c:v>0.75674692265981247</c:v>
                </c:pt>
                <c:pt idx="137" formatCode="0.0000">
                  <c:v>0.74925959251749608</c:v>
                </c:pt>
                <c:pt idx="138" formatCode="0.0000">
                  <c:v>0.74187182813149122</c:v>
                </c:pt>
                <c:pt idx="139" formatCode="0.0000">
                  <c:v>0.73456113686275637</c:v>
                </c:pt>
                <c:pt idx="140" formatCode="0.0000">
                  <c:v>0.7273231897365835</c:v>
                </c:pt>
                <c:pt idx="141" formatCode="0.0000">
                  <c:v>0.72015667766876956</c:v>
                </c:pt>
                <c:pt idx="142" formatCode="0.0000">
                  <c:v>0.71306079850545601</c:v>
                </c:pt>
                <c:pt idx="143" formatCode="0.0000">
                  <c:v>0.70603483997439165</c:v>
                </c:pt>
                <c:pt idx="144" formatCode="0.0000">
                  <c:v>0.69907811042460821</c:v>
                </c:pt>
                <c:pt idx="145" formatCode="0.0000">
                  <c:v>0.69218992727738649</c:v>
                </c:pt>
                <c:pt idx="146" formatCode="0.0000">
                  <c:v>0.68536961505417704</c:v>
                </c:pt>
                <c:pt idx="147" formatCode="0.0000">
                  <c:v>0.67861650499423454</c:v>
                </c:pt>
                <c:pt idx="148" formatCode="0.0000">
                  <c:v>0.67192993493658648</c:v>
                </c:pt>
                <c:pt idx="149" formatCode="0.0000">
                  <c:v>0.66530924924640111</c:v>
                </c:pt>
                <c:pt idx="150" formatCode="0.0000">
                  <c:v>0.65875379874925688</c:v>
                </c:pt>
                <c:pt idx="151" formatCode="0.0000">
                  <c:v>0.65226294066724944</c:v>
                </c:pt>
                <c:pt idx="152" formatCode="0.0000">
                  <c:v>0.6458360385559262</c:v>
                </c:pt>
                <c:pt idx="153" formatCode="0.0000">
                  <c:v>0.63947246224187482</c:v>
                </c:pt>
                <c:pt idx="154" formatCode="0.0000">
                  <c:v>0.63317158776093163</c:v>
                </c:pt>
                <c:pt idx="155" formatCode="0.0000">
                  <c:v>0.62693279729700058</c:v>
                </c:pt>
                <c:pt idx="156" formatCode="0.0000">
                  <c:v>0.62075547912147466</c:v>
                </c:pt>
                <c:pt idx="157" formatCode="0.0000">
                  <c:v>0.61463902753325483</c:v>
                </c:pt>
                <c:pt idx="158" formatCode="0.0000">
                  <c:v>0.95249407965982535</c:v>
                </c:pt>
                <c:pt idx="159" formatCode="0.0000">
                  <c:v>0.92764053725130236</c:v>
                </c:pt>
                <c:pt idx="160" formatCode="0.0000">
                  <c:v>0.85446528498241436</c:v>
                </c:pt>
                <c:pt idx="161" formatCode="0.0000">
                  <c:v>0.78739559755024391</c:v>
                </c:pt>
                <c:pt idx="162" formatCode="0.0000">
                  <c:v>0.72102610634684239</c:v>
                </c:pt>
                <c:pt idx="163" formatCode="0.0000">
                  <c:v>0.65820850482140125</c:v>
                </c:pt>
                <c:pt idx="164" formatCode="0.0000">
                  <c:v>0.59691707959057982</c:v>
                </c:pt>
                <c:pt idx="165" formatCode="0.0000">
                  <c:v>0.59826985043173808</c:v>
                </c:pt>
                <c:pt idx="166" formatCode="0.0000">
                  <c:v>0.58688276857375088</c:v>
                </c:pt>
                <c:pt idx="167" formatCode="0.0000">
                  <c:v>0.56282723667401202</c:v>
                </c:pt>
                <c:pt idx="168" formatCode="0.0000">
                  <c:v>0.55222575648194128</c:v>
                </c:pt>
                <c:pt idx="169" formatCode="0.0000">
                  <c:v>0.54594560212611198</c:v>
                </c:pt>
                <c:pt idx="170" formatCode="0.0000">
                  <c:v>0.54042705904437027</c:v>
                </c:pt>
                <c:pt idx="171" formatCode="0.0000">
                  <c:v>0.53507900234466477</c:v>
                </c:pt>
                <c:pt idx="172" formatCode="0.0000">
                  <c:v>0.52980290833172361</c:v>
                </c:pt>
                <c:pt idx="173" formatCode="0.0000">
                  <c:v>0.52458199802671723</c:v>
                </c:pt>
                <c:pt idx="174" formatCode="0.0000">
                  <c:v>0.51941306110900232</c:v>
                </c:pt>
                <c:pt idx="175" formatCode="0.0000">
                  <c:v>0.51429514298951651</c:v>
                </c:pt>
                <c:pt idx="176" formatCode="0.0000">
                  <c:v>0.50922766754390136</c:v>
                </c:pt>
                <c:pt idx="177" formatCode="0.0000">
                  <c:v>0.50421012556476963</c:v>
                </c:pt>
                <c:pt idx="178" formatCode="0.0000">
                  <c:v>0.49924202302406323</c:v>
                </c:pt>
                <c:pt idx="179" formatCode="0.0000">
                  <c:v>0.49432287244774303</c:v>
                </c:pt>
                <c:pt idx="180" formatCode="0.0000">
                  <c:v>0.48945219144477686</c:v>
                </c:pt>
                <c:pt idx="181" formatCode="0.0000">
                  <c:v>0.48462950242367647</c:v>
                </c:pt>
                <c:pt idx="182" formatCode="0.0000">
                  <c:v>0.47985433250648096</c:v>
                </c:pt>
                <c:pt idx="183" formatCode="0.0000">
                  <c:v>0.47512621347588713</c:v>
                </c:pt>
                <c:pt idx="184" formatCode="0.0000">
                  <c:v>0.47044468172826015</c:v>
                </c:pt>
                <c:pt idx="185" formatCode="0.0000">
                  <c:v>0.46580927822799811</c:v>
                </c:pt>
                <c:pt idx="186" formatCode="0.0000">
                  <c:v>0.46121954846249141</c:v>
                </c:pt>
                <c:pt idx="187" formatCode="0.0000">
                  <c:v>0.45667504239755269</c:v>
                </c:pt>
                <c:pt idx="188" formatCode="0.0000">
                  <c:v>0.4521753144332889</c:v>
                </c:pt>
                <c:pt idx="189" formatCode="0.0000">
                  <c:v>0.44771992336040867</c:v>
                </c:pt>
                <c:pt idx="190" formatCode="0.0000">
                  <c:v>0.44330843231696099</c:v>
                </c:pt>
                <c:pt idx="191" formatCode="0.0000">
                  <c:v>0.43894040874549967</c:v>
                </c:pt>
                <c:pt idx="192" formatCode="0.0000">
                  <c:v>0.43461542435067019</c:v>
                </c:pt>
                <c:pt idx="193" formatCode="0.0000">
                  <c:v>0.43033305505721398</c:v>
                </c:pt>
                <c:pt idx="194" formatCode="0.0000">
                  <c:v>0.42609288096838704</c:v>
                </c:pt>
                <c:pt idx="195" formatCode="0.0000">
                  <c:v>0.44759271294502428</c:v>
                </c:pt>
                <c:pt idx="196" formatCode="0.0000">
                  <c:v>0.42200172884883308</c:v>
                </c:pt>
                <c:pt idx="197" formatCode="0.0000">
                  <c:v>0.41432898998551998</c:v>
                </c:pt>
                <c:pt idx="198" formatCode="0.0000">
                  <c:v>0.40966329876114516</c:v>
                </c:pt>
                <c:pt idx="199" formatCode="0.0000">
                  <c:v>0.40553001314370518</c:v>
                </c:pt>
                <c:pt idx="200" formatCode="0.0000">
                  <c:v>0.40151817075322899</c:v>
                </c:pt>
                <c:pt idx="201" formatCode="0.0000">
                  <c:v>0.39755925188060004</c:v>
                </c:pt>
                <c:pt idx="202" formatCode="0.0000">
                  <c:v>0.39364156370971315</c:v>
                </c:pt>
                <c:pt idx="203" formatCode="0.0000">
                  <c:v>0.38976284625215446</c:v>
                </c:pt>
                <c:pt idx="204" formatCode="0.0000">
                  <c:v>0.38728495476164554</c:v>
                </c:pt>
                <c:pt idx="205" formatCode="0.0000">
                  <c:v>0.39324629125873289</c:v>
                </c:pt>
                <c:pt idx="206" formatCode="0.0000">
                  <c:v>0.51043186930791262</c:v>
                </c:pt>
                <c:pt idx="207" formatCode="0.0000">
                  <c:v>0.67925387573080132</c:v>
                </c:pt>
                <c:pt idx="208" formatCode="0.0000">
                  <c:v>0.61041442461281092</c:v>
                </c:pt>
                <c:pt idx="209" formatCode="0.0000">
                  <c:v>0.54434751543687809</c:v>
                </c:pt>
                <c:pt idx="210" formatCode="0.0000">
                  <c:v>0.47909369519860268</c:v>
                </c:pt>
                <c:pt idx="211" formatCode="0.0000">
                  <c:v>0.41570958592940216</c:v>
                </c:pt>
                <c:pt idx="212" formatCode="0.0000">
                  <c:v>0.36576164416918694</c:v>
                </c:pt>
                <c:pt idx="213" formatCode="0.0000">
                  <c:v>0.35454921888003998</c:v>
                </c:pt>
                <c:pt idx="214" formatCode="0.0000">
                  <c:v>0.34979323629723469</c:v>
                </c:pt>
                <c:pt idx="215" formatCode="0.0000">
                  <c:v>0.34613714151480951</c:v>
                </c:pt>
                <c:pt idx="216" formatCode="0.0000">
                  <c:v>0.34269180636901386</c:v>
                </c:pt>
                <c:pt idx="217" formatCode="0.0000">
                  <c:v>0.33930941385925389</c:v>
                </c:pt>
                <c:pt idx="218" formatCode="0.0000">
                  <c:v>0.33596516018046363</c:v>
                </c:pt>
                <c:pt idx="219" formatCode="0.0000">
                  <c:v>0.33537975028716382</c:v>
                </c:pt>
                <c:pt idx="220" formatCode="0.0000">
                  <c:v>0.32982909672316618</c:v>
                </c:pt>
                <c:pt idx="221" formatCode="0.0000">
                  <c:v>0.32620650630159154</c:v>
                </c:pt>
                <c:pt idx="222" formatCode="0.0000">
                  <c:v>0.3229304704710258</c:v>
                </c:pt>
                <c:pt idx="223" formatCode="0.0000">
                  <c:v>0.35356596625789055</c:v>
                </c:pt>
                <c:pt idx="224" formatCode="0.0000">
                  <c:v>0.32219937593759251</c:v>
                </c:pt>
                <c:pt idx="225" formatCode="0.0000">
                  <c:v>0.3184855363761977</c:v>
                </c:pt>
                <c:pt idx="226" formatCode="0.0000">
                  <c:v>0.31121059684964048</c:v>
                </c:pt>
                <c:pt idx="227" formatCode="0.0000">
                  <c:v>0.30745771504766717</c:v>
                </c:pt>
                <c:pt idx="228" formatCode="0.0000">
                  <c:v>0.30431435401290879</c:v>
                </c:pt>
                <c:pt idx="229" formatCode="0.0000">
                  <c:v>0.30129697090171126</c:v>
                </c:pt>
                <c:pt idx="230" formatCode="0.0000">
                  <c:v>0.29968763051489483</c:v>
                </c:pt>
                <c:pt idx="231" formatCode="0.0000">
                  <c:v>0.29561119114336387</c:v>
                </c:pt>
                <c:pt idx="232" formatCode="0.0000">
                  <c:v>0.29251202660780135</c:v>
                </c:pt>
                <c:pt idx="233" formatCode="0.0000">
                  <c:v>0.28959889925736504</c:v>
                </c:pt>
                <c:pt idx="234" formatCode="0.0000">
                  <c:v>0.33391450279072554</c:v>
                </c:pt>
                <c:pt idx="235" formatCode="0.0000">
                  <c:v>0.29174202425373169</c:v>
                </c:pt>
                <c:pt idx="236" formatCode="0.0000">
                  <c:v>0.28241542793972391</c:v>
                </c:pt>
                <c:pt idx="237" formatCode="0.0000">
                  <c:v>0.27856210148562033</c:v>
                </c:pt>
                <c:pt idx="238" formatCode="0.0000">
                  <c:v>0.2756397080027852</c:v>
                </c:pt>
                <c:pt idx="239" formatCode="0.0000">
                  <c:v>0.27289428493077589</c:v>
                </c:pt>
                <c:pt idx="240" formatCode="0.0000">
                  <c:v>0.27020050084343394</c:v>
                </c:pt>
                <c:pt idx="241" formatCode="0.0000">
                  <c:v>0.26753733924121037</c:v>
                </c:pt>
                <c:pt idx="242" formatCode="0.0000">
                  <c:v>0.26490109542294871</c:v>
                </c:pt>
                <c:pt idx="243" formatCode="0.0000">
                  <c:v>0.26229093948487719</c:v>
                </c:pt>
                <c:pt idx="244" formatCode="0.0000">
                  <c:v>0.25970652067656419</c:v>
                </c:pt>
                <c:pt idx="245" formatCode="0.0000">
                  <c:v>0.2571475698556504</c:v>
                </c:pt>
                <c:pt idx="246" formatCode="0.0000">
                  <c:v>0.25461383349996375</c:v>
                </c:pt>
                <c:pt idx="247" formatCode="0.0000">
                  <c:v>0.25210506273725286</c:v>
                </c:pt>
                <c:pt idx="248" formatCode="0.0000">
                  <c:v>0.24962101150454311</c:v>
                </c:pt>
                <c:pt idx="249" formatCode="0.0000">
                  <c:v>0.24716143622262945</c:v>
                </c:pt>
                <c:pt idx="250" formatCode="0.0000">
                  <c:v>0.24472609572218276</c:v>
                </c:pt>
                <c:pt idx="251" formatCode="0.0000">
                  <c:v>0.24231475121180451</c:v>
                </c:pt>
                <c:pt idx="252" formatCode="0.0000">
                  <c:v>0.23992716625323521</c:v>
                </c:pt>
                <c:pt idx="253" formatCode="0.0000">
                  <c:v>0.23756310673794298</c:v>
                </c:pt>
                <c:pt idx="254" formatCode="0.0000">
                  <c:v>0.23522234086413038</c:v>
                </c:pt>
                <c:pt idx="255" formatCode="0.0000">
                  <c:v>0.23290463911399945</c:v>
                </c:pt>
                <c:pt idx="256" formatCode="0.0000">
                  <c:v>0.23060977423124612</c:v>
                </c:pt>
                <c:pt idx="257" formatCode="0.0000">
                  <c:v>0.22833752119877684</c:v>
                </c:pt>
                <c:pt idx="258" formatCode="0.0000">
                  <c:v>0.22608765721664487</c:v>
                </c:pt>
                <c:pt idx="259" formatCode="0.0000">
                  <c:v>0.22385996168020483</c:v>
                </c:pt>
                <c:pt idx="260" formatCode="0.0000">
                  <c:v>0.22165421615848099</c:v>
                </c:pt>
                <c:pt idx="261" formatCode="0.0000">
                  <c:v>0.2194702043727503</c:v>
                </c:pt>
                <c:pt idx="262" formatCode="0.0000">
                  <c:v>0.21730771217533551</c:v>
                </c:pt>
                <c:pt idx="263" formatCode="0.0000">
                  <c:v>0.21857289463612278</c:v>
                </c:pt>
                <c:pt idx="264" formatCode="0.0000">
                  <c:v>0.21361168053698534</c:v>
                </c:pt>
                <c:pt idx="265" formatCode="0.0000">
                  <c:v>0.21104103702171592</c:v>
                </c:pt>
                <c:pt idx="266" formatCode="0.0000">
                  <c:v>0.20888429354048804</c:v>
                </c:pt>
                <c:pt idx="267" formatCode="0.0000">
                  <c:v>0.20681327899037202</c:v>
                </c:pt>
                <c:pt idx="268" formatCode="0.0000">
                  <c:v>0.20477336988647693</c:v>
                </c:pt>
                <c:pt idx="269" formatCode="0.0000">
                  <c:v>0.20275533588655104</c:v>
                </c:pt>
                <c:pt idx="270" formatCode="0.0000">
                  <c:v>0.20075748065859769</c:v>
                </c:pt>
                <c:pt idx="271" formatCode="0.0000">
                  <c:v>0.19877935965928364</c:v>
                </c:pt>
                <c:pt idx="272" formatCode="0.0000">
                  <c:v>0.21044620609922432</c:v>
                </c:pt>
                <c:pt idx="273" formatCode="0.0000">
                  <c:v>0.28087225717350045</c:v>
                </c:pt>
                <c:pt idx="274" formatCode="0.0000">
                  <c:v>0.20723020728233499</c:v>
                </c:pt>
                <c:pt idx="275" formatCode="0.0000">
                  <c:v>0.19342765627562133</c:v>
                </c:pt>
                <c:pt idx="276" formatCode="0.0000">
                  <c:v>0.18957024636042866</c:v>
                </c:pt>
                <c:pt idx="277" formatCode="0.0000">
                  <c:v>0.18737853731596696</c:v>
                </c:pt>
                <c:pt idx="278" formatCode="0.0000">
                  <c:v>0.18547851708587249</c:v>
                </c:pt>
                <c:pt idx="279" formatCode="0.0000">
                  <c:v>0.18364203651211775</c:v>
                </c:pt>
                <c:pt idx="280" formatCode="0.0000">
                  <c:v>0.18183108820378313</c:v>
                </c:pt>
                <c:pt idx="281" formatCode="0.0000">
                  <c:v>0.18003921766643924</c:v>
                </c:pt>
                <c:pt idx="282" formatCode="0.0000">
                  <c:v>0.17826520763266757</c:v>
                </c:pt>
                <c:pt idx="283" formatCode="0.0000">
                  <c:v>0.17650871132213519</c:v>
                </c:pt>
                <c:pt idx="284" formatCode="0.0000">
                  <c:v>0.17476952782660532</c:v>
                </c:pt>
                <c:pt idx="285" formatCode="0.0000">
                  <c:v>0.17304748185592844</c:v>
                </c:pt>
                <c:pt idx="286" formatCode="0.0000">
                  <c:v>0.17134240376961513</c:v>
                </c:pt>
                <c:pt idx="287" formatCode="0.0000">
                  <c:v>0.16965412624956666</c:v>
                </c:pt>
                <c:pt idx="288" formatCode="0.0000">
                  <c:v>0.18842068637940712</c:v>
                </c:pt>
                <c:pt idx="289" formatCode="0.0000">
                  <c:v>0.17176257289288677</c:v>
                </c:pt>
                <c:pt idx="290" formatCode="0.0000">
                  <c:v>0.29828798804214662</c:v>
                </c:pt>
                <c:pt idx="291" formatCode="0.0000">
                  <c:v>0.32231711806309998</c:v>
                </c:pt>
                <c:pt idx="292" formatCode="0.0000">
                  <c:v>1.2488201189683215</c:v>
                </c:pt>
                <c:pt idx="293" formatCode="0.0000">
                  <c:v>0.92845626633298517</c:v>
                </c:pt>
                <c:pt idx="294" formatCode="0.0000">
                  <c:v>1.2516963900590221</c:v>
                </c:pt>
                <c:pt idx="295" formatCode="0.0000">
                  <c:v>1.1133394854604075</c:v>
                </c:pt>
                <c:pt idx="296" formatCode="0.0000">
                  <c:v>0.99254325176052138</c:v>
                </c:pt>
                <c:pt idx="297" formatCode="0.0000">
                  <c:v>1.1612767939349395</c:v>
                </c:pt>
                <c:pt idx="298" formatCode="0.0000">
                  <c:v>1.1556753831158235</c:v>
                </c:pt>
                <c:pt idx="299" formatCode="0.0000">
                  <c:v>1.0325598603906392</c:v>
                </c:pt>
                <c:pt idx="300" formatCode="0.0000">
                  <c:v>0.9979100752340464</c:v>
                </c:pt>
                <c:pt idx="301" formatCode="0.0000">
                  <c:v>0.98712936167905907</c:v>
                </c:pt>
                <c:pt idx="302" formatCode="0.0000">
                  <c:v>0.93488975252203865</c:v>
                </c:pt>
                <c:pt idx="303" formatCode="0.0000">
                  <c:v>1.0202697448826192</c:v>
                </c:pt>
                <c:pt idx="304" formatCode="0.0000">
                  <c:v>0.96029289906225668</c:v>
                </c:pt>
                <c:pt idx="305" formatCode="0.0000">
                  <c:v>0.8518883492369681</c:v>
                </c:pt>
                <c:pt idx="306" formatCode="0.0000">
                  <c:v>0.78195947903505403</c:v>
                </c:pt>
                <c:pt idx="307" formatCode="0.0000">
                  <c:v>0.66686929542598461</c:v>
                </c:pt>
                <c:pt idx="308" formatCode="0.0000">
                  <c:v>0.64338774566013668</c:v>
                </c:pt>
                <c:pt idx="309" formatCode="0.0000">
                  <c:v>0.53405746683109845</c:v>
                </c:pt>
                <c:pt idx="310" formatCode="0.0000">
                  <c:v>0.44269699591481004</c:v>
                </c:pt>
                <c:pt idx="311" formatCode="0.0000">
                  <c:v>0.41547222296195097</c:v>
                </c:pt>
                <c:pt idx="312" formatCode="0.0000">
                  <c:v>0.31339760065229361</c:v>
                </c:pt>
                <c:pt idx="313" formatCode="0.0000">
                  <c:v>0.30464292198896537</c:v>
                </c:pt>
                <c:pt idx="314" formatCode="0.0000">
                  <c:v>0.24251696220839161</c:v>
                </c:pt>
                <c:pt idx="315" formatCode="0.0000">
                  <c:v>0.14945392871022339</c:v>
                </c:pt>
                <c:pt idx="316" formatCode="0.0000">
                  <c:v>0.14439715958671784</c:v>
                </c:pt>
                <c:pt idx="317" formatCode="0.0000">
                  <c:v>0.12888842352538865</c:v>
                </c:pt>
                <c:pt idx="318" formatCode="0.0000">
                  <c:v>0.12800617697200389</c:v>
                </c:pt>
                <c:pt idx="319" formatCode="0.0000">
                  <c:v>0.124110996061968</c:v>
                </c:pt>
                <c:pt idx="320" formatCode="0.0000">
                  <c:v>0.12245104023753269</c:v>
                </c:pt>
                <c:pt idx="321" formatCode="0.0000">
                  <c:v>0.1211719767378224</c:v>
                </c:pt>
                <c:pt idx="322" formatCode="0.0000">
                  <c:v>0.1363165681009208</c:v>
                </c:pt>
                <c:pt idx="323" formatCode="0.0000">
                  <c:v>0.12558274819158916</c:v>
                </c:pt>
                <c:pt idx="324" formatCode="0.0000">
                  <c:v>0.51796548312390978</c:v>
                </c:pt>
                <c:pt idx="325" formatCode="0.0000">
                  <c:v>0.70877951880063161</c:v>
                </c:pt>
                <c:pt idx="326" formatCode="0.0000">
                  <c:v>0.61139651828089803</c:v>
                </c:pt>
                <c:pt idx="327" formatCode="0.0000">
                  <c:v>0.5195778545423031</c:v>
                </c:pt>
                <c:pt idx="328" formatCode="0.0000">
                  <c:v>0.54114187564061456</c:v>
                </c:pt>
                <c:pt idx="329" formatCode="0.0000">
                  <c:v>0.92689061460431277</c:v>
                </c:pt>
                <c:pt idx="330" formatCode="0.0000">
                  <c:v>1.0122456346018938</c:v>
                </c:pt>
                <c:pt idx="331" formatCode="0.0000">
                  <c:v>0.88753197042804532</c:v>
                </c:pt>
                <c:pt idx="332" formatCode="0.0000">
                  <c:v>0.76628683270249531</c:v>
                </c:pt>
                <c:pt idx="333" formatCode="0.0000">
                  <c:v>0.65153350791766129</c:v>
                </c:pt>
                <c:pt idx="334" formatCode="0.0000">
                  <c:v>0.79842712792368709</c:v>
                </c:pt>
                <c:pt idx="335" formatCode="0.0000">
                  <c:v>1.1294987057725832</c:v>
                </c:pt>
                <c:pt idx="336" formatCode="0.0000">
                  <c:v>0.9970734912656497</c:v>
                </c:pt>
                <c:pt idx="337" formatCode="0.0000">
                  <c:v>0.87228651737993956</c:v>
                </c:pt>
                <c:pt idx="338" formatCode="0.0000">
                  <c:v>0.75412125496697535</c:v>
                </c:pt>
                <c:pt idx="339" formatCode="0.0000">
                  <c:v>0.64198680448495737</c:v>
                </c:pt>
                <c:pt idx="340" formatCode="0.0000">
                  <c:v>0.53540464476779315</c:v>
                </c:pt>
                <c:pt idx="341" formatCode="0.0000">
                  <c:v>0.4321470299091672</c:v>
                </c:pt>
                <c:pt idx="342" formatCode="0.0000">
                  <c:v>0.33006360104074622</c:v>
                </c:pt>
                <c:pt idx="343" formatCode="0.0000">
                  <c:v>0.23152414333421939</c:v>
                </c:pt>
                <c:pt idx="344" formatCode="0.0000">
                  <c:v>0.13631618229911679</c:v>
                </c:pt>
                <c:pt idx="345" formatCode="0.0000">
                  <c:v>0.10214012508219344</c:v>
                </c:pt>
                <c:pt idx="346" formatCode="0.0000">
                  <c:v>9.6366816396324495E-2</c:v>
                </c:pt>
                <c:pt idx="347" formatCode="0.0000">
                  <c:v>9.3951729023750236E-2</c:v>
                </c:pt>
                <c:pt idx="348" formatCode="0.0000">
                  <c:v>9.2782810252519957E-2</c:v>
                </c:pt>
                <c:pt idx="349" formatCode="0.0000">
                  <c:v>9.1828245066865738E-2</c:v>
                </c:pt>
                <c:pt idx="350" formatCode="0.0000">
                  <c:v>9.0916743292346808E-2</c:v>
                </c:pt>
                <c:pt idx="351" formatCode="0.0000">
                  <c:v>9.0019807822481576E-2</c:v>
                </c:pt>
                <c:pt idx="352" formatCode="0.0000">
                  <c:v>0.14235782499565242</c:v>
                </c:pt>
                <c:pt idx="353" formatCode="0.0000">
                  <c:v>9.9811447155789157E-2</c:v>
                </c:pt>
                <c:pt idx="354" formatCode="0.0000">
                  <c:v>8.9302505248985406E-2</c:v>
                </c:pt>
                <c:pt idx="355" formatCode="0.0000">
                  <c:v>0.26907895922908198</c:v>
                </c:pt>
                <c:pt idx="356" formatCode="0.0000">
                  <c:v>0.23456980318160953</c:v>
                </c:pt>
                <c:pt idx="357" formatCode="0.0000">
                  <c:v>0.16098829915433821</c:v>
                </c:pt>
                <c:pt idx="358" formatCode="0.0000">
                  <c:v>0.81695668030837654</c:v>
                </c:pt>
                <c:pt idx="359" formatCode="0.0000">
                  <c:v>0.53978491928158134</c:v>
                </c:pt>
                <c:pt idx="360" formatCode="0.0000">
                  <c:v>0.43364131099429293</c:v>
                </c:pt>
                <c:pt idx="361" formatCode="0.0000">
                  <c:v>0.86994435381016533</c:v>
                </c:pt>
                <c:pt idx="362" formatCode="0.0000">
                  <c:v>0.77560717709496818</c:v>
                </c:pt>
                <c:pt idx="363" formatCode="0.0000">
                  <c:v>0.66127883088178685</c:v>
                </c:pt>
                <c:pt idx="364" formatCode="0.0000">
                  <c:v>1.8444925102005918</c:v>
                </c:pt>
                <c:pt idx="365" formatCode="0.0000">
                  <c:v>1.2169632643388966</c:v>
                </c:pt>
                <c:pt idx="366" formatCode="0.0000">
                  <c:v>1.1817465936932252</c:v>
                </c:pt>
                <c:pt idx="367" formatCode="0.0000">
                  <c:v>1.2279885867727613</c:v>
                </c:pt>
                <c:pt idx="368" formatCode="0.0000">
                  <c:v>1.2304580316393752</c:v>
                </c:pt>
                <c:pt idx="369" formatCode="0.0000">
                  <c:v>1.2327934519903341</c:v>
                </c:pt>
                <c:pt idx="370" formatCode="0.0000">
                  <c:v>1.1935837637161137</c:v>
                </c:pt>
                <c:pt idx="371" formatCode="0.0000">
                  <c:v>1.7349460276188631</c:v>
                </c:pt>
                <c:pt idx="372" formatCode="0.0000">
                  <c:v>1.2750196961974838</c:v>
                </c:pt>
                <c:pt idx="373" formatCode="0.0000">
                  <c:v>1.5479662042840485</c:v>
                </c:pt>
                <c:pt idx="374" formatCode="0.0000">
                  <c:v>1.4063741509384133</c:v>
                </c:pt>
                <c:pt idx="375" formatCode="0.0000">
                  <c:v>1.4962869885966317</c:v>
                </c:pt>
                <c:pt idx="376" formatCode="0.0000">
                  <c:v>1.783846673216519</c:v>
                </c:pt>
                <c:pt idx="377" formatCode="0.0000">
                  <c:v>1.5133230653566248</c:v>
                </c:pt>
                <c:pt idx="378" formatCode="0.0000">
                  <c:v>1.3837790342261913</c:v>
                </c:pt>
                <c:pt idx="379" formatCode="0.0000">
                  <c:v>1.2587113549774793</c:v>
                </c:pt>
                <c:pt idx="380" formatCode="0.0000">
                  <c:v>1.1410982153146358</c:v>
                </c:pt>
                <c:pt idx="381" formatCode="0.0000">
                  <c:v>1.1244181796694628</c:v>
                </c:pt>
                <c:pt idx="382" formatCode="0.0000">
                  <c:v>1.8024848181193684</c:v>
                </c:pt>
                <c:pt idx="383" formatCode="0.0000">
                  <c:v>1.488292791313133</c:v>
                </c:pt>
                <c:pt idx="384" formatCode="0.0000">
                  <c:v>1.3733598357790504</c:v>
                </c:pt>
                <c:pt idx="385" formatCode="0.0000">
                  <c:v>1.2657314135006876</c:v>
                </c:pt>
                <c:pt idx="386" formatCode="0.0000">
                  <c:v>1.1440751368135764</c:v>
                </c:pt>
                <c:pt idx="387" formatCode="0.0000">
                  <c:v>1.3269586050648712</c:v>
                </c:pt>
                <c:pt idx="388" formatCode="0.0000">
                  <c:v>1.2921531539248925</c:v>
                </c:pt>
                <c:pt idx="389" formatCode="0.0000">
                  <c:v>1.4405218427573545</c:v>
                </c:pt>
                <c:pt idx="390" formatCode="0.0000">
                  <c:v>1.4860669142989662</c:v>
                </c:pt>
                <c:pt idx="391" formatCode="0.0000">
                  <c:v>1.5550366188001408</c:v>
                </c:pt>
                <c:pt idx="392" formatCode="0.0000">
                  <c:v>1.4276590400373521</c:v>
                </c:pt>
                <c:pt idx="393" formatCode="0.0000">
                  <c:v>1.9972893221154999</c:v>
                </c:pt>
                <c:pt idx="394" formatCode="0.0000">
                  <c:v>1.6233613123622246</c:v>
                </c:pt>
                <c:pt idx="395" formatCode="0.0000">
                  <c:v>1.4924688960753516</c:v>
                </c:pt>
                <c:pt idx="396" formatCode="0.0000">
                  <c:v>1.5020889093459791</c:v>
                </c:pt>
                <c:pt idx="397" formatCode="0.0000">
                  <c:v>1.3774123012219979</c:v>
                </c:pt>
                <c:pt idx="398" formatCode="0.0000">
                  <c:v>1.254213834883648</c:v>
                </c:pt>
                <c:pt idx="399" formatCode="0.0000">
                  <c:v>1.1970926500170247</c:v>
                </c:pt>
                <c:pt idx="400" formatCode="0.0000">
                  <c:v>1.2573462413853016</c:v>
                </c:pt>
                <c:pt idx="401" formatCode="0.0000">
                  <c:v>1.244754974646499</c:v>
                </c:pt>
                <c:pt idx="402" formatCode="0.0000">
                  <c:v>1.1730308906980633</c:v>
                </c:pt>
                <c:pt idx="403" formatCode="0.0000">
                  <c:v>1.1288026404412141</c:v>
                </c:pt>
                <c:pt idx="404" formatCode="0.0000">
                  <c:v>1.0097780545039829</c:v>
                </c:pt>
                <c:pt idx="405" formatCode="0.0000">
                  <c:v>1.0099982532646496</c:v>
                </c:pt>
                <c:pt idx="406" formatCode="0.0000">
                  <c:v>0.89415006089917304</c:v>
                </c:pt>
                <c:pt idx="407" formatCode="0.0000">
                  <c:v>0.78081045497215384</c:v>
                </c:pt>
                <c:pt idx="408" formatCode="0.0000">
                  <c:v>1.1593774576815987</c:v>
                </c:pt>
                <c:pt idx="409" formatCode="0.0000">
                  <c:v>1.0117780341669369</c:v>
                </c:pt>
                <c:pt idx="410" formatCode="0.0000">
                  <c:v>0.96882957195338859</c:v>
                </c:pt>
                <c:pt idx="411" formatCode="0.0000">
                  <c:v>2.0831948315425191</c:v>
                </c:pt>
                <c:pt idx="412" formatCode="0.0000">
                  <c:v>1.4534662173770472</c:v>
                </c:pt>
                <c:pt idx="413" formatCode="0.0000">
                  <c:v>1.389205198545544</c:v>
                </c:pt>
                <c:pt idx="414" formatCode="0.0000">
                  <c:v>1.2880841959125893</c:v>
                </c:pt>
                <c:pt idx="415" formatCode="0.0000">
                  <c:v>1.1647821189964587</c:v>
                </c:pt>
                <c:pt idx="416" formatCode="0.0000">
                  <c:v>1.1029356102584531</c:v>
                </c:pt>
                <c:pt idx="417" formatCode="0.0000">
                  <c:v>1.788321363716225</c:v>
                </c:pt>
                <c:pt idx="418" formatCode="0.0000">
                  <c:v>1.4843788154404918</c:v>
                </c:pt>
                <c:pt idx="419" formatCode="0.0000">
                  <c:v>1.6227679182434636</c:v>
                </c:pt>
                <c:pt idx="420" formatCode="0.0000">
                  <c:v>1.481185827680116</c:v>
                </c:pt>
                <c:pt idx="421" formatCode="0.0000">
                  <c:v>2.4853731314594021</c:v>
                </c:pt>
                <c:pt idx="422" formatCode="0.0000">
                  <c:v>1.8485534039362888</c:v>
                </c:pt>
                <c:pt idx="423" formatCode="0.0000">
                  <c:v>1.8693507065539787</c:v>
                </c:pt>
                <c:pt idx="424" formatCode="0.0000">
                  <c:v>3.2515291254995207</c:v>
                </c:pt>
                <c:pt idx="425" formatCode="0.0000">
                  <c:v>2.1247386673048494</c:v>
                </c:pt>
                <c:pt idx="426" formatCode="0.0000">
                  <c:v>2.0063410348148478</c:v>
                </c:pt>
                <c:pt idx="427" formatCode="0.0000">
                  <c:v>1.8726880262151222</c:v>
                </c:pt>
                <c:pt idx="428" formatCode="0.0000">
                  <c:v>1.7853826102386152</c:v>
                </c:pt>
                <c:pt idx="429" formatCode="0.0000">
                  <c:v>1.6743385151255941</c:v>
                </c:pt>
                <c:pt idx="430" formatCode="0.0000">
                  <c:v>1.5532915995693577</c:v>
                </c:pt>
                <c:pt idx="431" formatCode="0.0000">
                  <c:v>1.5528383926264062</c:v>
                </c:pt>
                <c:pt idx="432" formatCode="0.0000">
                  <c:v>1.4365287620856506</c:v>
                </c:pt>
                <c:pt idx="433" formatCode="0.0000">
                  <c:v>1.4112722654312047</c:v>
                </c:pt>
                <c:pt idx="434" formatCode="0.0000">
                  <c:v>1.299876135897952</c:v>
                </c:pt>
                <c:pt idx="435" formatCode="0.0000">
                  <c:v>1.391411872473824</c:v>
                </c:pt>
                <c:pt idx="436" formatCode="0.0000">
                  <c:v>1.2831206468815191</c:v>
                </c:pt>
                <c:pt idx="437" formatCode="0.0000">
                  <c:v>4.2462469075580209</c:v>
                </c:pt>
                <c:pt idx="438" formatCode="0.0000">
                  <c:v>2.0372290512474107</c:v>
                </c:pt>
                <c:pt idx="439" formatCode="0.0000">
                  <c:v>2.1612803447419182</c:v>
                </c:pt>
                <c:pt idx="440" formatCode="0.0000">
                  <c:v>2.1509143191918323</c:v>
                </c:pt>
                <c:pt idx="441" formatCode="0.0000">
                  <c:v>2.6565234852328032</c:v>
                </c:pt>
                <c:pt idx="442" formatCode="0.0000">
                  <c:v>2.335982257897339</c:v>
                </c:pt>
                <c:pt idx="443" formatCode="0.0000">
                  <c:v>2.3207341387192821</c:v>
                </c:pt>
                <c:pt idx="444" formatCode="0.0000">
                  <c:v>2.3336887371178188</c:v>
                </c:pt>
                <c:pt idx="445" formatCode="0.0000">
                  <c:v>2.6953848446175437</c:v>
                </c:pt>
                <c:pt idx="446" formatCode="0.0000">
                  <c:v>2.3373096556618855</c:v>
                </c:pt>
                <c:pt idx="447" formatCode="0.0000">
                  <c:v>2.2802788333866237</c:v>
                </c:pt>
                <c:pt idx="448" formatCode="0.0000">
                  <c:v>2.1559804746565474</c:v>
                </c:pt>
                <c:pt idx="449" formatCode="0.0000">
                  <c:v>2.1531574659164328</c:v>
                </c:pt>
                <c:pt idx="450" formatCode="0.0000">
                  <c:v>2.0305094615850656</c:v>
                </c:pt>
                <c:pt idx="451" formatCode="0.0000">
                  <c:v>1.969574328883468</c:v>
                </c:pt>
                <c:pt idx="452" formatCode="0.0000">
                  <c:v>1.9337679466140139</c:v>
                </c:pt>
                <c:pt idx="453" formatCode="0.0000">
                  <c:v>1.818522209346974</c:v>
                </c:pt>
                <c:pt idx="454" formatCode="0.0000">
                  <c:v>1.7037259004198497</c:v>
                </c:pt>
                <c:pt idx="455" formatCode="0.0000">
                  <c:v>1.594707781159471</c:v>
                </c:pt>
                <c:pt idx="456" formatCode="0.0000">
                  <c:v>1.4884077948967676</c:v>
                </c:pt>
                <c:pt idx="457" formatCode="0.0000">
                  <c:v>1.7884694308691134</c:v>
                </c:pt>
                <c:pt idx="458" formatCode="0.0000">
                  <c:v>1.6746344399052409</c:v>
                </c:pt>
                <c:pt idx="459" formatCode="0.0000">
                  <c:v>1.6265265878857278</c:v>
                </c:pt>
                <c:pt idx="460" formatCode="0.0000">
                  <c:v>1.5195344251733798</c:v>
                </c:pt>
                <c:pt idx="461" formatCode="0.0000">
                  <c:v>1.4162398402023049</c:v>
                </c:pt>
                <c:pt idx="462" formatCode="0.0000">
                  <c:v>1.3155348312004895</c:v>
                </c:pt>
                <c:pt idx="463" formatCode="0.0000">
                  <c:v>1.2365119029037805</c:v>
                </c:pt>
                <c:pt idx="464" formatCode="0.0000">
                  <c:v>1.1442835691713633</c:v>
                </c:pt>
                <c:pt idx="465" formatCode="0.0000">
                  <c:v>1.1172817678460418</c:v>
                </c:pt>
                <c:pt idx="466" formatCode="0.0000">
                  <c:v>1.1036632599604657</c:v>
                </c:pt>
                <c:pt idx="467" formatCode="0.0000">
                  <c:v>1.0937181116822583</c:v>
                </c:pt>
                <c:pt idx="468" formatCode="0.0000">
                  <c:v>1.0817465645405004</c:v>
                </c:pt>
                <c:pt idx="469" formatCode="0.0000">
                  <c:v>1.0708895836416088</c:v>
                </c:pt>
                <c:pt idx="470" formatCode="0.0000">
                  <c:v>1.0603049525907806</c:v>
                </c:pt>
                <c:pt idx="471" formatCode="0.0000">
                  <c:v>1.0498520558905242</c:v>
                </c:pt>
                <c:pt idx="472" formatCode="0.0000">
                  <c:v>1.0843632541670547</c:v>
                </c:pt>
                <c:pt idx="473" formatCode="0.0000">
                  <c:v>1.0643776511762504</c:v>
                </c:pt>
                <c:pt idx="474" formatCode="0.0000">
                  <c:v>1.0249490633758795</c:v>
                </c:pt>
                <c:pt idx="475" formatCode="0.0000">
                  <c:v>1.0100476293026692</c:v>
                </c:pt>
                <c:pt idx="476" formatCode="0.0000">
                  <c:v>0.99929850231497208</c:v>
                </c:pt>
                <c:pt idx="477" formatCode="0.0000">
                  <c:v>0.98931994363378128</c:v>
                </c:pt>
                <c:pt idx="478" formatCode="0.0000">
                  <c:v>0.98431891036250951</c:v>
                </c:pt>
                <c:pt idx="479" formatCode="0.0000">
                  <c:v>0.97409231916341443</c:v>
                </c:pt>
                <c:pt idx="480" formatCode="0.0000">
                  <c:v>0.96103396060070589</c:v>
                </c:pt>
                <c:pt idx="481" formatCode="0.0000">
                  <c:v>0.95099045885492517</c:v>
                </c:pt>
                <c:pt idx="482" formatCode="0.0000">
                  <c:v>0.94561248237639717</c:v>
                </c:pt>
                <c:pt idx="483" formatCode="0.0000">
                  <c:v>0.93291025072658051</c:v>
                </c:pt>
                <c:pt idx="484" formatCode="0.0000">
                  <c:v>0.92315638816245249</c:v>
                </c:pt>
                <c:pt idx="485" formatCode="0.0000">
                  <c:v>0.91396710599379982</c:v>
                </c:pt>
                <c:pt idx="486" formatCode="0.0000">
                  <c:v>1.2733038002021548</c:v>
                </c:pt>
                <c:pt idx="487" formatCode="0.0000">
                  <c:v>1.1729381747421705</c:v>
                </c:pt>
                <c:pt idx="488" formatCode="0.0000">
                  <c:v>1.0882302955755154</c:v>
                </c:pt>
                <c:pt idx="489" formatCode="0.0000">
                  <c:v>1.0041523914217296</c:v>
                </c:pt>
                <c:pt idx="490" formatCode="0.0000">
                  <c:v>0.92492020668553943</c:v>
                </c:pt>
                <c:pt idx="491" formatCode="0.0000">
                  <c:v>0.87037626876423846</c:v>
                </c:pt>
                <c:pt idx="492" formatCode="0.0000">
                  <c:v>0.85426167720294421</c:v>
                </c:pt>
                <c:pt idx="493" formatCode="0.0000">
                  <c:v>0.84459351131514704</c:v>
                </c:pt>
                <c:pt idx="494" formatCode="0.0000">
                  <c:v>0.83606395685844892</c:v>
                </c:pt>
                <c:pt idx="495" formatCode="0.0000">
                  <c:v>0.82779157558477301</c:v>
                </c:pt>
                <c:pt idx="496" formatCode="0.0000">
                  <c:v>0.8196294325197051</c:v>
                </c:pt>
                <c:pt idx="497" formatCode="0.0000">
                  <c:v>0.8115524800904439</c:v>
                </c:pt>
                <c:pt idx="498" formatCode="0.0000">
                  <c:v>0.80355590283167755</c:v>
                </c:pt>
                <c:pt idx="499" formatCode="0.0000">
                  <c:v>0.7970007958576335</c:v>
                </c:pt>
                <c:pt idx="500" formatCode="0.0000">
                  <c:v>0.78802472752861763</c:v>
                </c:pt>
                <c:pt idx="501" formatCode="0.0000">
                  <c:v>0.78007378077691625</c:v>
                </c:pt>
                <c:pt idx="502" formatCode="0.0000">
                  <c:v>0.77235660554554741</c:v>
                </c:pt>
                <c:pt idx="503" formatCode="0.0000">
                  <c:v>0.76474126078889726</c:v>
                </c:pt>
                <c:pt idx="504" formatCode="0.0000">
                  <c:v>0.75720523155311459</c:v>
                </c:pt>
                <c:pt idx="505" formatCode="0.0000">
                  <c:v>0.7497441667685546</c:v>
                </c:pt>
                <c:pt idx="506" formatCode="0.0000">
                  <c:v>0.74235673547378389</c:v>
                </c:pt>
                <c:pt idx="507" formatCode="0.0000">
                  <c:v>0.73504211385327556</c:v>
                </c:pt>
                <c:pt idx="508" formatCode="0.0000">
                  <c:v>0.7277995681865479</c:v>
                </c:pt>
                <c:pt idx="509" formatCode="0.0000">
                  <c:v>0.72062838558573561</c:v>
                </c:pt>
                <c:pt idx="510" formatCode="0.0000">
                  <c:v>0.71352786244447552</c:v>
                </c:pt>
                <c:pt idx="511" formatCode="0.0000">
                  <c:v>0.70649730246376452</c:v>
                </c:pt>
                <c:pt idx="512" formatCode="0.0000">
                  <c:v>0.69953601626755224</c:v>
                </c:pt>
                <c:pt idx="513" formatCode="0.0000">
                  <c:v>0.6926433212826888</c:v>
                </c:pt>
                <c:pt idx="514" formatCode="0.0000">
                  <c:v>0.68581854166329104</c:v>
                </c:pt>
                <c:pt idx="515" formatCode="0.0000">
                  <c:v>0.67906100822303017</c:v>
                </c:pt>
                <c:pt idx="516" formatCode="0.0000">
                  <c:v>0.67237005836927721</c:v>
                </c:pt>
                <c:pt idx="517" formatCode="0.0000">
                  <c:v>0.66574503603809365</c:v>
                </c:pt>
                <c:pt idx="518" formatCode="0.0000">
                  <c:v>0.65918529162989681</c:v>
                </c:pt>
                <c:pt idx="519" formatCode="0.0000">
                  <c:v>0.65269018194576323</c:v>
                </c:pt>
                <c:pt idx="520" formatCode="0.0000">
                  <c:v>0.64625907012436212</c:v>
                </c:pt>
                <c:pt idx="521" formatCode="0.0000">
                  <c:v>0.63989132557950867</c:v>
                </c:pt>
                <c:pt idx="522" formatCode="0.0000">
                  <c:v>0.63358632393833425</c:v>
                </c:pt>
                <c:pt idx="523" formatCode="0.0000">
                  <c:v>0.97125468384053115</c:v>
                </c:pt>
                <c:pt idx="524" formatCode="0.0000">
                  <c:v>0.94621628873058794</c:v>
                </c:pt>
                <c:pt idx="525" formatCode="0.0000">
                  <c:v>0.87285800515797529</c:v>
                </c:pt>
                <c:pt idx="526" formatCode="0.0000">
                  <c:v>0.80560708987311047</c:v>
                </c:pt>
                <c:pt idx="527" formatCode="0.0000">
                  <c:v>0.73905815649821216</c:v>
                </c:pt>
                <c:pt idx="528" formatCode="0.0000">
                  <c:v>0.67606288088773003</c:v>
                </c:pt>
                <c:pt idx="529" formatCode="0.0000">
                  <c:v>0.61459553223694585</c:v>
                </c:pt>
                <c:pt idx="530" formatCode="0.0000">
                  <c:v>0.61577411307350005</c:v>
                </c:pt>
                <c:pt idx="531" formatCode="0.0000">
                  <c:v>0.6042145575465131</c:v>
                </c:pt>
                <c:pt idx="532" formatCode="0.0000">
                  <c:v>0.57998825140191512</c:v>
                </c:pt>
                <c:pt idx="533" formatCode="0.0000">
                  <c:v>0.56921767964429515</c:v>
                </c:pt>
                <c:pt idx="534" formatCode="0.0000">
                  <c:v>0.56277009982238646</c:v>
                </c:pt>
                <c:pt idx="535" formatCode="0.0000">
                  <c:v>0.55708578095756012</c:v>
                </c:pt>
                <c:pt idx="536" formatCode="0.0000">
                  <c:v>0.55157358190304551</c:v>
                </c:pt>
                <c:pt idx="537" formatCode="0.0000">
                  <c:v>0.54613496286901309</c:v>
                </c:pt>
                <c:pt idx="538" formatCode="0.0000">
                  <c:v>0.54075312894065841</c:v>
                </c:pt>
                <c:pt idx="539" formatCode="0.0000">
                  <c:v>0.53542485401838524</c:v>
                </c:pt>
                <c:pt idx="540" formatCode="0.0000">
                  <c:v>0.53014916788965138</c:v>
                </c:pt>
                <c:pt idx="541" formatCode="0.0000">
                  <c:v>0.52492547896056063</c:v>
                </c:pt>
                <c:pt idx="542" formatCode="0.0000">
                  <c:v>0.51975326270661326</c:v>
                </c:pt>
                <c:pt idx="543" formatCode="0.0000">
                  <c:v>0.51463200993356129</c:v>
                </c:pt>
                <c:pt idx="544" formatCode="0.0000">
                  <c:v>0.50956121815061262</c:v>
                </c:pt>
                <c:pt idx="545" formatCode="0.0000">
                  <c:v>0.50454039009794494</c:v>
                </c:pt>
                <c:pt idx="546" formatCode="0.0000">
                  <c:v>0.49956903346178583</c:v>
                </c:pt>
                <c:pt idx="547" formatCode="0.0000">
                  <c:v>0.49464666078695274</c:v>
                </c:pt>
                <c:pt idx="548" formatCode="0.0000">
                  <c:v>0.48977278942255326</c:v>
                </c:pt>
                <c:pt idx="549" formatCode="0.0000">
                  <c:v>0.48494694147358131</c:v>
                </c:pt>
                <c:pt idx="550" formatCode="0.0000">
                  <c:v>0.48016864375387935</c:v>
                </c:pt>
                <c:pt idx="551" formatCode="0.0000">
                  <c:v>0.47543742773971165</c:v>
                </c:pt>
                <c:pt idx="552" formatCode="0.0000">
                  <c:v>0.47075282952381958</c:v>
                </c:pt>
                <c:pt idx="553" formatCode="0.0000">
                  <c:v>0.46611438976993302</c:v>
                </c:pt>
                <c:pt idx="554" formatCode="0.0000">
                  <c:v>0.46152165366773179</c:v>
                </c:pt>
                <c:pt idx="555" formatCode="0.0000">
                  <c:v>0.45697417088825004</c:v>
                </c:pt>
                <c:pt idx="556" formatCode="0.0000">
                  <c:v>0.45247149553972055</c:v>
                </c:pt>
                <c:pt idx="557" formatCode="0.0000">
                  <c:v>0.44801318612385377</c:v>
                </c:pt>
                <c:pt idx="558" formatCode="0.0000">
                  <c:v>0.44359880549254804</c:v>
                </c:pt>
                <c:pt idx="559" formatCode="0.0000">
                  <c:v>0.43922792080502632</c:v>
                </c:pt>
                <c:pt idx="560" formatCode="0.0000">
                  <c:v>0.46059833010563039</c:v>
                </c:pt>
                <c:pt idx="561" formatCode="0.0000">
                  <c:v>0.43487919856585905</c:v>
                </c:pt>
                <c:pt idx="562" formatCode="0.0000">
                  <c:v>0.42707957492624982</c:v>
                </c:pt>
                <c:pt idx="563" formatCode="0.0000">
                  <c:v>0.4222882491515012</c:v>
                </c:pt>
                <c:pt idx="564" formatCode="0.0000">
                  <c:v>0.41803056689083612</c:v>
                </c:pt>
                <c:pt idx="565" formatCode="0.0000">
                  <c:v>0.41389555356688951</c:v>
                </c:pt>
                <c:pt idx="566" formatCode="0.0000">
                  <c:v>0.40981467739333471</c:v>
                </c:pt>
                <c:pt idx="567" formatCode="0.0000">
                  <c:v>0.40577623359585596</c:v>
                </c:pt>
                <c:pt idx="568" formatCode="0.0000">
                  <c:v>0.40177795034565594</c:v>
                </c:pt>
                <c:pt idx="569" formatCode="0.0000">
                  <c:v>0.39918167117273889</c:v>
                </c:pt>
                <c:pt idx="570" formatCode="0.0000">
                  <c:v>0.4050257864894507</c:v>
                </c:pt>
                <c:pt idx="571" formatCode="0.0000">
                  <c:v>0.52209529836646495</c:v>
                </c:pt>
                <c:pt idx="572" formatCode="0.0000">
                  <c:v>0.69080238224482748</c:v>
                </c:pt>
                <c:pt idx="573" formatCode="0.0000">
                  <c:v>0.62184914094151456</c:v>
                </c:pt>
                <c:pt idx="574" formatCode="0.0000">
                  <c:v>0.5556695627820577</c:v>
                </c:pt>
                <c:pt idx="575" formatCode="0.0000">
                  <c:v>0.49030418371458856</c:v>
                </c:pt>
                <c:pt idx="576" formatCode="0.0000">
                  <c:v>0.42680961483190966</c:v>
                </c:pt>
                <c:pt idx="577" formatCode="0.0000">
                  <c:v>0.37675230184309716</c:v>
                </c:pt>
                <c:pt idx="578" formatCode="0.0000">
                  <c:v>0.3654315829861185</c:v>
                </c:pt>
                <c:pt idx="579" formatCode="0.0000">
                  <c:v>0.36056837387779878</c:v>
                </c:pt>
                <c:pt idx="580" formatCode="0.0000">
                  <c:v>0.35680610909835453</c:v>
                </c:pt>
                <c:pt idx="581" formatCode="0.0000">
                  <c:v>0.35325565007380799</c:v>
                </c:pt>
                <c:pt idx="582" formatCode="0.0000">
                  <c:v>0.34976916949591319</c:v>
                </c:pt>
                <c:pt idx="583" formatCode="0.0000">
                  <c:v>0.34632185335351517</c:v>
                </c:pt>
                <c:pt idx="584" formatCode="0.0000">
                  <c:v>0.34563439649560923</c:v>
                </c:pt>
                <c:pt idx="585" formatCode="0.0000">
                  <c:v>0.33998270146005344</c:v>
                </c:pt>
                <c:pt idx="586" formatCode="0.0000">
                  <c:v>0.33626006515260587</c:v>
                </c:pt>
                <c:pt idx="587" formatCode="0.0000">
                  <c:v>0.33288496921210992</c:v>
                </c:pt>
                <c:pt idx="588" formatCode="0.0000">
                  <c:v>0.36342238095190194</c:v>
                </c:pt>
                <c:pt idx="589" formatCode="0.0000">
                  <c:v>0.3319586730300087</c:v>
                </c:pt>
                <c:pt idx="590" formatCode="0.0000">
                  <c:v>0.32814867278987886</c:v>
                </c:pt>
                <c:pt idx="591" formatCode="0.0000">
                  <c:v>0.32077852007865787</c:v>
                </c:pt>
                <c:pt idx="592" formatCode="0.0000">
                  <c:v>0.31693136325020732</c:v>
                </c:pt>
                <c:pt idx="593" formatCode="0.0000">
                  <c:v>0.31369465610326208</c:v>
                </c:pt>
                <c:pt idx="594" formatCode="0.0000">
                  <c:v>0.31058484664135444</c:v>
                </c:pt>
                <c:pt idx="595" formatCode="0.0000">
                  <c:v>0.30888399060267568</c:v>
                </c:pt>
                <c:pt idx="596" formatCode="0.0000">
                  <c:v>0.30471693730479749</c:v>
                </c:pt>
                <c:pt idx="597" formatCode="0.0000">
                  <c:v>0.30152805168348651</c:v>
                </c:pt>
                <c:pt idx="598" formatCode="0.0000">
                  <c:v>0.29852608729052965</c:v>
                </c:pt>
                <c:pt idx="599" formatCode="0.0000">
                  <c:v>0.342753729113909</c:v>
                </c:pt>
                <c:pt idx="600" formatCode="0.0000">
                  <c:v>0.30049415557461301</c:v>
                </c:pt>
                <c:pt idx="601" formatCode="0.0000">
                  <c:v>0.29108132242610535</c:v>
                </c:pt>
                <c:pt idx="602" formatCode="0.0000">
                  <c:v>0.28714260884957216</c:v>
                </c:pt>
                <c:pt idx="603" formatCode="0.0000">
                  <c:v>0.28413566958396247</c:v>
                </c:pt>
                <c:pt idx="604" formatCode="0.0000">
                  <c:v>0.28130653377891346</c:v>
                </c:pt>
                <c:pt idx="605" formatCode="0.0000">
                  <c:v>0.27852986180002931</c:v>
                </c:pt>
                <c:pt idx="606" formatCode="0.0000">
                  <c:v>0.27578462902040118</c:v>
                </c:pt>
                <c:pt idx="607" formatCode="0.0000">
                  <c:v>0.27306712269159378</c:v>
                </c:pt>
                <c:pt idx="608" formatCode="0.0000">
                  <c:v>0.27037650494184817</c:v>
                </c:pt>
                <c:pt idx="609" formatCode="0.0000">
                  <c:v>0.26771241713125588</c:v>
                </c:pt>
                <c:pt idx="610" formatCode="0.0000">
                  <c:v>0.26507458230571801</c:v>
                </c:pt>
                <c:pt idx="611" formatCode="0.0000">
                  <c:v>0.26246273920829361</c:v>
                </c:pt>
                <c:pt idx="612" formatCode="0.0000">
                  <c:v>0.25987663130817484</c:v>
                </c:pt>
                <c:pt idx="613" formatCode="0.0000">
                  <c:v>0.25731600495929241</c:v>
                </c:pt>
                <c:pt idx="614" formatCode="0.0000">
                  <c:v>0.25478060907406447</c:v>
                </c:pt>
                <c:pt idx="615" formatCode="0.0000">
                  <c:v>0.25227019504876708</c:v>
                </c:pt>
                <c:pt idx="616" formatCode="0.0000">
                  <c:v>0.24978451673085952</c:v>
                </c:pt>
                <c:pt idx="617" formatCode="0.0000">
                  <c:v>0.24732333039347154</c:v>
                </c:pt>
                <c:pt idx="618" formatCode="0.0000">
                  <c:v>0.24488639471127652</c:v>
                </c:pt>
                <c:pt idx="619" formatCode="0.0000">
                  <c:v>0.24247347073679135</c:v>
                </c:pt>
                <c:pt idx="620" formatCode="0.0000">
                  <c:v>0.24008432187694043</c:v>
                </c:pt>
                <c:pt idx="621" formatCode="0.0000">
                  <c:v>0.23771871386985666</c:v>
                </c:pt>
                <c:pt idx="622" formatCode="0.0000">
                  <c:v>0.23537641476191062</c:v>
                </c:pt>
                <c:pt idx="623" formatCode="0.0000">
                  <c:v>0.23305719488496726</c:v>
                </c:pt>
                <c:pt idx="624" formatCode="0.0000">
                  <c:v>0.23076082683386667</c:v>
                </c:pt>
                <c:pt idx="625" formatCode="0.0000">
                  <c:v>0.22848708544412571</c:v>
                </c:pt>
                <c:pt idx="626" formatCode="0.0000">
                  <c:v>0.22623574776986091</c:v>
                </c:pt>
                <c:pt idx="627" formatCode="0.0000">
                  <c:v>0.22400659306192752</c:v>
                </c:pt>
                <c:pt idx="628" formatCode="0.0000">
                  <c:v>0.22520576985379009</c:v>
                </c:pt>
                <c:pt idx="629" formatCode="0.0000">
                  <c:v>0.22017920045530523</c:v>
                </c:pt>
                <c:pt idx="630" formatCode="0.0000">
                  <c:v>0.21754384560201925</c:v>
                </c:pt>
                <c:pt idx="631" formatCode="0.0000">
                  <c:v>0.21532302839900128</c:v>
                </c:pt>
                <c:pt idx="632" formatCode="0.0000">
                  <c:v>0.21318857146073708</c:v>
                </c:pt>
                <c:pt idx="633" formatCode="0.0000">
                  <c:v>0.21108584508165509</c:v>
                </c:pt>
                <c:pt idx="634" formatCode="0.0000">
                  <c:v>0.20900561276011673</c:v>
                </c:pt>
                <c:pt idx="635" formatCode="0.0000">
                  <c:v>0.20694617206542815</c:v>
                </c:pt>
                <c:pt idx="636" formatCode="0.0000">
                  <c:v>0.2049070724156512</c:v>
                </c:pt>
                <c:pt idx="637" formatCode="0.0000">
                  <c:v>0.21651354104229584</c:v>
                </c:pt>
                <c:pt idx="638" formatCode="0.0000">
                  <c:v>0.28687980922025136</c:v>
                </c:pt>
                <c:pt idx="639" formatCode="0.0000">
                  <c:v>0.21317856548788178</c:v>
                </c:pt>
                <c:pt idx="640" formatCode="0.0000">
                  <c:v>0.19931740389098038</c:v>
                </c:pt>
                <c:pt idx="641" formatCode="0.0000">
                  <c:v>0.19540196088970502</c:v>
                </c:pt>
                <c:pt idx="642" formatCode="0.0000">
                  <c:v>0.19315279057298021</c:v>
                </c:pt>
                <c:pt idx="643" formatCode="0.0000">
                  <c:v>0.19119587525022444</c:v>
                </c:pt>
                <c:pt idx="644" formatCode="0.0000">
                  <c:v>0.18930306018470777</c:v>
                </c:pt>
                <c:pt idx="645" formatCode="0.0000">
                  <c:v>0.18743633246177632</c:v>
                </c:pt>
                <c:pt idx="646" formatCode="0.0000">
                  <c:v>0.18558923211769324</c:v>
                </c:pt>
                <c:pt idx="647" formatCode="0.0000">
                  <c:v>0.18376053646962284</c:v>
                </c:pt>
                <c:pt idx="648" formatCode="0.0000">
                  <c:v>0.18194989337517467</c:v>
                </c:pt>
                <c:pt idx="649" formatCode="0.0000">
                  <c:v>0.18015709661688759</c:v>
                </c:pt>
                <c:pt idx="650" formatCode="0.0000">
                  <c:v>0.17838196564770112</c:v>
                </c:pt>
                <c:pt idx="651" formatCode="0.0000">
                  <c:v>0.17662432562201238</c:v>
                </c:pt>
                <c:pt idx="652" formatCode="0.0000">
                  <c:v>0.17488400406789653</c:v>
                </c:pt>
                <c:pt idx="653" formatCode="0.0000">
                  <c:v>0.1935990329659332</c:v>
                </c:pt>
                <c:pt idx="654" formatCode="0.0000">
                  <c:v>0.17688989599710969</c:v>
                </c:pt>
                <c:pt idx="655" formatCode="0.0000">
                  <c:v>0.3033647904105905</c:v>
                </c:pt>
                <c:pt idx="656" formatCode="0.0000">
                  <c:v>0.32734389748860743</c:v>
                </c:pt>
                <c:pt idx="657" formatCode="0.0000">
                  <c:v>1.2537973683388637</c:v>
                </c:pt>
                <c:pt idx="658" formatCode="0.0000">
                  <c:v>0.93338447367999111</c:v>
                </c:pt>
                <c:pt idx="659" formatCode="0.0000">
                  <c:v>1.2565760386052305</c:v>
                </c:pt>
                <c:pt idx="660" formatCode="0.0000">
                  <c:v>1.1181710536672484</c:v>
                </c:pt>
                <c:pt idx="661" formatCode="0.0000">
                  <c:v>0.99732721337503061</c:v>
                </c:pt>
                <c:pt idx="662" formatCode="0.0000">
                  <c:v>1.16601361803621</c:v>
                </c:pt>
                <c:pt idx="663" formatCode="0.0000">
                  <c:v>1.1603655341610004</c:v>
                </c:pt>
                <c:pt idx="664" formatCode="0.0000">
                  <c:v>1.0372037982604612</c:v>
                </c:pt>
                <c:pt idx="665" formatCode="0.0000">
                  <c:v>1.0025082552779374</c:v>
                </c:pt>
                <c:pt idx="666" formatCode="0.0000">
                  <c:v>0.99168223475977657</c:v>
                </c:pt>
                <c:pt idx="667" formatCode="0.0000">
                  <c:v>0.93939776505988182</c:v>
                </c:pt>
                <c:pt idx="668" formatCode="0.0000">
                  <c:v>1.0247333388992022</c:v>
                </c:pt>
                <c:pt idx="669" formatCode="0.0000">
                  <c:v>0.96471251222384891</c:v>
                </c:pt>
                <c:pt idx="670" formatCode="0.0000">
                  <c:v>0.85626441489740923</c:v>
                </c:pt>
                <c:pt idx="671" formatCode="0.0000">
                  <c:v>0.78629242627824514</c:v>
                </c:pt>
                <c:pt idx="672" formatCode="0.0000">
                  <c:v>0.67115954910796094</c:v>
                </c:pt>
                <c:pt idx="673" formatCode="0.0000">
                  <c:v>0.64763572645072576</c:v>
                </c:pt>
                <c:pt idx="674" formatCode="0.0000">
                  <c:v>0.53826359125516765</c:v>
                </c:pt>
                <c:pt idx="675" formatCode="0.0000">
                  <c:v>0.44686167639310809</c:v>
                </c:pt>
                <c:pt idx="676" formatCode="0.0000">
                  <c:v>0.41959586785154679</c:v>
                </c:pt>
                <c:pt idx="677" formatCode="0.0000">
                  <c:v>0.3174806142866165</c:v>
                </c:pt>
                <c:pt idx="678" formatCode="0.0000">
                  <c:v>0.30868570471745121</c:v>
                </c:pt>
                <c:pt idx="679" formatCode="0.0000">
                  <c:v>0.24651991043573779</c:v>
                </c:pt>
                <c:pt idx="680" formatCode="0.0000">
                  <c:v>0.1534174349352575</c:v>
                </c:pt>
                <c:pt idx="681" formatCode="0.0000">
                  <c:v>0.14832161244088299</c:v>
                </c:pt>
                <c:pt idx="682" formatCode="0.0000">
                  <c:v>0.13277420781084978</c:v>
                </c:pt>
                <c:pt idx="683" formatCode="0.0000">
                  <c:v>0.1318536736993787</c:v>
                </c:pt>
                <c:pt idx="684" formatCode="0.0000">
                  <c:v>0.12792058248768567</c:v>
                </c:pt>
                <c:pt idx="685" formatCode="0.0000">
                  <c:v>0.12622308990082498</c:v>
                </c:pt>
                <c:pt idx="686" formatCode="0.0000">
                  <c:v>0.12490685949735006</c:v>
                </c:pt>
                <c:pt idx="687" formatCode="0.0000">
                  <c:v>0.14001465017103909</c:v>
                </c:pt>
                <c:pt idx="688" formatCode="0.0000">
                  <c:v>0.12924439217825606</c:v>
                </c:pt>
                <c:pt idx="689" formatCode="0.0000">
                  <c:v>0.52159104806024037</c:v>
                </c:pt>
                <c:pt idx="690" formatCode="0.0000">
                  <c:v>0.71236936018210228</c:v>
                </c:pt>
                <c:pt idx="691" formatCode="0.0000">
                  <c:v>0.61495098810020343</c:v>
                </c:pt>
                <c:pt idx="692" formatCode="0.0000">
                  <c:v>0.52309730132387022</c:v>
                </c:pt>
                <c:pt idx="693" formatCode="0.0000">
                  <c:v>0.54462664447477593</c:v>
                </c:pt>
                <c:pt idx="694" formatCode="0.0000">
                  <c:v>0.93034104718114385</c:v>
                </c:pt>
                <c:pt idx="695" formatCode="0.0000">
                  <c:v>1.0156620692447162</c:v>
                </c:pt>
                <c:pt idx="696" formatCode="0.0000">
                  <c:v>0.89091474212660082</c:v>
                </c:pt>
                <c:pt idx="697" formatCode="0.0000">
                  <c:v>0.76963627314579153</c:v>
                </c:pt>
                <c:pt idx="698" formatCode="0.0000">
                  <c:v>0.65484994552649511</c:v>
                </c:pt>
                <c:pt idx="699" formatCode="0.0000">
                  <c:v>0.80171088788284717</c:v>
                </c:pt>
                <c:pt idx="700" formatCode="0.0000">
                  <c:v>1.1327501100627351</c:v>
                </c:pt>
                <c:pt idx="701" formatCode="0.0000">
                  <c:v>1.0002928586949065</c:v>
                </c:pt>
                <c:pt idx="702" formatCode="0.0000">
                  <c:v>0.87547416361512231</c:v>
                </c:pt>
                <c:pt idx="703" formatCode="0.0000">
                  <c:v>0.75727749256456456</c:v>
                </c:pt>
                <c:pt idx="704" formatCode="0.0000">
                  <c:v>0.64511194292174034</c:v>
                </c:pt>
                <c:pt idx="705" formatCode="0.0000">
                  <c:v>0.53849899047120853</c:v>
                </c:pt>
                <c:pt idx="706" formatCode="0.0000">
                  <c:v>0.43521088628735116</c:v>
                </c:pt>
                <c:pt idx="707" formatCode="0.0000">
                  <c:v>0.33309726851228216</c:v>
                </c:pt>
                <c:pt idx="708" formatCode="0.0000">
                  <c:v>0.23452791935759501</c:v>
                </c:pt>
                <c:pt idx="709" formatCode="0.0000">
                  <c:v>0.13929036140189036</c:v>
                </c:pt>
                <c:pt idx="710" formatCode="0.0000">
                  <c:v>0.10508499888987313</c:v>
                </c:pt>
                <c:pt idx="711" formatCode="0.0000">
                  <c:v>9.9282673660962772E-2</c:v>
                </c:pt>
                <c:pt idx="712" formatCode="0.0000">
                  <c:v>9.683885565225693E-2</c:v>
                </c:pt>
                <c:pt idx="713" formatCode="0.0000">
                  <c:v>9.5641489334695975E-2</c:v>
                </c:pt>
                <c:pt idx="714" formatCode="0.0000">
                  <c:v>9.4658756903160723E-2</c:v>
                </c:pt>
                <c:pt idx="715" formatCode="0.0000">
                  <c:v>9.3719365421343404E-2</c:v>
                </c:pt>
                <c:pt idx="716" formatCode="0.0000">
                  <c:v>9.2794815048108575E-2</c:v>
                </c:pt>
                <c:pt idx="717" formatCode="0.0000">
                  <c:v>0.14510548941413004</c:v>
                </c:pt>
                <c:pt idx="718" formatCode="0.0000">
                  <c:v>0.10253203818230887</c:v>
                </c:pt>
                <c:pt idx="719" formatCode="0.0000">
                  <c:v>9.1996289644126539E-2</c:v>
                </c:pt>
                <c:pt idx="720" formatCode="0.0000">
                  <c:v>0.27174620112496833</c:v>
                </c:pt>
                <c:pt idx="721" formatCode="0.0000">
                  <c:v>0.2372107641078082</c:v>
                </c:pt>
                <c:pt idx="722" formatCode="0.0000">
                  <c:v>0.16360323806350316</c:v>
                </c:pt>
                <c:pt idx="723" formatCode="0.0000">
                  <c:v>0.81954585360163945</c:v>
                </c:pt>
                <c:pt idx="724" formatCode="0.0000">
                  <c:v>0.54234858083369275</c:v>
                </c:pt>
                <c:pt idx="725" formatCode="0.0000">
                  <c:v>0.4361797121785147</c:v>
                </c:pt>
                <c:pt idx="726" formatCode="0.0000">
                  <c:v>0.87245774352291894</c:v>
                </c:pt>
                <c:pt idx="727" formatCode="0.0000">
                  <c:v>0.7780958017802394</c:v>
                </c:pt>
                <c:pt idx="728" formatCode="0.0000">
                  <c:v>0.66374293455528977</c:v>
                </c:pt>
                <c:pt idx="729" formatCode="0.0000">
                  <c:v>1.8469323344736961</c:v>
                </c:pt>
                <c:pt idx="730" formatCode="0.0000">
                  <c:v>1.219379048442317</c:v>
                </c:pt>
                <c:pt idx="731" formatCode="0.0000">
                  <c:v>1.1841385745004795</c:v>
                </c:pt>
                <c:pt idx="732" formatCode="0.0000">
                  <c:v>1.2303569988233964</c:v>
                </c:pt>
                <c:pt idx="733" formatCode="0.0000">
                  <c:v>1.2328031071619636</c:v>
                </c:pt>
                <c:pt idx="734" formatCode="0.0000">
                  <c:v>1.2351154209252451</c:v>
                </c:pt>
                <c:pt idx="735" formatCode="0.0000">
                  <c:v>1.195882853738059</c:v>
                </c:pt>
              </c:numCache>
            </c:numRef>
          </c:yVal>
          <c:smooth val="0"/>
          <c:extLst>
            <c:ext xmlns:c16="http://schemas.microsoft.com/office/drawing/2014/chart" uri="{C3380CC4-5D6E-409C-BE32-E72D297353CC}">
              <c16:uniqueId val="{00000001-AB29-D14C-B861-6F5FA3A0A388}"/>
            </c:ext>
          </c:extLst>
        </c:ser>
        <c:ser>
          <c:idx val="2"/>
          <c:order val="2"/>
          <c:tx>
            <c:strRef>
              <c:f>Escenarios!$F$5</c:f>
              <c:strCache>
                <c:ptCount val="1"/>
                <c:pt idx="0">
                  <c:v>Escenario 2</c:v>
                </c:pt>
              </c:strCache>
            </c:strRef>
          </c:tx>
          <c:spPr>
            <a:ln w="12700" cap="rnd">
              <a:solidFill>
                <a:schemeClr val="accent6"/>
              </a:solidFill>
              <a:round/>
            </a:ln>
            <a:effectLst/>
          </c:spPr>
          <c:marker>
            <c:symbol val="none"/>
          </c:marker>
          <c:xVal>
            <c:strRef>
              <c:f>Cálculos!$AE:$AE</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Cálculos!$AN:$AN</c:f>
              <c:numCache>
                <c:formatCode>General</c:formatCode>
                <c:ptCount val="1048576"/>
                <c:pt idx="4">
                  <c:v>0</c:v>
                </c:pt>
                <c:pt idx="6" formatCode="0.0000">
                  <c:v>2.35720374573651</c:v>
                </c:pt>
                <c:pt idx="7" formatCode="0.0000">
                  <c:v>1.1944578770665588</c:v>
                </c:pt>
                <c:pt idx="8" formatCode="0.0000">
                  <c:v>1.8336336146212033</c:v>
                </c:pt>
                <c:pt idx="9" formatCode="0.0000">
                  <c:v>1.3316970938525712</c:v>
                </c:pt>
                <c:pt idx="10" formatCode="0.0000">
                  <c:v>1.4591837096975175</c:v>
                </c:pt>
                <c:pt idx="11" formatCode="0.0000">
                  <c:v>2.1847421330794288</c:v>
                </c:pt>
                <c:pt idx="12" formatCode="0.0000">
                  <c:v>1.4418241475270659</c:v>
                </c:pt>
                <c:pt idx="13" formatCode="0.0000">
                  <c:v>1.319795710887151</c:v>
                </c:pt>
                <c:pt idx="14" formatCode="0.0000">
                  <c:v>1.2019934578711446</c:v>
                </c:pt>
                <c:pt idx="15" formatCode="0.0000">
                  <c:v>1.0914253435784911</c:v>
                </c:pt>
                <c:pt idx="16" formatCode="0.0000">
                  <c:v>1.0814408046082602</c:v>
                </c:pt>
                <c:pt idx="17" formatCode="0.0000">
                  <c:v>2.2590064290830276</c:v>
                </c:pt>
                <c:pt idx="18" formatCode="0.0000">
                  <c:v>1.428254921535975</c:v>
                </c:pt>
                <c:pt idx="19" formatCode="0.0000">
                  <c:v>1.320627904305955</c:v>
                </c:pt>
                <c:pt idx="20" formatCode="0.0000">
                  <c:v>1.2200667403199388</c:v>
                </c:pt>
                <c:pt idx="21" formatCode="0.0000">
                  <c:v>1.1052971166169441</c:v>
                </c:pt>
                <c:pt idx="22" formatCode="0.0000">
                  <c:v>1.3123724990408512</c:v>
                </c:pt>
                <c:pt idx="23" formatCode="0.0000">
                  <c:v>1.2655382773678339</c:v>
                </c:pt>
                <c:pt idx="24" formatCode="0.0000">
                  <c:v>1.4235514599867973</c:v>
                </c:pt>
                <c:pt idx="25" formatCode="0.0000">
                  <c:v>1.4712972714090442</c:v>
                </c:pt>
                <c:pt idx="26" formatCode="0.0000">
                  <c:v>1.5070422477916141</c:v>
                </c:pt>
                <c:pt idx="27" formatCode="0.0000">
                  <c:v>1.3870205487484393</c:v>
                </c:pt>
                <c:pt idx="28" formatCode="0.0000">
                  <c:v>2.6268603638792238</c:v>
                </c:pt>
                <c:pt idx="29" formatCode="0.0000">
                  <c:v>1.5815062428102022</c:v>
                </c:pt>
                <c:pt idx="30" formatCode="0.0000">
                  <c:v>1.4577461930508815</c:v>
                </c:pt>
                <c:pt idx="31" formatCode="0.0000">
                  <c:v>1.474273986883833</c:v>
                </c:pt>
                <c:pt idx="32" formatCode="0.0000">
                  <c:v>1.3563594810036657</c:v>
                </c:pt>
                <c:pt idx="33" formatCode="0.0000">
                  <c:v>1.2396461084001076</c:v>
                </c:pt>
                <c:pt idx="34" formatCode="0.0000">
                  <c:v>1.1884826744250667</c:v>
                </c:pt>
                <c:pt idx="35" formatCode="0.0000">
                  <c:v>1.2547890549516274</c:v>
                </c:pt>
                <c:pt idx="36" formatCode="0.0000">
                  <c:v>1.2479894910562725</c:v>
                </c:pt>
                <c:pt idx="37" formatCode="0.0000">
                  <c:v>1.1819907836415866</c:v>
                </c:pt>
                <c:pt idx="38" formatCode="0.0000">
                  <c:v>1.1434655630674806</c:v>
                </c:pt>
                <c:pt idx="39" formatCode="0.0000">
                  <c:v>1.0300574664269155</c:v>
                </c:pt>
                <c:pt idx="40" formatCode="0.0000">
                  <c:v>1.0354907572770053</c:v>
                </c:pt>
                <c:pt idx="41" formatCode="0.0000">
                  <c:v>0.92496239257440749</c:v>
                </c:pt>
                <c:pt idx="42" formatCode="0.0000">
                  <c:v>0.81687441304468256</c:v>
                </c:pt>
                <c:pt idx="43" formatCode="0.0000">
                  <c:v>1.4320863822822247</c:v>
                </c:pt>
                <c:pt idx="44" formatCode="0.0000">
                  <c:v>1.0497066694257777</c:v>
                </c:pt>
                <c:pt idx="45" formatCode="0.0000">
                  <c:v>1.0112910971218998</c:v>
                </c:pt>
                <c:pt idx="46" formatCode="0.0000">
                  <c:v>2.9173680702618574</c:v>
                </c:pt>
                <c:pt idx="47" formatCode="0.0000">
                  <c:v>1.4418516478844254</c:v>
                </c:pt>
                <c:pt idx="48" formatCode="0.0000">
                  <c:v>1.3843940959693222</c:v>
                </c:pt>
                <c:pt idx="49" formatCode="0.0000">
                  <c:v>1.2899655447535796</c:v>
                </c:pt>
                <c:pt idx="50" formatCode="0.0000">
                  <c:v>1.1730015364493409</c:v>
                </c:pt>
                <c:pt idx="51" formatCode="0.0000">
                  <c:v>1.1173265835543544</c:v>
                </c:pt>
                <c:pt idx="52" formatCode="0.0000">
                  <c:v>2.3256252718642125</c:v>
                </c:pt>
                <c:pt idx="53" formatCode="0.0000">
                  <c:v>1.4747729102153233</c:v>
                </c:pt>
                <c:pt idx="54" formatCode="0.0000">
                  <c:v>1.7904367195638149</c:v>
                </c:pt>
                <c:pt idx="55" formatCode="0.0000">
                  <c:v>1.474948329430902</c:v>
                </c:pt>
                <c:pt idx="56" formatCode="0.0000">
                  <c:v>3.5126155254140836</c:v>
                </c:pt>
                <c:pt idx="57" formatCode="0.0000">
                  <c:v>1.9877296461858749</c:v>
                </c:pt>
                <c:pt idx="58" formatCode="0.0000">
                  <c:v>1.8521785842034739</c:v>
                </c:pt>
                <c:pt idx="59" formatCode="0.0000">
                  <c:v>4.6223326617058218</c:v>
                </c:pt>
                <c:pt idx="60" formatCode="0.0000">
                  <c:v>2.1213264388403301</c:v>
                </c:pt>
                <c:pt idx="61" formatCode="0.0000">
                  <c:v>1.987040287405601</c:v>
                </c:pt>
                <c:pt idx="62" formatCode="0.0000">
                  <c:v>1.8603467291461828</c:v>
                </c:pt>
                <c:pt idx="63" formatCode="0.0000">
                  <c:v>1.7794178831403862</c:v>
                </c:pt>
                <c:pt idx="64" formatCode="0.0000">
                  <c:v>1.6747451153477109</c:v>
                </c:pt>
                <c:pt idx="65" formatCode="0.0000">
                  <c:v>1.5598543998953325</c:v>
                </c:pt>
                <c:pt idx="66" formatCode="0.0000">
                  <c:v>1.5652866816563102</c:v>
                </c:pt>
                <c:pt idx="67" formatCode="0.0000">
                  <c:v>1.454656094126308</c:v>
                </c:pt>
                <c:pt idx="68" formatCode="0.0000">
                  <c:v>1.4349891635858074</c:v>
                </c:pt>
                <c:pt idx="69" formatCode="0.0000">
                  <c:v>1.3288609736816175</c:v>
                </c:pt>
                <c:pt idx="70" formatCode="0.0000">
                  <c:v>1.4253535090394429</c:v>
                </c:pt>
                <c:pt idx="71" formatCode="0.0000">
                  <c:v>1.3217734332239308</c:v>
                </c:pt>
                <c:pt idx="72" formatCode="0.0000">
                  <c:v>6.2715260756397289</c:v>
                </c:pt>
                <c:pt idx="73" formatCode="0.0000">
                  <c:v>2.0186586264822379</c:v>
                </c:pt>
                <c:pt idx="74" formatCode="0.0000">
                  <c:v>2.3554218402377609</c:v>
                </c:pt>
                <c:pt idx="75" formatCode="0.0000">
                  <c:v>2.1312911280479527</c:v>
                </c:pt>
                <c:pt idx="76" formatCode="0.0000">
                  <c:v>3.3427992565050317</c:v>
                </c:pt>
                <c:pt idx="77" formatCode="0.0000">
                  <c:v>2.3256999476708926</c:v>
                </c:pt>
                <c:pt idx="78" formatCode="0.0000">
                  <c:v>2.3047751180129259</c:v>
                </c:pt>
                <c:pt idx="79" formatCode="0.0000">
                  <c:v>2.3150878854629204</c:v>
                </c:pt>
                <c:pt idx="80" formatCode="0.0000">
                  <c:v>3.2426719893150939</c:v>
                </c:pt>
                <c:pt idx="81" formatCode="0.0000">
                  <c:v>2.3219766239840745</c:v>
                </c:pt>
                <c:pt idx="82" formatCode="0.0000">
                  <c:v>2.2715081081205328</c:v>
                </c:pt>
                <c:pt idx="83" formatCode="0.0000">
                  <c:v>2.1536143725580184</c:v>
                </c:pt>
                <c:pt idx="84" formatCode="0.0000">
                  <c:v>2.1568501289588577</c:v>
                </c:pt>
                <c:pt idx="85" formatCode="0.0000">
                  <c:v>2.0398268791347469</c:v>
                </c:pt>
                <c:pt idx="86" formatCode="0.0000">
                  <c:v>1.9843366817292409</c:v>
                </c:pt>
                <c:pt idx="87" formatCode="0.0000">
                  <c:v>1.9535687091697813</c:v>
                </c:pt>
                <c:pt idx="88" formatCode="0.0000">
                  <c:v>1.8433533106401687</c:v>
                </c:pt>
                <c:pt idx="89" formatCode="0.0000">
                  <c:v>1.7336689476004929</c:v>
                </c:pt>
                <c:pt idx="90" formatCode="0.0000">
                  <c:v>1.6294274668991178</c:v>
                </c:pt>
                <c:pt idx="91" formatCode="0.0000">
                  <c:v>1.5278022217949438</c:v>
                </c:pt>
                <c:pt idx="92" formatCode="0.0000">
                  <c:v>1.9639042987401285</c:v>
                </c:pt>
                <c:pt idx="93" formatCode="0.0000">
                  <c:v>1.7181244218079232</c:v>
                </c:pt>
                <c:pt idx="94" formatCode="0.0000">
                  <c:v>1.674110947781958</c:v>
                </c:pt>
                <c:pt idx="95" formatCode="0.0000">
                  <c:v>1.5712612613199979</c:v>
                </c:pt>
                <c:pt idx="96" formatCode="0.0000">
                  <c:v>1.4719484269787184</c:v>
                </c:pt>
                <c:pt idx="97" formatCode="0.0000">
                  <c:v>1.3751461115070085</c:v>
                </c:pt>
                <c:pt idx="98" formatCode="0.0000">
                  <c:v>1.2997832888041421</c:v>
                </c:pt>
                <c:pt idx="99" formatCode="0.0000">
                  <c:v>1.2109872735297527</c:v>
                </c:pt>
                <c:pt idx="100" formatCode="0.0000">
                  <c:v>1.1251954093544185</c:v>
                </c:pt>
                <c:pt idx="101" formatCode="0.0000">
                  <c:v>1.0858677396333034</c:v>
                </c:pt>
                <c:pt idx="102" formatCode="0.0000">
                  <c:v>1.0718447898050807</c:v>
                </c:pt>
                <c:pt idx="103" formatCode="0.0000">
                  <c:v>1.0593830144375562</c:v>
                </c:pt>
                <c:pt idx="104" formatCode="0.0000">
                  <c:v>1.048629277148531</c:v>
                </c:pt>
                <c:pt idx="105" formatCode="0.0000">
                  <c:v>1.0382445494332799</c:v>
                </c:pt>
                <c:pt idx="106" formatCode="0.0000">
                  <c:v>1.0280057945378143</c:v>
                </c:pt>
                <c:pt idx="107" formatCode="0.0000">
                  <c:v>1.0686441450693913</c:v>
                </c:pt>
                <c:pt idx="108" formatCode="0.0000">
                  <c:v>1.0542042622851744</c:v>
                </c:pt>
                <c:pt idx="109" formatCode="0.0000">
                  <c:v>1.0056075724984697</c:v>
                </c:pt>
                <c:pt idx="110" formatCode="0.0000">
                  <c:v>0.98935875996051859</c:v>
                </c:pt>
                <c:pt idx="111" formatCode="0.0000">
                  <c:v>0.97855828275971968</c:v>
                </c:pt>
                <c:pt idx="112" formatCode="0.0000">
                  <c:v>0.96874173502407235</c:v>
                </c:pt>
                <c:pt idx="113" formatCode="0.0000">
                  <c:v>0.96393643677518903</c:v>
                </c:pt>
                <c:pt idx="114" formatCode="0.0000">
                  <c:v>0.9539095129137386</c:v>
                </c:pt>
                <c:pt idx="115" formatCode="0.0000">
                  <c:v>0.94104982686155036</c:v>
                </c:pt>
                <c:pt idx="116" formatCode="0.0000">
                  <c:v>0.93120320143889046</c:v>
                </c:pt>
                <c:pt idx="117" formatCode="0.0000">
                  <c:v>0.92602018819301202</c:v>
                </c:pt>
                <c:pt idx="118" formatCode="0.0000">
                  <c:v>0.91351100320025813</c:v>
                </c:pt>
                <c:pt idx="119" formatCode="0.0000">
                  <c:v>0.90394828589585197</c:v>
                </c:pt>
                <c:pt idx="120" formatCode="0.0000">
                  <c:v>0.8949482657095037</c:v>
                </c:pt>
                <c:pt idx="121" formatCode="0.0000">
                  <c:v>1.4345703241947052</c:v>
                </c:pt>
                <c:pt idx="122" formatCode="0.0000">
                  <c:v>1.159036125972094</c:v>
                </c:pt>
                <c:pt idx="123" formatCode="0.0000">
                  <c:v>1.0796557125553703</c:v>
                </c:pt>
                <c:pt idx="124" formatCode="0.0000">
                  <c:v>1.0008886225648244</c:v>
                </c:pt>
                <c:pt idx="125" formatCode="0.0000">
                  <c:v>0.92662018822484626</c:v>
                </c:pt>
                <c:pt idx="126" formatCode="0.0000">
                  <c:v>0.85574003478552241</c:v>
                </c:pt>
                <c:pt idx="127" formatCode="0.0000">
                  <c:v>0.83706166537922277</c:v>
                </c:pt>
                <c:pt idx="128" formatCode="0.0000">
                  <c:v>0.82711362102943653</c:v>
                </c:pt>
                <c:pt idx="129" formatCode="0.0000">
                  <c:v>0.81868173589629367</c:v>
                </c:pt>
                <c:pt idx="130" formatCode="0.0000">
                  <c:v>0.81056825287645973</c:v>
                </c:pt>
                <c:pt idx="131" formatCode="0.0000">
                  <c:v>0.80257376219714538</c:v>
                </c:pt>
                <c:pt idx="132" formatCode="0.0000">
                  <c:v>0.79466452266352272</c:v>
                </c:pt>
                <c:pt idx="133" formatCode="0.0000">
                  <c:v>0.78683428993943227</c:v>
                </c:pt>
                <c:pt idx="134" formatCode="0.0000">
                  <c:v>0.78044393561923953</c:v>
                </c:pt>
                <c:pt idx="135" formatCode="0.0000">
                  <c:v>0.77163100442108157</c:v>
                </c:pt>
                <c:pt idx="136" formatCode="0.0000">
                  <c:v>0.76384158866954155</c:v>
                </c:pt>
                <c:pt idx="137" formatCode="0.0000">
                  <c:v>0.75628435305035258</c:v>
                </c:pt>
                <c:pt idx="138" formatCode="0.0000">
                  <c:v>0.74882737201853766</c:v>
                </c:pt>
                <c:pt idx="139" formatCode="0.0000">
                  <c:v>0.74144814611802212</c:v>
                </c:pt>
                <c:pt idx="140" formatCode="0.0000">
                  <c:v>0.73414233964910358</c:v>
                </c:pt>
                <c:pt idx="141" formatCode="0.0000">
                  <c:v>0.72690863687297402</c:v>
                </c:pt>
                <c:pt idx="142" formatCode="0.0000">
                  <c:v>0.71974622904742447</c:v>
                </c:pt>
                <c:pt idx="143" formatCode="0.0000">
                  <c:v>0.71265439737688385</c:v>
                </c:pt>
                <c:pt idx="144" formatCode="0.0000">
                  <c:v>0.70563244375135781</c:v>
                </c:pt>
                <c:pt idx="145" formatCode="0.0000">
                  <c:v>0.69867967919674678</c:v>
                </c:pt>
                <c:pt idx="146" formatCode="0.0000">
                  <c:v>0.69179542190213739</c:v>
                </c:pt>
                <c:pt idx="147" formatCode="0.0000">
                  <c:v>0.68497899683681396</c:v>
                </c:pt>
                <c:pt idx="148" formatCode="0.0000">
                  <c:v>0.67822973563161348</c:v>
                </c:pt>
                <c:pt idx="149" formatCode="0.0000">
                  <c:v>0.67154697650468442</c:v>
                </c:pt>
                <c:pt idx="150" formatCode="0.0000">
                  <c:v>0.66493006419515333</c:v>
                </c:pt>
                <c:pt idx="151" formatCode="0.0000">
                  <c:v>0.65837834989863575</c:v>
                </c:pt>
                <c:pt idx="152" formatCode="0.0000">
                  <c:v>0.65189119120357875</c:v>
                </c:pt>
                <c:pt idx="153" formatCode="0.0000">
                  <c:v>0.64546795202826501</c:v>
                </c:pt>
                <c:pt idx="154" formatCode="0.0000">
                  <c:v>0.63910800255844202</c:v>
                </c:pt>
                <c:pt idx="155" formatCode="0.0000">
                  <c:v>0.63281071918556719</c:v>
                </c:pt>
                <c:pt idx="156" formatCode="0.0000">
                  <c:v>0.62657548444566136</c:v>
                </c:pt>
                <c:pt idx="157" formatCode="0.0000">
                  <c:v>0.62040168695876496</c:v>
                </c:pt>
                <c:pt idx="158" formatCode="0.0000">
                  <c:v>1.0889387979384662</c:v>
                </c:pt>
                <c:pt idx="159" formatCode="0.0000">
                  <c:v>0.93711573011810723</c:v>
                </c:pt>
                <c:pt idx="160" formatCode="0.0000">
                  <c:v>0.86827932017379461</c:v>
                </c:pt>
                <c:pt idx="161" formatCode="0.0000">
                  <c:v>0.80510232043382723</c:v>
                </c:pt>
                <c:pt idx="162" formatCode="0.0000">
                  <c:v>0.74260677155882771</c:v>
                </c:pt>
                <c:pt idx="163" formatCode="0.0000">
                  <c:v>0.6834165203565179</c:v>
                </c:pt>
                <c:pt idx="164" formatCode="0.0000">
                  <c:v>0.62566578227236636</c:v>
                </c:pt>
                <c:pt idx="165" formatCode="0.0000">
                  <c:v>0.63021520784049245</c:v>
                </c:pt>
                <c:pt idx="166" formatCode="0.0000">
                  <c:v>0.62182916696634105</c:v>
                </c:pt>
                <c:pt idx="167" formatCode="0.0000">
                  <c:v>0.5778653953746693</c:v>
                </c:pt>
                <c:pt idx="168" formatCode="0.0000">
                  <c:v>0.55902299831600633</c:v>
                </c:pt>
                <c:pt idx="169" formatCode="0.0000">
                  <c:v>0.55133298916803342</c:v>
                </c:pt>
                <c:pt idx="170" formatCode="0.0000">
                  <c:v>0.54553853030960586</c:v>
                </c:pt>
                <c:pt idx="171" formatCode="0.0000">
                  <c:v>0.54010313304760393</c:v>
                </c:pt>
                <c:pt idx="172" formatCode="0.0000">
                  <c:v>0.5347713994134301</c:v>
                </c:pt>
                <c:pt idx="173" formatCode="0.0000">
                  <c:v>0.52950051525270714</c:v>
                </c:pt>
                <c:pt idx="174" formatCode="0.0000">
                  <c:v>0.52428294606856263</c:v>
                </c:pt>
                <c:pt idx="175" formatCode="0.0000">
                  <c:v>0.51911701577859048</c:v>
                </c:pt>
                <c:pt idx="176" formatCode="0.0000">
                  <c:v>0.5140020246200343</c:v>
                </c:pt>
                <c:pt idx="177" formatCode="0.0000">
                  <c:v>0.50893743899155397</c:v>
                </c:pt>
                <c:pt idx="178" formatCode="0.0000">
                  <c:v>0.50392275697760658</c:v>
                </c:pt>
                <c:pt idx="179" formatCode="0.0000">
                  <c:v>0.49895748599352369</c:v>
                </c:pt>
                <c:pt idx="180" formatCode="0.0000">
                  <c:v>0.49404113903588515</c:v>
                </c:pt>
                <c:pt idx="181" formatCode="0.0000">
                  <c:v>0.48917323402058205</c:v>
                </c:pt>
                <c:pt idx="182" formatCode="0.0000">
                  <c:v>0.48435329363363261</c:v>
                </c:pt>
                <c:pt idx="183" formatCode="0.0000">
                  <c:v>0.47958084526746769</c:v>
                </c:pt>
                <c:pt idx="184" formatCode="0.0000">
                  <c:v>0.47485542097178501</c:v>
                </c:pt>
                <c:pt idx="185" formatCode="0.0000">
                  <c:v>0.47017655740719982</c:v>
                </c:pt>
                <c:pt idx="186" formatCode="0.0000">
                  <c:v>0.46554379579973554</c:v>
                </c:pt>
                <c:pt idx="187" formatCode="0.0000">
                  <c:v>0.4609566818958275</c:v>
                </c:pt>
                <c:pt idx="188" formatCode="0.0000">
                  <c:v>0.45641476591778013</c:v>
                </c:pt>
                <c:pt idx="189" formatCode="0.0000">
                  <c:v>0.45191760251966445</c:v>
                </c:pt>
                <c:pt idx="190" formatCode="0.0000">
                  <c:v>0.44746475074365133</c:v>
                </c:pt>
                <c:pt idx="191" formatCode="0.0000">
                  <c:v>0.44305577397677398</c:v>
                </c:pt>
                <c:pt idx="192" formatCode="0.0000">
                  <c:v>0.43869023990811701</c:v>
                </c:pt>
                <c:pt idx="193" formatCode="0.0000">
                  <c:v>0.43436772048642786</c:v>
                </c:pt>
                <c:pt idx="194" formatCode="0.0000">
                  <c:v>0.43008779187814439</c:v>
                </c:pt>
                <c:pt idx="195" formatCode="0.0000">
                  <c:v>0.45552247454368439</c:v>
                </c:pt>
                <c:pt idx="196" formatCode="0.0000">
                  <c:v>0.42657776839046208</c:v>
                </c:pt>
                <c:pt idx="197" formatCode="0.0000">
                  <c:v>0.41831640163411377</c:v>
                </c:pt>
                <c:pt idx="198" formatCode="0.0000">
                  <c:v>0.41352122861256213</c:v>
                </c:pt>
                <c:pt idx="199" formatCode="0.0000">
                  <c:v>0.40933496361792754</c:v>
                </c:pt>
                <c:pt idx="200" formatCode="0.0000">
                  <c:v>0.40528314669534921</c:v>
                </c:pt>
                <c:pt idx="201" formatCode="0.0000">
                  <c:v>0.40128671852363634</c:v>
                </c:pt>
                <c:pt idx="202" formatCode="0.0000">
                  <c:v>0.39733223435467391</c:v>
                </c:pt>
                <c:pt idx="203" formatCode="0.0000">
                  <c:v>0.393417140493238</c:v>
                </c:pt>
                <c:pt idx="204" formatCode="0.0000">
                  <c:v>0.39090324048831315</c:v>
                </c:pt>
                <c:pt idx="205" formatCode="0.0000">
                  <c:v>0.39682892484189008</c:v>
                </c:pt>
                <c:pt idx="206" formatCode="0.0000">
                  <c:v>0.51819802640353574</c:v>
                </c:pt>
                <c:pt idx="207" formatCode="0.0000">
                  <c:v>0.69096144360833511</c:v>
                </c:pt>
                <c:pt idx="208" formatCode="0.0000">
                  <c:v>0.62621508485645538</c:v>
                </c:pt>
                <c:pt idx="209" formatCode="0.0000">
                  <c:v>0.56405887503727792</c:v>
                </c:pt>
                <c:pt idx="210" formatCode="0.0000">
                  <c:v>0.50268824634671994</c:v>
                </c:pt>
                <c:pt idx="211" formatCode="0.0000">
                  <c:v>0.44307442305540917</c:v>
                </c:pt>
                <c:pt idx="212" formatCode="0.0000">
                  <c:v>0.38658656765071014</c:v>
                </c:pt>
                <c:pt idx="213" formatCode="0.0000">
                  <c:v>0.36075993103324278</c:v>
                </c:pt>
                <c:pt idx="214" formatCode="0.0000">
                  <c:v>0.3535517732080824</c:v>
                </c:pt>
                <c:pt idx="215" formatCode="0.0000">
                  <c:v>0.34946189428620905</c:v>
                </c:pt>
                <c:pt idx="216" formatCode="0.0000">
                  <c:v>0.34591796425789706</c:v>
                </c:pt>
                <c:pt idx="217" formatCode="0.0000">
                  <c:v>0.3424928591777916</c:v>
                </c:pt>
                <c:pt idx="218" formatCode="0.0000">
                  <c:v>0.33911542548788232</c:v>
                </c:pt>
                <c:pt idx="219" formatCode="0.0000">
                  <c:v>0.33849867447641241</c:v>
                </c:pt>
                <c:pt idx="220" formatCode="0.0000">
                  <c:v>0.33291723949523638</c:v>
                </c:pt>
                <c:pt idx="221" formatCode="0.0000">
                  <c:v>0.3292642125847991</c:v>
                </c:pt>
                <c:pt idx="222" formatCode="0.0000">
                  <c:v>0.32595804707155324</c:v>
                </c:pt>
                <c:pt idx="223" formatCode="0.0000">
                  <c:v>0.36095224954936489</c:v>
                </c:pt>
                <c:pt idx="224" formatCode="0.0000">
                  <c:v>0.32589580128750395</c:v>
                </c:pt>
                <c:pt idx="225" formatCode="0.0000">
                  <c:v>0.32154533513395311</c:v>
                </c:pt>
                <c:pt idx="226" formatCode="0.0000">
                  <c:v>0.31414065089489684</c:v>
                </c:pt>
                <c:pt idx="227" formatCode="0.0000">
                  <c:v>0.31034237201333431</c:v>
                </c:pt>
                <c:pt idx="228" formatCode="0.0000">
                  <c:v>0.3071678454098587</c:v>
                </c:pt>
                <c:pt idx="229" formatCode="0.0000">
                  <c:v>0.30412189111169757</c:v>
                </c:pt>
                <c:pt idx="230" formatCode="0.0000">
                  <c:v>0.30248464060279012</c:v>
                </c:pt>
                <c:pt idx="231" formatCode="0.0000">
                  <c:v>0.29838062909474561</c:v>
                </c:pt>
                <c:pt idx="232" formatCode="0.0000">
                  <c:v>0.29525417454825015</c:v>
                </c:pt>
                <c:pt idx="233" formatCode="0.0000">
                  <c:v>0.29231402781601801</c:v>
                </c:pt>
                <c:pt idx="234" formatCode="0.0000">
                  <c:v>0.34181303421925796</c:v>
                </c:pt>
                <c:pt idx="235" formatCode="0.0000">
                  <c:v>0.29526846484710645</c:v>
                </c:pt>
                <c:pt idx="236" formatCode="0.0000">
                  <c:v>0.28519454715031584</c:v>
                </c:pt>
                <c:pt idx="237" formatCode="0.0000">
                  <c:v>0.28119559537215022</c:v>
                </c:pt>
                <c:pt idx="238" formatCode="0.0000">
                  <c:v>0.27822763280330648</c:v>
                </c:pt>
                <c:pt idx="239" formatCode="0.0000">
                  <c:v>0.27545345451428921</c:v>
                </c:pt>
                <c:pt idx="240" formatCode="0.0000">
                  <c:v>0.27273391406771941</c:v>
                </c:pt>
                <c:pt idx="241" formatCode="0.0000">
                  <c:v>0.27004570049418875</c:v>
                </c:pt>
                <c:pt idx="242" formatCode="0.0000">
                  <c:v>0.26738472631929655</c:v>
                </c:pt>
                <c:pt idx="243" formatCode="0.0000">
                  <c:v>0.26475009610601957</c:v>
                </c:pt>
                <c:pt idx="244" formatCode="0.0000">
                  <c:v>0.26214144623219088</c:v>
                </c:pt>
                <c:pt idx="245" formatCode="0.0000">
                  <c:v>0.25955850344185544</c:v>
                </c:pt>
                <c:pt idx="246" formatCode="0.0000">
                  <c:v>0.25700101157202604</c:v>
                </c:pt>
                <c:pt idx="247" formatCode="0.0000">
                  <c:v>0.25446871937331822</c:v>
                </c:pt>
                <c:pt idx="248" formatCode="0.0000">
                  <c:v>0.25196137846848365</c:v>
                </c:pt>
                <c:pt idx="249" formatCode="0.0000">
                  <c:v>0.24947874299339076</c:v>
                </c:pt>
                <c:pt idx="250" formatCode="0.0000">
                  <c:v>0.24702056951738383</c:v>
                </c:pt>
                <c:pt idx="251" formatCode="0.0000">
                  <c:v>0.24458661701019904</c:v>
                </c:pt>
                <c:pt idx="252" formatCode="0.0000">
                  <c:v>0.24217664681680168</c:v>
                </c:pt>
                <c:pt idx="253" formatCode="0.0000">
                  <c:v>0.23979042263373201</c:v>
                </c:pt>
                <c:pt idx="254" formatCode="0.0000">
                  <c:v>0.23742771048589284</c:v>
                </c:pt>
                <c:pt idx="255" formatCode="0.0000">
                  <c:v>0.23508827870360061</c:v>
                </c:pt>
                <c:pt idx="256" formatCode="0.0000">
                  <c:v>0.23277189789986849</c:v>
                </c:pt>
                <c:pt idx="257" formatCode="0.0000">
                  <c:v>0.2304783409479145</c:v>
                </c:pt>
                <c:pt idx="258" formatCode="0.0000">
                  <c:v>0.22820738295889084</c:v>
                </c:pt>
                <c:pt idx="259" formatCode="0.0000">
                  <c:v>0.22595880125983309</c:v>
                </c:pt>
                <c:pt idx="260" formatCode="0.0000">
                  <c:v>0.2237323753718265</c:v>
                </c:pt>
                <c:pt idx="261" formatCode="0.0000">
                  <c:v>0.22152788698838782</c:v>
                </c:pt>
                <c:pt idx="262" formatCode="0.0000">
                  <c:v>0.21934511995405942</c:v>
                </c:pt>
                <c:pt idx="263" formatCode="0.0000">
                  <c:v>0.22059022735073028</c:v>
                </c:pt>
                <c:pt idx="264" formatCode="0.0000">
                  <c:v>0.21560913599186465</c:v>
                </c:pt>
                <c:pt idx="265" formatCode="0.0000">
                  <c:v>0.21301881107224144</c:v>
                </c:pt>
                <c:pt idx="266" formatCode="0.0000">
                  <c:v>0.21084258011222462</c:v>
                </c:pt>
                <c:pt idx="267" formatCode="0.0000">
                  <c:v>0.20875227009808964</c:v>
                </c:pt>
                <c:pt idx="268" formatCode="0.0000">
                  <c:v>0.20669325565297858</c:v>
                </c:pt>
                <c:pt idx="269" formatCode="0.0000">
                  <c:v>0.20465630456131423</c:v>
                </c:pt>
                <c:pt idx="270" formatCode="0.0000">
                  <c:v>0.20263971863623292</c:v>
                </c:pt>
                <c:pt idx="271" formatCode="0.0000">
                  <c:v>0.20064305149781111</c:v>
                </c:pt>
                <c:pt idx="272" formatCode="0.0000">
                  <c:v>0.21229153453816996</c:v>
                </c:pt>
                <c:pt idx="273" formatCode="0.0000">
                  <c:v>0.28907176991288941</c:v>
                </c:pt>
                <c:pt idx="274" formatCode="0.0000">
                  <c:v>0.21029508780995534</c:v>
                </c:pt>
                <c:pt idx="275" formatCode="0.0000">
                  <c:v>0.19542734556530464</c:v>
                </c:pt>
                <c:pt idx="276" formatCode="0.0000">
                  <c:v>0.19137848942246383</c:v>
                </c:pt>
                <c:pt idx="277" formatCode="0.0000">
                  <c:v>0.18914046495654874</c:v>
                </c:pt>
                <c:pt idx="278" formatCode="0.0000">
                  <c:v>0.18721835511854418</c:v>
                </c:pt>
                <c:pt idx="279" formatCode="0.0000">
                  <c:v>0.18536394680742688</c:v>
                </c:pt>
                <c:pt idx="280" formatCode="0.0000">
                  <c:v>0.18353590189678234</c:v>
                </c:pt>
                <c:pt idx="281" formatCode="0.0000">
                  <c:v>0.1817272118174898</c:v>
                </c:pt>
                <c:pt idx="282" formatCode="0.0000">
                  <c:v>0.17993656598998292</c:v>
                </c:pt>
                <c:pt idx="283" formatCode="0.0000">
                  <c:v>0.17816360079253521</c:v>
                </c:pt>
                <c:pt idx="284" formatCode="0.0000">
                  <c:v>0.17640811117816829</c:v>
                </c:pt>
                <c:pt idx="285" formatCode="0.0000">
                  <c:v>0.17466991983906691</c:v>
                </c:pt>
                <c:pt idx="286" formatCode="0.0000">
                  <c:v>0.17294885548215286</c:v>
                </c:pt>
                <c:pt idx="287" formatCode="0.0000">
                  <c:v>0.17124474921030267</c:v>
                </c:pt>
                <c:pt idx="288" formatCode="0.0000">
                  <c:v>0.19470517502139456</c:v>
                </c:pt>
                <c:pt idx="289" formatCode="0.0000">
                  <c:v>0.17410348823180644</c:v>
                </c:pt>
                <c:pt idx="290" formatCode="0.0000">
                  <c:v>0.30740350420893597</c:v>
                </c:pt>
                <c:pt idx="291" formatCode="0.0000">
                  <c:v>0.3376607677465206</c:v>
                </c:pt>
                <c:pt idx="292" formatCode="0.0000">
                  <c:v>1.9491288939229059</c:v>
                </c:pt>
                <c:pt idx="293" formatCode="0.0000">
                  <c:v>0.93313043700123743</c:v>
                </c:pt>
                <c:pt idx="294" formatCode="0.0000">
                  <c:v>1.4435721642106014</c:v>
                </c:pt>
                <c:pt idx="295" formatCode="0.0000">
                  <c:v>1.1254287321092573</c:v>
                </c:pt>
                <c:pt idx="296" formatCode="0.0000">
                  <c:v>1.0111035566362412</c:v>
                </c:pt>
                <c:pt idx="297" formatCode="0.0000">
                  <c:v>1.19615918907208</c:v>
                </c:pt>
                <c:pt idx="298" formatCode="0.0000">
                  <c:v>1.1861477918610006</c:v>
                </c:pt>
                <c:pt idx="299" formatCode="0.0000">
                  <c:v>1.068934927144241</c:v>
                </c:pt>
                <c:pt idx="300" formatCode="0.0000">
                  <c:v>1.0400521931104987</c:v>
                </c:pt>
                <c:pt idx="301" formatCode="0.0000">
                  <c:v>1.034928283040798</c:v>
                </c:pt>
                <c:pt idx="302" formatCode="0.0000">
                  <c:v>0.98769354409860843</c:v>
                </c:pt>
                <c:pt idx="303" formatCode="0.0000">
                  <c:v>1.0779370168134084</c:v>
                </c:pt>
                <c:pt idx="304" formatCode="0.0000">
                  <c:v>1.0228720411124916</c:v>
                </c:pt>
                <c:pt idx="305" formatCode="0.0000">
                  <c:v>0.91942472507156492</c:v>
                </c:pt>
                <c:pt idx="306" formatCode="0.0000">
                  <c:v>0.85448864912466005</c:v>
                </c:pt>
                <c:pt idx="307" formatCode="0.0000">
                  <c:v>0.74420693271484495</c:v>
                </c:pt>
                <c:pt idx="308" formatCode="0.0000">
                  <c:v>0.72517163276361796</c:v>
                </c:pt>
                <c:pt idx="309" formatCode="0.0000">
                  <c:v>0.62024837881080996</c:v>
                </c:pt>
                <c:pt idx="310" formatCode="0.0000">
                  <c:v>0.53309391997400435</c:v>
                </c:pt>
                <c:pt idx="311" formatCode="0.0000">
                  <c:v>0.50995147483950265</c:v>
                </c:pt>
                <c:pt idx="312" formatCode="0.0000">
                  <c:v>0.41188193885876595</c:v>
                </c:pt>
                <c:pt idx="313" formatCode="0.0000">
                  <c:v>0.40689429074303041</c:v>
                </c:pt>
                <c:pt idx="314" formatCode="0.0000">
                  <c:v>0.34860306653600648</c:v>
                </c:pt>
                <c:pt idx="315" formatCode="0.0000">
                  <c:v>0.25916342303881523</c:v>
                </c:pt>
                <c:pt idx="316" formatCode="0.0000">
                  <c:v>0.23783215431419502</c:v>
                </c:pt>
                <c:pt idx="317" formatCode="0.0000">
                  <c:v>0.14902054785794833</c:v>
                </c:pt>
                <c:pt idx="318" formatCode="0.0000">
                  <c:v>0.13232090300666416</c:v>
                </c:pt>
                <c:pt idx="319" formatCode="0.0000">
                  <c:v>0.12579144329469025</c:v>
                </c:pt>
                <c:pt idx="320" formatCode="0.0000">
                  <c:v>0.12368486169061689</c:v>
                </c:pt>
                <c:pt idx="321" formatCode="0.0000">
                  <c:v>0.12232227716029846</c:v>
                </c:pt>
                <c:pt idx="322" formatCode="0.0000">
                  <c:v>0.13744369247677291</c:v>
                </c:pt>
                <c:pt idx="323" formatCode="0.0000">
                  <c:v>0.12669680174730152</c:v>
                </c:pt>
                <c:pt idx="324" formatCode="0.0000">
                  <c:v>0.75806923379586688</c:v>
                </c:pt>
                <c:pt idx="325" formatCode="0.0000">
                  <c:v>0.75206357994172746</c:v>
                </c:pt>
                <c:pt idx="326" formatCode="0.0000">
                  <c:v>0.62476031653005681</c:v>
                </c:pt>
                <c:pt idx="327" formatCode="0.0000">
                  <c:v>0.53994086033419164</c:v>
                </c:pt>
                <c:pt idx="328" formatCode="0.0000">
                  <c:v>0.56790362752289258</c:v>
                </c:pt>
                <c:pt idx="329" formatCode="0.0000">
                  <c:v>1.1974871700720042</c:v>
                </c:pt>
                <c:pt idx="330" formatCode="0.0000">
                  <c:v>1.0433382578259403</c:v>
                </c:pt>
                <c:pt idx="331" formatCode="0.0000">
                  <c:v>0.9249182728678762</c:v>
                </c:pt>
                <c:pt idx="332" formatCode="0.0000">
                  <c:v>0.80981018359003398</c:v>
                </c:pt>
                <c:pt idx="333" formatCode="0.0000">
                  <c:v>0.70080038618098373</c:v>
                </c:pt>
                <c:pt idx="334" formatCode="0.0000">
                  <c:v>0.85454152275647655</c:v>
                </c:pt>
                <c:pt idx="335" formatCode="0.0000">
                  <c:v>1.3814033442932379</c:v>
                </c:pt>
                <c:pt idx="336" formatCode="0.0000">
                  <c:v>1.056279216693921</c:v>
                </c:pt>
                <c:pt idx="337" formatCode="0.0000">
                  <c:v>0.93686031456130303</c:v>
                </c:pt>
                <c:pt idx="338" formatCode="0.0000">
                  <c:v>0.82369507444485124</c:v>
                </c:pt>
                <c:pt idx="339" formatCode="0.0000">
                  <c:v>0.71623272822518236</c:v>
                </c:pt>
                <c:pt idx="340" formatCode="0.0000">
                  <c:v>0.61402666446361831</c:v>
                </c:pt>
                <c:pt idx="341" formatCode="0.0000">
                  <c:v>0.51501779042594609</c:v>
                </c:pt>
                <c:pt idx="342" formatCode="0.0000">
                  <c:v>0.41721831319354646</c:v>
                </c:pt>
                <c:pt idx="343" formatCode="0.0000">
                  <c:v>0.32280964949897478</c:v>
                </c:pt>
                <c:pt idx="344" formatCode="0.0000">
                  <c:v>0.2315916773439558</c:v>
                </c:pt>
                <c:pt idx="345" formatCode="0.0000">
                  <c:v>0.14285882152870324</c:v>
                </c:pt>
                <c:pt idx="346" formatCode="0.0000">
                  <c:v>0.10386173838442117</c:v>
                </c:pt>
                <c:pt idx="347" formatCode="0.0000">
                  <c:v>9.5926346076565305E-2</c:v>
                </c:pt>
                <c:pt idx="348" formatCode="0.0000">
                  <c:v>9.3834206071377949E-2</c:v>
                </c:pt>
                <c:pt idx="349" formatCode="0.0000">
                  <c:v>9.2719313808916085E-2</c:v>
                </c:pt>
                <c:pt idx="350" formatCode="0.0000">
                  <c:v>9.1774147078151444E-2</c:v>
                </c:pt>
                <c:pt idx="351" formatCode="0.0000">
                  <c:v>9.0864634071771228E-2</c:v>
                </c:pt>
                <c:pt idx="352" formatCode="0.0000">
                  <c:v>0.15001941490092108</c:v>
                </c:pt>
                <c:pt idx="353" formatCode="0.0000">
                  <c:v>0.10177155845853192</c:v>
                </c:pt>
                <c:pt idx="354" formatCode="0.0000">
                  <c:v>9.0309747456881126E-2</c:v>
                </c:pt>
                <c:pt idx="355" formatCode="0.0000">
                  <c:v>0.2818712238063481</c:v>
                </c:pt>
                <c:pt idx="356" formatCode="0.0000">
                  <c:v>0.24939379544754564</c:v>
                </c:pt>
                <c:pt idx="357" formatCode="0.0000">
                  <c:v>0.18228172491477554</c:v>
                </c:pt>
                <c:pt idx="358" formatCode="0.0000">
                  <c:v>1.3152541925843046</c:v>
                </c:pt>
                <c:pt idx="359" formatCode="0.0000">
                  <c:v>0.55745675404656625</c:v>
                </c:pt>
                <c:pt idx="360" formatCode="0.0000">
                  <c:v>0.45781438977686084</c:v>
                </c:pt>
                <c:pt idx="361" formatCode="0.0000">
                  <c:v>1.1862809317833656</c:v>
                </c:pt>
                <c:pt idx="362" formatCode="0.0000">
                  <c:v>0.80265883751433365</c:v>
                </c:pt>
                <c:pt idx="363" formatCode="0.0000">
                  <c:v>0.69451886792088369</c:v>
                </c:pt>
                <c:pt idx="364" formatCode="0.0000">
                  <c:v>2.8082895589277026</c:v>
                </c:pt>
                <c:pt idx="365" formatCode="0.0000">
                  <c:v>1.2262221284393473</c:v>
                </c:pt>
                <c:pt idx="366" formatCode="0.0000">
                  <c:v>1.1980052403569312</c:v>
                </c:pt>
                <c:pt idx="367" formatCode="0.0000">
                  <c:v>1.2412379759406584</c:v>
                </c:pt>
                <c:pt idx="368" formatCode="0.0000">
                  <c:v>1.2455724168716165</c:v>
                </c:pt>
                <c:pt idx="369" formatCode="0.0000">
                  <c:v>1.249802211882115</c:v>
                </c:pt>
                <c:pt idx="370" formatCode="0.0000">
                  <c:v>1.2170199257724541</c:v>
                </c:pt>
                <c:pt idx="371" formatCode="0.0000">
                  <c:v>2.4591773905423526</c:v>
                </c:pt>
                <c:pt idx="372" formatCode="0.0000">
                  <c:v>1.2953020236138335</c:v>
                </c:pt>
                <c:pt idx="373" formatCode="0.0000">
                  <c:v>1.9298267652239725</c:v>
                </c:pt>
                <c:pt idx="374" formatCode="0.0000">
                  <c:v>1.4269465343869139</c:v>
                </c:pt>
                <c:pt idx="375" formatCode="0.0000">
                  <c:v>1.5536149739783116</c:v>
                </c:pt>
                <c:pt idx="376" formatCode="0.0000">
                  <c:v>2.2782388444275616</c:v>
                </c:pt>
                <c:pt idx="377" formatCode="0.0000">
                  <c:v>1.5343996181088522</c:v>
                </c:pt>
                <c:pt idx="378" formatCode="0.0000">
                  <c:v>1.4114590177505999</c:v>
                </c:pt>
                <c:pt idx="379" formatCode="0.0000">
                  <c:v>1.2927535886312864</c:v>
                </c:pt>
                <c:pt idx="380" formatCode="0.0000">
                  <c:v>1.1812911972983997</c:v>
                </c:pt>
                <c:pt idx="381" formatCode="0.0000">
                  <c:v>1.1704211926714017</c:v>
                </c:pt>
                <c:pt idx="382" formatCode="0.0000">
                  <c:v>2.3471101896064943</c:v>
                </c:pt>
                <c:pt idx="383" formatCode="0.0000">
                  <c:v>1.515490574590568</c:v>
                </c:pt>
                <c:pt idx="384" formatCode="0.0000">
                  <c:v>1.4070040035658198</c:v>
                </c:pt>
                <c:pt idx="385" formatCode="0.0000">
                  <c:v>1.3055917551776801</c:v>
                </c:pt>
                <c:pt idx="386" formatCode="0.0000">
                  <c:v>1.1899794330140763</c:v>
                </c:pt>
                <c:pt idx="387" formatCode="0.0000">
                  <c:v>1.3962204202900663</c:v>
                </c:pt>
                <c:pt idx="388" formatCode="0.0000">
                  <c:v>1.3485600249671692</c:v>
                </c:pt>
                <c:pt idx="389" formatCode="0.0000">
                  <c:v>1.5057551744257782</c:v>
                </c:pt>
                <c:pt idx="390" formatCode="0.0000">
                  <c:v>1.5526910129668854</c:v>
                </c:pt>
                <c:pt idx="391" formatCode="0.0000">
                  <c:v>1.5876339943962257</c:v>
                </c:pt>
                <c:pt idx="392" formatCode="0.0000">
                  <c:v>1.4668182056816985</c:v>
                </c:pt>
                <c:pt idx="393" formatCode="0.0000">
                  <c:v>2.7058717555921343</c:v>
                </c:pt>
                <c:pt idx="394" formatCode="0.0000">
                  <c:v>1.6597391164614064</c:v>
                </c:pt>
                <c:pt idx="395" formatCode="0.0000">
                  <c:v>1.5352082195642736</c:v>
                </c:pt>
                <c:pt idx="396" formatCode="0.0000">
                  <c:v>1.550972761599867</c:v>
                </c:pt>
                <c:pt idx="397" formatCode="0.0000">
                  <c:v>1.4323025244240966</c:v>
                </c:pt>
                <c:pt idx="398" formatCode="0.0000">
                  <c:v>1.3148408669253959</c:v>
                </c:pt>
                <c:pt idx="399" formatCode="0.0000">
                  <c:v>1.2629365210845152</c:v>
                </c:pt>
                <c:pt idx="400" formatCode="0.0000">
                  <c:v>1.3285092901263247</c:v>
                </c:pt>
                <c:pt idx="401" formatCode="0.0000">
                  <c:v>1.3209833431949138</c:v>
                </c:pt>
                <c:pt idx="402" formatCode="0.0000">
                  <c:v>1.2542654099692401</c:v>
                </c:pt>
                <c:pt idx="403" formatCode="0.0000">
                  <c:v>1.2150280502873709</c:v>
                </c:pt>
                <c:pt idx="404" formatCode="0.0000">
                  <c:v>1.1009148314152926</c:v>
                </c:pt>
                <c:pt idx="405" formatCode="0.0000">
                  <c:v>1.1056499477711661</c:v>
                </c:pt>
                <c:pt idx="406" formatCode="0.0000">
                  <c:v>0.99443028785393794</c:v>
                </c:pt>
                <c:pt idx="407" formatCode="0.0000">
                  <c:v>0.88565782460598896</c:v>
                </c:pt>
                <c:pt idx="408" formatCode="0.0000">
                  <c:v>1.5001920545064162</c:v>
                </c:pt>
                <c:pt idx="409" formatCode="0.0000">
                  <c:v>1.1171412802399703</c:v>
                </c:pt>
                <c:pt idx="410" formatCode="0.0000">
                  <c:v>1.0780612586540028</c:v>
                </c:pt>
                <c:pt idx="411" formatCode="0.0000">
                  <c:v>2.9834803294870866</c:v>
                </c:pt>
                <c:pt idx="412" formatCode="0.0000">
                  <c:v>1.5073124872727972</c:v>
                </c:pt>
                <c:pt idx="413" formatCode="0.0000">
                  <c:v>1.4492099341156448</c:v>
                </c:pt>
                <c:pt idx="414" formatCode="0.0000">
                  <c:v>1.3541427370087189</c:v>
                </c:pt>
                <c:pt idx="415" formatCode="0.0000">
                  <c:v>1.2365463755433757</c:v>
                </c:pt>
                <c:pt idx="416" formatCode="0.0000">
                  <c:v>1.1802453002135957</c:v>
                </c:pt>
                <c:pt idx="417" formatCode="0.0000">
                  <c:v>2.387924035422194</c:v>
                </c:pt>
                <c:pt idx="418" formatCode="0.0000">
                  <c:v>1.5364578292175581</c:v>
                </c:pt>
                <c:pt idx="419" formatCode="0.0000">
                  <c:v>1.8515138423669162</c:v>
                </c:pt>
                <c:pt idx="420" formatCode="0.0000">
                  <c:v>1.5354236447955874</c:v>
                </c:pt>
                <c:pt idx="421" formatCode="0.0000">
                  <c:v>3.572494963092383</c:v>
                </c:pt>
                <c:pt idx="422" formatCode="0.0000">
                  <c:v>2.0470190775025592</c:v>
                </c:pt>
                <c:pt idx="423" formatCode="0.0000">
                  <c:v>1.9108838226317526</c:v>
                </c:pt>
                <c:pt idx="424" formatCode="0.0000">
                  <c:v>4.6804594634373684</c:v>
                </c:pt>
                <c:pt idx="425" formatCode="0.0000">
                  <c:v>2.1788805033496903</c:v>
                </c:pt>
                <c:pt idx="426" formatCode="0.0000">
                  <c:v>2.0440272580090397</c:v>
                </c:pt>
                <c:pt idx="427" formatCode="0.0000">
                  <c:v>1.916772193555027</c:v>
                </c:pt>
                <c:pt idx="428" formatCode="0.0000">
                  <c:v>1.8352873740089115</c:v>
                </c:pt>
                <c:pt idx="429" formatCode="0.0000">
                  <c:v>1.7300641108156325</c:v>
                </c:pt>
                <c:pt idx="430" formatCode="0.0000">
                  <c:v>1.6146283241249506</c:v>
                </c:pt>
                <c:pt idx="431" formatCode="0.0000">
                  <c:v>1.6195209053643618</c:v>
                </c:pt>
                <c:pt idx="432" formatCode="0.0000">
                  <c:v>1.5083559351105782</c:v>
                </c:pt>
                <c:pt idx="433" formatCode="0.0000">
                  <c:v>1.488159887246554</c:v>
                </c:pt>
                <c:pt idx="434" formatCode="0.0000">
                  <c:v>1.381507793537855</c:v>
                </c:pt>
                <c:pt idx="435" formatCode="0.0000">
                  <c:v>1.477481587240141</c:v>
                </c:pt>
                <c:pt idx="436" formatCode="0.0000">
                  <c:v>1.3733878810541766</c:v>
                </c:pt>
                <c:pt idx="437" formatCode="0.0000">
                  <c:v>6.3226319540219</c:v>
                </c:pt>
                <c:pt idx="438" formatCode="0.0000">
                  <c:v>2.0692609464722374</c:v>
                </c:pt>
                <c:pt idx="439" formatCode="0.0000">
                  <c:v>2.405525563516365</c:v>
                </c:pt>
                <c:pt idx="440" formatCode="0.0000">
                  <c:v>2.180901167407316</c:v>
                </c:pt>
                <c:pt idx="441" formatCode="0.0000">
                  <c:v>3.3919204763303963</c:v>
                </c:pt>
                <c:pt idx="442" formatCode="0.0000">
                  <c:v>2.3743371644175548</c:v>
                </c:pt>
                <c:pt idx="443" formatCode="0.0000">
                  <c:v>2.3529331006785004</c:v>
                </c:pt>
                <c:pt idx="444" formatCode="0.0000">
                  <c:v>2.3627713560549539</c:v>
                </c:pt>
                <c:pt idx="445" formatCode="0.0000">
                  <c:v>3.2898856233140661</c:v>
                </c:pt>
                <c:pt idx="446" formatCode="0.0000">
                  <c:v>2.3687250508018431</c:v>
                </c:pt>
                <c:pt idx="447" formatCode="0.0000">
                  <c:v>2.3177959115542586</c:v>
                </c:pt>
                <c:pt idx="448" formatCode="0.0000">
                  <c:v>2.1994460912396159</c:v>
                </c:pt>
                <c:pt idx="449" formatCode="0.0000">
                  <c:v>2.2022302568000205</c:v>
                </c:pt>
                <c:pt idx="450" formatCode="0.0000">
                  <c:v>2.0847598657675865</c:v>
                </c:pt>
                <c:pt idx="451" formatCode="0.0000">
                  <c:v>2.0288269329425832</c:v>
                </c:pt>
                <c:pt idx="452" formatCode="0.0000">
                  <c:v>1.9976205873411672</c:v>
                </c:pt>
                <c:pt idx="453" formatCode="0.0000">
                  <c:v>1.8869711351635918</c:v>
                </c:pt>
                <c:pt idx="454" formatCode="0.0000">
                  <c:v>1.7768569953099305</c:v>
                </c:pt>
                <c:pt idx="455" formatCode="0.0000">
                  <c:v>1.6721899724878824</c:v>
                </c:pt>
                <c:pt idx="456" formatCode="0.0000">
                  <c:v>1.5701433782309073</c:v>
                </c:pt>
                <c:pt idx="457" formatCode="0.0000">
                  <c:v>2.0058282576768507</c:v>
                </c:pt>
                <c:pt idx="458" formatCode="0.0000">
                  <c:v>1.7596352939917326</c:v>
                </c:pt>
                <c:pt idx="459" formatCode="0.0000">
                  <c:v>1.7152128034550211</c:v>
                </c:pt>
                <c:pt idx="460" formatCode="0.0000">
                  <c:v>1.6119581306194153</c:v>
                </c:pt>
                <c:pt idx="461" formatCode="0.0000">
                  <c:v>1.5122443003316897</c:v>
                </c:pt>
                <c:pt idx="462" formatCode="0.0000">
                  <c:v>1.4150449400221037</c:v>
                </c:pt>
                <c:pt idx="463" formatCode="0.0000">
                  <c:v>1.3392889846587175</c:v>
                </c:pt>
                <c:pt idx="464" formatCode="0.0000">
                  <c:v>1.2501037103535491</c:v>
                </c:pt>
                <c:pt idx="465" formatCode="0.0000">
                  <c:v>1.1639264226093806</c:v>
                </c:pt>
                <c:pt idx="466" formatCode="0.0000">
                  <c:v>1.1242171269896557</c:v>
                </c:pt>
                <c:pt idx="467" formatCode="0.0000">
                  <c:v>1.1098163115136983</c:v>
                </c:pt>
                <c:pt idx="468" formatCode="0.0000">
                  <c:v>1.0969803936986668</c:v>
                </c:pt>
                <c:pt idx="469" formatCode="0.0000">
                  <c:v>1.085856200476784</c:v>
                </c:pt>
                <c:pt idx="470" formatCode="0.0000">
                  <c:v>1.0751046670192173</c:v>
                </c:pt>
                <c:pt idx="471" formatCode="0.0000">
                  <c:v>1.0645027206057813</c:v>
                </c:pt>
                <c:pt idx="472" formatCode="0.0000">
                  <c:v>1.10478145823192</c:v>
                </c:pt>
                <c:pt idx="473" formatCode="0.0000">
                  <c:v>1.0899855058938752</c:v>
                </c:pt>
                <c:pt idx="474" formatCode="0.0000">
                  <c:v>1.0410362549914658</c:v>
                </c:pt>
                <c:pt idx="475" formatCode="0.0000">
                  <c:v>1.0244383552064564</c:v>
                </c:pt>
                <c:pt idx="476" formatCode="0.0000">
                  <c:v>1.0132922303983909</c:v>
                </c:pt>
                <c:pt idx="477" formatCode="0.0000">
                  <c:v>1.0031334408036778</c:v>
                </c:pt>
                <c:pt idx="478" formatCode="0.0000">
                  <c:v>0.99798927288628214</c:v>
                </c:pt>
                <c:pt idx="479" formatCode="0.0000">
                  <c:v>0.98762681831987531</c:v>
                </c:pt>
                <c:pt idx="480" formatCode="0.0000">
                  <c:v>0.97443490762668372</c:v>
                </c:pt>
                <c:pt idx="481" formatCode="0.0000">
                  <c:v>0.96425933105153827</c:v>
                </c:pt>
                <c:pt idx="482" formatCode="0.0000">
                  <c:v>0.95875060788722977</c:v>
                </c:pt>
                <c:pt idx="483" formatCode="0.0000">
                  <c:v>0.94591892227345009</c:v>
                </c:pt>
                <c:pt idx="484" formatCode="0.0000">
                  <c:v>0.93603688202345092</c:v>
                </c:pt>
                <c:pt idx="485" formatCode="0.0000">
                  <c:v>0.92672068525654916</c:v>
                </c:pt>
                <c:pt idx="486" formatCode="0.0000">
                  <c:v>1.4660296825243526</c:v>
                </c:pt>
                <c:pt idx="487" formatCode="0.0000">
                  <c:v>1.1901855077510841</c:v>
                </c:pt>
                <c:pt idx="488" formatCode="0.0000">
                  <c:v>1.110498172056487</c:v>
                </c:pt>
                <c:pt idx="489" formatCode="0.0000">
                  <c:v>1.0314271839663751</c:v>
                </c:pt>
                <c:pt idx="490" formatCode="0.0000">
                  <c:v>0.95685784590718881</c:v>
                </c:pt>
                <c:pt idx="491" formatCode="0.0000">
                  <c:v>0.88567975362467211</c:v>
                </c:pt>
                <c:pt idx="492" formatCode="0.0000">
                  <c:v>0.86670638103756481</c:v>
                </c:pt>
                <c:pt idx="493" formatCode="0.0000">
                  <c:v>0.85646624024357587</c:v>
                </c:pt>
                <c:pt idx="494" formatCode="0.0000">
                  <c:v>0.84774513676206675</c:v>
                </c:pt>
                <c:pt idx="495" formatCode="0.0000">
                  <c:v>0.83934528513113948</c:v>
                </c:pt>
                <c:pt idx="496" formatCode="0.0000">
                  <c:v>0.83106724749886463</c:v>
                </c:pt>
                <c:pt idx="497" formatCode="0.0000">
                  <c:v>0.82287725486794483</c:v>
                </c:pt>
                <c:pt idx="498" formatCode="0.0000">
                  <c:v>0.81476903537369494</c:v>
                </c:pt>
                <c:pt idx="499" formatCode="0.0000">
                  <c:v>0.80810343335320034</c:v>
                </c:pt>
                <c:pt idx="500" formatCode="0.0000">
                  <c:v>0.79901796653589063</c:v>
                </c:pt>
                <c:pt idx="501" formatCode="0.0000">
                  <c:v>0.7909587005235672</c:v>
                </c:pt>
                <c:pt idx="502" formatCode="0.0000">
                  <c:v>0.78313427354248766</c:v>
                </c:pt>
                <c:pt idx="503" formatCode="0.0000">
                  <c:v>0.77541273384891096</c:v>
                </c:pt>
                <c:pt idx="504" formatCode="0.0000">
                  <c:v>0.76777155604614089</c:v>
                </c:pt>
                <c:pt idx="505" formatCode="0.0000">
                  <c:v>0.76020637874945296</c:v>
                </c:pt>
                <c:pt idx="506" formatCode="0.0000">
                  <c:v>0.75271586078809716</c:v>
                </c:pt>
                <c:pt idx="507" formatCode="0.0000">
                  <c:v>0.74529916823851006</c:v>
                </c:pt>
                <c:pt idx="508" formatCode="0.0000">
                  <c:v>0.73795555737188367</c:v>
                </c:pt>
                <c:pt idx="509" formatCode="0.0000">
                  <c:v>0.73068430539066009</c:v>
                </c:pt>
                <c:pt idx="510" formatCode="0.0000">
                  <c:v>0.72348469887642863</c:v>
                </c:pt>
                <c:pt idx="511" formatCode="0.0000">
                  <c:v>0.71635603181481977</c:v>
                </c:pt>
                <c:pt idx="512" formatCode="0.0000">
                  <c:v>0.70929760521014529</c:v>
                </c:pt>
                <c:pt idx="513" formatCode="0.0000">
                  <c:v>0.70230872696440105</c:v>
                </c:pt>
                <c:pt idx="514" formatCode="0.0000">
                  <c:v>0.69538871180070116</c:v>
                </c:pt>
                <c:pt idx="515" formatCode="0.0000">
                  <c:v>0.68853688119463941</c:v>
                </c:pt>
                <c:pt idx="516" formatCode="0.0000">
                  <c:v>0.6817525633075201</c:v>
                </c:pt>
                <c:pt idx="517" formatCode="0.0000">
                  <c:v>0.67503509292044139</c:v>
                </c:pt>
                <c:pt idx="518" formatCode="0.0000">
                  <c:v>0.66838381136906366</c:v>
                </c:pt>
                <c:pt idx="519" formatCode="0.0000">
                  <c:v>0.66179806647902328</c:v>
                </c:pt>
                <c:pt idx="520" formatCode="0.0000">
                  <c:v>0.65527721250198678</c:v>
                </c:pt>
                <c:pt idx="521" formatCode="0.0000">
                  <c:v>0.64882061005233249</c:v>
                </c:pt>
                <c:pt idx="522" formatCode="0.0000">
                  <c:v>0.64242762604445758</c:v>
                </c:pt>
                <c:pt idx="523" formatCode="0.0000">
                  <c:v>1.1107477102001775</c:v>
                </c:pt>
                <c:pt idx="524" formatCode="0.0000">
                  <c:v>0.95870975397282576</c:v>
                </c:pt>
                <c:pt idx="525" formatCode="0.0000">
                  <c:v>0.88966057296817702</c:v>
                </c:pt>
                <c:pt idx="526" formatCode="0.0000">
                  <c:v>0.82627289865180886</c:v>
                </c:pt>
                <c:pt idx="527" formatCode="0.0000">
                  <c:v>0.7635687510271888</c:v>
                </c:pt>
                <c:pt idx="528" formatCode="0.0000">
                  <c:v>0.70417195644842256</c:v>
                </c:pt>
                <c:pt idx="529" formatCode="0.0000">
                  <c:v>0.6462167101088977</c:v>
                </c:pt>
                <c:pt idx="530" formatCode="0.0000">
                  <c:v>0.65056364249020071</c:v>
                </c:pt>
                <c:pt idx="531" formatCode="0.0000">
                  <c:v>0.64197710364282623</c:v>
                </c:pt>
                <c:pt idx="532" formatCode="0.0000">
                  <c:v>0.59781480963221645</c:v>
                </c:pt>
                <c:pt idx="533" formatCode="0.0000">
                  <c:v>0.5787758462432937</c:v>
                </c:pt>
                <c:pt idx="534" formatCode="0.0000">
                  <c:v>0.57089120757993128</c:v>
                </c:pt>
                <c:pt idx="535" formatCode="0.0000">
                  <c:v>0.56490403693708657</c:v>
                </c:pt>
                <c:pt idx="536" formatCode="0.0000">
                  <c:v>0.55927782672577975</c:v>
                </c:pt>
                <c:pt idx="537" formatCode="0.0000">
                  <c:v>0.55375716026773858</c:v>
                </c:pt>
                <c:pt idx="538" formatCode="0.0000">
                  <c:v>0.54829920488326234</c:v>
                </c:pt>
                <c:pt idx="539" formatCode="0.0000">
                  <c:v>0.54289640773268888</c:v>
                </c:pt>
                <c:pt idx="540" formatCode="0.0000">
                  <c:v>0.53754707457155881</c:v>
                </c:pt>
                <c:pt idx="541" formatCode="0.0000">
                  <c:v>0.5322504876540175</c:v>
                </c:pt>
                <c:pt idx="542" formatCode="0.0000">
                  <c:v>0.52700609557281808</c:v>
                </c:pt>
                <c:pt idx="543" formatCode="0.0000">
                  <c:v>0.52181337878195688</c:v>
                </c:pt>
                <c:pt idx="544" formatCode="0.0000">
                  <c:v>0.51667182724002148</c:v>
                </c:pt>
                <c:pt idx="545" formatCode="0.0000">
                  <c:v>0.51158093665885374</c:v>
                </c:pt>
                <c:pt idx="546" formatCode="0.0000">
                  <c:v>0.50654020783991727</c:v>
                </c:pt>
                <c:pt idx="547" formatCode="0.0000">
                  <c:v>0.50154914652343507</c:v>
                </c:pt>
                <c:pt idx="548" formatCode="0.0000">
                  <c:v>0.49660726332301391</c:v>
                </c:pt>
                <c:pt idx="549" formatCode="0.0000">
                  <c:v>0.49171407367485309</c:v>
                </c:pt>
                <c:pt idx="550" formatCode="0.0000">
                  <c:v>0.48686909778976623</c:v>
                </c:pt>
                <c:pt idx="551" formatCode="0.0000">
                  <c:v>0.48207186060605917</c:v>
                </c:pt>
                <c:pt idx="552" formatCode="0.0000">
                  <c:v>0.4773218917429361</c:v>
                </c:pt>
                <c:pt idx="553" formatCode="0.0000">
                  <c:v>0.47261872545437583</c:v>
                </c:pt>
                <c:pt idx="554" formatCode="0.0000">
                  <c:v>0.46796190058346365</c:v>
                </c:pt>
                <c:pt idx="555" formatCode="0.0000">
                  <c:v>0.46335096051717389</c:v>
                </c:pt>
                <c:pt idx="556" formatCode="0.0000">
                  <c:v>0.45878545314159763</c:v>
                </c:pt>
                <c:pt idx="557" formatCode="0.0000">
                  <c:v>0.45426493079761199</c:v>
                </c:pt>
                <c:pt idx="558" formatCode="0.0000">
                  <c:v>0.44978895023698628</c:v>
                </c:pt>
                <c:pt idx="559" formatCode="0.0000">
                  <c:v>0.44535707257891982</c:v>
                </c:pt>
                <c:pt idx="560" formatCode="0.0000">
                  <c:v>0.47064130338485588</c:v>
                </c:pt>
                <c:pt idx="561" formatCode="0.0000">
                  <c:v>0.44154762781003704</c:v>
                </c:pt>
                <c:pt idx="562" formatCode="0.0000">
                  <c:v>0.43313875946328495</c:v>
                </c:pt>
                <c:pt idx="563" formatCode="0.0000">
                  <c:v>0.42819753821963197</c:v>
                </c:pt>
                <c:pt idx="564" formatCode="0.0000">
                  <c:v>0.42386666405081436</c:v>
                </c:pt>
                <c:pt idx="565" formatCode="0.0000">
                  <c:v>0.41967166282268931</c:v>
                </c:pt>
                <c:pt idx="566" formatCode="0.0000">
                  <c:v>0.41553346117449624</c:v>
                </c:pt>
                <c:pt idx="567" formatCode="0.0000">
                  <c:v>0.41143860045688513</c:v>
                </c:pt>
                <c:pt idx="568" formatCode="0.0000">
                  <c:v>0.40738451321036956</c:v>
                </c:pt>
                <c:pt idx="569" formatCode="0.0000">
                  <c:v>0.40473298935529373</c:v>
                </c:pt>
                <c:pt idx="570" formatCode="0.0000">
                  <c:v>0.41052240589929484</c:v>
                </c:pt>
                <c:pt idx="571" formatCode="0.0000">
                  <c:v>0.53175658233054879</c:v>
                </c:pt>
                <c:pt idx="572" formatCode="0.0000">
                  <c:v>0.70438640385440277</c:v>
                </c:pt>
                <c:pt idx="573" formatCode="0.0000">
                  <c:v>0.63950776577164214</c:v>
                </c:pt>
                <c:pt idx="574" formatCode="0.0000">
                  <c:v>0.57722058000133747</c:v>
                </c:pt>
                <c:pt idx="575" formatCode="0.0000">
                  <c:v>0.51572026589689457</c:v>
                </c:pt>
                <c:pt idx="576" formatCode="0.0000">
                  <c:v>0.45597803501297074</c:v>
                </c:pt>
                <c:pt idx="577" formatCode="0.0000">
                  <c:v>0.39936303724625283</c:v>
                </c:pt>
                <c:pt idx="578" formatCode="0.0000">
                  <c:v>0.37341051103074252</c:v>
                </c:pt>
                <c:pt idx="579" formatCode="0.0000">
                  <c:v>0.36607770402773343</c:v>
                </c:pt>
                <c:pt idx="580" formatCode="0.0000">
                  <c:v>0.36186440412604981</c:v>
                </c:pt>
                <c:pt idx="581" formatCode="0.0000">
                  <c:v>0.35819826921423814</c:v>
                </c:pt>
                <c:pt idx="582" formatCode="0.0000">
                  <c:v>0.35465216336445704</c:v>
                </c:pt>
                <c:pt idx="583" formatCode="0.0000">
                  <c:v>0.35115492115427588</c:v>
                </c:pt>
                <c:pt idx="584" formatCode="0.0000">
                  <c:v>0.3504195421244205</c:v>
                </c:pt>
                <c:pt idx="585" formatCode="0.0000">
                  <c:v>0.3447206479949792</c:v>
                </c:pt>
                <c:pt idx="586" formatCode="0.0000">
                  <c:v>0.34095131928924111</c:v>
                </c:pt>
                <c:pt idx="587" formatCode="0.0000">
                  <c:v>0.33752999792998439</c:v>
                </c:pt>
                <c:pt idx="588" formatCode="0.0000">
                  <c:v>0.37241017921976405</c:v>
                </c:pt>
                <c:pt idx="589" formatCode="0.0000">
                  <c:v>0.33724083324779441</c:v>
                </c:pt>
                <c:pt idx="590" formatCode="0.0000">
                  <c:v>0.33277858179216263</c:v>
                </c:pt>
                <c:pt idx="591" formatCode="0.0000">
                  <c:v>0.32526321369823202</c:v>
                </c:pt>
                <c:pt idx="592" formatCode="0.0000">
                  <c:v>0.32135534155618012</c:v>
                </c:pt>
                <c:pt idx="593" formatCode="0.0000">
                  <c:v>0.31807230154071381</c:v>
                </c:pt>
                <c:pt idx="594" formatCode="0.0000">
                  <c:v>0.3149189030390564</c:v>
                </c:pt>
                <c:pt idx="595" formatCode="0.0000">
                  <c:v>0.31317526699998088</c:v>
                </c:pt>
                <c:pt idx="596" formatCode="0.0000">
                  <c:v>0.30896591820373603</c:v>
                </c:pt>
                <c:pt idx="597" formatCode="0.0000">
                  <c:v>0.30573516428243025</c:v>
                </c:pt>
                <c:pt idx="598" formatCode="0.0000">
                  <c:v>0.30269174586197001</c:v>
                </c:pt>
                <c:pt idx="599" formatCode="0.0000">
                  <c:v>0.35208849813752324</c:v>
                </c:pt>
                <c:pt idx="600" formatCode="0.0000">
                  <c:v>0.30544268217196024</c:v>
                </c:pt>
                <c:pt idx="601" formatCode="0.0000">
                  <c:v>0.29526851548855809</c:v>
                </c:pt>
                <c:pt idx="602" formatCode="0.0000">
                  <c:v>0.29117030250092341</c:v>
                </c:pt>
                <c:pt idx="603" formatCode="0.0000">
                  <c:v>0.28810405676694967</c:v>
                </c:pt>
                <c:pt idx="604" formatCode="0.0000">
                  <c:v>0.2852325637202377</c:v>
                </c:pt>
                <c:pt idx="605" formatCode="0.0000">
                  <c:v>0.28241666738145932</c:v>
                </c:pt>
                <c:pt idx="606" formatCode="0.0000">
                  <c:v>0.27963304733327615</c:v>
                </c:pt>
                <c:pt idx="607" formatCode="0.0000">
                  <c:v>0.2768776067464504</c:v>
                </c:pt>
                <c:pt idx="608" formatCode="0.0000">
                  <c:v>0.27414944092129667</c:v>
                </c:pt>
                <c:pt idx="609" formatCode="0.0000">
                  <c:v>0.2714481770642535</c:v>
                </c:pt>
                <c:pt idx="610" formatCode="0.0000">
                  <c:v>0.26877353283833916</c:v>
                </c:pt>
                <c:pt idx="611" formatCode="0.0000">
                  <c:v>0.2661252430890173</c:v>
                </c:pt>
                <c:pt idx="612" formatCode="0.0000">
                  <c:v>0.26350304766394989</c:v>
                </c:pt>
                <c:pt idx="613" formatCode="0.0000">
                  <c:v>0.26090668937065831</c:v>
                </c:pt>
                <c:pt idx="614" formatCode="0.0000">
                  <c:v>0.25833591361663921</c:v>
                </c:pt>
                <c:pt idx="615" formatCode="0.0000">
                  <c:v>0.25579046832886776</c:v>
                </c:pt>
                <c:pt idx="616" formatCode="0.0000">
                  <c:v>0.25327010391986621</c:v>
                </c:pt>
                <c:pt idx="617" formatCode="0.0000">
                  <c:v>0.25077457326170249</c:v>
                </c:pt>
                <c:pt idx="618" formatCode="0.0000">
                  <c:v>0.24830363166150465</c:v>
                </c:pt>
                <c:pt idx="619" formatCode="0.0000">
                  <c:v>0.24585703683742646</c:v>
                </c:pt>
                <c:pt idx="620" formatCode="0.0000">
                  <c:v>0.24343454889488345</c:v>
                </c:pt>
                <c:pt idx="621" formatCode="0.0000">
                  <c:v>0.24103593030302997</c:v>
                </c:pt>
                <c:pt idx="622" formatCode="0.0000">
                  <c:v>0.23866094587146847</c:v>
                </c:pt>
                <c:pt idx="623" formatCode="0.0000">
                  <c:v>0.23630936272718828</c:v>
                </c:pt>
                <c:pt idx="624" formatCode="0.0000">
                  <c:v>0.23398095029173224</c:v>
                </c:pt>
                <c:pt idx="625" formatCode="0.0000">
                  <c:v>0.23167548025858731</c:v>
                </c:pt>
                <c:pt idx="626" formatCode="0.0000">
                  <c:v>0.22939272657079915</c:v>
                </c:pt>
                <c:pt idx="627" formatCode="0.0000">
                  <c:v>0.22713246539880641</c:v>
                </c:pt>
                <c:pt idx="628" formatCode="0.0000">
                  <c:v>0.22830084222600894</c:v>
                </c:pt>
                <c:pt idx="629" formatCode="0.0000">
                  <c:v>0.22324377634225182</c:v>
                </c:pt>
                <c:pt idx="630" formatCode="0.0000">
                  <c:v>0.22057822549282655</c:v>
                </c:pt>
                <c:pt idx="631" formatCode="0.0000">
                  <c:v>0.21832750982201149</c:v>
                </c:pt>
                <c:pt idx="632" formatCode="0.0000">
                  <c:v>0.2161634490126747</c:v>
                </c:pt>
                <c:pt idx="633" formatCode="0.0000">
                  <c:v>0.21403141045651286</c:v>
                </c:pt>
                <c:pt idx="634" formatCode="0.0000">
                  <c:v>0.211922154777757</c:v>
                </c:pt>
                <c:pt idx="635" formatCode="0.0000">
                  <c:v>0.20983397669990242</c:v>
                </c:pt>
                <c:pt idx="636" formatCode="0.0000">
                  <c:v>0.20776642282324043</c:v>
                </c:pt>
                <c:pt idx="637" formatCode="0.0000">
                  <c:v>0.21934471758927487</c:v>
                </c:pt>
                <c:pt idx="638" formatCode="0.0000">
                  <c:v>0.29605545627145458</c:v>
                </c:pt>
                <c:pt idx="639" formatCode="0.0000">
                  <c:v>0.21720996224344502</c:v>
                </c:pt>
                <c:pt idx="640" formatCode="0.0000">
                  <c:v>0.20227408609400643</c:v>
                </c:pt>
                <c:pt idx="641" formatCode="0.0000">
                  <c:v>0.1981577673859698</c:v>
                </c:pt>
                <c:pt idx="642" formatCode="0.0000">
                  <c:v>0.19585294507958204</c:v>
                </c:pt>
                <c:pt idx="643" formatCode="0.0000">
                  <c:v>0.193864695576137</c:v>
                </c:pt>
                <c:pt idx="644" formatCode="0.0000">
                  <c:v>0.19194479928945607</c:v>
                </c:pt>
                <c:pt idx="645" formatCode="0.0000">
                  <c:v>0.19005191167186922</c:v>
                </c:pt>
                <c:pt idx="646" formatCode="0.0000">
                  <c:v>0.18817901779627008</c:v>
                </c:pt>
                <c:pt idx="647" formatCode="0.0000">
                  <c:v>0.18632480078775385</c:v>
                </c:pt>
                <c:pt idx="648" formatCode="0.0000">
                  <c:v>0.18448889079128469</c:v>
                </c:pt>
                <c:pt idx="649" formatCode="0.0000">
                  <c:v>0.18267107658799339</c:v>
                </c:pt>
                <c:pt idx="650" formatCode="0.0000">
                  <c:v>0.18087117475898687</c:v>
                </c:pt>
                <c:pt idx="651" formatCode="0.0000">
                  <c:v>0.17908900796032295</c:v>
                </c:pt>
                <c:pt idx="652" formatCode="0.0000">
                  <c:v>0.177324401303635</c:v>
                </c:pt>
                <c:pt idx="653" formatCode="0.0000">
                  <c:v>0.20072492285459098</c:v>
                </c:pt>
                <c:pt idx="654" formatCode="0.0000">
                  <c:v>0.18006392205581009</c:v>
                </c:pt>
                <c:pt idx="655" formatCode="0.0000">
                  <c:v>0.31330520845880705</c:v>
                </c:pt>
                <c:pt idx="656" formatCode="0.0000">
                  <c:v>0.34350432109874129</c:v>
                </c:pt>
                <c:pt idx="657" formatCode="0.0000">
                  <c:v>1.954914869352121</c:v>
                </c:pt>
                <c:pt idx="658" formatCode="0.0000">
                  <c:v>0.93885940183643668</c:v>
                </c:pt>
                <c:pt idx="659" formatCode="0.0000">
                  <c:v>1.4492446801907464</c:v>
                </c:pt>
                <c:pt idx="660" formatCode="0.0000">
                  <c:v>1.1310453554383619</c:v>
                </c:pt>
                <c:pt idx="661" formatCode="0.0000">
                  <c:v>1.0166648380379084</c:v>
                </c:pt>
                <c:pt idx="662" formatCode="0.0000">
                  <c:v>1.2016656738435025</c:v>
                </c:pt>
                <c:pt idx="663" formatCode="0.0000">
                  <c:v>1.1916000199264281</c:v>
                </c:pt>
                <c:pt idx="664" formatCode="0.0000">
                  <c:v>1.0743334331079202</c:v>
                </c:pt>
                <c:pt idx="665" formatCode="0.0000">
                  <c:v>1.0453975063090939</c:v>
                </c:pt>
                <c:pt idx="666" formatCode="0.0000">
                  <c:v>1.0402209275952929</c:v>
                </c:pt>
                <c:pt idx="667" formatCode="0.0000">
                  <c:v>0.99293403896569821</c:v>
                </c:pt>
                <c:pt idx="668" formatCode="0.0000">
                  <c:v>1.0831258758363842</c:v>
                </c:pt>
                <c:pt idx="669" formatCode="0.0000">
                  <c:v>1.0280097730716242</c:v>
                </c:pt>
                <c:pt idx="670" formatCode="0.0000">
                  <c:v>0.92451183373399159</c:v>
                </c:pt>
                <c:pt idx="671" formatCode="0.0000">
                  <c:v>0.85952563329378096</c:v>
                </c:pt>
                <c:pt idx="672" formatCode="0.0000">
                  <c:v>0.74919428627923135</c:v>
                </c:pt>
                <c:pt idx="673" formatCode="0.0000">
                  <c:v>0.73010984474543927</c:v>
                </c:pt>
                <c:pt idx="674" formatCode="0.0000">
                  <c:v>0.62513793341378399</c:v>
                </c:pt>
                <c:pt idx="675" formatCode="0.0000">
                  <c:v>0.53793529663087403</c:v>
                </c:pt>
                <c:pt idx="676" formatCode="0.0000">
                  <c:v>0.51474514825904616</c:v>
                </c:pt>
                <c:pt idx="677" formatCode="0.0000">
                  <c:v>0.41662837907234263</c:v>
                </c:pt>
                <c:pt idx="678" formatCode="0.0000">
                  <c:v>0.41159396315066871</c:v>
                </c:pt>
                <c:pt idx="679" formatCode="0.0000">
                  <c:v>0.35325643195203749</c:v>
                </c:pt>
                <c:pt idx="680" formatCode="0.0000">
                  <c:v>0.26377093773705684</c:v>
                </c:pt>
                <c:pt idx="681" formatCode="0.0000">
                  <c:v>0.24239427007269032</c:v>
                </c:pt>
                <c:pt idx="682" formatCode="0.0000">
                  <c:v>0.15353771200326388</c:v>
                </c:pt>
                <c:pt idx="683" formatCode="0.0000">
                  <c:v>0.13679355845775121</c:v>
                </c:pt>
                <c:pt idx="684" formatCode="0.0000">
                  <c:v>0.13022002860631418</c:v>
                </c:pt>
                <c:pt idx="685" formatCode="0.0000">
                  <c:v>0.12806981109635857</c:v>
                </c:pt>
                <c:pt idx="686" formatCode="0.0000">
                  <c:v>0.12666402061513177</c:v>
                </c:pt>
                <c:pt idx="687" formatCode="0.0000">
                  <c:v>0.14174265569922301</c:v>
                </c:pt>
                <c:pt idx="688" formatCode="0.0000">
                  <c:v>0.13095340626118757</c:v>
                </c:pt>
                <c:pt idx="689" formatCode="0.0000">
                  <c:v>0.76228389697163335</c:v>
                </c:pt>
                <c:pt idx="690" formatCode="0.0000">
                  <c:v>0.75623671503736856</c:v>
                </c:pt>
                <c:pt idx="691" formatCode="0.0000">
                  <c:v>0.62889233273163725</c:v>
                </c:pt>
                <c:pt idx="692" formatCode="0.0000">
                  <c:v>0.54403216279596833</c:v>
                </c:pt>
                <c:pt idx="693" formatCode="0.0000">
                  <c:v>0.57195461740704101</c:v>
                </c:pt>
                <c:pt idx="694" formatCode="0.0000">
                  <c:v>1.2014982445879536</c:v>
                </c:pt>
                <c:pt idx="695" formatCode="0.0000">
                  <c:v>1.0473098102693204</c:v>
                </c:pt>
                <c:pt idx="696" formatCode="0.0000">
                  <c:v>0.92885069265908149</c:v>
                </c:pt>
                <c:pt idx="697" formatCode="0.0000">
                  <c:v>0.81370385631240716</c:v>
                </c:pt>
                <c:pt idx="698" formatCode="0.0000">
                  <c:v>0.70465569361862279</c:v>
                </c:pt>
                <c:pt idx="699" formatCode="0.0000">
                  <c:v>0.85835884293166986</c:v>
                </c:pt>
                <c:pt idx="700" formatCode="0.0000">
                  <c:v>1.3851830515035302</c:v>
                </c:pt>
                <c:pt idx="701" formatCode="0.0000">
                  <c:v>1.0600216815488142</c:v>
                </c:pt>
                <c:pt idx="702" formatCode="0.0000">
                  <c:v>0.9405659040185953</c:v>
                </c:pt>
                <c:pt idx="703" formatCode="0.0000">
                  <c:v>0.82736415184661816</c:v>
                </c:pt>
                <c:pt idx="704" formatCode="0.0000">
                  <c:v>0.71986565333340347</c:v>
                </c:pt>
                <c:pt idx="705" formatCode="0.0000">
                  <c:v>0.61762379349545271</c:v>
                </c:pt>
                <c:pt idx="706" formatCode="0.0000">
                  <c:v>0.5185794760886604</c:v>
                </c:pt>
                <c:pt idx="707" formatCode="0.0000">
                  <c:v>0.42074490471909864</c:v>
                </c:pt>
                <c:pt idx="708" formatCode="0.0000">
                  <c:v>0.32630149267825703</c:v>
                </c:pt>
                <c:pt idx="709" formatCode="0.0000">
                  <c:v>0.23504911456070038</c:v>
                </c:pt>
                <c:pt idx="710" formatCode="0.0000">
                  <c:v>0.14628219179305382</c:v>
                </c:pt>
                <c:pt idx="711" formatCode="0.0000">
                  <c:v>0.10725137736617384</c:v>
                </c:pt>
                <c:pt idx="712" formatCode="0.0000">
                  <c:v>9.9282586138081677E-2</c:v>
                </c:pt>
                <c:pt idx="713" formatCode="0.0000">
                  <c:v>9.7157376300174111E-2</c:v>
                </c:pt>
                <c:pt idx="714" formatCode="0.0000">
                  <c:v>9.6009740049930445E-2</c:v>
                </c:pt>
                <c:pt idx="715" formatCode="0.0000">
                  <c:v>9.5032151965694603E-2</c:v>
                </c:pt>
                <c:pt idx="716" formatCode="0.0000">
                  <c:v>9.4090537061161134E-2</c:v>
                </c:pt>
                <c:pt idx="717" formatCode="0.0000">
                  <c:v>0.15321353229980628</c:v>
                </c:pt>
                <c:pt idx="718" formatCode="0.0000">
                  <c:v>0.10493420345790641</c:v>
                </c:pt>
                <c:pt idx="719" formatCode="0.0000">
                  <c:v>9.3441230161793398E-2</c:v>
                </c:pt>
                <c:pt idx="720" formatCode="0.0000">
                  <c:v>0.28497185126630781</c:v>
                </c:pt>
                <c:pt idx="721" formatCode="0.0000">
                  <c:v>0.25246387168663043</c:v>
                </c:pt>
                <c:pt idx="722" formatCode="0.0000">
                  <c:v>0.18532155096144137</c:v>
                </c:pt>
                <c:pt idx="723" formatCode="0.0000">
                  <c:v>1.3182640665009024</c:v>
                </c:pt>
                <c:pt idx="724" formatCode="0.0000">
                  <c:v>0.56043697095856781</c:v>
                </c:pt>
                <c:pt idx="725" formatCode="0.0000">
                  <c:v>0.46076524190179607</c:v>
                </c:pt>
                <c:pt idx="726" formatCode="0.0000">
                  <c:v>1.1892027084594756</c:v>
                </c:pt>
                <c:pt idx="727" formatCode="0.0000">
                  <c:v>0.80555182522894109</c:v>
                </c:pt>
                <c:pt idx="728" formatCode="0.0000">
                  <c:v>0.69738335033848309</c:v>
                </c:pt>
                <c:pt idx="729" formatCode="0.0000">
                  <c:v>2.8111258169177749</c:v>
                </c:pt>
                <c:pt idx="730" formatCode="0.0000">
                  <c:v>1.2290304401038994</c:v>
                </c:pt>
                <c:pt idx="731" formatCode="0.0000">
                  <c:v>1.2007858810577647</c:v>
                </c:pt>
                <c:pt idx="732" formatCode="0.0000">
                  <c:v>1.2439912183263697</c:v>
                </c:pt>
                <c:pt idx="733" formatCode="0.0000">
                  <c:v>1.24829853090433</c:v>
                </c:pt>
                <c:pt idx="734" formatCode="0.0000">
                  <c:v>1.2525014648639545</c:v>
                </c:pt>
                <c:pt idx="735" formatCode="0.0000">
                  <c:v>1.2196925823717515</c:v>
                </c:pt>
              </c:numCache>
            </c:numRef>
          </c:yVal>
          <c:smooth val="0"/>
          <c:extLst>
            <c:ext xmlns:c16="http://schemas.microsoft.com/office/drawing/2014/chart" uri="{C3380CC4-5D6E-409C-BE32-E72D297353CC}">
              <c16:uniqueId val="{00000002-AB29-D14C-B861-6F5FA3A0A388}"/>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Gráficos!$T$6:$T$7</c:f>
              <c:numCache>
                <c:formatCode>General</c:formatCode>
                <c:ptCount val="2"/>
                <c:pt idx="0">
                  <c:v>1</c:v>
                </c:pt>
                <c:pt idx="1">
                  <c:v>730</c:v>
                </c:pt>
              </c:numCache>
            </c:numRef>
          </c:xVal>
          <c:yVal>
            <c:numRef>
              <c:f>Gráficos!$V$6:$V$7</c:f>
              <c:numCache>
                <c:formatCode>General</c:formatCode>
                <c:ptCount val="2"/>
                <c:pt idx="0">
                  <c:v>3</c:v>
                </c:pt>
                <c:pt idx="1">
                  <c:v>3</c:v>
                </c:pt>
              </c:numCache>
            </c:numRef>
          </c:yVal>
          <c:smooth val="0"/>
          <c:extLst>
            <c:ext xmlns:c16="http://schemas.microsoft.com/office/drawing/2014/chart" uri="{C3380CC4-5D6E-409C-BE32-E72D297353CC}">
              <c16:uniqueId val="{00000004-AB29-D14C-B861-6F5FA3A0A388}"/>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Gráficos!$T$10:$T$11</c:f>
              <c:numCache>
                <c:formatCode>General</c:formatCode>
                <c:ptCount val="2"/>
                <c:pt idx="0">
                  <c:v>1</c:v>
                </c:pt>
                <c:pt idx="1">
                  <c:v>730</c:v>
                </c:pt>
              </c:numCache>
            </c:numRef>
          </c:xVal>
          <c:yVal>
            <c:numRef>
              <c:f>Gráficos!$V$10:$V$11</c:f>
              <c:numCache>
                <c:formatCode>General</c:formatCode>
                <c:ptCount val="2"/>
                <c:pt idx="0">
                  <c:v>0.215</c:v>
                </c:pt>
                <c:pt idx="1">
                  <c:v>0.215</c:v>
                </c:pt>
              </c:numCache>
            </c:numRef>
          </c:yVal>
          <c:smooth val="0"/>
          <c:extLst>
            <c:ext xmlns:c16="http://schemas.microsoft.com/office/drawing/2014/chart" uri="{C3380CC4-5D6E-409C-BE32-E72D297353CC}">
              <c16:uniqueId val="{00000005-AB29-D14C-B861-6F5FA3A0A388}"/>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carga de sedimentos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0.10091154412097288</c:v>
                </c:pt>
                <c:pt idx="7" formatCode="0.0000">
                  <c:v>0</c:v>
                </c:pt>
                <c:pt idx="8" formatCode="0.0000">
                  <c:v>4.0924768012797506E-2</c:v>
                </c:pt>
                <c:pt idx="9" formatCode="0.0000">
                  <c:v>0</c:v>
                </c:pt>
                <c:pt idx="10" formatCode="0.0000">
                  <c:v>6.5221721344851536E-3</c:v>
                </c:pt>
                <c:pt idx="11" formatCode="0.0000">
                  <c:v>5.7912342787163729E-2</c:v>
                </c:pt>
                <c:pt idx="12" formatCode="0.0000">
                  <c:v>0</c:v>
                </c:pt>
                <c:pt idx="13" formatCode="0.0000">
                  <c:v>0</c:v>
                </c:pt>
                <c:pt idx="14" formatCode="0.0000">
                  <c:v>0</c:v>
                </c:pt>
                <c:pt idx="15" formatCode="0.0000">
                  <c:v>0</c:v>
                </c:pt>
                <c:pt idx="16" formatCode="0.0000">
                  <c:v>0</c:v>
                </c:pt>
                <c:pt idx="17" formatCode="0.0000">
                  <c:v>6.5300392149678532E-2</c:v>
                </c:pt>
                <c:pt idx="18" formatCode="0.0000">
                  <c:v>0</c:v>
                </c:pt>
                <c:pt idx="19" formatCode="0.0000">
                  <c:v>0</c:v>
                </c:pt>
                <c:pt idx="20" formatCode="0.0000">
                  <c:v>0</c:v>
                </c:pt>
                <c:pt idx="21" formatCode="0.0000">
                  <c:v>0</c:v>
                </c:pt>
                <c:pt idx="22" formatCode="0.0000">
                  <c:v>4.5086459665664271E-3</c:v>
                </c:pt>
                <c:pt idx="23" formatCode="0.0000">
                  <c:v>0</c:v>
                </c:pt>
                <c:pt idx="24" formatCode="0.0000">
                  <c:v>2.7890029768494959E-3</c:v>
                </c:pt>
                <c:pt idx="25" formatCode="0.0000">
                  <c:v>2.1801155732266257E-4</c:v>
                </c:pt>
                <c:pt idx="26" formatCode="0.0000">
                  <c:v>8.3315347668308992E-4</c:v>
                </c:pt>
                <c:pt idx="27" formatCode="0.0000">
                  <c:v>0</c:v>
                </c:pt>
                <c:pt idx="28" formatCode="0.0000">
                  <c:v>9.4272109170586954E-2</c:v>
                </c:pt>
                <c:pt idx="29" formatCode="0.0000">
                  <c:v>0</c:v>
                </c:pt>
                <c:pt idx="30" formatCode="0.0000">
                  <c:v>0</c:v>
                </c:pt>
                <c:pt idx="31" formatCode="0.0000">
                  <c:v>2.5886949033241468E-5</c:v>
                </c:pt>
                <c:pt idx="32" formatCode="0.0000">
                  <c:v>0</c:v>
                </c:pt>
                <c:pt idx="33" formatCode="0.0000">
                  <c:v>0</c:v>
                </c:pt>
                <c:pt idx="34" formatCode="0.0000">
                  <c:v>0</c:v>
                </c:pt>
                <c:pt idx="35" formatCode="0.0000">
                  <c:v>2.868543570526655E-4</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2.4757614372886854E-2</c:v>
                </c:pt>
                <c:pt idx="44" formatCode="0.0000">
                  <c:v>0</c:v>
                </c:pt>
                <c:pt idx="45" formatCode="0.0000">
                  <c:v>0</c:v>
                </c:pt>
                <c:pt idx="46" formatCode="0.0000">
                  <c:v>0.13248351201801339</c:v>
                </c:pt>
                <c:pt idx="47" formatCode="0.0000">
                  <c:v>0</c:v>
                </c:pt>
                <c:pt idx="48" formatCode="0.0000">
                  <c:v>0</c:v>
                </c:pt>
                <c:pt idx="49" formatCode="0.0000">
                  <c:v>0</c:v>
                </c:pt>
                <c:pt idx="50" formatCode="0.0000">
                  <c:v>0</c:v>
                </c:pt>
                <c:pt idx="51" formatCode="0.0000">
                  <c:v>0</c:v>
                </c:pt>
                <c:pt idx="52" formatCode="0.0000">
                  <c:v>7.0550308329374076E-2</c:v>
                </c:pt>
                <c:pt idx="53" formatCode="0.0000">
                  <c:v>0</c:v>
                </c:pt>
                <c:pt idx="54" formatCode="0.0000">
                  <c:v>1.8557276969933791E-2</c:v>
                </c:pt>
                <c:pt idx="55" formatCode="0.0000">
                  <c:v>0</c:v>
                </c:pt>
                <c:pt idx="56" formatCode="0.0000">
                  <c:v>0.18191498578716442</c:v>
                </c:pt>
                <c:pt idx="57" formatCode="0.0000">
                  <c:v>1.6396229176533189E-2</c:v>
                </c:pt>
                <c:pt idx="58" formatCode="0.0000">
                  <c:v>1.3555827894667974E-3</c:v>
                </c:pt>
                <c:pt idx="59" formatCode="0.0000">
                  <c:v>0.28904810265998176</c:v>
                </c:pt>
                <c:pt idx="60" formatCode="0.0000">
                  <c:v>4.9667672671450599E-3</c:v>
                </c:pt>
                <c:pt idx="61" formatCode="0.0000">
                  <c:v>0</c:v>
                </c:pt>
                <c:pt idx="62" formatCode="0.0000">
                  <c:v>0</c:v>
                </c:pt>
                <c:pt idx="63" formatCode="0.0000">
                  <c:v>0</c:v>
                </c:pt>
                <c:pt idx="64" formatCode="0.0000">
                  <c:v>0</c:v>
                </c:pt>
                <c:pt idx="65" formatCode="0.0000">
                  <c:v>0</c:v>
                </c:pt>
                <c:pt idx="66" formatCode="0.0000">
                  <c:v>1.0161573758853595E-7</c:v>
                </c:pt>
                <c:pt idx="67" formatCode="0.0000">
                  <c:v>0</c:v>
                </c:pt>
                <c:pt idx="68" formatCode="0.0000">
                  <c:v>0</c:v>
                </c:pt>
                <c:pt idx="69" formatCode="0.0000">
                  <c:v>0</c:v>
                </c:pt>
                <c:pt idx="70" formatCode="0.0000">
                  <c:v>5.705575927928946E-4</c:v>
                </c:pt>
                <c:pt idx="71" formatCode="0.0000">
                  <c:v>0</c:v>
                </c:pt>
                <c:pt idx="72" formatCode="0.0000">
                  <c:v>0.54499406072350387</c:v>
                </c:pt>
                <c:pt idx="73" formatCode="0.0000">
                  <c:v>0</c:v>
                </c:pt>
                <c:pt idx="74" formatCode="0.0000">
                  <c:v>2.2136578795659539E-2</c:v>
                </c:pt>
                <c:pt idx="75" formatCode="0.0000">
                  <c:v>3.6795092152411968E-4</c:v>
                </c:pt>
                <c:pt idx="76" formatCode="0.0000">
                  <c:v>0.10091154412097288</c:v>
                </c:pt>
                <c:pt idx="77" formatCode="0.0000">
                  <c:v>3.874958484556722E-3</c:v>
                </c:pt>
                <c:pt idx="78" formatCode="0.0000">
                  <c:v>1.0161573758853595E-7</c:v>
                </c:pt>
                <c:pt idx="79" formatCode="0.0000">
                  <c:v>4.6221380036118689E-4</c:v>
                </c:pt>
                <c:pt idx="80" formatCode="0.0000">
                  <c:v>7.3274827547212637E-2</c:v>
                </c:pt>
                <c:pt idx="81" formatCode="0.0000">
                  <c:v>0</c:v>
                </c:pt>
                <c:pt idx="82" formatCode="0.0000">
                  <c:v>0</c:v>
                </c:pt>
                <c:pt idx="83" formatCode="0.0000">
                  <c:v>0</c:v>
                </c:pt>
                <c:pt idx="84" formatCode="0.0000">
                  <c:v>3.2942315574173045E-6</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1.4407478670422325E-2</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1.1126697994711324E-6</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1.8557276969933791E-2</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1.3936419779987858E-2</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2.509581754752923E-4</c:v>
                </c:pt>
                <c:pt idx="207" formatCode="0.0000">
                  <c:v>1.2569393853731979E-3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9.3551645705700659E-5</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9.0903563500684982E-4</c:v>
                </c:pt>
                <c:pt idx="291" formatCode="0.0000">
                  <c:v>0</c:v>
                </c:pt>
                <c:pt idx="292" formatCode="0.0000">
                  <c:v>9.922426653641539E-2</c:v>
                </c:pt>
                <c:pt idx="293" formatCode="0.0000">
                  <c:v>4.7033037042020616E-5</c:v>
                </c:pt>
                <c:pt idx="294" formatCode="0.0000">
                  <c:v>1.9125248648633623E-2</c:v>
                </c:pt>
                <c:pt idx="295" formatCode="0.0000">
                  <c:v>0</c:v>
                </c:pt>
                <c:pt idx="296" formatCode="0.0000">
                  <c:v>0</c:v>
                </c:pt>
                <c:pt idx="297" formatCode="0.0000">
                  <c:v>3.6775443597536774E-3</c:v>
                </c:pt>
                <c:pt idx="298" formatCode="0.0000">
                  <c:v>1.0161573758853595E-7</c:v>
                </c:pt>
                <c:pt idx="299" formatCode="0.0000">
                  <c:v>0</c:v>
                </c:pt>
                <c:pt idx="300" formatCode="0.0000">
                  <c:v>0</c:v>
                </c:pt>
                <c:pt idx="301" formatCode="0.0000">
                  <c:v>0</c:v>
                </c:pt>
                <c:pt idx="302" formatCode="0.0000">
                  <c:v>0</c:v>
                </c:pt>
                <c:pt idx="303" formatCode="0.0000">
                  <c:v>5.705575927928946E-4</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2.4757614372886854E-2</c:v>
                </c:pt>
                <c:pt idx="325" formatCode="0.0000">
                  <c:v>6.2434286354691631E-3</c:v>
                </c:pt>
                <c:pt idx="326" formatCode="0.0000">
                  <c:v>0</c:v>
                </c:pt>
                <c:pt idx="327" formatCode="0.0000">
                  <c:v>0</c:v>
                </c:pt>
                <c:pt idx="328" formatCode="0.0000">
                  <c:v>6.753883849682075E-6</c:v>
                </c:pt>
                <c:pt idx="329" formatCode="0.0000">
                  <c:v>2.5443170034012322E-2</c:v>
                </c:pt>
                <c:pt idx="330" formatCode="0.0000">
                  <c:v>1.4591225633935219E-3</c:v>
                </c:pt>
                <c:pt idx="331" formatCode="0.0000">
                  <c:v>0</c:v>
                </c:pt>
                <c:pt idx="332" formatCode="0.0000">
                  <c:v>0</c:v>
                </c:pt>
                <c:pt idx="333" formatCode="0.0000">
                  <c:v>0</c:v>
                </c:pt>
                <c:pt idx="334" formatCode="0.0000">
                  <c:v>2.3306193007539243E-3</c:v>
                </c:pt>
                <c:pt idx="335" formatCode="0.0000">
                  <c:v>2.0295174817389738E-2</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3.5547444500061145E-5</c:v>
                </c:pt>
                <c:pt idx="353" formatCode="0.0000">
                  <c:v>0</c:v>
                </c:pt>
                <c:pt idx="354" formatCode="0.0000">
                  <c:v>0</c:v>
                </c:pt>
                <c:pt idx="355" formatCode="0.0000">
                  <c:v>2.9539515570566493E-3</c:v>
                </c:pt>
                <c:pt idx="356" formatCode="0.0000">
                  <c:v>0</c:v>
                </c:pt>
                <c:pt idx="357" formatCode="0.0000">
                  <c:v>0</c:v>
                </c:pt>
                <c:pt idx="358" formatCode="0.0000">
                  <c:v>5.910380684224803E-2</c:v>
                </c:pt>
                <c:pt idx="359" formatCode="0.0000">
                  <c:v>0</c:v>
                </c:pt>
                <c:pt idx="360" formatCode="0.0000">
                  <c:v>0</c:v>
                </c:pt>
                <c:pt idx="361" formatCode="0.0000">
                  <c:v>3.1379746797136607E-2</c:v>
                </c:pt>
                <c:pt idx="362" formatCode="0.0000">
                  <c:v>0</c:v>
                </c:pt>
                <c:pt idx="363" formatCode="0.0000">
                  <c:v>0</c:v>
                </c:pt>
                <c:pt idx="364" formatCode="0.0000">
                  <c:v>0.1581997849977457</c:v>
                </c:pt>
                <c:pt idx="365" formatCode="0.0000">
                  <c:v>1.1599878140201507E-5</c:v>
                </c:pt>
                <c:pt idx="366" formatCode="0.0000">
                  <c:v>0</c:v>
                </c:pt>
                <c:pt idx="367" formatCode="0.0000">
                  <c:v>9.0903563500684982E-4</c:v>
                </c:pt>
                <c:pt idx="368" formatCode="0.0000">
                  <c:v>1.7941085162743587E-5</c:v>
                </c:pt>
                <c:pt idx="369" formatCode="0.0000">
                  <c:v>3.5547444500061145E-5</c:v>
                </c:pt>
                <c:pt idx="370" formatCode="0.0000">
                  <c:v>0</c:v>
                </c:pt>
                <c:pt idx="371" formatCode="0.0000">
                  <c:v>0.10091154412097288</c:v>
                </c:pt>
                <c:pt idx="372" formatCode="0.0000">
                  <c:v>0</c:v>
                </c:pt>
                <c:pt idx="373" formatCode="0.0000">
                  <c:v>4.0924768012797506E-2</c:v>
                </c:pt>
                <c:pt idx="374" formatCode="0.0000">
                  <c:v>0</c:v>
                </c:pt>
                <c:pt idx="375" formatCode="0.0000">
                  <c:v>6.5221721344851536E-3</c:v>
                </c:pt>
                <c:pt idx="376" formatCode="0.0000">
                  <c:v>5.7912342787163729E-2</c:v>
                </c:pt>
                <c:pt idx="377" formatCode="0.0000">
                  <c:v>0</c:v>
                </c:pt>
                <c:pt idx="378" formatCode="0.0000">
                  <c:v>0</c:v>
                </c:pt>
                <c:pt idx="379" formatCode="0.0000">
                  <c:v>0</c:v>
                </c:pt>
                <c:pt idx="380" formatCode="0.0000">
                  <c:v>0</c:v>
                </c:pt>
                <c:pt idx="381" formatCode="0.0000">
                  <c:v>0</c:v>
                </c:pt>
                <c:pt idx="382" formatCode="0.0000">
                  <c:v>6.5300392149678532E-2</c:v>
                </c:pt>
                <c:pt idx="383" formatCode="0.0000">
                  <c:v>0</c:v>
                </c:pt>
                <c:pt idx="384" formatCode="0.0000">
                  <c:v>0</c:v>
                </c:pt>
                <c:pt idx="385" formatCode="0.0000">
                  <c:v>0</c:v>
                </c:pt>
                <c:pt idx="386" formatCode="0.0000">
                  <c:v>0</c:v>
                </c:pt>
                <c:pt idx="387" formatCode="0.0000">
                  <c:v>4.5086459665664271E-3</c:v>
                </c:pt>
                <c:pt idx="388" formatCode="0.0000">
                  <c:v>0</c:v>
                </c:pt>
                <c:pt idx="389" formatCode="0.0000">
                  <c:v>2.7890029768494959E-3</c:v>
                </c:pt>
                <c:pt idx="390" formatCode="0.0000">
                  <c:v>2.1801155732266257E-4</c:v>
                </c:pt>
                <c:pt idx="391" formatCode="0.0000">
                  <c:v>8.3315347668308992E-4</c:v>
                </c:pt>
                <c:pt idx="392" formatCode="0.0000">
                  <c:v>0</c:v>
                </c:pt>
                <c:pt idx="393" formatCode="0.0000">
                  <c:v>9.4272109170586954E-2</c:v>
                </c:pt>
                <c:pt idx="394" formatCode="0.0000">
                  <c:v>0</c:v>
                </c:pt>
                <c:pt idx="395" formatCode="0.0000">
                  <c:v>0</c:v>
                </c:pt>
                <c:pt idx="396" formatCode="0.0000">
                  <c:v>2.5886949033241468E-5</c:v>
                </c:pt>
                <c:pt idx="397" formatCode="0.0000">
                  <c:v>0</c:v>
                </c:pt>
                <c:pt idx="398" formatCode="0.0000">
                  <c:v>0</c:v>
                </c:pt>
                <c:pt idx="399" formatCode="0.0000">
                  <c:v>0</c:v>
                </c:pt>
                <c:pt idx="400" formatCode="0.0000">
                  <c:v>2.868543570526655E-4</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2.4757614372886854E-2</c:v>
                </c:pt>
                <c:pt idx="409" formatCode="0.0000">
                  <c:v>0</c:v>
                </c:pt>
                <c:pt idx="410" formatCode="0.0000">
                  <c:v>0</c:v>
                </c:pt>
                <c:pt idx="411" formatCode="0.0000">
                  <c:v>0.13248351201801339</c:v>
                </c:pt>
                <c:pt idx="412" formatCode="0.0000">
                  <c:v>0</c:v>
                </c:pt>
                <c:pt idx="413" formatCode="0.0000">
                  <c:v>0</c:v>
                </c:pt>
                <c:pt idx="414" formatCode="0.0000">
                  <c:v>0</c:v>
                </c:pt>
                <c:pt idx="415" formatCode="0.0000">
                  <c:v>0</c:v>
                </c:pt>
                <c:pt idx="416" formatCode="0.0000">
                  <c:v>0</c:v>
                </c:pt>
                <c:pt idx="417" formatCode="0.0000">
                  <c:v>7.0550308329374076E-2</c:v>
                </c:pt>
                <c:pt idx="418" formatCode="0.0000">
                  <c:v>0</c:v>
                </c:pt>
                <c:pt idx="419" formatCode="0.0000">
                  <c:v>1.8557276969933791E-2</c:v>
                </c:pt>
                <c:pt idx="420" formatCode="0.0000">
                  <c:v>0</c:v>
                </c:pt>
                <c:pt idx="421" formatCode="0.0000">
                  <c:v>0.18191498578716442</c:v>
                </c:pt>
                <c:pt idx="422" formatCode="0.0000">
                  <c:v>1.6396229176533189E-2</c:v>
                </c:pt>
                <c:pt idx="423" formatCode="0.0000">
                  <c:v>1.3555827894667974E-3</c:v>
                </c:pt>
                <c:pt idx="424" formatCode="0.0000">
                  <c:v>0.28904810265998176</c:v>
                </c:pt>
                <c:pt idx="425" formatCode="0.0000">
                  <c:v>4.9667672671450599E-3</c:v>
                </c:pt>
                <c:pt idx="426" formatCode="0.0000">
                  <c:v>0</c:v>
                </c:pt>
                <c:pt idx="427" formatCode="0.0000">
                  <c:v>0</c:v>
                </c:pt>
                <c:pt idx="428" formatCode="0.0000">
                  <c:v>0</c:v>
                </c:pt>
                <c:pt idx="429" formatCode="0.0000">
                  <c:v>0</c:v>
                </c:pt>
                <c:pt idx="430" formatCode="0.0000">
                  <c:v>0</c:v>
                </c:pt>
                <c:pt idx="431" formatCode="0.0000">
                  <c:v>1.0161573758853595E-7</c:v>
                </c:pt>
                <c:pt idx="432" formatCode="0.0000">
                  <c:v>0</c:v>
                </c:pt>
                <c:pt idx="433" formatCode="0.0000">
                  <c:v>0</c:v>
                </c:pt>
                <c:pt idx="434" formatCode="0.0000">
                  <c:v>0</c:v>
                </c:pt>
                <c:pt idx="435" formatCode="0.0000">
                  <c:v>5.705575927928946E-4</c:v>
                </c:pt>
                <c:pt idx="436" formatCode="0.0000">
                  <c:v>0</c:v>
                </c:pt>
                <c:pt idx="437" formatCode="0.0000">
                  <c:v>0.54499406072350387</c:v>
                </c:pt>
                <c:pt idx="438" formatCode="0.0000">
                  <c:v>0</c:v>
                </c:pt>
                <c:pt idx="439" formatCode="0.0000">
                  <c:v>2.2136578795659539E-2</c:v>
                </c:pt>
                <c:pt idx="440" formatCode="0.0000">
                  <c:v>3.6795092152411968E-4</c:v>
                </c:pt>
                <c:pt idx="441" formatCode="0.0000">
                  <c:v>0.10091154412097288</c:v>
                </c:pt>
                <c:pt idx="442" formatCode="0.0000">
                  <c:v>3.874958484556722E-3</c:v>
                </c:pt>
                <c:pt idx="443" formatCode="0.0000">
                  <c:v>1.0161573758853595E-7</c:v>
                </c:pt>
                <c:pt idx="444" formatCode="0.0000">
                  <c:v>4.6221380036118689E-4</c:v>
                </c:pt>
                <c:pt idx="445" formatCode="0.0000">
                  <c:v>7.3274827547212637E-2</c:v>
                </c:pt>
                <c:pt idx="446" formatCode="0.0000">
                  <c:v>0</c:v>
                </c:pt>
                <c:pt idx="447" formatCode="0.0000">
                  <c:v>0</c:v>
                </c:pt>
                <c:pt idx="448" formatCode="0.0000">
                  <c:v>0</c:v>
                </c:pt>
                <c:pt idx="449" formatCode="0.0000">
                  <c:v>3.2942315574173045E-6</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1.4407478670422325E-2</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1.1126697994711324E-6</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1.8557276969933791E-2</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1.3936419779987858E-2</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2.509581754752923E-4</c:v>
                </c:pt>
                <c:pt idx="572" formatCode="0.0000">
                  <c:v>1.2569393853731979E-3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9.3551645705700659E-5</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9.0903563500684982E-4</c:v>
                </c:pt>
                <c:pt idx="656" formatCode="0.0000">
                  <c:v>0</c:v>
                </c:pt>
                <c:pt idx="657" formatCode="0.0000">
                  <c:v>9.922426653641539E-2</c:v>
                </c:pt>
                <c:pt idx="658" formatCode="0.0000">
                  <c:v>4.7033037042020616E-5</c:v>
                </c:pt>
                <c:pt idx="659" formatCode="0.0000">
                  <c:v>1.9125248648633623E-2</c:v>
                </c:pt>
                <c:pt idx="660" formatCode="0.0000">
                  <c:v>0</c:v>
                </c:pt>
                <c:pt idx="661" formatCode="0.0000">
                  <c:v>0</c:v>
                </c:pt>
                <c:pt idx="662" formatCode="0.0000">
                  <c:v>3.6775443597536774E-3</c:v>
                </c:pt>
                <c:pt idx="663" formatCode="0.0000">
                  <c:v>1.0161573758853595E-7</c:v>
                </c:pt>
                <c:pt idx="664" formatCode="0.0000">
                  <c:v>0</c:v>
                </c:pt>
                <c:pt idx="665" formatCode="0.0000">
                  <c:v>0</c:v>
                </c:pt>
                <c:pt idx="666" formatCode="0.0000">
                  <c:v>0</c:v>
                </c:pt>
                <c:pt idx="667" formatCode="0.0000">
                  <c:v>0</c:v>
                </c:pt>
                <c:pt idx="668" formatCode="0.0000">
                  <c:v>5.705575927928946E-4</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2.4757614372886854E-2</c:v>
                </c:pt>
                <c:pt idx="690" formatCode="0.0000">
                  <c:v>6.2434286354691631E-3</c:v>
                </c:pt>
                <c:pt idx="691" formatCode="0.0000">
                  <c:v>0</c:v>
                </c:pt>
                <c:pt idx="692" formatCode="0.0000">
                  <c:v>0</c:v>
                </c:pt>
                <c:pt idx="693" formatCode="0.0000">
                  <c:v>6.753883849682075E-6</c:v>
                </c:pt>
                <c:pt idx="694" formatCode="0.0000">
                  <c:v>2.5443170034012322E-2</c:v>
                </c:pt>
                <c:pt idx="695" formatCode="0.0000">
                  <c:v>1.4591225633935219E-3</c:v>
                </c:pt>
                <c:pt idx="696" formatCode="0.0000">
                  <c:v>0</c:v>
                </c:pt>
                <c:pt idx="697" formatCode="0.0000">
                  <c:v>0</c:v>
                </c:pt>
                <c:pt idx="698" formatCode="0.0000">
                  <c:v>0</c:v>
                </c:pt>
                <c:pt idx="699" formatCode="0.0000">
                  <c:v>2.3306193007539243E-3</c:v>
                </c:pt>
                <c:pt idx="700" formatCode="0.0000">
                  <c:v>2.0295174817389738E-2</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3.5547444500061145E-5</c:v>
                </c:pt>
                <c:pt idx="718" formatCode="0.0000">
                  <c:v>0</c:v>
                </c:pt>
                <c:pt idx="719" formatCode="0.0000">
                  <c:v>0</c:v>
                </c:pt>
                <c:pt idx="720" formatCode="0.0000">
                  <c:v>2.9539515570566493E-3</c:v>
                </c:pt>
                <c:pt idx="721" formatCode="0.0000">
                  <c:v>0</c:v>
                </c:pt>
                <c:pt idx="722" formatCode="0.0000">
                  <c:v>0</c:v>
                </c:pt>
                <c:pt idx="723" formatCode="0.0000">
                  <c:v>5.910380684224803E-2</c:v>
                </c:pt>
                <c:pt idx="724" formatCode="0.0000">
                  <c:v>0</c:v>
                </c:pt>
                <c:pt idx="725" formatCode="0.0000">
                  <c:v>0</c:v>
                </c:pt>
                <c:pt idx="726" formatCode="0.0000">
                  <c:v>3.1379746797136607E-2</c:v>
                </c:pt>
                <c:pt idx="727" formatCode="0.0000">
                  <c:v>0</c:v>
                </c:pt>
                <c:pt idx="728" formatCode="0.0000">
                  <c:v>0</c:v>
                </c:pt>
                <c:pt idx="729" formatCode="0.0000">
                  <c:v>0.1581997849977457</c:v>
                </c:pt>
                <c:pt idx="730" formatCode="0.0000">
                  <c:v>1.1599878140201507E-5</c:v>
                </c:pt>
                <c:pt idx="731" formatCode="0.0000">
                  <c:v>0</c:v>
                </c:pt>
                <c:pt idx="732" formatCode="0.0000">
                  <c:v>9.0903563500684982E-4</c:v>
                </c:pt>
                <c:pt idx="733" formatCode="0.0000">
                  <c:v>1.7941085162743587E-5</c:v>
                </c:pt>
                <c:pt idx="734" formatCode="0.0000">
                  <c:v>3.5547444500061145E-5</c:v>
                </c:pt>
                <c:pt idx="735" formatCode="0.0000">
                  <c:v>0</c:v>
                </c:pt>
              </c:numCache>
            </c:numRef>
          </c:yVal>
          <c:smooth val="0"/>
          <c:extLst>
            <c:ext xmlns:c16="http://schemas.microsoft.com/office/drawing/2014/chart" uri="{C3380CC4-5D6E-409C-BE32-E72D297353CC}">
              <c16:uniqueId val="{00000000-774A-2147-A9E4-0806D1EDDC37}"/>
            </c:ext>
          </c:extLst>
        </c:ser>
        <c:ser>
          <c:idx val="1"/>
          <c:order val="1"/>
          <c:tx>
            <c:strRef>
              <c:f>Escenarios!$E$5</c:f>
              <c:strCache>
                <c:ptCount val="1"/>
                <c:pt idx="0">
                  <c:v>Escenario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Cálculos!$AB:$AB</c:f>
              <c:numCache>
                <c:formatCode>General</c:formatCode>
                <c:ptCount val="1048576"/>
                <c:pt idx="4">
                  <c:v>0</c:v>
                </c:pt>
                <c:pt idx="6" formatCode="0.0000">
                  <c:v>2.4291066274635164E-3</c:v>
                </c:pt>
                <c:pt idx="7" formatCode="0.0000">
                  <c:v>0</c:v>
                </c:pt>
                <c:pt idx="8" formatCode="0.0000">
                  <c:v>4.3786271036209653E-4</c:v>
                </c:pt>
                <c:pt idx="9" formatCode="0.0000">
                  <c:v>0</c:v>
                </c:pt>
                <c:pt idx="10" formatCode="0.0000">
                  <c:v>0</c:v>
                </c:pt>
                <c:pt idx="11" formatCode="0.0000">
                  <c:v>9.045196203585756E-4</c:v>
                </c:pt>
                <c:pt idx="12" formatCode="0.0000">
                  <c:v>0</c:v>
                </c:pt>
                <c:pt idx="13" formatCode="0.0000">
                  <c:v>0</c:v>
                </c:pt>
                <c:pt idx="14" formatCode="0.0000">
                  <c:v>0</c:v>
                </c:pt>
                <c:pt idx="15" formatCode="0.0000">
                  <c:v>0</c:v>
                </c:pt>
                <c:pt idx="16" formatCode="0.0000">
                  <c:v>0</c:v>
                </c:pt>
                <c:pt idx="17" formatCode="0.0000">
                  <c:v>1.1363036262931592E-3</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2.1694867369238401E-3</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1.1365823459627676E-4</c:v>
                </c:pt>
                <c:pt idx="44" formatCode="0.0000">
                  <c:v>0</c:v>
                </c:pt>
                <c:pt idx="45" formatCode="0.0000">
                  <c:v>0</c:v>
                </c:pt>
                <c:pt idx="46" formatCode="0.0000">
                  <c:v>3.754359697946145E-3</c:v>
                </c:pt>
                <c:pt idx="47" formatCode="0.0000">
                  <c:v>0</c:v>
                </c:pt>
                <c:pt idx="48" formatCode="0.0000">
                  <c:v>0</c:v>
                </c:pt>
                <c:pt idx="49" formatCode="0.0000">
                  <c:v>0</c:v>
                </c:pt>
                <c:pt idx="50" formatCode="0.0000">
                  <c:v>0</c:v>
                </c:pt>
                <c:pt idx="51" formatCode="0.0000">
                  <c:v>0</c:v>
                </c:pt>
                <c:pt idx="52" formatCode="0.0000">
                  <c:v>1.3097874036803901E-3</c:v>
                </c:pt>
                <c:pt idx="53" formatCode="0.0000">
                  <c:v>0</c:v>
                </c:pt>
                <c:pt idx="54" formatCode="0.0000">
                  <c:v>3.6650729072519916E-5</c:v>
                </c:pt>
                <c:pt idx="55" formatCode="0.0000">
                  <c:v>0</c:v>
                </c:pt>
                <c:pt idx="56" formatCode="0.0000">
                  <c:v>6.0652450512418505E-3</c:v>
                </c:pt>
                <c:pt idx="57" formatCode="0.0000">
                  <c:v>1.8618486865075985E-5</c:v>
                </c:pt>
                <c:pt idx="58" formatCode="0.0000">
                  <c:v>0</c:v>
                </c:pt>
                <c:pt idx="59" formatCode="0.0000">
                  <c:v>1.1748574703868787E-2</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2.7568393886943342E-2</c:v>
                </c:pt>
                <c:pt idx="73" formatCode="0.0000">
                  <c:v>0</c:v>
                </c:pt>
                <c:pt idx="74" formatCode="0.0000">
                  <c:v>7.6992637078816998E-5</c:v>
                </c:pt>
                <c:pt idx="75" formatCode="0.0000">
                  <c:v>0</c:v>
                </c:pt>
                <c:pt idx="76" formatCode="0.0000">
                  <c:v>2.4291066274635164E-3</c:v>
                </c:pt>
                <c:pt idx="77" formatCode="0.0000">
                  <c:v>0</c:v>
                </c:pt>
                <c:pt idx="78" formatCode="0.0000">
                  <c:v>0</c:v>
                </c:pt>
                <c:pt idx="79" formatCode="0.0000">
                  <c:v>0</c:v>
                </c:pt>
                <c:pt idx="80" formatCode="0.0000">
                  <c:v>1.4024609941149051E-3</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6.9543390447236171E-6</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3.6650729072519916E-5</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4.961282052271435E-6</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2.362428892392849E-3</c:v>
                </c:pt>
                <c:pt idx="293" formatCode="0.0000">
                  <c:v>0</c:v>
                </c:pt>
                <c:pt idx="294" formatCode="0.0000">
                  <c:v>4.2226157693705667E-5</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1.1365823459627676E-4</c:v>
                </c:pt>
                <c:pt idx="325" formatCode="0.0000">
                  <c:v>0</c:v>
                </c:pt>
                <c:pt idx="326" formatCode="0.0000">
                  <c:v>0</c:v>
                </c:pt>
                <c:pt idx="327" formatCode="0.0000">
                  <c:v>0</c:v>
                </c:pt>
                <c:pt idx="328" formatCode="0.0000">
                  <c:v>0</c:v>
                </c:pt>
                <c:pt idx="329" formatCode="0.0000">
                  <c:v>1.2413572581378019E-4</c:v>
                </c:pt>
                <c:pt idx="330" formatCode="0.0000">
                  <c:v>0</c:v>
                </c:pt>
                <c:pt idx="331" formatCode="0.0000">
                  <c:v>0</c:v>
                </c:pt>
                <c:pt idx="332" formatCode="0.0000">
                  <c:v>0</c:v>
                </c:pt>
                <c:pt idx="333" formatCode="0.0000">
                  <c:v>0</c:v>
                </c:pt>
                <c:pt idx="334" formatCode="0.0000">
                  <c:v>0</c:v>
                </c:pt>
                <c:pt idx="335" formatCode="0.0000">
                  <c:v>5.4725695572683668E-5</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9.4085612920865019E-4</c:v>
                </c:pt>
                <c:pt idx="359" formatCode="0.0000">
                  <c:v>0</c:v>
                </c:pt>
                <c:pt idx="360" formatCode="0.0000">
                  <c:v>0</c:v>
                </c:pt>
                <c:pt idx="361" formatCode="0.0000">
                  <c:v>2.2837143380960271E-4</c:v>
                </c:pt>
                <c:pt idx="362" formatCode="0.0000">
                  <c:v>0</c:v>
                </c:pt>
                <c:pt idx="363" formatCode="0.0000">
                  <c:v>0</c:v>
                </c:pt>
                <c:pt idx="364" formatCode="0.0000">
                  <c:v>4.9256035213049026E-3</c:v>
                </c:pt>
                <c:pt idx="365" formatCode="0.0000">
                  <c:v>0</c:v>
                </c:pt>
                <c:pt idx="366" formatCode="0.0000">
                  <c:v>0</c:v>
                </c:pt>
                <c:pt idx="367" formatCode="0.0000">
                  <c:v>0</c:v>
                </c:pt>
                <c:pt idx="368" formatCode="0.0000">
                  <c:v>0</c:v>
                </c:pt>
                <c:pt idx="369" formatCode="0.0000">
                  <c:v>0</c:v>
                </c:pt>
                <c:pt idx="370" formatCode="0.0000">
                  <c:v>0</c:v>
                </c:pt>
                <c:pt idx="371" formatCode="0.0000">
                  <c:v>2.4291066274635164E-3</c:v>
                </c:pt>
                <c:pt idx="372" formatCode="0.0000">
                  <c:v>0</c:v>
                </c:pt>
                <c:pt idx="373" formatCode="0.0000">
                  <c:v>4.3786271036209653E-4</c:v>
                </c:pt>
                <c:pt idx="374" formatCode="0.0000">
                  <c:v>0</c:v>
                </c:pt>
                <c:pt idx="375" formatCode="0.0000">
                  <c:v>0</c:v>
                </c:pt>
                <c:pt idx="376" formatCode="0.0000">
                  <c:v>9.045196203585756E-4</c:v>
                </c:pt>
                <c:pt idx="377" formatCode="0.0000">
                  <c:v>0</c:v>
                </c:pt>
                <c:pt idx="378" formatCode="0.0000">
                  <c:v>0</c:v>
                </c:pt>
                <c:pt idx="379" formatCode="0.0000">
                  <c:v>0</c:v>
                </c:pt>
                <c:pt idx="380" formatCode="0.0000">
                  <c:v>0</c:v>
                </c:pt>
                <c:pt idx="381" formatCode="0.0000">
                  <c:v>0</c:v>
                </c:pt>
                <c:pt idx="382" formatCode="0.0000">
                  <c:v>1.1363036262931592E-3</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2.1694867369238401E-3</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1.1365823459627676E-4</c:v>
                </c:pt>
                <c:pt idx="409" formatCode="0.0000">
                  <c:v>0</c:v>
                </c:pt>
                <c:pt idx="410" formatCode="0.0000">
                  <c:v>0</c:v>
                </c:pt>
                <c:pt idx="411" formatCode="0.0000">
                  <c:v>3.754359697946145E-3</c:v>
                </c:pt>
                <c:pt idx="412" formatCode="0.0000">
                  <c:v>0</c:v>
                </c:pt>
                <c:pt idx="413" formatCode="0.0000">
                  <c:v>0</c:v>
                </c:pt>
                <c:pt idx="414" formatCode="0.0000">
                  <c:v>0</c:v>
                </c:pt>
                <c:pt idx="415" formatCode="0.0000">
                  <c:v>0</c:v>
                </c:pt>
                <c:pt idx="416" formatCode="0.0000">
                  <c:v>0</c:v>
                </c:pt>
                <c:pt idx="417" formatCode="0.0000">
                  <c:v>1.3097874036803901E-3</c:v>
                </c:pt>
                <c:pt idx="418" formatCode="0.0000">
                  <c:v>0</c:v>
                </c:pt>
                <c:pt idx="419" formatCode="0.0000">
                  <c:v>3.6650729072519916E-5</c:v>
                </c:pt>
                <c:pt idx="420" formatCode="0.0000">
                  <c:v>0</c:v>
                </c:pt>
                <c:pt idx="421" formatCode="0.0000">
                  <c:v>6.0652450512418505E-3</c:v>
                </c:pt>
                <c:pt idx="422" formatCode="0.0000">
                  <c:v>1.8618486865075985E-5</c:v>
                </c:pt>
                <c:pt idx="423" formatCode="0.0000">
                  <c:v>0</c:v>
                </c:pt>
                <c:pt idx="424" formatCode="0.0000">
                  <c:v>1.1748574703868787E-2</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2.7568393886943342E-2</c:v>
                </c:pt>
                <c:pt idx="438" formatCode="0.0000">
                  <c:v>0</c:v>
                </c:pt>
                <c:pt idx="439" formatCode="0.0000">
                  <c:v>7.6992637078816998E-5</c:v>
                </c:pt>
                <c:pt idx="440" formatCode="0.0000">
                  <c:v>0</c:v>
                </c:pt>
                <c:pt idx="441" formatCode="0.0000">
                  <c:v>2.4291066274635164E-3</c:v>
                </c:pt>
                <c:pt idx="442" formatCode="0.0000">
                  <c:v>0</c:v>
                </c:pt>
                <c:pt idx="443" formatCode="0.0000">
                  <c:v>0</c:v>
                </c:pt>
                <c:pt idx="444" formatCode="0.0000">
                  <c:v>0</c:v>
                </c:pt>
                <c:pt idx="445" formatCode="0.0000">
                  <c:v>1.4024609941149051E-3</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6.9543390447236171E-6</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3.6650729072519916E-5</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4.961282052271435E-6</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2.362428892392849E-3</c:v>
                </c:pt>
                <c:pt idx="658" formatCode="0.0000">
                  <c:v>0</c:v>
                </c:pt>
                <c:pt idx="659" formatCode="0.0000">
                  <c:v>4.2226157693705667E-5</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1.1365823459627676E-4</c:v>
                </c:pt>
                <c:pt idx="690" formatCode="0.0000">
                  <c:v>0</c:v>
                </c:pt>
                <c:pt idx="691" formatCode="0.0000">
                  <c:v>0</c:v>
                </c:pt>
                <c:pt idx="692" formatCode="0.0000">
                  <c:v>0</c:v>
                </c:pt>
                <c:pt idx="693" formatCode="0.0000">
                  <c:v>0</c:v>
                </c:pt>
                <c:pt idx="694" formatCode="0.0000">
                  <c:v>1.2413572581378019E-4</c:v>
                </c:pt>
                <c:pt idx="695" formatCode="0.0000">
                  <c:v>0</c:v>
                </c:pt>
                <c:pt idx="696" formatCode="0.0000">
                  <c:v>0</c:v>
                </c:pt>
                <c:pt idx="697" formatCode="0.0000">
                  <c:v>0</c:v>
                </c:pt>
                <c:pt idx="698" formatCode="0.0000">
                  <c:v>0</c:v>
                </c:pt>
                <c:pt idx="699" formatCode="0.0000">
                  <c:v>0</c:v>
                </c:pt>
                <c:pt idx="700" formatCode="0.0000">
                  <c:v>5.4725695572683668E-5</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9.4085612920865019E-4</c:v>
                </c:pt>
                <c:pt idx="724" formatCode="0.0000">
                  <c:v>0</c:v>
                </c:pt>
                <c:pt idx="725" formatCode="0.0000">
                  <c:v>0</c:v>
                </c:pt>
                <c:pt idx="726" formatCode="0.0000">
                  <c:v>2.2837143380960271E-4</c:v>
                </c:pt>
                <c:pt idx="727" formatCode="0.0000">
                  <c:v>0</c:v>
                </c:pt>
                <c:pt idx="728" formatCode="0.0000">
                  <c:v>0</c:v>
                </c:pt>
                <c:pt idx="729" formatCode="0.0000">
                  <c:v>4.9256035213049026E-3</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1-774A-2147-A9E4-0806D1EDDC37}"/>
            </c:ext>
          </c:extLst>
        </c:ser>
        <c:ser>
          <c:idx val="2"/>
          <c:order val="2"/>
          <c:tx>
            <c:strRef>
              <c:f>Escenarios!$F$5</c:f>
              <c:strCache>
                <c:ptCount val="1"/>
                <c:pt idx="0">
                  <c:v>Escenario 2</c:v>
                </c:pt>
              </c:strCache>
            </c:strRef>
          </c:tx>
          <c:spPr>
            <a:ln w="12700" cap="rnd">
              <a:solidFill>
                <a:schemeClr val="accent6"/>
              </a:solidFill>
              <a:round/>
            </a:ln>
            <a:effectLst/>
          </c:spPr>
          <c:marker>
            <c:symbol val="none"/>
          </c:marker>
          <c:xVal>
            <c:strRef>
              <c:f>Cálculos!$AE:$AE</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Cálculos!$AP:$AP</c:f>
              <c:numCache>
                <c:formatCode>General</c:formatCode>
                <c:ptCount val="1048576"/>
                <c:pt idx="4">
                  <c:v>0</c:v>
                </c:pt>
                <c:pt idx="6" formatCode="0.0000">
                  <c:v>1.8662045766775257E-2</c:v>
                </c:pt>
                <c:pt idx="7" formatCode="0.0000">
                  <c:v>0</c:v>
                </c:pt>
                <c:pt idx="8" formatCode="0.0000">
                  <c:v>5.8125712788200945E-3</c:v>
                </c:pt>
                <c:pt idx="9" formatCode="0.0000">
                  <c:v>0</c:v>
                </c:pt>
                <c:pt idx="10" formatCode="0.0000">
                  <c:v>2.8633162539769204E-4</c:v>
                </c:pt>
                <c:pt idx="11" formatCode="0.0000">
                  <c:v>9.214459149361507E-3</c:v>
                </c:pt>
                <c:pt idx="12" formatCode="0.0000">
                  <c:v>0</c:v>
                </c:pt>
                <c:pt idx="13" formatCode="0.0000">
                  <c:v>0</c:v>
                </c:pt>
                <c:pt idx="14" formatCode="0.0000">
                  <c:v>0</c:v>
                </c:pt>
                <c:pt idx="15" formatCode="0.0000">
                  <c:v>0</c:v>
                </c:pt>
                <c:pt idx="16" formatCode="0.0000">
                  <c:v>0</c:v>
                </c:pt>
                <c:pt idx="17" formatCode="0.0000">
                  <c:v>1.0764629846204731E-2</c:v>
                </c:pt>
                <c:pt idx="18" formatCode="0.0000">
                  <c:v>0</c:v>
                </c:pt>
                <c:pt idx="19" formatCode="0.0000">
                  <c:v>0</c:v>
                </c:pt>
                <c:pt idx="20" formatCode="0.0000">
                  <c:v>0</c:v>
                </c:pt>
                <c:pt idx="21" formatCode="0.0000">
                  <c:v>0</c:v>
                </c:pt>
                <c:pt idx="22" formatCode="0.0000">
                  <c:v>1.1629153881699043E-4</c:v>
                </c:pt>
                <c:pt idx="23" formatCode="0.0000">
                  <c:v>0</c:v>
                </c:pt>
                <c:pt idx="24" formatCode="0.0000">
                  <c:v>2.0430492293355487E-5</c:v>
                </c:pt>
                <c:pt idx="25" formatCode="0.0000">
                  <c:v>0</c:v>
                </c:pt>
                <c:pt idx="26" formatCode="0.0000">
                  <c:v>0</c:v>
                </c:pt>
                <c:pt idx="27" formatCode="0.0000">
                  <c:v>0</c:v>
                </c:pt>
                <c:pt idx="28" formatCode="0.0000">
                  <c:v>1.7144826711252947E-2</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2.873485351338734E-3</c:v>
                </c:pt>
                <c:pt idx="44" formatCode="0.0000">
                  <c:v>0</c:v>
                </c:pt>
                <c:pt idx="45" formatCode="0.0000">
                  <c:v>0</c:v>
                </c:pt>
                <c:pt idx="46" formatCode="0.0000">
                  <c:v>2.6094026165565078E-2</c:v>
                </c:pt>
                <c:pt idx="47" formatCode="0.0000">
                  <c:v>0</c:v>
                </c:pt>
                <c:pt idx="48" formatCode="0.0000">
                  <c:v>0</c:v>
                </c:pt>
                <c:pt idx="49" formatCode="0.0000">
                  <c:v>0</c:v>
                </c:pt>
                <c:pt idx="50" formatCode="0.0000">
                  <c:v>0</c:v>
                </c:pt>
                <c:pt idx="51" formatCode="0.0000">
                  <c:v>0</c:v>
                </c:pt>
                <c:pt idx="52" formatCode="0.0000">
                  <c:v>1.1887535804012287E-2</c:v>
                </c:pt>
                <c:pt idx="53" formatCode="0.0000">
                  <c:v>0</c:v>
                </c:pt>
                <c:pt idx="54" formatCode="0.0000">
                  <c:v>1.8669407275638623E-3</c:v>
                </c:pt>
                <c:pt idx="55" formatCode="0.0000">
                  <c:v>0</c:v>
                </c:pt>
                <c:pt idx="56" formatCode="0.0000">
                  <c:v>3.8292560196742223E-2</c:v>
                </c:pt>
                <c:pt idx="57" formatCode="0.0000">
                  <c:v>1.5391162197172625E-3</c:v>
                </c:pt>
                <c:pt idx="58" formatCode="0.0000">
                  <c:v>0</c:v>
                </c:pt>
                <c:pt idx="59" formatCode="0.0000">
                  <c:v>6.6328902356223921E-2</c:v>
                </c:pt>
                <c:pt idx="60" formatCode="0.0000">
                  <c:v>1.5053761615271003E-4</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0.13857956857668732</c:v>
                </c:pt>
                <c:pt idx="73" formatCode="0.0000">
                  <c:v>0</c:v>
                </c:pt>
                <c:pt idx="74" formatCode="0.0000">
                  <c:v>2.4373472597346052E-3</c:v>
                </c:pt>
                <c:pt idx="75" formatCode="0.0000">
                  <c:v>0</c:v>
                </c:pt>
                <c:pt idx="76" formatCode="0.0000">
                  <c:v>1.8662045766775257E-2</c:v>
                </c:pt>
                <c:pt idx="77" formatCode="0.0000">
                  <c:v>7.4275894335738742E-5</c:v>
                </c:pt>
                <c:pt idx="78" formatCode="0.0000">
                  <c:v>0</c:v>
                </c:pt>
                <c:pt idx="79" formatCode="0.0000">
                  <c:v>0</c:v>
                </c:pt>
                <c:pt idx="80" formatCode="0.0000">
                  <c:v>1.2476693699853552E-2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1.250515208039692E-3</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1.8669407275638623E-3</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1.1842193679619942E-3</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1.8274793000073071E-2</c:v>
                </c:pt>
                <c:pt idx="293" formatCode="0.0000">
                  <c:v>0</c:v>
                </c:pt>
                <c:pt idx="294" formatCode="0.0000">
                  <c:v>1.9553000255508202E-3</c:v>
                </c:pt>
                <c:pt idx="295" formatCode="0.0000">
                  <c:v>0</c:v>
                </c:pt>
                <c:pt idx="296" formatCode="0.0000">
                  <c:v>0</c:v>
                </c:pt>
                <c:pt idx="297" formatCode="0.0000">
                  <c:v>6.2623694118653505E-5</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2.873485351338734E-3</c:v>
                </c:pt>
                <c:pt idx="325" formatCode="0.0000">
                  <c:v>2.6004797389482472E-4</c:v>
                </c:pt>
                <c:pt idx="326" formatCode="0.0000">
                  <c:v>0</c:v>
                </c:pt>
                <c:pt idx="327" formatCode="0.0000">
                  <c:v>0</c:v>
                </c:pt>
                <c:pt idx="328" formatCode="0.0000">
                  <c:v>0</c:v>
                </c:pt>
                <c:pt idx="329" formatCode="0.0000">
                  <c:v>2.9898393658710954E-3</c:v>
                </c:pt>
                <c:pt idx="330" formatCode="0.0000">
                  <c:v>0</c:v>
                </c:pt>
                <c:pt idx="331" formatCode="0.0000">
                  <c:v>0</c:v>
                </c:pt>
                <c:pt idx="332" formatCode="0.0000">
                  <c:v>0</c:v>
                </c:pt>
                <c:pt idx="333" formatCode="0.0000">
                  <c:v>0</c:v>
                </c:pt>
                <c:pt idx="334" formatCode="0.0000">
                  <c:v>6.7138485533609168E-6</c:v>
                </c:pt>
                <c:pt idx="335" formatCode="0.0000">
                  <c:v>2.13995882688968E-3</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2.6843249988531917E-5</c:v>
                </c:pt>
                <c:pt idx="356" formatCode="0.0000">
                  <c:v>0</c:v>
                </c:pt>
                <c:pt idx="357" formatCode="0.0000">
                  <c:v>0</c:v>
                </c:pt>
                <c:pt idx="358" formatCode="0.0000">
                  <c:v>9.4619100454486366E-3</c:v>
                </c:pt>
                <c:pt idx="359" formatCode="0.0000">
                  <c:v>0</c:v>
                </c:pt>
                <c:pt idx="360" formatCode="0.0000">
                  <c:v>0</c:v>
                </c:pt>
                <c:pt idx="361" formatCode="0.0000">
                  <c:v>4.0317927473223431E-3</c:v>
                </c:pt>
                <c:pt idx="362" formatCode="0.0000">
                  <c:v>0</c:v>
                </c:pt>
                <c:pt idx="363" formatCode="0.0000">
                  <c:v>0</c:v>
                </c:pt>
                <c:pt idx="364" formatCode="0.0000">
                  <c:v>3.236658877034472E-2</c:v>
                </c:pt>
                <c:pt idx="365" formatCode="0.0000">
                  <c:v>0</c:v>
                </c:pt>
                <c:pt idx="366" formatCode="0.0000">
                  <c:v>0</c:v>
                </c:pt>
                <c:pt idx="367" formatCode="0.0000">
                  <c:v>0</c:v>
                </c:pt>
                <c:pt idx="368" formatCode="0.0000">
                  <c:v>0</c:v>
                </c:pt>
                <c:pt idx="369" formatCode="0.0000">
                  <c:v>0</c:v>
                </c:pt>
                <c:pt idx="370" formatCode="0.0000">
                  <c:v>0</c:v>
                </c:pt>
                <c:pt idx="371" formatCode="0.0000">
                  <c:v>1.8662045766775257E-2</c:v>
                </c:pt>
                <c:pt idx="372" formatCode="0.0000">
                  <c:v>0</c:v>
                </c:pt>
                <c:pt idx="373" formatCode="0.0000">
                  <c:v>5.8125712788200945E-3</c:v>
                </c:pt>
                <c:pt idx="374" formatCode="0.0000">
                  <c:v>0</c:v>
                </c:pt>
                <c:pt idx="375" formatCode="0.0000">
                  <c:v>2.8633162539769204E-4</c:v>
                </c:pt>
                <c:pt idx="376" formatCode="0.0000">
                  <c:v>9.214459149361507E-3</c:v>
                </c:pt>
                <c:pt idx="377" formatCode="0.0000">
                  <c:v>0</c:v>
                </c:pt>
                <c:pt idx="378" formatCode="0.0000">
                  <c:v>0</c:v>
                </c:pt>
                <c:pt idx="379" formatCode="0.0000">
                  <c:v>0</c:v>
                </c:pt>
                <c:pt idx="380" formatCode="0.0000">
                  <c:v>0</c:v>
                </c:pt>
                <c:pt idx="381" formatCode="0.0000">
                  <c:v>0</c:v>
                </c:pt>
                <c:pt idx="382" formatCode="0.0000">
                  <c:v>1.0764629846204731E-2</c:v>
                </c:pt>
                <c:pt idx="383" formatCode="0.0000">
                  <c:v>0</c:v>
                </c:pt>
                <c:pt idx="384" formatCode="0.0000">
                  <c:v>0</c:v>
                </c:pt>
                <c:pt idx="385" formatCode="0.0000">
                  <c:v>0</c:v>
                </c:pt>
                <c:pt idx="386" formatCode="0.0000">
                  <c:v>0</c:v>
                </c:pt>
                <c:pt idx="387" formatCode="0.0000">
                  <c:v>1.1629153881699043E-4</c:v>
                </c:pt>
                <c:pt idx="388" formatCode="0.0000">
                  <c:v>0</c:v>
                </c:pt>
                <c:pt idx="389" formatCode="0.0000">
                  <c:v>2.0430492293355487E-5</c:v>
                </c:pt>
                <c:pt idx="390" formatCode="0.0000">
                  <c:v>0</c:v>
                </c:pt>
                <c:pt idx="391" formatCode="0.0000">
                  <c:v>0</c:v>
                </c:pt>
                <c:pt idx="392" formatCode="0.0000">
                  <c:v>0</c:v>
                </c:pt>
                <c:pt idx="393" formatCode="0.0000">
                  <c:v>1.7144826711252947E-2</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2.873485351338734E-3</c:v>
                </c:pt>
                <c:pt idx="409" formatCode="0.0000">
                  <c:v>0</c:v>
                </c:pt>
                <c:pt idx="410" formatCode="0.0000">
                  <c:v>0</c:v>
                </c:pt>
                <c:pt idx="411" formatCode="0.0000">
                  <c:v>2.6094026165565078E-2</c:v>
                </c:pt>
                <c:pt idx="412" formatCode="0.0000">
                  <c:v>0</c:v>
                </c:pt>
                <c:pt idx="413" formatCode="0.0000">
                  <c:v>0</c:v>
                </c:pt>
                <c:pt idx="414" formatCode="0.0000">
                  <c:v>0</c:v>
                </c:pt>
                <c:pt idx="415" formatCode="0.0000">
                  <c:v>0</c:v>
                </c:pt>
                <c:pt idx="416" formatCode="0.0000">
                  <c:v>0</c:v>
                </c:pt>
                <c:pt idx="417" formatCode="0.0000">
                  <c:v>1.1887535804012287E-2</c:v>
                </c:pt>
                <c:pt idx="418" formatCode="0.0000">
                  <c:v>0</c:v>
                </c:pt>
                <c:pt idx="419" formatCode="0.0000">
                  <c:v>1.8669407275638623E-3</c:v>
                </c:pt>
                <c:pt idx="420" formatCode="0.0000">
                  <c:v>0</c:v>
                </c:pt>
                <c:pt idx="421" formatCode="0.0000">
                  <c:v>3.8292560196742223E-2</c:v>
                </c:pt>
                <c:pt idx="422" formatCode="0.0000">
                  <c:v>1.5391162197172625E-3</c:v>
                </c:pt>
                <c:pt idx="423" formatCode="0.0000">
                  <c:v>0</c:v>
                </c:pt>
                <c:pt idx="424" formatCode="0.0000">
                  <c:v>6.6328902356223921E-2</c:v>
                </c:pt>
                <c:pt idx="425" formatCode="0.0000">
                  <c:v>1.5053761615271003E-4</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0.13857956857668732</c:v>
                </c:pt>
                <c:pt idx="438" formatCode="0.0000">
                  <c:v>0</c:v>
                </c:pt>
                <c:pt idx="439" formatCode="0.0000">
                  <c:v>2.4373472597346052E-3</c:v>
                </c:pt>
                <c:pt idx="440" formatCode="0.0000">
                  <c:v>0</c:v>
                </c:pt>
                <c:pt idx="441" formatCode="0.0000">
                  <c:v>1.8662045766775257E-2</c:v>
                </c:pt>
                <c:pt idx="442" formatCode="0.0000">
                  <c:v>7.4275894335738742E-5</c:v>
                </c:pt>
                <c:pt idx="443" formatCode="0.0000">
                  <c:v>0</c:v>
                </c:pt>
                <c:pt idx="444" formatCode="0.0000">
                  <c:v>0</c:v>
                </c:pt>
                <c:pt idx="445" formatCode="0.0000">
                  <c:v>1.2476693699853552E-2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1.250515208039692E-3</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1.8669407275638623E-3</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1.1842193679619942E-3</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1.8274793000073071E-2</c:v>
                </c:pt>
                <c:pt idx="658" formatCode="0.0000">
                  <c:v>0</c:v>
                </c:pt>
                <c:pt idx="659" formatCode="0.0000">
                  <c:v>1.9553000255508202E-3</c:v>
                </c:pt>
                <c:pt idx="660" formatCode="0.0000">
                  <c:v>0</c:v>
                </c:pt>
                <c:pt idx="661" formatCode="0.0000">
                  <c:v>0</c:v>
                </c:pt>
                <c:pt idx="662" formatCode="0.0000">
                  <c:v>6.2623694118653505E-5</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2.873485351338734E-3</c:v>
                </c:pt>
                <c:pt idx="690" formatCode="0.0000">
                  <c:v>2.6004797389482472E-4</c:v>
                </c:pt>
                <c:pt idx="691" formatCode="0.0000">
                  <c:v>0</c:v>
                </c:pt>
                <c:pt idx="692" formatCode="0.0000">
                  <c:v>0</c:v>
                </c:pt>
                <c:pt idx="693" formatCode="0.0000">
                  <c:v>0</c:v>
                </c:pt>
                <c:pt idx="694" formatCode="0.0000">
                  <c:v>2.9898393658710954E-3</c:v>
                </c:pt>
                <c:pt idx="695" formatCode="0.0000">
                  <c:v>0</c:v>
                </c:pt>
                <c:pt idx="696" formatCode="0.0000">
                  <c:v>0</c:v>
                </c:pt>
                <c:pt idx="697" formatCode="0.0000">
                  <c:v>0</c:v>
                </c:pt>
                <c:pt idx="698" formatCode="0.0000">
                  <c:v>0</c:v>
                </c:pt>
                <c:pt idx="699" formatCode="0.0000">
                  <c:v>6.7138485533609168E-6</c:v>
                </c:pt>
                <c:pt idx="700" formatCode="0.0000">
                  <c:v>2.13995882688968E-3</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2.6843249988531917E-5</c:v>
                </c:pt>
                <c:pt idx="721" formatCode="0.0000">
                  <c:v>0</c:v>
                </c:pt>
                <c:pt idx="722" formatCode="0.0000">
                  <c:v>0</c:v>
                </c:pt>
                <c:pt idx="723" formatCode="0.0000">
                  <c:v>9.4619100454486366E-3</c:v>
                </c:pt>
                <c:pt idx="724" formatCode="0.0000">
                  <c:v>0</c:v>
                </c:pt>
                <c:pt idx="725" formatCode="0.0000">
                  <c:v>0</c:v>
                </c:pt>
                <c:pt idx="726" formatCode="0.0000">
                  <c:v>4.0317927473223431E-3</c:v>
                </c:pt>
                <c:pt idx="727" formatCode="0.0000">
                  <c:v>0</c:v>
                </c:pt>
                <c:pt idx="728" formatCode="0.0000">
                  <c:v>0</c:v>
                </c:pt>
                <c:pt idx="729" formatCode="0.0000">
                  <c:v>3.236658877034472E-2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774A-2147-A9E4-0806D1EDDC37}"/>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sedimentos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Escenarios!$D$5</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0.10091154412097288</c:v>
                </c:pt>
                <c:pt idx="7" formatCode="0.0000">
                  <c:v>0</c:v>
                </c:pt>
                <c:pt idx="8" formatCode="0.0000">
                  <c:v>4.0924768012797506E-2</c:v>
                </c:pt>
                <c:pt idx="9" formatCode="0.0000">
                  <c:v>0</c:v>
                </c:pt>
                <c:pt idx="10" formatCode="0.0000">
                  <c:v>6.5221721344851536E-3</c:v>
                </c:pt>
                <c:pt idx="11" formatCode="0.0000">
                  <c:v>5.7912342787163729E-2</c:v>
                </c:pt>
                <c:pt idx="12" formatCode="0.0000">
                  <c:v>0</c:v>
                </c:pt>
                <c:pt idx="13" formatCode="0.0000">
                  <c:v>0</c:v>
                </c:pt>
                <c:pt idx="14" formatCode="0.0000">
                  <c:v>0</c:v>
                </c:pt>
                <c:pt idx="15" formatCode="0.0000">
                  <c:v>0</c:v>
                </c:pt>
                <c:pt idx="16" formatCode="0.0000">
                  <c:v>0</c:v>
                </c:pt>
                <c:pt idx="17" formatCode="0.0000">
                  <c:v>6.5300392149678532E-2</c:v>
                </c:pt>
                <c:pt idx="18" formatCode="0.0000">
                  <c:v>0</c:v>
                </c:pt>
                <c:pt idx="19" formatCode="0.0000">
                  <c:v>0</c:v>
                </c:pt>
                <c:pt idx="20" formatCode="0.0000">
                  <c:v>0</c:v>
                </c:pt>
                <c:pt idx="21" formatCode="0.0000">
                  <c:v>0</c:v>
                </c:pt>
                <c:pt idx="22" formatCode="0.0000">
                  <c:v>4.5086459665664271E-3</c:v>
                </c:pt>
                <c:pt idx="23" formatCode="0.0000">
                  <c:v>0</c:v>
                </c:pt>
                <c:pt idx="24" formatCode="0.0000">
                  <c:v>2.7890029768494959E-3</c:v>
                </c:pt>
                <c:pt idx="25" formatCode="0.0000">
                  <c:v>2.1801155732266257E-4</c:v>
                </c:pt>
                <c:pt idx="26" formatCode="0.0000">
                  <c:v>8.3315347668308992E-4</c:v>
                </c:pt>
                <c:pt idx="27" formatCode="0.0000">
                  <c:v>0</c:v>
                </c:pt>
                <c:pt idx="28" formatCode="0.0000">
                  <c:v>9.4272109170586954E-2</c:v>
                </c:pt>
                <c:pt idx="29" formatCode="0.0000">
                  <c:v>0</c:v>
                </c:pt>
                <c:pt idx="30" formatCode="0.0000">
                  <c:v>0</c:v>
                </c:pt>
                <c:pt idx="31" formatCode="0.0000">
                  <c:v>2.5886949033241468E-5</c:v>
                </c:pt>
                <c:pt idx="32" formatCode="0.0000">
                  <c:v>0</c:v>
                </c:pt>
                <c:pt idx="33" formatCode="0.0000">
                  <c:v>0</c:v>
                </c:pt>
                <c:pt idx="34" formatCode="0.0000">
                  <c:v>0</c:v>
                </c:pt>
                <c:pt idx="35" formatCode="0.0000">
                  <c:v>2.868543570526655E-4</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2.4757614372886854E-2</c:v>
                </c:pt>
                <c:pt idx="44" formatCode="0.0000">
                  <c:v>0</c:v>
                </c:pt>
                <c:pt idx="45" formatCode="0.0000">
                  <c:v>0</c:v>
                </c:pt>
                <c:pt idx="46" formatCode="0.0000">
                  <c:v>0.13248351201801339</c:v>
                </c:pt>
                <c:pt idx="47" formatCode="0.0000">
                  <c:v>0</c:v>
                </c:pt>
                <c:pt idx="48" formatCode="0.0000">
                  <c:v>0</c:v>
                </c:pt>
                <c:pt idx="49" formatCode="0.0000">
                  <c:v>0</c:v>
                </c:pt>
                <c:pt idx="50" formatCode="0.0000">
                  <c:v>0</c:v>
                </c:pt>
                <c:pt idx="51" formatCode="0.0000">
                  <c:v>0</c:v>
                </c:pt>
                <c:pt idx="52" formatCode="0.0000">
                  <c:v>7.0550308329374076E-2</c:v>
                </c:pt>
                <c:pt idx="53" formatCode="0.0000">
                  <c:v>0</c:v>
                </c:pt>
                <c:pt idx="54" formatCode="0.0000">
                  <c:v>1.8557276969933791E-2</c:v>
                </c:pt>
                <c:pt idx="55" formatCode="0.0000">
                  <c:v>0</c:v>
                </c:pt>
                <c:pt idx="56" formatCode="0.0000">
                  <c:v>0.18191498578716442</c:v>
                </c:pt>
                <c:pt idx="57" formatCode="0.0000">
                  <c:v>1.6396229176533189E-2</c:v>
                </c:pt>
                <c:pt idx="58" formatCode="0.0000">
                  <c:v>1.3555827894667974E-3</c:v>
                </c:pt>
                <c:pt idx="59" formatCode="0.0000">
                  <c:v>0.28904810265998176</c:v>
                </c:pt>
                <c:pt idx="60" formatCode="0.0000">
                  <c:v>4.9667672671450599E-3</c:v>
                </c:pt>
                <c:pt idx="61" formatCode="0.0000">
                  <c:v>0</c:v>
                </c:pt>
                <c:pt idx="62" formatCode="0.0000">
                  <c:v>0</c:v>
                </c:pt>
                <c:pt idx="63" formatCode="0.0000">
                  <c:v>0</c:v>
                </c:pt>
                <c:pt idx="64" formatCode="0.0000">
                  <c:v>0</c:v>
                </c:pt>
                <c:pt idx="65" formatCode="0.0000">
                  <c:v>0</c:v>
                </c:pt>
                <c:pt idx="66" formatCode="0.0000">
                  <c:v>1.0161573758853595E-7</c:v>
                </c:pt>
                <c:pt idx="67" formatCode="0.0000">
                  <c:v>0</c:v>
                </c:pt>
                <c:pt idx="68" formatCode="0.0000">
                  <c:v>0</c:v>
                </c:pt>
                <c:pt idx="69" formatCode="0.0000">
                  <c:v>0</c:v>
                </c:pt>
                <c:pt idx="70" formatCode="0.0000">
                  <c:v>5.705575927928946E-4</c:v>
                </c:pt>
                <c:pt idx="71" formatCode="0.0000">
                  <c:v>0</c:v>
                </c:pt>
                <c:pt idx="72" formatCode="0.0000">
                  <c:v>0.54499406072350387</c:v>
                </c:pt>
                <c:pt idx="73" formatCode="0.0000">
                  <c:v>0</c:v>
                </c:pt>
                <c:pt idx="74" formatCode="0.0000">
                  <c:v>2.2136578795659539E-2</c:v>
                </c:pt>
                <c:pt idx="75" formatCode="0.0000">
                  <c:v>3.6795092152411968E-4</c:v>
                </c:pt>
                <c:pt idx="76" formatCode="0.0000">
                  <c:v>0.10091154412097288</c:v>
                </c:pt>
                <c:pt idx="77" formatCode="0.0000">
                  <c:v>3.874958484556722E-3</c:v>
                </c:pt>
                <c:pt idx="78" formatCode="0.0000">
                  <c:v>1.0161573758853595E-7</c:v>
                </c:pt>
                <c:pt idx="79" formatCode="0.0000">
                  <c:v>4.6221380036118689E-4</c:v>
                </c:pt>
                <c:pt idx="80" formatCode="0.0000">
                  <c:v>7.3274827547212637E-2</c:v>
                </c:pt>
                <c:pt idx="81" formatCode="0.0000">
                  <c:v>0</c:v>
                </c:pt>
                <c:pt idx="82" formatCode="0.0000">
                  <c:v>0</c:v>
                </c:pt>
                <c:pt idx="83" formatCode="0.0000">
                  <c:v>0</c:v>
                </c:pt>
                <c:pt idx="84" formatCode="0.0000">
                  <c:v>3.2942315574173045E-6</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1.4407478670422325E-2</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1.1126697994711324E-6</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1.8557276969933791E-2</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1.3936419779987858E-2</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2.509581754752923E-4</c:v>
                </c:pt>
                <c:pt idx="207" formatCode="0.0000">
                  <c:v>1.2569393853731979E-3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9.3551645705700659E-5</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9.0903563500684982E-4</c:v>
                </c:pt>
                <c:pt idx="291" formatCode="0.0000">
                  <c:v>0</c:v>
                </c:pt>
                <c:pt idx="292" formatCode="0.0000">
                  <c:v>9.922426653641539E-2</c:v>
                </c:pt>
                <c:pt idx="293" formatCode="0.0000">
                  <c:v>4.7033037042020616E-5</c:v>
                </c:pt>
                <c:pt idx="294" formatCode="0.0000">
                  <c:v>1.9125248648633623E-2</c:v>
                </c:pt>
                <c:pt idx="295" formatCode="0.0000">
                  <c:v>0</c:v>
                </c:pt>
                <c:pt idx="296" formatCode="0.0000">
                  <c:v>0</c:v>
                </c:pt>
                <c:pt idx="297" formatCode="0.0000">
                  <c:v>3.6775443597536774E-3</c:v>
                </c:pt>
                <c:pt idx="298" formatCode="0.0000">
                  <c:v>1.0161573758853595E-7</c:v>
                </c:pt>
                <c:pt idx="299" formatCode="0.0000">
                  <c:v>0</c:v>
                </c:pt>
                <c:pt idx="300" formatCode="0.0000">
                  <c:v>0</c:v>
                </c:pt>
                <c:pt idx="301" formatCode="0.0000">
                  <c:v>0</c:v>
                </c:pt>
                <c:pt idx="302" formatCode="0.0000">
                  <c:v>0</c:v>
                </c:pt>
                <c:pt idx="303" formatCode="0.0000">
                  <c:v>5.705575927928946E-4</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2.4757614372886854E-2</c:v>
                </c:pt>
                <c:pt idx="325" formatCode="0.0000">
                  <c:v>6.2434286354691631E-3</c:v>
                </c:pt>
                <c:pt idx="326" formatCode="0.0000">
                  <c:v>0</c:v>
                </c:pt>
                <c:pt idx="327" formatCode="0.0000">
                  <c:v>0</c:v>
                </c:pt>
                <c:pt idx="328" formatCode="0.0000">
                  <c:v>6.753883849682075E-6</c:v>
                </c:pt>
                <c:pt idx="329" formatCode="0.0000">
                  <c:v>2.5443170034012322E-2</c:v>
                </c:pt>
                <c:pt idx="330" formatCode="0.0000">
                  <c:v>1.4591225633935219E-3</c:v>
                </c:pt>
                <c:pt idx="331" formatCode="0.0000">
                  <c:v>0</c:v>
                </c:pt>
                <c:pt idx="332" formatCode="0.0000">
                  <c:v>0</c:v>
                </c:pt>
                <c:pt idx="333" formatCode="0.0000">
                  <c:v>0</c:v>
                </c:pt>
                <c:pt idx="334" formatCode="0.0000">
                  <c:v>2.3306193007539243E-3</c:v>
                </c:pt>
                <c:pt idx="335" formatCode="0.0000">
                  <c:v>2.0295174817389738E-2</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3.5547444500061145E-5</c:v>
                </c:pt>
                <c:pt idx="353" formatCode="0.0000">
                  <c:v>0</c:v>
                </c:pt>
                <c:pt idx="354" formatCode="0.0000">
                  <c:v>0</c:v>
                </c:pt>
                <c:pt idx="355" formatCode="0.0000">
                  <c:v>2.9539515570566493E-3</c:v>
                </c:pt>
                <c:pt idx="356" formatCode="0.0000">
                  <c:v>0</c:v>
                </c:pt>
                <c:pt idx="357" formatCode="0.0000">
                  <c:v>0</c:v>
                </c:pt>
                <c:pt idx="358" formatCode="0.0000">
                  <c:v>5.910380684224803E-2</c:v>
                </c:pt>
                <c:pt idx="359" formatCode="0.0000">
                  <c:v>0</c:v>
                </c:pt>
                <c:pt idx="360" formatCode="0.0000">
                  <c:v>0</c:v>
                </c:pt>
                <c:pt idx="361" formatCode="0.0000">
                  <c:v>3.1379746797136607E-2</c:v>
                </c:pt>
                <c:pt idx="362" formatCode="0.0000">
                  <c:v>0</c:v>
                </c:pt>
                <c:pt idx="363" formatCode="0.0000">
                  <c:v>0</c:v>
                </c:pt>
                <c:pt idx="364" formatCode="0.0000">
                  <c:v>0.1581997849977457</c:v>
                </c:pt>
                <c:pt idx="365" formatCode="0.0000">
                  <c:v>1.1599878140201507E-5</c:v>
                </c:pt>
                <c:pt idx="366" formatCode="0.0000">
                  <c:v>0</c:v>
                </c:pt>
                <c:pt idx="367" formatCode="0.0000">
                  <c:v>9.0903563500684982E-4</c:v>
                </c:pt>
                <c:pt idx="368" formatCode="0.0000">
                  <c:v>1.7941085162743587E-5</c:v>
                </c:pt>
                <c:pt idx="369" formatCode="0.0000">
                  <c:v>3.5547444500061145E-5</c:v>
                </c:pt>
                <c:pt idx="370" formatCode="0.0000">
                  <c:v>0</c:v>
                </c:pt>
                <c:pt idx="371" formatCode="0.0000">
                  <c:v>0.10091154412097288</c:v>
                </c:pt>
                <c:pt idx="372" formatCode="0.0000">
                  <c:v>0</c:v>
                </c:pt>
                <c:pt idx="373" formatCode="0.0000">
                  <c:v>4.0924768012797506E-2</c:v>
                </c:pt>
                <c:pt idx="374" formatCode="0.0000">
                  <c:v>0</c:v>
                </c:pt>
                <c:pt idx="375" formatCode="0.0000">
                  <c:v>6.5221721344851536E-3</c:v>
                </c:pt>
                <c:pt idx="376" formatCode="0.0000">
                  <c:v>5.7912342787163729E-2</c:v>
                </c:pt>
                <c:pt idx="377" formatCode="0.0000">
                  <c:v>0</c:v>
                </c:pt>
                <c:pt idx="378" formatCode="0.0000">
                  <c:v>0</c:v>
                </c:pt>
                <c:pt idx="379" formatCode="0.0000">
                  <c:v>0</c:v>
                </c:pt>
                <c:pt idx="380" formatCode="0.0000">
                  <c:v>0</c:v>
                </c:pt>
                <c:pt idx="381" formatCode="0.0000">
                  <c:v>0</c:v>
                </c:pt>
                <c:pt idx="382" formatCode="0.0000">
                  <c:v>6.5300392149678532E-2</c:v>
                </c:pt>
                <c:pt idx="383" formatCode="0.0000">
                  <c:v>0</c:v>
                </c:pt>
                <c:pt idx="384" formatCode="0.0000">
                  <c:v>0</c:v>
                </c:pt>
                <c:pt idx="385" formatCode="0.0000">
                  <c:v>0</c:v>
                </c:pt>
                <c:pt idx="386" formatCode="0.0000">
                  <c:v>0</c:v>
                </c:pt>
                <c:pt idx="387" formatCode="0.0000">
                  <c:v>4.5086459665664271E-3</c:v>
                </c:pt>
                <c:pt idx="388" formatCode="0.0000">
                  <c:v>0</c:v>
                </c:pt>
                <c:pt idx="389" formatCode="0.0000">
                  <c:v>2.7890029768494959E-3</c:v>
                </c:pt>
                <c:pt idx="390" formatCode="0.0000">
                  <c:v>2.1801155732266257E-4</c:v>
                </c:pt>
                <c:pt idx="391" formatCode="0.0000">
                  <c:v>8.3315347668308992E-4</c:v>
                </c:pt>
                <c:pt idx="392" formatCode="0.0000">
                  <c:v>0</c:v>
                </c:pt>
                <c:pt idx="393" formatCode="0.0000">
                  <c:v>9.4272109170586954E-2</c:v>
                </c:pt>
                <c:pt idx="394" formatCode="0.0000">
                  <c:v>0</c:v>
                </c:pt>
                <c:pt idx="395" formatCode="0.0000">
                  <c:v>0</c:v>
                </c:pt>
                <c:pt idx="396" formatCode="0.0000">
                  <c:v>2.5886949033241468E-5</c:v>
                </c:pt>
                <c:pt idx="397" formatCode="0.0000">
                  <c:v>0</c:v>
                </c:pt>
                <c:pt idx="398" formatCode="0.0000">
                  <c:v>0</c:v>
                </c:pt>
                <c:pt idx="399" formatCode="0.0000">
                  <c:v>0</c:v>
                </c:pt>
                <c:pt idx="400" formatCode="0.0000">
                  <c:v>2.868543570526655E-4</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2.4757614372886854E-2</c:v>
                </c:pt>
                <c:pt idx="409" formatCode="0.0000">
                  <c:v>0</c:v>
                </c:pt>
                <c:pt idx="410" formatCode="0.0000">
                  <c:v>0</c:v>
                </c:pt>
                <c:pt idx="411" formatCode="0.0000">
                  <c:v>0.13248351201801339</c:v>
                </c:pt>
                <c:pt idx="412" formatCode="0.0000">
                  <c:v>0</c:v>
                </c:pt>
                <c:pt idx="413" formatCode="0.0000">
                  <c:v>0</c:v>
                </c:pt>
                <c:pt idx="414" formatCode="0.0000">
                  <c:v>0</c:v>
                </c:pt>
                <c:pt idx="415" formatCode="0.0000">
                  <c:v>0</c:v>
                </c:pt>
                <c:pt idx="416" formatCode="0.0000">
                  <c:v>0</c:v>
                </c:pt>
                <c:pt idx="417" formatCode="0.0000">
                  <c:v>7.0550308329374076E-2</c:v>
                </c:pt>
                <c:pt idx="418" formatCode="0.0000">
                  <c:v>0</c:v>
                </c:pt>
                <c:pt idx="419" formatCode="0.0000">
                  <c:v>1.8557276969933791E-2</c:v>
                </c:pt>
                <c:pt idx="420" formatCode="0.0000">
                  <c:v>0</c:v>
                </c:pt>
                <c:pt idx="421" formatCode="0.0000">
                  <c:v>0.18191498578716442</c:v>
                </c:pt>
                <c:pt idx="422" formatCode="0.0000">
                  <c:v>1.6396229176533189E-2</c:v>
                </c:pt>
                <c:pt idx="423" formatCode="0.0000">
                  <c:v>1.3555827894667974E-3</c:v>
                </c:pt>
                <c:pt idx="424" formatCode="0.0000">
                  <c:v>0.28904810265998176</c:v>
                </c:pt>
                <c:pt idx="425" formatCode="0.0000">
                  <c:v>4.9667672671450599E-3</c:v>
                </c:pt>
                <c:pt idx="426" formatCode="0.0000">
                  <c:v>0</c:v>
                </c:pt>
                <c:pt idx="427" formatCode="0.0000">
                  <c:v>0</c:v>
                </c:pt>
                <c:pt idx="428" formatCode="0.0000">
                  <c:v>0</c:v>
                </c:pt>
                <c:pt idx="429" formatCode="0.0000">
                  <c:v>0</c:v>
                </c:pt>
                <c:pt idx="430" formatCode="0.0000">
                  <c:v>0</c:v>
                </c:pt>
                <c:pt idx="431" formatCode="0.0000">
                  <c:v>1.0161573758853595E-7</c:v>
                </c:pt>
                <c:pt idx="432" formatCode="0.0000">
                  <c:v>0</c:v>
                </c:pt>
                <c:pt idx="433" formatCode="0.0000">
                  <c:v>0</c:v>
                </c:pt>
                <c:pt idx="434" formatCode="0.0000">
                  <c:v>0</c:v>
                </c:pt>
                <c:pt idx="435" formatCode="0.0000">
                  <c:v>5.705575927928946E-4</c:v>
                </c:pt>
                <c:pt idx="436" formatCode="0.0000">
                  <c:v>0</c:v>
                </c:pt>
                <c:pt idx="437" formatCode="0.0000">
                  <c:v>0.54499406072350387</c:v>
                </c:pt>
                <c:pt idx="438" formatCode="0.0000">
                  <c:v>0</c:v>
                </c:pt>
                <c:pt idx="439" formatCode="0.0000">
                  <c:v>2.2136578795659539E-2</c:v>
                </c:pt>
                <c:pt idx="440" formatCode="0.0000">
                  <c:v>3.6795092152411968E-4</c:v>
                </c:pt>
                <c:pt idx="441" formatCode="0.0000">
                  <c:v>0.10091154412097288</c:v>
                </c:pt>
                <c:pt idx="442" formatCode="0.0000">
                  <c:v>3.874958484556722E-3</c:v>
                </c:pt>
                <c:pt idx="443" formatCode="0.0000">
                  <c:v>1.0161573758853595E-7</c:v>
                </c:pt>
                <c:pt idx="444" formatCode="0.0000">
                  <c:v>4.6221380036118689E-4</c:v>
                </c:pt>
                <c:pt idx="445" formatCode="0.0000">
                  <c:v>7.3274827547212637E-2</c:v>
                </c:pt>
                <c:pt idx="446" formatCode="0.0000">
                  <c:v>0</c:v>
                </c:pt>
                <c:pt idx="447" formatCode="0.0000">
                  <c:v>0</c:v>
                </c:pt>
                <c:pt idx="448" formatCode="0.0000">
                  <c:v>0</c:v>
                </c:pt>
                <c:pt idx="449" formatCode="0.0000">
                  <c:v>3.2942315574173045E-6</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1.4407478670422325E-2</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1.1126697994711324E-6</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1.8557276969933791E-2</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1.3936419779987858E-2</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2.509581754752923E-4</c:v>
                </c:pt>
                <c:pt idx="572" formatCode="0.0000">
                  <c:v>1.2569393853731979E-3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9.3551645705700659E-5</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9.0903563500684982E-4</c:v>
                </c:pt>
                <c:pt idx="656" formatCode="0.0000">
                  <c:v>0</c:v>
                </c:pt>
                <c:pt idx="657" formatCode="0.0000">
                  <c:v>9.922426653641539E-2</c:v>
                </c:pt>
                <c:pt idx="658" formatCode="0.0000">
                  <c:v>4.7033037042020616E-5</c:v>
                </c:pt>
                <c:pt idx="659" formatCode="0.0000">
                  <c:v>1.9125248648633623E-2</c:v>
                </c:pt>
                <c:pt idx="660" formatCode="0.0000">
                  <c:v>0</c:v>
                </c:pt>
                <c:pt idx="661" formatCode="0.0000">
                  <c:v>0</c:v>
                </c:pt>
                <c:pt idx="662" formatCode="0.0000">
                  <c:v>3.6775443597536774E-3</c:v>
                </c:pt>
                <c:pt idx="663" formatCode="0.0000">
                  <c:v>1.0161573758853595E-7</c:v>
                </c:pt>
                <c:pt idx="664" formatCode="0.0000">
                  <c:v>0</c:v>
                </c:pt>
                <c:pt idx="665" formatCode="0.0000">
                  <c:v>0</c:v>
                </c:pt>
                <c:pt idx="666" formatCode="0.0000">
                  <c:v>0</c:v>
                </c:pt>
                <c:pt idx="667" formatCode="0.0000">
                  <c:v>0</c:v>
                </c:pt>
                <c:pt idx="668" formatCode="0.0000">
                  <c:v>5.705575927928946E-4</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2.4757614372886854E-2</c:v>
                </c:pt>
                <c:pt idx="690" formatCode="0.0000">
                  <c:v>6.2434286354691631E-3</c:v>
                </c:pt>
                <c:pt idx="691" formatCode="0.0000">
                  <c:v>0</c:v>
                </c:pt>
                <c:pt idx="692" formatCode="0.0000">
                  <c:v>0</c:v>
                </c:pt>
                <c:pt idx="693" formatCode="0.0000">
                  <c:v>6.753883849682075E-6</c:v>
                </c:pt>
                <c:pt idx="694" formatCode="0.0000">
                  <c:v>2.5443170034012322E-2</c:v>
                </c:pt>
                <c:pt idx="695" formatCode="0.0000">
                  <c:v>1.4591225633935219E-3</c:v>
                </c:pt>
                <c:pt idx="696" formatCode="0.0000">
                  <c:v>0</c:v>
                </c:pt>
                <c:pt idx="697" formatCode="0.0000">
                  <c:v>0</c:v>
                </c:pt>
                <c:pt idx="698" formatCode="0.0000">
                  <c:v>0</c:v>
                </c:pt>
                <c:pt idx="699" formatCode="0.0000">
                  <c:v>2.3306193007539243E-3</c:v>
                </c:pt>
                <c:pt idx="700" formatCode="0.0000">
                  <c:v>2.0295174817389738E-2</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3.5547444500061145E-5</c:v>
                </c:pt>
                <c:pt idx="718" formatCode="0.0000">
                  <c:v>0</c:v>
                </c:pt>
                <c:pt idx="719" formatCode="0.0000">
                  <c:v>0</c:v>
                </c:pt>
                <c:pt idx="720" formatCode="0.0000">
                  <c:v>2.9539515570566493E-3</c:v>
                </c:pt>
                <c:pt idx="721" formatCode="0.0000">
                  <c:v>0</c:v>
                </c:pt>
                <c:pt idx="722" formatCode="0.0000">
                  <c:v>0</c:v>
                </c:pt>
                <c:pt idx="723" formatCode="0.0000">
                  <c:v>5.910380684224803E-2</c:v>
                </c:pt>
                <c:pt idx="724" formatCode="0.0000">
                  <c:v>0</c:v>
                </c:pt>
                <c:pt idx="725" formatCode="0.0000">
                  <c:v>0</c:v>
                </c:pt>
                <c:pt idx="726" formatCode="0.0000">
                  <c:v>3.1379746797136607E-2</c:v>
                </c:pt>
                <c:pt idx="727" formatCode="0.0000">
                  <c:v>0</c:v>
                </c:pt>
                <c:pt idx="728" formatCode="0.0000">
                  <c:v>0</c:v>
                </c:pt>
                <c:pt idx="729" formatCode="0.0000">
                  <c:v>0.1581997849977457</c:v>
                </c:pt>
                <c:pt idx="730" formatCode="0.0000">
                  <c:v>1.1599878140201507E-5</c:v>
                </c:pt>
                <c:pt idx="731" formatCode="0.0000">
                  <c:v>0</c:v>
                </c:pt>
                <c:pt idx="732" formatCode="0.0000">
                  <c:v>9.0903563500684982E-4</c:v>
                </c:pt>
                <c:pt idx="733" formatCode="0.0000">
                  <c:v>1.7941085162743587E-5</c:v>
                </c:pt>
                <c:pt idx="734" formatCode="0.0000">
                  <c:v>3.5547444500061145E-5</c:v>
                </c:pt>
                <c:pt idx="735" formatCode="0.0000">
                  <c:v>0</c:v>
                </c:pt>
              </c:numCache>
            </c:numRef>
          </c:yVal>
          <c:smooth val="0"/>
          <c:extLst>
            <c:ext xmlns:c16="http://schemas.microsoft.com/office/drawing/2014/chart" uri="{C3380CC4-5D6E-409C-BE32-E72D297353CC}">
              <c16:uniqueId val="{00000000-8589-7A4F-AECD-087484EEE040}"/>
            </c:ext>
          </c:extLst>
        </c:ser>
        <c:ser>
          <c:idx val="1"/>
          <c:order val="1"/>
          <c:tx>
            <c:strRef>
              <c:f>Escenarios!$E$5</c:f>
              <c:strCache>
                <c:ptCount val="1"/>
                <c:pt idx="0">
                  <c:v>Escenario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Cálculos!$AB:$AB</c:f>
              <c:numCache>
                <c:formatCode>General</c:formatCode>
                <c:ptCount val="1048576"/>
                <c:pt idx="4">
                  <c:v>0</c:v>
                </c:pt>
                <c:pt idx="6" formatCode="0.0000">
                  <c:v>2.4291066274635164E-3</c:v>
                </c:pt>
                <c:pt idx="7" formatCode="0.0000">
                  <c:v>0</c:v>
                </c:pt>
                <c:pt idx="8" formatCode="0.0000">
                  <c:v>4.3786271036209653E-4</c:v>
                </c:pt>
                <c:pt idx="9" formatCode="0.0000">
                  <c:v>0</c:v>
                </c:pt>
                <c:pt idx="10" formatCode="0.0000">
                  <c:v>0</c:v>
                </c:pt>
                <c:pt idx="11" formatCode="0.0000">
                  <c:v>9.045196203585756E-4</c:v>
                </c:pt>
                <c:pt idx="12" formatCode="0.0000">
                  <c:v>0</c:v>
                </c:pt>
                <c:pt idx="13" formatCode="0.0000">
                  <c:v>0</c:v>
                </c:pt>
                <c:pt idx="14" formatCode="0.0000">
                  <c:v>0</c:v>
                </c:pt>
                <c:pt idx="15" formatCode="0.0000">
                  <c:v>0</c:v>
                </c:pt>
                <c:pt idx="16" formatCode="0.0000">
                  <c:v>0</c:v>
                </c:pt>
                <c:pt idx="17" formatCode="0.0000">
                  <c:v>1.1363036262931592E-3</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2.1694867369238401E-3</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1.1365823459627676E-4</c:v>
                </c:pt>
                <c:pt idx="44" formatCode="0.0000">
                  <c:v>0</c:v>
                </c:pt>
                <c:pt idx="45" formatCode="0.0000">
                  <c:v>0</c:v>
                </c:pt>
                <c:pt idx="46" formatCode="0.0000">
                  <c:v>3.754359697946145E-3</c:v>
                </c:pt>
                <c:pt idx="47" formatCode="0.0000">
                  <c:v>0</c:v>
                </c:pt>
                <c:pt idx="48" formatCode="0.0000">
                  <c:v>0</c:v>
                </c:pt>
                <c:pt idx="49" formatCode="0.0000">
                  <c:v>0</c:v>
                </c:pt>
                <c:pt idx="50" formatCode="0.0000">
                  <c:v>0</c:v>
                </c:pt>
                <c:pt idx="51" formatCode="0.0000">
                  <c:v>0</c:v>
                </c:pt>
                <c:pt idx="52" formatCode="0.0000">
                  <c:v>1.3097874036803901E-3</c:v>
                </c:pt>
                <c:pt idx="53" formatCode="0.0000">
                  <c:v>0</c:v>
                </c:pt>
                <c:pt idx="54" formatCode="0.0000">
                  <c:v>3.6650729072519916E-5</c:v>
                </c:pt>
                <c:pt idx="55" formatCode="0.0000">
                  <c:v>0</c:v>
                </c:pt>
                <c:pt idx="56" formatCode="0.0000">
                  <c:v>6.0652450512418505E-3</c:v>
                </c:pt>
                <c:pt idx="57" formatCode="0.0000">
                  <c:v>1.8618486865075985E-5</c:v>
                </c:pt>
                <c:pt idx="58" formatCode="0.0000">
                  <c:v>0</c:v>
                </c:pt>
                <c:pt idx="59" formatCode="0.0000">
                  <c:v>1.1748574703868787E-2</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2.7568393886943342E-2</c:v>
                </c:pt>
                <c:pt idx="73" formatCode="0.0000">
                  <c:v>0</c:v>
                </c:pt>
                <c:pt idx="74" formatCode="0.0000">
                  <c:v>7.6992637078816998E-5</c:v>
                </c:pt>
                <c:pt idx="75" formatCode="0.0000">
                  <c:v>0</c:v>
                </c:pt>
                <c:pt idx="76" formatCode="0.0000">
                  <c:v>2.4291066274635164E-3</c:v>
                </c:pt>
                <c:pt idx="77" formatCode="0.0000">
                  <c:v>0</c:v>
                </c:pt>
                <c:pt idx="78" formatCode="0.0000">
                  <c:v>0</c:v>
                </c:pt>
                <c:pt idx="79" formatCode="0.0000">
                  <c:v>0</c:v>
                </c:pt>
                <c:pt idx="80" formatCode="0.0000">
                  <c:v>1.4024609941149051E-3</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6.9543390447236171E-6</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3.6650729072519916E-5</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4.961282052271435E-6</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2.362428892392849E-3</c:v>
                </c:pt>
                <c:pt idx="293" formatCode="0.0000">
                  <c:v>0</c:v>
                </c:pt>
                <c:pt idx="294" formatCode="0.0000">
                  <c:v>4.2226157693705667E-5</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1.1365823459627676E-4</c:v>
                </c:pt>
                <c:pt idx="325" formatCode="0.0000">
                  <c:v>0</c:v>
                </c:pt>
                <c:pt idx="326" formatCode="0.0000">
                  <c:v>0</c:v>
                </c:pt>
                <c:pt idx="327" formatCode="0.0000">
                  <c:v>0</c:v>
                </c:pt>
                <c:pt idx="328" formatCode="0.0000">
                  <c:v>0</c:v>
                </c:pt>
                <c:pt idx="329" formatCode="0.0000">
                  <c:v>1.2413572581378019E-4</c:v>
                </c:pt>
                <c:pt idx="330" formatCode="0.0000">
                  <c:v>0</c:v>
                </c:pt>
                <c:pt idx="331" formatCode="0.0000">
                  <c:v>0</c:v>
                </c:pt>
                <c:pt idx="332" formatCode="0.0000">
                  <c:v>0</c:v>
                </c:pt>
                <c:pt idx="333" formatCode="0.0000">
                  <c:v>0</c:v>
                </c:pt>
                <c:pt idx="334" formatCode="0.0000">
                  <c:v>0</c:v>
                </c:pt>
                <c:pt idx="335" formatCode="0.0000">
                  <c:v>5.4725695572683668E-5</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9.4085612920865019E-4</c:v>
                </c:pt>
                <c:pt idx="359" formatCode="0.0000">
                  <c:v>0</c:v>
                </c:pt>
                <c:pt idx="360" formatCode="0.0000">
                  <c:v>0</c:v>
                </c:pt>
                <c:pt idx="361" formatCode="0.0000">
                  <c:v>2.2837143380960271E-4</c:v>
                </c:pt>
                <c:pt idx="362" formatCode="0.0000">
                  <c:v>0</c:v>
                </c:pt>
                <c:pt idx="363" formatCode="0.0000">
                  <c:v>0</c:v>
                </c:pt>
                <c:pt idx="364" formatCode="0.0000">
                  <c:v>4.9256035213049026E-3</c:v>
                </c:pt>
                <c:pt idx="365" formatCode="0.0000">
                  <c:v>0</c:v>
                </c:pt>
                <c:pt idx="366" formatCode="0.0000">
                  <c:v>0</c:v>
                </c:pt>
                <c:pt idx="367" formatCode="0.0000">
                  <c:v>0</c:v>
                </c:pt>
                <c:pt idx="368" formatCode="0.0000">
                  <c:v>0</c:v>
                </c:pt>
                <c:pt idx="369" formatCode="0.0000">
                  <c:v>0</c:v>
                </c:pt>
                <c:pt idx="370" formatCode="0.0000">
                  <c:v>0</c:v>
                </c:pt>
                <c:pt idx="371" formatCode="0.0000">
                  <c:v>2.4291066274635164E-3</c:v>
                </c:pt>
                <c:pt idx="372" formatCode="0.0000">
                  <c:v>0</c:v>
                </c:pt>
                <c:pt idx="373" formatCode="0.0000">
                  <c:v>4.3786271036209653E-4</c:v>
                </c:pt>
                <c:pt idx="374" formatCode="0.0000">
                  <c:v>0</c:v>
                </c:pt>
                <c:pt idx="375" formatCode="0.0000">
                  <c:v>0</c:v>
                </c:pt>
                <c:pt idx="376" formatCode="0.0000">
                  <c:v>9.045196203585756E-4</c:v>
                </c:pt>
                <c:pt idx="377" formatCode="0.0000">
                  <c:v>0</c:v>
                </c:pt>
                <c:pt idx="378" formatCode="0.0000">
                  <c:v>0</c:v>
                </c:pt>
                <c:pt idx="379" formatCode="0.0000">
                  <c:v>0</c:v>
                </c:pt>
                <c:pt idx="380" formatCode="0.0000">
                  <c:v>0</c:v>
                </c:pt>
                <c:pt idx="381" formatCode="0.0000">
                  <c:v>0</c:v>
                </c:pt>
                <c:pt idx="382" formatCode="0.0000">
                  <c:v>1.1363036262931592E-3</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2.1694867369238401E-3</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1.1365823459627676E-4</c:v>
                </c:pt>
                <c:pt idx="409" formatCode="0.0000">
                  <c:v>0</c:v>
                </c:pt>
                <c:pt idx="410" formatCode="0.0000">
                  <c:v>0</c:v>
                </c:pt>
                <c:pt idx="411" formatCode="0.0000">
                  <c:v>3.754359697946145E-3</c:v>
                </c:pt>
                <c:pt idx="412" formatCode="0.0000">
                  <c:v>0</c:v>
                </c:pt>
                <c:pt idx="413" formatCode="0.0000">
                  <c:v>0</c:v>
                </c:pt>
                <c:pt idx="414" formatCode="0.0000">
                  <c:v>0</c:v>
                </c:pt>
                <c:pt idx="415" formatCode="0.0000">
                  <c:v>0</c:v>
                </c:pt>
                <c:pt idx="416" formatCode="0.0000">
                  <c:v>0</c:v>
                </c:pt>
                <c:pt idx="417" formatCode="0.0000">
                  <c:v>1.3097874036803901E-3</c:v>
                </c:pt>
                <c:pt idx="418" formatCode="0.0000">
                  <c:v>0</c:v>
                </c:pt>
                <c:pt idx="419" formatCode="0.0000">
                  <c:v>3.6650729072519916E-5</c:v>
                </c:pt>
                <c:pt idx="420" formatCode="0.0000">
                  <c:v>0</c:v>
                </c:pt>
                <c:pt idx="421" formatCode="0.0000">
                  <c:v>6.0652450512418505E-3</c:v>
                </c:pt>
                <c:pt idx="422" formatCode="0.0000">
                  <c:v>1.8618486865075985E-5</c:v>
                </c:pt>
                <c:pt idx="423" formatCode="0.0000">
                  <c:v>0</c:v>
                </c:pt>
                <c:pt idx="424" formatCode="0.0000">
                  <c:v>1.1748574703868787E-2</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2.7568393886943342E-2</c:v>
                </c:pt>
                <c:pt idx="438" formatCode="0.0000">
                  <c:v>0</c:v>
                </c:pt>
                <c:pt idx="439" formatCode="0.0000">
                  <c:v>7.6992637078816998E-5</c:v>
                </c:pt>
                <c:pt idx="440" formatCode="0.0000">
                  <c:v>0</c:v>
                </c:pt>
                <c:pt idx="441" formatCode="0.0000">
                  <c:v>2.4291066274635164E-3</c:v>
                </c:pt>
                <c:pt idx="442" formatCode="0.0000">
                  <c:v>0</c:v>
                </c:pt>
                <c:pt idx="443" formatCode="0.0000">
                  <c:v>0</c:v>
                </c:pt>
                <c:pt idx="444" formatCode="0.0000">
                  <c:v>0</c:v>
                </c:pt>
                <c:pt idx="445" formatCode="0.0000">
                  <c:v>1.4024609941149051E-3</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6.9543390447236171E-6</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3.6650729072519916E-5</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4.961282052271435E-6</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2.362428892392849E-3</c:v>
                </c:pt>
                <c:pt idx="658" formatCode="0.0000">
                  <c:v>0</c:v>
                </c:pt>
                <c:pt idx="659" formatCode="0.0000">
                  <c:v>4.2226157693705667E-5</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1.1365823459627676E-4</c:v>
                </c:pt>
                <c:pt idx="690" formatCode="0.0000">
                  <c:v>0</c:v>
                </c:pt>
                <c:pt idx="691" formatCode="0.0000">
                  <c:v>0</c:v>
                </c:pt>
                <c:pt idx="692" formatCode="0.0000">
                  <c:v>0</c:v>
                </c:pt>
                <c:pt idx="693" formatCode="0.0000">
                  <c:v>0</c:v>
                </c:pt>
                <c:pt idx="694" formatCode="0.0000">
                  <c:v>1.2413572581378019E-4</c:v>
                </c:pt>
                <c:pt idx="695" formatCode="0.0000">
                  <c:v>0</c:v>
                </c:pt>
                <c:pt idx="696" formatCode="0.0000">
                  <c:v>0</c:v>
                </c:pt>
                <c:pt idx="697" formatCode="0.0000">
                  <c:v>0</c:v>
                </c:pt>
                <c:pt idx="698" formatCode="0.0000">
                  <c:v>0</c:v>
                </c:pt>
                <c:pt idx="699" formatCode="0.0000">
                  <c:v>0</c:v>
                </c:pt>
                <c:pt idx="700" formatCode="0.0000">
                  <c:v>5.4725695572683668E-5</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9.4085612920865019E-4</c:v>
                </c:pt>
                <c:pt idx="724" formatCode="0.0000">
                  <c:v>0</c:v>
                </c:pt>
                <c:pt idx="725" formatCode="0.0000">
                  <c:v>0</c:v>
                </c:pt>
                <c:pt idx="726" formatCode="0.0000">
                  <c:v>2.2837143380960271E-4</c:v>
                </c:pt>
                <c:pt idx="727" formatCode="0.0000">
                  <c:v>0</c:v>
                </c:pt>
                <c:pt idx="728" formatCode="0.0000">
                  <c:v>0</c:v>
                </c:pt>
                <c:pt idx="729" formatCode="0.0000">
                  <c:v>4.9256035213049026E-3</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1-8589-7A4F-AECD-087484EEE040}"/>
            </c:ext>
          </c:extLst>
        </c:ser>
        <c:ser>
          <c:idx val="2"/>
          <c:order val="2"/>
          <c:tx>
            <c:strRef>
              <c:f>Escenarios!$F$5</c:f>
              <c:strCache>
                <c:ptCount val="1"/>
                <c:pt idx="0">
                  <c:v>Escenario 2</c:v>
                </c:pt>
              </c:strCache>
            </c:strRef>
          </c:tx>
          <c:spPr>
            <a:ln w="12700" cap="rnd">
              <a:solidFill>
                <a:schemeClr val="accent6"/>
              </a:solidFill>
              <a:round/>
            </a:ln>
            <a:effectLst/>
          </c:spPr>
          <c:marker>
            <c:symbol val="none"/>
          </c:marker>
          <c:xVal>
            <c:strRef>
              <c:f>Cálculos!$AE:$AE</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Cálculos!$AP:$AP</c:f>
              <c:numCache>
                <c:formatCode>General</c:formatCode>
                <c:ptCount val="1048576"/>
                <c:pt idx="4">
                  <c:v>0</c:v>
                </c:pt>
                <c:pt idx="6" formatCode="0.0000">
                  <c:v>1.8662045766775257E-2</c:v>
                </c:pt>
                <c:pt idx="7" formatCode="0.0000">
                  <c:v>0</c:v>
                </c:pt>
                <c:pt idx="8" formatCode="0.0000">
                  <c:v>5.8125712788200945E-3</c:v>
                </c:pt>
                <c:pt idx="9" formatCode="0.0000">
                  <c:v>0</c:v>
                </c:pt>
                <c:pt idx="10" formatCode="0.0000">
                  <c:v>2.8633162539769204E-4</c:v>
                </c:pt>
                <c:pt idx="11" formatCode="0.0000">
                  <c:v>9.214459149361507E-3</c:v>
                </c:pt>
                <c:pt idx="12" formatCode="0.0000">
                  <c:v>0</c:v>
                </c:pt>
                <c:pt idx="13" formatCode="0.0000">
                  <c:v>0</c:v>
                </c:pt>
                <c:pt idx="14" formatCode="0.0000">
                  <c:v>0</c:v>
                </c:pt>
                <c:pt idx="15" formatCode="0.0000">
                  <c:v>0</c:v>
                </c:pt>
                <c:pt idx="16" formatCode="0.0000">
                  <c:v>0</c:v>
                </c:pt>
                <c:pt idx="17" formatCode="0.0000">
                  <c:v>1.0764629846204731E-2</c:v>
                </c:pt>
                <c:pt idx="18" formatCode="0.0000">
                  <c:v>0</c:v>
                </c:pt>
                <c:pt idx="19" formatCode="0.0000">
                  <c:v>0</c:v>
                </c:pt>
                <c:pt idx="20" formatCode="0.0000">
                  <c:v>0</c:v>
                </c:pt>
                <c:pt idx="21" formatCode="0.0000">
                  <c:v>0</c:v>
                </c:pt>
                <c:pt idx="22" formatCode="0.0000">
                  <c:v>1.1629153881699043E-4</c:v>
                </c:pt>
                <c:pt idx="23" formatCode="0.0000">
                  <c:v>0</c:v>
                </c:pt>
                <c:pt idx="24" formatCode="0.0000">
                  <c:v>2.0430492293355487E-5</c:v>
                </c:pt>
                <c:pt idx="25" formatCode="0.0000">
                  <c:v>0</c:v>
                </c:pt>
                <c:pt idx="26" formatCode="0.0000">
                  <c:v>0</c:v>
                </c:pt>
                <c:pt idx="27" formatCode="0.0000">
                  <c:v>0</c:v>
                </c:pt>
                <c:pt idx="28" formatCode="0.0000">
                  <c:v>1.7144826711252947E-2</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2.873485351338734E-3</c:v>
                </c:pt>
                <c:pt idx="44" formatCode="0.0000">
                  <c:v>0</c:v>
                </c:pt>
                <c:pt idx="45" formatCode="0.0000">
                  <c:v>0</c:v>
                </c:pt>
                <c:pt idx="46" formatCode="0.0000">
                  <c:v>2.6094026165565078E-2</c:v>
                </c:pt>
                <c:pt idx="47" formatCode="0.0000">
                  <c:v>0</c:v>
                </c:pt>
                <c:pt idx="48" formatCode="0.0000">
                  <c:v>0</c:v>
                </c:pt>
                <c:pt idx="49" formatCode="0.0000">
                  <c:v>0</c:v>
                </c:pt>
                <c:pt idx="50" formatCode="0.0000">
                  <c:v>0</c:v>
                </c:pt>
                <c:pt idx="51" formatCode="0.0000">
                  <c:v>0</c:v>
                </c:pt>
                <c:pt idx="52" formatCode="0.0000">
                  <c:v>1.1887535804012287E-2</c:v>
                </c:pt>
                <c:pt idx="53" formatCode="0.0000">
                  <c:v>0</c:v>
                </c:pt>
                <c:pt idx="54" formatCode="0.0000">
                  <c:v>1.8669407275638623E-3</c:v>
                </c:pt>
                <c:pt idx="55" formatCode="0.0000">
                  <c:v>0</c:v>
                </c:pt>
                <c:pt idx="56" formatCode="0.0000">
                  <c:v>3.8292560196742223E-2</c:v>
                </c:pt>
                <c:pt idx="57" formatCode="0.0000">
                  <c:v>1.5391162197172625E-3</c:v>
                </c:pt>
                <c:pt idx="58" formatCode="0.0000">
                  <c:v>0</c:v>
                </c:pt>
                <c:pt idx="59" formatCode="0.0000">
                  <c:v>6.6328902356223921E-2</c:v>
                </c:pt>
                <c:pt idx="60" formatCode="0.0000">
                  <c:v>1.5053761615271003E-4</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0.13857956857668732</c:v>
                </c:pt>
                <c:pt idx="73" formatCode="0.0000">
                  <c:v>0</c:v>
                </c:pt>
                <c:pt idx="74" formatCode="0.0000">
                  <c:v>2.4373472597346052E-3</c:v>
                </c:pt>
                <c:pt idx="75" formatCode="0.0000">
                  <c:v>0</c:v>
                </c:pt>
                <c:pt idx="76" formatCode="0.0000">
                  <c:v>1.8662045766775257E-2</c:v>
                </c:pt>
                <c:pt idx="77" formatCode="0.0000">
                  <c:v>7.4275894335738742E-5</c:v>
                </c:pt>
                <c:pt idx="78" formatCode="0.0000">
                  <c:v>0</c:v>
                </c:pt>
                <c:pt idx="79" formatCode="0.0000">
                  <c:v>0</c:v>
                </c:pt>
                <c:pt idx="80" formatCode="0.0000">
                  <c:v>1.2476693699853552E-2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1.250515208039692E-3</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1.8669407275638623E-3</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1.1842193679619942E-3</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1.8274793000073071E-2</c:v>
                </c:pt>
                <c:pt idx="293" formatCode="0.0000">
                  <c:v>0</c:v>
                </c:pt>
                <c:pt idx="294" formatCode="0.0000">
                  <c:v>1.9553000255508202E-3</c:v>
                </c:pt>
                <c:pt idx="295" formatCode="0.0000">
                  <c:v>0</c:v>
                </c:pt>
                <c:pt idx="296" formatCode="0.0000">
                  <c:v>0</c:v>
                </c:pt>
                <c:pt idx="297" formatCode="0.0000">
                  <c:v>6.2623694118653505E-5</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2.873485351338734E-3</c:v>
                </c:pt>
                <c:pt idx="325" formatCode="0.0000">
                  <c:v>2.6004797389482472E-4</c:v>
                </c:pt>
                <c:pt idx="326" formatCode="0.0000">
                  <c:v>0</c:v>
                </c:pt>
                <c:pt idx="327" formatCode="0.0000">
                  <c:v>0</c:v>
                </c:pt>
                <c:pt idx="328" formatCode="0.0000">
                  <c:v>0</c:v>
                </c:pt>
                <c:pt idx="329" formatCode="0.0000">
                  <c:v>2.9898393658710954E-3</c:v>
                </c:pt>
                <c:pt idx="330" formatCode="0.0000">
                  <c:v>0</c:v>
                </c:pt>
                <c:pt idx="331" formatCode="0.0000">
                  <c:v>0</c:v>
                </c:pt>
                <c:pt idx="332" formatCode="0.0000">
                  <c:v>0</c:v>
                </c:pt>
                <c:pt idx="333" formatCode="0.0000">
                  <c:v>0</c:v>
                </c:pt>
                <c:pt idx="334" formatCode="0.0000">
                  <c:v>6.7138485533609168E-6</c:v>
                </c:pt>
                <c:pt idx="335" formatCode="0.0000">
                  <c:v>2.13995882688968E-3</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2.6843249988531917E-5</c:v>
                </c:pt>
                <c:pt idx="356" formatCode="0.0000">
                  <c:v>0</c:v>
                </c:pt>
                <c:pt idx="357" formatCode="0.0000">
                  <c:v>0</c:v>
                </c:pt>
                <c:pt idx="358" formatCode="0.0000">
                  <c:v>9.4619100454486366E-3</c:v>
                </c:pt>
                <c:pt idx="359" formatCode="0.0000">
                  <c:v>0</c:v>
                </c:pt>
                <c:pt idx="360" formatCode="0.0000">
                  <c:v>0</c:v>
                </c:pt>
                <c:pt idx="361" formatCode="0.0000">
                  <c:v>4.0317927473223431E-3</c:v>
                </c:pt>
                <c:pt idx="362" formatCode="0.0000">
                  <c:v>0</c:v>
                </c:pt>
                <c:pt idx="363" formatCode="0.0000">
                  <c:v>0</c:v>
                </c:pt>
                <c:pt idx="364" formatCode="0.0000">
                  <c:v>3.236658877034472E-2</c:v>
                </c:pt>
                <c:pt idx="365" formatCode="0.0000">
                  <c:v>0</c:v>
                </c:pt>
                <c:pt idx="366" formatCode="0.0000">
                  <c:v>0</c:v>
                </c:pt>
                <c:pt idx="367" formatCode="0.0000">
                  <c:v>0</c:v>
                </c:pt>
                <c:pt idx="368" formatCode="0.0000">
                  <c:v>0</c:v>
                </c:pt>
                <c:pt idx="369" formatCode="0.0000">
                  <c:v>0</c:v>
                </c:pt>
                <c:pt idx="370" formatCode="0.0000">
                  <c:v>0</c:v>
                </c:pt>
                <c:pt idx="371" formatCode="0.0000">
                  <c:v>1.8662045766775257E-2</c:v>
                </c:pt>
                <c:pt idx="372" formatCode="0.0000">
                  <c:v>0</c:v>
                </c:pt>
                <c:pt idx="373" formatCode="0.0000">
                  <c:v>5.8125712788200945E-3</c:v>
                </c:pt>
                <c:pt idx="374" formatCode="0.0000">
                  <c:v>0</c:v>
                </c:pt>
                <c:pt idx="375" formatCode="0.0000">
                  <c:v>2.8633162539769204E-4</c:v>
                </c:pt>
                <c:pt idx="376" formatCode="0.0000">
                  <c:v>9.214459149361507E-3</c:v>
                </c:pt>
                <c:pt idx="377" formatCode="0.0000">
                  <c:v>0</c:v>
                </c:pt>
                <c:pt idx="378" formatCode="0.0000">
                  <c:v>0</c:v>
                </c:pt>
                <c:pt idx="379" formatCode="0.0000">
                  <c:v>0</c:v>
                </c:pt>
                <c:pt idx="380" formatCode="0.0000">
                  <c:v>0</c:v>
                </c:pt>
                <c:pt idx="381" formatCode="0.0000">
                  <c:v>0</c:v>
                </c:pt>
                <c:pt idx="382" formatCode="0.0000">
                  <c:v>1.0764629846204731E-2</c:v>
                </c:pt>
                <c:pt idx="383" formatCode="0.0000">
                  <c:v>0</c:v>
                </c:pt>
                <c:pt idx="384" formatCode="0.0000">
                  <c:v>0</c:v>
                </c:pt>
                <c:pt idx="385" formatCode="0.0000">
                  <c:v>0</c:v>
                </c:pt>
                <c:pt idx="386" formatCode="0.0000">
                  <c:v>0</c:v>
                </c:pt>
                <c:pt idx="387" formatCode="0.0000">
                  <c:v>1.1629153881699043E-4</c:v>
                </c:pt>
                <c:pt idx="388" formatCode="0.0000">
                  <c:v>0</c:v>
                </c:pt>
                <c:pt idx="389" formatCode="0.0000">
                  <c:v>2.0430492293355487E-5</c:v>
                </c:pt>
                <c:pt idx="390" formatCode="0.0000">
                  <c:v>0</c:v>
                </c:pt>
                <c:pt idx="391" formatCode="0.0000">
                  <c:v>0</c:v>
                </c:pt>
                <c:pt idx="392" formatCode="0.0000">
                  <c:v>0</c:v>
                </c:pt>
                <c:pt idx="393" formatCode="0.0000">
                  <c:v>1.7144826711252947E-2</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2.873485351338734E-3</c:v>
                </c:pt>
                <c:pt idx="409" formatCode="0.0000">
                  <c:v>0</c:v>
                </c:pt>
                <c:pt idx="410" formatCode="0.0000">
                  <c:v>0</c:v>
                </c:pt>
                <c:pt idx="411" formatCode="0.0000">
                  <c:v>2.6094026165565078E-2</c:v>
                </c:pt>
                <c:pt idx="412" formatCode="0.0000">
                  <c:v>0</c:v>
                </c:pt>
                <c:pt idx="413" formatCode="0.0000">
                  <c:v>0</c:v>
                </c:pt>
                <c:pt idx="414" formatCode="0.0000">
                  <c:v>0</c:v>
                </c:pt>
                <c:pt idx="415" formatCode="0.0000">
                  <c:v>0</c:v>
                </c:pt>
                <c:pt idx="416" formatCode="0.0000">
                  <c:v>0</c:v>
                </c:pt>
                <c:pt idx="417" formatCode="0.0000">
                  <c:v>1.1887535804012287E-2</c:v>
                </c:pt>
                <c:pt idx="418" formatCode="0.0000">
                  <c:v>0</c:v>
                </c:pt>
                <c:pt idx="419" formatCode="0.0000">
                  <c:v>1.8669407275638623E-3</c:v>
                </c:pt>
                <c:pt idx="420" formatCode="0.0000">
                  <c:v>0</c:v>
                </c:pt>
                <c:pt idx="421" formatCode="0.0000">
                  <c:v>3.8292560196742223E-2</c:v>
                </c:pt>
                <c:pt idx="422" formatCode="0.0000">
                  <c:v>1.5391162197172625E-3</c:v>
                </c:pt>
                <c:pt idx="423" formatCode="0.0000">
                  <c:v>0</c:v>
                </c:pt>
                <c:pt idx="424" formatCode="0.0000">
                  <c:v>6.6328902356223921E-2</c:v>
                </c:pt>
                <c:pt idx="425" formatCode="0.0000">
                  <c:v>1.5053761615271003E-4</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0.13857956857668732</c:v>
                </c:pt>
                <c:pt idx="438" formatCode="0.0000">
                  <c:v>0</c:v>
                </c:pt>
                <c:pt idx="439" formatCode="0.0000">
                  <c:v>2.4373472597346052E-3</c:v>
                </c:pt>
                <c:pt idx="440" formatCode="0.0000">
                  <c:v>0</c:v>
                </c:pt>
                <c:pt idx="441" formatCode="0.0000">
                  <c:v>1.8662045766775257E-2</c:v>
                </c:pt>
                <c:pt idx="442" formatCode="0.0000">
                  <c:v>7.4275894335738742E-5</c:v>
                </c:pt>
                <c:pt idx="443" formatCode="0.0000">
                  <c:v>0</c:v>
                </c:pt>
                <c:pt idx="444" formatCode="0.0000">
                  <c:v>0</c:v>
                </c:pt>
                <c:pt idx="445" formatCode="0.0000">
                  <c:v>1.2476693699853552E-2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1.250515208039692E-3</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1.8669407275638623E-3</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1.1842193679619942E-3</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1.8274793000073071E-2</c:v>
                </c:pt>
                <c:pt idx="658" formatCode="0.0000">
                  <c:v>0</c:v>
                </c:pt>
                <c:pt idx="659" formatCode="0.0000">
                  <c:v>1.9553000255508202E-3</c:v>
                </c:pt>
                <c:pt idx="660" formatCode="0.0000">
                  <c:v>0</c:v>
                </c:pt>
                <c:pt idx="661" formatCode="0.0000">
                  <c:v>0</c:v>
                </c:pt>
                <c:pt idx="662" formatCode="0.0000">
                  <c:v>6.2623694118653505E-5</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2.873485351338734E-3</c:v>
                </c:pt>
                <c:pt idx="690" formatCode="0.0000">
                  <c:v>2.6004797389482472E-4</c:v>
                </c:pt>
                <c:pt idx="691" formatCode="0.0000">
                  <c:v>0</c:v>
                </c:pt>
                <c:pt idx="692" formatCode="0.0000">
                  <c:v>0</c:v>
                </c:pt>
                <c:pt idx="693" formatCode="0.0000">
                  <c:v>0</c:v>
                </c:pt>
                <c:pt idx="694" formatCode="0.0000">
                  <c:v>2.9898393658710954E-3</c:v>
                </c:pt>
                <c:pt idx="695" formatCode="0.0000">
                  <c:v>0</c:v>
                </c:pt>
                <c:pt idx="696" formatCode="0.0000">
                  <c:v>0</c:v>
                </c:pt>
                <c:pt idx="697" formatCode="0.0000">
                  <c:v>0</c:v>
                </c:pt>
                <c:pt idx="698" formatCode="0.0000">
                  <c:v>0</c:v>
                </c:pt>
                <c:pt idx="699" formatCode="0.0000">
                  <c:v>6.7138485533609168E-6</c:v>
                </c:pt>
                <c:pt idx="700" formatCode="0.0000">
                  <c:v>2.13995882688968E-3</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2.6843249988531917E-5</c:v>
                </c:pt>
                <c:pt idx="721" formatCode="0.0000">
                  <c:v>0</c:v>
                </c:pt>
                <c:pt idx="722" formatCode="0.0000">
                  <c:v>0</c:v>
                </c:pt>
                <c:pt idx="723" formatCode="0.0000">
                  <c:v>9.4619100454486366E-3</c:v>
                </c:pt>
                <c:pt idx="724" formatCode="0.0000">
                  <c:v>0</c:v>
                </c:pt>
                <c:pt idx="725" formatCode="0.0000">
                  <c:v>0</c:v>
                </c:pt>
                <c:pt idx="726" formatCode="0.0000">
                  <c:v>4.0317927473223431E-3</c:v>
                </c:pt>
                <c:pt idx="727" formatCode="0.0000">
                  <c:v>0</c:v>
                </c:pt>
                <c:pt idx="728" formatCode="0.0000">
                  <c:v>0</c:v>
                </c:pt>
                <c:pt idx="729" formatCode="0.0000">
                  <c:v>3.236658877034472E-2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8589-7A4F-AECD-087484EEE040}"/>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Gráficos!$T$14:$T$15</c:f>
              <c:numCache>
                <c:formatCode>General</c:formatCode>
                <c:ptCount val="2"/>
                <c:pt idx="0">
                  <c:v>1</c:v>
                </c:pt>
                <c:pt idx="1">
                  <c:v>730</c:v>
                </c:pt>
              </c:numCache>
            </c:numRef>
          </c:xVal>
          <c:yVal>
            <c:numRef>
              <c:f>Gráficos!$V$14:$V$15</c:f>
              <c:numCache>
                <c:formatCode>General</c:formatCode>
                <c:ptCount val="2"/>
                <c:pt idx="0">
                  <c:v>1.2500000000000001E-2</c:v>
                </c:pt>
                <c:pt idx="1">
                  <c:v>1.2500000000000001E-2</c:v>
                </c:pt>
              </c:numCache>
            </c:numRef>
          </c:yVal>
          <c:smooth val="0"/>
          <c:extLst>
            <c:ext xmlns:c16="http://schemas.microsoft.com/office/drawing/2014/chart" uri="{C3380CC4-5D6E-409C-BE32-E72D297353CC}">
              <c16:uniqueId val="{00000004-8589-7A4F-AECD-087484EEE040}"/>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Gráficos!$T$18:$T$19</c:f>
              <c:numCache>
                <c:formatCode>General</c:formatCode>
                <c:ptCount val="2"/>
                <c:pt idx="0">
                  <c:v>1</c:v>
                </c:pt>
                <c:pt idx="1">
                  <c:v>730</c:v>
                </c:pt>
              </c:numCache>
            </c:numRef>
          </c:xVal>
          <c:yVal>
            <c:numRef>
              <c:f>Gráficos!$V$18:$V$19</c:f>
              <c:numCache>
                <c:formatCode>General</c:formatCode>
                <c:ptCount val="2"/>
                <c:pt idx="0">
                  <c:v>1.5E-3</c:v>
                </c:pt>
                <c:pt idx="1">
                  <c:v>1.5E-3</c:v>
                </c:pt>
              </c:numCache>
            </c:numRef>
          </c:yVal>
          <c:smooth val="0"/>
          <c:extLst>
            <c:ext xmlns:c16="http://schemas.microsoft.com/office/drawing/2014/chart" uri="{C3380CC4-5D6E-409C-BE32-E72D297353CC}">
              <c16:uniqueId val="{00000005-8589-7A4F-AECD-087484EEE040}"/>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caudal</a:t>
            </a:r>
          </a:p>
        </c:rich>
      </c:tx>
      <c:overlay val="0"/>
      <c:spPr>
        <a:noFill/>
        <a:ln>
          <a:noFill/>
        </a:ln>
        <a:effectLst/>
      </c:spPr>
    </c:title>
    <c:autoTitleDeleted val="0"/>
    <c:plotArea>
      <c:layout/>
      <c:scatterChart>
        <c:scatterStyle val="smoothMarker"/>
        <c:varyColors val="0"/>
        <c:ser>
          <c:idx val="0"/>
          <c:order val="0"/>
          <c:tx>
            <c:strRef>
              <c:f>Escenarios!$D$12</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Gráficos!$AB$6:$AB$735</c:f>
              <c:numCache>
                <c:formatCode>0.0000</c:formatCode>
                <c:ptCount val="730"/>
                <c:pt idx="0">
                  <c:v>11.582599525577802</c:v>
                </c:pt>
                <c:pt idx="1">
                  <c:v>11.539284282499393</c:v>
                </c:pt>
                <c:pt idx="2">
                  <c:v>8.5097068990482523</c:v>
                </c:pt>
                <c:pt idx="3">
                  <c:v>8.4604410097596592</c:v>
                </c:pt>
                <c:pt idx="4">
                  <c:v>6.6182870875850552</c:v>
                </c:pt>
                <c:pt idx="5">
                  <c:v>6.5675357360665823</c:v>
                </c:pt>
                <c:pt idx="6">
                  <c:v>5.6609021884674933</c:v>
                </c:pt>
                <c:pt idx="7">
                  <c:v>5.6584982927090755</c:v>
                </c:pt>
                <c:pt idx="8">
                  <c:v>5.584919322536428</c:v>
                </c:pt>
                <c:pt idx="9">
                  <c:v>5.5552719373078343</c:v>
                </c:pt>
                <c:pt idx="10">
                  <c:v>5.528885287520108</c:v>
                </c:pt>
                <c:pt idx="11">
                  <c:v>5.5136388092920594</c:v>
                </c:pt>
                <c:pt idx="12">
                  <c:v>5.092094815199399</c:v>
                </c:pt>
                <c:pt idx="13">
                  <c:v>5.052078478566119</c:v>
                </c:pt>
                <c:pt idx="14">
                  <c:v>4.8663054367903982</c:v>
                </c:pt>
                <c:pt idx="15">
                  <c:v>4.7993386269794707</c:v>
                </c:pt>
                <c:pt idx="16">
                  <c:v>4.7080141986058148</c:v>
                </c:pt>
                <c:pt idx="17">
                  <c:v>4.6215407260341825</c:v>
                </c:pt>
                <c:pt idx="18">
                  <c:v>4.2510435665496402</c:v>
                </c:pt>
                <c:pt idx="19">
                  <c:v>4.1982416938018758</c:v>
                </c:pt>
                <c:pt idx="20">
                  <c:v>4.1462716397018662</c:v>
                </c:pt>
                <c:pt idx="21">
                  <c:v>4.1413676846169336</c:v>
                </c:pt>
                <c:pt idx="22">
                  <c:v>4.1109428246197446</c:v>
                </c:pt>
                <c:pt idx="23">
                  <c:v>4.0362696964942346</c:v>
                </c:pt>
                <c:pt idx="24">
                  <c:v>3.9282788801178024</c:v>
                </c:pt>
                <c:pt idx="25">
                  <c:v>3.8490349101769237</c:v>
                </c:pt>
                <c:pt idx="26">
                  <c:v>3.3088164151748387</c:v>
                </c:pt>
                <c:pt idx="27">
                  <c:v>3.3007756829532182</c:v>
                </c:pt>
                <c:pt idx="28">
                  <c:v>3.2663505575935092</c:v>
                </c:pt>
                <c:pt idx="29">
                  <c:v>3.2192477947918743</c:v>
                </c:pt>
                <c:pt idx="30">
                  <c:v>2.9982523400746528</c:v>
                </c:pt>
                <c:pt idx="31">
                  <c:v>2.9957012945890846</c:v>
                </c:pt>
                <c:pt idx="32">
                  <c:v>2.8417850259791702</c:v>
                </c:pt>
                <c:pt idx="33">
                  <c:v>2.7915337396152391</c:v>
                </c:pt>
                <c:pt idx="34">
                  <c:v>2.7592384647317645</c:v>
                </c:pt>
                <c:pt idx="35">
                  <c:v>2.7368127791700507</c:v>
                </c:pt>
                <c:pt idx="36">
                  <c:v>2.7237054393804825</c:v>
                </c:pt>
                <c:pt idx="37">
                  <c:v>2.6850463189409073</c:v>
                </c:pt>
                <c:pt idx="38">
                  <c:v>2.6296162704372392</c:v>
                </c:pt>
                <c:pt idx="39">
                  <c:v>2.6170538635078313</c:v>
                </c:pt>
                <c:pt idx="40">
                  <c:v>2.5758309566186339</c:v>
                </c:pt>
                <c:pt idx="41">
                  <c:v>2.5718927004545677</c:v>
                </c:pt>
                <c:pt idx="42">
                  <c:v>2.5114274053581735</c:v>
                </c:pt>
                <c:pt idx="43">
                  <c:v>2.4626469446109622</c:v>
                </c:pt>
                <c:pt idx="44">
                  <c:v>2.3646882497080774</c:v>
                </c:pt>
                <c:pt idx="45">
                  <c:v>2.3622118718244969</c:v>
                </c:pt>
                <c:pt idx="46">
                  <c:v>2.3312435520566126</c:v>
                </c:pt>
                <c:pt idx="47">
                  <c:v>2.331185383825181</c:v>
                </c:pt>
                <c:pt idx="48">
                  <c:v>2.3280400274961939</c:v>
                </c:pt>
                <c:pt idx="49">
                  <c:v>2.3003624596135017</c:v>
                </c:pt>
                <c:pt idx="50">
                  <c:v>2.2955546680966679</c:v>
                </c:pt>
                <c:pt idx="51">
                  <c:v>2.290770832996591</c:v>
                </c:pt>
                <c:pt idx="52">
                  <c:v>2.2638237648852129</c:v>
                </c:pt>
                <c:pt idx="53">
                  <c:v>2.2611078624647973</c:v>
                </c:pt>
                <c:pt idx="54">
                  <c:v>2.2536938004041653</c:v>
                </c:pt>
                <c:pt idx="55">
                  <c:v>2.2502941784200807</c:v>
                </c:pt>
                <c:pt idx="56">
                  <c:v>2.2453528989827998</c:v>
                </c:pt>
                <c:pt idx="57">
                  <c:v>2.2371601051208838</c:v>
                </c:pt>
                <c:pt idx="58">
                  <c:v>2.2215007972224061</c:v>
                </c:pt>
                <c:pt idx="59">
                  <c:v>2.2214858163275149</c:v>
                </c:pt>
                <c:pt idx="60">
                  <c:v>2.2045361712137135</c:v>
                </c:pt>
                <c:pt idx="61">
                  <c:v>2.1822691565429504</c:v>
                </c:pt>
                <c:pt idx="62">
                  <c:v>2.1475602138623073</c:v>
                </c:pt>
                <c:pt idx="63">
                  <c:v>2.12835857087327</c:v>
                </c:pt>
                <c:pt idx="64">
                  <c:v>2.1142082358002856</c:v>
                </c:pt>
                <c:pt idx="65">
                  <c:v>2.1055127824903059</c:v>
                </c:pt>
                <c:pt idx="66">
                  <c:v>2.0898962387386</c:v>
                </c:pt>
                <c:pt idx="67">
                  <c:v>2.0753631538206934</c:v>
                </c:pt>
                <c:pt idx="68">
                  <c:v>2.0309689087200171</c:v>
                </c:pt>
                <c:pt idx="69">
                  <c:v>2.0198289008011541</c:v>
                </c:pt>
                <c:pt idx="70">
                  <c:v>2.0135753357575683</c:v>
                </c:pt>
                <c:pt idx="71">
                  <c:v>1.9831129896406412</c:v>
                </c:pt>
                <c:pt idx="72">
                  <c:v>1.981745547186021</c:v>
                </c:pt>
                <c:pt idx="73">
                  <c:v>1.9812127602495537</c:v>
                </c:pt>
                <c:pt idx="74">
                  <c:v>1.9734282445177493</c:v>
                </c:pt>
                <c:pt idx="75">
                  <c:v>1.973231962428615</c:v>
                </c:pt>
                <c:pt idx="76">
                  <c:v>1.9511096041803748</c:v>
                </c:pt>
                <c:pt idx="77">
                  <c:v>1.9402245419691724</c:v>
                </c:pt>
                <c:pt idx="78">
                  <c:v>1.9357201352565343</c:v>
                </c:pt>
                <c:pt idx="79">
                  <c:v>1.9335392274512762</c:v>
                </c:pt>
                <c:pt idx="80">
                  <c:v>1.9249321471797463</c:v>
                </c:pt>
                <c:pt idx="81">
                  <c:v>1.9137730419010823</c:v>
                </c:pt>
                <c:pt idx="82">
                  <c:v>1.8574555473184282</c:v>
                </c:pt>
                <c:pt idx="83">
                  <c:v>1.8493194759051677</c:v>
                </c:pt>
                <c:pt idx="84">
                  <c:v>1.8123507996668895</c:v>
                </c:pt>
                <c:pt idx="85">
                  <c:v>1.8096316416533265</c:v>
                </c:pt>
                <c:pt idx="86">
                  <c:v>1.8015654448254128</c:v>
                </c:pt>
                <c:pt idx="87">
                  <c:v>1.797439831342885</c:v>
                </c:pt>
                <c:pt idx="88">
                  <c:v>1.7910544005104081</c:v>
                </c:pt>
                <c:pt idx="89">
                  <c:v>1.7874822251417197</c:v>
                </c:pt>
                <c:pt idx="90">
                  <c:v>1.7865444238727561</c:v>
                </c:pt>
                <c:pt idx="91">
                  <c:v>1.7840157061462369</c:v>
                </c:pt>
                <c:pt idx="92">
                  <c:v>1.7830811067062733</c:v>
                </c:pt>
                <c:pt idx="93">
                  <c:v>1.7481690404970076</c:v>
                </c:pt>
                <c:pt idx="94">
                  <c:v>1.7391917385409394</c:v>
                </c:pt>
                <c:pt idx="95">
                  <c:v>1.7371304537921068</c:v>
                </c:pt>
                <c:pt idx="96">
                  <c:v>1.7277673399149489</c:v>
                </c:pt>
                <c:pt idx="97">
                  <c:v>1.7129496525673467</c:v>
                </c:pt>
                <c:pt idx="98">
                  <c:v>1.7115646254309578</c:v>
                </c:pt>
                <c:pt idx="99">
                  <c:v>1.7019475438029181</c:v>
                </c:pt>
                <c:pt idx="100">
                  <c:v>1.700675961292768</c:v>
                </c:pt>
                <c:pt idx="101">
                  <c:v>1.6918687612054786</c:v>
                </c:pt>
                <c:pt idx="102">
                  <c:v>1.6832302676106332</c:v>
                </c:pt>
                <c:pt idx="103">
                  <c:v>1.6658397168956194</c:v>
                </c:pt>
                <c:pt idx="104">
                  <c:v>1.6519367672985314</c:v>
                </c:pt>
                <c:pt idx="105">
                  <c:v>1.6449826531607674</c:v>
                </c:pt>
                <c:pt idx="106">
                  <c:v>1.6356146001323082</c:v>
                </c:pt>
                <c:pt idx="107">
                  <c:v>1.6156930242526197</c:v>
                </c:pt>
                <c:pt idx="108">
                  <c:v>1.614924013822497</c:v>
                </c:pt>
                <c:pt idx="109">
                  <c:v>1.6054251364461587</c:v>
                </c:pt>
                <c:pt idx="110">
                  <c:v>1.6013288061238864</c:v>
                </c:pt>
                <c:pt idx="111">
                  <c:v>1.586635039233522</c:v>
                </c:pt>
                <c:pt idx="112">
                  <c:v>1.586314896588396</c:v>
                </c:pt>
                <c:pt idx="113">
                  <c:v>1.5780419049462233</c:v>
                </c:pt>
                <c:pt idx="114">
                  <c:v>1.570932141862402</c:v>
                </c:pt>
                <c:pt idx="115">
                  <c:v>1.5693076302486966</c:v>
                </c:pt>
                <c:pt idx="116">
                  <c:v>1.5581506627662347</c:v>
                </c:pt>
                <c:pt idx="117">
                  <c:v>1.5553621060602298</c:v>
                </c:pt>
                <c:pt idx="118">
                  <c:v>1.5542805909334385</c:v>
                </c:pt>
                <c:pt idx="119">
                  <c:v>1.5402109111787761</c:v>
                </c:pt>
                <c:pt idx="120">
                  <c:v>1.5338602872937774</c:v>
                </c:pt>
                <c:pt idx="121">
                  <c:v>1.5280293601154993</c:v>
                </c:pt>
                <c:pt idx="122">
                  <c:v>1.5259092730109796</c:v>
                </c:pt>
                <c:pt idx="123">
                  <c:v>1.5222640379531414</c:v>
                </c:pt>
                <c:pt idx="124">
                  <c:v>1.5220169918476456</c:v>
                </c:pt>
                <c:pt idx="125">
                  <c:v>1.517328907510576</c:v>
                </c:pt>
                <c:pt idx="126">
                  <c:v>1.5134325514273022</c:v>
                </c:pt>
                <c:pt idx="127">
                  <c:v>1.5016452851095836</c:v>
                </c:pt>
                <c:pt idx="128">
                  <c:v>1.499716483843986</c:v>
                </c:pt>
                <c:pt idx="129">
                  <c:v>1.499576217821474</c:v>
                </c:pt>
                <c:pt idx="130">
                  <c:v>1.4962412647417351</c:v>
                </c:pt>
                <c:pt idx="131">
                  <c:v>1.4950494135590742</c:v>
                </c:pt>
                <c:pt idx="132">
                  <c:v>1.4892738602859803</c:v>
                </c:pt>
                <c:pt idx="133">
                  <c:v>1.4886682979336376</c:v>
                </c:pt>
                <c:pt idx="134">
                  <c:v>1.4840493408487592</c:v>
                </c:pt>
                <c:pt idx="135">
                  <c:v>1.4792794245347702</c:v>
                </c:pt>
                <c:pt idx="136">
                  <c:v>1.4757477567963444</c:v>
                </c:pt>
                <c:pt idx="137">
                  <c:v>1.474652880044284</c:v>
                </c:pt>
                <c:pt idx="138">
                  <c:v>1.4578737024775337</c:v>
                </c:pt>
                <c:pt idx="139">
                  <c:v>1.4563633603313837</c:v>
                </c:pt>
                <c:pt idx="140">
                  <c:v>1.4540624386019596</c:v>
                </c:pt>
                <c:pt idx="141">
                  <c:v>1.4492119224969873</c:v>
                </c:pt>
                <c:pt idx="142">
                  <c:v>1.4436029768213108</c:v>
                </c:pt>
                <c:pt idx="143">
                  <c:v>1.4407593464186972</c:v>
                </c:pt>
                <c:pt idx="144">
                  <c:v>1.4398360107632731</c:v>
                </c:pt>
                <c:pt idx="145">
                  <c:v>1.4237967243682652</c:v>
                </c:pt>
                <c:pt idx="146">
                  <c:v>1.4231821209251894</c:v>
                </c:pt>
                <c:pt idx="147">
                  <c:v>1.4119616752239752</c:v>
                </c:pt>
                <c:pt idx="148">
                  <c:v>1.4101119849536763</c:v>
                </c:pt>
                <c:pt idx="149">
                  <c:v>1.4049813492809633</c:v>
                </c:pt>
                <c:pt idx="150">
                  <c:v>1.3960515247185961</c:v>
                </c:pt>
                <c:pt idx="151">
                  <c:v>1.3942766807299496</c:v>
                </c:pt>
                <c:pt idx="152">
                  <c:v>1.3907998272201043</c:v>
                </c:pt>
                <c:pt idx="153">
                  <c:v>1.3902404864773574</c:v>
                </c:pt>
                <c:pt idx="154">
                  <c:v>1.3899801163696466</c:v>
                </c:pt>
                <c:pt idx="155">
                  <c:v>1.3898586365135923</c:v>
                </c:pt>
                <c:pt idx="156">
                  <c:v>1.3866497593478382</c:v>
                </c:pt>
                <c:pt idx="157">
                  <c:v>1.3754698069162778</c:v>
                </c:pt>
                <c:pt idx="158">
                  <c:v>1.3650179314250164</c:v>
                </c:pt>
                <c:pt idx="159">
                  <c:v>1.3639975413514536</c:v>
                </c:pt>
                <c:pt idx="160">
                  <c:v>1.3557585110622699</c:v>
                </c:pt>
                <c:pt idx="161">
                  <c:v>1.3551999417994627</c:v>
                </c:pt>
                <c:pt idx="162">
                  <c:v>1.3523052390681209</c:v>
                </c:pt>
                <c:pt idx="163">
                  <c:v>1.3501935910244975</c:v>
                </c:pt>
                <c:pt idx="164">
                  <c:v>1.3494794323323895</c:v>
                </c:pt>
                <c:pt idx="165">
                  <c:v>1.3478600558820415</c:v>
                </c:pt>
                <c:pt idx="166">
                  <c:v>1.3461785454504203</c:v>
                </c:pt>
                <c:pt idx="167">
                  <c:v>1.3322956719432568</c:v>
                </c:pt>
                <c:pt idx="168">
                  <c:v>1.3242532471997299</c:v>
                </c:pt>
                <c:pt idx="169">
                  <c:v>1.321716536893943</c:v>
                </c:pt>
                <c:pt idx="170">
                  <c:v>1.3134409259402902</c:v>
                </c:pt>
                <c:pt idx="171">
                  <c:v>1.3121685847552702</c:v>
                </c:pt>
                <c:pt idx="172">
                  <c:v>1.3106239796796644</c:v>
                </c:pt>
                <c:pt idx="173">
                  <c:v>1.3060606977040448</c:v>
                </c:pt>
                <c:pt idx="174">
                  <c:v>1.3021309508811867</c:v>
                </c:pt>
                <c:pt idx="175">
                  <c:v>1.2959473990303942</c:v>
                </c:pt>
                <c:pt idx="176">
                  <c:v>1.2894953252155588</c:v>
                </c:pt>
                <c:pt idx="177">
                  <c:v>1.2853926883311411</c:v>
                </c:pt>
                <c:pt idx="178">
                  <c:v>1.281918282494988</c:v>
                </c:pt>
                <c:pt idx="179">
                  <c:v>1.2799399529441347</c:v>
                </c:pt>
                <c:pt idx="180">
                  <c:v>1.2755579990358483</c:v>
                </c:pt>
                <c:pt idx="181">
                  <c:v>1.2727921149071015</c:v>
                </c:pt>
                <c:pt idx="182">
                  <c:v>1.2685636836335985</c:v>
                </c:pt>
                <c:pt idx="183">
                  <c:v>1.2577309036388387</c:v>
                </c:pt>
                <c:pt idx="184">
                  <c:v>1.2497530807140482</c:v>
                </c:pt>
                <c:pt idx="185">
                  <c:v>1.24746530477242</c:v>
                </c:pt>
                <c:pt idx="186">
                  <c:v>1.2448036934851525</c:v>
                </c:pt>
                <c:pt idx="187">
                  <c:v>1.2396386299652415</c:v>
                </c:pt>
                <c:pt idx="188">
                  <c:v>1.2384543428476515</c:v>
                </c:pt>
                <c:pt idx="189">
                  <c:v>1.236143800582759</c:v>
                </c:pt>
                <c:pt idx="190">
                  <c:v>1.2263913033664899</c:v>
                </c:pt>
                <c:pt idx="191">
                  <c:v>1.2234599098010646</c:v>
                </c:pt>
                <c:pt idx="192">
                  <c:v>1.2193959681385822</c:v>
                </c:pt>
                <c:pt idx="193">
                  <c:v>1.2171307341982125</c:v>
                </c:pt>
                <c:pt idx="194">
                  <c:v>1.2149045746698044</c:v>
                </c:pt>
                <c:pt idx="195">
                  <c:v>1.2114584934278336</c:v>
                </c:pt>
                <c:pt idx="196">
                  <c:v>1.2085078781851897</c:v>
                </c:pt>
                <c:pt idx="197">
                  <c:v>1.2061276685842437</c:v>
                </c:pt>
                <c:pt idx="198">
                  <c:v>1.2049937256319558</c:v>
                </c:pt>
                <c:pt idx="199">
                  <c:v>1.2038729084556636</c:v>
                </c:pt>
                <c:pt idx="200">
                  <c:v>1.2022570845080218</c:v>
                </c:pt>
                <c:pt idx="201">
                  <c:v>1.1988909598090731</c:v>
                </c:pt>
                <c:pt idx="202">
                  <c:v>1.1944659721612307</c:v>
                </c:pt>
                <c:pt idx="203">
                  <c:v>1.1944257357222643</c:v>
                </c:pt>
                <c:pt idx="204">
                  <c:v>1.1931588636020081</c:v>
                </c:pt>
                <c:pt idx="205">
                  <c:v>1.1909289942872758</c:v>
                </c:pt>
                <c:pt idx="206">
                  <c:v>1.190756781645758</c:v>
                </c:pt>
                <c:pt idx="207">
                  <c:v>1.1901651010289771</c:v>
                </c:pt>
                <c:pt idx="208">
                  <c:v>1.1888402033391514</c:v>
                </c:pt>
                <c:pt idx="209">
                  <c:v>1.1881442035778051</c:v>
                </c:pt>
                <c:pt idx="210">
                  <c:v>1.1864834465103253</c:v>
                </c:pt>
                <c:pt idx="211">
                  <c:v>1.1837463398291563</c:v>
                </c:pt>
                <c:pt idx="212">
                  <c:v>1.1827412475947408</c:v>
                </c:pt>
                <c:pt idx="213">
                  <c:v>1.1808777230166183</c:v>
                </c:pt>
                <c:pt idx="214">
                  <c:v>1.1798902923069845</c:v>
                </c:pt>
                <c:pt idx="215">
                  <c:v>1.1700352887609831</c:v>
                </c:pt>
                <c:pt idx="216">
                  <c:v>1.1603320478438253</c:v>
                </c:pt>
                <c:pt idx="217">
                  <c:v>1.1593411915487364</c:v>
                </c:pt>
                <c:pt idx="218">
                  <c:v>1.1587637248179956</c:v>
                </c:pt>
                <c:pt idx="219">
                  <c:v>1.1581311738991735</c:v>
                </c:pt>
                <c:pt idx="220">
                  <c:v>1.1547201070189512</c:v>
                </c:pt>
                <c:pt idx="221">
                  <c:v>1.1330102951300258</c:v>
                </c:pt>
                <c:pt idx="222">
                  <c:v>1.1241924220610815</c:v>
                </c:pt>
                <c:pt idx="223">
                  <c:v>1.1232771998855742</c:v>
                </c:pt>
                <c:pt idx="224">
                  <c:v>1.1209570182967599</c:v>
                </c:pt>
                <c:pt idx="225">
                  <c:v>1.1190626239418617</c:v>
                </c:pt>
                <c:pt idx="226">
                  <c:v>1.1189835290150483</c:v>
                </c:pt>
                <c:pt idx="227">
                  <c:v>1.1099794970317354</c:v>
                </c:pt>
                <c:pt idx="228">
                  <c:v>1.1047111185710075</c:v>
                </c:pt>
                <c:pt idx="229">
                  <c:v>1.1044741721144766</c:v>
                </c:pt>
                <c:pt idx="230">
                  <c:v>1.1021720788347789</c:v>
                </c:pt>
                <c:pt idx="231">
                  <c:v>1.0926417256935168</c:v>
                </c:pt>
                <c:pt idx="232">
                  <c:v>1.0865592586180828</c:v>
                </c:pt>
                <c:pt idx="233">
                  <c:v>1.0796399644663719</c:v>
                </c:pt>
                <c:pt idx="234">
                  <c:v>1.0738233706039222</c:v>
                </c:pt>
                <c:pt idx="235">
                  <c:v>1.0690629514020302</c:v>
                </c:pt>
                <c:pt idx="236">
                  <c:v>1.0662407893196348</c:v>
                </c:pt>
                <c:pt idx="237">
                  <c:v>1.0648392061964906</c:v>
                </c:pt>
                <c:pt idx="238">
                  <c:v>1.061667246726586</c:v>
                </c:pt>
                <c:pt idx="239">
                  <c:v>1.0570444799155359</c:v>
                </c:pt>
                <c:pt idx="240">
                  <c:v>1.0537953547973797</c:v>
                </c:pt>
                <c:pt idx="241">
                  <c:v>1.0536918306246965</c:v>
                </c:pt>
                <c:pt idx="242">
                  <c:v>1.0526899493658921</c:v>
                </c:pt>
                <c:pt idx="243">
                  <c:v>1.0492198029141231</c:v>
                </c:pt>
                <c:pt idx="244">
                  <c:v>1.0423321509477972</c:v>
                </c:pt>
                <c:pt idx="245">
                  <c:v>1.0378463228461601</c:v>
                </c:pt>
                <c:pt idx="246">
                  <c:v>1.0363121646123621</c:v>
                </c:pt>
                <c:pt idx="247">
                  <c:v>1.0317816967316227</c:v>
                </c:pt>
                <c:pt idx="248">
                  <c:v>1.0228967148837387</c:v>
                </c:pt>
                <c:pt idx="249">
                  <c:v>1.0215087287011511</c:v>
                </c:pt>
                <c:pt idx="250">
                  <c:v>1.0207618301825141</c:v>
                </c:pt>
                <c:pt idx="251">
                  <c:v>1.01583873430023</c:v>
                </c:pt>
                <c:pt idx="252">
                  <c:v>1.0103684230711301</c:v>
                </c:pt>
                <c:pt idx="253">
                  <c:v>1.0051597926746398</c:v>
                </c:pt>
                <c:pt idx="254">
                  <c:v>1.0020572780542325</c:v>
                </c:pt>
                <c:pt idx="255">
                  <c:v>1.0007181645057293</c:v>
                </c:pt>
                <c:pt idx="256">
                  <c:v>0.99675591322416157</c:v>
                </c:pt>
                <c:pt idx="257">
                  <c:v>0.98533851778396297</c:v>
                </c:pt>
                <c:pt idx="258">
                  <c:v>0.98521023219074533</c:v>
                </c:pt>
                <c:pt idx="259">
                  <c:v>0.9800417108880709</c:v>
                </c:pt>
                <c:pt idx="260">
                  <c:v>0.97886924794834063</c:v>
                </c:pt>
                <c:pt idx="261">
                  <c:v>0.9744938668178601</c:v>
                </c:pt>
                <c:pt idx="262">
                  <c:v>0.97194414384064431</c:v>
                </c:pt>
                <c:pt idx="263">
                  <c:v>0.97019128389935749</c:v>
                </c:pt>
                <c:pt idx="264">
                  <c:v>0.96723063018299205</c:v>
                </c:pt>
                <c:pt idx="265">
                  <c:v>0.96470346357125469</c:v>
                </c:pt>
                <c:pt idx="266">
                  <c:v>0.96345287720862582</c:v>
                </c:pt>
                <c:pt idx="267">
                  <c:v>0.95914125288565599</c:v>
                </c:pt>
                <c:pt idx="268">
                  <c:v>0.95665902824354865</c:v>
                </c:pt>
                <c:pt idx="269">
                  <c:v>0.95378650685938449</c:v>
                </c:pt>
                <c:pt idx="270">
                  <c:v>0.95370187217985103</c:v>
                </c:pt>
                <c:pt idx="271">
                  <c:v>0.95351832284580273</c:v>
                </c:pt>
                <c:pt idx="272">
                  <c:v>0.94715303149348695</c:v>
                </c:pt>
                <c:pt idx="273">
                  <c:v>0.94325274537202497</c:v>
                </c:pt>
                <c:pt idx="274">
                  <c:v>0.93377016833608084</c:v>
                </c:pt>
                <c:pt idx="275">
                  <c:v>0.92898273971900291</c:v>
                </c:pt>
                <c:pt idx="276">
                  <c:v>0.92781864206527964</c:v>
                </c:pt>
                <c:pt idx="277">
                  <c:v>0.92057125394525863</c:v>
                </c:pt>
                <c:pt idx="278">
                  <c:v>0.91836274484634184</c:v>
                </c:pt>
                <c:pt idx="279">
                  <c:v>0.91815396268909011</c:v>
                </c:pt>
                <c:pt idx="280">
                  <c:v>0.91712513562882769</c:v>
                </c:pt>
                <c:pt idx="281">
                  <c:v>0.91482100521854881</c:v>
                </c:pt>
                <c:pt idx="282">
                  <c:v>0.90907055125095115</c:v>
                </c:pt>
                <c:pt idx="283">
                  <c:v>0.90834649933312595</c:v>
                </c:pt>
                <c:pt idx="284">
                  <c:v>0.90484179647265572</c:v>
                </c:pt>
                <c:pt idx="285">
                  <c:v>0.90407735847155923</c:v>
                </c:pt>
                <c:pt idx="286">
                  <c:v>0.89925071586438576</c:v>
                </c:pt>
                <c:pt idx="287">
                  <c:v>0.8977462149754023</c:v>
                </c:pt>
                <c:pt idx="288">
                  <c:v>0.89539525269189235</c:v>
                </c:pt>
                <c:pt idx="289">
                  <c:v>0.89289057972795272</c:v>
                </c:pt>
                <c:pt idx="290">
                  <c:v>0.88892367770438063</c:v>
                </c:pt>
                <c:pt idx="291">
                  <c:v>0.88843100599858582</c:v>
                </c:pt>
                <c:pt idx="292">
                  <c:v>0.88794785140938137</c:v>
                </c:pt>
                <c:pt idx="293">
                  <c:v>0.88311180738465467</c:v>
                </c:pt>
                <c:pt idx="294">
                  <c:v>0.87992155424937923</c:v>
                </c:pt>
                <c:pt idx="295">
                  <c:v>0.87598001148129023</c:v>
                </c:pt>
                <c:pt idx="296">
                  <c:v>0.87383600693079488</c:v>
                </c:pt>
                <c:pt idx="297">
                  <c:v>0.86964564387635612</c:v>
                </c:pt>
                <c:pt idx="298">
                  <c:v>0.86921823766480533</c:v>
                </c:pt>
                <c:pt idx="299">
                  <c:v>0.8668178497423884</c:v>
                </c:pt>
                <c:pt idx="300">
                  <c:v>0.86280280951523847</c:v>
                </c:pt>
                <c:pt idx="301">
                  <c:v>0.85726873438419493</c:v>
                </c:pt>
                <c:pt idx="302">
                  <c:v>0.85481598439301931</c:v>
                </c:pt>
                <c:pt idx="303">
                  <c:v>0.85407319338568266</c:v>
                </c:pt>
                <c:pt idx="304">
                  <c:v>0.85096343410627839</c:v>
                </c:pt>
                <c:pt idx="305">
                  <c:v>0.84826018531208325</c:v>
                </c:pt>
                <c:pt idx="306">
                  <c:v>0.84581898942263589</c:v>
                </c:pt>
                <c:pt idx="307">
                  <c:v>0.84147727850328791</c:v>
                </c:pt>
                <c:pt idx="308">
                  <c:v>0.83980887320513042</c:v>
                </c:pt>
                <c:pt idx="309">
                  <c:v>0.83574543625628617</c:v>
                </c:pt>
                <c:pt idx="310">
                  <c:v>0.82980111350067742</c:v>
                </c:pt>
                <c:pt idx="311">
                  <c:v>0.8274412248920433</c:v>
                </c:pt>
                <c:pt idx="312">
                  <c:v>0.82554647935456804</c:v>
                </c:pt>
                <c:pt idx="313">
                  <c:v>0.82436699145140768</c:v>
                </c:pt>
                <c:pt idx="314">
                  <c:v>0.82106320943940858</c:v>
                </c:pt>
                <c:pt idx="315">
                  <c:v>0.81483541874565535</c:v>
                </c:pt>
                <c:pt idx="316">
                  <c:v>0.81287987561354413</c:v>
                </c:pt>
                <c:pt idx="317">
                  <c:v>0.81153530169891985</c:v>
                </c:pt>
                <c:pt idx="318">
                  <c:v>0.80931935336908711</c:v>
                </c:pt>
                <c:pt idx="319">
                  <c:v>0.80754052940128451</c:v>
                </c:pt>
                <c:pt idx="320">
                  <c:v>0.80331345340145677</c:v>
                </c:pt>
                <c:pt idx="321">
                  <c:v>0.80017080359533199</c:v>
                </c:pt>
                <c:pt idx="322">
                  <c:v>0.79736134236207024</c:v>
                </c:pt>
                <c:pt idx="323">
                  <c:v>0.79317591674887988</c:v>
                </c:pt>
                <c:pt idx="324">
                  <c:v>0.78922644364244243</c:v>
                </c:pt>
                <c:pt idx="325">
                  <c:v>0.77947749683441958</c:v>
                </c:pt>
                <c:pt idx="326">
                  <c:v>0.7770255192919534</c:v>
                </c:pt>
                <c:pt idx="327">
                  <c:v>0.77677297101273091</c:v>
                </c:pt>
                <c:pt idx="328">
                  <c:v>0.77184456024819181</c:v>
                </c:pt>
                <c:pt idx="329">
                  <c:v>0.76834315164914369</c:v>
                </c:pt>
                <c:pt idx="330">
                  <c:v>0.76410080046047713</c:v>
                </c:pt>
                <c:pt idx="331">
                  <c:v>0.76064370200099518</c:v>
                </c:pt>
                <c:pt idx="332">
                  <c:v>0.75659231791561377</c:v>
                </c:pt>
                <c:pt idx="333">
                  <c:v>0.75390124784164492</c:v>
                </c:pt>
                <c:pt idx="334">
                  <c:v>0.75351319983507647</c:v>
                </c:pt>
                <c:pt idx="335">
                  <c:v>0.75312752889302736</c:v>
                </c:pt>
                <c:pt idx="336">
                  <c:v>0.75189489677749954</c:v>
                </c:pt>
                <c:pt idx="337">
                  <c:v>0.74570323798666849</c:v>
                </c:pt>
                <c:pt idx="338">
                  <c:v>0.74371020700484769</c:v>
                </c:pt>
                <c:pt idx="339">
                  <c:v>0.73835505796268197</c:v>
                </c:pt>
                <c:pt idx="340">
                  <c:v>0.73625347162738974</c:v>
                </c:pt>
                <c:pt idx="341">
                  <c:v>0.73244231891893952</c:v>
                </c:pt>
                <c:pt idx="342">
                  <c:v>0.72897762126859333</c:v>
                </c:pt>
                <c:pt idx="343">
                  <c:v>0.72410234877143109</c:v>
                </c:pt>
                <c:pt idx="344">
                  <c:v>0.72179128515411795</c:v>
                </c:pt>
                <c:pt idx="345">
                  <c:v>0.71693874176225147</c:v>
                </c:pt>
                <c:pt idx="346">
                  <c:v>0.71686867132475252</c:v>
                </c:pt>
                <c:pt idx="347">
                  <c:v>0.71678124247334984</c:v>
                </c:pt>
                <c:pt idx="348">
                  <c:v>0.71467871529677407</c:v>
                </c:pt>
                <c:pt idx="349">
                  <c:v>0.71367114155480416</c:v>
                </c:pt>
                <c:pt idx="350">
                  <c:v>0.70968770337019915</c:v>
                </c:pt>
                <c:pt idx="351">
                  <c:v>0.70899926489658427</c:v>
                </c:pt>
                <c:pt idx="352">
                  <c:v>0.7026898501790253</c:v>
                </c:pt>
                <c:pt idx="353">
                  <c:v>0.70116427381857482</c:v>
                </c:pt>
                <c:pt idx="354">
                  <c:v>0.70089028474405868</c:v>
                </c:pt>
                <c:pt idx="355">
                  <c:v>0.69910215864911118</c:v>
                </c:pt>
                <c:pt idx="356">
                  <c:v>0.69702008820084205</c:v>
                </c:pt>
                <c:pt idx="357">
                  <c:v>0.69576522826247789</c:v>
                </c:pt>
                <c:pt idx="358">
                  <c:v>0.6937978924415219</c:v>
                </c:pt>
                <c:pt idx="359">
                  <c:v>0.68890954646271596</c:v>
                </c:pt>
                <c:pt idx="360">
                  <c:v>0.6869308137604424</c:v>
                </c:pt>
                <c:pt idx="361">
                  <c:v>0.68328673385259719</c:v>
                </c:pt>
                <c:pt idx="362">
                  <c:v>0.68212153317124857</c:v>
                </c:pt>
                <c:pt idx="363">
                  <c:v>0.6808589162288724</c:v>
                </c:pt>
                <c:pt idx="364">
                  <c:v>0.6801571896228622</c:v>
                </c:pt>
                <c:pt idx="365">
                  <c:v>0.67540042334589356</c:v>
                </c:pt>
                <c:pt idx="366">
                  <c:v>0.6734545873776363</c:v>
                </c:pt>
                <c:pt idx="367">
                  <c:v>0.66874554146127219</c:v>
                </c:pt>
                <c:pt idx="368">
                  <c:v>0.66681873763649346</c:v>
                </c:pt>
                <c:pt idx="369">
                  <c:v>0.66476925951689037</c:v>
                </c:pt>
                <c:pt idx="370">
                  <c:v>0.66381985433196522</c:v>
                </c:pt>
                <c:pt idx="371">
                  <c:v>0.66215623225135634</c:v>
                </c:pt>
                <c:pt idx="372">
                  <c:v>0.66077107553526415</c:v>
                </c:pt>
                <c:pt idx="373">
                  <c:v>0.66024839034601168</c:v>
                </c:pt>
                <c:pt idx="374">
                  <c:v>0.65563184916388151</c:v>
                </c:pt>
                <c:pt idx="375">
                  <c:v>0.65374280180669031</c:v>
                </c:pt>
                <c:pt idx="376">
                  <c:v>0.64917175239178027</c:v>
                </c:pt>
                <c:pt idx="377">
                  <c:v>0.64730131762553822</c:v>
                </c:pt>
                <c:pt idx="378">
                  <c:v>0.64717780452229579</c:v>
                </c:pt>
                <c:pt idx="379">
                  <c:v>0.64277530849430964</c:v>
                </c:pt>
                <c:pt idx="380">
                  <c:v>0.64092330346069215</c:v>
                </c:pt>
                <c:pt idx="381">
                  <c:v>0.63644189028248321</c:v>
                </c:pt>
                <c:pt idx="382">
                  <c:v>0.63460813347788136</c:v>
                </c:pt>
                <c:pt idx="383">
                  <c:v>0.63017087674886851</c:v>
                </c:pt>
                <c:pt idx="384">
                  <c:v>0.62835518838389315</c:v>
                </c:pt>
                <c:pt idx="385">
                  <c:v>0.62482231336632899</c:v>
                </c:pt>
                <c:pt idx="386">
                  <c:v>0.62396165300525064</c:v>
                </c:pt>
                <c:pt idx="387">
                  <c:v>0.6224212301866564</c:v>
                </c:pt>
                <c:pt idx="388">
                  <c:v>0.62236406037996383</c:v>
                </c:pt>
                <c:pt idx="389">
                  <c:v>0.6221638550497115</c:v>
                </c:pt>
                <c:pt idx="390">
                  <c:v>0.61950661152473607</c:v>
                </c:pt>
                <c:pt idx="391">
                  <c:v>0.61826070841019076</c:v>
                </c:pt>
                <c:pt idx="392">
                  <c:v>0.61781361022210246</c:v>
                </c:pt>
                <c:pt idx="393">
                  <c:v>0.61603352639794051</c:v>
                </c:pt>
                <c:pt idx="394">
                  <c:v>0.61394040085661961</c:v>
                </c:pt>
                <c:pt idx="395">
                  <c:v>0.61172614556884652</c:v>
                </c:pt>
                <c:pt idx="396">
                  <c:v>0.60996360133457372</c:v>
                </c:pt>
                <c:pt idx="397">
                  <c:v>0.60824028124665452</c:v>
                </c:pt>
                <c:pt idx="398">
                  <c:v>0.60757581607445033</c:v>
                </c:pt>
                <c:pt idx="399">
                  <c:v>0.60732298152843311</c:v>
                </c:pt>
                <c:pt idx="400">
                  <c:v>0.60569866215474033</c:v>
                </c:pt>
                <c:pt idx="401">
                  <c:v>0.60534466674039022</c:v>
                </c:pt>
                <c:pt idx="402">
                  <c:v>0.60395348468861088</c:v>
                </c:pt>
                <c:pt idx="403">
                  <c:v>0.60326006086296047</c:v>
                </c:pt>
                <c:pt idx="404">
                  <c:v>0.60158892087437399</c:v>
                </c:pt>
                <c:pt idx="405">
                  <c:v>0.59973056897034815</c:v>
                </c:pt>
                <c:pt idx="406">
                  <c:v>0.59808679368585371</c:v>
                </c:pt>
                <c:pt idx="407">
                  <c:v>0.59800258715346089</c:v>
                </c:pt>
                <c:pt idx="408">
                  <c:v>0.59652227865804497</c:v>
                </c:pt>
                <c:pt idx="409">
                  <c:v>0.59382128082959085</c:v>
                </c:pt>
                <c:pt idx="410">
                  <c:v>0.59211032522911844</c:v>
                </c:pt>
                <c:pt idx="411">
                  <c:v>0.58797021831236718</c:v>
                </c:pt>
                <c:pt idx="412">
                  <c:v>0.5862761211649441</c:v>
                </c:pt>
                <c:pt idx="413">
                  <c:v>0.58449026044010155</c:v>
                </c:pt>
                <c:pt idx="414">
                  <c:v>0.58217680770774016</c:v>
                </c:pt>
                <c:pt idx="415">
                  <c:v>0.58049940290301316</c:v>
                </c:pt>
                <c:pt idx="416">
                  <c:v>0.5747796040220241</c:v>
                </c:pt>
                <c:pt idx="417">
                  <c:v>0.57408503127464361</c:v>
                </c:pt>
                <c:pt idx="418">
                  <c:v>0.57395843964632198</c:v>
                </c:pt>
                <c:pt idx="419">
                  <c:v>0.57145706681389341</c:v>
                </c:pt>
                <c:pt idx="420">
                  <c:v>0.57093970119326742</c:v>
                </c:pt>
                <c:pt idx="421">
                  <c:v>0.57027292747981095</c:v>
                </c:pt>
                <c:pt idx="422">
                  <c:v>0.56911616368175943</c:v>
                </c:pt>
                <c:pt idx="423">
                  <c:v>0.56758195644079201</c:v>
                </c:pt>
                <c:pt idx="424">
                  <c:v>0.56683947486937103</c:v>
                </c:pt>
                <c:pt idx="425">
                  <c:v>0.56429137769262816</c:v>
                </c:pt>
                <c:pt idx="426">
                  <c:v>0.5635085265680938</c:v>
                </c:pt>
                <c:pt idx="427">
                  <c:v>0.55313605725020731</c:v>
                </c:pt>
                <c:pt idx="428">
                  <c:v>0.54700416913282479</c:v>
                </c:pt>
                <c:pt idx="429">
                  <c:v>0.53976203452330629</c:v>
                </c:pt>
                <c:pt idx="430">
                  <c:v>0.53723612509651908</c:v>
                </c:pt>
                <c:pt idx="431">
                  <c:v>0.53591634026756818</c:v>
                </c:pt>
                <c:pt idx="432">
                  <c:v>0.53551249411691082</c:v>
                </c:pt>
                <c:pt idx="433">
                  <c:v>0.52917325774195445</c:v>
                </c:pt>
                <c:pt idx="434">
                  <c:v>0.5257056378467645</c:v>
                </c:pt>
                <c:pt idx="435">
                  <c:v>0.519686053992507</c:v>
                </c:pt>
                <c:pt idx="436">
                  <c:v>0.519244782787462</c:v>
                </c:pt>
                <c:pt idx="437">
                  <c:v>0.51917463781480822</c:v>
                </c:pt>
                <c:pt idx="438">
                  <c:v>0.51717416036060326</c:v>
                </c:pt>
                <c:pt idx="439">
                  <c:v>0.51570280472314733</c:v>
                </c:pt>
                <c:pt idx="440">
                  <c:v>0.5131512726201598</c:v>
                </c:pt>
                <c:pt idx="441">
                  <c:v>0.51223835189007549</c:v>
                </c:pt>
                <c:pt idx="442">
                  <c:v>0.50980060381377834</c:v>
                </c:pt>
                <c:pt idx="443">
                  <c:v>0.50687749448279262</c:v>
                </c:pt>
                <c:pt idx="444">
                  <c:v>0.50266804031653178</c:v>
                </c:pt>
                <c:pt idx="445">
                  <c:v>0.50183106371853881</c:v>
                </c:pt>
                <c:pt idx="446">
                  <c:v>0.49875519940066687</c:v>
                </c:pt>
                <c:pt idx="447">
                  <c:v>0.49687776638504089</c:v>
                </c:pt>
                <c:pt idx="448">
                  <c:v>0.49582494401098387</c:v>
                </c:pt>
                <c:pt idx="449">
                  <c:v>0.49198047832392211</c:v>
                </c:pt>
                <c:pt idx="450">
                  <c:v>0.49062581182090281</c:v>
                </c:pt>
                <c:pt idx="451">
                  <c:v>0.48713263969003273</c:v>
                </c:pt>
                <c:pt idx="452">
                  <c:v>0.48573951275676575</c:v>
                </c:pt>
                <c:pt idx="453">
                  <c:v>0.48527167102013846</c:v>
                </c:pt>
                <c:pt idx="454">
                  <c:v>0.48233276630549549</c:v>
                </c:pt>
                <c:pt idx="455">
                  <c:v>0.4822826769160693</c:v>
                </c:pt>
                <c:pt idx="456">
                  <c:v>0.48094476930760305</c:v>
                </c:pt>
                <c:pt idx="457">
                  <c:v>0.4775802201285726</c:v>
                </c:pt>
                <c:pt idx="458">
                  <c:v>0.47620447286163259</c:v>
                </c:pt>
                <c:pt idx="459">
                  <c:v>0.47287450738238163</c:v>
                </c:pt>
                <c:pt idx="460">
                  <c:v>0.47151207896711483</c:v>
                </c:pt>
                <c:pt idx="461">
                  <c:v>0.46893620188132457</c:v>
                </c:pt>
                <c:pt idx="462">
                  <c:v>0.46821516205091751</c:v>
                </c:pt>
                <c:pt idx="463">
                  <c:v>0.46686611868790828</c:v>
                </c:pt>
                <c:pt idx="464">
                  <c:v>0.46499220051575196</c:v>
                </c:pt>
                <c:pt idx="465">
                  <c:v>0.46360172650914966</c:v>
                </c:pt>
                <c:pt idx="466">
                  <c:v>0.46226596907382989</c:v>
                </c:pt>
                <c:pt idx="467">
                  <c:v>0.45903374827156229</c:v>
                </c:pt>
                <c:pt idx="468">
                  <c:v>0.45771115129085177</c:v>
                </c:pt>
                <c:pt idx="469">
                  <c:v>0.45686687201234444</c:v>
                </c:pt>
                <c:pt idx="470">
                  <c:v>0.45451077941569817</c:v>
                </c:pt>
                <c:pt idx="471">
                  <c:v>0.4532012141185876</c:v>
                </c:pt>
                <c:pt idx="472">
                  <c:v>0.4518673794993866</c:v>
                </c:pt>
                <c:pt idx="473">
                  <c:v>0.45003237644994515</c:v>
                </c:pt>
                <c:pt idx="474">
                  <c:v>0.44936635845980633</c:v>
                </c:pt>
                <c:pt idx="475">
                  <c:v>0.44873571458184075</c:v>
                </c:pt>
                <c:pt idx="476">
                  <c:v>0.44593030059972577</c:v>
                </c:pt>
                <c:pt idx="477">
                  <c:v>0.44559810025540025</c:v>
                </c:pt>
                <c:pt idx="478">
                  <c:v>0.44431421470058141</c:v>
                </c:pt>
                <c:pt idx="479">
                  <c:v>0.44120751604038139</c:v>
                </c:pt>
                <c:pt idx="480">
                  <c:v>0.43993628091491177</c:v>
                </c:pt>
                <c:pt idx="481">
                  <c:v>0.4368601932973919</c:v>
                </c:pt>
                <c:pt idx="482">
                  <c:v>0.43595416015487554</c:v>
                </c:pt>
                <c:pt idx="483">
                  <c:v>0.43560148395426201</c:v>
                </c:pt>
                <c:pt idx="484">
                  <c:v>0.43255570576084129</c:v>
                </c:pt>
                <c:pt idx="485">
                  <c:v>0.43130939878064789</c:v>
                </c:pt>
                <c:pt idx="486">
                  <c:v>0.4292718861916624</c:v>
                </c:pt>
                <c:pt idx="487">
                  <c:v>0.42829363136523724</c:v>
                </c:pt>
                <c:pt idx="488">
                  <c:v>0.42705960454456332</c:v>
                </c:pt>
                <c:pt idx="489">
                  <c:v>0.42426984411250213</c:v>
                </c:pt>
                <c:pt idx="490">
                  <c:v>0.42407355220380027</c:v>
                </c:pt>
                <c:pt idx="491">
                  <c:v>0.42314006191320175</c:v>
                </c:pt>
                <c:pt idx="492">
                  <c:v>0.42285168454331201</c:v>
                </c:pt>
                <c:pt idx="493">
                  <c:v>0.41989505448748554</c:v>
                </c:pt>
                <c:pt idx="494">
                  <c:v>0.41868522618008208</c:v>
                </c:pt>
                <c:pt idx="495">
                  <c:v>0.41575772850441028</c:v>
                </c:pt>
                <c:pt idx="496">
                  <c:v>0.41455982092347815</c:v>
                </c:pt>
                <c:pt idx="497">
                  <c:v>0.41166116857968038</c:v>
                </c:pt>
                <c:pt idx="498">
                  <c:v>0.41047506426746272</c:v>
                </c:pt>
                <c:pt idx="499">
                  <c:v>0.40760497303561344</c:v>
                </c:pt>
                <c:pt idx="500">
                  <c:v>0.4066646062638446</c:v>
                </c:pt>
                <c:pt idx="501">
                  <c:v>0.40643055569169217</c:v>
                </c:pt>
                <c:pt idx="502">
                  <c:v>0.40358874415235274</c:v>
                </c:pt>
                <c:pt idx="503">
                  <c:v>0.40242589862224548</c:v>
                </c:pt>
                <c:pt idx="504">
                  <c:v>0.40170508506186986</c:v>
                </c:pt>
                <c:pt idx="505">
                  <c:v>0.3996561070702187</c:v>
                </c:pt>
                <c:pt idx="506">
                  <c:v>0.39846070039273918</c:v>
                </c:pt>
                <c:pt idx="507">
                  <c:v>0.39669656423697985</c:v>
                </c:pt>
                <c:pt idx="508">
                  <c:v>0.39583579549424275</c:v>
                </c:pt>
                <c:pt idx="509">
                  <c:v>0.39453457220582483</c:v>
                </c:pt>
                <c:pt idx="510">
                  <c:v>0.3927766128763675</c:v>
                </c:pt>
                <c:pt idx="511">
                  <c:v>0.39064712909506694</c:v>
                </c:pt>
                <c:pt idx="512">
                  <c:v>0.38901724718225172</c:v>
                </c:pt>
                <c:pt idx="513">
                  <c:v>0.38808172536038649</c:v>
                </c:pt>
                <c:pt idx="514">
                  <c:v>0.38666203062417914</c:v>
                </c:pt>
                <c:pt idx="515">
                  <c:v>0.38412100504474617</c:v>
                </c:pt>
                <c:pt idx="516">
                  <c:v>0.38275689044344952</c:v>
                </c:pt>
                <c:pt idx="517">
                  <c:v>0.38031345947094314</c:v>
                </c:pt>
                <c:pt idx="518">
                  <c:v>0.38021379128538485</c:v>
                </c:pt>
                <c:pt idx="519">
                  <c:v>0.37656237198690595</c:v>
                </c:pt>
                <c:pt idx="520">
                  <c:v>0.37576526527208226</c:v>
                </c:pt>
                <c:pt idx="521">
                  <c:v>0.37564268824277086</c:v>
                </c:pt>
                <c:pt idx="522">
                  <c:v>0.37285138793369949</c:v>
                </c:pt>
                <c:pt idx="523">
                  <c:v>0.37220677062138646</c:v>
                </c:pt>
                <c:pt idx="524">
                  <c:v>0.37180453272259822</c:v>
                </c:pt>
                <c:pt idx="525">
                  <c:v>0.36917749064015415</c:v>
                </c:pt>
                <c:pt idx="526">
                  <c:v>0.36834010871698941</c:v>
                </c:pt>
                <c:pt idx="527">
                  <c:v>0.36811834428414042</c:v>
                </c:pt>
                <c:pt idx="528">
                  <c:v>0.36690242651877769</c:v>
                </c:pt>
                <c:pt idx="529">
                  <c:v>0.36448741817468899</c:v>
                </c:pt>
                <c:pt idx="530">
                  <c:v>0.36415923325839594</c:v>
                </c:pt>
                <c:pt idx="531">
                  <c:v>0.36089541151742427</c:v>
                </c:pt>
                <c:pt idx="532">
                  <c:v>0.35797395105512825</c:v>
                </c:pt>
                <c:pt idx="533">
                  <c:v>0.3573393193072002</c:v>
                </c:pt>
                <c:pt idx="534">
                  <c:v>0.35518089950760007</c:v>
                </c:pt>
                <c:pt idx="535">
                  <c:v>0.34831690985079883</c:v>
                </c:pt>
                <c:pt idx="536">
                  <c:v>0.3472518391372611</c:v>
                </c:pt>
                <c:pt idx="537">
                  <c:v>0.3459947077234764</c:v>
                </c:pt>
                <c:pt idx="538">
                  <c:v>0.3410419519563157</c:v>
                </c:pt>
                <c:pt idx="539">
                  <c:v>0.3386056393559001</c:v>
                </c:pt>
                <c:pt idx="540">
                  <c:v>0.33499440934701846</c:v>
                </c:pt>
                <c:pt idx="541">
                  <c:v>0.33251146736723752</c:v>
                </c:pt>
                <c:pt idx="542">
                  <c:v>0.32846577990208403</c:v>
                </c:pt>
                <c:pt idx="543">
                  <c:v>0.32469371080204773</c:v>
                </c:pt>
                <c:pt idx="544">
                  <c:v>0.32437794495168609</c:v>
                </c:pt>
                <c:pt idx="545">
                  <c:v>0.32380240626794993</c:v>
                </c:pt>
                <c:pt idx="546">
                  <c:v>0.32140554792583231</c:v>
                </c:pt>
                <c:pt idx="547">
                  <c:v>0.31822391435259301</c:v>
                </c:pt>
                <c:pt idx="548">
                  <c:v>0.31795392205908363</c:v>
                </c:pt>
                <c:pt idx="549">
                  <c:v>0.31781102476047873</c:v>
                </c:pt>
                <c:pt idx="550">
                  <c:v>0.31693334975964293</c:v>
                </c:pt>
                <c:pt idx="551">
                  <c:v>0.31428542879810389</c:v>
                </c:pt>
                <c:pt idx="552">
                  <c:v>0.31400296800684818</c:v>
                </c:pt>
                <c:pt idx="553">
                  <c:v>0.31243310030169369</c:v>
                </c:pt>
                <c:pt idx="554">
                  <c:v>0.31109982120353308</c:v>
                </c:pt>
                <c:pt idx="555">
                  <c:v>0.3089818537649382</c:v>
                </c:pt>
                <c:pt idx="556">
                  <c:v>0.30801973241032138</c:v>
                </c:pt>
                <c:pt idx="557">
                  <c:v>0.30770738705333106</c:v>
                </c:pt>
                <c:pt idx="558">
                  <c:v>0.30741000759193882</c:v>
                </c:pt>
                <c:pt idx="559">
                  <c:v>0.30587552608254071</c:v>
                </c:pt>
                <c:pt idx="560">
                  <c:v>0.30571260180202947</c:v>
                </c:pt>
                <c:pt idx="561">
                  <c:v>0.30242901614337353</c:v>
                </c:pt>
                <c:pt idx="562">
                  <c:v>0.3022502245989056</c:v>
                </c:pt>
                <c:pt idx="563">
                  <c:v>0.29979351613555233</c:v>
                </c:pt>
                <c:pt idx="564">
                  <c:v>0.29907634223061708</c:v>
                </c:pt>
                <c:pt idx="565">
                  <c:v>0.29779442455827065</c:v>
                </c:pt>
                <c:pt idx="566">
                  <c:v>0.29606761591267627</c:v>
                </c:pt>
                <c:pt idx="567">
                  <c:v>0.29487114015368071</c:v>
                </c:pt>
                <c:pt idx="568">
                  <c:v>0.29272938619512179</c:v>
                </c:pt>
                <c:pt idx="569">
                  <c:v>0.29123542858490908</c:v>
                </c:pt>
                <c:pt idx="570">
                  <c:v>0.29004463946777237</c:v>
                </c:pt>
                <c:pt idx="571">
                  <c:v>0.28824463722297222</c:v>
                </c:pt>
                <c:pt idx="572">
                  <c:v>0.28621607670408644</c:v>
                </c:pt>
                <c:pt idx="573">
                  <c:v>0.2854441128383764</c:v>
                </c:pt>
                <c:pt idx="574">
                  <c:v>0.28538438610685024</c:v>
                </c:pt>
                <c:pt idx="575">
                  <c:v>0.2839316359641092</c:v>
                </c:pt>
                <c:pt idx="576">
                  <c:v>0.28190128801508541</c:v>
                </c:pt>
                <c:pt idx="577">
                  <c:v>0.28001041093191997</c:v>
                </c:pt>
                <c:pt idx="578">
                  <c:v>0.27902723418137743</c:v>
                </c:pt>
                <c:pt idx="579">
                  <c:v>0.27900246816340213</c:v>
                </c:pt>
                <c:pt idx="580">
                  <c:v>0.27706495908590578</c:v>
                </c:pt>
                <c:pt idx="581">
                  <c:v>0.27623328234033723</c:v>
                </c:pt>
                <c:pt idx="582">
                  <c:v>0.27487070020263071</c:v>
                </c:pt>
                <c:pt idx="583">
                  <c:v>0.27430403445604584</c:v>
                </c:pt>
                <c:pt idx="584">
                  <c:v>0.27103875472864614</c:v>
                </c:pt>
                <c:pt idx="585">
                  <c:v>0.27040398553543793</c:v>
                </c:pt>
                <c:pt idx="586">
                  <c:v>0.26818170274808478</c:v>
                </c:pt>
                <c:pt idx="587">
                  <c:v>0.26794659470505949</c:v>
                </c:pt>
                <c:pt idx="588">
                  <c:v>0.26550830695874827</c:v>
                </c:pt>
                <c:pt idx="589">
                  <c:v>0.26392398481679386</c:v>
                </c:pt>
                <c:pt idx="590">
                  <c:v>0.2610940772228984</c:v>
                </c:pt>
                <c:pt idx="591">
                  <c:v>0.25940831298192618</c:v>
                </c:pt>
                <c:pt idx="592">
                  <c:v>0.2584833890147003</c:v>
                </c:pt>
                <c:pt idx="593">
                  <c:v>0.25686919129449254</c:v>
                </c:pt>
                <c:pt idx="594">
                  <c:v>0.25593017407162538</c:v>
                </c:pt>
                <c:pt idx="595">
                  <c:v>0.25546983281713886</c:v>
                </c:pt>
                <c:pt idx="596">
                  <c:v>0.25426712079350638</c:v>
                </c:pt>
                <c:pt idx="597">
                  <c:v>0.25340738496436288</c:v>
                </c:pt>
                <c:pt idx="598">
                  <c:v>0.25272322599651798</c:v>
                </c:pt>
                <c:pt idx="599">
                  <c:v>0.2509103277181523</c:v>
                </c:pt>
                <c:pt idx="600">
                  <c:v>0.25019501777923492</c:v>
                </c:pt>
                <c:pt idx="601">
                  <c:v>0.24843801963644882</c:v>
                </c:pt>
                <c:pt idx="602">
                  <c:v>0.24772347013207927</c:v>
                </c:pt>
                <c:pt idx="603">
                  <c:v>0.24599009586663725</c:v>
                </c:pt>
                <c:pt idx="604">
                  <c:v>0.24528154363341781</c:v>
                </c:pt>
                <c:pt idx="605">
                  <c:v>0.24356629606711686</c:v>
                </c:pt>
                <c:pt idx="606">
                  <c:v>0.24286455223726552</c:v>
                </c:pt>
                <c:pt idx="607">
                  <c:v>0.24116637920713094</c:v>
                </c:pt>
                <c:pt idx="608">
                  <c:v>0.24047152109772957</c:v>
                </c:pt>
                <c:pt idx="609">
                  <c:v>0.23879010940956563</c:v>
                </c:pt>
                <c:pt idx="610">
                  <c:v>0.23810209313549213</c:v>
                </c:pt>
                <c:pt idx="611">
                  <c:v>0.23648415002666417</c:v>
                </c:pt>
                <c:pt idx="612">
                  <c:v>0.23643725358254938</c:v>
                </c:pt>
                <c:pt idx="613">
                  <c:v>0.23575601570565763</c:v>
                </c:pt>
                <c:pt idx="614">
                  <c:v>0.23410758100743179</c:v>
                </c:pt>
                <c:pt idx="615">
                  <c:v>0.2335826420232423</c:v>
                </c:pt>
                <c:pt idx="616">
                  <c:v>0.23343305539833697</c:v>
                </c:pt>
                <c:pt idx="617">
                  <c:v>0.23180086325158408</c:v>
                </c:pt>
                <c:pt idx="618">
                  <c:v>0.23113298388219394</c:v>
                </c:pt>
                <c:pt idx="619">
                  <c:v>0.22951687413528546</c:v>
                </c:pt>
                <c:pt idx="620">
                  <c:v>0.22885557553678412</c:v>
                </c:pt>
                <c:pt idx="621">
                  <c:v>0.22725538970776735</c:v>
                </c:pt>
                <c:pt idx="622">
                  <c:v>0.22660060704126633</c:v>
                </c:pt>
                <c:pt idx="623">
                  <c:v>0.22501618822495956</c:v>
                </c:pt>
                <c:pt idx="624">
                  <c:v>0.22436785728792907</c:v>
                </c:pt>
                <c:pt idx="625">
                  <c:v>0.22349570508903813</c:v>
                </c:pt>
                <c:pt idx="626">
                  <c:v>0.22279905012769852</c:v>
                </c:pt>
                <c:pt idx="627">
                  <c:v>0.22215710734979449</c:v>
                </c:pt>
                <c:pt idx="628">
                  <c:v>0.22060375802019089</c:v>
                </c:pt>
                <c:pt idx="629">
                  <c:v>0.21996814045737378</c:v>
                </c:pt>
                <c:pt idx="630">
                  <c:v>0.21970486606615541</c:v>
                </c:pt>
                <c:pt idx="631">
                  <c:v>0.21843009664869645</c:v>
                </c:pt>
                <c:pt idx="632">
                  <c:v>0.21780074197711768</c:v>
                </c:pt>
                <c:pt idx="633">
                  <c:v>0.21771674080651027</c:v>
                </c:pt>
                <c:pt idx="634">
                  <c:v>0.21627785288042109</c:v>
                </c:pt>
                <c:pt idx="635">
                  <c:v>0.21565469939032203</c:v>
                </c:pt>
                <c:pt idx="636">
                  <c:v>0.21414681568261912</c:v>
                </c:pt>
                <c:pt idx="637">
                  <c:v>0.21352980227228155</c:v>
                </c:pt>
                <c:pt idx="638">
                  <c:v>0.21203677610190055</c:v>
                </c:pt>
                <c:pt idx="639">
                  <c:v>0.21185597730092132</c:v>
                </c:pt>
                <c:pt idx="640">
                  <c:v>0.21142584227165631</c:v>
                </c:pt>
                <c:pt idx="641">
                  <c:v>0.20994752724374321</c:v>
                </c:pt>
                <c:pt idx="642">
                  <c:v>0.20934261309004146</c:v>
                </c:pt>
                <c:pt idx="643">
                  <c:v>0.20787886425220556</c:v>
                </c:pt>
                <c:pt idx="644">
                  <c:v>0.20727991046173949</c:v>
                </c:pt>
                <c:pt idx="645">
                  <c:v>0.20720885362532257</c:v>
                </c:pt>
                <c:pt idx="646">
                  <c:v>0.20583058428984061</c:v>
                </c:pt>
                <c:pt idx="647">
                  <c:v>0.20523753213373178</c:v>
                </c:pt>
                <c:pt idx="648">
                  <c:v>0.20321527784584642</c:v>
                </c:pt>
                <c:pt idx="649">
                  <c:v>0.20235961212896825</c:v>
                </c:pt>
                <c:pt idx="650">
                  <c:v>0.20121294931112307</c:v>
                </c:pt>
                <c:pt idx="651">
                  <c:v>0.20067365321042813</c:v>
                </c:pt>
                <c:pt idx="652">
                  <c:v>0.2004461839128461</c:v>
                </c:pt>
                <c:pt idx="653">
                  <c:v>0.20005109977554833</c:v>
                </c:pt>
                <c:pt idx="654">
                  <c:v>0.19989983792375687</c:v>
                </c:pt>
                <c:pt idx="655">
                  <c:v>0.19923035019636992</c:v>
                </c:pt>
                <c:pt idx="656">
                  <c:v>0.19786975223227105</c:v>
                </c:pt>
                <c:pt idx="657">
                  <c:v>0.19785287133086804</c:v>
                </c:pt>
                <c:pt idx="658">
                  <c:v>0.1958905520112634</c:v>
                </c:pt>
                <c:pt idx="659">
                  <c:v>0.19588880460032521</c:v>
                </c:pt>
                <c:pt idx="660">
                  <c:v>0.19483586140741876</c:v>
                </c:pt>
                <c:pt idx="661">
                  <c:v>0.19407311156741058</c:v>
                </c:pt>
                <c:pt idx="662">
                  <c:v>0.19395826713788433</c:v>
                </c:pt>
                <c:pt idx="663">
                  <c:v>0.19349278880291984</c:v>
                </c:pt>
                <c:pt idx="664">
                  <c:v>0.19204679692129714</c:v>
                </c:pt>
                <c:pt idx="665">
                  <c:v>0.19150895239105883</c:v>
                </c:pt>
                <c:pt idx="666">
                  <c:v>0.1901544554783437</c:v>
                </c:pt>
                <c:pt idx="667">
                  <c:v>0.18973377043628276</c:v>
                </c:pt>
                <c:pt idx="668">
                  <c:v>0.18960914121577194</c:v>
                </c:pt>
                <c:pt idx="669">
                  <c:v>0.18828080861157453</c:v>
                </c:pt>
                <c:pt idx="670">
                  <c:v>0.18773874857907638</c:v>
                </c:pt>
                <c:pt idx="671">
                  <c:v>0.18676800652012043</c:v>
                </c:pt>
                <c:pt idx="672">
                  <c:v>0.18588856076022303</c:v>
                </c:pt>
                <c:pt idx="673">
                  <c:v>0.1840568978849422</c:v>
                </c:pt>
                <c:pt idx="674">
                  <c:v>0.18224333170546594</c:v>
                </c:pt>
                <c:pt idx="675">
                  <c:v>0.18096499051327714</c:v>
                </c:pt>
                <c:pt idx="676">
                  <c:v>0.18014818660065118</c:v>
                </c:pt>
                <c:pt idx="677">
                  <c:v>0.17758004258497628</c:v>
                </c:pt>
                <c:pt idx="678">
                  <c:v>0.1756986998565368</c:v>
                </c:pt>
                <c:pt idx="679">
                  <c:v>0.17440234909269406</c:v>
                </c:pt>
                <c:pt idx="680">
                  <c:v>0.17394566078881793</c:v>
                </c:pt>
                <c:pt idx="681">
                  <c:v>0.17222810905652441</c:v>
                </c:pt>
                <c:pt idx="682">
                  <c:v>0.1718908201825369</c:v>
                </c:pt>
                <c:pt idx="683">
                  <c:v>0.17053050317199464</c:v>
                </c:pt>
                <c:pt idx="684">
                  <c:v>0.17006553471749583</c:v>
                </c:pt>
                <c:pt idx="685">
                  <c:v>0.16885012572878555</c:v>
                </c:pt>
                <c:pt idx="686">
                  <c:v>0.16836800056760728</c:v>
                </c:pt>
                <c:pt idx="687">
                  <c:v>0.16718638866617602</c:v>
                </c:pt>
                <c:pt idx="688">
                  <c:v>0.16670540684996848</c:v>
                </c:pt>
                <c:pt idx="689">
                  <c:v>0.16553905861057208</c:v>
                </c:pt>
                <c:pt idx="690">
                  <c:v>0.16551467932471797</c:v>
                </c:pt>
                <c:pt idx="691">
                  <c:v>0.16506221746568508</c:v>
                </c:pt>
                <c:pt idx="692">
                  <c:v>0.16390796238185992</c:v>
                </c:pt>
                <c:pt idx="693">
                  <c:v>0.16343572034398443</c:v>
                </c:pt>
                <c:pt idx="694">
                  <c:v>0.16324455605459587</c:v>
                </c:pt>
                <c:pt idx="695">
                  <c:v>0.16268065687106945</c:v>
                </c:pt>
                <c:pt idx="696">
                  <c:v>0.16229293811302764</c:v>
                </c:pt>
                <c:pt idx="697">
                  <c:v>0.1618253327072422</c:v>
                </c:pt>
                <c:pt idx="698">
                  <c:v>0.16069382712608082</c:v>
                </c:pt>
                <c:pt idx="699">
                  <c:v>0.16053735336219516</c:v>
                </c:pt>
                <c:pt idx="700">
                  <c:v>0.16046286047114391</c:v>
                </c:pt>
                <c:pt idx="701">
                  <c:v>0.1602308264129057</c:v>
                </c:pt>
                <c:pt idx="702">
                  <c:v>0.15980773811709059</c:v>
                </c:pt>
                <c:pt idx="703">
                  <c:v>0.15865203346035953</c:v>
                </c:pt>
                <c:pt idx="704">
                  <c:v>0.15708879711105553</c:v>
                </c:pt>
                <c:pt idx="705">
                  <c:v>0.15554096376493098</c:v>
                </c:pt>
                <c:pt idx="706">
                  <c:v>0.14656121997907687</c:v>
                </c:pt>
                <c:pt idx="707">
                  <c:v>0.14280773299599406</c:v>
                </c:pt>
                <c:pt idx="708">
                  <c:v>0.13011307743200376</c:v>
                </c:pt>
                <c:pt idx="709">
                  <c:v>0.12646945280680685</c:v>
                </c:pt>
                <c:pt idx="710">
                  <c:v>0.12079678614894246</c:v>
                </c:pt>
                <c:pt idx="711">
                  <c:v>0.11933125850743341</c:v>
                </c:pt>
                <c:pt idx="712">
                  <c:v>0.11708028316711488</c:v>
                </c:pt>
                <c:pt idx="713">
                  <c:v>0.11572353538351234</c:v>
                </c:pt>
                <c:pt idx="714">
                  <c:v>0.11557092016232909</c:v>
                </c:pt>
                <c:pt idx="715">
                  <c:v>0.11189103676958347</c:v>
                </c:pt>
                <c:pt idx="716">
                  <c:v>0.10083808790726605</c:v>
                </c:pt>
                <c:pt idx="717">
                  <c:v>9.8042333861873526E-2</c:v>
                </c:pt>
                <c:pt idx="718">
                  <c:v>9.7993476706046106E-2</c:v>
                </c:pt>
                <c:pt idx="719">
                  <c:v>9.5361805882406545E-2</c:v>
                </c:pt>
                <c:pt idx="720">
                  <c:v>8.9848561872966859E-2</c:v>
                </c:pt>
                <c:pt idx="721">
                  <c:v>8.730457228525515E-2</c:v>
                </c:pt>
                <c:pt idx="722">
                  <c:v>8.7031979303446125E-2</c:v>
                </c:pt>
                <c:pt idx="723">
                  <c:v>8.6169102559780039E-2</c:v>
                </c:pt>
                <c:pt idx="724">
                  <c:v>8.5274386054262116E-2</c:v>
                </c:pt>
                <c:pt idx="725">
                  <c:v>8.5167166474815717E-2</c:v>
                </c:pt>
                <c:pt idx="726">
                  <c:v>8.451574217464955E-2</c:v>
                </c:pt>
                <c:pt idx="727">
                  <c:v>8.3407751456501866E-2</c:v>
                </c:pt>
                <c:pt idx="728">
                  <c:v>8.2540243201107172E-2</c:v>
                </c:pt>
                <c:pt idx="729">
                  <c:v>8.2513050375982416E-2</c:v>
                </c:pt>
              </c:numCache>
            </c:numRef>
          </c:yVal>
          <c:smooth val="1"/>
          <c:extLst>
            <c:ext xmlns:c16="http://schemas.microsoft.com/office/drawing/2014/chart" uri="{C3380CC4-5D6E-409C-BE32-E72D297353CC}">
              <c16:uniqueId val="{00000000-D335-2E45-B219-59F6F2A655AE}"/>
            </c:ext>
          </c:extLst>
        </c:ser>
        <c:ser>
          <c:idx val="1"/>
          <c:order val="1"/>
          <c:tx>
            <c:strRef>
              <c:f>Escenarios!$E$12</c:f>
              <c:strCache>
                <c:ptCount val="1"/>
                <c:pt idx="0">
                  <c:v>Escenario 1</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Gráficos!$AD$6:$AD$735</c:f>
              <c:numCache>
                <c:formatCode>0.0000</c:formatCode>
                <c:ptCount val="730"/>
                <c:pt idx="0">
                  <c:v>4.2462469075580209</c:v>
                </c:pt>
                <c:pt idx="1">
                  <c:v>4.2022842768623825</c:v>
                </c:pt>
                <c:pt idx="2">
                  <c:v>3.2515291254995207</c:v>
                </c:pt>
                <c:pt idx="3">
                  <c:v>3.2015269105109989</c:v>
                </c:pt>
                <c:pt idx="4">
                  <c:v>2.6953848446175437</c:v>
                </c:pt>
                <c:pt idx="5">
                  <c:v>2.6547704256699971</c:v>
                </c:pt>
                <c:pt idx="6">
                  <c:v>2.6565234852328032</c:v>
                </c:pt>
                <c:pt idx="7">
                  <c:v>2.6142681104136285</c:v>
                </c:pt>
                <c:pt idx="8">
                  <c:v>2.4853731314594021</c:v>
                </c:pt>
                <c:pt idx="9">
                  <c:v>2.3373096556618855</c:v>
                </c:pt>
                <c:pt idx="10">
                  <c:v>2.335982257897339</c:v>
                </c:pt>
                <c:pt idx="11">
                  <c:v>2.3336887371178188</c:v>
                </c:pt>
                <c:pt idx="12">
                  <c:v>2.4338632525912982</c:v>
                </c:pt>
                <c:pt idx="13">
                  <c:v>2.3207341387192821</c:v>
                </c:pt>
                <c:pt idx="14">
                  <c:v>2.2970954202578295</c:v>
                </c:pt>
                <c:pt idx="15">
                  <c:v>2.2941432353507034</c:v>
                </c:pt>
                <c:pt idx="16">
                  <c:v>2.2926701522840389</c:v>
                </c:pt>
                <c:pt idx="17">
                  <c:v>2.2793073660270777</c:v>
                </c:pt>
                <c:pt idx="18">
                  <c:v>2.2802788333866237</c:v>
                </c:pt>
                <c:pt idx="19">
                  <c:v>2.240460838422289</c:v>
                </c:pt>
                <c:pt idx="20">
                  <c:v>2.1559804746565474</c:v>
                </c:pt>
                <c:pt idx="21">
                  <c:v>2.1509143191918323</c:v>
                </c:pt>
                <c:pt idx="22">
                  <c:v>2.1612803447419182</c:v>
                </c:pt>
                <c:pt idx="23">
                  <c:v>2.1531574659164328</c:v>
                </c:pt>
                <c:pt idx="24">
                  <c:v>2.1247386673048494</c:v>
                </c:pt>
                <c:pt idx="25">
                  <c:v>2.1165548158805034</c:v>
                </c:pt>
                <c:pt idx="26">
                  <c:v>2.1141202775467693</c:v>
                </c:pt>
                <c:pt idx="27">
                  <c:v>2.1082384488576542</c:v>
                </c:pt>
                <c:pt idx="28">
                  <c:v>2.1181797944196634</c:v>
                </c:pt>
                <c:pt idx="29">
                  <c:v>2.0752291360502091</c:v>
                </c:pt>
                <c:pt idx="30">
                  <c:v>2.0372290512474107</c:v>
                </c:pt>
                <c:pt idx="31">
                  <c:v>2.0305094615850656</c:v>
                </c:pt>
                <c:pt idx="32">
                  <c:v>2.0063410348148478</c:v>
                </c:pt>
                <c:pt idx="33">
                  <c:v>1.9936995948230989</c:v>
                </c:pt>
                <c:pt idx="34">
                  <c:v>1.991856915930343</c:v>
                </c:pt>
                <c:pt idx="35">
                  <c:v>2.0831948315425191</c:v>
                </c:pt>
                <c:pt idx="36">
                  <c:v>1.969574328883468</c:v>
                </c:pt>
                <c:pt idx="37">
                  <c:v>1.9573193327639109</c:v>
                </c:pt>
                <c:pt idx="38">
                  <c:v>1.9972893221154999</c:v>
                </c:pt>
                <c:pt idx="39">
                  <c:v>2.026323314490988</c:v>
                </c:pt>
                <c:pt idx="40">
                  <c:v>1.9313026359673999</c:v>
                </c:pt>
                <c:pt idx="41">
                  <c:v>1.9337679466140139</c:v>
                </c:pt>
                <c:pt idx="42">
                  <c:v>1.895873353803855</c:v>
                </c:pt>
                <c:pt idx="43">
                  <c:v>1.8726880262151222</c:v>
                </c:pt>
                <c:pt idx="44">
                  <c:v>1.8693507065539787</c:v>
                </c:pt>
                <c:pt idx="45">
                  <c:v>1.9293216295859117</c:v>
                </c:pt>
                <c:pt idx="46">
                  <c:v>1.8485534039362888</c:v>
                </c:pt>
                <c:pt idx="47">
                  <c:v>1.8241493466705532</c:v>
                </c:pt>
                <c:pt idx="48">
                  <c:v>1.8188509049925563</c:v>
                </c:pt>
                <c:pt idx="49">
                  <c:v>1.818522209346974</c:v>
                </c:pt>
                <c:pt idx="50">
                  <c:v>1.7975510641733714</c:v>
                </c:pt>
                <c:pt idx="51">
                  <c:v>1.7853826102386152</c:v>
                </c:pt>
                <c:pt idx="52">
                  <c:v>1.7884694308691134</c:v>
                </c:pt>
                <c:pt idx="53">
                  <c:v>1.7810010009855624</c:v>
                </c:pt>
                <c:pt idx="54">
                  <c:v>1.8024848181193684</c:v>
                </c:pt>
                <c:pt idx="55">
                  <c:v>1.8469323344736961</c:v>
                </c:pt>
                <c:pt idx="56">
                  <c:v>1.8444925102005918</c:v>
                </c:pt>
                <c:pt idx="57">
                  <c:v>1.783846673216519</c:v>
                </c:pt>
                <c:pt idx="58">
                  <c:v>1.7524053305663738</c:v>
                </c:pt>
                <c:pt idx="59">
                  <c:v>1.7373221938646115</c:v>
                </c:pt>
                <c:pt idx="60">
                  <c:v>1.788321363716225</c:v>
                </c:pt>
                <c:pt idx="61">
                  <c:v>1.7037259004198497</c:v>
                </c:pt>
                <c:pt idx="62">
                  <c:v>1.7347303166219064</c:v>
                </c:pt>
                <c:pt idx="63">
                  <c:v>1.7266957615092311</c:v>
                </c:pt>
                <c:pt idx="64">
                  <c:v>1.6743385151255941</c:v>
                </c:pt>
                <c:pt idx="65">
                  <c:v>1.7034183678521724</c:v>
                </c:pt>
                <c:pt idx="66">
                  <c:v>1.7349460276188631</c:v>
                </c:pt>
                <c:pt idx="67">
                  <c:v>1.6746344399052409</c:v>
                </c:pt>
                <c:pt idx="68">
                  <c:v>1.6665743974612788</c:v>
                </c:pt>
                <c:pt idx="69">
                  <c:v>1.6389256877725837</c:v>
                </c:pt>
                <c:pt idx="70">
                  <c:v>1.6267516494812226</c:v>
                </c:pt>
                <c:pt idx="71">
                  <c:v>1.6233613123622246</c:v>
                </c:pt>
                <c:pt idx="72">
                  <c:v>1.6265265878857278</c:v>
                </c:pt>
                <c:pt idx="73">
                  <c:v>1.6227679182434636</c:v>
                </c:pt>
                <c:pt idx="74">
                  <c:v>1.594707781159471</c:v>
                </c:pt>
                <c:pt idx="75">
                  <c:v>1.6463750332613745</c:v>
                </c:pt>
                <c:pt idx="76">
                  <c:v>1.591169682592996</c:v>
                </c:pt>
                <c:pt idx="77">
                  <c:v>1.5702277588969606</c:v>
                </c:pt>
                <c:pt idx="78">
                  <c:v>1.5560633216923203</c:v>
                </c:pt>
                <c:pt idx="79">
                  <c:v>1.5550366188001408</c:v>
                </c:pt>
                <c:pt idx="80">
                  <c:v>1.5579223408083496</c:v>
                </c:pt>
                <c:pt idx="81">
                  <c:v>1.5532915995693577</c:v>
                </c:pt>
                <c:pt idx="82">
                  <c:v>1.5528383926264062</c:v>
                </c:pt>
                <c:pt idx="83">
                  <c:v>1.5479662042840485</c:v>
                </c:pt>
                <c:pt idx="84">
                  <c:v>1.5133230653566248</c:v>
                </c:pt>
                <c:pt idx="85">
                  <c:v>1.5195344251733798</c:v>
                </c:pt>
                <c:pt idx="86">
                  <c:v>1.5061736186464887</c:v>
                </c:pt>
                <c:pt idx="87">
                  <c:v>1.5061846763921991</c:v>
                </c:pt>
                <c:pt idx="88">
                  <c:v>1.4962869885966317</c:v>
                </c:pt>
                <c:pt idx="89">
                  <c:v>1.5020889093459791</c:v>
                </c:pt>
                <c:pt idx="90">
                  <c:v>1.4924688960753516</c:v>
                </c:pt>
                <c:pt idx="91">
                  <c:v>1.4857094597861509</c:v>
                </c:pt>
                <c:pt idx="92">
                  <c:v>1.488292791313133</c:v>
                </c:pt>
                <c:pt idx="93">
                  <c:v>1.4843788154404918</c:v>
                </c:pt>
                <c:pt idx="94">
                  <c:v>1.4860669142989662</c:v>
                </c:pt>
                <c:pt idx="95">
                  <c:v>1.481185827680116</c:v>
                </c:pt>
                <c:pt idx="96">
                  <c:v>1.4884077948967676</c:v>
                </c:pt>
                <c:pt idx="97">
                  <c:v>1.4845258998898561</c:v>
                </c:pt>
                <c:pt idx="98">
                  <c:v>1.4652463154463566</c:v>
                </c:pt>
                <c:pt idx="99">
                  <c:v>1.4519848102510351</c:v>
                </c:pt>
                <c:pt idx="100">
                  <c:v>1.4534662173770472</c:v>
                </c:pt>
                <c:pt idx="101">
                  <c:v>1.4336872342361682</c:v>
                </c:pt>
                <c:pt idx="102">
                  <c:v>1.436110591218865</c:v>
                </c:pt>
                <c:pt idx="103">
                  <c:v>1.4405218427573545</c:v>
                </c:pt>
                <c:pt idx="104">
                  <c:v>1.4313158136976396</c:v>
                </c:pt>
                <c:pt idx="105">
                  <c:v>1.4365287620856506</c:v>
                </c:pt>
                <c:pt idx="106">
                  <c:v>1.4291633590377431</c:v>
                </c:pt>
                <c:pt idx="107">
                  <c:v>1.4258340085333145</c:v>
                </c:pt>
                <c:pt idx="108">
                  <c:v>1.4276590400373521</c:v>
                </c:pt>
                <c:pt idx="109">
                  <c:v>1.4150538127048415</c:v>
                </c:pt>
                <c:pt idx="110">
                  <c:v>1.413250498263678</c:v>
                </c:pt>
                <c:pt idx="111">
                  <c:v>1.4160499550434849</c:v>
                </c:pt>
                <c:pt idx="112">
                  <c:v>1.4063741509384133</c:v>
                </c:pt>
                <c:pt idx="113">
                  <c:v>1.4112722654312047</c:v>
                </c:pt>
                <c:pt idx="114">
                  <c:v>1.4162398402023049</c:v>
                </c:pt>
                <c:pt idx="115">
                  <c:v>1.3971550689269145</c:v>
                </c:pt>
                <c:pt idx="116">
                  <c:v>1.3837790342261913</c:v>
                </c:pt>
                <c:pt idx="117">
                  <c:v>1.3903347360295486</c:v>
                </c:pt>
                <c:pt idx="118">
                  <c:v>1.391411872473824</c:v>
                </c:pt>
                <c:pt idx="119">
                  <c:v>1.389205198545544</c:v>
                </c:pt>
                <c:pt idx="120">
                  <c:v>1.3774123012219979</c:v>
                </c:pt>
                <c:pt idx="121">
                  <c:v>1.3733598357790504</c:v>
                </c:pt>
                <c:pt idx="122">
                  <c:v>1.3815762622567807</c:v>
                </c:pt>
                <c:pt idx="123">
                  <c:v>1.369808127613708</c:v>
                </c:pt>
                <c:pt idx="124">
                  <c:v>1.3590149781385261</c:v>
                </c:pt>
                <c:pt idx="125">
                  <c:v>1.3655334001163932</c:v>
                </c:pt>
                <c:pt idx="126">
                  <c:v>1.3465699184098825</c:v>
                </c:pt>
                <c:pt idx="127">
                  <c:v>1.3244648549887246</c:v>
                </c:pt>
                <c:pt idx="128">
                  <c:v>1.3334488972515739</c:v>
                </c:pt>
                <c:pt idx="129">
                  <c:v>1.3269586050648712</c:v>
                </c:pt>
                <c:pt idx="130">
                  <c:v>1.3120840831750891</c:v>
                </c:pt>
                <c:pt idx="131">
                  <c:v>1.3049278690826487</c:v>
                </c:pt>
                <c:pt idx="132">
                  <c:v>1.3155348312004895</c:v>
                </c:pt>
                <c:pt idx="133">
                  <c:v>1.29905694838954</c:v>
                </c:pt>
                <c:pt idx="134">
                  <c:v>1.299876135897952</c:v>
                </c:pt>
                <c:pt idx="135">
                  <c:v>1.2921531539248925</c:v>
                </c:pt>
                <c:pt idx="136">
                  <c:v>1.2750196961974838</c:v>
                </c:pt>
                <c:pt idx="137">
                  <c:v>1.2880841959125893</c:v>
                </c:pt>
                <c:pt idx="138">
                  <c:v>1.2831206468815191</c:v>
                </c:pt>
                <c:pt idx="139">
                  <c:v>1.2812128017446838</c:v>
                </c:pt>
                <c:pt idx="140">
                  <c:v>1.2733038002021548</c:v>
                </c:pt>
                <c:pt idx="141">
                  <c:v>1.2657314135006876</c:v>
                </c:pt>
                <c:pt idx="142">
                  <c:v>1.2587113549774793</c:v>
                </c:pt>
                <c:pt idx="143">
                  <c:v>1.2565760386052305</c:v>
                </c:pt>
                <c:pt idx="144">
                  <c:v>1.2548305086313873</c:v>
                </c:pt>
                <c:pt idx="145">
                  <c:v>1.2573462413853016</c:v>
                </c:pt>
                <c:pt idx="146">
                  <c:v>1.254213834883648</c:v>
                </c:pt>
                <c:pt idx="147">
                  <c:v>1.2516963900590221</c:v>
                </c:pt>
                <c:pt idx="148">
                  <c:v>1.2545879465172363</c:v>
                </c:pt>
                <c:pt idx="149">
                  <c:v>1.2462416266137137</c:v>
                </c:pt>
                <c:pt idx="150">
                  <c:v>1.2351154209252451</c:v>
                </c:pt>
                <c:pt idx="151">
                  <c:v>1.2328031071619636</c:v>
                </c:pt>
                <c:pt idx="152">
                  <c:v>1.244754974646499</c:v>
                </c:pt>
                <c:pt idx="153">
                  <c:v>1.2327934519903341</c:v>
                </c:pt>
                <c:pt idx="154">
                  <c:v>1.2303569988233964</c:v>
                </c:pt>
                <c:pt idx="155">
                  <c:v>1.2304580316393752</c:v>
                </c:pt>
                <c:pt idx="156">
                  <c:v>1.2279885867727613</c:v>
                </c:pt>
                <c:pt idx="157">
                  <c:v>1.2387205312714908</c:v>
                </c:pt>
                <c:pt idx="158">
                  <c:v>1.219379048442317</c:v>
                </c:pt>
                <c:pt idx="159">
                  <c:v>1.2169632643388966</c:v>
                </c:pt>
                <c:pt idx="160">
                  <c:v>1.2328772747336583</c:v>
                </c:pt>
                <c:pt idx="161">
                  <c:v>1.2365119029037805</c:v>
                </c:pt>
                <c:pt idx="162">
                  <c:v>1.2207357493863562</c:v>
                </c:pt>
                <c:pt idx="163">
                  <c:v>1.195882853738059</c:v>
                </c:pt>
                <c:pt idx="164">
                  <c:v>1.1935837637161137</c:v>
                </c:pt>
                <c:pt idx="165">
                  <c:v>1.1874571401799119</c:v>
                </c:pt>
                <c:pt idx="166">
                  <c:v>1.1921606463648149</c:v>
                </c:pt>
                <c:pt idx="167">
                  <c:v>1.1970926500170247</c:v>
                </c:pt>
                <c:pt idx="168">
                  <c:v>1.1939301418753909</c:v>
                </c:pt>
                <c:pt idx="169">
                  <c:v>1.2537973683388637</c:v>
                </c:pt>
                <c:pt idx="170">
                  <c:v>1.202528056579073</c:v>
                </c:pt>
                <c:pt idx="171">
                  <c:v>1.1841385745004795</c:v>
                </c:pt>
                <c:pt idx="172">
                  <c:v>1.1895293113261181</c:v>
                </c:pt>
                <c:pt idx="173">
                  <c:v>1.1817465936932252</c:v>
                </c:pt>
                <c:pt idx="174">
                  <c:v>1.1806371244747815</c:v>
                </c:pt>
                <c:pt idx="175">
                  <c:v>1.2488201189683215</c:v>
                </c:pt>
                <c:pt idx="176">
                  <c:v>1.1819637290668881</c:v>
                </c:pt>
                <c:pt idx="177">
                  <c:v>1.1729381747421705</c:v>
                </c:pt>
                <c:pt idx="178">
                  <c:v>1.16601361803621</c:v>
                </c:pt>
                <c:pt idx="179">
                  <c:v>1.1730308906980633</c:v>
                </c:pt>
                <c:pt idx="180">
                  <c:v>1.1612767939349395</c:v>
                </c:pt>
                <c:pt idx="181">
                  <c:v>1.1603655341610004</c:v>
                </c:pt>
                <c:pt idx="182">
                  <c:v>1.1556753831158235</c:v>
                </c:pt>
                <c:pt idx="183">
                  <c:v>1.1647821189964587</c:v>
                </c:pt>
                <c:pt idx="184">
                  <c:v>1.1461426511958039</c:v>
                </c:pt>
                <c:pt idx="185">
                  <c:v>1.1410982153146358</c:v>
                </c:pt>
                <c:pt idx="186">
                  <c:v>1.1442835691713633</c:v>
                </c:pt>
                <c:pt idx="187">
                  <c:v>1.1440751368135764</c:v>
                </c:pt>
                <c:pt idx="188">
                  <c:v>1.1593774576815987</c:v>
                </c:pt>
                <c:pt idx="189">
                  <c:v>1.1330454784738562</c:v>
                </c:pt>
                <c:pt idx="190">
                  <c:v>1.1244181796694628</c:v>
                </c:pt>
                <c:pt idx="191">
                  <c:v>1.1181710536672484</c:v>
                </c:pt>
                <c:pt idx="192">
                  <c:v>1.1288026404412141</c:v>
                </c:pt>
                <c:pt idx="193">
                  <c:v>1.1327501100627351</c:v>
                </c:pt>
                <c:pt idx="194">
                  <c:v>1.1172817678460418</c:v>
                </c:pt>
                <c:pt idx="195">
                  <c:v>1.1133394854604075</c:v>
                </c:pt>
                <c:pt idx="196">
                  <c:v>1.1294987057725832</c:v>
                </c:pt>
                <c:pt idx="197">
                  <c:v>1.1106345737788146</c:v>
                </c:pt>
                <c:pt idx="198">
                  <c:v>1.1108583422142406</c:v>
                </c:pt>
                <c:pt idx="199">
                  <c:v>1.1036632599604657</c:v>
                </c:pt>
                <c:pt idx="200">
                  <c:v>1.1101191647595001</c:v>
                </c:pt>
                <c:pt idx="201">
                  <c:v>1.0937181116822583</c:v>
                </c:pt>
                <c:pt idx="202">
                  <c:v>1.0882302955755154</c:v>
                </c:pt>
                <c:pt idx="203">
                  <c:v>1.1029356102584531</c:v>
                </c:pt>
                <c:pt idx="204">
                  <c:v>1.0839643240196624</c:v>
                </c:pt>
                <c:pt idx="205">
                  <c:v>1.0843632541670547</c:v>
                </c:pt>
                <c:pt idx="206">
                  <c:v>1.0817465645405004</c:v>
                </c:pt>
                <c:pt idx="207">
                  <c:v>1.1007911539600843</c:v>
                </c:pt>
                <c:pt idx="208">
                  <c:v>1.0706741008437044</c:v>
                </c:pt>
                <c:pt idx="209">
                  <c:v>1.0708895836416088</c:v>
                </c:pt>
                <c:pt idx="210">
                  <c:v>1.0712292763053213</c:v>
                </c:pt>
                <c:pt idx="211">
                  <c:v>1.0637932642897994</c:v>
                </c:pt>
                <c:pt idx="212">
                  <c:v>1.0643776511762504</c:v>
                </c:pt>
                <c:pt idx="213">
                  <c:v>1.0610540026076798</c:v>
                </c:pt>
                <c:pt idx="214">
                  <c:v>1.0616987947048477</c:v>
                </c:pt>
                <c:pt idx="215">
                  <c:v>1.0603049525907806</c:v>
                </c:pt>
                <c:pt idx="216">
                  <c:v>1.0672426928834218</c:v>
                </c:pt>
                <c:pt idx="217">
                  <c:v>1.0532769798833683</c:v>
                </c:pt>
                <c:pt idx="218">
                  <c:v>1.0494043027126183</c:v>
                </c:pt>
                <c:pt idx="219">
                  <c:v>1.0498520558905242</c:v>
                </c:pt>
                <c:pt idx="220">
                  <c:v>1.0478749283822291</c:v>
                </c:pt>
                <c:pt idx="221">
                  <c:v>1.0388659978228436</c:v>
                </c:pt>
                <c:pt idx="222">
                  <c:v>1.0372037982604612</c:v>
                </c:pt>
                <c:pt idx="223">
                  <c:v>1.0488112631276811</c:v>
                </c:pt>
                <c:pt idx="224">
                  <c:v>1.0335976773572548</c:v>
                </c:pt>
                <c:pt idx="225">
                  <c:v>1.0325598603906392</c:v>
                </c:pt>
                <c:pt idx="226">
                  <c:v>1.0285969027905115</c:v>
                </c:pt>
                <c:pt idx="227">
                  <c:v>1.0249490633758795</c:v>
                </c:pt>
                <c:pt idx="228">
                  <c:v>1.0184564330572061</c:v>
                </c:pt>
                <c:pt idx="229">
                  <c:v>1.0247333388992022</c:v>
                </c:pt>
                <c:pt idx="230">
                  <c:v>1.0156620692447162</c:v>
                </c:pt>
                <c:pt idx="231">
                  <c:v>1.0202697448826192</c:v>
                </c:pt>
                <c:pt idx="232">
                  <c:v>1.0122456346018938</c:v>
                </c:pt>
                <c:pt idx="233">
                  <c:v>1.0100476293026692</c:v>
                </c:pt>
                <c:pt idx="234">
                  <c:v>1.0041523914217296</c:v>
                </c:pt>
                <c:pt idx="235">
                  <c:v>1.0025082552779374</c:v>
                </c:pt>
                <c:pt idx="236">
                  <c:v>0.99929850231497208</c:v>
                </c:pt>
                <c:pt idx="237">
                  <c:v>0.99732721337503061</c:v>
                </c:pt>
                <c:pt idx="238">
                  <c:v>1.0097780545039829</c:v>
                </c:pt>
                <c:pt idx="239">
                  <c:v>1.0099982532646496</c:v>
                </c:pt>
                <c:pt idx="240">
                  <c:v>1.0117780341669369</c:v>
                </c:pt>
                <c:pt idx="241">
                  <c:v>0.99447237197014104</c:v>
                </c:pt>
                <c:pt idx="242">
                  <c:v>0.9979100752340464</c:v>
                </c:pt>
                <c:pt idx="243">
                  <c:v>1.0002928586949065</c:v>
                </c:pt>
                <c:pt idx="244">
                  <c:v>0.99254325176052138</c:v>
                </c:pt>
                <c:pt idx="245">
                  <c:v>0.9970734912656497</c:v>
                </c:pt>
                <c:pt idx="246">
                  <c:v>0.98931994363378128</c:v>
                </c:pt>
                <c:pt idx="247">
                  <c:v>0.99168223475977657</c:v>
                </c:pt>
                <c:pt idx="248">
                  <c:v>0.98431891036250951</c:v>
                </c:pt>
                <c:pt idx="249">
                  <c:v>0.98712936167905907</c:v>
                </c:pt>
                <c:pt idx="250">
                  <c:v>0.97987123199633375</c:v>
                </c:pt>
                <c:pt idx="251">
                  <c:v>0.97788231174845164</c:v>
                </c:pt>
                <c:pt idx="252">
                  <c:v>0.97409231916341443</c:v>
                </c:pt>
                <c:pt idx="253">
                  <c:v>0.97125468384053115</c:v>
                </c:pt>
                <c:pt idx="254">
                  <c:v>0.96941944023875393</c:v>
                </c:pt>
                <c:pt idx="255">
                  <c:v>0.96103396060070589</c:v>
                </c:pt>
                <c:pt idx="256">
                  <c:v>0.95973528707283828</c:v>
                </c:pt>
                <c:pt idx="257">
                  <c:v>0.96471251222384891</c:v>
                </c:pt>
                <c:pt idx="258">
                  <c:v>0.95502575846917781</c:v>
                </c:pt>
                <c:pt idx="259">
                  <c:v>0.96029289906225668</c:v>
                </c:pt>
                <c:pt idx="260">
                  <c:v>0.95249407965982535</c:v>
                </c:pt>
                <c:pt idx="261">
                  <c:v>0.96882957195338859</c:v>
                </c:pt>
                <c:pt idx="262">
                  <c:v>0.95099045885492517</c:v>
                </c:pt>
                <c:pt idx="263">
                  <c:v>0.94621628873058794</c:v>
                </c:pt>
                <c:pt idx="264">
                  <c:v>0.94508779967277268</c:v>
                </c:pt>
                <c:pt idx="265">
                  <c:v>0.94561248237639717</c:v>
                </c:pt>
                <c:pt idx="266">
                  <c:v>0.95376899524810765</c:v>
                </c:pt>
                <c:pt idx="267">
                  <c:v>0.94964545872582862</c:v>
                </c:pt>
                <c:pt idx="268">
                  <c:v>0.94882467176947305</c:v>
                </c:pt>
                <c:pt idx="269">
                  <c:v>0.93338447367999111</c:v>
                </c:pt>
                <c:pt idx="270">
                  <c:v>0.93939776505988182</c:v>
                </c:pt>
                <c:pt idx="271">
                  <c:v>0.93231522954894397</c:v>
                </c:pt>
                <c:pt idx="272">
                  <c:v>0.93291025072658051</c:v>
                </c:pt>
                <c:pt idx="273">
                  <c:v>0.92845626633298517</c:v>
                </c:pt>
                <c:pt idx="274">
                  <c:v>0.93488975252203865</c:v>
                </c:pt>
                <c:pt idx="275">
                  <c:v>0.92764053725130236</c:v>
                </c:pt>
                <c:pt idx="276">
                  <c:v>0.92255470030048503</c:v>
                </c:pt>
                <c:pt idx="277">
                  <c:v>0.92315638816245249</c:v>
                </c:pt>
                <c:pt idx="278">
                  <c:v>0.92492020668553943</c:v>
                </c:pt>
                <c:pt idx="279">
                  <c:v>0.91745690812386371</c:v>
                </c:pt>
                <c:pt idx="280">
                  <c:v>0.93034104718114385</c:v>
                </c:pt>
                <c:pt idx="281">
                  <c:v>0.91396710599379982</c:v>
                </c:pt>
                <c:pt idx="282">
                  <c:v>0.92689061460431277</c:v>
                </c:pt>
                <c:pt idx="283">
                  <c:v>0.9050321000532926</c:v>
                </c:pt>
                <c:pt idx="284">
                  <c:v>0.91139210990971975</c:v>
                </c:pt>
                <c:pt idx="285">
                  <c:v>0.89555292754780658</c:v>
                </c:pt>
                <c:pt idx="286">
                  <c:v>0.89890897236432787</c:v>
                </c:pt>
                <c:pt idx="287">
                  <c:v>0.89091474212660082</c:v>
                </c:pt>
                <c:pt idx="288">
                  <c:v>0.88663562885122205</c:v>
                </c:pt>
                <c:pt idx="289">
                  <c:v>0.88753197042804532</c:v>
                </c:pt>
                <c:pt idx="290">
                  <c:v>0.89415006089917304</c:v>
                </c:pt>
                <c:pt idx="291">
                  <c:v>0.87285800515797529</c:v>
                </c:pt>
                <c:pt idx="292">
                  <c:v>0.87037626876423846</c:v>
                </c:pt>
                <c:pt idx="293">
                  <c:v>0.87547416361512231</c:v>
                </c:pt>
                <c:pt idx="294">
                  <c:v>0.87228651737993956</c:v>
                </c:pt>
                <c:pt idx="295">
                  <c:v>0.85446528498241436</c:v>
                </c:pt>
                <c:pt idx="296">
                  <c:v>0.85426167720294421</c:v>
                </c:pt>
                <c:pt idx="297">
                  <c:v>0.87245774352291894</c:v>
                </c:pt>
                <c:pt idx="298">
                  <c:v>0.86994435381016533</c:v>
                </c:pt>
                <c:pt idx="299">
                  <c:v>0.85626441489740923</c:v>
                </c:pt>
                <c:pt idx="300">
                  <c:v>0.84462132933018697</c:v>
                </c:pt>
                <c:pt idx="301">
                  <c:v>0.84459351131514704</c:v>
                </c:pt>
                <c:pt idx="302">
                  <c:v>0.8518883492369681</c:v>
                </c:pt>
                <c:pt idx="303">
                  <c:v>0.83606395685844892</c:v>
                </c:pt>
                <c:pt idx="304">
                  <c:v>0.82876050732148532</c:v>
                </c:pt>
                <c:pt idx="305">
                  <c:v>0.82779157558477301</c:v>
                </c:pt>
                <c:pt idx="306">
                  <c:v>0.83439193681758039</c:v>
                </c:pt>
                <c:pt idx="307">
                  <c:v>0.8193436105344355</c:v>
                </c:pt>
                <c:pt idx="308">
                  <c:v>0.8196294325197051</c:v>
                </c:pt>
                <c:pt idx="309">
                  <c:v>0.81106284936418771</c:v>
                </c:pt>
                <c:pt idx="310">
                  <c:v>0.8115524800904439</c:v>
                </c:pt>
                <c:pt idx="311">
                  <c:v>0.80560708987311047</c:v>
                </c:pt>
                <c:pt idx="312">
                  <c:v>0.80303680995745275</c:v>
                </c:pt>
                <c:pt idx="313">
                  <c:v>0.80355590283167755</c:v>
                </c:pt>
                <c:pt idx="314">
                  <c:v>0.7970007958576335</c:v>
                </c:pt>
                <c:pt idx="315">
                  <c:v>0.79511858149423653</c:v>
                </c:pt>
                <c:pt idx="316">
                  <c:v>0.80171088788284717</c:v>
                </c:pt>
                <c:pt idx="317">
                  <c:v>0.79842712792368709</c:v>
                </c:pt>
                <c:pt idx="318">
                  <c:v>0.78728314031815916</c:v>
                </c:pt>
                <c:pt idx="319">
                  <c:v>0.78802472752861763</c:v>
                </c:pt>
                <c:pt idx="320">
                  <c:v>0.78739559755024391</c:v>
                </c:pt>
                <c:pt idx="321">
                  <c:v>0.77952569464467547</c:v>
                </c:pt>
                <c:pt idx="322">
                  <c:v>0.78007378077691625</c:v>
                </c:pt>
                <c:pt idx="323">
                  <c:v>0.78629242627824514</c:v>
                </c:pt>
                <c:pt idx="324">
                  <c:v>0.81954585360163945</c:v>
                </c:pt>
                <c:pt idx="325">
                  <c:v>0.7780958017802394</c:v>
                </c:pt>
                <c:pt idx="326">
                  <c:v>0.77320736303544779</c:v>
                </c:pt>
                <c:pt idx="327">
                  <c:v>0.81695668030837654</c:v>
                </c:pt>
                <c:pt idx="328">
                  <c:v>0.77560717709496818</c:v>
                </c:pt>
                <c:pt idx="329">
                  <c:v>0.77235660554554741</c:v>
                </c:pt>
                <c:pt idx="330">
                  <c:v>0.78195947903505403</c:v>
                </c:pt>
                <c:pt idx="331">
                  <c:v>0.76446573706718302</c:v>
                </c:pt>
                <c:pt idx="332">
                  <c:v>0.76963627314579153</c:v>
                </c:pt>
                <c:pt idx="333">
                  <c:v>0.78081045497215384</c:v>
                </c:pt>
                <c:pt idx="334">
                  <c:v>0.76474126078889726</c:v>
                </c:pt>
                <c:pt idx="335">
                  <c:v>0.76628683270249531</c:v>
                </c:pt>
                <c:pt idx="336">
                  <c:v>0.75674692265981247</c:v>
                </c:pt>
                <c:pt idx="337">
                  <c:v>0.75720523155311459</c:v>
                </c:pt>
                <c:pt idx="338">
                  <c:v>0.74925959251749608</c:v>
                </c:pt>
                <c:pt idx="339">
                  <c:v>0.7497441667685546</c:v>
                </c:pt>
                <c:pt idx="340">
                  <c:v>0.75727749256456456</c:v>
                </c:pt>
                <c:pt idx="341">
                  <c:v>0.75412125496697535</c:v>
                </c:pt>
                <c:pt idx="342">
                  <c:v>0.74187182813149122</c:v>
                </c:pt>
                <c:pt idx="343">
                  <c:v>0.74235673547378389</c:v>
                </c:pt>
                <c:pt idx="344">
                  <c:v>0.73905815649821216</c:v>
                </c:pt>
                <c:pt idx="345">
                  <c:v>0.73456113686275637</c:v>
                </c:pt>
                <c:pt idx="346">
                  <c:v>0.73504211385327556</c:v>
                </c:pt>
                <c:pt idx="347">
                  <c:v>0.7273231897365835</c:v>
                </c:pt>
                <c:pt idx="348">
                  <c:v>0.7277995681865479</c:v>
                </c:pt>
                <c:pt idx="349">
                  <c:v>0.72015667766876956</c:v>
                </c:pt>
                <c:pt idx="350">
                  <c:v>0.72062838558573561</c:v>
                </c:pt>
                <c:pt idx="351">
                  <c:v>0.72102610634684239</c:v>
                </c:pt>
                <c:pt idx="352">
                  <c:v>0.71236936018210228</c:v>
                </c:pt>
                <c:pt idx="353">
                  <c:v>0.71306079850545601</c:v>
                </c:pt>
                <c:pt idx="354">
                  <c:v>0.71352786244447552</c:v>
                </c:pt>
                <c:pt idx="355">
                  <c:v>0.70877951880063161</c:v>
                </c:pt>
                <c:pt idx="356">
                  <c:v>0.72164114191821249</c:v>
                </c:pt>
                <c:pt idx="357">
                  <c:v>0.70603483997439165</c:v>
                </c:pt>
                <c:pt idx="358">
                  <c:v>0.70649730246376452</c:v>
                </c:pt>
                <c:pt idx="359">
                  <c:v>0.69907811042460821</c:v>
                </c:pt>
                <c:pt idx="360">
                  <c:v>0.69953601626755224</c:v>
                </c:pt>
                <c:pt idx="361">
                  <c:v>0.69218992727738649</c:v>
                </c:pt>
                <c:pt idx="362">
                  <c:v>0.6926433212826888</c:v>
                </c:pt>
                <c:pt idx="363">
                  <c:v>0.69080238224482748</c:v>
                </c:pt>
                <c:pt idx="364">
                  <c:v>0.68536961505417704</c:v>
                </c:pt>
                <c:pt idx="365">
                  <c:v>0.68581854166329104</c:v>
                </c:pt>
                <c:pt idx="366">
                  <c:v>0.67925387573080132</c:v>
                </c:pt>
                <c:pt idx="367">
                  <c:v>0.67861650499423454</c:v>
                </c:pt>
                <c:pt idx="368">
                  <c:v>0.67906100822303017</c:v>
                </c:pt>
                <c:pt idx="369">
                  <c:v>0.67192993493658648</c:v>
                </c:pt>
                <c:pt idx="370">
                  <c:v>0.67237005836927721</c:v>
                </c:pt>
                <c:pt idx="371">
                  <c:v>0.67606288088773003</c:v>
                </c:pt>
                <c:pt idx="372">
                  <c:v>0.66530924924640111</c:v>
                </c:pt>
                <c:pt idx="373">
                  <c:v>0.66574503603809365</c:v>
                </c:pt>
                <c:pt idx="374">
                  <c:v>0.66374293455528977</c:v>
                </c:pt>
                <c:pt idx="375">
                  <c:v>0.67115954910796094</c:v>
                </c:pt>
                <c:pt idx="376">
                  <c:v>0.65875379874925688</c:v>
                </c:pt>
                <c:pt idx="377">
                  <c:v>0.65918529162989681</c:v>
                </c:pt>
                <c:pt idx="378">
                  <c:v>0.66127883088178685</c:v>
                </c:pt>
                <c:pt idx="379">
                  <c:v>0.66686929542598461</c:v>
                </c:pt>
                <c:pt idx="380">
                  <c:v>0.65820850482140125</c:v>
                </c:pt>
                <c:pt idx="381">
                  <c:v>0.65226294066724944</c:v>
                </c:pt>
                <c:pt idx="382">
                  <c:v>0.65269018194576323</c:v>
                </c:pt>
                <c:pt idx="383">
                  <c:v>0.65484994552649511</c:v>
                </c:pt>
                <c:pt idx="384">
                  <c:v>0.6458360385559262</c:v>
                </c:pt>
                <c:pt idx="385">
                  <c:v>0.64625907012436212</c:v>
                </c:pt>
                <c:pt idx="386">
                  <c:v>0.65153350791766129</c:v>
                </c:pt>
                <c:pt idx="387">
                  <c:v>0.63947246224187482</c:v>
                </c:pt>
                <c:pt idx="388">
                  <c:v>0.63989132557950867</c:v>
                </c:pt>
                <c:pt idx="389">
                  <c:v>0.64763572645072576</c:v>
                </c:pt>
                <c:pt idx="390">
                  <c:v>0.63317158776093163</c:v>
                </c:pt>
                <c:pt idx="391">
                  <c:v>0.64511194292174034</c:v>
                </c:pt>
                <c:pt idx="392">
                  <c:v>0.63358632393833425</c:v>
                </c:pt>
                <c:pt idx="393">
                  <c:v>0.64338774566013668</c:v>
                </c:pt>
                <c:pt idx="394">
                  <c:v>0.64198680448495737</c:v>
                </c:pt>
                <c:pt idx="395">
                  <c:v>0.62693279729700058</c:v>
                </c:pt>
                <c:pt idx="396">
                  <c:v>0.62075547912147466</c:v>
                </c:pt>
                <c:pt idx="397">
                  <c:v>0.62184914094151456</c:v>
                </c:pt>
                <c:pt idx="398">
                  <c:v>0.61463902753325483</c:v>
                </c:pt>
                <c:pt idx="399">
                  <c:v>0.61495098810020343</c:v>
                </c:pt>
                <c:pt idx="400">
                  <c:v>0.61139651828089803</c:v>
                </c:pt>
                <c:pt idx="401">
                  <c:v>0.61577411307350005</c:v>
                </c:pt>
                <c:pt idx="402">
                  <c:v>0.61041442461281092</c:v>
                </c:pt>
                <c:pt idx="403">
                  <c:v>0.61459553223694585</c:v>
                </c:pt>
                <c:pt idx="404">
                  <c:v>0.6042145575465131</c:v>
                </c:pt>
                <c:pt idx="405">
                  <c:v>0.59826985043173808</c:v>
                </c:pt>
                <c:pt idx="406">
                  <c:v>0.59691707959057982</c:v>
                </c:pt>
                <c:pt idx="407">
                  <c:v>0.58688276857375088</c:v>
                </c:pt>
                <c:pt idx="408">
                  <c:v>0.57998825140191512</c:v>
                </c:pt>
                <c:pt idx="409">
                  <c:v>0.56921767964429515</c:v>
                </c:pt>
                <c:pt idx="410">
                  <c:v>0.56277009982238646</c:v>
                </c:pt>
                <c:pt idx="411">
                  <c:v>0.56282723667401202</c:v>
                </c:pt>
                <c:pt idx="412">
                  <c:v>0.55708578095756012</c:v>
                </c:pt>
                <c:pt idx="413">
                  <c:v>0.5556695627820577</c:v>
                </c:pt>
                <c:pt idx="414">
                  <c:v>0.55222575648194128</c:v>
                </c:pt>
                <c:pt idx="415">
                  <c:v>0.55157358190304551</c:v>
                </c:pt>
                <c:pt idx="416">
                  <c:v>0.54594560212611198</c:v>
                </c:pt>
                <c:pt idx="417">
                  <c:v>0.54613496286901309</c:v>
                </c:pt>
                <c:pt idx="418">
                  <c:v>0.54434751543687809</c:v>
                </c:pt>
                <c:pt idx="419">
                  <c:v>0.54462664447477593</c:v>
                </c:pt>
                <c:pt idx="420">
                  <c:v>0.54234858083369275</c:v>
                </c:pt>
                <c:pt idx="421">
                  <c:v>0.54042705904437027</c:v>
                </c:pt>
                <c:pt idx="422">
                  <c:v>0.54075312894065841</c:v>
                </c:pt>
                <c:pt idx="423">
                  <c:v>0.53978491928158134</c:v>
                </c:pt>
                <c:pt idx="424">
                  <c:v>0.54114187564061456</c:v>
                </c:pt>
                <c:pt idx="425">
                  <c:v>0.53507900234466477</c:v>
                </c:pt>
                <c:pt idx="426">
                  <c:v>0.53542485401838524</c:v>
                </c:pt>
                <c:pt idx="427">
                  <c:v>0.52980290833172361</c:v>
                </c:pt>
                <c:pt idx="428">
                  <c:v>0.53014916788965138</c:v>
                </c:pt>
                <c:pt idx="429">
                  <c:v>0.53849899047120853</c:v>
                </c:pt>
                <c:pt idx="430">
                  <c:v>0.52458199802671723</c:v>
                </c:pt>
                <c:pt idx="431">
                  <c:v>0.52492547896056063</c:v>
                </c:pt>
                <c:pt idx="432">
                  <c:v>0.53826359125516765</c:v>
                </c:pt>
                <c:pt idx="433">
                  <c:v>0.53540464476779315</c:v>
                </c:pt>
                <c:pt idx="434">
                  <c:v>0.52209529836646495</c:v>
                </c:pt>
                <c:pt idx="435">
                  <c:v>0.52309730132387022</c:v>
                </c:pt>
                <c:pt idx="436">
                  <c:v>0.53405746683109845</c:v>
                </c:pt>
                <c:pt idx="437">
                  <c:v>0.51941306110900232</c:v>
                </c:pt>
                <c:pt idx="438">
                  <c:v>0.51975326270661326</c:v>
                </c:pt>
                <c:pt idx="439">
                  <c:v>0.5195778545423031</c:v>
                </c:pt>
                <c:pt idx="440">
                  <c:v>0.51429514298951651</c:v>
                </c:pt>
                <c:pt idx="441">
                  <c:v>0.51463200993356129</c:v>
                </c:pt>
                <c:pt idx="442">
                  <c:v>0.51043186930791262</c:v>
                </c:pt>
                <c:pt idx="443">
                  <c:v>0.50922766754390136</c:v>
                </c:pt>
                <c:pt idx="444">
                  <c:v>0.50956121815061262</c:v>
                </c:pt>
                <c:pt idx="445">
                  <c:v>0.52159104806024037</c:v>
                </c:pt>
                <c:pt idx="446">
                  <c:v>0.51796548312390978</c:v>
                </c:pt>
                <c:pt idx="447">
                  <c:v>0.50421012556476963</c:v>
                </c:pt>
                <c:pt idx="448">
                  <c:v>0.50454039009794494</c:v>
                </c:pt>
                <c:pt idx="449">
                  <c:v>0.49924202302406323</c:v>
                </c:pt>
                <c:pt idx="450">
                  <c:v>0.49956903346178583</c:v>
                </c:pt>
                <c:pt idx="451">
                  <c:v>0.49432287244774303</c:v>
                </c:pt>
                <c:pt idx="452">
                  <c:v>0.49464666078695274</c:v>
                </c:pt>
                <c:pt idx="453">
                  <c:v>0.48945219144477686</c:v>
                </c:pt>
                <c:pt idx="454">
                  <c:v>0.48977278942255326</c:v>
                </c:pt>
                <c:pt idx="455">
                  <c:v>0.49030418371458856</c:v>
                </c:pt>
                <c:pt idx="456">
                  <c:v>0.48462950242367647</c:v>
                </c:pt>
                <c:pt idx="457">
                  <c:v>0.48494694147358131</c:v>
                </c:pt>
                <c:pt idx="458">
                  <c:v>0.47985433250648096</c:v>
                </c:pt>
                <c:pt idx="459">
                  <c:v>0.48016864375387935</c:v>
                </c:pt>
                <c:pt idx="460">
                  <c:v>0.47909369519860268</c:v>
                </c:pt>
                <c:pt idx="461">
                  <c:v>0.47512621347588713</c:v>
                </c:pt>
                <c:pt idx="462">
                  <c:v>0.47543742773971165</c:v>
                </c:pt>
                <c:pt idx="463">
                  <c:v>0.47044468172826015</c:v>
                </c:pt>
                <c:pt idx="464">
                  <c:v>0.47075282952381958</c:v>
                </c:pt>
                <c:pt idx="465">
                  <c:v>0.46580927822799811</c:v>
                </c:pt>
                <c:pt idx="466">
                  <c:v>0.46611438976993302</c:v>
                </c:pt>
                <c:pt idx="467">
                  <c:v>0.46121954846249141</c:v>
                </c:pt>
                <c:pt idx="468">
                  <c:v>0.46152165366773179</c:v>
                </c:pt>
                <c:pt idx="469">
                  <c:v>0.46059833010563039</c:v>
                </c:pt>
                <c:pt idx="470">
                  <c:v>0.45667504239755269</c:v>
                </c:pt>
                <c:pt idx="471">
                  <c:v>0.45697417088825004</c:v>
                </c:pt>
                <c:pt idx="472">
                  <c:v>0.4521753144332889</c:v>
                </c:pt>
                <c:pt idx="473">
                  <c:v>0.45247149553972055</c:v>
                </c:pt>
                <c:pt idx="474">
                  <c:v>0.44771992336040867</c:v>
                </c:pt>
                <c:pt idx="475">
                  <c:v>0.44801318612385377</c:v>
                </c:pt>
                <c:pt idx="476">
                  <c:v>0.44759271294502428</c:v>
                </c:pt>
                <c:pt idx="477">
                  <c:v>0.44330843231696099</c:v>
                </c:pt>
                <c:pt idx="478">
                  <c:v>0.44359880549254804</c:v>
                </c:pt>
                <c:pt idx="479">
                  <c:v>0.43894040874549967</c:v>
                </c:pt>
                <c:pt idx="480">
                  <c:v>0.43922792080502632</c:v>
                </c:pt>
                <c:pt idx="481">
                  <c:v>0.43461542435067019</c:v>
                </c:pt>
                <c:pt idx="482">
                  <c:v>0.43487919856585905</c:v>
                </c:pt>
                <c:pt idx="483">
                  <c:v>0.4361797121785147</c:v>
                </c:pt>
                <c:pt idx="484">
                  <c:v>0.44686167639310809</c:v>
                </c:pt>
                <c:pt idx="485">
                  <c:v>0.43033305505721398</c:v>
                </c:pt>
                <c:pt idx="486">
                  <c:v>0.43364131099429293</c:v>
                </c:pt>
                <c:pt idx="487">
                  <c:v>0.44269699591481004</c:v>
                </c:pt>
                <c:pt idx="488">
                  <c:v>0.42707957492624982</c:v>
                </c:pt>
                <c:pt idx="489">
                  <c:v>0.42609288096838704</c:v>
                </c:pt>
                <c:pt idx="490">
                  <c:v>0.42680961483190966</c:v>
                </c:pt>
                <c:pt idx="491">
                  <c:v>0.42200172884883308</c:v>
                </c:pt>
                <c:pt idx="492">
                  <c:v>0.4222882491515012</c:v>
                </c:pt>
                <c:pt idx="493">
                  <c:v>0.43521088628735116</c:v>
                </c:pt>
                <c:pt idx="494">
                  <c:v>0.41803056689083612</c:v>
                </c:pt>
                <c:pt idx="495">
                  <c:v>0.4321470299091672</c:v>
                </c:pt>
                <c:pt idx="496">
                  <c:v>0.41432898998551998</c:v>
                </c:pt>
                <c:pt idx="497">
                  <c:v>0.41389555356688951</c:v>
                </c:pt>
                <c:pt idx="498">
                  <c:v>0.41570958592940216</c:v>
                </c:pt>
                <c:pt idx="499">
                  <c:v>0.40966329876114516</c:v>
                </c:pt>
                <c:pt idx="500">
                  <c:v>0.40981467739333471</c:v>
                </c:pt>
                <c:pt idx="501">
                  <c:v>0.40553001314370518</c:v>
                </c:pt>
                <c:pt idx="502">
                  <c:v>0.40577623359585596</c:v>
                </c:pt>
                <c:pt idx="503">
                  <c:v>0.4050257864894507</c:v>
                </c:pt>
                <c:pt idx="504">
                  <c:v>0.41959586785154679</c:v>
                </c:pt>
                <c:pt idx="505">
                  <c:v>0.40151817075322899</c:v>
                </c:pt>
                <c:pt idx="506">
                  <c:v>0.40177795034565594</c:v>
                </c:pt>
                <c:pt idx="507">
                  <c:v>0.41547222296195097</c:v>
                </c:pt>
                <c:pt idx="508">
                  <c:v>0.39918167117273889</c:v>
                </c:pt>
                <c:pt idx="509">
                  <c:v>0.39755925188060004</c:v>
                </c:pt>
                <c:pt idx="510">
                  <c:v>0.39364156370971315</c:v>
                </c:pt>
                <c:pt idx="511">
                  <c:v>0.39324629125873289</c:v>
                </c:pt>
                <c:pt idx="512">
                  <c:v>0.38976284625215446</c:v>
                </c:pt>
                <c:pt idx="513">
                  <c:v>0.38728495476164554</c:v>
                </c:pt>
                <c:pt idx="514">
                  <c:v>0.37675230184309716</c:v>
                </c:pt>
                <c:pt idx="515">
                  <c:v>0.36576164416918694</c:v>
                </c:pt>
                <c:pt idx="516">
                  <c:v>0.3654315829861185</c:v>
                </c:pt>
                <c:pt idx="517">
                  <c:v>0.36342238095190194</c:v>
                </c:pt>
                <c:pt idx="518">
                  <c:v>0.36056837387779878</c:v>
                </c:pt>
                <c:pt idx="519">
                  <c:v>0.35680610909835453</c:v>
                </c:pt>
                <c:pt idx="520">
                  <c:v>0.35454921888003998</c:v>
                </c:pt>
                <c:pt idx="521">
                  <c:v>0.35356596625789055</c:v>
                </c:pt>
                <c:pt idx="522">
                  <c:v>0.35325565007380799</c:v>
                </c:pt>
                <c:pt idx="523">
                  <c:v>0.34979323629723469</c:v>
                </c:pt>
                <c:pt idx="524">
                  <c:v>0.34976916949591319</c:v>
                </c:pt>
                <c:pt idx="525">
                  <c:v>0.34613714151480951</c:v>
                </c:pt>
                <c:pt idx="526">
                  <c:v>0.34632185335351517</c:v>
                </c:pt>
                <c:pt idx="527">
                  <c:v>0.34563439649560923</c:v>
                </c:pt>
                <c:pt idx="528">
                  <c:v>0.34269180636901386</c:v>
                </c:pt>
                <c:pt idx="529">
                  <c:v>0.342753729113909</c:v>
                </c:pt>
                <c:pt idx="530">
                  <c:v>0.33998270146005344</c:v>
                </c:pt>
                <c:pt idx="531">
                  <c:v>0.33930941385925389</c:v>
                </c:pt>
                <c:pt idx="532">
                  <c:v>0.33596516018046363</c:v>
                </c:pt>
                <c:pt idx="533">
                  <c:v>0.33626006515260587</c:v>
                </c:pt>
                <c:pt idx="534">
                  <c:v>0.33537975028716382</c:v>
                </c:pt>
                <c:pt idx="535">
                  <c:v>0.33391450279072554</c:v>
                </c:pt>
                <c:pt idx="536">
                  <c:v>0.33288496921210992</c:v>
                </c:pt>
                <c:pt idx="537">
                  <c:v>0.3319586730300087</c:v>
                </c:pt>
                <c:pt idx="538">
                  <c:v>0.32982909672316618</c:v>
                </c:pt>
                <c:pt idx="539">
                  <c:v>0.32814867278987886</c:v>
                </c:pt>
                <c:pt idx="540">
                  <c:v>0.32620650630159154</c:v>
                </c:pt>
                <c:pt idx="541">
                  <c:v>0.32734389748860743</c:v>
                </c:pt>
                <c:pt idx="542">
                  <c:v>0.3229304704710258</c:v>
                </c:pt>
                <c:pt idx="543">
                  <c:v>0.32219937593759251</c:v>
                </c:pt>
                <c:pt idx="544">
                  <c:v>0.32231711806309998</c:v>
                </c:pt>
                <c:pt idx="545">
                  <c:v>0.32077852007865787</c:v>
                </c:pt>
                <c:pt idx="546">
                  <c:v>0.3184855363761977</c:v>
                </c:pt>
                <c:pt idx="547">
                  <c:v>0.33309726851228216</c:v>
                </c:pt>
                <c:pt idx="548">
                  <c:v>0.31693136325020732</c:v>
                </c:pt>
                <c:pt idx="549">
                  <c:v>0.33006360104074622</c:v>
                </c:pt>
                <c:pt idx="550">
                  <c:v>0.31369465610326208</c:v>
                </c:pt>
                <c:pt idx="551">
                  <c:v>0.31121059684964048</c:v>
                </c:pt>
                <c:pt idx="552">
                  <c:v>0.31058484664135444</c:v>
                </c:pt>
                <c:pt idx="553">
                  <c:v>0.30888399060267568</c:v>
                </c:pt>
                <c:pt idx="554">
                  <c:v>0.30745771504766717</c:v>
                </c:pt>
                <c:pt idx="555">
                  <c:v>0.30471693730479749</c:v>
                </c:pt>
                <c:pt idx="556">
                  <c:v>0.30431435401290879</c:v>
                </c:pt>
                <c:pt idx="557">
                  <c:v>0.3033647904105905</c:v>
                </c:pt>
                <c:pt idx="558">
                  <c:v>0.30129697090171126</c:v>
                </c:pt>
                <c:pt idx="559">
                  <c:v>0.30152805168348651</c:v>
                </c:pt>
                <c:pt idx="560">
                  <c:v>0.30049415557461301</c:v>
                </c:pt>
                <c:pt idx="561">
                  <c:v>0.29968763051489483</c:v>
                </c:pt>
                <c:pt idx="562">
                  <c:v>0.3174806142866165</c:v>
                </c:pt>
                <c:pt idx="563">
                  <c:v>0.29852608729052965</c:v>
                </c:pt>
                <c:pt idx="564">
                  <c:v>0.29828798804214662</c:v>
                </c:pt>
                <c:pt idx="565">
                  <c:v>0.29561119114336387</c:v>
                </c:pt>
                <c:pt idx="566">
                  <c:v>0.31339760065229361</c:v>
                </c:pt>
                <c:pt idx="567">
                  <c:v>0.29251202660780135</c:v>
                </c:pt>
                <c:pt idx="568">
                  <c:v>0.29174202425373169</c:v>
                </c:pt>
                <c:pt idx="569">
                  <c:v>0.29108132242610535</c:v>
                </c:pt>
                <c:pt idx="570">
                  <c:v>0.30868570471745121</c:v>
                </c:pt>
                <c:pt idx="571">
                  <c:v>0.28959889925736504</c:v>
                </c:pt>
                <c:pt idx="572">
                  <c:v>0.28714260884957216</c:v>
                </c:pt>
                <c:pt idx="573">
                  <c:v>0.30464292198896537</c:v>
                </c:pt>
                <c:pt idx="574">
                  <c:v>0.28687980922025136</c:v>
                </c:pt>
                <c:pt idx="575">
                  <c:v>0.28413566958396247</c:v>
                </c:pt>
                <c:pt idx="576">
                  <c:v>0.28241542793972391</c:v>
                </c:pt>
                <c:pt idx="577">
                  <c:v>0.28130653377891346</c:v>
                </c:pt>
                <c:pt idx="578">
                  <c:v>0.28087225717350045</c:v>
                </c:pt>
                <c:pt idx="579">
                  <c:v>0.27856210148562033</c:v>
                </c:pt>
                <c:pt idx="580">
                  <c:v>0.27852986180002931</c:v>
                </c:pt>
                <c:pt idx="581">
                  <c:v>0.2756397080027852</c:v>
                </c:pt>
                <c:pt idx="582">
                  <c:v>0.27578462902040118</c:v>
                </c:pt>
                <c:pt idx="583">
                  <c:v>0.27289428493077589</c:v>
                </c:pt>
                <c:pt idx="584">
                  <c:v>0.27306712269159378</c:v>
                </c:pt>
                <c:pt idx="585">
                  <c:v>0.27174620112496833</c:v>
                </c:pt>
                <c:pt idx="586">
                  <c:v>0.27020050084343394</c:v>
                </c:pt>
                <c:pt idx="587">
                  <c:v>0.27037650494184817</c:v>
                </c:pt>
                <c:pt idx="588">
                  <c:v>0.26907895922908198</c:v>
                </c:pt>
                <c:pt idx="589">
                  <c:v>0.26753733924121037</c:v>
                </c:pt>
                <c:pt idx="590">
                  <c:v>0.26771241713125588</c:v>
                </c:pt>
                <c:pt idx="591">
                  <c:v>0.26490109542294871</c:v>
                </c:pt>
                <c:pt idx="592">
                  <c:v>0.26507458230571801</c:v>
                </c:pt>
                <c:pt idx="593">
                  <c:v>0.26229093948487719</c:v>
                </c:pt>
                <c:pt idx="594">
                  <c:v>0.26246273920829361</c:v>
                </c:pt>
                <c:pt idx="595">
                  <c:v>0.25970652067656419</c:v>
                </c:pt>
                <c:pt idx="596">
                  <c:v>0.25987663130817484</c:v>
                </c:pt>
                <c:pt idx="597">
                  <c:v>0.2571475698556504</c:v>
                </c:pt>
                <c:pt idx="598">
                  <c:v>0.25731600495929241</c:v>
                </c:pt>
                <c:pt idx="599">
                  <c:v>0.25461383349996375</c:v>
                </c:pt>
                <c:pt idx="600">
                  <c:v>0.25478060907406447</c:v>
                </c:pt>
                <c:pt idx="601">
                  <c:v>0.25210506273725286</c:v>
                </c:pt>
                <c:pt idx="602">
                  <c:v>0.25227019504876708</c:v>
                </c:pt>
                <c:pt idx="603">
                  <c:v>0.24962101150454311</c:v>
                </c:pt>
                <c:pt idx="604">
                  <c:v>0.24978451673085952</c:v>
                </c:pt>
                <c:pt idx="605">
                  <c:v>0.24716143622262945</c:v>
                </c:pt>
                <c:pt idx="606">
                  <c:v>0.24732333039347154</c:v>
                </c:pt>
                <c:pt idx="607">
                  <c:v>0.24472609572218276</c:v>
                </c:pt>
                <c:pt idx="608">
                  <c:v>0.24488639471127652</c:v>
                </c:pt>
                <c:pt idx="609">
                  <c:v>0.24231475121180451</c:v>
                </c:pt>
                <c:pt idx="610">
                  <c:v>0.24247347073679135</c:v>
                </c:pt>
                <c:pt idx="611">
                  <c:v>0.23992716625323521</c:v>
                </c:pt>
                <c:pt idx="612">
                  <c:v>0.24008432187694043</c:v>
                </c:pt>
                <c:pt idx="613">
                  <c:v>0.23756310673794298</c:v>
                </c:pt>
                <c:pt idx="614">
                  <c:v>0.23771871386985666</c:v>
                </c:pt>
                <c:pt idx="615">
                  <c:v>0.2372107641078082</c:v>
                </c:pt>
                <c:pt idx="616">
                  <c:v>0.23522234086413038</c:v>
                </c:pt>
                <c:pt idx="617">
                  <c:v>0.23537641476191062</c:v>
                </c:pt>
                <c:pt idx="618">
                  <c:v>0.23456980318160953</c:v>
                </c:pt>
                <c:pt idx="619">
                  <c:v>0.23290463911399945</c:v>
                </c:pt>
                <c:pt idx="620">
                  <c:v>0.23305719488496726</c:v>
                </c:pt>
                <c:pt idx="621">
                  <c:v>0.23060977423124612</c:v>
                </c:pt>
                <c:pt idx="622">
                  <c:v>0.23076082683386667</c:v>
                </c:pt>
                <c:pt idx="623">
                  <c:v>0.22833752119877684</c:v>
                </c:pt>
                <c:pt idx="624">
                  <c:v>0.22848708544412571</c:v>
                </c:pt>
                <c:pt idx="625">
                  <c:v>0.24651991043573779</c:v>
                </c:pt>
                <c:pt idx="626">
                  <c:v>0.22608765721664487</c:v>
                </c:pt>
                <c:pt idx="627">
                  <c:v>0.22623574776986091</c:v>
                </c:pt>
                <c:pt idx="628">
                  <c:v>0.22520576985379009</c:v>
                </c:pt>
                <c:pt idx="629">
                  <c:v>0.22385996168020483</c:v>
                </c:pt>
                <c:pt idx="630">
                  <c:v>0.22400659306192752</c:v>
                </c:pt>
                <c:pt idx="631">
                  <c:v>0.24251696220839161</c:v>
                </c:pt>
                <c:pt idx="632">
                  <c:v>0.22165421615848099</c:v>
                </c:pt>
                <c:pt idx="633">
                  <c:v>0.22017920045530523</c:v>
                </c:pt>
                <c:pt idx="634">
                  <c:v>0.2194702043727503</c:v>
                </c:pt>
                <c:pt idx="635">
                  <c:v>0.21857289463612278</c:v>
                </c:pt>
                <c:pt idx="636">
                  <c:v>0.21730771217533551</c:v>
                </c:pt>
                <c:pt idx="637">
                  <c:v>0.21754384560201925</c:v>
                </c:pt>
                <c:pt idx="638">
                  <c:v>0.23452791935759501</c:v>
                </c:pt>
                <c:pt idx="639">
                  <c:v>0.21651354104229584</c:v>
                </c:pt>
                <c:pt idx="640">
                  <c:v>0.21532302839900128</c:v>
                </c:pt>
                <c:pt idx="641">
                  <c:v>0.23152414333421939</c:v>
                </c:pt>
                <c:pt idx="642">
                  <c:v>0.21361168053698534</c:v>
                </c:pt>
                <c:pt idx="643">
                  <c:v>0.21318857146073708</c:v>
                </c:pt>
                <c:pt idx="644">
                  <c:v>0.21317856548788178</c:v>
                </c:pt>
                <c:pt idx="645">
                  <c:v>0.21104103702171592</c:v>
                </c:pt>
                <c:pt idx="646">
                  <c:v>0.21108584508165509</c:v>
                </c:pt>
                <c:pt idx="647">
                  <c:v>0.21044620609922432</c:v>
                </c:pt>
                <c:pt idx="648">
                  <c:v>0.20888429354048804</c:v>
                </c:pt>
                <c:pt idx="649">
                  <c:v>0.20900561276011673</c:v>
                </c:pt>
                <c:pt idx="650">
                  <c:v>0.20723020728233499</c:v>
                </c:pt>
                <c:pt idx="651">
                  <c:v>0.20681327899037202</c:v>
                </c:pt>
                <c:pt idx="652">
                  <c:v>0.20694617206542815</c:v>
                </c:pt>
                <c:pt idx="653">
                  <c:v>0.20477336988647693</c:v>
                </c:pt>
                <c:pt idx="654">
                  <c:v>0.2049070724156512</c:v>
                </c:pt>
                <c:pt idx="655">
                  <c:v>0.20275533588655104</c:v>
                </c:pt>
                <c:pt idx="656">
                  <c:v>0.20075748065859769</c:v>
                </c:pt>
                <c:pt idx="657">
                  <c:v>0.19931740389098038</c:v>
                </c:pt>
                <c:pt idx="658">
                  <c:v>0.19877935965928364</c:v>
                </c:pt>
                <c:pt idx="659">
                  <c:v>0.19540196088970502</c:v>
                </c:pt>
                <c:pt idx="660">
                  <c:v>0.1935990329659332</c:v>
                </c:pt>
                <c:pt idx="661">
                  <c:v>0.19342765627562133</c:v>
                </c:pt>
                <c:pt idx="662">
                  <c:v>0.19315279057298021</c:v>
                </c:pt>
                <c:pt idx="663">
                  <c:v>0.19119587525022444</c:v>
                </c:pt>
                <c:pt idx="664">
                  <c:v>0.18957024636042866</c:v>
                </c:pt>
                <c:pt idx="665">
                  <c:v>0.18930306018470777</c:v>
                </c:pt>
                <c:pt idx="666">
                  <c:v>0.18842068637940712</c:v>
                </c:pt>
                <c:pt idx="667">
                  <c:v>0.18737853731596696</c:v>
                </c:pt>
                <c:pt idx="668">
                  <c:v>0.18743633246177632</c:v>
                </c:pt>
                <c:pt idx="669">
                  <c:v>0.18547851708587249</c:v>
                </c:pt>
                <c:pt idx="670">
                  <c:v>0.18558923211769324</c:v>
                </c:pt>
                <c:pt idx="671">
                  <c:v>0.18364203651211775</c:v>
                </c:pt>
                <c:pt idx="672">
                  <c:v>0.18376053646962284</c:v>
                </c:pt>
                <c:pt idx="673">
                  <c:v>0.18183108820378313</c:v>
                </c:pt>
                <c:pt idx="674">
                  <c:v>0.18194989337517467</c:v>
                </c:pt>
                <c:pt idx="675">
                  <c:v>0.18003921766643924</c:v>
                </c:pt>
                <c:pt idx="676">
                  <c:v>0.18015709661688759</c:v>
                </c:pt>
                <c:pt idx="677">
                  <c:v>0.17826520763266757</c:v>
                </c:pt>
                <c:pt idx="678">
                  <c:v>0.17838196564770112</c:v>
                </c:pt>
                <c:pt idx="679">
                  <c:v>0.17688989599710969</c:v>
                </c:pt>
                <c:pt idx="680">
                  <c:v>0.17650871132213519</c:v>
                </c:pt>
                <c:pt idx="681">
                  <c:v>0.17662432562201238</c:v>
                </c:pt>
                <c:pt idx="682">
                  <c:v>0.17476952782660532</c:v>
                </c:pt>
                <c:pt idx="683">
                  <c:v>0.17488400406789653</c:v>
                </c:pt>
                <c:pt idx="684">
                  <c:v>0.17304748185592844</c:v>
                </c:pt>
                <c:pt idx="685">
                  <c:v>0.17176257289288677</c:v>
                </c:pt>
                <c:pt idx="686">
                  <c:v>0.17134240376961513</c:v>
                </c:pt>
                <c:pt idx="687">
                  <c:v>0.16965412624956666</c:v>
                </c:pt>
                <c:pt idx="688">
                  <c:v>0.16360323806350316</c:v>
                </c:pt>
                <c:pt idx="689">
                  <c:v>0.16098829915433821</c:v>
                </c:pt>
                <c:pt idx="690">
                  <c:v>0.1534174349352575</c:v>
                </c:pt>
                <c:pt idx="691">
                  <c:v>0.14832161244088299</c:v>
                </c:pt>
                <c:pt idx="692">
                  <c:v>0.14945392871022339</c:v>
                </c:pt>
                <c:pt idx="693">
                  <c:v>0.14510548941413004</c:v>
                </c:pt>
                <c:pt idx="694">
                  <c:v>0.14439715958671784</c:v>
                </c:pt>
                <c:pt idx="695">
                  <c:v>0.14235782499565242</c:v>
                </c:pt>
                <c:pt idx="696">
                  <c:v>0.14001465017103909</c:v>
                </c:pt>
                <c:pt idx="697">
                  <c:v>0.1363165681009208</c:v>
                </c:pt>
                <c:pt idx="698">
                  <c:v>0.13277420781084978</c:v>
                </c:pt>
                <c:pt idx="699">
                  <c:v>0.1318536736993787</c:v>
                </c:pt>
                <c:pt idx="700">
                  <c:v>0.12924439217825606</c:v>
                </c:pt>
                <c:pt idx="701">
                  <c:v>0.12888842352538865</c:v>
                </c:pt>
                <c:pt idx="702">
                  <c:v>0.12800617697200389</c:v>
                </c:pt>
                <c:pt idx="703">
                  <c:v>0.12792058248768567</c:v>
                </c:pt>
                <c:pt idx="704">
                  <c:v>0.12622308990082498</c:v>
                </c:pt>
                <c:pt idx="705">
                  <c:v>0.12558274819158916</c:v>
                </c:pt>
                <c:pt idx="706">
                  <c:v>0.12490685949735006</c:v>
                </c:pt>
                <c:pt idx="707">
                  <c:v>0.124110996061968</c:v>
                </c:pt>
                <c:pt idx="708">
                  <c:v>0.12245104023753269</c:v>
                </c:pt>
                <c:pt idx="709">
                  <c:v>0.1211719767378224</c:v>
                </c:pt>
                <c:pt idx="710">
                  <c:v>0.13929036140189036</c:v>
                </c:pt>
                <c:pt idx="711">
                  <c:v>0.13631618229911679</c:v>
                </c:pt>
                <c:pt idx="712">
                  <c:v>0.10253203818230887</c:v>
                </c:pt>
                <c:pt idx="713">
                  <c:v>0.10508499888987313</c:v>
                </c:pt>
                <c:pt idx="714">
                  <c:v>9.9811447155789157E-2</c:v>
                </c:pt>
                <c:pt idx="715">
                  <c:v>0.10214012508219344</c:v>
                </c:pt>
                <c:pt idx="716">
                  <c:v>9.9282673660962772E-2</c:v>
                </c:pt>
                <c:pt idx="717">
                  <c:v>9.683885565225693E-2</c:v>
                </c:pt>
                <c:pt idx="718">
                  <c:v>9.6366816396324495E-2</c:v>
                </c:pt>
                <c:pt idx="719">
                  <c:v>9.5641489334695975E-2</c:v>
                </c:pt>
                <c:pt idx="720">
                  <c:v>9.4658756903160723E-2</c:v>
                </c:pt>
                <c:pt idx="721">
                  <c:v>9.3951729023750236E-2</c:v>
                </c:pt>
                <c:pt idx="722">
                  <c:v>9.3719365421343404E-2</c:v>
                </c:pt>
                <c:pt idx="723">
                  <c:v>9.2782810252519957E-2</c:v>
                </c:pt>
                <c:pt idx="724">
                  <c:v>9.2794815048108575E-2</c:v>
                </c:pt>
                <c:pt idx="725">
                  <c:v>9.1996289644126539E-2</c:v>
                </c:pt>
                <c:pt idx="726">
                  <c:v>9.1828245066865738E-2</c:v>
                </c:pt>
                <c:pt idx="727">
                  <c:v>9.0916743292346808E-2</c:v>
                </c:pt>
                <c:pt idx="728">
                  <c:v>9.0019807822481576E-2</c:v>
                </c:pt>
                <c:pt idx="729">
                  <c:v>8.9302505248985406E-2</c:v>
                </c:pt>
              </c:numCache>
            </c:numRef>
          </c:yVal>
          <c:smooth val="1"/>
          <c:extLst>
            <c:ext xmlns:c16="http://schemas.microsoft.com/office/drawing/2014/chart" uri="{C3380CC4-5D6E-409C-BE32-E72D297353CC}">
              <c16:uniqueId val="{00000001-D335-2E45-B219-59F6F2A655AE}"/>
            </c:ext>
          </c:extLst>
        </c:ser>
        <c:ser>
          <c:idx val="2"/>
          <c:order val="2"/>
          <c:tx>
            <c:strRef>
              <c:f>Escenarios!$F$12</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Gráficos!$AF$6:$AF$735</c:f>
              <c:numCache>
                <c:formatCode>0.0000</c:formatCode>
                <c:ptCount val="730"/>
                <c:pt idx="0">
                  <c:v>6.3226319540219</c:v>
                </c:pt>
                <c:pt idx="1">
                  <c:v>6.2715260756397289</c:v>
                </c:pt>
                <c:pt idx="2">
                  <c:v>4.6804594634373684</c:v>
                </c:pt>
                <c:pt idx="3">
                  <c:v>4.6223326617058218</c:v>
                </c:pt>
                <c:pt idx="4">
                  <c:v>3.572494963092383</c:v>
                </c:pt>
                <c:pt idx="5">
                  <c:v>3.5126155254140836</c:v>
                </c:pt>
                <c:pt idx="6">
                  <c:v>3.3919204763303963</c:v>
                </c:pt>
                <c:pt idx="7">
                  <c:v>3.3427992565050317</c:v>
                </c:pt>
                <c:pt idx="8">
                  <c:v>3.2898856233140661</c:v>
                </c:pt>
                <c:pt idx="9">
                  <c:v>3.2426719893150939</c:v>
                </c:pt>
                <c:pt idx="10">
                  <c:v>2.9834803294870866</c:v>
                </c:pt>
                <c:pt idx="11">
                  <c:v>2.9173680702618574</c:v>
                </c:pt>
                <c:pt idx="12">
                  <c:v>2.8111258169177749</c:v>
                </c:pt>
                <c:pt idx="13">
                  <c:v>2.8082895589277026</c:v>
                </c:pt>
                <c:pt idx="14">
                  <c:v>2.7058717555921343</c:v>
                </c:pt>
                <c:pt idx="15">
                  <c:v>2.6268603638792238</c:v>
                </c:pt>
                <c:pt idx="16">
                  <c:v>2.4591773905423526</c:v>
                </c:pt>
                <c:pt idx="17">
                  <c:v>2.405525563516365</c:v>
                </c:pt>
                <c:pt idx="18">
                  <c:v>2.387924035422194</c:v>
                </c:pt>
                <c:pt idx="19">
                  <c:v>2.3743371644175548</c:v>
                </c:pt>
                <c:pt idx="20">
                  <c:v>2.3687250508018431</c:v>
                </c:pt>
                <c:pt idx="21">
                  <c:v>2.3627713560549539</c:v>
                </c:pt>
                <c:pt idx="22">
                  <c:v>2.35720374573651</c:v>
                </c:pt>
                <c:pt idx="23">
                  <c:v>2.3554218402377609</c:v>
                </c:pt>
                <c:pt idx="24">
                  <c:v>2.3529331006785004</c:v>
                </c:pt>
                <c:pt idx="25">
                  <c:v>2.3471101896064943</c:v>
                </c:pt>
                <c:pt idx="26">
                  <c:v>2.3256999476708926</c:v>
                </c:pt>
                <c:pt idx="27">
                  <c:v>2.3256252718642125</c:v>
                </c:pt>
                <c:pt idx="28">
                  <c:v>2.3219766239840745</c:v>
                </c:pt>
                <c:pt idx="29">
                  <c:v>2.3177959115542586</c:v>
                </c:pt>
                <c:pt idx="30">
                  <c:v>2.3150878854629204</c:v>
                </c:pt>
                <c:pt idx="31">
                  <c:v>2.3047751180129259</c:v>
                </c:pt>
                <c:pt idx="32">
                  <c:v>2.2782388444275616</c:v>
                </c:pt>
                <c:pt idx="33">
                  <c:v>2.2715081081205328</c:v>
                </c:pt>
                <c:pt idx="34">
                  <c:v>2.2590064290830276</c:v>
                </c:pt>
                <c:pt idx="35">
                  <c:v>2.2022302568000205</c:v>
                </c:pt>
                <c:pt idx="36">
                  <c:v>2.1994460912396159</c:v>
                </c:pt>
                <c:pt idx="37">
                  <c:v>2.1847421330794288</c:v>
                </c:pt>
                <c:pt idx="38">
                  <c:v>2.180901167407316</c:v>
                </c:pt>
                <c:pt idx="39">
                  <c:v>2.1788805033496903</c:v>
                </c:pt>
                <c:pt idx="40">
                  <c:v>2.1568501289588577</c:v>
                </c:pt>
                <c:pt idx="41">
                  <c:v>2.1536143725580184</c:v>
                </c:pt>
                <c:pt idx="42">
                  <c:v>2.1312911280479527</c:v>
                </c:pt>
                <c:pt idx="43">
                  <c:v>2.1213264388403301</c:v>
                </c:pt>
                <c:pt idx="44">
                  <c:v>2.0847598657675865</c:v>
                </c:pt>
                <c:pt idx="45">
                  <c:v>2.0692609464722374</c:v>
                </c:pt>
                <c:pt idx="46">
                  <c:v>2.0470190775025592</c:v>
                </c:pt>
                <c:pt idx="47">
                  <c:v>2.0440272580090397</c:v>
                </c:pt>
                <c:pt idx="48">
                  <c:v>2.0398268791347469</c:v>
                </c:pt>
                <c:pt idx="49">
                  <c:v>2.0288269329425832</c:v>
                </c:pt>
                <c:pt idx="50">
                  <c:v>2.0186586264822379</c:v>
                </c:pt>
                <c:pt idx="51">
                  <c:v>2.0058282576768507</c:v>
                </c:pt>
                <c:pt idx="52">
                  <c:v>1.9976205873411672</c:v>
                </c:pt>
                <c:pt idx="53">
                  <c:v>1.9877296461858749</c:v>
                </c:pt>
                <c:pt idx="54">
                  <c:v>1.987040287405601</c:v>
                </c:pt>
                <c:pt idx="55">
                  <c:v>1.9843366817292409</c:v>
                </c:pt>
                <c:pt idx="56">
                  <c:v>1.9639042987401285</c:v>
                </c:pt>
                <c:pt idx="57">
                  <c:v>1.954914869352121</c:v>
                </c:pt>
                <c:pt idx="58">
                  <c:v>1.9535687091697813</c:v>
                </c:pt>
                <c:pt idx="59">
                  <c:v>1.9491288939229059</c:v>
                </c:pt>
                <c:pt idx="60">
                  <c:v>1.9298267652239725</c:v>
                </c:pt>
                <c:pt idx="61">
                  <c:v>1.916772193555027</c:v>
                </c:pt>
                <c:pt idx="62">
                  <c:v>1.9108838226317526</c:v>
                </c:pt>
                <c:pt idx="63">
                  <c:v>1.8869711351635918</c:v>
                </c:pt>
                <c:pt idx="64">
                  <c:v>1.8603467291461828</c:v>
                </c:pt>
                <c:pt idx="65">
                  <c:v>1.8521785842034739</c:v>
                </c:pt>
                <c:pt idx="66">
                  <c:v>1.8515138423669162</c:v>
                </c:pt>
                <c:pt idx="67">
                  <c:v>1.8433533106401687</c:v>
                </c:pt>
                <c:pt idx="68">
                  <c:v>1.8352873740089115</c:v>
                </c:pt>
                <c:pt idx="69">
                  <c:v>1.8336336146212033</c:v>
                </c:pt>
                <c:pt idx="70">
                  <c:v>1.7904367195638149</c:v>
                </c:pt>
                <c:pt idx="71">
                  <c:v>1.7794178831403862</c:v>
                </c:pt>
                <c:pt idx="72">
                  <c:v>1.7768569953099305</c:v>
                </c:pt>
                <c:pt idx="73">
                  <c:v>1.7596352939917326</c:v>
                </c:pt>
                <c:pt idx="74">
                  <c:v>1.7336689476004929</c:v>
                </c:pt>
                <c:pt idx="75">
                  <c:v>1.7300641108156325</c:v>
                </c:pt>
                <c:pt idx="76">
                  <c:v>1.7181244218079232</c:v>
                </c:pt>
                <c:pt idx="77">
                  <c:v>1.7152128034550211</c:v>
                </c:pt>
                <c:pt idx="78">
                  <c:v>1.6747451153477109</c:v>
                </c:pt>
                <c:pt idx="79">
                  <c:v>1.674110947781958</c:v>
                </c:pt>
                <c:pt idx="80">
                  <c:v>1.6721899724878824</c:v>
                </c:pt>
                <c:pt idx="81">
                  <c:v>1.6597391164614064</c:v>
                </c:pt>
                <c:pt idx="82">
                  <c:v>1.6294274668991178</c:v>
                </c:pt>
                <c:pt idx="83">
                  <c:v>1.6195209053643618</c:v>
                </c:pt>
                <c:pt idx="84">
                  <c:v>1.6146283241249506</c:v>
                </c:pt>
                <c:pt idx="85">
                  <c:v>1.6119581306194153</c:v>
                </c:pt>
                <c:pt idx="86">
                  <c:v>1.5876339943962257</c:v>
                </c:pt>
                <c:pt idx="87">
                  <c:v>1.5815062428102022</c:v>
                </c:pt>
                <c:pt idx="88">
                  <c:v>1.5712612613199979</c:v>
                </c:pt>
                <c:pt idx="89">
                  <c:v>1.5701433782309073</c:v>
                </c:pt>
                <c:pt idx="90">
                  <c:v>1.5652866816563102</c:v>
                </c:pt>
                <c:pt idx="91">
                  <c:v>1.5598543998953325</c:v>
                </c:pt>
                <c:pt idx="92">
                  <c:v>1.5536149739783116</c:v>
                </c:pt>
                <c:pt idx="93">
                  <c:v>1.5526910129668854</c:v>
                </c:pt>
                <c:pt idx="94">
                  <c:v>1.550972761599867</c:v>
                </c:pt>
                <c:pt idx="95">
                  <c:v>1.5364578292175581</c:v>
                </c:pt>
                <c:pt idx="96">
                  <c:v>1.5354236447955874</c:v>
                </c:pt>
                <c:pt idx="97">
                  <c:v>1.5352082195642736</c:v>
                </c:pt>
                <c:pt idx="98">
                  <c:v>1.5343996181088522</c:v>
                </c:pt>
                <c:pt idx="99">
                  <c:v>1.5278022217949438</c:v>
                </c:pt>
                <c:pt idx="100">
                  <c:v>1.515490574590568</c:v>
                </c:pt>
                <c:pt idx="101">
                  <c:v>1.5122443003316897</c:v>
                </c:pt>
                <c:pt idx="102">
                  <c:v>1.5083559351105782</c:v>
                </c:pt>
                <c:pt idx="103">
                  <c:v>1.5073124872727972</c:v>
                </c:pt>
                <c:pt idx="104">
                  <c:v>1.5070422477916141</c:v>
                </c:pt>
                <c:pt idx="105">
                  <c:v>1.5057551744257782</c:v>
                </c:pt>
                <c:pt idx="106">
                  <c:v>1.5001920545064162</c:v>
                </c:pt>
                <c:pt idx="107">
                  <c:v>1.488159887246554</c:v>
                </c:pt>
                <c:pt idx="108">
                  <c:v>1.477481587240141</c:v>
                </c:pt>
                <c:pt idx="109">
                  <c:v>1.474948329430902</c:v>
                </c:pt>
                <c:pt idx="110">
                  <c:v>1.4747729102153233</c:v>
                </c:pt>
                <c:pt idx="111">
                  <c:v>1.474273986883833</c:v>
                </c:pt>
                <c:pt idx="112">
                  <c:v>1.4719484269787184</c:v>
                </c:pt>
                <c:pt idx="113">
                  <c:v>1.4712972714090442</c:v>
                </c:pt>
                <c:pt idx="114">
                  <c:v>1.4668182056816985</c:v>
                </c:pt>
                <c:pt idx="115">
                  <c:v>1.4660296825243526</c:v>
                </c:pt>
                <c:pt idx="116">
                  <c:v>1.4591837096975175</c:v>
                </c:pt>
                <c:pt idx="117">
                  <c:v>1.4577461930508815</c:v>
                </c:pt>
                <c:pt idx="118">
                  <c:v>1.454656094126308</c:v>
                </c:pt>
                <c:pt idx="119">
                  <c:v>1.4492446801907464</c:v>
                </c:pt>
                <c:pt idx="120">
                  <c:v>1.4492099341156448</c:v>
                </c:pt>
                <c:pt idx="121">
                  <c:v>1.4435721642106014</c:v>
                </c:pt>
                <c:pt idx="122">
                  <c:v>1.4418516478844254</c:v>
                </c:pt>
                <c:pt idx="123">
                  <c:v>1.4418241475270659</c:v>
                </c:pt>
                <c:pt idx="124">
                  <c:v>1.4349891635858074</c:v>
                </c:pt>
                <c:pt idx="125">
                  <c:v>1.4345703241947052</c:v>
                </c:pt>
                <c:pt idx="126">
                  <c:v>1.4323025244240966</c:v>
                </c:pt>
                <c:pt idx="127">
                  <c:v>1.4320863822822247</c:v>
                </c:pt>
                <c:pt idx="128">
                  <c:v>1.428254921535975</c:v>
                </c:pt>
                <c:pt idx="129">
                  <c:v>1.4269465343869139</c:v>
                </c:pt>
                <c:pt idx="130">
                  <c:v>1.4253535090394429</c:v>
                </c:pt>
                <c:pt idx="131">
                  <c:v>1.4235514599867973</c:v>
                </c:pt>
                <c:pt idx="132">
                  <c:v>1.4150449400221037</c:v>
                </c:pt>
                <c:pt idx="133">
                  <c:v>1.4114590177505999</c:v>
                </c:pt>
                <c:pt idx="134">
                  <c:v>1.4070040035658198</c:v>
                </c:pt>
                <c:pt idx="135">
                  <c:v>1.3962204202900663</c:v>
                </c:pt>
                <c:pt idx="136">
                  <c:v>1.3870205487484393</c:v>
                </c:pt>
                <c:pt idx="137">
                  <c:v>1.3851830515035302</c:v>
                </c:pt>
                <c:pt idx="138">
                  <c:v>1.3843940959693222</c:v>
                </c:pt>
                <c:pt idx="139">
                  <c:v>1.381507793537855</c:v>
                </c:pt>
                <c:pt idx="140">
                  <c:v>1.3814033442932379</c:v>
                </c:pt>
                <c:pt idx="141">
                  <c:v>1.3751461115070085</c:v>
                </c:pt>
                <c:pt idx="142">
                  <c:v>1.3733878810541766</c:v>
                </c:pt>
                <c:pt idx="143">
                  <c:v>1.3563594810036657</c:v>
                </c:pt>
                <c:pt idx="144">
                  <c:v>1.3541427370087189</c:v>
                </c:pt>
                <c:pt idx="145">
                  <c:v>1.3485600249671692</c:v>
                </c:pt>
                <c:pt idx="146">
                  <c:v>1.3392889846587175</c:v>
                </c:pt>
                <c:pt idx="147">
                  <c:v>1.3316970938525712</c:v>
                </c:pt>
                <c:pt idx="148">
                  <c:v>1.3288609736816175</c:v>
                </c:pt>
                <c:pt idx="149">
                  <c:v>1.3285092901263247</c:v>
                </c:pt>
                <c:pt idx="150">
                  <c:v>1.3217734332239308</c:v>
                </c:pt>
                <c:pt idx="151">
                  <c:v>1.3209833431949138</c:v>
                </c:pt>
                <c:pt idx="152">
                  <c:v>1.320627904305955</c:v>
                </c:pt>
                <c:pt idx="153">
                  <c:v>1.319795710887151</c:v>
                </c:pt>
                <c:pt idx="154">
                  <c:v>1.3182640665009024</c:v>
                </c:pt>
                <c:pt idx="155">
                  <c:v>1.3152541925843046</c:v>
                </c:pt>
                <c:pt idx="156">
                  <c:v>1.3148408669253959</c:v>
                </c:pt>
                <c:pt idx="157">
                  <c:v>1.3123724990408512</c:v>
                </c:pt>
                <c:pt idx="158">
                  <c:v>1.3055917551776801</c:v>
                </c:pt>
                <c:pt idx="159">
                  <c:v>1.2997832888041421</c:v>
                </c:pt>
                <c:pt idx="160">
                  <c:v>1.2953020236138335</c:v>
                </c:pt>
                <c:pt idx="161">
                  <c:v>1.2927535886312864</c:v>
                </c:pt>
                <c:pt idx="162">
                  <c:v>1.2899655447535796</c:v>
                </c:pt>
                <c:pt idx="163">
                  <c:v>1.2655382773678339</c:v>
                </c:pt>
                <c:pt idx="164">
                  <c:v>1.2629365210845152</c:v>
                </c:pt>
                <c:pt idx="165">
                  <c:v>1.2547890549516274</c:v>
                </c:pt>
                <c:pt idx="166">
                  <c:v>1.2542654099692401</c:v>
                </c:pt>
                <c:pt idx="167">
                  <c:v>1.2525014648639545</c:v>
                </c:pt>
                <c:pt idx="168">
                  <c:v>1.2501037103535491</c:v>
                </c:pt>
                <c:pt idx="169">
                  <c:v>1.249802211882115</c:v>
                </c:pt>
                <c:pt idx="170">
                  <c:v>1.24829853090433</c:v>
                </c:pt>
                <c:pt idx="171">
                  <c:v>1.2479894910562725</c:v>
                </c:pt>
                <c:pt idx="172">
                  <c:v>1.2455724168716165</c:v>
                </c:pt>
                <c:pt idx="173">
                  <c:v>1.2439912183263697</c:v>
                </c:pt>
                <c:pt idx="174">
                  <c:v>1.2412379759406584</c:v>
                </c:pt>
                <c:pt idx="175">
                  <c:v>1.2396461084001076</c:v>
                </c:pt>
                <c:pt idx="176">
                  <c:v>1.2365463755433757</c:v>
                </c:pt>
                <c:pt idx="177">
                  <c:v>1.2290304401038994</c:v>
                </c:pt>
                <c:pt idx="178">
                  <c:v>1.2262221284393473</c:v>
                </c:pt>
                <c:pt idx="179">
                  <c:v>1.2200667403199388</c:v>
                </c:pt>
                <c:pt idx="180">
                  <c:v>1.2196925823717515</c:v>
                </c:pt>
                <c:pt idx="181">
                  <c:v>1.2170199257724541</c:v>
                </c:pt>
                <c:pt idx="182">
                  <c:v>1.2150280502873709</c:v>
                </c:pt>
                <c:pt idx="183">
                  <c:v>1.2109872735297527</c:v>
                </c:pt>
                <c:pt idx="184">
                  <c:v>1.2019934578711446</c:v>
                </c:pt>
                <c:pt idx="185">
                  <c:v>1.2016656738435025</c:v>
                </c:pt>
                <c:pt idx="186">
                  <c:v>1.2014982445879536</c:v>
                </c:pt>
                <c:pt idx="187">
                  <c:v>1.2007858810577647</c:v>
                </c:pt>
                <c:pt idx="188">
                  <c:v>1.1980052403569312</c:v>
                </c:pt>
                <c:pt idx="189">
                  <c:v>1.1974871700720042</c:v>
                </c:pt>
                <c:pt idx="190">
                  <c:v>1.19615918907208</c:v>
                </c:pt>
                <c:pt idx="191">
                  <c:v>1.1944578770665588</c:v>
                </c:pt>
                <c:pt idx="192">
                  <c:v>1.1916000199264281</c:v>
                </c:pt>
                <c:pt idx="193">
                  <c:v>1.1901855077510841</c:v>
                </c:pt>
                <c:pt idx="194">
                  <c:v>1.1899794330140763</c:v>
                </c:pt>
                <c:pt idx="195">
                  <c:v>1.1892027084594756</c:v>
                </c:pt>
                <c:pt idx="196">
                  <c:v>1.1884826744250667</c:v>
                </c:pt>
                <c:pt idx="197">
                  <c:v>1.1862809317833656</c:v>
                </c:pt>
                <c:pt idx="198">
                  <c:v>1.1861477918610006</c:v>
                </c:pt>
                <c:pt idx="199">
                  <c:v>1.1819907836415866</c:v>
                </c:pt>
                <c:pt idx="200">
                  <c:v>1.1812911972983997</c:v>
                </c:pt>
                <c:pt idx="201">
                  <c:v>1.1802453002135957</c:v>
                </c:pt>
                <c:pt idx="202">
                  <c:v>1.1730015364493409</c:v>
                </c:pt>
                <c:pt idx="203">
                  <c:v>1.1704211926714017</c:v>
                </c:pt>
                <c:pt idx="204">
                  <c:v>1.1639264226093806</c:v>
                </c:pt>
                <c:pt idx="205">
                  <c:v>1.159036125972094</c:v>
                </c:pt>
                <c:pt idx="206">
                  <c:v>1.1434655630674806</c:v>
                </c:pt>
                <c:pt idx="207">
                  <c:v>1.1310453554383619</c:v>
                </c:pt>
                <c:pt idx="208">
                  <c:v>1.1254287321092573</c:v>
                </c:pt>
                <c:pt idx="209">
                  <c:v>1.1251954093544185</c:v>
                </c:pt>
                <c:pt idx="210">
                  <c:v>1.1242171269896557</c:v>
                </c:pt>
                <c:pt idx="211">
                  <c:v>1.1173265835543544</c:v>
                </c:pt>
                <c:pt idx="212">
                  <c:v>1.1171412802399703</c:v>
                </c:pt>
                <c:pt idx="213">
                  <c:v>1.1107477102001775</c:v>
                </c:pt>
                <c:pt idx="214">
                  <c:v>1.110498172056487</c:v>
                </c:pt>
                <c:pt idx="215">
                  <c:v>1.1098163115136983</c:v>
                </c:pt>
                <c:pt idx="216">
                  <c:v>1.1056499477711661</c:v>
                </c:pt>
                <c:pt idx="217">
                  <c:v>1.1052971166169441</c:v>
                </c:pt>
                <c:pt idx="218">
                  <c:v>1.10478145823192</c:v>
                </c:pt>
                <c:pt idx="219">
                  <c:v>1.1009148314152926</c:v>
                </c:pt>
                <c:pt idx="220">
                  <c:v>1.0969803936986668</c:v>
                </c:pt>
                <c:pt idx="221">
                  <c:v>1.0914253435784911</c:v>
                </c:pt>
                <c:pt idx="222">
                  <c:v>1.0899855058938752</c:v>
                </c:pt>
                <c:pt idx="223">
                  <c:v>1.0889387979384662</c:v>
                </c:pt>
                <c:pt idx="224">
                  <c:v>1.0858677396333034</c:v>
                </c:pt>
                <c:pt idx="225">
                  <c:v>1.085856200476784</c:v>
                </c:pt>
                <c:pt idx="226">
                  <c:v>1.0831258758363842</c:v>
                </c:pt>
                <c:pt idx="227">
                  <c:v>1.0814408046082602</c:v>
                </c:pt>
                <c:pt idx="228">
                  <c:v>1.0796557125553703</c:v>
                </c:pt>
                <c:pt idx="229">
                  <c:v>1.0780612586540028</c:v>
                </c:pt>
                <c:pt idx="230">
                  <c:v>1.0779370168134084</c:v>
                </c:pt>
                <c:pt idx="231">
                  <c:v>1.0751046670192173</c:v>
                </c:pt>
                <c:pt idx="232">
                  <c:v>1.0743334331079202</c:v>
                </c:pt>
                <c:pt idx="233">
                  <c:v>1.0718447898050807</c:v>
                </c:pt>
                <c:pt idx="234">
                  <c:v>1.068934927144241</c:v>
                </c:pt>
                <c:pt idx="235">
                  <c:v>1.0686441450693913</c:v>
                </c:pt>
                <c:pt idx="236">
                  <c:v>1.0645027206057813</c:v>
                </c:pt>
                <c:pt idx="237">
                  <c:v>1.0600216815488142</c:v>
                </c:pt>
                <c:pt idx="238">
                  <c:v>1.0593830144375562</c:v>
                </c:pt>
                <c:pt idx="239">
                  <c:v>1.056279216693921</c:v>
                </c:pt>
                <c:pt idx="240">
                  <c:v>1.0542042622851744</c:v>
                </c:pt>
                <c:pt idx="241">
                  <c:v>1.0497066694257777</c:v>
                </c:pt>
                <c:pt idx="242">
                  <c:v>1.048629277148531</c:v>
                </c:pt>
                <c:pt idx="243">
                  <c:v>1.0473098102693204</c:v>
                </c:pt>
                <c:pt idx="244">
                  <c:v>1.0453975063090939</c:v>
                </c:pt>
                <c:pt idx="245">
                  <c:v>1.0433382578259403</c:v>
                </c:pt>
                <c:pt idx="246">
                  <c:v>1.0410362549914658</c:v>
                </c:pt>
                <c:pt idx="247">
                  <c:v>1.0402209275952929</c:v>
                </c:pt>
                <c:pt idx="248">
                  <c:v>1.0400521931104987</c:v>
                </c:pt>
                <c:pt idx="249">
                  <c:v>1.0382445494332799</c:v>
                </c:pt>
                <c:pt idx="250">
                  <c:v>1.0354907572770053</c:v>
                </c:pt>
                <c:pt idx="251">
                  <c:v>1.034928283040798</c:v>
                </c:pt>
                <c:pt idx="252">
                  <c:v>1.0314271839663751</c:v>
                </c:pt>
                <c:pt idx="253">
                  <c:v>1.0300574664269155</c:v>
                </c:pt>
                <c:pt idx="254">
                  <c:v>1.0280097730716242</c:v>
                </c:pt>
                <c:pt idx="255">
                  <c:v>1.0280057945378143</c:v>
                </c:pt>
                <c:pt idx="256">
                  <c:v>1.0244383552064564</c:v>
                </c:pt>
                <c:pt idx="257">
                  <c:v>1.0228720411124916</c:v>
                </c:pt>
                <c:pt idx="258">
                  <c:v>1.0166648380379084</c:v>
                </c:pt>
                <c:pt idx="259">
                  <c:v>1.0132922303983909</c:v>
                </c:pt>
                <c:pt idx="260">
                  <c:v>1.0112910971218998</c:v>
                </c:pt>
                <c:pt idx="261">
                  <c:v>1.0111035566362412</c:v>
                </c:pt>
                <c:pt idx="262">
                  <c:v>1.0056075724984697</c:v>
                </c:pt>
                <c:pt idx="263">
                  <c:v>1.0031334408036778</c:v>
                </c:pt>
                <c:pt idx="264">
                  <c:v>1.0008886225648244</c:v>
                </c:pt>
                <c:pt idx="265">
                  <c:v>0.99798927288628214</c:v>
                </c:pt>
                <c:pt idx="266">
                  <c:v>0.99443028785393794</c:v>
                </c:pt>
                <c:pt idx="267">
                  <c:v>0.99293403896569821</c:v>
                </c:pt>
                <c:pt idx="268">
                  <c:v>0.98935875996051859</c:v>
                </c:pt>
                <c:pt idx="269">
                  <c:v>0.98769354409860843</c:v>
                </c:pt>
                <c:pt idx="270">
                  <c:v>0.98762681831987531</c:v>
                </c:pt>
                <c:pt idx="271">
                  <c:v>0.97855828275971968</c:v>
                </c:pt>
                <c:pt idx="272">
                  <c:v>0.97443490762668372</c:v>
                </c:pt>
                <c:pt idx="273">
                  <c:v>0.96874173502407235</c:v>
                </c:pt>
                <c:pt idx="274">
                  <c:v>0.96425933105153827</c:v>
                </c:pt>
                <c:pt idx="275">
                  <c:v>0.96393643677518903</c:v>
                </c:pt>
                <c:pt idx="276">
                  <c:v>0.95875060788722977</c:v>
                </c:pt>
                <c:pt idx="277">
                  <c:v>0.95870975397282576</c:v>
                </c:pt>
                <c:pt idx="278">
                  <c:v>0.95685784590718881</c:v>
                </c:pt>
                <c:pt idx="279">
                  <c:v>0.9539095129137386</c:v>
                </c:pt>
                <c:pt idx="280">
                  <c:v>0.94591892227345009</c:v>
                </c:pt>
                <c:pt idx="281">
                  <c:v>0.94104982686155036</c:v>
                </c:pt>
                <c:pt idx="282">
                  <c:v>0.9405659040185953</c:v>
                </c:pt>
                <c:pt idx="283">
                  <c:v>0.93885940183643668</c:v>
                </c:pt>
                <c:pt idx="284">
                  <c:v>0.93711573011810723</c:v>
                </c:pt>
                <c:pt idx="285">
                  <c:v>0.93686031456130303</c:v>
                </c:pt>
                <c:pt idx="286">
                  <c:v>0.93603688202345092</c:v>
                </c:pt>
                <c:pt idx="287">
                  <c:v>0.93313043700123743</c:v>
                </c:pt>
                <c:pt idx="288">
                  <c:v>0.93120320143889046</c:v>
                </c:pt>
                <c:pt idx="289">
                  <c:v>0.92885069265908149</c:v>
                </c:pt>
                <c:pt idx="290">
                  <c:v>0.92672068525654916</c:v>
                </c:pt>
                <c:pt idx="291">
                  <c:v>0.92662018822484626</c:v>
                </c:pt>
                <c:pt idx="292">
                  <c:v>0.92602018819301202</c:v>
                </c:pt>
                <c:pt idx="293">
                  <c:v>0.92496239257440749</c:v>
                </c:pt>
                <c:pt idx="294">
                  <c:v>0.9249182728678762</c:v>
                </c:pt>
                <c:pt idx="295">
                  <c:v>0.92451183373399159</c:v>
                </c:pt>
                <c:pt idx="296">
                  <c:v>0.91942472507156492</c:v>
                </c:pt>
                <c:pt idx="297">
                  <c:v>0.91351100320025813</c:v>
                </c:pt>
                <c:pt idx="298">
                  <c:v>0.90394828589585197</c:v>
                </c:pt>
                <c:pt idx="299">
                  <c:v>0.8949482657095037</c:v>
                </c:pt>
                <c:pt idx="300">
                  <c:v>0.88966057296817702</c:v>
                </c:pt>
                <c:pt idx="301">
                  <c:v>0.88567975362467211</c:v>
                </c:pt>
                <c:pt idx="302">
                  <c:v>0.88565782460598896</c:v>
                </c:pt>
                <c:pt idx="303">
                  <c:v>0.86827932017379461</c:v>
                </c:pt>
                <c:pt idx="304">
                  <c:v>0.86670638103756481</c:v>
                </c:pt>
                <c:pt idx="305">
                  <c:v>0.85952563329378096</c:v>
                </c:pt>
                <c:pt idx="306">
                  <c:v>0.85835884293166986</c:v>
                </c:pt>
                <c:pt idx="307">
                  <c:v>0.85646624024357587</c:v>
                </c:pt>
                <c:pt idx="308">
                  <c:v>0.85574003478552241</c:v>
                </c:pt>
                <c:pt idx="309">
                  <c:v>0.85454152275647655</c:v>
                </c:pt>
                <c:pt idx="310">
                  <c:v>0.85448864912466005</c:v>
                </c:pt>
                <c:pt idx="311">
                  <c:v>0.84774513676206675</c:v>
                </c:pt>
                <c:pt idx="312">
                  <c:v>0.83934528513113948</c:v>
                </c:pt>
                <c:pt idx="313">
                  <c:v>0.83706166537922277</c:v>
                </c:pt>
                <c:pt idx="314">
                  <c:v>0.83106724749886463</c:v>
                </c:pt>
                <c:pt idx="315">
                  <c:v>0.82736415184661816</c:v>
                </c:pt>
                <c:pt idx="316">
                  <c:v>0.82711362102943653</c:v>
                </c:pt>
                <c:pt idx="317">
                  <c:v>0.82627289865180886</c:v>
                </c:pt>
                <c:pt idx="318">
                  <c:v>0.82369507444485124</c:v>
                </c:pt>
                <c:pt idx="319">
                  <c:v>0.82287725486794483</c:v>
                </c:pt>
                <c:pt idx="320">
                  <c:v>0.81868173589629367</c:v>
                </c:pt>
                <c:pt idx="321">
                  <c:v>0.81687441304468256</c:v>
                </c:pt>
                <c:pt idx="322">
                  <c:v>0.81476903537369494</c:v>
                </c:pt>
                <c:pt idx="323">
                  <c:v>0.81370385631240716</c:v>
                </c:pt>
                <c:pt idx="324">
                  <c:v>0.81056825287645973</c:v>
                </c:pt>
                <c:pt idx="325">
                  <c:v>0.80981018359003398</c:v>
                </c:pt>
                <c:pt idx="326">
                  <c:v>0.80810343335320034</c:v>
                </c:pt>
                <c:pt idx="327">
                  <c:v>0.80555182522894109</c:v>
                </c:pt>
                <c:pt idx="328">
                  <c:v>0.80510232043382723</c:v>
                </c:pt>
                <c:pt idx="329">
                  <c:v>0.80265883751433365</c:v>
                </c:pt>
                <c:pt idx="330">
                  <c:v>0.80257376219714538</c:v>
                </c:pt>
                <c:pt idx="331">
                  <c:v>0.79901796653589063</c:v>
                </c:pt>
                <c:pt idx="332">
                  <c:v>0.79466452266352272</c:v>
                </c:pt>
                <c:pt idx="333">
                  <c:v>0.7909587005235672</c:v>
                </c:pt>
                <c:pt idx="334">
                  <c:v>0.78683428993943227</c:v>
                </c:pt>
                <c:pt idx="335">
                  <c:v>0.78313427354248766</c:v>
                </c:pt>
                <c:pt idx="336">
                  <c:v>0.78044393561923953</c:v>
                </c:pt>
                <c:pt idx="337">
                  <c:v>0.77541273384891096</c:v>
                </c:pt>
                <c:pt idx="338">
                  <c:v>0.77163100442108157</c:v>
                </c:pt>
                <c:pt idx="339">
                  <c:v>0.76777155604614089</c:v>
                </c:pt>
                <c:pt idx="340">
                  <c:v>0.76384158866954155</c:v>
                </c:pt>
                <c:pt idx="341">
                  <c:v>0.7635687510271888</c:v>
                </c:pt>
                <c:pt idx="342">
                  <c:v>0.76228389697163335</c:v>
                </c:pt>
                <c:pt idx="343">
                  <c:v>0.76020637874945296</c:v>
                </c:pt>
                <c:pt idx="344">
                  <c:v>0.75806923379586688</c:v>
                </c:pt>
                <c:pt idx="345">
                  <c:v>0.75628435305035258</c:v>
                </c:pt>
                <c:pt idx="346">
                  <c:v>0.75623671503736856</c:v>
                </c:pt>
                <c:pt idx="347">
                  <c:v>0.75271586078809716</c:v>
                </c:pt>
                <c:pt idx="348">
                  <c:v>0.75206357994172746</c:v>
                </c:pt>
                <c:pt idx="349">
                  <c:v>0.74919428627923135</c:v>
                </c:pt>
                <c:pt idx="350">
                  <c:v>0.74882737201853766</c:v>
                </c:pt>
                <c:pt idx="351">
                  <c:v>0.74529916823851006</c:v>
                </c:pt>
                <c:pt idx="352">
                  <c:v>0.74420693271484495</c:v>
                </c:pt>
                <c:pt idx="353">
                  <c:v>0.74260677155882771</c:v>
                </c:pt>
                <c:pt idx="354">
                  <c:v>0.74144814611802212</c:v>
                </c:pt>
                <c:pt idx="355">
                  <c:v>0.73795555737188367</c:v>
                </c:pt>
                <c:pt idx="356">
                  <c:v>0.73414233964910358</c:v>
                </c:pt>
                <c:pt idx="357">
                  <c:v>0.73068430539066009</c:v>
                </c:pt>
                <c:pt idx="358">
                  <c:v>0.73010984474543927</c:v>
                </c:pt>
                <c:pt idx="359">
                  <c:v>0.72690863687297402</c:v>
                </c:pt>
                <c:pt idx="360">
                  <c:v>0.72517163276361796</c:v>
                </c:pt>
                <c:pt idx="361">
                  <c:v>0.72348469887642863</c:v>
                </c:pt>
                <c:pt idx="362">
                  <c:v>0.71986565333340347</c:v>
                </c:pt>
                <c:pt idx="363">
                  <c:v>0.71974622904742447</c:v>
                </c:pt>
                <c:pt idx="364">
                  <c:v>0.71635603181481977</c:v>
                </c:pt>
                <c:pt idx="365">
                  <c:v>0.71623272822518236</c:v>
                </c:pt>
                <c:pt idx="366">
                  <c:v>0.71265439737688385</c:v>
                </c:pt>
                <c:pt idx="367">
                  <c:v>0.70929760521014529</c:v>
                </c:pt>
                <c:pt idx="368">
                  <c:v>0.70563244375135781</c:v>
                </c:pt>
                <c:pt idx="369">
                  <c:v>0.70465569361862279</c:v>
                </c:pt>
                <c:pt idx="370">
                  <c:v>0.70438640385440277</c:v>
                </c:pt>
                <c:pt idx="371">
                  <c:v>0.70417195644842256</c:v>
                </c:pt>
                <c:pt idx="372">
                  <c:v>0.70230872696440105</c:v>
                </c:pt>
                <c:pt idx="373">
                  <c:v>0.70080038618098373</c:v>
                </c:pt>
                <c:pt idx="374">
                  <c:v>0.69867967919674678</c:v>
                </c:pt>
                <c:pt idx="375">
                  <c:v>0.69738335033848309</c:v>
                </c:pt>
                <c:pt idx="376">
                  <c:v>0.69538871180070116</c:v>
                </c:pt>
                <c:pt idx="377">
                  <c:v>0.69451886792088369</c:v>
                </c:pt>
                <c:pt idx="378">
                  <c:v>0.69179542190213739</c:v>
                </c:pt>
                <c:pt idx="379">
                  <c:v>0.69096144360833511</c:v>
                </c:pt>
                <c:pt idx="380">
                  <c:v>0.68853688119463941</c:v>
                </c:pt>
                <c:pt idx="381">
                  <c:v>0.68497899683681396</c:v>
                </c:pt>
                <c:pt idx="382">
                  <c:v>0.6834165203565179</c:v>
                </c:pt>
                <c:pt idx="383">
                  <c:v>0.6817525633075201</c:v>
                </c:pt>
                <c:pt idx="384">
                  <c:v>0.67822973563161348</c:v>
                </c:pt>
                <c:pt idx="385">
                  <c:v>0.67503509292044139</c:v>
                </c:pt>
                <c:pt idx="386">
                  <c:v>0.67154697650468442</c:v>
                </c:pt>
                <c:pt idx="387">
                  <c:v>0.66838381136906366</c:v>
                </c:pt>
                <c:pt idx="388">
                  <c:v>0.66493006419515333</c:v>
                </c:pt>
                <c:pt idx="389">
                  <c:v>0.66179806647902328</c:v>
                </c:pt>
                <c:pt idx="390">
                  <c:v>0.65837834989863575</c:v>
                </c:pt>
                <c:pt idx="391">
                  <c:v>0.65527721250198678</c:v>
                </c:pt>
                <c:pt idx="392">
                  <c:v>0.65189119120357875</c:v>
                </c:pt>
                <c:pt idx="393">
                  <c:v>0.65056364249020071</c:v>
                </c:pt>
                <c:pt idx="394">
                  <c:v>0.64882061005233249</c:v>
                </c:pt>
                <c:pt idx="395">
                  <c:v>0.6462167101088977</c:v>
                </c:pt>
                <c:pt idx="396">
                  <c:v>0.64546795202826501</c:v>
                </c:pt>
                <c:pt idx="397">
                  <c:v>0.64242762604445758</c:v>
                </c:pt>
                <c:pt idx="398">
                  <c:v>0.64197710364282623</c:v>
                </c:pt>
                <c:pt idx="399">
                  <c:v>0.63950776577164214</c:v>
                </c:pt>
                <c:pt idx="400">
                  <c:v>0.63910800255844202</c:v>
                </c:pt>
                <c:pt idx="401">
                  <c:v>0.63281071918556719</c:v>
                </c:pt>
                <c:pt idx="402">
                  <c:v>0.63021520784049245</c:v>
                </c:pt>
                <c:pt idx="403">
                  <c:v>0.62889233273163725</c:v>
                </c:pt>
                <c:pt idx="404">
                  <c:v>0.62657548444566136</c:v>
                </c:pt>
                <c:pt idx="405">
                  <c:v>0.62621508485645538</c:v>
                </c:pt>
                <c:pt idx="406">
                  <c:v>0.62566578227236636</c:v>
                </c:pt>
                <c:pt idx="407">
                  <c:v>0.62513793341378399</c:v>
                </c:pt>
                <c:pt idx="408">
                  <c:v>0.62476031653005681</c:v>
                </c:pt>
                <c:pt idx="409">
                  <c:v>0.62182916696634105</c:v>
                </c:pt>
                <c:pt idx="410">
                  <c:v>0.62040168695876496</c:v>
                </c:pt>
                <c:pt idx="411">
                  <c:v>0.62024837881080996</c:v>
                </c:pt>
                <c:pt idx="412">
                  <c:v>0.61762379349545271</c:v>
                </c:pt>
                <c:pt idx="413">
                  <c:v>0.61402666446361831</c:v>
                </c:pt>
                <c:pt idx="414">
                  <c:v>0.59781480963221645</c:v>
                </c:pt>
                <c:pt idx="415">
                  <c:v>0.5787758462432937</c:v>
                </c:pt>
                <c:pt idx="416">
                  <c:v>0.5778653953746693</c:v>
                </c:pt>
                <c:pt idx="417">
                  <c:v>0.57722058000133747</c:v>
                </c:pt>
                <c:pt idx="418">
                  <c:v>0.57195461740704101</c:v>
                </c:pt>
                <c:pt idx="419">
                  <c:v>0.57089120757993128</c:v>
                </c:pt>
                <c:pt idx="420">
                  <c:v>0.56790362752289258</c:v>
                </c:pt>
                <c:pt idx="421">
                  <c:v>0.56490403693708657</c:v>
                </c:pt>
                <c:pt idx="422">
                  <c:v>0.56405887503727792</c:v>
                </c:pt>
                <c:pt idx="423">
                  <c:v>0.56043697095856781</c:v>
                </c:pt>
                <c:pt idx="424">
                  <c:v>0.55927782672577975</c:v>
                </c:pt>
                <c:pt idx="425">
                  <c:v>0.55902299831600633</c:v>
                </c:pt>
                <c:pt idx="426">
                  <c:v>0.55745675404656625</c:v>
                </c:pt>
                <c:pt idx="427">
                  <c:v>0.55375716026773858</c:v>
                </c:pt>
                <c:pt idx="428">
                  <c:v>0.55133298916803342</c:v>
                </c:pt>
                <c:pt idx="429">
                  <c:v>0.54829920488326234</c:v>
                </c:pt>
                <c:pt idx="430">
                  <c:v>0.54553853030960586</c:v>
                </c:pt>
                <c:pt idx="431">
                  <c:v>0.54403216279596833</c:v>
                </c:pt>
                <c:pt idx="432">
                  <c:v>0.54289640773268888</c:v>
                </c:pt>
                <c:pt idx="433">
                  <c:v>0.54010313304760393</c:v>
                </c:pt>
                <c:pt idx="434">
                  <c:v>0.53994086033419164</c:v>
                </c:pt>
                <c:pt idx="435">
                  <c:v>0.53793529663087403</c:v>
                </c:pt>
                <c:pt idx="436">
                  <c:v>0.53754707457155881</c:v>
                </c:pt>
                <c:pt idx="437">
                  <c:v>0.5347713994134301</c:v>
                </c:pt>
                <c:pt idx="438">
                  <c:v>0.53309391997400435</c:v>
                </c:pt>
                <c:pt idx="439">
                  <c:v>0.5322504876540175</c:v>
                </c:pt>
                <c:pt idx="440">
                  <c:v>0.53175658233054879</c:v>
                </c:pt>
                <c:pt idx="441">
                  <c:v>0.52950051525270714</c:v>
                </c:pt>
                <c:pt idx="442">
                  <c:v>0.52700609557281808</c:v>
                </c:pt>
                <c:pt idx="443">
                  <c:v>0.52428294606856263</c:v>
                </c:pt>
                <c:pt idx="444">
                  <c:v>0.52181337878195688</c:v>
                </c:pt>
                <c:pt idx="445">
                  <c:v>0.51911701577859048</c:v>
                </c:pt>
                <c:pt idx="446">
                  <c:v>0.5185794760886604</c:v>
                </c:pt>
                <c:pt idx="447">
                  <c:v>0.51819802640353574</c:v>
                </c:pt>
                <c:pt idx="448">
                  <c:v>0.51667182724002148</c:v>
                </c:pt>
                <c:pt idx="449">
                  <c:v>0.51572026589689457</c:v>
                </c:pt>
                <c:pt idx="450">
                  <c:v>0.51501779042594609</c:v>
                </c:pt>
                <c:pt idx="451">
                  <c:v>0.51474514825904616</c:v>
                </c:pt>
                <c:pt idx="452">
                  <c:v>0.5140020246200343</c:v>
                </c:pt>
                <c:pt idx="453">
                  <c:v>0.51158093665885374</c:v>
                </c:pt>
                <c:pt idx="454">
                  <c:v>0.50995147483950265</c:v>
                </c:pt>
                <c:pt idx="455">
                  <c:v>0.50893743899155397</c:v>
                </c:pt>
                <c:pt idx="456">
                  <c:v>0.50654020783991727</c:v>
                </c:pt>
                <c:pt idx="457">
                  <c:v>0.50392275697760658</c:v>
                </c:pt>
                <c:pt idx="458">
                  <c:v>0.50268824634671994</c:v>
                </c:pt>
                <c:pt idx="459">
                  <c:v>0.50154914652343507</c:v>
                </c:pt>
                <c:pt idx="460">
                  <c:v>0.49895748599352369</c:v>
                </c:pt>
                <c:pt idx="461">
                  <c:v>0.49660726332301391</c:v>
                </c:pt>
                <c:pt idx="462">
                  <c:v>0.49404113903588515</c:v>
                </c:pt>
                <c:pt idx="463">
                  <c:v>0.49171407367485309</c:v>
                </c:pt>
                <c:pt idx="464">
                  <c:v>0.48917323402058205</c:v>
                </c:pt>
                <c:pt idx="465">
                  <c:v>0.48686909778976623</c:v>
                </c:pt>
                <c:pt idx="466">
                  <c:v>0.48435329363363261</c:v>
                </c:pt>
                <c:pt idx="467">
                  <c:v>0.48207186060605917</c:v>
                </c:pt>
                <c:pt idx="468">
                  <c:v>0.47958084526746769</c:v>
                </c:pt>
                <c:pt idx="469">
                  <c:v>0.4773218917429361</c:v>
                </c:pt>
                <c:pt idx="470">
                  <c:v>0.47485542097178501</c:v>
                </c:pt>
                <c:pt idx="471">
                  <c:v>0.47261872545437583</c:v>
                </c:pt>
                <c:pt idx="472">
                  <c:v>0.47064130338485588</c:v>
                </c:pt>
                <c:pt idx="473">
                  <c:v>0.47017655740719982</c:v>
                </c:pt>
                <c:pt idx="474">
                  <c:v>0.46796190058346365</c:v>
                </c:pt>
                <c:pt idx="475">
                  <c:v>0.46554379579973554</c:v>
                </c:pt>
                <c:pt idx="476">
                  <c:v>0.46335096051717389</c:v>
                </c:pt>
                <c:pt idx="477">
                  <c:v>0.4609566818958275</c:v>
                </c:pt>
                <c:pt idx="478">
                  <c:v>0.46076524190179607</c:v>
                </c:pt>
                <c:pt idx="479">
                  <c:v>0.45878545314159763</c:v>
                </c:pt>
                <c:pt idx="480">
                  <c:v>0.45781438977686084</c:v>
                </c:pt>
                <c:pt idx="481">
                  <c:v>0.45641476591778013</c:v>
                </c:pt>
                <c:pt idx="482">
                  <c:v>0.45597803501297074</c:v>
                </c:pt>
                <c:pt idx="483">
                  <c:v>0.45552247454368439</c:v>
                </c:pt>
                <c:pt idx="484">
                  <c:v>0.45426493079761199</c:v>
                </c:pt>
                <c:pt idx="485">
                  <c:v>0.45191760251966445</c:v>
                </c:pt>
                <c:pt idx="486">
                  <c:v>0.44978895023698628</c:v>
                </c:pt>
                <c:pt idx="487">
                  <c:v>0.44746475074365133</c:v>
                </c:pt>
                <c:pt idx="488">
                  <c:v>0.44535707257891982</c:v>
                </c:pt>
                <c:pt idx="489">
                  <c:v>0.44307442305540917</c:v>
                </c:pt>
                <c:pt idx="490">
                  <c:v>0.44305577397677398</c:v>
                </c:pt>
                <c:pt idx="491">
                  <c:v>0.44154762781003704</c:v>
                </c:pt>
                <c:pt idx="492">
                  <c:v>0.43869023990811701</c:v>
                </c:pt>
                <c:pt idx="493">
                  <c:v>0.43436772048642786</c:v>
                </c:pt>
                <c:pt idx="494">
                  <c:v>0.43313875946328495</c:v>
                </c:pt>
                <c:pt idx="495">
                  <c:v>0.43008779187814439</c:v>
                </c:pt>
                <c:pt idx="496">
                  <c:v>0.42819753821963197</c:v>
                </c:pt>
                <c:pt idx="497">
                  <c:v>0.42657776839046208</c:v>
                </c:pt>
                <c:pt idx="498">
                  <c:v>0.42386666405081436</c:v>
                </c:pt>
                <c:pt idx="499">
                  <c:v>0.42074490471909864</c:v>
                </c:pt>
                <c:pt idx="500">
                  <c:v>0.41967166282268931</c:v>
                </c:pt>
                <c:pt idx="501">
                  <c:v>0.41831640163411377</c:v>
                </c:pt>
                <c:pt idx="502">
                  <c:v>0.41721831319354646</c:v>
                </c:pt>
                <c:pt idx="503">
                  <c:v>0.41662837907234263</c:v>
                </c:pt>
                <c:pt idx="504">
                  <c:v>0.41553346117449624</c:v>
                </c:pt>
                <c:pt idx="505">
                  <c:v>0.41352122861256213</c:v>
                </c:pt>
                <c:pt idx="506">
                  <c:v>0.41188193885876595</c:v>
                </c:pt>
                <c:pt idx="507">
                  <c:v>0.41159396315066871</c:v>
                </c:pt>
                <c:pt idx="508">
                  <c:v>0.41143860045688513</c:v>
                </c:pt>
                <c:pt idx="509">
                  <c:v>0.41052240589929484</c:v>
                </c:pt>
                <c:pt idx="510">
                  <c:v>0.40933496361792754</c:v>
                </c:pt>
                <c:pt idx="511">
                  <c:v>0.40738451321036956</c:v>
                </c:pt>
                <c:pt idx="512">
                  <c:v>0.40689429074303041</c:v>
                </c:pt>
                <c:pt idx="513">
                  <c:v>0.40528314669534921</c:v>
                </c:pt>
                <c:pt idx="514">
                  <c:v>0.40473298935529373</c:v>
                </c:pt>
                <c:pt idx="515">
                  <c:v>0.40128671852363634</c:v>
                </c:pt>
                <c:pt idx="516">
                  <c:v>0.39936303724625283</c:v>
                </c:pt>
                <c:pt idx="517">
                  <c:v>0.39733223435467391</c:v>
                </c:pt>
                <c:pt idx="518">
                  <c:v>0.39682892484189008</c:v>
                </c:pt>
                <c:pt idx="519">
                  <c:v>0.393417140493238</c:v>
                </c:pt>
                <c:pt idx="520">
                  <c:v>0.39090324048831315</c:v>
                </c:pt>
                <c:pt idx="521">
                  <c:v>0.38658656765071014</c:v>
                </c:pt>
                <c:pt idx="522">
                  <c:v>0.37341051103074252</c:v>
                </c:pt>
                <c:pt idx="523">
                  <c:v>0.37241017921976405</c:v>
                </c:pt>
                <c:pt idx="524">
                  <c:v>0.36607770402773343</c:v>
                </c:pt>
                <c:pt idx="525">
                  <c:v>0.36186440412604981</c:v>
                </c:pt>
                <c:pt idx="526">
                  <c:v>0.36095224954936489</c:v>
                </c:pt>
                <c:pt idx="527">
                  <c:v>0.36075993103324278</c:v>
                </c:pt>
                <c:pt idx="528">
                  <c:v>0.35819826921423814</c:v>
                </c:pt>
                <c:pt idx="529">
                  <c:v>0.35465216336445704</c:v>
                </c:pt>
                <c:pt idx="530">
                  <c:v>0.3535517732080824</c:v>
                </c:pt>
                <c:pt idx="531">
                  <c:v>0.35325643195203749</c:v>
                </c:pt>
                <c:pt idx="532">
                  <c:v>0.35208849813752324</c:v>
                </c:pt>
                <c:pt idx="533">
                  <c:v>0.35115492115427588</c:v>
                </c:pt>
                <c:pt idx="534">
                  <c:v>0.3504195421244205</c:v>
                </c:pt>
                <c:pt idx="535">
                  <c:v>0.34946189428620905</c:v>
                </c:pt>
                <c:pt idx="536">
                  <c:v>0.34860306653600648</c:v>
                </c:pt>
                <c:pt idx="537">
                  <c:v>0.34591796425789706</c:v>
                </c:pt>
                <c:pt idx="538">
                  <c:v>0.3447206479949792</c:v>
                </c:pt>
                <c:pt idx="539">
                  <c:v>0.34350432109874129</c:v>
                </c:pt>
                <c:pt idx="540">
                  <c:v>0.3424928591777916</c:v>
                </c:pt>
                <c:pt idx="541">
                  <c:v>0.34181303421925796</c:v>
                </c:pt>
                <c:pt idx="542">
                  <c:v>0.34095131928924111</c:v>
                </c:pt>
                <c:pt idx="543">
                  <c:v>0.33911542548788232</c:v>
                </c:pt>
                <c:pt idx="544">
                  <c:v>0.33849867447641241</c:v>
                </c:pt>
                <c:pt idx="545">
                  <c:v>0.3376607677465206</c:v>
                </c:pt>
                <c:pt idx="546">
                  <c:v>0.33752999792998439</c:v>
                </c:pt>
                <c:pt idx="547">
                  <c:v>0.33724083324779441</c:v>
                </c:pt>
                <c:pt idx="548">
                  <c:v>0.33291723949523638</c:v>
                </c:pt>
                <c:pt idx="549">
                  <c:v>0.33277858179216263</c:v>
                </c:pt>
                <c:pt idx="550">
                  <c:v>0.3292642125847991</c:v>
                </c:pt>
                <c:pt idx="551">
                  <c:v>0.32630149267825703</c:v>
                </c:pt>
                <c:pt idx="552">
                  <c:v>0.32595804707155324</c:v>
                </c:pt>
                <c:pt idx="553">
                  <c:v>0.32589580128750395</c:v>
                </c:pt>
                <c:pt idx="554">
                  <c:v>0.32526321369823202</c:v>
                </c:pt>
                <c:pt idx="555">
                  <c:v>0.32280964949897478</c:v>
                </c:pt>
                <c:pt idx="556">
                  <c:v>0.32154533513395311</c:v>
                </c:pt>
                <c:pt idx="557">
                  <c:v>0.32135534155618012</c:v>
                </c:pt>
                <c:pt idx="558">
                  <c:v>0.31807230154071381</c:v>
                </c:pt>
                <c:pt idx="559">
                  <c:v>0.3149189030390564</c:v>
                </c:pt>
                <c:pt idx="560">
                  <c:v>0.31414065089489684</c:v>
                </c:pt>
                <c:pt idx="561">
                  <c:v>0.31330520845880705</c:v>
                </c:pt>
                <c:pt idx="562">
                  <c:v>0.31317526699998088</c:v>
                </c:pt>
                <c:pt idx="563">
                  <c:v>0.31034237201333431</c:v>
                </c:pt>
                <c:pt idx="564">
                  <c:v>0.30896591820373603</c:v>
                </c:pt>
                <c:pt idx="565">
                  <c:v>0.30740350420893597</c:v>
                </c:pt>
                <c:pt idx="566">
                  <c:v>0.3071678454098587</c:v>
                </c:pt>
                <c:pt idx="567">
                  <c:v>0.30573516428243025</c:v>
                </c:pt>
                <c:pt idx="568">
                  <c:v>0.30544268217196024</c:v>
                </c:pt>
                <c:pt idx="569">
                  <c:v>0.30412189111169757</c:v>
                </c:pt>
                <c:pt idx="570">
                  <c:v>0.30269174586197001</c:v>
                </c:pt>
                <c:pt idx="571">
                  <c:v>0.30248464060279012</c:v>
                </c:pt>
                <c:pt idx="572">
                  <c:v>0.29838062909474561</c:v>
                </c:pt>
                <c:pt idx="573">
                  <c:v>0.29605545627145458</c:v>
                </c:pt>
                <c:pt idx="574">
                  <c:v>0.29526851548855809</c:v>
                </c:pt>
                <c:pt idx="575">
                  <c:v>0.29526846484710645</c:v>
                </c:pt>
                <c:pt idx="576">
                  <c:v>0.29525417454825015</c:v>
                </c:pt>
                <c:pt idx="577">
                  <c:v>0.29231402781601801</c:v>
                </c:pt>
                <c:pt idx="578">
                  <c:v>0.29117030250092341</c:v>
                </c:pt>
                <c:pt idx="579">
                  <c:v>0.28907176991288941</c:v>
                </c:pt>
                <c:pt idx="580">
                  <c:v>0.28810405676694967</c:v>
                </c:pt>
                <c:pt idx="581">
                  <c:v>0.2852325637202377</c:v>
                </c:pt>
                <c:pt idx="582">
                  <c:v>0.28519454715031584</c:v>
                </c:pt>
                <c:pt idx="583">
                  <c:v>0.28497185126630781</c:v>
                </c:pt>
                <c:pt idx="584">
                  <c:v>0.28241666738145932</c:v>
                </c:pt>
                <c:pt idx="585">
                  <c:v>0.2818712238063481</c:v>
                </c:pt>
                <c:pt idx="586">
                  <c:v>0.28119559537215022</c:v>
                </c:pt>
                <c:pt idx="587">
                  <c:v>0.27963304733327615</c:v>
                </c:pt>
                <c:pt idx="588">
                  <c:v>0.27822763280330648</c:v>
                </c:pt>
                <c:pt idx="589">
                  <c:v>0.2768776067464504</c:v>
                </c:pt>
                <c:pt idx="590">
                  <c:v>0.27545345451428921</c:v>
                </c:pt>
                <c:pt idx="591">
                  <c:v>0.27414944092129667</c:v>
                </c:pt>
                <c:pt idx="592">
                  <c:v>0.27273391406771941</c:v>
                </c:pt>
                <c:pt idx="593">
                  <c:v>0.2714481770642535</c:v>
                </c:pt>
                <c:pt idx="594">
                  <c:v>0.27004570049418875</c:v>
                </c:pt>
                <c:pt idx="595">
                  <c:v>0.26877353283833916</c:v>
                </c:pt>
                <c:pt idx="596">
                  <c:v>0.26738472631929655</c:v>
                </c:pt>
                <c:pt idx="597">
                  <c:v>0.2661252430890173</c:v>
                </c:pt>
                <c:pt idx="598">
                  <c:v>0.26475009610601957</c:v>
                </c:pt>
                <c:pt idx="599">
                  <c:v>0.26377093773705684</c:v>
                </c:pt>
                <c:pt idx="600">
                  <c:v>0.26350304766394989</c:v>
                </c:pt>
                <c:pt idx="601">
                  <c:v>0.26214144623219088</c:v>
                </c:pt>
                <c:pt idx="602">
                  <c:v>0.26090668937065831</c:v>
                </c:pt>
                <c:pt idx="603">
                  <c:v>0.25955850344185544</c:v>
                </c:pt>
                <c:pt idx="604">
                  <c:v>0.25916342303881523</c:v>
                </c:pt>
                <c:pt idx="605">
                  <c:v>0.25833591361663921</c:v>
                </c:pt>
                <c:pt idx="606">
                  <c:v>0.25700101157202604</c:v>
                </c:pt>
                <c:pt idx="607">
                  <c:v>0.25579046832886776</c:v>
                </c:pt>
                <c:pt idx="608">
                  <c:v>0.25446871937331822</c:v>
                </c:pt>
                <c:pt idx="609">
                  <c:v>0.25327010391986621</c:v>
                </c:pt>
                <c:pt idx="610">
                  <c:v>0.25246387168663043</c:v>
                </c:pt>
                <c:pt idx="611">
                  <c:v>0.25196137846848365</c:v>
                </c:pt>
                <c:pt idx="612">
                  <c:v>0.25077457326170249</c:v>
                </c:pt>
                <c:pt idx="613">
                  <c:v>0.24947874299339076</c:v>
                </c:pt>
                <c:pt idx="614">
                  <c:v>0.24939379544754564</c:v>
                </c:pt>
                <c:pt idx="615">
                  <c:v>0.24830363166150465</c:v>
                </c:pt>
                <c:pt idx="616">
                  <c:v>0.24702056951738383</c:v>
                </c:pt>
                <c:pt idx="617">
                  <c:v>0.24585703683742646</c:v>
                </c:pt>
                <c:pt idx="618">
                  <c:v>0.24458661701019904</c:v>
                </c:pt>
                <c:pt idx="619">
                  <c:v>0.24343454889488345</c:v>
                </c:pt>
                <c:pt idx="620">
                  <c:v>0.24239427007269032</c:v>
                </c:pt>
                <c:pt idx="621">
                  <c:v>0.24217664681680168</c:v>
                </c:pt>
                <c:pt idx="622">
                  <c:v>0.24103593030302997</c:v>
                </c:pt>
                <c:pt idx="623">
                  <c:v>0.23979042263373201</c:v>
                </c:pt>
                <c:pt idx="624">
                  <c:v>0.23866094587146847</c:v>
                </c:pt>
                <c:pt idx="625">
                  <c:v>0.23783215431419502</c:v>
                </c:pt>
                <c:pt idx="626">
                  <c:v>0.23742771048589284</c:v>
                </c:pt>
                <c:pt idx="627">
                  <c:v>0.23630936272718828</c:v>
                </c:pt>
                <c:pt idx="628">
                  <c:v>0.23508827870360061</c:v>
                </c:pt>
                <c:pt idx="629">
                  <c:v>0.23504911456070038</c:v>
                </c:pt>
                <c:pt idx="630">
                  <c:v>0.23398095029173224</c:v>
                </c:pt>
                <c:pt idx="631">
                  <c:v>0.23277189789986849</c:v>
                </c:pt>
                <c:pt idx="632">
                  <c:v>0.23167548025858731</c:v>
                </c:pt>
                <c:pt idx="633">
                  <c:v>0.2315916773439558</c:v>
                </c:pt>
                <c:pt idx="634">
                  <c:v>0.2304783409479145</c:v>
                </c:pt>
                <c:pt idx="635">
                  <c:v>0.22939272657079915</c:v>
                </c:pt>
                <c:pt idx="636">
                  <c:v>0.22830084222600894</c:v>
                </c:pt>
                <c:pt idx="637">
                  <c:v>0.22820738295889084</c:v>
                </c:pt>
                <c:pt idx="638">
                  <c:v>0.22713246539880641</c:v>
                </c:pt>
                <c:pt idx="639">
                  <c:v>0.22595880125983309</c:v>
                </c:pt>
                <c:pt idx="640">
                  <c:v>0.2237323753718265</c:v>
                </c:pt>
                <c:pt idx="641">
                  <c:v>0.22324377634225182</c:v>
                </c:pt>
                <c:pt idx="642">
                  <c:v>0.22152788698838782</c:v>
                </c:pt>
                <c:pt idx="643">
                  <c:v>0.22059022735073028</c:v>
                </c:pt>
                <c:pt idx="644">
                  <c:v>0.22057822549282655</c:v>
                </c:pt>
                <c:pt idx="645">
                  <c:v>0.21934511995405942</c:v>
                </c:pt>
                <c:pt idx="646">
                  <c:v>0.21934471758927487</c:v>
                </c:pt>
                <c:pt idx="647">
                  <c:v>0.21832750982201149</c:v>
                </c:pt>
                <c:pt idx="648">
                  <c:v>0.21720996224344502</c:v>
                </c:pt>
                <c:pt idx="649">
                  <c:v>0.2161634490126747</c:v>
                </c:pt>
                <c:pt idx="650">
                  <c:v>0.21560913599186465</c:v>
                </c:pt>
                <c:pt idx="651">
                  <c:v>0.21403141045651286</c:v>
                </c:pt>
                <c:pt idx="652">
                  <c:v>0.21301881107224144</c:v>
                </c:pt>
                <c:pt idx="653">
                  <c:v>0.21229153453816996</c:v>
                </c:pt>
                <c:pt idx="654">
                  <c:v>0.211922154777757</c:v>
                </c:pt>
                <c:pt idx="655">
                  <c:v>0.21084258011222462</c:v>
                </c:pt>
                <c:pt idx="656">
                  <c:v>0.21029508780995534</c:v>
                </c:pt>
                <c:pt idx="657">
                  <c:v>0.20983397669990242</c:v>
                </c:pt>
                <c:pt idx="658">
                  <c:v>0.20875227009808964</c:v>
                </c:pt>
                <c:pt idx="659">
                  <c:v>0.20776642282324043</c:v>
                </c:pt>
                <c:pt idx="660">
                  <c:v>0.20669325565297858</c:v>
                </c:pt>
                <c:pt idx="661">
                  <c:v>0.20465630456131423</c:v>
                </c:pt>
                <c:pt idx="662">
                  <c:v>0.20263971863623292</c:v>
                </c:pt>
                <c:pt idx="663">
                  <c:v>0.20227408609400643</c:v>
                </c:pt>
                <c:pt idx="664">
                  <c:v>0.20072492285459098</c:v>
                </c:pt>
                <c:pt idx="665">
                  <c:v>0.20064305149781111</c:v>
                </c:pt>
                <c:pt idx="666">
                  <c:v>0.1981577673859698</c:v>
                </c:pt>
                <c:pt idx="667">
                  <c:v>0.19585294507958204</c:v>
                </c:pt>
                <c:pt idx="668">
                  <c:v>0.19542734556530464</c:v>
                </c:pt>
                <c:pt idx="669">
                  <c:v>0.19470517502139456</c:v>
                </c:pt>
                <c:pt idx="670">
                  <c:v>0.193864695576137</c:v>
                </c:pt>
                <c:pt idx="671">
                  <c:v>0.19194479928945607</c:v>
                </c:pt>
                <c:pt idx="672">
                  <c:v>0.19137848942246383</c:v>
                </c:pt>
                <c:pt idx="673">
                  <c:v>0.19005191167186922</c:v>
                </c:pt>
                <c:pt idx="674">
                  <c:v>0.18914046495654874</c:v>
                </c:pt>
                <c:pt idx="675">
                  <c:v>0.18817901779627008</c:v>
                </c:pt>
                <c:pt idx="676">
                  <c:v>0.18721835511854418</c:v>
                </c:pt>
                <c:pt idx="677">
                  <c:v>0.18632480078775385</c:v>
                </c:pt>
                <c:pt idx="678">
                  <c:v>0.18536394680742688</c:v>
                </c:pt>
                <c:pt idx="679">
                  <c:v>0.18532155096144137</c:v>
                </c:pt>
                <c:pt idx="680">
                  <c:v>0.18448889079128469</c:v>
                </c:pt>
                <c:pt idx="681">
                  <c:v>0.18353590189678234</c:v>
                </c:pt>
                <c:pt idx="682">
                  <c:v>0.18267107658799339</c:v>
                </c:pt>
                <c:pt idx="683">
                  <c:v>0.18228172491477554</c:v>
                </c:pt>
                <c:pt idx="684">
                  <c:v>0.1817272118174898</c:v>
                </c:pt>
                <c:pt idx="685">
                  <c:v>0.18087117475898687</c:v>
                </c:pt>
                <c:pt idx="686">
                  <c:v>0.18006392205581009</c:v>
                </c:pt>
                <c:pt idx="687">
                  <c:v>0.17993656598998292</c:v>
                </c:pt>
                <c:pt idx="688">
                  <c:v>0.17908900796032295</c:v>
                </c:pt>
                <c:pt idx="689">
                  <c:v>0.17816360079253521</c:v>
                </c:pt>
                <c:pt idx="690">
                  <c:v>0.177324401303635</c:v>
                </c:pt>
                <c:pt idx="691">
                  <c:v>0.17640811117816829</c:v>
                </c:pt>
                <c:pt idx="692">
                  <c:v>0.17466991983906691</c:v>
                </c:pt>
                <c:pt idx="693">
                  <c:v>0.17410348823180644</c:v>
                </c:pt>
                <c:pt idx="694">
                  <c:v>0.17294885548215286</c:v>
                </c:pt>
                <c:pt idx="695">
                  <c:v>0.17124474921030267</c:v>
                </c:pt>
                <c:pt idx="696">
                  <c:v>0.15353771200326388</c:v>
                </c:pt>
                <c:pt idx="697">
                  <c:v>0.15321353229980628</c:v>
                </c:pt>
                <c:pt idx="698">
                  <c:v>0.15001941490092108</c:v>
                </c:pt>
                <c:pt idx="699">
                  <c:v>0.14902054785794833</c:v>
                </c:pt>
                <c:pt idx="700">
                  <c:v>0.14628219179305382</c:v>
                </c:pt>
                <c:pt idx="701">
                  <c:v>0.14285882152870324</c:v>
                </c:pt>
                <c:pt idx="702">
                  <c:v>0.14174265569922301</c:v>
                </c:pt>
                <c:pt idx="703">
                  <c:v>0.13744369247677291</c:v>
                </c:pt>
                <c:pt idx="704">
                  <c:v>0.13679355845775121</c:v>
                </c:pt>
                <c:pt idx="705">
                  <c:v>0.13232090300666416</c:v>
                </c:pt>
                <c:pt idx="706">
                  <c:v>0.13095340626118757</c:v>
                </c:pt>
                <c:pt idx="707">
                  <c:v>0.13022002860631418</c:v>
                </c:pt>
                <c:pt idx="708">
                  <c:v>0.12806981109635857</c:v>
                </c:pt>
                <c:pt idx="709">
                  <c:v>0.12669680174730152</c:v>
                </c:pt>
                <c:pt idx="710">
                  <c:v>0.12666402061513177</c:v>
                </c:pt>
                <c:pt idx="711">
                  <c:v>0.12579144329469025</c:v>
                </c:pt>
                <c:pt idx="712">
                  <c:v>0.12368486169061689</c:v>
                </c:pt>
                <c:pt idx="713">
                  <c:v>0.12232227716029846</c:v>
                </c:pt>
                <c:pt idx="714">
                  <c:v>0.10725137736617384</c:v>
                </c:pt>
                <c:pt idx="715">
                  <c:v>0.10493420345790641</c:v>
                </c:pt>
                <c:pt idx="716">
                  <c:v>0.10386173838442117</c:v>
                </c:pt>
                <c:pt idx="717">
                  <c:v>0.10177155845853192</c:v>
                </c:pt>
                <c:pt idx="718">
                  <c:v>9.9282586138081677E-2</c:v>
                </c:pt>
                <c:pt idx="719">
                  <c:v>9.7157376300174111E-2</c:v>
                </c:pt>
                <c:pt idx="720">
                  <c:v>9.6009740049930445E-2</c:v>
                </c:pt>
                <c:pt idx="721">
                  <c:v>9.5926346076565305E-2</c:v>
                </c:pt>
                <c:pt idx="722">
                  <c:v>9.5032151965694603E-2</c:v>
                </c:pt>
                <c:pt idx="723">
                  <c:v>9.4090537061161134E-2</c:v>
                </c:pt>
                <c:pt idx="724">
                  <c:v>9.3834206071377949E-2</c:v>
                </c:pt>
                <c:pt idx="725">
                  <c:v>9.3441230161793398E-2</c:v>
                </c:pt>
                <c:pt idx="726">
                  <c:v>9.2719313808916085E-2</c:v>
                </c:pt>
                <c:pt idx="727">
                  <c:v>9.1774147078151444E-2</c:v>
                </c:pt>
                <c:pt idx="728">
                  <c:v>9.0864634071771228E-2</c:v>
                </c:pt>
                <c:pt idx="729">
                  <c:v>9.0309747456881126E-2</c:v>
                </c:pt>
              </c:numCache>
            </c:numRef>
          </c:yVal>
          <c:smooth val="1"/>
          <c:extLst>
            <c:ext xmlns:c16="http://schemas.microsoft.com/office/drawing/2014/chart" uri="{C3380CC4-5D6E-409C-BE32-E72D297353CC}">
              <c16:uniqueId val="{00000002-D335-2E45-B219-59F6F2A655AE}"/>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Gráficos!$U$6:$U$7</c:f>
              <c:numCache>
                <c:formatCode>0.0000</c:formatCode>
                <c:ptCount val="2"/>
                <c:pt idx="0">
                  <c:v>7.669972059387499E-2</c:v>
                </c:pt>
                <c:pt idx="1">
                  <c:v>99.923300279406106</c:v>
                </c:pt>
              </c:numCache>
            </c:numRef>
          </c:xVal>
          <c:yVal>
            <c:numRef>
              <c:f>Gráficos!$V$6:$V$7</c:f>
              <c:numCache>
                <c:formatCode>General</c:formatCode>
                <c:ptCount val="2"/>
                <c:pt idx="0">
                  <c:v>3</c:v>
                </c:pt>
                <c:pt idx="1">
                  <c:v>3</c:v>
                </c:pt>
              </c:numCache>
            </c:numRef>
          </c:yVal>
          <c:smooth val="1"/>
          <c:extLst>
            <c:ext xmlns:c16="http://schemas.microsoft.com/office/drawing/2014/chart" uri="{C3380CC4-5D6E-409C-BE32-E72D297353CC}">
              <c16:uniqueId val="{00000003-D335-2E45-B219-59F6F2A655AE}"/>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Gráficos!$U$10:$U$11</c:f>
              <c:numCache>
                <c:formatCode>0.0000</c:formatCode>
                <c:ptCount val="2"/>
                <c:pt idx="0">
                  <c:v>7.669972059387499E-2</c:v>
                </c:pt>
                <c:pt idx="1">
                  <c:v>99.923300279406106</c:v>
                </c:pt>
              </c:numCache>
            </c:numRef>
          </c:xVal>
          <c:yVal>
            <c:numRef>
              <c:f>Gráficos!$V$10:$V$11</c:f>
              <c:numCache>
                <c:formatCode>General</c:formatCode>
                <c:ptCount val="2"/>
                <c:pt idx="0">
                  <c:v>0.215</c:v>
                </c:pt>
                <c:pt idx="1">
                  <c:v>0.215</c:v>
                </c:pt>
              </c:numCache>
            </c:numRef>
          </c:yVal>
          <c:smooth val="1"/>
          <c:extLst>
            <c:ext xmlns:c16="http://schemas.microsoft.com/office/drawing/2014/chart" uri="{C3380CC4-5D6E-409C-BE32-E72D297353CC}">
              <c16:uniqueId val="{00000004-D335-2E45-B219-59F6F2A655AE}"/>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1100" b="0" i="0" u="none" strike="noStrike" baseline="0">
                    <a:effectLst/>
                  </a:rPr>
                  <a:t>Probabilidad de Excedencia (%)</a:t>
                </a:r>
                <a:r>
                  <a:rPr lang="en-GB" sz="1100" b="0" i="0" u="none" strike="noStrike" baseline="0"/>
                  <a:t> </a:t>
                </a:r>
                <a:endParaRPr lang="en-GB"/>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sedimentos</a:t>
            </a:r>
          </a:p>
        </c:rich>
      </c:tx>
      <c:overlay val="0"/>
      <c:spPr>
        <a:noFill/>
        <a:ln>
          <a:noFill/>
        </a:ln>
        <a:effectLst/>
      </c:spPr>
    </c:title>
    <c:autoTitleDeleted val="0"/>
    <c:plotArea>
      <c:layout/>
      <c:scatterChart>
        <c:scatterStyle val="lineMarker"/>
        <c:varyColors val="0"/>
        <c:ser>
          <c:idx val="0"/>
          <c:order val="0"/>
          <c:tx>
            <c:strRef>
              <c:f>Escenarios!$D$12</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Gráficos!$AH$6:$AH$735</c:f>
              <c:numCache>
                <c:formatCode>0.0000</c:formatCode>
                <c:ptCount val="730"/>
                <c:pt idx="0">
                  <c:v>0.54499406072350387</c:v>
                </c:pt>
                <c:pt idx="1">
                  <c:v>0.54499406072350387</c:v>
                </c:pt>
                <c:pt idx="2">
                  <c:v>0.28904810265998176</c:v>
                </c:pt>
                <c:pt idx="3">
                  <c:v>0.28904810265998176</c:v>
                </c:pt>
                <c:pt idx="4">
                  <c:v>0.18191498578716442</c:v>
                </c:pt>
                <c:pt idx="5">
                  <c:v>0.18191498578716442</c:v>
                </c:pt>
                <c:pt idx="6">
                  <c:v>0.1581997849977457</c:v>
                </c:pt>
                <c:pt idx="7">
                  <c:v>0.1581997849977457</c:v>
                </c:pt>
                <c:pt idx="8">
                  <c:v>0.13248351201801339</c:v>
                </c:pt>
                <c:pt idx="9">
                  <c:v>0.13248351201801339</c:v>
                </c:pt>
                <c:pt idx="10">
                  <c:v>0.10091154412097288</c:v>
                </c:pt>
                <c:pt idx="11">
                  <c:v>0.10091154412097288</c:v>
                </c:pt>
                <c:pt idx="12">
                  <c:v>0.10091154412097288</c:v>
                </c:pt>
                <c:pt idx="13">
                  <c:v>0.10091154412097288</c:v>
                </c:pt>
                <c:pt idx="14">
                  <c:v>9.922426653641539E-2</c:v>
                </c:pt>
                <c:pt idx="15">
                  <c:v>9.922426653641539E-2</c:v>
                </c:pt>
                <c:pt idx="16">
                  <c:v>9.4272109170586954E-2</c:v>
                </c:pt>
                <c:pt idx="17">
                  <c:v>9.4272109170586954E-2</c:v>
                </c:pt>
                <c:pt idx="18">
                  <c:v>7.3274827547212637E-2</c:v>
                </c:pt>
                <c:pt idx="19">
                  <c:v>7.3274827547212637E-2</c:v>
                </c:pt>
                <c:pt idx="20">
                  <c:v>7.0550308329374076E-2</c:v>
                </c:pt>
                <c:pt idx="21">
                  <c:v>7.0550308329374076E-2</c:v>
                </c:pt>
                <c:pt idx="22">
                  <c:v>6.5300392149678532E-2</c:v>
                </c:pt>
                <c:pt idx="23">
                  <c:v>6.5300392149678532E-2</c:v>
                </c:pt>
                <c:pt idx="24">
                  <c:v>5.910380684224803E-2</c:v>
                </c:pt>
                <c:pt idx="25">
                  <c:v>5.910380684224803E-2</c:v>
                </c:pt>
                <c:pt idx="26">
                  <c:v>5.7912342787163729E-2</c:v>
                </c:pt>
                <c:pt idx="27">
                  <c:v>5.7912342787163729E-2</c:v>
                </c:pt>
                <c:pt idx="28">
                  <c:v>4.0924768012797506E-2</c:v>
                </c:pt>
                <c:pt idx="29">
                  <c:v>4.0924768012797506E-2</c:v>
                </c:pt>
                <c:pt idx="30">
                  <c:v>3.1379746797136607E-2</c:v>
                </c:pt>
                <c:pt idx="31">
                  <c:v>3.1379746797136607E-2</c:v>
                </c:pt>
                <c:pt idx="32">
                  <c:v>2.5443170034012322E-2</c:v>
                </c:pt>
                <c:pt idx="33">
                  <c:v>2.5443170034012322E-2</c:v>
                </c:pt>
                <c:pt idx="34">
                  <c:v>2.4757614372886854E-2</c:v>
                </c:pt>
                <c:pt idx="35">
                  <c:v>2.4757614372886854E-2</c:v>
                </c:pt>
                <c:pt idx="36">
                  <c:v>2.4757614372886854E-2</c:v>
                </c:pt>
                <c:pt idx="37">
                  <c:v>2.4757614372886854E-2</c:v>
                </c:pt>
                <c:pt idx="38">
                  <c:v>2.2136578795659539E-2</c:v>
                </c:pt>
                <c:pt idx="39">
                  <c:v>2.2136578795659539E-2</c:v>
                </c:pt>
                <c:pt idx="40">
                  <c:v>2.0295174817389738E-2</c:v>
                </c:pt>
                <c:pt idx="41">
                  <c:v>2.0295174817389738E-2</c:v>
                </c:pt>
                <c:pt idx="42">
                  <c:v>1.9125248648633623E-2</c:v>
                </c:pt>
                <c:pt idx="43">
                  <c:v>1.9125248648633623E-2</c:v>
                </c:pt>
                <c:pt idx="44">
                  <c:v>1.8557276969933791E-2</c:v>
                </c:pt>
                <c:pt idx="45">
                  <c:v>1.8557276969933791E-2</c:v>
                </c:pt>
                <c:pt idx="46">
                  <c:v>1.8557276969933791E-2</c:v>
                </c:pt>
                <c:pt idx="47">
                  <c:v>1.8557276969933791E-2</c:v>
                </c:pt>
                <c:pt idx="48">
                  <c:v>1.6396229176533189E-2</c:v>
                </c:pt>
                <c:pt idx="49">
                  <c:v>1.6396229176533189E-2</c:v>
                </c:pt>
                <c:pt idx="50">
                  <c:v>1.4407478670422325E-2</c:v>
                </c:pt>
                <c:pt idx="51">
                  <c:v>1.4407478670422325E-2</c:v>
                </c:pt>
                <c:pt idx="52">
                  <c:v>1.3936419779987858E-2</c:v>
                </c:pt>
                <c:pt idx="53">
                  <c:v>1.3936419779987858E-2</c:v>
                </c:pt>
                <c:pt idx="54">
                  <c:v>6.5221721344851536E-3</c:v>
                </c:pt>
                <c:pt idx="55">
                  <c:v>6.5221721344851536E-3</c:v>
                </c:pt>
                <c:pt idx="56">
                  <c:v>6.2434286354691631E-3</c:v>
                </c:pt>
                <c:pt idx="57">
                  <c:v>6.2434286354691631E-3</c:v>
                </c:pt>
                <c:pt idx="58">
                  <c:v>4.9667672671450599E-3</c:v>
                </c:pt>
                <c:pt idx="59">
                  <c:v>4.9667672671450599E-3</c:v>
                </c:pt>
                <c:pt idx="60">
                  <c:v>4.5086459665664271E-3</c:v>
                </c:pt>
                <c:pt idx="61">
                  <c:v>4.5086459665664271E-3</c:v>
                </c:pt>
                <c:pt idx="62">
                  <c:v>3.874958484556722E-3</c:v>
                </c:pt>
                <c:pt idx="63">
                  <c:v>3.874958484556722E-3</c:v>
                </c:pt>
                <c:pt idx="64">
                  <c:v>3.6775443597536774E-3</c:v>
                </c:pt>
                <c:pt idx="65">
                  <c:v>3.6775443597536774E-3</c:v>
                </c:pt>
                <c:pt idx="66">
                  <c:v>2.9539515570566493E-3</c:v>
                </c:pt>
                <c:pt idx="67">
                  <c:v>2.9539515570566493E-3</c:v>
                </c:pt>
                <c:pt idx="68">
                  <c:v>2.7890029768494959E-3</c:v>
                </c:pt>
                <c:pt idx="69">
                  <c:v>2.7890029768494959E-3</c:v>
                </c:pt>
                <c:pt idx="70">
                  <c:v>2.3306193007539243E-3</c:v>
                </c:pt>
                <c:pt idx="71">
                  <c:v>2.3306193007539243E-3</c:v>
                </c:pt>
                <c:pt idx="72">
                  <c:v>1.4591225633935219E-3</c:v>
                </c:pt>
                <c:pt idx="73">
                  <c:v>1.4591225633935219E-3</c:v>
                </c:pt>
                <c:pt idx="74">
                  <c:v>1.3555827894667974E-3</c:v>
                </c:pt>
                <c:pt idx="75">
                  <c:v>1.3555827894667974E-3</c:v>
                </c:pt>
                <c:pt idx="76">
                  <c:v>1.2569393853731979E-3</c:v>
                </c:pt>
                <c:pt idx="77">
                  <c:v>1.2569393853731979E-3</c:v>
                </c:pt>
                <c:pt idx="78">
                  <c:v>9.0903563500684982E-4</c:v>
                </c:pt>
                <c:pt idx="79">
                  <c:v>9.0903563500684982E-4</c:v>
                </c:pt>
                <c:pt idx="80">
                  <c:v>9.0903563500684982E-4</c:v>
                </c:pt>
                <c:pt idx="81">
                  <c:v>9.0903563500684982E-4</c:v>
                </c:pt>
                <c:pt idx="82">
                  <c:v>8.3315347668308992E-4</c:v>
                </c:pt>
                <c:pt idx="83">
                  <c:v>8.3315347668308992E-4</c:v>
                </c:pt>
                <c:pt idx="84">
                  <c:v>5.705575927928946E-4</c:v>
                </c:pt>
                <c:pt idx="85">
                  <c:v>5.705575927928946E-4</c:v>
                </c:pt>
                <c:pt idx="86">
                  <c:v>5.705575927928946E-4</c:v>
                </c:pt>
                <c:pt idx="87">
                  <c:v>5.705575927928946E-4</c:v>
                </c:pt>
                <c:pt idx="88">
                  <c:v>4.6221380036118689E-4</c:v>
                </c:pt>
                <c:pt idx="89">
                  <c:v>4.6221380036118689E-4</c:v>
                </c:pt>
                <c:pt idx="90">
                  <c:v>3.6795092152411968E-4</c:v>
                </c:pt>
                <c:pt idx="91">
                  <c:v>3.6795092152411968E-4</c:v>
                </c:pt>
                <c:pt idx="92">
                  <c:v>2.868543570526655E-4</c:v>
                </c:pt>
                <c:pt idx="93">
                  <c:v>2.868543570526655E-4</c:v>
                </c:pt>
                <c:pt idx="94">
                  <c:v>2.509581754752923E-4</c:v>
                </c:pt>
                <c:pt idx="95">
                  <c:v>2.509581754752923E-4</c:v>
                </c:pt>
                <c:pt idx="96">
                  <c:v>2.1801155732266257E-4</c:v>
                </c:pt>
                <c:pt idx="97">
                  <c:v>2.1801155732266257E-4</c:v>
                </c:pt>
                <c:pt idx="98">
                  <c:v>9.3551645705700659E-5</c:v>
                </c:pt>
                <c:pt idx="99">
                  <c:v>9.3551645705700659E-5</c:v>
                </c:pt>
                <c:pt idx="100">
                  <c:v>4.7033037042020616E-5</c:v>
                </c:pt>
                <c:pt idx="101">
                  <c:v>4.7033037042020616E-5</c:v>
                </c:pt>
                <c:pt idx="102">
                  <c:v>3.5547444500061145E-5</c:v>
                </c:pt>
                <c:pt idx="103">
                  <c:v>3.5547444500061145E-5</c:v>
                </c:pt>
                <c:pt idx="104">
                  <c:v>3.5547444500061145E-5</c:v>
                </c:pt>
                <c:pt idx="105">
                  <c:v>3.5547444500061145E-5</c:v>
                </c:pt>
                <c:pt idx="106">
                  <c:v>2.5886949033241468E-5</c:v>
                </c:pt>
                <c:pt idx="107">
                  <c:v>2.5886949033241468E-5</c:v>
                </c:pt>
                <c:pt idx="108">
                  <c:v>1.7941085162743587E-5</c:v>
                </c:pt>
                <c:pt idx="109">
                  <c:v>1.7941085162743587E-5</c:v>
                </c:pt>
                <c:pt idx="110">
                  <c:v>1.1599878140201507E-5</c:v>
                </c:pt>
                <c:pt idx="111">
                  <c:v>1.1599878140201507E-5</c:v>
                </c:pt>
                <c:pt idx="112">
                  <c:v>6.753883849682075E-6</c:v>
                </c:pt>
                <c:pt idx="113">
                  <c:v>6.753883849682075E-6</c:v>
                </c:pt>
                <c:pt idx="114">
                  <c:v>3.2942315574173045E-6</c:v>
                </c:pt>
                <c:pt idx="115">
                  <c:v>3.2942315574173045E-6</c:v>
                </c:pt>
                <c:pt idx="116">
                  <c:v>1.1126697994711324E-6</c:v>
                </c:pt>
                <c:pt idx="117">
                  <c:v>1.1126697994711324E-6</c:v>
                </c:pt>
                <c:pt idx="118">
                  <c:v>1.0161573758853595E-7</c:v>
                </c:pt>
                <c:pt idx="119">
                  <c:v>1.0161573758853595E-7</c:v>
                </c:pt>
                <c:pt idx="120">
                  <c:v>1.0161573758853595E-7</c:v>
                </c:pt>
                <c:pt idx="121">
                  <c:v>1.0161573758853595E-7</c:v>
                </c:pt>
                <c:pt idx="122">
                  <c:v>1.0161573758853595E-7</c:v>
                </c:pt>
                <c:pt idx="123">
                  <c:v>1.0161573758853595E-7</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0-C755-BC41-9F67-99BA05FDB153}"/>
            </c:ext>
          </c:extLst>
        </c:ser>
        <c:ser>
          <c:idx val="1"/>
          <c:order val="1"/>
          <c:tx>
            <c:strRef>
              <c:f>Escenarios!$E$12</c:f>
              <c:strCache>
                <c:ptCount val="1"/>
                <c:pt idx="0">
                  <c:v>Escenario 1</c:v>
                </c:pt>
              </c:strCache>
            </c:strRef>
          </c:tx>
          <c:spPr>
            <a:ln w="12700"/>
          </c:spPr>
          <c:marker>
            <c:symbol val="none"/>
          </c:marker>
          <c:dPt>
            <c:idx val="9"/>
            <c:bubble3D val="0"/>
            <c:extLst>
              <c:ext xmlns:c16="http://schemas.microsoft.com/office/drawing/2014/chart" uri="{C3380CC4-5D6E-409C-BE32-E72D297353CC}">
                <c16:uniqueId val="{00000001-C755-BC41-9F67-99BA05FDB153}"/>
              </c:ext>
            </c:extLst>
          </c:dPt>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Gráficos!$AJ$6:$AJ$735</c:f>
              <c:numCache>
                <c:formatCode>0.0000</c:formatCode>
                <c:ptCount val="730"/>
                <c:pt idx="0">
                  <c:v>2.7568393886943342E-2</c:v>
                </c:pt>
                <c:pt idx="1">
                  <c:v>2.7568393886943342E-2</c:v>
                </c:pt>
                <c:pt idx="2">
                  <c:v>1.1748574703868787E-2</c:v>
                </c:pt>
                <c:pt idx="3">
                  <c:v>1.1748574703868787E-2</c:v>
                </c:pt>
                <c:pt idx="4">
                  <c:v>6.0652450512418505E-3</c:v>
                </c:pt>
                <c:pt idx="5">
                  <c:v>6.0652450512418505E-3</c:v>
                </c:pt>
                <c:pt idx="6">
                  <c:v>4.9256035213049026E-3</c:v>
                </c:pt>
                <c:pt idx="7">
                  <c:v>4.9256035213049026E-3</c:v>
                </c:pt>
                <c:pt idx="8">
                  <c:v>3.754359697946145E-3</c:v>
                </c:pt>
                <c:pt idx="9">
                  <c:v>3.754359697946145E-3</c:v>
                </c:pt>
                <c:pt idx="10">
                  <c:v>2.4291066274635164E-3</c:v>
                </c:pt>
                <c:pt idx="11">
                  <c:v>2.4291066274635164E-3</c:v>
                </c:pt>
                <c:pt idx="12">
                  <c:v>2.4291066274635164E-3</c:v>
                </c:pt>
                <c:pt idx="13">
                  <c:v>2.4291066274635164E-3</c:v>
                </c:pt>
                <c:pt idx="14">
                  <c:v>2.362428892392849E-3</c:v>
                </c:pt>
                <c:pt idx="15">
                  <c:v>2.362428892392849E-3</c:v>
                </c:pt>
                <c:pt idx="16">
                  <c:v>2.1694867369238401E-3</c:v>
                </c:pt>
                <c:pt idx="17">
                  <c:v>2.1694867369238401E-3</c:v>
                </c:pt>
                <c:pt idx="18">
                  <c:v>1.4024609941149051E-3</c:v>
                </c:pt>
                <c:pt idx="19">
                  <c:v>1.4024609941149051E-3</c:v>
                </c:pt>
                <c:pt idx="20">
                  <c:v>1.3097874036803901E-3</c:v>
                </c:pt>
                <c:pt idx="21">
                  <c:v>1.3097874036803901E-3</c:v>
                </c:pt>
                <c:pt idx="22">
                  <c:v>1.1363036262931592E-3</c:v>
                </c:pt>
                <c:pt idx="23">
                  <c:v>1.1363036262931592E-3</c:v>
                </c:pt>
                <c:pt idx="24">
                  <c:v>9.4085612920865019E-4</c:v>
                </c:pt>
                <c:pt idx="25">
                  <c:v>9.4085612920865019E-4</c:v>
                </c:pt>
                <c:pt idx="26">
                  <c:v>9.045196203585756E-4</c:v>
                </c:pt>
                <c:pt idx="27">
                  <c:v>9.045196203585756E-4</c:v>
                </c:pt>
                <c:pt idx="28">
                  <c:v>4.3786271036209653E-4</c:v>
                </c:pt>
                <c:pt idx="29">
                  <c:v>4.3786271036209653E-4</c:v>
                </c:pt>
                <c:pt idx="30">
                  <c:v>2.2837143380960271E-4</c:v>
                </c:pt>
                <c:pt idx="31">
                  <c:v>2.2837143380960271E-4</c:v>
                </c:pt>
                <c:pt idx="32">
                  <c:v>1.2413572581378019E-4</c:v>
                </c:pt>
                <c:pt idx="33">
                  <c:v>1.2413572581378019E-4</c:v>
                </c:pt>
                <c:pt idx="34">
                  <c:v>1.1365823459627676E-4</c:v>
                </c:pt>
                <c:pt idx="35">
                  <c:v>1.1365823459627676E-4</c:v>
                </c:pt>
                <c:pt idx="36">
                  <c:v>1.1365823459627676E-4</c:v>
                </c:pt>
                <c:pt idx="37">
                  <c:v>1.1365823459627676E-4</c:v>
                </c:pt>
                <c:pt idx="38">
                  <c:v>7.6992637078816998E-5</c:v>
                </c:pt>
                <c:pt idx="39">
                  <c:v>7.6992637078816998E-5</c:v>
                </c:pt>
                <c:pt idx="40">
                  <c:v>5.4725695572683668E-5</c:v>
                </c:pt>
                <c:pt idx="41">
                  <c:v>5.4725695572683668E-5</c:v>
                </c:pt>
                <c:pt idx="42">
                  <c:v>4.2226157693705667E-5</c:v>
                </c:pt>
                <c:pt idx="43">
                  <c:v>4.2226157693705667E-5</c:v>
                </c:pt>
                <c:pt idx="44">
                  <c:v>3.6650729072519916E-5</c:v>
                </c:pt>
                <c:pt idx="45">
                  <c:v>3.6650729072519916E-5</c:v>
                </c:pt>
                <c:pt idx="46">
                  <c:v>3.6650729072519916E-5</c:v>
                </c:pt>
                <c:pt idx="47">
                  <c:v>3.6650729072519916E-5</c:v>
                </c:pt>
                <c:pt idx="48">
                  <c:v>1.8618486865075985E-5</c:v>
                </c:pt>
                <c:pt idx="49">
                  <c:v>1.8618486865075985E-5</c:v>
                </c:pt>
                <c:pt idx="50">
                  <c:v>6.9543390447236171E-6</c:v>
                </c:pt>
                <c:pt idx="51">
                  <c:v>6.9543390447236171E-6</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4.961282052271435E-6</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4.961282052271435E-6</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2-C755-BC41-9F67-99BA05FDB153}"/>
            </c:ext>
          </c:extLst>
        </c:ser>
        <c:ser>
          <c:idx val="2"/>
          <c:order val="2"/>
          <c:tx>
            <c:strRef>
              <c:f>Escenarios!$F$12</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Gráficos!$AL$6:$AL$735</c:f>
              <c:numCache>
                <c:formatCode>0.0000</c:formatCode>
                <c:ptCount val="730"/>
                <c:pt idx="0">
                  <c:v>0.13857956857668732</c:v>
                </c:pt>
                <c:pt idx="1">
                  <c:v>0.13857956857668732</c:v>
                </c:pt>
                <c:pt idx="2">
                  <c:v>6.6328902356223921E-2</c:v>
                </c:pt>
                <c:pt idx="3">
                  <c:v>6.6328902356223921E-2</c:v>
                </c:pt>
                <c:pt idx="4">
                  <c:v>3.8292560196742223E-2</c:v>
                </c:pt>
                <c:pt idx="5">
                  <c:v>3.8292560196742223E-2</c:v>
                </c:pt>
                <c:pt idx="6">
                  <c:v>3.236658877034472E-2</c:v>
                </c:pt>
                <c:pt idx="7">
                  <c:v>3.236658877034472E-2</c:v>
                </c:pt>
                <c:pt idx="8">
                  <c:v>2.6094026165565078E-2</c:v>
                </c:pt>
                <c:pt idx="9">
                  <c:v>2.6094026165565078E-2</c:v>
                </c:pt>
                <c:pt idx="10">
                  <c:v>1.8662045766775257E-2</c:v>
                </c:pt>
                <c:pt idx="11">
                  <c:v>1.8662045766775257E-2</c:v>
                </c:pt>
                <c:pt idx="12">
                  <c:v>1.8662045766775257E-2</c:v>
                </c:pt>
                <c:pt idx="13">
                  <c:v>1.8662045766775257E-2</c:v>
                </c:pt>
                <c:pt idx="14">
                  <c:v>1.8274793000073071E-2</c:v>
                </c:pt>
                <c:pt idx="15">
                  <c:v>1.8274793000073071E-2</c:v>
                </c:pt>
                <c:pt idx="16">
                  <c:v>1.7144826711252947E-2</c:v>
                </c:pt>
                <c:pt idx="17">
                  <c:v>1.7144826711252947E-2</c:v>
                </c:pt>
                <c:pt idx="18">
                  <c:v>1.2476693699853552E-2</c:v>
                </c:pt>
                <c:pt idx="19">
                  <c:v>1.2476693699853552E-2</c:v>
                </c:pt>
                <c:pt idx="20">
                  <c:v>1.1887535804012287E-2</c:v>
                </c:pt>
                <c:pt idx="21">
                  <c:v>1.1887535804012287E-2</c:v>
                </c:pt>
                <c:pt idx="22">
                  <c:v>1.0764629846204731E-2</c:v>
                </c:pt>
                <c:pt idx="23">
                  <c:v>1.0764629846204731E-2</c:v>
                </c:pt>
                <c:pt idx="24">
                  <c:v>9.4619100454486366E-3</c:v>
                </c:pt>
                <c:pt idx="25">
                  <c:v>9.4619100454486366E-3</c:v>
                </c:pt>
                <c:pt idx="26">
                  <c:v>9.214459149361507E-3</c:v>
                </c:pt>
                <c:pt idx="27">
                  <c:v>9.214459149361507E-3</c:v>
                </c:pt>
                <c:pt idx="28">
                  <c:v>5.8125712788200945E-3</c:v>
                </c:pt>
                <c:pt idx="29">
                  <c:v>5.8125712788200945E-3</c:v>
                </c:pt>
                <c:pt idx="30">
                  <c:v>4.0317927473223431E-3</c:v>
                </c:pt>
                <c:pt idx="31">
                  <c:v>4.0317927473223431E-3</c:v>
                </c:pt>
                <c:pt idx="32">
                  <c:v>2.9898393658710954E-3</c:v>
                </c:pt>
                <c:pt idx="33">
                  <c:v>2.9898393658710954E-3</c:v>
                </c:pt>
                <c:pt idx="34">
                  <c:v>2.873485351338734E-3</c:v>
                </c:pt>
                <c:pt idx="35">
                  <c:v>2.873485351338734E-3</c:v>
                </c:pt>
                <c:pt idx="36">
                  <c:v>2.873485351338734E-3</c:v>
                </c:pt>
                <c:pt idx="37">
                  <c:v>2.873485351338734E-3</c:v>
                </c:pt>
                <c:pt idx="38">
                  <c:v>2.4373472597346052E-3</c:v>
                </c:pt>
                <c:pt idx="39">
                  <c:v>2.4373472597346052E-3</c:v>
                </c:pt>
                <c:pt idx="40">
                  <c:v>2.13995882688968E-3</c:v>
                </c:pt>
                <c:pt idx="41">
                  <c:v>2.13995882688968E-3</c:v>
                </c:pt>
                <c:pt idx="42">
                  <c:v>1.9553000255508202E-3</c:v>
                </c:pt>
                <c:pt idx="43">
                  <c:v>1.9553000255508202E-3</c:v>
                </c:pt>
                <c:pt idx="44">
                  <c:v>1.8669407275638623E-3</c:v>
                </c:pt>
                <c:pt idx="45">
                  <c:v>1.8669407275638623E-3</c:v>
                </c:pt>
                <c:pt idx="46">
                  <c:v>1.8669407275638623E-3</c:v>
                </c:pt>
                <c:pt idx="47">
                  <c:v>1.8669407275638623E-3</c:v>
                </c:pt>
                <c:pt idx="48">
                  <c:v>1.5391162197172625E-3</c:v>
                </c:pt>
                <c:pt idx="49">
                  <c:v>1.5391162197172625E-3</c:v>
                </c:pt>
                <c:pt idx="50">
                  <c:v>1.250515208039692E-3</c:v>
                </c:pt>
                <c:pt idx="51">
                  <c:v>1.250515208039692E-3</c:v>
                </c:pt>
                <c:pt idx="52">
                  <c:v>1.1842193679619942E-3</c:v>
                </c:pt>
                <c:pt idx="53">
                  <c:v>1.1842193679619942E-3</c:v>
                </c:pt>
                <c:pt idx="54">
                  <c:v>2.8633162539769204E-4</c:v>
                </c:pt>
                <c:pt idx="55">
                  <c:v>2.8633162539769204E-4</c:v>
                </c:pt>
                <c:pt idx="56">
                  <c:v>2.6004797389482472E-4</c:v>
                </c:pt>
                <c:pt idx="57">
                  <c:v>2.6004797389482472E-4</c:v>
                </c:pt>
                <c:pt idx="58">
                  <c:v>1.5053761615271003E-4</c:v>
                </c:pt>
                <c:pt idx="59">
                  <c:v>1.5053761615271003E-4</c:v>
                </c:pt>
                <c:pt idx="60">
                  <c:v>1.1629153881699043E-4</c:v>
                </c:pt>
                <c:pt idx="61">
                  <c:v>1.1629153881699043E-4</c:v>
                </c:pt>
                <c:pt idx="62">
                  <c:v>7.4275894335738742E-5</c:v>
                </c:pt>
                <c:pt idx="63">
                  <c:v>7.4275894335738742E-5</c:v>
                </c:pt>
                <c:pt idx="64">
                  <c:v>6.2623694118653505E-5</c:v>
                </c:pt>
                <c:pt idx="65">
                  <c:v>6.2623694118653505E-5</c:v>
                </c:pt>
                <c:pt idx="66">
                  <c:v>2.6843249988531917E-5</c:v>
                </c:pt>
                <c:pt idx="67">
                  <c:v>2.6843249988531917E-5</c:v>
                </c:pt>
                <c:pt idx="68">
                  <c:v>2.0430492293355487E-5</c:v>
                </c:pt>
                <c:pt idx="69">
                  <c:v>2.0430492293355487E-5</c:v>
                </c:pt>
                <c:pt idx="70">
                  <c:v>6.7138485533609168E-6</c:v>
                </c:pt>
                <c:pt idx="71">
                  <c:v>6.7138485533609168E-6</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3-C755-BC41-9F67-99BA05FDB153}"/>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Gráficos!$U$14:$U$15</c:f>
              <c:numCache>
                <c:formatCode>0.0000</c:formatCode>
                <c:ptCount val="2"/>
                <c:pt idx="0">
                  <c:v>7.669972059387499E-2</c:v>
                </c:pt>
                <c:pt idx="1">
                  <c:v>99.923300279406106</c:v>
                </c:pt>
              </c:numCache>
            </c:numRef>
          </c:xVal>
          <c:yVal>
            <c:numRef>
              <c:f>Gráficos!$V$14:$V$15</c:f>
              <c:numCache>
                <c:formatCode>General</c:formatCode>
                <c:ptCount val="2"/>
                <c:pt idx="0">
                  <c:v>1.2500000000000001E-2</c:v>
                </c:pt>
                <c:pt idx="1">
                  <c:v>1.2500000000000001E-2</c:v>
                </c:pt>
              </c:numCache>
            </c:numRef>
          </c:yVal>
          <c:smooth val="0"/>
          <c:extLst>
            <c:ext xmlns:c16="http://schemas.microsoft.com/office/drawing/2014/chart" uri="{C3380CC4-5D6E-409C-BE32-E72D297353CC}">
              <c16:uniqueId val="{00000004-C755-BC41-9F67-99BA05FDB153}"/>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Gráficos!$U$18:$U$19</c:f>
              <c:numCache>
                <c:formatCode>0.0000</c:formatCode>
                <c:ptCount val="2"/>
                <c:pt idx="0">
                  <c:v>7.669972059387499E-2</c:v>
                </c:pt>
                <c:pt idx="1">
                  <c:v>99.923300279406106</c:v>
                </c:pt>
              </c:numCache>
            </c:numRef>
          </c:xVal>
          <c:yVal>
            <c:numRef>
              <c:f>Gráficos!$V$18:$V$19</c:f>
              <c:numCache>
                <c:formatCode>General</c:formatCode>
                <c:ptCount val="2"/>
                <c:pt idx="0">
                  <c:v>1.5E-3</c:v>
                </c:pt>
                <c:pt idx="1">
                  <c:v>1.5E-3</c:v>
                </c:pt>
              </c:numCache>
            </c:numRef>
          </c:yVal>
          <c:smooth val="0"/>
          <c:extLst>
            <c:ext xmlns:c16="http://schemas.microsoft.com/office/drawing/2014/chart" uri="{C3380CC4-5D6E-409C-BE32-E72D297353CC}">
              <c16:uniqueId val="{00000005-C755-BC41-9F67-99BA05FDB153}"/>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Probabilidad de Excedencia (%)</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635000</xdr:colOff>
      <xdr:row>6</xdr:row>
      <xdr:rowOff>254000</xdr:rowOff>
    </xdr:from>
    <xdr:to>
      <xdr:col>12</xdr:col>
      <xdr:colOff>292100</xdr:colOff>
      <xdr:row>6</xdr:row>
      <xdr:rowOff>679564</xdr:rowOff>
    </xdr:to>
    <xdr:pic>
      <xdr:nvPicPr>
        <xdr:cNvPr id="8" name="Picture 7">
          <a:extLst>
            <a:ext uri="{FF2B5EF4-FFF2-40B4-BE49-F238E27FC236}">
              <a16:creationId xmlns:a16="http://schemas.microsoft.com/office/drawing/2014/main" id="{BCDBFD93-B06F-B442-9C92-FB8FA977765C}"/>
            </a:ext>
          </a:extLst>
        </xdr:cNvPr>
        <xdr:cNvPicPr>
          <a:picLocks noChangeAspect="1"/>
        </xdr:cNvPicPr>
      </xdr:nvPicPr>
      <xdr:blipFill>
        <a:blip xmlns:r="http://schemas.openxmlformats.org/officeDocument/2006/relationships" r:embed="rId1"/>
        <a:stretch>
          <a:fillRect/>
        </a:stretch>
      </xdr:blipFill>
      <xdr:spPr>
        <a:xfrm>
          <a:off x="2070100" y="495300"/>
          <a:ext cx="7772400" cy="425564"/>
        </a:xfrm>
        <a:prstGeom prst="rect">
          <a:avLst/>
        </a:prstGeom>
      </xdr:spPr>
    </xdr:pic>
    <xdr:clientData/>
  </xdr:twoCellAnchor>
  <xdr:twoCellAnchor editAs="oneCell">
    <xdr:from>
      <xdr:col>3</xdr:col>
      <xdr:colOff>533401</xdr:colOff>
      <xdr:row>10</xdr:row>
      <xdr:rowOff>38100</xdr:rowOff>
    </xdr:from>
    <xdr:to>
      <xdr:col>12</xdr:col>
      <xdr:colOff>183710</xdr:colOff>
      <xdr:row>22</xdr:row>
      <xdr:rowOff>47244</xdr:rowOff>
    </xdr:to>
    <xdr:pic>
      <xdr:nvPicPr>
        <xdr:cNvPr id="5" name="Picture 4">
          <a:extLst>
            <a:ext uri="{FF2B5EF4-FFF2-40B4-BE49-F238E27FC236}">
              <a16:creationId xmlns:a16="http://schemas.microsoft.com/office/drawing/2014/main" id="{DE0C0659-D6DD-7D41-B866-FB1DA87F4B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1" y="2286000"/>
          <a:ext cx="7765609" cy="2295144"/>
        </a:xfrm>
        <a:prstGeom prst="rect">
          <a:avLst/>
        </a:prstGeom>
      </xdr:spPr>
    </xdr:pic>
    <xdr:clientData/>
  </xdr:twoCellAnchor>
  <xdr:twoCellAnchor editAs="oneCell">
    <xdr:from>
      <xdr:col>3</xdr:col>
      <xdr:colOff>648608</xdr:colOff>
      <xdr:row>6</xdr:row>
      <xdr:rowOff>1034143</xdr:rowOff>
    </xdr:from>
    <xdr:to>
      <xdr:col>12</xdr:col>
      <xdr:colOff>88900</xdr:colOff>
      <xdr:row>7</xdr:row>
      <xdr:rowOff>247651</xdr:rowOff>
    </xdr:to>
    <xdr:pic>
      <xdr:nvPicPr>
        <xdr:cNvPr id="4" name="Picture 3">
          <a:extLst>
            <a:ext uri="{FF2B5EF4-FFF2-40B4-BE49-F238E27FC236}">
              <a16:creationId xmlns:a16="http://schemas.microsoft.com/office/drawing/2014/main" id="{70E2EA4B-48B4-F4F3-EE63-45A6DC1291E7}"/>
            </a:ext>
          </a:extLst>
        </xdr:cNvPr>
        <xdr:cNvPicPr>
          <a:picLocks noChangeAspect="1"/>
        </xdr:cNvPicPr>
      </xdr:nvPicPr>
      <xdr:blipFill rotWithShape="1">
        <a:blip xmlns:r="http://schemas.openxmlformats.org/officeDocument/2006/relationships" r:embed="rId3"/>
        <a:srcRect r="29211" b="626"/>
        <a:stretch/>
      </xdr:blipFill>
      <xdr:spPr>
        <a:xfrm>
          <a:off x="1956708" y="1269093"/>
          <a:ext cx="6869792" cy="4327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20</xdr:row>
      <xdr:rowOff>0</xdr:rowOff>
    </xdr:from>
    <xdr:to>
      <xdr:col>21</xdr:col>
      <xdr:colOff>0</xdr:colOff>
      <xdr:row>47</xdr:row>
      <xdr:rowOff>0</xdr:rowOff>
    </xdr:to>
    <xdr:graphicFrame macro="">
      <xdr:nvGraphicFramePr>
        <xdr:cNvPr id="2" name="Chart 1">
          <a:extLst>
            <a:ext uri="{FF2B5EF4-FFF2-40B4-BE49-F238E27FC236}">
              <a16:creationId xmlns:a16="http://schemas.microsoft.com/office/drawing/2014/main" id="{FC28F82F-8A86-1D4D-83A3-35FD08A31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0</xdr:colOff>
      <xdr:row>31</xdr:row>
      <xdr:rowOff>0</xdr:rowOff>
    </xdr:to>
    <xdr:graphicFrame macro="">
      <xdr:nvGraphicFramePr>
        <xdr:cNvPr id="6" name="Chart 5">
          <a:extLst>
            <a:ext uri="{FF2B5EF4-FFF2-40B4-BE49-F238E27FC236}">
              <a16:creationId xmlns:a16="http://schemas.microsoft.com/office/drawing/2014/main" id="{86667CA3-208D-804D-8383-75004E46A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11</xdr:col>
      <xdr:colOff>0</xdr:colOff>
      <xdr:row>31</xdr:row>
      <xdr:rowOff>0</xdr:rowOff>
    </xdr:to>
    <xdr:graphicFrame macro="">
      <xdr:nvGraphicFramePr>
        <xdr:cNvPr id="7" name="Chart 6">
          <a:extLst>
            <a:ext uri="{FF2B5EF4-FFF2-40B4-BE49-F238E27FC236}">
              <a16:creationId xmlns:a16="http://schemas.microsoft.com/office/drawing/2014/main" id="{96134B5B-CEC3-8642-B28D-2C2A14BF1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32</xdr:row>
      <xdr:rowOff>0</xdr:rowOff>
    </xdr:from>
    <xdr:to>
      <xdr:col>6</xdr:col>
      <xdr:colOff>0</xdr:colOff>
      <xdr:row>59</xdr:row>
      <xdr:rowOff>0</xdr:rowOff>
    </xdr:to>
    <xdr:graphicFrame macro="">
      <xdr:nvGraphicFramePr>
        <xdr:cNvPr id="8" name="Chart 7">
          <a:extLst>
            <a:ext uri="{FF2B5EF4-FFF2-40B4-BE49-F238E27FC236}">
              <a16:creationId xmlns:a16="http://schemas.microsoft.com/office/drawing/2014/main" id="{A80EC700-BDE3-FC4F-BCF4-98EB05D0B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0</xdr:rowOff>
    </xdr:from>
    <xdr:to>
      <xdr:col>11</xdr:col>
      <xdr:colOff>0</xdr:colOff>
      <xdr:row>59</xdr:row>
      <xdr:rowOff>0</xdr:rowOff>
    </xdr:to>
    <xdr:graphicFrame macro="">
      <xdr:nvGraphicFramePr>
        <xdr:cNvPr id="9" name="Chart 8">
          <a:extLst>
            <a:ext uri="{FF2B5EF4-FFF2-40B4-BE49-F238E27FC236}">
              <a16:creationId xmlns:a16="http://schemas.microsoft.com/office/drawing/2014/main" id="{A338B2A9-8ADF-404A-B868-33F8EAAC1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16</xdr:col>
      <xdr:colOff>0</xdr:colOff>
      <xdr:row>30</xdr:row>
      <xdr:rowOff>173736</xdr:rowOff>
    </xdr:to>
    <xdr:graphicFrame macro="">
      <xdr:nvGraphicFramePr>
        <xdr:cNvPr id="10" name="Chart 9">
          <a:extLst>
            <a:ext uri="{FF2B5EF4-FFF2-40B4-BE49-F238E27FC236}">
              <a16:creationId xmlns:a16="http://schemas.microsoft.com/office/drawing/2014/main" id="{5CE9C44A-6958-3441-A199-6CAE55455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32</xdr:row>
      <xdr:rowOff>0</xdr:rowOff>
    </xdr:from>
    <xdr:to>
      <xdr:col>15</xdr:col>
      <xdr:colOff>822452</xdr:colOff>
      <xdr:row>59</xdr:row>
      <xdr:rowOff>4572</xdr:rowOff>
    </xdr:to>
    <xdr:graphicFrame macro="">
      <xdr:nvGraphicFramePr>
        <xdr:cNvPr id="11" name="Chart 10">
          <a:extLst>
            <a:ext uri="{FF2B5EF4-FFF2-40B4-BE49-F238E27FC236}">
              <a16:creationId xmlns:a16="http://schemas.microsoft.com/office/drawing/2014/main" id="{3AD04971-F3DE-1E4A-90F6-99C029485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18875-EFEE-4FFB-95FC-2C2422E9E442}">
  <sheetPr codeName="Sheet1"/>
  <dimension ref="A1:AS113"/>
  <sheetViews>
    <sheetView tabSelected="1" topLeftCell="A13" zoomScaleNormal="100" workbookViewId="0">
      <selection activeCell="N7" sqref="N7"/>
    </sheetView>
  </sheetViews>
  <sheetFormatPr baseColWidth="10" defaultColWidth="8.81640625" defaultRowHeight="14" x14ac:dyDescent="0.3"/>
  <cols>
    <col min="1" max="1" width="4.453125" style="3" customWidth="1"/>
    <col min="2" max="2" width="2.453125" style="3" customWidth="1"/>
    <col min="3" max="3" width="11.81640625" style="3" customWidth="1"/>
    <col min="4" max="14" width="11.81640625" style="4" customWidth="1"/>
    <col min="15" max="15" width="2.453125" style="4" customWidth="1"/>
    <col min="16" max="45" width="8.81640625" style="3"/>
    <col min="46" max="16384" width="8.81640625" style="4"/>
  </cols>
  <sheetData>
    <row r="1" spans="2:15" s="3" customFormat="1" x14ac:dyDescent="0.3"/>
    <row r="2" spans="2:15" s="3" customFormat="1" ht="4.5" customHeight="1" thickBot="1" x14ac:dyDescent="0.35"/>
    <row r="3" spans="2:15" s="3" customFormat="1" hidden="1" x14ac:dyDescent="0.3"/>
    <row r="4" spans="2:15" s="3" customFormat="1" hidden="1" x14ac:dyDescent="0.3"/>
    <row r="5" spans="2:15" s="3" customFormat="1" hidden="1" x14ac:dyDescent="0.3"/>
    <row r="6" spans="2:15" s="3" customFormat="1" hidden="1" x14ac:dyDescent="0.3"/>
    <row r="7" spans="2:15" s="3" customFormat="1" ht="96" customHeight="1" x14ac:dyDescent="0.3">
      <c r="B7" s="9"/>
      <c r="C7" s="10"/>
      <c r="D7" s="10"/>
      <c r="E7" s="10"/>
      <c r="F7" s="10"/>
      <c r="G7" s="10"/>
      <c r="H7" s="10"/>
      <c r="I7" s="10"/>
      <c r="J7" s="10"/>
      <c r="K7" s="10"/>
      <c r="L7" s="10"/>
      <c r="M7" s="10"/>
      <c r="N7" s="10"/>
      <c r="O7" s="11"/>
    </row>
    <row r="8" spans="2:15" s="3" customFormat="1" ht="32.25" customHeight="1" x14ac:dyDescent="0.3">
      <c r="B8" s="14"/>
      <c r="C8" s="1"/>
      <c r="D8" s="1"/>
      <c r="E8" s="1"/>
      <c r="F8" s="1"/>
      <c r="G8" s="1"/>
      <c r="H8" s="1"/>
      <c r="I8" s="1"/>
      <c r="J8" s="1"/>
      <c r="K8" s="1"/>
      <c r="L8" s="1"/>
      <c r="M8" s="1"/>
      <c r="N8" s="1"/>
      <c r="O8" s="15"/>
    </row>
    <row r="9" spans="2:15" x14ac:dyDescent="0.3">
      <c r="B9" s="160"/>
      <c r="C9" s="161"/>
      <c r="D9" s="18"/>
      <c r="E9" s="18"/>
      <c r="F9" s="18"/>
      <c r="G9" s="18"/>
      <c r="H9" s="18"/>
      <c r="I9" s="18"/>
      <c r="J9" s="18"/>
      <c r="K9" s="18"/>
      <c r="L9" s="18"/>
      <c r="M9" s="18"/>
      <c r="N9" s="18"/>
      <c r="O9" s="91"/>
    </row>
    <row r="10" spans="2:15" s="3" customFormat="1" x14ac:dyDescent="0.3">
      <c r="B10" s="94"/>
      <c r="C10" s="95"/>
      <c r="D10" s="96"/>
      <c r="E10" s="96"/>
      <c r="F10" s="96"/>
      <c r="G10" s="96"/>
      <c r="H10" s="96"/>
      <c r="I10" s="96"/>
      <c r="J10" s="96"/>
      <c r="K10" s="96"/>
      <c r="L10" s="96"/>
      <c r="M10" s="96"/>
      <c r="N10" s="96"/>
      <c r="O10" s="97"/>
    </row>
    <row r="11" spans="2:15" s="3" customFormat="1" x14ac:dyDescent="0.3">
      <c r="B11" s="94"/>
      <c r="C11" s="95"/>
      <c r="D11" s="96"/>
      <c r="E11" s="96"/>
      <c r="F11" s="96"/>
      <c r="G11" s="96"/>
      <c r="H11" s="96"/>
      <c r="I11" s="96"/>
      <c r="J11" s="96"/>
      <c r="K11" s="96"/>
      <c r="L11" s="96"/>
      <c r="M11" s="96"/>
      <c r="N11" s="96"/>
      <c r="O11" s="97"/>
    </row>
    <row r="12" spans="2:15" s="3" customFormat="1" x14ac:dyDescent="0.3">
      <c r="B12" s="94"/>
      <c r="C12" s="95"/>
      <c r="D12" s="96"/>
      <c r="E12" s="96"/>
      <c r="F12" s="96"/>
      <c r="G12" s="96"/>
      <c r="H12" s="96"/>
      <c r="I12" s="96"/>
      <c r="J12" s="96"/>
      <c r="K12" s="96"/>
      <c r="L12" s="96"/>
      <c r="M12" s="96"/>
      <c r="N12" s="96"/>
      <c r="O12" s="97"/>
    </row>
    <row r="13" spans="2:15" s="3" customFormat="1" x14ac:dyDescent="0.3">
      <c r="B13" s="94"/>
      <c r="C13" s="95"/>
      <c r="D13" s="96"/>
      <c r="E13" s="96"/>
      <c r="F13" s="96"/>
      <c r="G13" s="96"/>
      <c r="H13" s="96"/>
      <c r="I13" s="96"/>
      <c r="J13" s="96"/>
      <c r="K13" s="96"/>
      <c r="L13" s="96"/>
      <c r="M13" s="96"/>
      <c r="N13" s="96"/>
      <c r="O13" s="97"/>
    </row>
    <row r="14" spans="2:15" s="3" customFormat="1" x14ac:dyDescent="0.3">
      <c r="B14" s="94"/>
      <c r="C14" s="95"/>
      <c r="D14" s="96"/>
      <c r="E14" s="96"/>
      <c r="F14" s="96"/>
      <c r="G14" s="96"/>
      <c r="H14" s="96"/>
      <c r="I14" s="96"/>
      <c r="J14" s="96"/>
      <c r="K14" s="96"/>
      <c r="L14" s="96"/>
      <c r="M14" s="96"/>
      <c r="N14" s="96"/>
      <c r="O14" s="97"/>
    </row>
    <row r="15" spans="2:15" s="3" customFormat="1" x14ac:dyDescent="0.3">
      <c r="B15" s="94"/>
      <c r="C15" s="95"/>
      <c r="D15" s="96"/>
      <c r="E15" s="96"/>
      <c r="F15" s="96"/>
      <c r="G15" s="96"/>
      <c r="H15" s="96"/>
      <c r="I15" s="96"/>
      <c r="J15" s="96"/>
      <c r="K15" s="96"/>
      <c r="L15" s="96"/>
      <c r="M15" s="96"/>
      <c r="N15" s="96"/>
      <c r="O15" s="97"/>
    </row>
    <row r="16" spans="2:15" s="3" customFormat="1" x14ac:dyDescent="0.3">
      <c r="B16" s="94"/>
      <c r="C16" s="95"/>
      <c r="D16" s="96"/>
      <c r="E16" s="96"/>
      <c r="F16" s="96"/>
      <c r="G16" s="96"/>
      <c r="H16" s="96"/>
      <c r="I16" s="96"/>
      <c r="J16" s="96"/>
      <c r="K16" s="96"/>
      <c r="L16" s="96"/>
      <c r="M16" s="96"/>
      <c r="N16" s="96"/>
      <c r="O16" s="97"/>
    </row>
    <row r="17" spans="2:15" s="3" customFormat="1" x14ac:dyDescent="0.3">
      <c r="B17" s="94"/>
      <c r="C17" s="95"/>
      <c r="D17" s="96"/>
      <c r="E17" s="96"/>
      <c r="F17" s="96"/>
      <c r="G17" s="96"/>
      <c r="H17" s="96"/>
      <c r="I17" s="96"/>
      <c r="J17" s="96"/>
      <c r="K17" s="96"/>
      <c r="L17" s="96"/>
      <c r="M17" s="96"/>
      <c r="N17" s="96"/>
      <c r="O17" s="97"/>
    </row>
    <row r="18" spans="2:15" s="3" customFormat="1" x14ac:dyDescent="0.3">
      <c r="B18" s="94"/>
      <c r="C18" s="95"/>
      <c r="D18" s="96"/>
      <c r="E18" s="96"/>
      <c r="F18" s="96"/>
      <c r="G18" s="96"/>
      <c r="H18" s="96"/>
      <c r="I18" s="96"/>
      <c r="J18" s="96"/>
      <c r="K18" s="96"/>
      <c r="L18" s="96"/>
      <c r="M18" s="96"/>
      <c r="N18" s="96"/>
      <c r="O18" s="97"/>
    </row>
    <row r="19" spans="2:15" s="3" customFormat="1" x14ac:dyDescent="0.3">
      <c r="B19" s="94"/>
      <c r="C19" s="95"/>
      <c r="D19" s="96"/>
      <c r="E19" s="96"/>
      <c r="F19" s="96"/>
      <c r="G19" s="96"/>
      <c r="H19" s="96"/>
      <c r="I19" s="96"/>
      <c r="J19" s="96"/>
      <c r="K19" s="96"/>
      <c r="L19" s="96"/>
      <c r="M19" s="96"/>
      <c r="N19" s="96"/>
      <c r="O19" s="97"/>
    </row>
    <row r="20" spans="2:15" s="3" customFormat="1" x14ac:dyDescent="0.3">
      <c r="B20" s="94"/>
      <c r="C20" s="95"/>
      <c r="D20" s="96"/>
      <c r="E20" s="96"/>
      <c r="F20" s="96"/>
      <c r="G20" s="96"/>
      <c r="H20" s="96"/>
      <c r="I20" s="96"/>
      <c r="J20" s="96"/>
      <c r="K20" s="96"/>
      <c r="L20" s="96"/>
      <c r="M20" s="96"/>
      <c r="N20" s="96"/>
      <c r="O20" s="97"/>
    </row>
    <row r="21" spans="2:15" s="3" customFormat="1" x14ac:dyDescent="0.3">
      <c r="B21" s="94"/>
      <c r="C21" s="95"/>
      <c r="D21" s="96"/>
      <c r="E21" s="96"/>
      <c r="F21" s="96"/>
      <c r="G21" s="96"/>
      <c r="H21" s="96"/>
      <c r="I21" s="96"/>
      <c r="J21" s="96"/>
      <c r="K21" s="96"/>
      <c r="L21" s="96"/>
      <c r="M21" s="96"/>
      <c r="N21" s="96"/>
      <c r="O21" s="97"/>
    </row>
    <row r="22" spans="2:15" s="3" customFormat="1" x14ac:dyDescent="0.3">
      <c r="B22" s="94"/>
      <c r="C22" s="95"/>
      <c r="D22" s="96"/>
      <c r="E22" s="96"/>
      <c r="F22" s="96"/>
      <c r="G22" s="96"/>
      <c r="H22" s="96"/>
      <c r="I22" s="96"/>
      <c r="J22" s="96"/>
      <c r="K22" s="96"/>
      <c r="L22" s="96"/>
      <c r="M22" s="96"/>
      <c r="N22" s="96"/>
      <c r="O22" s="97"/>
    </row>
    <row r="23" spans="2:15" s="3" customFormat="1" x14ac:dyDescent="0.3">
      <c r="B23" s="94"/>
      <c r="C23" s="164" t="s">
        <v>90</v>
      </c>
      <c r="D23" s="164"/>
      <c r="E23" s="164"/>
      <c r="F23" s="164"/>
      <c r="G23" s="164"/>
      <c r="H23" s="164"/>
      <c r="I23" s="164"/>
      <c r="J23" s="164"/>
      <c r="K23" s="164"/>
      <c r="L23" s="164"/>
      <c r="M23" s="164"/>
      <c r="N23" s="164"/>
      <c r="O23" s="97"/>
    </row>
    <row r="24" spans="2:15" s="3" customFormat="1" x14ac:dyDescent="0.3">
      <c r="B24" s="94"/>
      <c r="C24" s="164"/>
      <c r="D24" s="164"/>
      <c r="E24" s="164"/>
      <c r="F24" s="164"/>
      <c r="G24" s="164"/>
      <c r="H24" s="164"/>
      <c r="I24" s="164"/>
      <c r="J24" s="164"/>
      <c r="K24" s="164"/>
      <c r="L24" s="164"/>
      <c r="M24" s="164"/>
      <c r="N24" s="164"/>
      <c r="O24" s="97"/>
    </row>
    <row r="25" spans="2:15" s="3" customFormat="1" x14ac:dyDescent="0.3">
      <c r="B25" s="94"/>
      <c r="C25" s="164"/>
      <c r="D25" s="164"/>
      <c r="E25" s="164"/>
      <c r="F25" s="164"/>
      <c r="G25" s="164"/>
      <c r="H25" s="164"/>
      <c r="I25" s="164"/>
      <c r="J25" s="164"/>
      <c r="K25" s="164"/>
      <c r="L25" s="164"/>
      <c r="M25" s="164"/>
      <c r="N25" s="164"/>
      <c r="O25" s="97"/>
    </row>
    <row r="26" spans="2:15" s="3" customFormat="1" x14ac:dyDescent="0.3">
      <c r="B26" s="94"/>
      <c r="C26" s="164"/>
      <c r="D26" s="164"/>
      <c r="E26" s="164"/>
      <c r="F26" s="164"/>
      <c r="G26" s="164"/>
      <c r="H26" s="164"/>
      <c r="I26" s="164"/>
      <c r="J26" s="164"/>
      <c r="K26" s="164"/>
      <c r="L26" s="164"/>
      <c r="M26" s="164"/>
      <c r="N26" s="164"/>
      <c r="O26" s="97"/>
    </row>
    <row r="27" spans="2:15" ht="15.5" x14ac:dyDescent="0.35">
      <c r="B27" s="14"/>
      <c r="C27" s="166" t="s">
        <v>44</v>
      </c>
      <c r="D27" s="166"/>
      <c r="E27" s="166"/>
      <c r="F27" s="166"/>
      <c r="G27" s="166"/>
      <c r="H27" s="166"/>
      <c r="I27" s="166"/>
      <c r="J27" s="166"/>
      <c r="K27" s="166"/>
      <c r="L27" s="166"/>
      <c r="M27" s="166"/>
      <c r="N27" s="166"/>
      <c r="O27" s="15"/>
    </row>
    <row r="28" spans="2:15" ht="15.5" x14ac:dyDescent="0.35">
      <c r="B28" s="14"/>
      <c r="C28" s="165"/>
      <c r="D28" s="165"/>
      <c r="E28" s="165"/>
      <c r="F28" s="165"/>
      <c r="G28" s="165"/>
      <c r="H28" s="165"/>
      <c r="I28" s="165"/>
      <c r="J28" s="165"/>
      <c r="K28" s="165"/>
      <c r="L28" s="165"/>
      <c r="M28" s="165"/>
      <c r="N28" s="165"/>
      <c r="O28" s="15"/>
    </row>
    <row r="29" spans="2:15" ht="15.5" x14ac:dyDescent="0.35">
      <c r="B29" s="14"/>
      <c r="C29" s="115"/>
      <c r="D29" s="116">
        <v>7.6890000000000001</v>
      </c>
      <c r="E29" s="167" t="s">
        <v>168</v>
      </c>
      <c r="F29" s="165"/>
      <c r="G29" s="165"/>
      <c r="H29" s="165"/>
      <c r="I29" s="165"/>
      <c r="J29" s="165"/>
      <c r="K29" s="165"/>
      <c r="L29" s="165"/>
      <c r="M29" s="165"/>
      <c r="N29" s="165"/>
      <c r="O29" s="15"/>
    </row>
    <row r="30" spans="2:15" ht="15.5" x14ac:dyDescent="0.35">
      <c r="B30" s="14"/>
      <c r="C30" s="165"/>
      <c r="D30" s="165"/>
      <c r="E30" s="165"/>
      <c r="F30" s="165"/>
      <c r="G30" s="165"/>
      <c r="H30" s="165"/>
      <c r="I30" s="165"/>
      <c r="J30" s="165"/>
      <c r="K30" s="165"/>
      <c r="L30" s="165"/>
      <c r="M30" s="165"/>
      <c r="N30" s="165"/>
      <c r="O30" s="15"/>
    </row>
    <row r="31" spans="2:15" x14ac:dyDescent="0.3">
      <c r="B31" s="14"/>
      <c r="C31" s="162" t="s">
        <v>254</v>
      </c>
      <c r="D31" s="163"/>
      <c r="E31" s="163"/>
      <c r="F31" s="163"/>
      <c r="G31" s="163"/>
      <c r="H31" s="163"/>
      <c r="I31" s="163"/>
      <c r="J31" s="163"/>
      <c r="K31" s="163"/>
      <c r="L31" s="163"/>
      <c r="M31" s="163"/>
      <c r="N31" s="163"/>
      <c r="O31" s="15"/>
    </row>
    <row r="32" spans="2:15" x14ac:dyDescent="0.3">
      <c r="B32" s="14"/>
      <c r="C32" s="163"/>
      <c r="D32" s="163"/>
      <c r="E32" s="163"/>
      <c r="F32" s="163"/>
      <c r="G32" s="163"/>
      <c r="H32" s="163"/>
      <c r="I32" s="163"/>
      <c r="J32" s="163"/>
      <c r="K32" s="163"/>
      <c r="L32" s="163"/>
      <c r="M32" s="163"/>
      <c r="N32" s="163"/>
      <c r="O32" s="15"/>
    </row>
    <row r="33" spans="2:15" x14ac:dyDescent="0.3">
      <c r="B33" s="14"/>
      <c r="C33" s="163"/>
      <c r="D33" s="163"/>
      <c r="E33" s="163"/>
      <c r="F33" s="163"/>
      <c r="G33" s="163"/>
      <c r="H33" s="163"/>
      <c r="I33" s="163"/>
      <c r="J33" s="163"/>
      <c r="K33" s="163"/>
      <c r="L33" s="163"/>
      <c r="M33" s="163"/>
      <c r="N33" s="163"/>
      <c r="O33" s="15"/>
    </row>
    <row r="34" spans="2:15" x14ac:dyDescent="0.3">
      <c r="B34" s="14"/>
      <c r="C34" s="163"/>
      <c r="D34" s="163"/>
      <c r="E34" s="163"/>
      <c r="F34" s="163"/>
      <c r="G34" s="163"/>
      <c r="H34" s="163"/>
      <c r="I34" s="163"/>
      <c r="J34" s="163"/>
      <c r="K34" s="163"/>
      <c r="L34" s="163"/>
      <c r="M34" s="163"/>
      <c r="N34" s="163"/>
      <c r="O34" s="15"/>
    </row>
    <row r="35" spans="2:15" x14ac:dyDescent="0.3">
      <c r="B35" s="14"/>
      <c r="C35" s="163"/>
      <c r="D35" s="163"/>
      <c r="E35" s="163"/>
      <c r="F35" s="163"/>
      <c r="G35" s="163"/>
      <c r="H35" s="163"/>
      <c r="I35" s="163"/>
      <c r="J35" s="163"/>
      <c r="K35" s="163"/>
      <c r="L35" s="163"/>
      <c r="M35" s="163"/>
      <c r="N35" s="163"/>
      <c r="O35" s="15"/>
    </row>
    <row r="36" spans="2:15" x14ac:dyDescent="0.3">
      <c r="B36" s="14"/>
      <c r="C36" s="163"/>
      <c r="D36" s="163"/>
      <c r="E36" s="163"/>
      <c r="F36" s="163"/>
      <c r="G36" s="163"/>
      <c r="H36" s="163"/>
      <c r="I36" s="163"/>
      <c r="J36" s="163"/>
      <c r="K36" s="163"/>
      <c r="L36" s="163"/>
      <c r="M36" s="163"/>
      <c r="N36" s="163"/>
      <c r="O36" s="15"/>
    </row>
    <row r="37" spans="2:15" x14ac:dyDescent="0.3">
      <c r="B37" s="14"/>
      <c r="C37" s="163"/>
      <c r="D37" s="163"/>
      <c r="E37" s="163"/>
      <c r="F37" s="163"/>
      <c r="G37" s="163"/>
      <c r="H37" s="163"/>
      <c r="I37" s="163"/>
      <c r="J37" s="163"/>
      <c r="K37" s="163"/>
      <c r="L37" s="163"/>
      <c r="M37" s="163"/>
      <c r="N37" s="163"/>
      <c r="O37" s="15"/>
    </row>
    <row r="38" spans="2:15" x14ac:dyDescent="0.3">
      <c r="B38" s="14"/>
      <c r="C38" s="163"/>
      <c r="D38" s="163"/>
      <c r="E38" s="163"/>
      <c r="F38" s="163"/>
      <c r="G38" s="163"/>
      <c r="H38" s="163"/>
      <c r="I38" s="163"/>
      <c r="J38" s="163"/>
      <c r="K38" s="163"/>
      <c r="L38" s="163"/>
      <c r="M38" s="163"/>
      <c r="N38" s="163"/>
      <c r="O38" s="15"/>
    </row>
    <row r="39" spans="2:15" x14ac:dyDescent="0.3">
      <c r="B39" s="14"/>
      <c r="C39" s="163"/>
      <c r="D39" s="163"/>
      <c r="E39" s="163"/>
      <c r="F39" s="163"/>
      <c r="G39" s="163"/>
      <c r="H39" s="163"/>
      <c r="I39" s="163"/>
      <c r="J39" s="163"/>
      <c r="K39" s="163"/>
      <c r="L39" s="163"/>
      <c r="M39" s="163"/>
      <c r="N39" s="163"/>
      <c r="O39" s="15"/>
    </row>
    <row r="40" spans="2:15" x14ac:dyDescent="0.3">
      <c r="B40" s="14"/>
      <c r="C40" s="163"/>
      <c r="D40" s="163"/>
      <c r="E40" s="163"/>
      <c r="F40" s="163"/>
      <c r="G40" s="163"/>
      <c r="H40" s="163"/>
      <c r="I40" s="163"/>
      <c r="J40" s="163"/>
      <c r="K40" s="163"/>
      <c r="L40" s="163"/>
      <c r="M40" s="163"/>
      <c r="N40" s="163"/>
      <c r="O40" s="15"/>
    </row>
    <row r="41" spans="2:15" x14ac:dyDescent="0.3">
      <c r="B41" s="14"/>
      <c r="C41" s="163"/>
      <c r="D41" s="163"/>
      <c r="E41" s="163"/>
      <c r="F41" s="163"/>
      <c r="G41" s="163"/>
      <c r="H41" s="163"/>
      <c r="I41" s="163"/>
      <c r="J41" s="163"/>
      <c r="K41" s="163"/>
      <c r="L41" s="163"/>
      <c r="M41" s="163"/>
      <c r="N41" s="163"/>
      <c r="O41" s="84"/>
    </row>
    <row r="42" spans="2:15" x14ac:dyDescent="0.3">
      <c r="B42" s="14"/>
      <c r="C42" s="163"/>
      <c r="D42" s="163"/>
      <c r="E42" s="163"/>
      <c r="F42" s="163"/>
      <c r="G42" s="163"/>
      <c r="H42" s="163"/>
      <c r="I42" s="163"/>
      <c r="J42" s="163"/>
      <c r="K42" s="163"/>
      <c r="L42" s="163"/>
      <c r="M42" s="163"/>
      <c r="N42" s="163"/>
      <c r="O42" s="84"/>
    </row>
    <row r="43" spans="2:15" x14ac:dyDescent="0.3">
      <c r="B43" s="14"/>
      <c r="C43" s="163"/>
      <c r="D43" s="163"/>
      <c r="E43" s="163"/>
      <c r="F43" s="163"/>
      <c r="G43" s="163"/>
      <c r="H43" s="163"/>
      <c r="I43" s="163"/>
      <c r="J43" s="163"/>
      <c r="K43" s="163"/>
      <c r="L43" s="163"/>
      <c r="M43" s="163"/>
      <c r="N43" s="163"/>
      <c r="O43" s="84"/>
    </row>
    <row r="44" spans="2:15" x14ac:dyDescent="0.3">
      <c r="B44" s="14"/>
      <c r="C44" s="163"/>
      <c r="D44" s="163"/>
      <c r="E44" s="163"/>
      <c r="F44" s="163"/>
      <c r="G44" s="163"/>
      <c r="H44" s="163"/>
      <c r="I44" s="163"/>
      <c r="J44" s="163"/>
      <c r="K44" s="163"/>
      <c r="L44" s="163"/>
      <c r="M44" s="163"/>
      <c r="N44" s="163"/>
      <c r="O44" s="84"/>
    </row>
    <row r="45" spans="2:15" x14ac:dyDescent="0.3">
      <c r="B45" s="14"/>
      <c r="C45" s="163"/>
      <c r="D45" s="163"/>
      <c r="E45" s="163"/>
      <c r="F45" s="163"/>
      <c r="G45" s="163"/>
      <c r="H45" s="163"/>
      <c r="I45" s="163"/>
      <c r="J45" s="163"/>
      <c r="K45" s="163"/>
      <c r="L45" s="163"/>
      <c r="M45" s="163"/>
      <c r="N45" s="163"/>
      <c r="O45" s="84"/>
    </row>
    <row r="46" spans="2:15" x14ac:dyDescent="0.3">
      <c r="B46" s="14"/>
      <c r="C46" s="163"/>
      <c r="D46" s="163"/>
      <c r="E46" s="163"/>
      <c r="F46" s="163"/>
      <c r="G46" s="163"/>
      <c r="H46" s="163"/>
      <c r="I46" s="163"/>
      <c r="J46" s="163"/>
      <c r="K46" s="163"/>
      <c r="L46" s="163"/>
      <c r="M46" s="163"/>
      <c r="N46" s="163"/>
      <c r="O46" s="84"/>
    </row>
    <row r="47" spans="2:15" x14ac:dyDescent="0.3">
      <c r="B47" s="14"/>
      <c r="C47" s="163"/>
      <c r="D47" s="163"/>
      <c r="E47" s="163"/>
      <c r="F47" s="163"/>
      <c r="G47" s="163"/>
      <c r="H47" s="163"/>
      <c r="I47" s="163"/>
      <c r="J47" s="163"/>
      <c r="K47" s="163"/>
      <c r="L47" s="163"/>
      <c r="M47" s="163"/>
      <c r="N47" s="163"/>
      <c r="O47" s="15"/>
    </row>
    <row r="48" spans="2:15" x14ac:dyDescent="0.3">
      <c r="B48" s="14"/>
      <c r="C48" s="163"/>
      <c r="D48" s="163"/>
      <c r="E48" s="163"/>
      <c r="F48" s="163"/>
      <c r="G48" s="163"/>
      <c r="H48" s="163"/>
      <c r="I48" s="163"/>
      <c r="J48" s="163"/>
      <c r="K48" s="163"/>
      <c r="L48" s="163"/>
      <c r="M48" s="163"/>
      <c r="N48" s="163"/>
      <c r="O48" s="15"/>
    </row>
    <row r="49" spans="2:15" x14ac:dyDescent="0.3">
      <c r="B49" s="14"/>
      <c r="C49" s="163"/>
      <c r="D49" s="163"/>
      <c r="E49" s="163"/>
      <c r="F49" s="163"/>
      <c r="G49" s="163"/>
      <c r="H49" s="163"/>
      <c r="I49" s="163"/>
      <c r="J49" s="163"/>
      <c r="K49" s="163"/>
      <c r="L49" s="163"/>
      <c r="M49" s="163"/>
      <c r="N49" s="163"/>
      <c r="O49" s="15"/>
    </row>
    <row r="50" spans="2:15" x14ac:dyDescent="0.3">
      <c r="B50" s="14"/>
      <c r="C50" s="163"/>
      <c r="D50" s="163"/>
      <c r="E50" s="163"/>
      <c r="F50" s="163"/>
      <c r="G50" s="163"/>
      <c r="H50" s="163"/>
      <c r="I50" s="163"/>
      <c r="J50" s="163"/>
      <c r="K50" s="163"/>
      <c r="L50" s="163"/>
      <c r="M50" s="163"/>
      <c r="N50" s="163"/>
      <c r="O50" s="15"/>
    </row>
    <row r="51" spans="2:15" x14ac:dyDescent="0.3">
      <c r="B51" s="14"/>
      <c r="C51" s="163"/>
      <c r="D51" s="163"/>
      <c r="E51" s="163"/>
      <c r="F51" s="163"/>
      <c r="G51" s="163"/>
      <c r="H51" s="163"/>
      <c r="I51" s="163"/>
      <c r="J51" s="163"/>
      <c r="K51" s="163"/>
      <c r="L51" s="163"/>
      <c r="M51" s="163"/>
      <c r="N51" s="163"/>
      <c r="O51" s="15"/>
    </row>
    <row r="52" spans="2:15" x14ac:dyDescent="0.3">
      <c r="B52" s="14"/>
      <c r="C52" s="163"/>
      <c r="D52" s="163"/>
      <c r="E52" s="163"/>
      <c r="F52" s="163"/>
      <c r="G52" s="163"/>
      <c r="H52" s="163"/>
      <c r="I52" s="163"/>
      <c r="J52" s="163"/>
      <c r="K52" s="163"/>
      <c r="L52" s="163"/>
      <c r="M52" s="163"/>
      <c r="N52" s="163"/>
      <c r="O52" s="15"/>
    </row>
    <row r="53" spans="2:15" x14ac:dyDescent="0.3">
      <c r="B53" s="14"/>
      <c r="C53" s="163"/>
      <c r="D53" s="163"/>
      <c r="E53" s="163"/>
      <c r="F53" s="163"/>
      <c r="G53" s="163"/>
      <c r="H53" s="163"/>
      <c r="I53" s="163"/>
      <c r="J53" s="163"/>
      <c r="K53" s="163"/>
      <c r="L53" s="163"/>
      <c r="M53" s="163"/>
      <c r="N53" s="163"/>
      <c r="O53" s="15"/>
    </row>
    <row r="54" spans="2:15" x14ac:dyDescent="0.3">
      <c r="B54" s="14"/>
      <c r="C54" s="163"/>
      <c r="D54" s="163"/>
      <c r="E54" s="163"/>
      <c r="F54" s="163"/>
      <c r="G54" s="163"/>
      <c r="H54" s="163"/>
      <c r="I54" s="163"/>
      <c r="J54" s="163"/>
      <c r="K54" s="163"/>
      <c r="L54" s="163"/>
      <c r="M54" s="163"/>
      <c r="N54" s="163"/>
      <c r="O54" s="15"/>
    </row>
    <row r="55" spans="2:15" x14ac:dyDescent="0.3">
      <c r="B55" s="14"/>
      <c r="C55" s="163"/>
      <c r="D55" s="163"/>
      <c r="E55" s="163"/>
      <c r="F55" s="163"/>
      <c r="G55" s="163"/>
      <c r="H55" s="163"/>
      <c r="I55" s="163"/>
      <c r="J55" s="163"/>
      <c r="K55" s="163"/>
      <c r="L55" s="163"/>
      <c r="M55" s="163"/>
      <c r="N55" s="163"/>
      <c r="O55" s="15"/>
    </row>
    <row r="56" spans="2:15" x14ac:dyDescent="0.3">
      <c r="B56" s="14"/>
      <c r="C56" s="163"/>
      <c r="D56" s="163"/>
      <c r="E56" s="163"/>
      <c r="F56" s="163"/>
      <c r="G56" s="163"/>
      <c r="H56" s="163"/>
      <c r="I56" s="163"/>
      <c r="J56" s="163"/>
      <c r="K56" s="163"/>
      <c r="L56" s="163"/>
      <c r="M56" s="163"/>
      <c r="N56" s="163"/>
      <c r="O56" s="15"/>
    </row>
    <row r="57" spans="2:15" x14ac:dyDescent="0.3">
      <c r="B57" s="14"/>
      <c r="C57" s="163"/>
      <c r="D57" s="163"/>
      <c r="E57" s="163"/>
      <c r="F57" s="163"/>
      <c r="G57" s="163"/>
      <c r="H57" s="163"/>
      <c r="I57" s="163"/>
      <c r="J57" s="163"/>
      <c r="K57" s="163"/>
      <c r="L57" s="163"/>
      <c r="M57" s="163"/>
      <c r="N57" s="163"/>
      <c r="O57" s="15"/>
    </row>
    <row r="58" spans="2:15" x14ac:dyDescent="0.3">
      <c r="B58" s="14"/>
      <c r="C58" s="163"/>
      <c r="D58" s="163"/>
      <c r="E58" s="163"/>
      <c r="F58" s="163"/>
      <c r="G58" s="163"/>
      <c r="H58" s="163"/>
      <c r="I58" s="163"/>
      <c r="J58" s="163"/>
      <c r="K58" s="163"/>
      <c r="L58" s="163"/>
      <c r="M58" s="163"/>
      <c r="N58" s="163"/>
      <c r="O58" s="15"/>
    </row>
    <row r="59" spans="2:15" s="3" customFormat="1" x14ac:dyDescent="0.3">
      <c r="B59" s="14"/>
      <c r="C59" s="163"/>
      <c r="D59" s="163"/>
      <c r="E59" s="163"/>
      <c r="F59" s="163"/>
      <c r="G59" s="163"/>
      <c r="H59" s="163"/>
      <c r="I59" s="163"/>
      <c r="J59" s="163"/>
      <c r="K59" s="163"/>
      <c r="L59" s="163"/>
      <c r="M59" s="163"/>
      <c r="N59" s="163"/>
      <c r="O59" s="15"/>
    </row>
    <row r="60" spans="2:15" s="3" customFormat="1" ht="14.5" thickBot="1" x14ac:dyDescent="0.35">
      <c r="B60" s="26"/>
      <c r="C60" s="2"/>
      <c r="D60" s="2"/>
      <c r="E60" s="2"/>
      <c r="F60" s="2"/>
      <c r="G60" s="2"/>
      <c r="H60" s="2"/>
      <c r="I60" s="2"/>
      <c r="J60" s="2"/>
      <c r="K60" s="2"/>
      <c r="L60" s="2"/>
      <c r="M60" s="2"/>
      <c r="N60" s="2"/>
      <c r="O60" s="27"/>
    </row>
    <row r="61" spans="2:15" s="3" customFormat="1" x14ac:dyDescent="0.3"/>
    <row r="62" spans="2:15" s="3" customFormat="1" x14ac:dyDescent="0.3"/>
    <row r="63" spans="2:15" s="3" customFormat="1" x14ac:dyDescent="0.3"/>
    <row r="64" spans="2:15" s="3" customFormat="1" x14ac:dyDescent="0.3"/>
    <row r="65" s="3" customFormat="1" x14ac:dyDescent="0.3"/>
    <row r="66" s="3" customFormat="1" x14ac:dyDescent="0.3"/>
    <row r="67" s="3" customFormat="1" x14ac:dyDescent="0.3"/>
    <row r="68" s="3" customFormat="1" x14ac:dyDescent="0.3"/>
    <row r="69" s="3" customFormat="1" x14ac:dyDescent="0.3"/>
    <row r="70" s="3" customFormat="1" x14ac:dyDescent="0.3"/>
    <row r="71" s="3" customFormat="1" x14ac:dyDescent="0.3"/>
    <row r="72" s="3" customFormat="1" x14ac:dyDescent="0.3"/>
    <row r="73" s="3" customFormat="1" x14ac:dyDescent="0.3"/>
    <row r="74" s="3" customFormat="1" x14ac:dyDescent="0.3"/>
    <row r="75" s="3" customFormat="1" x14ac:dyDescent="0.3"/>
    <row r="76" s="3" customFormat="1" x14ac:dyDescent="0.3"/>
    <row r="77" s="3" customFormat="1" x14ac:dyDescent="0.3"/>
    <row r="78" s="3" customFormat="1" x14ac:dyDescent="0.3"/>
    <row r="79" s="3" customFormat="1" x14ac:dyDescent="0.3"/>
    <row r="80" s="3" customFormat="1" x14ac:dyDescent="0.3"/>
    <row r="81" s="3" customFormat="1" x14ac:dyDescent="0.3"/>
    <row r="82" s="3" customFormat="1" x14ac:dyDescent="0.3"/>
    <row r="83" s="3" customFormat="1" x14ac:dyDescent="0.3"/>
    <row r="84" s="3" customFormat="1" x14ac:dyDescent="0.3"/>
    <row r="85" s="3" customFormat="1" x14ac:dyDescent="0.3"/>
    <row r="86" s="3" customFormat="1" x14ac:dyDescent="0.3"/>
    <row r="87" s="3" customFormat="1" x14ac:dyDescent="0.3"/>
    <row r="88" s="3" customFormat="1" x14ac:dyDescent="0.3"/>
    <row r="89" s="3" customFormat="1" x14ac:dyDescent="0.3"/>
    <row r="90" s="3" customFormat="1" x14ac:dyDescent="0.3"/>
    <row r="91" s="3" customFormat="1" x14ac:dyDescent="0.3"/>
    <row r="92" s="3" customFormat="1" x14ac:dyDescent="0.3"/>
    <row r="93" s="3" customFormat="1" x14ac:dyDescent="0.3"/>
    <row r="94" s="3" customFormat="1" x14ac:dyDescent="0.3"/>
    <row r="95" s="3" customFormat="1" x14ac:dyDescent="0.3"/>
    <row r="96" s="3" customFormat="1" x14ac:dyDescent="0.3"/>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sheetData>
  <sheetProtection sheet="1" objects="1" scenarios="1"/>
  <mergeCells count="7">
    <mergeCell ref="B9:C9"/>
    <mergeCell ref="C31:N59"/>
    <mergeCell ref="C23:N26"/>
    <mergeCell ref="C30:N30"/>
    <mergeCell ref="C27:N27"/>
    <mergeCell ref="E29:N29"/>
    <mergeCell ref="C28:N2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6630-9139-4717-8D5A-5C7ED2FB2CBA}">
  <sheetPr codeName="Sheet3"/>
  <dimension ref="A1:AZ75"/>
  <sheetViews>
    <sheetView zoomScaleNormal="100" workbookViewId="0">
      <selection activeCell="C3" sqref="C3:F3"/>
    </sheetView>
  </sheetViews>
  <sheetFormatPr baseColWidth="10" defaultColWidth="8.81640625" defaultRowHeight="14" x14ac:dyDescent="0.3"/>
  <cols>
    <col min="1" max="1" width="8.81640625" style="3"/>
    <col min="2" max="2" width="2.453125" style="3" customWidth="1"/>
    <col min="3" max="3" width="42.36328125" style="4" bestFit="1" customWidth="1"/>
    <col min="4" max="5" width="13.81640625" style="4" customWidth="1"/>
    <col min="6" max="6" width="16" style="4" bestFit="1" customWidth="1"/>
    <col min="7" max="9" width="2.453125" style="3" customWidth="1"/>
    <col min="10" max="10" width="8.81640625" style="3"/>
    <col min="11" max="11" width="11.6328125" style="3" bestFit="1" customWidth="1"/>
    <col min="12" max="12" width="10.1796875" style="3" bestFit="1" customWidth="1"/>
    <col min="13" max="13" width="10.453125" style="3" bestFit="1" customWidth="1"/>
    <col min="14" max="16" width="8.81640625" style="3"/>
    <col min="17" max="17" width="2.453125" style="3" customWidth="1"/>
    <col min="18" max="18" width="19.453125" style="3" bestFit="1" customWidth="1"/>
    <col min="19" max="21" width="8.81640625" style="3"/>
    <col min="22" max="22" width="2.453125" style="3" customWidth="1"/>
    <col min="23" max="52" width="8.81640625" style="3"/>
    <col min="53" max="16384" width="8.81640625" style="4"/>
  </cols>
  <sheetData>
    <row r="1" spans="2:22" s="3" customFormat="1" ht="14.5" thickBot="1" x14ac:dyDescent="0.35"/>
    <row r="2" spans="2:22" s="3" customFormat="1" ht="14.5" thickBot="1" x14ac:dyDescent="0.35">
      <c r="B2" s="5"/>
      <c r="C2" s="6"/>
      <c r="D2" s="6"/>
      <c r="E2" s="6"/>
      <c r="F2" s="6"/>
      <c r="G2" s="8"/>
      <c r="I2" s="5"/>
      <c r="J2" s="6"/>
      <c r="K2" s="6"/>
      <c r="L2" s="6"/>
      <c r="M2" s="6"/>
      <c r="N2" s="6"/>
      <c r="O2" s="6"/>
      <c r="P2" s="6"/>
      <c r="Q2" s="6"/>
      <c r="R2" s="6"/>
      <c r="S2" s="6"/>
      <c r="T2" s="6"/>
      <c r="U2" s="6"/>
      <c r="V2" s="8"/>
    </row>
    <row r="3" spans="2:22" s="3" customFormat="1" ht="25.5" thickBot="1" x14ac:dyDescent="0.55000000000000004">
      <c r="B3" s="12"/>
      <c r="C3" s="176" t="s">
        <v>28</v>
      </c>
      <c r="D3" s="177"/>
      <c r="E3" s="177"/>
      <c r="F3" s="178"/>
      <c r="G3" s="13"/>
      <c r="I3" s="12"/>
      <c r="J3" s="171" t="s">
        <v>23</v>
      </c>
      <c r="K3" s="171"/>
      <c r="L3" s="171"/>
      <c r="M3" s="171"/>
      <c r="N3" s="171"/>
      <c r="O3" s="171"/>
      <c r="P3" s="171"/>
      <c r="Q3" s="16"/>
      <c r="R3" s="171" t="s">
        <v>21</v>
      </c>
      <c r="S3" s="171"/>
      <c r="T3" s="171"/>
      <c r="U3" s="172"/>
      <c r="V3" s="13"/>
    </row>
    <row r="4" spans="2:22" s="3" customFormat="1" x14ac:dyDescent="0.3">
      <c r="B4" s="12"/>
      <c r="C4" s="16"/>
      <c r="D4" s="16"/>
      <c r="E4" s="16"/>
      <c r="F4" s="16"/>
      <c r="G4" s="13"/>
      <c r="I4" s="12"/>
      <c r="J4" s="181" t="s">
        <v>24</v>
      </c>
      <c r="K4" s="179" t="s">
        <v>25</v>
      </c>
      <c r="L4" s="182" t="s">
        <v>3</v>
      </c>
      <c r="M4" s="183"/>
      <c r="N4" s="184" t="s">
        <v>103</v>
      </c>
      <c r="O4" s="184" t="s">
        <v>108</v>
      </c>
      <c r="P4" s="169" t="s">
        <v>104</v>
      </c>
      <c r="Q4" s="16"/>
      <c r="R4" s="168" t="s">
        <v>22</v>
      </c>
      <c r="S4" s="179" t="s">
        <v>105</v>
      </c>
      <c r="T4" s="185" t="s">
        <v>106</v>
      </c>
      <c r="U4" s="179" t="s">
        <v>107</v>
      </c>
      <c r="V4" s="13"/>
    </row>
    <row r="5" spans="2:22" ht="28" x14ac:dyDescent="0.3">
      <c r="B5" s="12"/>
      <c r="C5" s="18" t="s">
        <v>52</v>
      </c>
      <c r="D5" s="114" t="s">
        <v>170</v>
      </c>
      <c r="E5" s="114" t="s">
        <v>265</v>
      </c>
      <c r="F5" s="114" t="s">
        <v>264</v>
      </c>
      <c r="G5" s="13"/>
      <c r="I5" s="12"/>
      <c r="J5" s="181"/>
      <c r="K5" s="179"/>
      <c r="L5" s="85" t="s">
        <v>26</v>
      </c>
      <c r="M5" s="85" t="s">
        <v>27</v>
      </c>
      <c r="N5" s="184"/>
      <c r="O5" s="184"/>
      <c r="P5" s="170"/>
      <c r="Q5" s="16"/>
      <c r="R5" s="168"/>
      <c r="S5" s="179"/>
      <c r="T5" s="185"/>
      <c r="U5" s="179"/>
      <c r="V5" s="13"/>
    </row>
    <row r="6" spans="2:22" x14ac:dyDescent="0.3">
      <c r="B6" s="12"/>
      <c r="C6" s="16" t="s">
        <v>97</v>
      </c>
      <c r="D6" s="45">
        <v>81</v>
      </c>
      <c r="E6" s="45">
        <v>62</v>
      </c>
      <c r="F6" s="45">
        <v>49</v>
      </c>
      <c r="G6" s="13"/>
      <c r="I6" s="12"/>
      <c r="J6" s="180" t="s">
        <v>40</v>
      </c>
      <c r="K6" s="86" t="s">
        <v>87</v>
      </c>
      <c r="L6" s="86">
        <v>77</v>
      </c>
      <c r="M6" s="86">
        <v>85</v>
      </c>
      <c r="N6" s="86">
        <v>1</v>
      </c>
      <c r="O6" s="86">
        <v>0.21</v>
      </c>
      <c r="P6" s="86">
        <v>0.1</v>
      </c>
      <c r="Q6" s="16"/>
      <c r="R6" s="87" t="s">
        <v>9</v>
      </c>
      <c r="S6" s="86">
        <v>0.1</v>
      </c>
      <c r="T6" s="88">
        <v>0.05</v>
      </c>
      <c r="U6" s="86">
        <v>0.02</v>
      </c>
      <c r="V6" s="13"/>
    </row>
    <row r="7" spans="2:22" ht="16.5" x14ac:dyDescent="0.3">
      <c r="B7" s="12"/>
      <c r="C7" s="16" t="s">
        <v>173</v>
      </c>
      <c r="D7" s="20">
        <v>1</v>
      </c>
      <c r="E7" s="20">
        <v>1.25</v>
      </c>
      <c r="F7" s="20">
        <v>1.5</v>
      </c>
      <c r="G7" s="13"/>
      <c r="I7" s="12"/>
      <c r="J7" s="180"/>
      <c r="K7" s="89" t="s">
        <v>88</v>
      </c>
      <c r="L7" s="89">
        <v>73</v>
      </c>
      <c r="M7" s="89">
        <v>81</v>
      </c>
      <c r="N7" s="89">
        <v>1.5</v>
      </c>
      <c r="O7" s="89">
        <v>0.18</v>
      </c>
      <c r="P7" s="89">
        <v>4.2000000000000003E-2</v>
      </c>
      <c r="Q7" s="16"/>
      <c r="R7" s="87" t="s">
        <v>10</v>
      </c>
      <c r="S7" s="89">
        <v>0.12</v>
      </c>
      <c r="T7" s="90">
        <v>0.05</v>
      </c>
      <c r="U7" s="89">
        <v>0.04</v>
      </c>
      <c r="V7" s="13"/>
    </row>
    <row r="8" spans="2:22" x14ac:dyDescent="0.3">
      <c r="B8" s="12"/>
      <c r="C8" s="16" t="s">
        <v>112</v>
      </c>
      <c r="D8" s="20">
        <v>0.1</v>
      </c>
      <c r="E8" s="20">
        <v>0.05</v>
      </c>
      <c r="F8" s="20">
        <v>8.0000000000000002E-3</v>
      </c>
      <c r="G8" s="13"/>
      <c r="I8" s="12"/>
      <c r="J8" s="180"/>
      <c r="K8" s="86" t="s">
        <v>89</v>
      </c>
      <c r="L8" s="86">
        <v>61</v>
      </c>
      <c r="M8" s="86">
        <v>73</v>
      </c>
      <c r="N8" s="86">
        <v>2</v>
      </c>
      <c r="O8" s="86">
        <v>0.16</v>
      </c>
      <c r="P8" s="86">
        <v>1.2999999999999999E-2</v>
      </c>
      <c r="Q8" s="16"/>
      <c r="R8" s="87" t="s">
        <v>11</v>
      </c>
      <c r="S8" s="86">
        <v>0.18</v>
      </c>
      <c r="T8" s="88">
        <v>0.08</v>
      </c>
      <c r="U8" s="86">
        <v>0.13</v>
      </c>
      <c r="V8" s="13"/>
    </row>
    <row r="9" spans="2:22" x14ac:dyDescent="0.3">
      <c r="B9" s="12"/>
      <c r="C9" s="16" t="s">
        <v>98</v>
      </c>
      <c r="D9" s="20">
        <v>0.18</v>
      </c>
      <c r="E9" s="20">
        <v>0.12</v>
      </c>
      <c r="F9" s="20">
        <v>0.11</v>
      </c>
      <c r="G9" s="13"/>
      <c r="I9" s="12"/>
      <c r="J9" s="180" t="s">
        <v>41</v>
      </c>
      <c r="K9" s="89" t="s">
        <v>87</v>
      </c>
      <c r="L9" s="89">
        <v>70</v>
      </c>
      <c r="M9" s="89">
        <v>79</v>
      </c>
      <c r="N9" s="89">
        <v>2</v>
      </c>
      <c r="O9" s="89">
        <v>0.2</v>
      </c>
      <c r="P9" s="89">
        <v>7.1999999999999995E-2</v>
      </c>
      <c r="Q9" s="16"/>
      <c r="R9" s="87" t="s">
        <v>12</v>
      </c>
      <c r="S9" s="89">
        <v>0.27</v>
      </c>
      <c r="T9" s="90">
        <v>0.17</v>
      </c>
      <c r="U9" s="89">
        <v>0.2</v>
      </c>
      <c r="V9" s="13"/>
    </row>
    <row r="10" spans="2:22" ht="16" x14ac:dyDescent="0.4">
      <c r="B10" s="12"/>
      <c r="C10" s="16" t="s">
        <v>251</v>
      </c>
      <c r="D10" s="20">
        <v>0.6</v>
      </c>
      <c r="E10" s="20">
        <v>0.8</v>
      </c>
      <c r="F10" s="20">
        <v>1.2</v>
      </c>
      <c r="G10" s="13"/>
      <c r="I10" s="12"/>
      <c r="J10" s="180"/>
      <c r="K10" s="86" t="s">
        <v>88</v>
      </c>
      <c r="L10" s="86">
        <v>59</v>
      </c>
      <c r="M10" s="86">
        <v>70</v>
      </c>
      <c r="N10" s="86">
        <v>2.5</v>
      </c>
      <c r="O10" s="86">
        <v>0.17</v>
      </c>
      <c r="P10" s="86">
        <v>2.4E-2</v>
      </c>
      <c r="Q10" s="16"/>
      <c r="R10" s="87" t="s">
        <v>13</v>
      </c>
      <c r="S10" s="86">
        <v>0.28000000000000003</v>
      </c>
      <c r="T10" s="88">
        <v>0.14000000000000001</v>
      </c>
      <c r="U10" s="86">
        <v>0.3</v>
      </c>
      <c r="V10" s="13"/>
    </row>
    <row r="11" spans="2:22" x14ac:dyDescent="0.3">
      <c r="B11" s="12"/>
      <c r="C11" s="16"/>
      <c r="D11" s="17"/>
      <c r="E11" s="17"/>
      <c r="F11" s="17"/>
      <c r="G11" s="13"/>
      <c r="I11" s="12"/>
      <c r="J11" s="180"/>
      <c r="K11" s="89" t="s">
        <v>89</v>
      </c>
      <c r="L11" s="89">
        <v>47</v>
      </c>
      <c r="M11" s="89">
        <v>62</v>
      </c>
      <c r="N11" s="89">
        <v>3</v>
      </c>
      <c r="O11" s="89">
        <v>0.15</v>
      </c>
      <c r="P11" s="89">
        <v>6.0000000000000001E-3</v>
      </c>
      <c r="Q11" s="16"/>
      <c r="R11" s="87" t="s">
        <v>18</v>
      </c>
      <c r="S11" s="89">
        <v>0.36</v>
      </c>
      <c r="T11" s="90">
        <v>0.25</v>
      </c>
      <c r="U11" s="89">
        <v>0.2</v>
      </c>
      <c r="V11" s="13"/>
    </row>
    <row r="12" spans="2:22" x14ac:dyDescent="0.3">
      <c r="B12" s="12"/>
      <c r="C12" s="18" t="s">
        <v>32</v>
      </c>
      <c r="D12" s="18" t="str">
        <f>D5</f>
        <v>Pastos</v>
      </c>
      <c r="E12" s="18" t="str">
        <f>E5</f>
        <v>Bosque Tipo 1</v>
      </c>
      <c r="F12" s="18" t="str">
        <f>F5</f>
        <v>Bosque Tipo 2</v>
      </c>
      <c r="G12" s="13"/>
      <c r="I12" s="12"/>
      <c r="J12" s="180" t="s">
        <v>42</v>
      </c>
      <c r="K12" s="86" t="s">
        <v>87</v>
      </c>
      <c r="L12" s="86">
        <v>74</v>
      </c>
      <c r="M12" s="86">
        <v>82</v>
      </c>
      <c r="N12" s="86">
        <v>1.5</v>
      </c>
      <c r="O12" s="86">
        <v>0.18</v>
      </c>
      <c r="P12" s="86">
        <v>0.09</v>
      </c>
      <c r="Q12" s="16"/>
      <c r="R12" s="87" t="s">
        <v>19</v>
      </c>
      <c r="S12" s="86">
        <v>0.31</v>
      </c>
      <c r="T12" s="88">
        <v>0.11</v>
      </c>
      <c r="U12" s="86">
        <v>0.38</v>
      </c>
      <c r="V12" s="13"/>
    </row>
    <row r="13" spans="2:22" x14ac:dyDescent="0.3">
      <c r="B13" s="12"/>
      <c r="C13" s="16" t="s">
        <v>33</v>
      </c>
      <c r="D13" s="46">
        <v>0</v>
      </c>
      <c r="E13" s="46">
        <v>125</v>
      </c>
      <c r="F13" s="46">
        <v>100</v>
      </c>
      <c r="G13" s="13"/>
      <c r="I13" s="12"/>
      <c r="J13" s="180"/>
      <c r="K13" s="89" t="s">
        <v>88</v>
      </c>
      <c r="L13" s="89">
        <v>66</v>
      </c>
      <c r="M13" s="89">
        <v>76</v>
      </c>
      <c r="N13" s="89">
        <v>2</v>
      </c>
      <c r="O13" s="89">
        <v>0.16</v>
      </c>
      <c r="P13" s="89">
        <v>3.5000000000000003E-2</v>
      </c>
      <c r="Q13" s="16"/>
      <c r="R13" s="87" t="s">
        <v>14</v>
      </c>
      <c r="S13" s="89">
        <v>0.3</v>
      </c>
      <c r="T13" s="90">
        <v>0.06</v>
      </c>
      <c r="U13" s="89">
        <v>0.33</v>
      </c>
      <c r="V13" s="13"/>
    </row>
    <row r="14" spans="2:22" x14ac:dyDescent="0.3">
      <c r="B14" s="12"/>
      <c r="C14" s="16"/>
      <c r="D14" s="16"/>
      <c r="E14" s="47"/>
      <c r="F14" s="47"/>
      <c r="G14" s="13"/>
      <c r="I14" s="12"/>
      <c r="J14" s="180"/>
      <c r="K14" s="86" t="s">
        <v>89</v>
      </c>
      <c r="L14" s="86">
        <v>57</v>
      </c>
      <c r="M14" s="86">
        <v>69</v>
      </c>
      <c r="N14" s="86">
        <v>2.5</v>
      </c>
      <c r="O14" s="86">
        <v>0.14000000000000001</v>
      </c>
      <c r="P14" s="86">
        <v>1.0999999999999999E-2</v>
      </c>
      <c r="Q14" s="16"/>
      <c r="R14" s="87" t="s">
        <v>15</v>
      </c>
      <c r="S14" s="86">
        <v>0.36</v>
      </c>
      <c r="T14" s="88">
        <v>0.22</v>
      </c>
      <c r="U14" s="86">
        <v>0.3</v>
      </c>
      <c r="V14" s="13"/>
    </row>
    <row r="15" spans="2:22" x14ac:dyDescent="0.3">
      <c r="B15" s="12"/>
      <c r="C15" s="18" t="s">
        <v>82</v>
      </c>
      <c r="D15" s="18"/>
      <c r="E15" s="18"/>
      <c r="F15" s="18"/>
      <c r="G15" s="13"/>
      <c r="I15" s="12"/>
      <c r="J15" s="180" t="s">
        <v>43</v>
      </c>
      <c r="K15" s="89" t="s">
        <v>87</v>
      </c>
      <c r="L15" s="89">
        <v>70</v>
      </c>
      <c r="M15" s="89">
        <v>79</v>
      </c>
      <c r="N15" s="89">
        <v>2.5</v>
      </c>
      <c r="O15" s="89">
        <v>0.13</v>
      </c>
      <c r="P15" s="89">
        <v>0.08</v>
      </c>
      <c r="Q15" s="16"/>
      <c r="R15" s="87" t="s">
        <v>20</v>
      </c>
      <c r="S15" s="89">
        <v>0.38</v>
      </c>
      <c r="T15" s="90">
        <v>0.22</v>
      </c>
      <c r="U15" s="89">
        <v>0.32</v>
      </c>
      <c r="V15" s="13"/>
    </row>
    <row r="16" spans="2:22" x14ac:dyDescent="0.3">
      <c r="B16" s="12"/>
      <c r="C16" s="16" t="s">
        <v>81</v>
      </c>
      <c r="D16" s="20">
        <v>3400</v>
      </c>
      <c r="E16" s="16"/>
      <c r="F16" s="16"/>
      <c r="G16" s="13"/>
      <c r="I16" s="12"/>
      <c r="J16" s="180"/>
      <c r="K16" s="86" t="s">
        <v>88</v>
      </c>
      <c r="L16" s="86">
        <v>58</v>
      </c>
      <c r="M16" s="86">
        <v>70</v>
      </c>
      <c r="N16" s="86">
        <v>3</v>
      </c>
      <c r="O16" s="86">
        <v>0.12</v>
      </c>
      <c r="P16" s="86">
        <v>2.9000000000000001E-2</v>
      </c>
      <c r="Q16" s="16"/>
      <c r="R16" s="87" t="s">
        <v>16</v>
      </c>
      <c r="S16" s="86">
        <v>0.41</v>
      </c>
      <c r="T16" s="88">
        <v>0.27</v>
      </c>
      <c r="U16" s="86">
        <v>0.26</v>
      </c>
      <c r="V16" s="13"/>
    </row>
    <row r="17" spans="2:22" x14ac:dyDescent="0.3">
      <c r="B17" s="12"/>
      <c r="C17" s="16" t="s">
        <v>65</v>
      </c>
      <c r="D17" s="20">
        <v>-13.5</v>
      </c>
      <c r="E17" s="16" t="s">
        <v>85</v>
      </c>
      <c r="F17" s="16" t="s">
        <v>80</v>
      </c>
      <c r="G17" s="13"/>
      <c r="I17" s="12"/>
      <c r="J17" s="180"/>
      <c r="K17" s="89" t="s">
        <v>89</v>
      </c>
      <c r="L17" s="89">
        <v>51</v>
      </c>
      <c r="M17" s="89">
        <v>66</v>
      </c>
      <c r="N17" s="89">
        <v>3.5</v>
      </c>
      <c r="O17" s="89">
        <v>0.11</v>
      </c>
      <c r="P17" s="89">
        <v>8.0000000000000002E-3</v>
      </c>
      <c r="Q17" s="16"/>
      <c r="R17" s="87" t="s">
        <v>17</v>
      </c>
      <c r="S17" s="89">
        <v>0.42</v>
      </c>
      <c r="T17" s="90">
        <v>0.3</v>
      </c>
      <c r="U17" s="89">
        <v>0.22</v>
      </c>
      <c r="V17" s="13"/>
    </row>
    <row r="18" spans="2:22" ht="14.5" thickBot="1" x14ac:dyDescent="0.35">
      <c r="B18" s="12"/>
      <c r="C18" s="16" t="s">
        <v>99</v>
      </c>
      <c r="D18" s="20">
        <v>0.1</v>
      </c>
      <c r="E18" s="16"/>
      <c r="F18" s="16"/>
      <c r="G18" s="13"/>
      <c r="I18" s="34"/>
      <c r="J18" s="35"/>
      <c r="K18" s="35"/>
      <c r="L18" s="35"/>
      <c r="M18" s="35"/>
      <c r="N18" s="35"/>
      <c r="O18" s="35"/>
      <c r="P18" s="35"/>
      <c r="Q18" s="35"/>
      <c r="R18" s="35"/>
      <c r="S18" s="35"/>
      <c r="T18" s="35"/>
      <c r="U18" s="35"/>
      <c r="V18" s="36"/>
    </row>
    <row r="19" spans="2:22" ht="14.5" thickBot="1" x14ac:dyDescent="0.35">
      <c r="B19" s="12"/>
      <c r="C19" s="16"/>
      <c r="D19" s="16"/>
      <c r="E19" s="16"/>
      <c r="F19" s="16"/>
      <c r="G19" s="13"/>
    </row>
    <row r="20" spans="2:22" x14ac:dyDescent="0.3">
      <c r="B20" s="12"/>
      <c r="C20" s="18" t="s">
        <v>83</v>
      </c>
      <c r="D20" s="18"/>
      <c r="E20" s="18" t="s">
        <v>36</v>
      </c>
      <c r="F20" s="18" t="s">
        <v>84</v>
      </c>
      <c r="G20" s="13"/>
      <c r="I20" s="5"/>
      <c r="J20" s="6"/>
      <c r="K20" s="6"/>
      <c r="L20" s="6"/>
      <c r="M20" s="6"/>
      <c r="N20" s="6"/>
      <c r="O20" s="6"/>
      <c r="P20" s="6"/>
      <c r="Q20" s="6"/>
      <c r="R20" s="6"/>
      <c r="S20" s="6"/>
      <c r="T20" s="6"/>
      <c r="U20" s="6"/>
      <c r="V20" s="8"/>
    </row>
    <row r="21" spans="2:22" x14ac:dyDescent="0.3">
      <c r="B21" s="12"/>
      <c r="C21" s="16" t="s">
        <v>35</v>
      </c>
      <c r="D21" s="20">
        <v>150</v>
      </c>
      <c r="E21" s="30" t="s">
        <v>71</v>
      </c>
      <c r="F21" s="30">
        <v>150</v>
      </c>
      <c r="G21" s="13"/>
      <c r="I21" s="12"/>
      <c r="J21" s="16"/>
      <c r="K21" s="16"/>
      <c r="L21" s="16"/>
      <c r="M21" s="16"/>
      <c r="N21" s="16"/>
      <c r="O21" s="16"/>
      <c r="P21" s="16"/>
      <c r="Q21" s="16"/>
      <c r="R21" s="16"/>
      <c r="S21" s="16"/>
      <c r="T21" s="16"/>
      <c r="U21" s="16"/>
      <c r="V21" s="13"/>
    </row>
    <row r="22" spans="2:22" x14ac:dyDescent="0.3">
      <c r="B22" s="12"/>
      <c r="C22" s="16" t="s">
        <v>109</v>
      </c>
      <c r="D22" s="20">
        <v>0.28999999999999998</v>
      </c>
      <c r="E22" s="30" t="s">
        <v>72</v>
      </c>
      <c r="F22" s="30">
        <v>0.5</v>
      </c>
      <c r="G22" s="13"/>
      <c r="I22" s="12"/>
      <c r="J22" s="16"/>
      <c r="K22" s="16"/>
      <c r="L22" s="16"/>
      <c r="M22" s="16"/>
      <c r="N22" s="16"/>
      <c r="O22" s="16"/>
      <c r="P22" s="16"/>
      <c r="Q22" s="16"/>
      <c r="R22" s="16"/>
      <c r="S22" s="16"/>
      <c r="T22" s="16"/>
      <c r="U22" s="16"/>
      <c r="V22" s="13"/>
    </row>
    <row r="23" spans="2:22" x14ac:dyDescent="0.3">
      <c r="B23" s="12"/>
      <c r="C23" s="16" t="s">
        <v>110</v>
      </c>
      <c r="D23" s="20">
        <v>0.05</v>
      </c>
      <c r="E23" s="30" t="s">
        <v>72</v>
      </c>
      <c r="F23" s="30">
        <v>0.05</v>
      </c>
      <c r="G23" s="13"/>
      <c r="I23" s="12"/>
      <c r="J23" s="16"/>
      <c r="K23" s="16"/>
      <c r="L23" s="16"/>
      <c r="M23" s="16"/>
      <c r="N23" s="16"/>
      <c r="O23" s="16"/>
      <c r="P23" s="16"/>
      <c r="Q23" s="16"/>
      <c r="R23" s="16"/>
      <c r="S23" s="16"/>
      <c r="T23" s="16"/>
      <c r="U23" s="16"/>
      <c r="V23" s="13"/>
    </row>
    <row r="24" spans="2:22" s="3" customFormat="1" x14ac:dyDescent="0.3">
      <c r="B24" s="12"/>
      <c r="C24" s="16" t="s">
        <v>111</v>
      </c>
      <c r="D24" s="20">
        <v>0.3</v>
      </c>
      <c r="E24" s="30" t="s">
        <v>73</v>
      </c>
      <c r="F24" s="30">
        <v>0.3</v>
      </c>
      <c r="G24" s="13"/>
      <c r="I24" s="12"/>
      <c r="J24" s="16"/>
      <c r="K24" s="16"/>
      <c r="L24" s="16"/>
      <c r="M24" s="16"/>
      <c r="N24" s="16"/>
      <c r="O24" s="16"/>
      <c r="P24" s="16"/>
      <c r="Q24" s="16"/>
      <c r="R24" s="16"/>
      <c r="S24" s="16"/>
      <c r="T24" s="16"/>
      <c r="U24" s="16"/>
      <c r="V24" s="13"/>
    </row>
    <row r="25" spans="2:22" s="3" customFormat="1" ht="16" x14ac:dyDescent="0.4">
      <c r="B25" s="12"/>
      <c r="C25" s="16" t="s">
        <v>171</v>
      </c>
      <c r="D25" s="20">
        <v>20</v>
      </c>
      <c r="E25" s="30" t="s">
        <v>78</v>
      </c>
      <c r="F25" s="30">
        <v>20</v>
      </c>
      <c r="G25" s="13"/>
      <c r="I25" s="12"/>
      <c r="J25" s="16"/>
      <c r="K25" s="16"/>
      <c r="L25" s="16"/>
      <c r="M25" s="16"/>
      <c r="N25" s="16"/>
      <c r="O25" s="16"/>
      <c r="P25" s="16"/>
      <c r="Q25" s="16"/>
      <c r="R25" s="16"/>
      <c r="S25" s="16"/>
      <c r="T25" s="16"/>
      <c r="U25" s="16"/>
      <c r="V25" s="13"/>
    </row>
    <row r="26" spans="2:22" s="3" customFormat="1" ht="16" x14ac:dyDescent="0.4">
      <c r="B26" s="12"/>
      <c r="C26" s="16" t="s">
        <v>172</v>
      </c>
      <c r="D26" s="20">
        <v>70</v>
      </c>
      <c r="E26" s="30" t="s">
        <v>79</v>
      </c>
      <c r="F26" s="30">
        <v>70</v>
      </c>
      <c r="G26" s="13"/>
      <c r="I26" s="12"/>
      <c r="J26" s="16"/>
      <c r="K26" s="16"/>
      <c r="L26" s="16"/>
      <c r="M26" s="16"/>
      <c r="N26" s="16"/>
      <c r="O26" s="16"/>
      <c r="P26" s="16"/>
      <c r="Q26" s="16"/>
      <c r="R26" s="16"/>
      <c r="S26" s="16"/>
      <c r="T26" s="16"/>
      <c r="U26" s="16"/>
      <c r="V26" s="13"/>
    </row>
    <row r="27" spans="2:22" s="3" customFormat="1" x14ac:dyDescent="0.3">
      <c r="B27" s="12"/>
      <c r="C27" s="16"/>
      <c r="D27" s="30"/>
      <c r="E27" s="16"/>
      <c r="F27" s="16"/>
      <c r="G27" s="13"/>
      <c r="I27" s="12"/>
      <c r="J27" s="16"/>
      <c r="K27" s="16"/>
      <c r="L27" s="16"/>
      <c r="M27" s="16"/>
      <c r="N27" s="16"/>
      <c r="O27" s="16"/>
      <c r="P27" s="16"/>
      <c r="Q27" s="16"/>
      <c r="R27" s="16"/>
      <c r="S27" s="16"/>
      <c r="T27" s="16"/>
      <c r="U27" s="16"/>
      <c r="V27" s="13"/>
    </row>
    <row r="28" spans="2:22" s="3" customFormat="1" x14ac:dyDescent="0.3">
      <c r="B28" s="12"/>
      <c r="C28" s="18" t="s">
        <v>34</v>
      </c>
      <c r="D28" s="18"/>
      <c r="E28" s="18" t="s">
        <v>36</v>
      </c>
      <c r="F28" s="18" t="s">
        <v>84</v>
      </c>
      <c r="G28" s="13"/>
      <c r="I28" s="12"/>
      <c r="J28" s="16"/>
      <c r="K28" s="16"/>
      <c r="L28" s="16"/>
      <c r="M28" s="16"/>
      <c r="N28" s="16"/>
      <c r="O28" s="16"/>
      <c r="P28" s="16"/>
      <c r="Q28" s="16"/>
      <c r="R28" s="16"/>
      <c r="S28" s="16"/>
      <c r="T28" s="16"/>
      <c r="U28" s="16"/>
      <c r="V28" s="13"/>
    </row>
    <row r="29" spans="2:22" s="3" customFormat="1" x14ac:dyDescent="0.3">
      <c r="B29" s="12"/>
      <c r="C29" s="16" t="s">
        <v>100</v>
      </c>
      <c r="D29" s="20">
        <v>0.5</v>
      </c>
      <c r="E29" s="30" t="s">
        <v>69</v>
      </c>
      <c r="F29" s="30">
        <v>0.5</v>
      </c>
      <c r="G29" s="13"/>
      <c r="I29" s="12"/>
      <c r="J29" s="16"/>
      <c r="K29" s="16"/>
      <c r="L29" s="16"/>
      <c r="M29" s="16"/>
      <c r="N29" s="16"/>
      <c r="O29" s="16"/>
      <c r="P29" s="16"/>
      <c r="Q29" s="16"/>
      <c r="R29" s="16"/>
      <c r="S29" s="16"/>
      <c r="T29" s="16"/>
      <c r="U29" s="16"/>
      <c r="V29" s="13"/>
    </row>
    <row r="30" spans="2:22" s="3" customFormat="1" x14ac:dyDescent="0.3">
      <c r="B30" s="12"/>
      <c r="C30" s="16" t="s">
        <v>101</v>
      </c>
      <c r="D30" s="20">
        <v>3.39</v>
      </c>
      <c r="E30" s="48" t="s">
        <v>70</v>
      </c>
      <c r="F30" s="23">
        <f>Cálculos!AY10</f>
        <v>3.3879746972417744</v>
      </c>
      <c r="G30" s="13"/>
      <c r="I30" s="12"/>
      <c r="J30" s="16"/>
      <c r="K30" s="16"/>
      <c r="L30" s="16"/>
      <c r="M30" s="16"/>
      <c r="N30" s="16"/>
      <c r="O30" s="16"/>
      <c r="P30" s="16"/>
      <c r="Q30" s="16"/>
      <c r="R30" s="16"/>
      <c r="S30" s="16"/>
      <c r="T30" s="16"/>
      <c r="U30" s="16"/>
      <c r="V30" s="13"/>
    </row>
    <row r="31" spans="2:22" s="3" customFormat="1" x14ac:dyDescent="0.3">
      <c r="B31" s="12"/>
      <c r="C31" s="16"/>
      <c r="D31" s="16"/>
      <c r="E31" s="16"/>
      <c r="F31" s="16"/>
      <c r="G31" s="13"/>
      <c r="I31" s="12"/>
      <c r="J31" s="16"/>
      <c r="K31" s="16"/>
      <c r="L31" s="16"/>
      <c r="M31" s="16"/>
      <c r="N31" s="16"/>
      <c r="O31" s="16"/>
      <c r="P31" s="16"/>
      <c r="Q31" s="16"/>
      <c r="R31" s="16"/>
      <c r="S31" s="16"/>
      <c r="T31" s="16"/>
      <c r="U31" s="16"/>
      <c r="V31" s="13"/>
    </row>
    <row r="32" spans="2:22" s="3" customFormat="1" x14ac:dyDescent="0.3">
      <c r="B32" s="12"/>
      <c r="C32" s="18" t="s">
        <v>232</v>
      </c>
      <c r="D32" s="18"/>
      <c r="E32" s="18" t="s">
        <v>178</v>
      </c>
      <c r="F32" s="18" t="s">
        <v>84</v>
      </c>
      <c r="G32" s="13"/>
      <c r="I32" s="12"/>
      <c r="J32" s="16"/>
      <c r="K32" s="16"/>
      <c r="L32" s="16"/>
      <c r="M32" s="16"/>
      <c r="N32" s="16"/>
      <c r="O32" s="16"/>
      <c r="P32" s="16"/>
      <c r="Q32" s="16"/>
      <c r="R32" s="16"/>
      <c r="S32" s="16"/>
      <c r="T32" s="16"/>
      <c r="U32" s="16"/>
      <c r="V32" s="13"/>
    </row>
    <row r="33" spans="2:22" s="3" customFormat="1" ht="16" x14ac:dyDescent="0.4">
      <c r="B33" s="12"/>
      <c r="C33" s="16" t="s">
        <v>175</v>
      </c>
      <c r="D33" s="136">
        <v>3</v>
      </c>
      <c r="E33" s="111">
        <f>3*AVERAGE(Observaciones!$H$371:$H$735)</f>
        <v>2.9549364071544844</v>
      </c>
      <c r="F33" s="137" t="s">
        <v>174</v>
      </c>
      <c r="G33" s="13"/>
      <c r="I33" s="12"/>
      <c r="J33" s="16"/>
      <c r="K33" s="16"/>
      <c r="L33" s="16"/>
      <c r="M33" s="16"/>
      <c r="N33" s="16"/>
      <c r="O33" s="16"/>
      <c r="P33" s="16"/>
      <c r="Q33" s="16"/>
      <c r="R33" s="16"/>
      <c r="S33" s="16"/>
      <c r="T33" s="16"/>
      <c r="U33" s="16"/>
      <c r="V33" s="13"/>
    </row>
    <row r="34" spans="2:22" s="3" customFormat="1" ht="16" x14ac:dyDescent="0.4">
      <c r="B34" s="12"/>
      <c r="C34" s="16" t="s">
        <v>176</v>
      </c>
      <c r="D34" s="136">
        <v>0.215</v>
      </c>
      <c r="E34" s="111">
        <f>_xlfn.PERCENTILE.INC(Observaciones!$H$371:$H$735,0.1)</f>
        <v>0.21575323471550362</v>
      </c>
      <c r="F34" s="137" t="s">
        <v>181</v>
      </c>
      <c r="G34" s="13"/>
      <c r="I34" s="12"/>
      <c r="J34" s="16"/>
      <c r="K34" s="16"/>
      <c r="L34" s="16"/>
      <c r="M34" s="16"/>
      <c r="N34" s="16"/>
      <c r="O34" s="16"/>
      <c r="P34" s="16"/>
      <c r="Q34" s="16"/>
      <c r="R34" s="16"/>
      <c r="S34" s="16"/>
      <c r="T34" s="16"/>
      <c r="U34" s="16"/>
      <c r="V34" s="13"/>
    </row>
    <row r="35" spans="2:22" s="3" customFormat="1" ht="16" x14ac:dyDescent="0.4">
      <c r="B35" s="12"/>
      <c r="C35" s="16" t="s">
        <v>182</v>
      </c>
      <c r="D35" s="136">
        <v>1.2500000000000001E-2</v>
      </c>
      <c r="E35" s="111">
        <f>_xlfn.PERCENTILE.INC(Cálculos!N$372:N$736,0.95)</f>
        <v>2.4233407257441421E-2</v>
      </c>
      <c r="F35" s="137" t="s">
        <v>253</v>
      </c>
      <c r="G35" s="13"/>
      <c r="I35" s="12"/>
      <c r="J35" s="16"/>
      <c r="K35" s="16"/>
      <c r="L35" s="16"/>
      <c r="M35" s="16"/>
      <c r="N35" s="16"/>
      <c r="O35" s="16"/>
      <c r="P35" s="16"/>
      <c r="Q35" s="16"/>
      <c r="R35" s="16"/>
      <c r="S35" s="16"/>
      <c r="T35" s="16"/>
      <c r="U35" s="16"/>
      <c r="V35" s="13"/>
    </row>
    <row r="36" spans="2:22" s="3" customFormat="1" ht="16" x14ac:dyDescent="0.4">
      <c r="B36" s="12"/>
      <c r="C36" s="16" t="s">
        <v>183</v>
      </c>
      <c r="D36" s="136">
        <v>1.5E-3</v>
      </c>
      <c r="E36" s="111">
        <f>0.5*AVERAGE(Cálculos!N$372:N$736)</f>
        <v>3.2416052362885467E-3</v>
      </c>
      <c r="F36" s="137" t="s">
        <v>177</v>
      </c>
      <c r="G36" s="13"/>
      <c r="I36" s="12"/>
      <c r="J36" s="16"/>
      <c r="K36" s="16"/>
      <c r="L36" s="16"/>
      <c r="M36" s="16"/>
      <c r="N36" s="16"/>
      <c r="O36" s="16"/>
      <c r="P36" s="16"/>
      <c r="Q36" s="16"/>
      <c r="R36" s="16"/>
      <c r="S36" s="16"/>
      <c r="T36" s="16"/>
      <c r="U36" s="16"/>
      <c r="V36" s="13"/>
    </row>
    <row r="37" spans="2:22" s="3" customFormat="1" ht="14.5" thickBot="1" x14ac:dyDescent="0.35">
      <c r="B37" s="12"/>
      <c r="C37" s="16"/>
      <c r="D37" s="16"/>
      <c r="E37" s="16"/>
      <c r="F37" s="16"/>
      <c r="G37" s="13"/>
      <c r="I37" s="12"/>
      <c r="J37" s="16"/>
      <c r="K37" s="16"/>
      <c r="L37" s="16"/>
      <c r="M37" s="16"/>
      <c r="N37" s="16"/>
      <c r="O37" s="16"/>
      <c r="P37" s="16"/>
      <c r="Q37" s="16"/>
      <c r="R37" s="16"/>
      <c r="S37" s="16"/>
      <c r="T37" s="16"/>
      <c r="U37" s="16"/>
      <c r="V37" s="13"/>
    </row>
    <row r="38" spans="2:22" s="3" customFormat="1" ht="25.5" thickBot="1" x14ac:dyDescent="0.55000000000000004">
      <c r="B38" s="12"/>
      <c r="C38" s="173" t="s">
        <v>50</v>
      </c>
      <c r="D38" s="174"/>
      <c r="E38" s="174"/>
      <c r="F38" s="175"/>
      <c r="G38" s="13"/>
      <c r="I38" s="12"/>
      <c r="J38" s="16"/>
      <c r="K38" s="16"/>
      <c r="L38" s="16"/>
      <c r="M38" s="16"/>
      <c r="N38" s="16"/>
      <c r="O38" s="16"/>
      <c r="P38" s="16"/>
      <c r="Q38" s="16"/>
      <c r="R38" s="16"/>
      <c r="S38" s="16"/>
      <c r="T38" s="16"/>
      <c r="U38" s="16"/>
      <c r="V38" s="13"/>
    </row>
    <row r="39" spans="2:22" s="3" customFormat="1" x14ac:dyDescent="0.3">
      <c r="B39" s="12"/>
      <c r="C39" s="16"/>
      <c r="D39" s="17"/>
      <c r="E39" s="17"/>
      <c r="F39" s="17"/>
      <c r="G39" s="13"/>
      <c r="I39" s="12"/>
      <c r="J39" s="16"/>
      <c r="K39" s="16"/>
      <c r="L39" s="16"/>
      <c r="M39" s="16"/>
      <c r="N39" s="16"/>
      <c r="O39" s="16"/>
      <c r="P39" s="16"/>
      <c r="Q39" s="16"/>
      <c r="R39" s="16"/>
      <c r="S39" s="16"/>
      <c r="T39" s="16"/>
      <c r="U39" s="16"/>
      <c r="V39" s="13"/>
    </row>
    <row r="40" spans="2:22" s="3" customFormat="1" x14ac:dyDescent="0.3">
      <c r="B40" s="12"/>
      <c r="C40" s="18" t="s">
        <v>92</v>
      </c>
      <c r="D40" s="19" t="s">
        <v>51</v>
      </c>
      <c r="E40" s="19" t="s">
        <v>55</v>
      </c>
      <c r="F40" s="19" t="s">
        <v>54</v>
      </c>
      <c r="G40" s="13"/>
      <c r="I40" s="12"/>
      <c r="J40" s="16"/>
      <c r="K40" s="16"/>
      <c r="L40" s="16"/>
      <c r="M40" s="16"/>
      <c r="N40" s="16"/>
      <c r="O40" s="16"/>
      <c r="P40" s="16"/>
      <c r="Q40" s="16"/>
      <c r="R40" s="16"/>
      <c r="S40" s="16"/>
      <c r="T40" s="16"/>
      <c r="U40" s="16"/>
      <c r="V40" s="13"/>
    </row>
    <row r="41" spans="2:22" s="3" customFormat="1" x14ac:dyDescent="0.3">
      <c r="B41" s="12"/>
      <c r="C41" s="16" t="s">
        <v>91</v>
      </c>
      <c r="D41" s="17"/>
      <c r="E41" s="20">
        <v>60</v>
      </c>
      <c r="F41" s="17"/>
      <c r="G41" s="13"/>
      <c r="I41" s="12"/>
      <c r="J41" s="16"/>
      <c r="K41" s="16"/>
      <c r="L41" s="16"/>
      <c r="M41" s="16"/>
      <c r="N41" s="16"/>
      <c r="O41" s="16"/>
      <c r="P41" s="16"/>
      <c r="Q41" s="16"/>
      <c r="R41" s="16"/>
      <c r="S41" s="16"/>
      <c r="T41" s="16"/>
      <c r="U41" s="16"/>
      <c r="V41" s="13"/>
    </row>
    <row r="42" spans="2:22" s="3" customFormat="1" x14ac:dyDescent="0.3">
      <c r="B42" s="12"/>
      <c r="C42" s="117" t="s">
        <v>46</v>
      </c>
      <c r="D42" s="22">
        <f>1-SUM(Evaluación!H:H)/SUM(Evaluación!I:I)</f>
        <v>0.93547466484756392</v>
      </c>
      <c r="E42" s="20">
        <v>0.5</v>
      </c>
      <c r="F42" s="24" t="str">
        <f>IF(D42&gt;=E42,"SI","NO")</f>
        <v>SI</v>
      </c>
      <c r="G42" s="13"/>
      <c r="I42" s="12"/>
      <c r="J42" s="16"/>
      <c r="K42" s="16"/>
      <c r="L42" s="16"/>
      <c r="M42" s="16"/>
      <c r="N42" s="16"/>
      <c r="O42" s="16"/>
      <c r="P42" s="16"/>
      <c r="Q42" s="16"/>
      <c r="R42" s="16"/>
      <c r="S42" s="16"/>
      <c r="T42" s="16"/>
      <c r="U42" s="16"/>
      <c r="V42" s="13"/>
    </row>
    <row r="43" spans="2:22" s="3" customFormat="1" x14ac:dyDescent="0.3">
      <c r="B43" s="12"/>
      <c r="C43" s="16" t="s">
        <v>102</v>
      </c>
      <c r="D43" s="21">
        <f>SQRT(SUM(Evaluación!H:H)/COUNT(Evaluación!C:C))</f>
        <v>0.22159948929816109</v>
      </c>
      <c r="E43" s="20">
        <v>0.4</v>
      </c>
      <c r="F43" s="24" t="str">
        <f>IF(D43&lt;=E43,"SI","NO")</f>
        <v>SI</v>
      </c>
      <c r="G43" s="13"/>
      <c r="I43" s="12"/>
      <c r="J43" s="16"/>
      <c r="K43" s="16"/>
      <c r="L43" s="16"/>
      <c r="M43" s="16"/>
      <c r="N43" s="16"/>
      <c r="O43" s="16"/>
      <c r="P43" s="16"/>
      <c r="Q43" s="16"/>
      <c r="R43" s="16"/>
      <c r="S43" s="16"/>
      <c r="T43" s="16"/>
      <c r="U43" s="16"/>
      <c r="V43" s="13"/>
    </row>
    <row r="44" spans="2:22" s="3" customFormat="1" x14ac:dyDescent="0.3">
      <c r="B44" s="12"/>
      <c r="C44" s="117" t="s">
        <v>47</v>
      </c>
      <c r="D44" s="22">
        <f>SQRT(SUM(Evaluación!H:H))/SQRT(SUM(Evaluación!I:I))</f>
        <v>0.25401837561963131</v>
      </c>
      <c r="E44" s="20">
        <v>0.7</v>
      </c>
      <c r="F44" s="24" t="str">
        <f>IF(D44&lt;=E44,"SI","NO")</f>
        <v>SI</v>
      </c>
      <c r="G44" s="13"/>
      <c r="I44" s="12"/>
      <c r="J44" s="16"/>
      <c r="K44" s="16"/>
      <c r="L44" s="16"/>
      <c r="M44" s="16"/>
      <c r="N44" s="16"/>
      <c r="O44" s="16"/>
      <c r="P44" s="16"/>
      <c r="Q44" s="16"/>
      <c r="R44" s="16"/>
      <c r="S44" s="16"/>
      <c r="T44" s="16"/>
      <c r="U44" s="16"/>
      <c r="V44" s="13"/>
    </row>
    <row r="45" spans="2:22" s="3" customFormat="1" x14ac:dyDescent="0.3">
      <c r="B45" s="12"/>
      <c r="C45" s="117" t="s">
        <v>163</v>
      </c>
      <c r="D45" s="25">
        <f>SUM(Evaluación!F:F)/SUM(Evaluación!D:D)</f>
        <v>-1.2414270332812628E-2</v>
      </c>
      <c r="E45" s="92">
        <v>0.25</v>
      </c>
      <c r="F45" s="24" t="str">
        <f>IF(ABS(D45)&lt;=ABS(E45),"SI","NO")</f>
        <v>SI</v>
      </c>
      <c r="G45" s="13"/>
      <c r="I45" s="12"/>
      <c r="K45" s="16">
        <f>E41</f>
        <v>60</v>
      </c>
      <c r="L45" s="16">
        <v>0</v>
      </c>
      <c r="M45" s="16"/>
      <c r="N45" s="16"/>
      <c r="O45" s="16"/>
      <c r="P45" s="16"/>
      <c r="Q45" s="16"/>
      <c r="R45" s="16"/>
      <c r="S45" s="16"/>
      <c r="T45" s="16"/>
      <c r="U45" s="16"/>
      <c r="V45" s="13"/>
    </row>
    <row r="46" spans="2:22" s="3" customFormat="1" x14ac:dyDescent="0.3">
      <c r="B46" s="12"/>
      <c r="C46" s="117" t="s">
        <v>48</v>
      </c>
      <c r="D46" s="22">
        <f>1-SQRT((SUM(Evaluación!L:L)/SQRT(SUM(Evaluación!I:I)*SUM(Evaluación!K:K))-1)^2+(STDEV(Evaluación!E:E)/STDEV(Evaluación!D:D)-1)^2+(AVERAGE(Evaluación!E:E)/AVERAGE(Evaluación!D:D)-1)^2)</f>
        <v>0.79463758166314746</v>
      </c>
      <c r="E46" s="20">
        <v>0.5</v>
      </c>
      <c r="F46" s="24" t="str">
        <f t="shared" ref="F46" si="0">IF(D46&gt;=E46,"SI","NO")</f>
        <v>SI</v>
      </c>
      <c r="G46" s="13"/>
      <c r="I46" s="12"/>
      <c r="K46" s="16">
        <f>E41</f>
        <v>60</v>
      </c>
      <c r="L46" s="16">
        <f>MAX(MAX(Cálculos!L:L),MAX(Observaciones!H:H))</f>
        <v>11.582599525577802</v>
      </c>
      <c r="M46" s="16"/>
      <c r="N46" s="16"/>
      <c r="O46" s="16"/>
      <c r="P46" s="16"/>
      <c r="Q46" s="16"/>
      <c r="R46" s="16"/>
      <c r="S46" s="16"/>
      <c r="T46" s="16"/>
      <c r="U46" s="16"/>
      <c r="V46" s="13"/>
    </row>
    <row r="47" spans="2:22" s="3" customFormat="1" x14ac:dyDescent="0.3">
      <c r="B47" s="12"/>
      <c r="C47" s="117" t="s">
        <v>49</v>
      </c>
      <c r="D47" s="21">
        <f>SQRT((D42-1)^2+D43^2+D44^2+ABS(D45)^2+(D46-1)^2)</f>
        <v>0.4001537512747228</v>
      </c>
      <c r="E47" s="116">
        <f>SQRT((E42-1)^2+E43^2+E44^2+ABS(E45)^2+(E46-1)^2)</f>
        <v>1.1011357772772621</v>
      </c>
      <c r="F47" s="24" t="str">
        <f>IF(D47&lt;=E47,"SI","NO")</f>
        <v>SI</v>
      </c>
      <c r="G47" s="13"/>
      <c r="I47" s="12"/>
      <c r="L47" s="16"/>
      <c r="M47" s="16"/>
      <c r="N47" s="16"/>
      <c r="O47" s="16"/>
      <c r="P47" s="16"/>
      <c r="Q47" s="16"/>
      <c r="R47" s="16"/>
      <c r="S47" s="16"/>
      <c r="T47" s="16"/>
      <c r="U47" s="16"/>
      <c r="V47" s="13"/>
    </row>
    <row r="48" spans="2:22" s="3" customFormat="1" ht="14.5" thickBot="1" x14ac:dyDescent="0.35">
      <c r="B48" s="34"/>
      <c r="C48" s="35"/>
      <c r="D48" s="35"/>
      <c r="E48" s="35"/>
      <c r="F48" s="35"/>
      <c r="G48" s="36"/>
      <c r="I48" s="34"/>
      <c r="J48" s="35"/>
      <c r="K48" s="35"/>
      <c r="L48" s="35"/>
      <c r="M48" s="35"/>
      <c r="N48" s="35"/>
      <c r="O48" s="35"/>
      <c r="P48" s="35"/>
      <c r="Q48" s="35"/>
      <c r="R48" s="35"/>
      <c r="S48" s="35"/>
      <c r="T48" s="35"/>
      <c r="U48" s="35"/>
      <c r="V48" s="36"/>
    </row>
    <row r="49" s="3" customFormat="1" x14ac:dyDescent="0.3"/>
    <row r="50" s="3" customFormat="1" x14ac:dyDescent="0.3"/>
    <row r="51" s="3" customFormat="1" x14ac:dyDescent="0.3"/>
    <row r="52" s="3" customFormat="1" x14ac:dyDescent="0.3"/>
    <row r="53" s="3" customFormat="1" x14ac:dyDescent="0.3"/>
    <row r="54" s="3" customFormat="1" x14ac:dyDescent="0.3"/>
    <row r="55" s="3" customFormat="1" x14ac:dyDescent="0.3"/>
    <row r="56" s="3" customFormat="1" x14ac:dyDescent="0.3"/>
    <row r="57" s="3" customFormat="1" x14ac:dyDescent="0.3"/>
    <row r="58" s="3" customFormat="1" x14ac:dyDescent="0.3"/>
    <row r="59" s="3" customFormat="1" x14ac:dyDescent="0.3"/>
    <row r="60" s="3" customFormat="1" x14ac:dyDescent="0.3"/>
    <row r="61" s="3" customFormat="1" x14ac:dyDescent="0.3"/>
    <row r="62" s="3" customFormat="1" x14ac:dyDescent="0.3"/>
    <row r="63" s="3" customFormat="1" x14ac:dyDescent="0.3"/>
    <row r="64" s="3" customFormat="1" x14ac:dyDescent="0.3"/>
    <row r="65" spans="3:6" s="3" customFormat="1" x14ac:dyDescent="0.3"/>
    <row r="66" spans="3:6" s="3" customFormat="1" x14ac:dyDescent="0.3"/>
    <row r="67" spans="3:6" s="3" customFormat="1" x14ac:dyDescent="0.3"/>
    <row r="68" spans="3:6" s="3" customFormat="1" x14ac:dyDescent="0.3"/>
    <row r="69" spans="3:6" s="3" customFormat="1" x14ac:dyDescent="0.3"/>
    <row r="70" spans="3:6" s="3" customFormat="1" x14ac:dyDescent="0.3"/>
    <row r="71" spans="3:6" s="3" customFormat="1" x14ac:dyDescent="0.3"/>
    <row r="72" spans="3:6" s="3" customFormat="1" x14ac:dyDescent="0.3"/>
    <row r="73" spans="3:6" s="3" customFormat="1" x14ac:dyDescent="0.3"/>
    <row r="74" spans="3:6" s="3" customFormat="1" x14ac:dyDescent="0.3"/>
    <row r="75" spans="3:6" x14ac:dyDescent="0.3">
      <c r="C75" s="3"/>
      <c r="D75" s="3"/>
      <c r="E75" s="3"/>
      <c r="F75" s="3"/>
    </row>
  </sheetData>
  <sheetProtection sheet="1" objects="1" scenarios="1"/>
  <mergeCells count="18">
    <mergeCell ref="J9:J11"/>
    <mergeCell ref="O4:O5"/>
    <mergeCell ref="R4:R5"/>
    <mergeCell ref="P4:P5"/>
    <mergeCell ref="R3:U3"/>
    <mergeCell ref="J3:P3"/>
    <mergeCell ref="C38:F38"/>
    <mergeCell ref="C3:F3"/>
    <mergeCell ref="U4:U5"/>
    <mergeCell ref="J15:J17"/>
    <mergeCell ref="J4:J5"/>
    <mergeCell ref="K4:K5"/>
    <mergeCell ref="L4:M4"/>
    <mergeCell ref="J12:J14"/>
    <mergeCell ref="N4:N5"/>
    <mergeCell ref="S4:S5"/>
    <mergeCell ref="T4:T5"/>
    <mergeCell ref="J6:J8"/>
  </mergeCells>
  <conditionalFormatting sqref="D41">
    <cfRule type="containsText" dxfId="61" priority="5" operator="containsText" text="SI">
      <formula>NOT(ISERROR(SEARCH("SI",D41)))</formula>
    </cfRule>
    <cfRule type="containsText" dxfId="60" priority="6" operator="containsText" text="NO">
      <formula>NOT(ISERROR(SEARCH("NO",D41)))</formula>
    </cfRule>
  </conditionalFormatting>
  <conditionalFormatting sqref="F41">
    <cfRule type="containsText" dxfId="59" priority="3" operator="containsText" text="SI">
      <formula>NOT(ISERROR(SEARCH("SI",F41)))</formula>
    </cfRule>
    <cfRule type="containsText" dxfId="58" priority="4" operator="containsText" text="NO">
      <formula>NOT(ISERROR(SEARCH("NO",F41)))</formula>
    </cfRule>
  </conditionalFormatting>
  <conditionalFormatting sqref="F42:F47">
    <cfRule type="containsText" dxfId="57" priority="1" operator="containsText" text="SI">
      <formula>NOT(ISERROR(SEARCH("SI",F42)))</formula>
    </cfRule>
    <cfRule type="containsText" dxfId="56" priority="2" operator="containsText" text="NO">
      <formula>NOT(ISERROR(SEARCH("NO",F42)))</formula>
    </cfRule>
  </conditionalFormatting>
  <pageMargins left="0.7" right="0.7" top="0.75" bottom="0.75" header="0.3" footer="0.3"/>
  <pageSetup orientation="portrait" r:id="rId1"/>
  <ignoredErrors>
    <ignoredError sqref="E47"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7D7E-D078-4A9C-814A-93B0870DFDA0}">
  <sheetPr codeName="Sheet4"/>
  <dimension ref="A1:BA885"/>
  <sheetViews>
    <sheetView zoomScaleNormal="100" workbookViewId="0">
      <selection activeCell="C3" sqref="C3:H3"/>
    </sheetView>
  </sheetViews>
  <sheetFormatPr baseColWidth="10" defaultColWidth="8.81640625" defaultRowHeight="14" x14ac:dyDescent="0.3"/>
  <cols>
    <col min="1" max="1" width="8.81640625" style="53"/>
    <col min="2" max="2" width="2.453125" style="53" customWidth="1"/>
    <col min="3" max="3" width="4" style="60" bestFit="1" customWidth="1"/>
    <col min="4" max="4" width="14" style="103" bestFit="1" customWidth="1"/>
    <col min="5" max="5" width="13.453125" style="103" customWidth="1"/>
    <col min="6" max="6" width="15.81640625" style="103" customWidth="1"/>
    <col min="7" max="7" width="20.1796875" style="103" bestFit="1" customWidth="1"/>
    <col min="8" max="8" width="12.81640625" style="103" bestFit="1" customWidth="1"/>
    <col min="9" max="9" width="2.453125" style="53" customWidth="1"/>
    <col min="10" max="53" width="8.81640625" style="53"/>
    <col min="54" max="16384" width="8.81640625" style="60"/>
  </cols>
  <sheetData>
    <row r="1" spans="2:9" s="53" customFormat="1" ht="14.5" thickBot="1" x14ac:dyDescent="0.35">
      <c r="D1" s="98"/>
      <c r="E1" s="98"/>
      <c r="F1" s="98"/>
      <c r="G1" s="98"/>
      <c r="H1" s="98"/>
    </row>
    <row r="2" spans="2:9" s="53" customFormat="1" ht="14.5" thickBot="1" x14ac:dyDescent="0.35">
      <c r="B2" s="54"/>
      <c r="C2" s="55"/>
      <c r="D2" s="99"/>
      <c r="E2" s="99"/>
      <c r="F2" s="99"/>
      <c r="G2" s="99"/>
      <c r="H2" s="99"/>
      <c r="I2" s="56"/>
    </row>
    <row r="3" spans="2:9" s="53" customFormat="1" ht="25.5" thickBot="1" x14ac:dyDescent="0.55000000000000004">
      <c r="B3" s="57"/>
      <c r="C3" s="186" t="s">
        <v>252</v>
      </c>
      <c r="D3" s="187"/>
      <c r="E3" s="187"/>
      <c r="F3" s="187"/>
      <c r="G3" s="187"/>
      <c r="H3" s="188"/>
      <c r="I3" s="58"/>
    </row>
    <row r="4" spans="2:9" s="53" customFormat="1" x14ac:dyDescent="0.3">
      <c r="B4" s="57"/>
      <c r="C4" s="59"/>
      <c r="D4" s="100"/>
      <c r="E4" s="100"/>
      <c r="F4" s="100"/>
      <c r="G4" s="100"/>
      <c r="H4" s="100"/>
      <c r="I4" s="58"/>
    </row>
    <row r="5" spans="2:9" ht="45" x14ac:dyDescent="0.3">
      <c r="B5" s="57"/>
      <c r="C5" s="66" t="s">
        <v>37</v>
      </c>
      <c r="D5" s="120" t="s">
        <v>160</v>
      </c>
      <c r="E5" s="120" t="s">
        <v>161</v>
      </c>
      <c r="F5" s="120" t="s">
        <v>146</v>
      </c>
      <c r="G5" s="120" t="s">
        <v>147</v>
      </c>
      <c r="H5" s="120" t="s">
        <v>148</v>
      </c>
      <c r="I5" s="58"/>
    </row>
    <row r="6" spans="2:9" x14ac:dyDescent="0.3">
      <c r="B6" s="57"/>
      <c r="C6" s="61">
        <v>1</v>
      </c>
      <c r="D6" s="101">
        <v>19.8</v>
      </c>
      <c r="E6" s="101">
        <v>8</v>
      </c>
      <c r="F6" s="101">
        <v>20.100000000000001</v>
      </c>
      <c r="G6" s="101">
        <f>ETo!$I6*((1-Constantes!$D$19)*ETo!$K6+ETo!$L6)</f>
        <v>4.1933120097546421</v>
      </c>
      <c r="H6" s="101">
        <v>3.5956025883777398</v>
      </c>
      <c r="I6" s="58"/>
    </row>
    <row r="7" spans="2:9" x14ac:dyDescent="0.3">
      <c r="B7" s="57"/>
      <c r="C7" s="61">
        <v>2</v>
      </c>
      <c r="D7" s="101">
        <v>20</v>
      </c>
      <c r="E7" s="101">
        <v>7.5</v>
      </c>
      <c r="F7" s="101">
        <v>0.8</v>
      </c>
      <c r="G7" s="101">
        <f>ETo!$I7*((1-Constantes!$D$19)*ETo!$K7+ETo!$L7)</f>
        <v>4.1802421895955506</v>
      </c>
      <c r="H7" s="101">
        <v>1.2058495533566642</v>
      </c>
      <c r="I7" s="58"/>
    </row>
    <row r="8" spans="2:9" x14ac:dyDescent="0.3">
      <c r="B8" s="57"/>
      <c r="C8" s="61">
        <v>3</v>
      </c>
      <c r="D8" s="101">
        <v>21</v>
      </c>
      <c r="E8" s="101">
        <v>8.1</v>
      </c>
      <c r="F8" s="101">
        <v>15.5</v>
      </c>
      <c r="G8" s="101">
        <f>ETo!$I8*((1-Constantes!$D$19)*ETo!$K8+ETo!$L8)</f>
        <v>4.2500858931766601</v>
      </c>
      <c r="H8" s="101">
        <v>2.5752731916512372</v>
      </c>
      <c r="I8" s="58"/>
    </row>
    <row r="9" spans="2:9" x14ac:dyDescent="0.3">
      <c r="B9" s="57"/>
      <c r="C9" s="61">
        <v>4</v>
      </c>
      <c r="D9" s="101">
        <v>19.5</v>
      </c>
      <c r="E9" s="101">
        <v>8.9</v>
      </c>
      <c r="F9" s="101">
        <v>2.2999999999999998</v>
      </c>
      <c r="G9" s="101">
        <f>ETo!$I9*((1-Constantes!$D$19)*ETo!$K9+ETo!$L9)</f>
        <v>4.2195329570065176</v>
      </c>
      <c r="H9" s="101">
        <v>1.342278116725431</v>
      </c>
      <c r="I9" s="58"/>
    </row>
    <row r="10" spans="2:9" x14ac:dyDescent="0.3">
      <c r="B10" s="57"/>
      <c r="C10" s="61">
        <v>5</v>
      </c>
      <c r="D10" s="101">
        <v>20.6</v>
      </c>
      <c r="E10" s="101">
        <v>6.9</v>
      </c>
      <c r="F10" s="101">
        <v>9.6</v>
      </c>
      <c r="G10" s="101">
        <f>ETo!$I10*((1-Constantes!$D$19)*ETo!$K10+ETo!$L10)</f>
        <v>4.1802482505596466</v>
      </c>
      <c r="H10" s="101">
        <v>1.6960917506784017</v>
      </c>
      <c r="I10" s="58"/>
    </row>
    <row r="11" spans="2:9" x14ac:dyDescent="0.3">
      <c r="B11" s="57"/>
      <c r="C11" s="61">
        <v>6</v>
      </c>
      <c r="D11" s="101">
        <v>18.5</v>
      </c>
      <c r="E11" s="101">
        <v>8.4</v>
      </c>
      <c r="F11" s="101">
        <v>17.100000000000001</v>
      </c>
      <c r="G11" s="101">
        <f>ETo!$I11*((1-Constantes!$D$19)*ETo!$K11+ETo!$L11)</f>
        <v>4.1540444980545166</v>
      </c>
      <c r="H11" s="101">
        <v>3.0895402328869666</v>
      </c>
      <c r="I11" s="58"/>
    </row>
    <row r="12" spans="2:9" x14ac:dyDescent="0.3">
      <c r="B12" s="57"/>
      <c r="C12" s="61">
        <v>7</v>
      </c>
      <c r="D12" s="101">
        <v>19.2</v>
      </c>
      <c r="E12" s="101">
        <v>8.4</v>
      </c>
      <c r="F12" s="101">
        <v>0.7</v>
      </c>
      <c r="G12" s="101">
        <f>ETo!$I12*((1-Constantes!$D$19)*ETo!$K12+ETo!$L12)</f>
        <v>4.1845419079490291</v>
      </c>
      <c r="H12" s="101">
        <v>1.4514309807432555</v>
      </c>
      <c r="I12" s="58"/>
    </row>
    <row r="13" spans="2:9" x14ac:dyDescent="0.3">
      <c r="B13" s="57"/>
      <c r="C13" s="61">
        <v>8</v>
      </c>
      <c r="D13" s="101">
        <v>19</v>
      </c>
      <c r="E13" s="101">
        <v>9.4</v>
      </c>
      <c r="F13" s="101">
        <v>0</v>
      </c>
      <c r="G13" s="101">
        <f>ETo!$I13*((1-Constantes!$D$19)*ETo!$K13+ETo!$L13)</f>
        <v>4.2193861473084961</v>
      </c>
      <c r="H13" s="101">
        <v>1.3407784172268926</v>
      </c>
      <c r="I13" s="58"/>
    </row>
    <row r="14" spans="2:9" x14ac:dyDescent="0.3">
      <c r="B14" s="57"/>
      <c r="C14" s="61">
        <v>9</v>
      </c>
      <c r="D14" s="101">
        <v>20.399999999999999</v>
      </c>
      <c r="E14" s="101">
        <v>7.8</v>
      </c>
      <c r="F14" s="101">
        <v>0</v>
      </c>
      <c r="G14" s="101">
        <f>ETo!$I14*((1-Constantes!$D$19)*ETo!$K14+ETo!$L14)</f>
        <v>4.2105656228283728</v>
      </c>
      <c r="H14" s="101">
        <v>1.2339445056609823</v>
      </c>
      <c r="I14" s="58"/>
    </row>
    <row r="15" spans="2:9" x14ac:dyDescent="0.3">
      <c r="B15" s="57"/>
      <c r="C15" s="61">
        <v>10</v>
      </c>
      <c r="D15" s="101">
        <v>20.5</v>
      </c>
      <c r="E15" s="101">
        <v>7.8</v>
      </c>
      <c r="F15" s="101">
        <v>0.1</v>
      </c>
      <c r="G15" s="101">
        <f>ETo!$I15*((1-Constantes!$D$19)*ETo!$K15+ETo!$L15)</f>
        <v>4.214808324886433</v>
      </c>
      <c r="H15" s="101">
        <v>1.1339854884349567</v>
      </c>
      <c r="I15" s="58"/>
    </row>
    <row r="16" spans="2:9" x14ac:dyDescent="0.3">
      <c r="B16" s="57"/>
      <c r="C16" s="61">
        <v>11</v>
      </c>
      <c r="D16" s="101">
        <v>19.5</v>
      </c>
      <c r="E16" s="101">
        <v>7</v>
      </c>
      <c r="F16" s="101">
        <v>2.9</v>
      </c>
      <c r="G16" s="101">
        <f>ETo!$I16*((1-Constantes!$D$19)*ETo!$K16+ETo!$L16)</f>
        <v>4.1361223857099638</v>
      </c>
      <c r="H16" s="101">
        <v>1.1340431599414478</v>
      </c>
      <c r="I16" s="58"/>
    </row>
    <row r="17" spans="2:9" x14ac:dyDescent="0.3">
      <c r="B17" s="57"/>
      <c r="C17" s="61">
        <v>12</v>
      </c>
      <c r="D17" s="101">
        <v>15.5</v>
      </c>
      <c r="E17" s="101">
        <v>9.1999999999999993</v>
      </c>
      <c r="F17" s="101">
        <v>17.7</v>
      </c>
      <c r="G17" s="101">
        <f>ETo!$I17*((1-Constantes!$D$19)*ETo!$K17+ETo!$L17)</f>
        <v>4.0574169350428617</v>
      </c>
      <c r="H17" s="101">
        <v>3.2357969162921236</v>
      </c>
      <c r="I17" s="58"/>
    </row>
    <row r="18" spans="2:9" x14ac:dyDescent="0.3">
      <c r="B18" s="57"/>
      <c r="C18" s="61">
        <v>13</v>
      </c>
      <c r="D18" s="101">
        <v>21.2</v>
      </c>
      <c r="E18" s="101">
        <v>6.5</v>
      </c>
      <c r="F18" s="101">
        <v>0.4</v>
      </c>
      <c r="G18" s="101">
        <f>ETo!$I18*((1-Constantes!$D$19)*ETo!$K18+ETo!$L18)</f>
        <v>4.1880518466095795</v>
      </c>
      <c r="H18" s="101">
        <v>1.4458934562639241</v>
      </c>
      <c r="I18" s="58"/>
    </row>
    <row r="19" spans="2:9" x14ac:dyDescent="0.3">
      <c r="B19" s="57"/>
      <c r="C19" s="61">
        <v>14</v>
      </c>
      <c r="D19" s="101">
        <v>18</v>
      </c>
      <c r="E19" s="101">
        <v>9.5</v>
      </c>
      <c r="F19" s="101">
        <v>0.4</v>
      </c>
      <c r="G19" s="101">
        <f>ETo!$I19*((1-Constantes!$D$19)*ETo!$K19+ETo!$L19)</f>
        <v>4.1790509918938312</v>
      </c>
      <c r="H19" s="101">
        <v>1.3495059526051145</v>
      </c>
      <c r="I19" s="58"/>
    </row>
    <row r="20" spans="2:9" x14ac:dyDescent="0.3">
      <c r="B20" s="57"/>
      <c r="C20" s="61">
        <v>15</v>
      </c>
      <c r="D20" s="101">
        <v>18.2</v>
      </c>
      <c r="E20" s="101">
        <v>9.1999999999999993</v>
      </c>
      <c r="F20" s="101">
        <v>0.5</v>
      </c>
      <c r="G20" s="101">
        <f>ETo!$I20*((1-Constantes!$D$19)*ETo!$K20+ETo!$L20)</f>
        <v>4.17436405825603</v>
      </c>
      <c r="H20" s="101">
        <v>1.2597898866800317</v>
      </c>
      <c r="I20" s="58"/>
    </row>
    <row r="21" spans="2:9" x14ac:dyDescent="0.3">
      <c r="B21" s="57"/>
      <c r="C21" s="61">
        <v>16</v>
      </c>
      <c r="D21" s="101">
        <v>21</v>
      </c>
      <c r="E21" s="101">
        <v>7</v>
      </c>
      <c r="F21" s="101">
        <v>0</v>
      </c>
      <c r="G21" s="101">
        <f>ETo!$I21*((1-Constantes!$D$19)*ETo!$K21+ETo!$L21)</f>
        <v>4.2001564534205285</v>
      </c>
      <c r="H21" s="101">
        <v>1.1555650692802824</v>
      </c>
      <c r="I21" s="58"/>
    </row>
    <row r="22" spans="2:9" x14ac:dyDescent="0.3">
      <c r="B22" s="57"/>
      <c r="C22" s="61">
        <v>17</v>
      </c>
      <c r="D22" s="101">
        <v>20</v>
      </c>
      <c r="E22" s="101">
        <v>7.2</v>
      </c>
      <c r="F22" s="101">
        <v>8.8000000000000007</v>
      </c>
      <c r="G22" s="101">
        <f>ETo!$I22*((1-Constantes!$D$19)*ETo!$K22+ETo!$L22)</f>
        <v>4.1648263799907097</v>
      </c>
      <c r="H22" s="101">
        <v>1.5449266705292974</v>
      </c>
      <c r="I22" s="58"/>
    </row>
    <row r="23" spans="2:9" x14ac:dyDescent="0.3">
      <c r="B23" s="57"/>
      <c r="C23" s="61">
        <v>18</v>
      </c>
      <c r="D23" s="101">
        <v>15.2</v>
      </c>
      <c r="E23" s="101">
        <v>8.5</v>
      </c>
      <c r="F23" s="101">
        <v>2.5</v>
      </c>
      <c r="G23" s="101">
        <f>ETo!$I23*((1-Constantes!$D$19)*ETo!$K23+ETo!$L23)</f>
        <v>4.0117150381723343</v>
      </c>
      <c r="H23" s="101">
        <v>1.3293722147809401</v>
      </c>
      <c r="I23" s="58"/>
    </row>
    <row r="24" spans="2:9" x14ac:dyDescent="0.3">
      <c r="B24" s="57"/>
      <c r="C24" s="61">
        <v>19</v>
      </c>
      <c r="D24" s="101">
        <v>21.2</v>
      </c>
      <c r="E24" s="101">
        <v>4.5</v>
      </c>
      <c r="F24" s="101">
        <v>7.9</v>
      </c>
      <c r="G24" s="101">
        <f>ETo!$I24*((1-Constantes!$D$19)*ETo!$K24+ETo!$L24)</f>
        <v>4.0983658960429867</v>
      </c>
      <c r="H24" s="101">
        <v>1.6131532015776715</v>
      </c>
      <c r="I24" s="58"/>
    </row>
    <row r="25" spans="2:9" x14ac:dyDescent="0.3">
      <c r="B25" s="57"/>
      <c r="C25" s="61">
        <v>20</v>
      </c>
      <c r="D25" s="101">
        <v>18</v>
      </c>
      <c r="E25" s="101">
        <v>6.5</v>
      </c>
      <c r="F25" s="101">
        <v>5</v>
      </c>
      <c r="G25" s="101">
        <f>ETo!$I25*((1-Constantes!$D$19)*ETo!$K25+ETo!$L25)</f>
        <v>4.0454254998211221</v>
      </c>
      <c r="H25" s="101">
        <v>1.5184124805995169</v>
      </c>
      <c r="I25" s="58"/>
    </row>
    <row r="26" spans="2:9" x14ac:dyDescent="0.3">
      <c r="B26" s="57"/>
      <c r="C26" s="61">
        <v>21</v>
      </c>
      <c r="D26" s="101">
        <v>21</v>
      </c>
      <c r="E26" s="101">
        <v>8</v>
      </c>
      <c r="F26" s="101">
        <v>6.2</v>
      </c>
      <c r="G26" s="101">
        <f>ETo!$I26*((1-Constantes!$D$19)*ETo!$K26+ETo!$L26)</f>
        <v>4.2408780151049026</v>
      </c>
      <c r="H26" s="101">
        <v>1.5696137436765665</v>
      </c>
      <c r="I26" s="58"/>
    </row>
    <row r="27" spans="2:9" x14ac:dyDescent="0.3">
      <c r="B27" s="57"/>
      <c r="C27" s="61">
        <v>22</v>
      </c>
      <c r="D27" s="101">
        <v>19.2</v>
      </c>
      <c r="E27" s="101">
        <v>7.5</v>
      </c>
      <c r="F27" s="101">
        <v>0.1</v>
      </c>
      <c r="G27" s="101">
        <f>ETo!$I27*((1-Constantes!$D$19)*ETo!$K27+ETo!$L27)</f>
        <v>4.1398100949779559</v>
      </c>
      <c r="H27" s="101">
        <v>1.4291947825224085</v>
      </c>
      <c r="I27" s="58"/>
    </row>
    <row r="28" spans="2:9" x14ac:dyDescent="0.3">
      <c r="B28" s="57"/>
      <c r="C28" s="61">
        <v>23</v>
      </c>
      <c r="D28" s="101">
        <v>17.7</v>
      </c>
      <c r="E28" s="101">
        <v>7.6</v>
      </c>
      <c r="F28" s="101">
        <v>19.7</v>
      </c>
      <c r="G28" s="101">
        <f>ETo!$I28*((1-Constantes!$D$19)*ETo!$K28+ETo!$L28)</f>
        <v>4.077930855955735</v>
      </c>
      <c r="H28" s="101">
        <v>3.8448020243048981</v>
      </c>
      <c r="I28" s="58"/>
    </row>
    <row r="29" spans="2:9" x14ac:dyDescent="0.3">
      <c r="B29" s="57"/>
      <c r="C29" s="61">
        <v>24</v>
      </c>
      <c r="D29" s="101">
        <v>16.399999999999999</v>
      </c>
      <c r="E29" s="101">
        <v>6.7</v>
      </c>
      <c r="F29" s="101">
        <v>2.4</v>
      </c>
      <c r="G29" s="101">
        <f>ETo!$I29*((1-Constantes!$D$19)*ETo!$K29+ETo!$L29)</f>
        <v>3.9811185422974269</v>
      </c>
      <c r="H29" s="101">
        <v>1.6175923816307491</v>
      </c>
      <c r="I29" s="58"/>
    </row>
    <row r="30" spans="2:9" x14ac:dyDescent="0.3">
      <c r="B30" s="57"/>
      <c r="C30" s="61">
        <v>25</v>
      </c>
      <c r="D30" s="101">
        <v>21.1</v>
      </c>
      <c r="E30" s="101">
        <v>6</v>
      </c>
      <c r="F30" s="101">
        <v>0</v>
      </c>
      <c r="G30" s="101">
        <f>ETo!$I30*((1-Constantes!$D$19)*ETo!$K30+ETo!$L30)</f>
        <v>4.1542864571862017</v>
      </c>
      <c r="H30" s="101">
        <v>1.5048036971785259</v>
      </c>
      <c r="I30" s="58"/>
    </row>
    <row r="31" spans="2:9" x14ac:dyDescent="0.3">
      <c r="B31" s="57"/>
      <c r="C31" s="61">
        <v>26</v>
      </c>
      <c r="D31" s="101">
        <v>21.8</v>
      </c>
      <c r="E31" s="101">
        <v>5.4</v>
      </c>
      <c r="F31" s="101">
        <v>4</v>
      </c>
      <c r="G31" s="101">
        <f>ETo!$I31*((1-Constantes!$D$19)*ETo!$K31+ETo!$L31)</f>
        <v>4.1574537828091875</v>
      </c>
      <c r="H31" s="101">
        <v>1.5319344256860985</v>
      </c>
      <c r="I31" s="58"/>
    </row>
    <row r="32" spans="2:9" x14ac:dyDescent="0.3">
      <c r="B32" s="57"/>
      <c r="C32" s="61">
        <v>27</v>
      </c>
      <c r="D32" s="101">
        <v>23.3</v>
      </c>
      <c r="E32" s="101">
        <v>5</v>
      </c>
      <c r="F32" s="101">
        <v>0.1</v>
      </c>
      <c r="G32" s="101">
        <f>ETo!$I32*((1-Constantes!$D$19)*ETo!$K32+ETo!$L32)</f>
        <v>4.2040459269017667</v>
      </c>
      <c r="H32" s="101">
        <v>1.424381885699505</v>
      </c>
      <c r="I32" s="58"/>
    </row>
    <row r="33" spans="2:9" x14ac:dyDescent="0.3">
      <c r="B33" s="57"/>
      <c r="C33" s="61">
        <v>28</v>
      </c>
      <c r="D33" s="101">
        <v>22.7</v>
      </c>
      <c r="E33" s="101">
        <v>4.8</v>
      </c>
      <c r="F33" s="101">
        <v>0</v>
      </c>
      <c r="G33" s="101">
        <f>ETo!$I33*((1-Constantes!$D$19)*ETo!$K33+ETo!$L33)</f>
        <v>4.1677973979070604</v>
      </c>
      <c r="H33" s="101">
        <v>1.3175786744990317</v>
      </c>
      <c r="I33" s="58"/>
    </row>
    <row r="34" spans="2:9" x14ac:dyDescent="0.3">
      <c r="B34" s="57"/>
      <c r="C34" s="61">
        <v>29</v>
      </c>
      <c r="D34" s="101">
        <v>18</v>
      </c>
      <c r="E34" s="101">
        <v>5.0999999999999996</v>
      </c>
      <c r="F34" s="101">
        <v>1.7</v>
      </c>
      <c r="G34" s="101">
        <f>ETo!$I34*((1-Constantes!$D$19)*ETo!$K34+ETo!$L34)</f>
        <v>3.9748507241339537</v>
      </c>
      <c r="H34" s="101">
        <v>1.2754658649863604</v>
      </c>
      <c r="I34" s="58"/>
    </row>
    <row r="35" spans="2:9" x14ac:dyDescent="0.3">
      <c r="B35" s="57"/>
      <c r="C35" s="61">
        <v>30</v>
      </c>
      <c r="D35" s="101">
        <v>22.1</v>
      </c>
      <c r="E35" s="101">
        <v>5</v>
      </c>
      <c r="F35" s="101">
        <v>5.2</v>
      </c>
      <c r="G35" s="101">
        <f>ETo!$I35*((1-Constantes!$D$19)*ETo!$K35+ETo!$L35)</f>
        <v>4.1471955318087037</v>
      </c>
      <c r="H35" s="101">
        <v>1.3562422040366251</v>
      </c>
      <c r="I35" s="58"/>
    </row>
    <row r="36" spans="2:9" x14ac:dyDescent="0.3">
      <c r="B36" s="57"/>
      <c r="C36" s="61">
        <v>31</v>
      </c>
      <c r="D36" s="101">
        <v>21.2</v>
      </c>
      <c r="E36" s="101">
        <v>5</v>
      </c>
      <c r="F36" s="101">
        <v>3.1</v>
      </c>
      <c r="G36" s="101">
        <f>ETo!$I36*((1-Constantes!$D$19)*ETo!$K36+ETo!$L36)</f>
        <v>4.1062816789172203</v>
      </c>
      <c r="H36" s="101">
        <v>1.3527754041930637</v>
      </c>
      <c r="I36" s="58"/>
    </row>
    <row r="37" spans="2:9" x14ac:dyDescent="0.3">
      <c r="B37" s="57"/>
      <c r="C37" s="61">
        <v>32</v>
      </c>
      <c r="D37" s="101">
        <v>21</v>
      </c>
      <c r="E37" s="101">
        <v>6.9</v>
      </c>
      <c r="F37" s="101">
        <v>1.4</v>
      </c>
      <c r="G37" s="101">
        <f>ETo!$I37*((1-Constantes!$D$19)*ETo!$K37+ETo!$L37)</f>
        <v>4.1782370722208038</v>
      </c>
      <c r="H37" s="101">
        <v>1.2954507144270362</v>
      </c>
      <c r="I37" s="58"/>
    </row>
    <row r="38" spans="2:9" x14ac:dyDescent="0.3">
      <c r="B38" s="57"/>
      <c r="C38" s="61">
        <v>33</v>
      </c>
      <c r="D38" s="101">
        <v>20.8</v>
      </c>
      <c r="E38" s="101">
        <v>9.4</v>
      </c>
      <c r="F38" s="101">
        <v>2.2000000000000002</v>
      </c>
      <c r="G38" s="101">
        <f>ETo!$I38*((1-Constantes!$D$19)*ETo!$K38+ETo!$L38)</f>
        <v>4.2761229823492073</v>
      </c>
      <c r="H38" s="101">
        <v>1.2655579471481655</v>
      </c>
      <c r="I38" s="58"/>
    </row>
    <row r="39" spans="2:9" x14ac:dyDescent="0.3">
      <c r="B39" s="57"/>
      <c r="C39" s="61">
        <v>34</v>
      </c>
      <c r="D39" s="101">
        <v>21.2</v>
      </c>
      <c r="E39" s="101">
        <v>10.4</v>
      </c>
      <c r="F39" s="101">
        <v>0</v>
      </c>
      <c r="G39" s="101">
        <f>ETo!$I39*((1-Constantes!$D$19)*ETo!$K39+ETo!$L39)</f>
        <v>4.3347415023479305</v>
      </c>
      <c r="H39" s="101">
        <v>1.1606371170349079</v>
      </c>
      <c r="I39" s="58"/>
    </row>
    <row r="40" spans="2:9" x14ac:dyDescent="0.3">
      <c r="B40" s="57"/>
      <c r="C40" s="61">
        <v>35</v>
      </c>
      <c r="D40" s="101">
        <v>21.5</v>
      </c>
      <c r="E40" s="101">
        <v>7</v>
      </c>
      <c r="F40" s="101">
        <v>3.3</v>
      </c>
      <c r="G40" s="101">
        <f>ETo!$I40*((1-Constantes!$D$19)*ETo!$K40+ETo!$L40)</f>
        <v>4.197553899274225</v>
      </c>
      <c r="H40" s="101">
        <v>1.1739087389155642</v>
      </c>
      <c r="I40" s="58"/>
    </row>
    <row r="41" spans="2:9" x14ac:dyDescent="0.3">
      <c r="B41" s="57"/>
      <c r="C41" s="61">
        <v>36</v>
      </c>
      <c r="D41" s="101">
        <v>23.5</v>
      </c>
      <c r="E41" s="101">
        <v>8.9</v>
      </c>
      <c r="F41" s="101">
        <v>0</v>
      </c>
      <c r="G41" s="101">
        <f>ETo!$I41*((1-Constantes!$D$19)*ETo!$K41+ETo!$L41)</f>
        <v>4.364430899104276</v>
      </c>
      <c r="H41" s="101">
        <v>1.0713822106249293</v>
      </c>
      <c r="I41" s="58"/>
    </row>
    <row r="42" spans="2:9" x14ac:dyDescent="0.3">
      <c r="B42" s="57"/>
      <c r="C42" s="61">
        <v>37</v>
      </c>
      <c r="D42" s="101">
        <v>24.5</v>
      </c>
      <c r="E42" s="101">
        <v>9.4</v>
      </c>
      <c r="F42" s="101">
        <v>0</v>
      </c>
      <c r="G42" s="101">
        <f>ETo!$I42*((1-Constantes!$D$19)*ETo!$K42+ETo!$L42)</f>
        <v>4.4269130428175512</v>
      </c>
      <c r="H42" s="101">
        <v>0.97117967790813964</v>
      </c>
      <c r="I42" s="58"/>
    </row>
    <row r="43" spans="2:9" x14ac:dyDescent="0.3">
      <c r="B43" s="57"/>
      <c r="C43" s="61">
        <v>38</v>
      </c>
      <c r="D43" s="101">
        <v>25</v>
      </c>
      <c r="E43" s="101">
        <v>6.7</v>
      </c>
      <c r="F43" s="101">
        <v>13.5</v>
      </c>
      <c r="G43" s="101">
        <f>ETo!$I43*((1-Constantes!$D$19)*ETo!$K43+ETo!$L43)</f>
        <v>4.3281627868468942</v>
      </c>
      <c r="H43" s="101">
        <v>2.1270987011681908</v>
      </c>
      <c r="I43" s="58"/>
    </row>
    <row r="44" spans="2:9" x14ac:dyDescent="0.3">
      <c r="B44" s="57"/>
      <c r="C44" s="61">
        <v>39</v>
      </c>
      <c r="D44" s="101">
        <v>24.5</v>
      </c>
      <c r="E44" s="101">
        <v>8.1999999999999993</v>
      </c>
      <c r="F44" s="101">
        <v>0</v>
      </c>
      <c r="G44" s="101">
        <f>ETo!$I44*((1-Constantes!$D$19)*ETo!$K44+ETo!$L44)</f>
        <v>4.3684260175073009</v>
      </c>
      <c r="H44" s="101">
        <v>1.2004187285257604</v>
      </c>
      <c r="I44" s="58"/>
    </row>
    <row r="45" spans="2:9" x14ac:dyDescent="0.3">
      <c r="B45" s="57"/>
      <c r="C45" s="61">
        <v>40</v>
      </c>
      <c r="D45" s="101">
        <v>18.8</v>
      </c>
      <c r="E45" s="101">
        <v>8.1</v>
      </c>
      <c r="F45" s="101">
        <v>2</v>
      </c>
      <c r="G45" s="101">
        <f>ETo!$I45*((1-Constantes!$D$19)*ETo!$K45+ETo!$L45)</f>
        <v>4.1137237032849807</v>
      </c>
      <c r="H45" s="101">
        <v>1.1689217641251128</v>
      </c>
      <c r="I45" s="58"/>
    </row>
    <row r="46" spans="2:9" x14ac:dyDescent="0.3">
      <c r="B46" s="57"/>
      <c r="C46" s="61">
        <v>41</v>
      </c>
      <c r="D46" s="101">
        <v>19</v>
      </c>
      <c r="E46" s="101">
        <v>9.8000000000000007</v>
      </c>
      <c r="F46" s="101">
        <v>21.8</v>
      </c>
      <c r="G46" s="101">
        <f>ETo!$I46*((1-Constantes!$D$19)*ETo!$K46+ETo!$L46)</f>
        <v>4.1924629735090848</v>
      </c>
      <c r="H46" s="101">
        <v>4.4032537348740508</v>
      </c>
      <c r="I46" s="58"/>
    </row>
    <row r="47" spans="2:9" x14ac:dyDescent="0.3">
      <c r="B47" s="57"/>
      <c r="C47" s="61">
        <v>42</v>
      </c>
      <c r="D47" s="101">
        <v>19.2</v>
      </c>
      <c r="E47" s="101">
        <v>6.5</v>
      </c>
      <c r="F47" s="101">
        <v>0</v>
      </c>
      <c r="G47" s="101">
        <f>ETo!$I47*((1-Constantes!$D$19)*ETo!$K47+ETo!$L47)</f>
        <v>4.0548682391488109</v>
      </c>
      <c r="H47" s="101">
        <v>1.4997265502264259</v>
      </c>
      <c r="I47" s="58"/>
    </row>
    <row r="48" spans="2:9" x14ac:dyDescent="0.3">
      <c r="B48" s="57"/>
      <c r="C48" s="61">
        <v>43</v>
      </c>
      <c r="D48" s="101">
        <v>21.3</v>
      </c>
      <c r="E48" s="101">
        <v>8.6</v>
      </c>
      <c r="F48" s="101">
        <v>1.9</v>
      </c>
      <c r="G48" s="101">
        <f>ETo!$I48*((1-Constantes!$D$19)*ETo!$K48+ETo!$L48)</f>
        <v>4.2324442632400814</v>
      </c>
      <c r="H48" s="101">
        <v>1.4533256023375341</v>
      </c>
      <c r="I48" s="58"/>
    </row>
    <row r="49" spans="2:9" x14ac:dyDescent="0.3">
      <c r="B49" s="57"/>
      <c r="C49" s="61">
        <v>44</v>
      </c>
      <c r="D49" s="101">
        <v>21.2</v>
      </c>
      <c r="E49" s="101">
        <v>10.4</v>
      </c>
      <c r="F49" s="101">
        <v>0.8</v>
      </c>
      <c r="G49" s="101">
        <f>ETo!$I49*((1-Constantes!$D$19)*ETo!$K49+ETo!$L49)</f>
        <v>4.3018024902387992</v>
      </c>
      <c r="H49" s="101">
        <v>1.3697479345123544</v>
      </c>
      <c r="I49" s="58"/>
    </row>
    <row r="50" spans="2:9" x14ac:dyDescent="0.3">
      <c r="B50" s="57"/>
      <c r="C50" s="61">
        <v>45</v>
      </c>
      <c r="D50" s="101">
        <v>19.8</v>
      </c>
      <c r="E50" s="101">
        <v>10</v>
      </c>
      <c r="F50" s="101">
        <v>0</v>
      </c>
      <c r="G50" s="101">
        <f>ETo!$I50*((1-Constantes!$D$19)*ETo!$K50+ETo!$L50)</f>
        <v>4.2196752766366368</v>
      </c>
      <c r="H50" s="101">
        <v>1.2630436644665124</v>
      </c>
      <c r="I50" s="58"/>
    </row>
    <row r="51" spans="2:9" x14ac:dyDescent="0.3">
      <c r="B51" s="57"/>
      <c r="C51" s="61">
        <v>46</v>
      </c>
      <c r="D51" s="101">
        <v>20.5</v>
      </c>
      <c r="E51" s="101">
        <v>10</v>
      </c>
      <c r="F51" s="101">
        <v>1.7</v>
      </c>
      <c r="G51" s="101">
        <f>ETo!$I51*((1-Constantes!$D$19)*ETo!$K51+ETo!$L51)</f>
        <v>4.2453136286435127</v>
      </c>
      <c r="H51" s="101">
        <v>1.2173372095634136</v>
      </c>
      <c r="I51" s="58"/>
    </row>
    <row r="52" spans="2:9" x14ac:dyDescent="0.3">
      <c r="B52" s="57"/>
      <c r="C52" s="61">
        <v>47</v>
      </c>
      <c r="D52" s="101">
        <v>20.7</v>
      </c>
      <c r="E52" s="101">
        <v>9.1</v>
      </c>
      <c r="F52" s="101">
        <v>18.100000000000001</v>
      </c>
      <c r="G52" s="101">
        <f>ETo!$I52*((1-Constantes!$D$19)*ETo!$K52+ETo!$L52)</f>
        <v>4.2103568210548836</v>
      </c>
      <c r="H52" s="101">
        <v>3.3952154230607219</v>
      </c>
      <c r="I52" s="58"/>
    </row>
    <row r="53" spans="2:9" x14ac:dyDescent="0.3">
      <c r="B53" s="57"/>
      <c r="C53" s="61">
        <v>48</v>
      </c>
      <c r="D53" s="101">
        <v>21.8</v>
      </c>
      <c r="E53" s="101">
        <v>8.1</v>
      </c>
      <c r="F53" s="101">
        <v>1.4</v>
      </c>
      <c r="G53" s="101">
        <f>ETo!$I53*((1-Constantes!$D$19)*ETo!$K53+ETo!$L53)</f>
        <v>4.2096615871153125</v>
      </c>
      <c r="H53" s="101">
        <v>1.5414560032866587</v>
      </c>
      <c r="I53" s="58"/>
    </row>
    <row r="54" spans="2:9" x14ac:dyDescent="0.3">
      <c r="B54" s="57"/>
      <c r="C54" s="61">
        <v>49</v>
      </c>
      <c r="D54" s="101">
        <v>23.8</v>
      </c>
      <c r="E54" s="101">
        <v>8</v>
      </c>
      <c r="F54" s="101">
        <v>12.5</v>
      </c>
      <c r="G54" s="101">
        <f>ETo!$I54*((1-Constantes!$D$19)*ETo!$K54+ETo!$L54)</f>
        <v>4.2861735290424452</v>
      </c>
      <c r="H54" s="101">
        <v>2.3116266113290607</v>
      </c>
      <c r="I54" s="58"/>
    </row>
    <row r="55" spans="2:9" x14ac:dyDescent="0.3">
      <c r="B55" s="57"/>
      <c r="C55" s="61">
        <v>50</v>
      </c>
      <c r="D55" s="101">
        <v>21.7</v>
      </c>
      <c r="E55" s="101">
        <v>7.5</v>
      </c>
      <c r="F55" s="101">
        <v>0</v>
      </c>
      <c r="G55" s="101">
        <f>ETo!$I55*((1-Constantes!$D$19)*ETo!$K55+ETo!$L55)</f>
        <v>4.168908132165666</v>
      </c>
      <c r="H55" s="101">
        <v>1.5438254277009555</v>
      </c>
      <c r="I55" s="58"/>
    </row>
    <row r="56" spans="2:9" x14ac:dyDescent="0.3">
      <c r="B56" s="57"/>
      <c r="C56" s="61">
        <v>51</v>
      </c>
      <c r="D56" s="101">
        <v>20</v>
      </c>
      <c r="E56" s="101">
        <v>6</v>
      </c>
      <c r="F56" s="101">
        <v>24</v>
      </c>
      <c r="G56" s="101">
        <f>ETo!$I56*((1-Constantes!$D$19)*ETo!$K56+ETo!$L56)</f>
        <v>4.0261950255640722</v>
      </c>
      <c r="H56" s="101">
        <v>5.268308813292637</v>
      </c>
      <c r="I56" s="58"/>
    </row>
    <row r="57" spans="2:9" x14ac:dyDescent="0.3">
      <c r="B57" s="57"/>
      <c r="C57" s="61">
        <v>52</v>
      </c>
      <c r="D57" s="101">
        <v>17.399999999999999</v>
      </c>
      <c r="E57" s="101">
        <v>5</v>
      </c>
      <c r="F57" s="101">
        <v>12.1</v>
      </c>
      <c r="G57" s="101">
        <f>ETo!$I57*((1-Constantes!$D$19)*ETo!$K57+ETo!$L57)</f>
        <v>3.8666043176066216</v>
      </c>
      <c r="H57" s="101">
        <v>2.4614053137426222</v>
      </c>
      <c r="I57" s="58"/>
    </row>
    <row r="58" spans="2:9" x14ac:dyDescent="0.3">
      <c r="B58" s="57"/>
      <c r="C58" s="61">
        <v>53</v>
      </c>
      <c r="D58" s="101">
        <v>16.399999999999999</v>
      </c>
      <c r="E58" s="101">
        <v>5</v>
      </c>
      <c r="F58" s="101">
        <v>6.8</v>
      </c>
      <c r="G58" s="101">
        <f>ETo!$I58*((1-Constantes!$D$19)*ETo!$K58+ETo!$L58)</f>
        <v>3.8181356678525646</v>
      </c>
      <c r="H58" s="101">
        <v>1.956252497450039</v>
      </c>
      <c r="I58" s="58"/>
    </row>
    <row r="59" spans="2:9" x14ac:dyDescent="0.3">
      <c r="B59" s="57"/>
      <c r="C59" s="61">
        <v>54</v>
      </c>
      <c r="D59" s="101">
        <v>20.5</v>
      </c>
      <c r="E59" s="101">
        <v>8</v>
      </c>
      <c r="F59" s="101">
        <v>27.7</v>
      </c>
      <c r="G59" s="101">
        <f>ETo!$I59*((1-Constantes!$D$19)*ETo!$K59+ETo!$L59)</f>
        <v>4.1148413367918462</v>
      </c>
      <c r="H59" s="101">
        <v>6.8407540069502977</v>
      </c>
      <c r="I59" s="58"/>
    </row>
    <row r="60" spans="2:9" x14ac:dyDescent="0.3">
      <c r="B60" s="57"/>
      <c r="C60" s="61">
        <v>55</v>
      </c>
      <c r="D60" s="101">
        <v>21.5</v>
      </c>
      <c r="E60" s="101">
        <v>7.5</v>
      </c>
      <c r="F60" s="101">
        <v>9</v>
      </c>
      <c r="G60" s="101">
        <f>ETo!$I60*((1-Constantes!$D$19)*ETo!$K60+ETo!$L60)</f>
        <v>4.1295247482926625</v>
      </c>
      <c r="H60" s="101">
        <v>2.3428761560723417</v>
      </c>
      <c r="I60" s="58"/>
    </row>
    <row r="61" spans="2:9" x14ac:dyDescent="0.3">
      <c r="B61" s="57"/>
      <c r="C61" s="61">
        <v>56</v>
      </c>
      <c r="D61" s="101">
        <v>19.8</v>
      </c>
      <c r="E61" s="101">
        <v>8.5</v>
      </c>
      <c r="F61" s="101">
        <v>0.5</v>
      </c>
      <c r="G61" s="101">
        <f>ETo!$I61*((1-Constantes!$D$19)*ETo!$K61+ETo!$L61)</f>
        <v>4.0928117818486207</v>
      </c>
      <c r="H61" s="101">
        <v>2.0279643365142075</v>
      </c>
      <c r="I61" s="58"/>
    </row>
    <row r="62" spans="2:9" x14ac:dyDescent="0.3">
      <c r="B62" s="57"/>
      <c r="C62" s="61">
        <v>57</v>
      </c>
      <c r="D62" s="101">
        <v>21.2</v>
      </c>
      <c r="E62" s="101">
        <v>9.5</v>
      </c>
      <c r="F62" s="101">
        <v>0</v>
      </c>
      <c r="G62" s="101">
        <f>ETo!$I62*((1-Constantes!$D$19)*ETo!$K62+ETo!$L62)</f>
        <v>4.1877622067473403</v>
      </c>
      <c r="H62" s="101">
        <v>1.9122849593360747</v>
      </c>
      <c r="I62" s="58"/>
    </row>
    <row r="63" spans="2:9" x14ac:dyDescent="0.3">
      <c r="B63" s="57"/>
      <c r="C63" s="61">
        <v>58</v>
      </c>
      <c r="D63" s="101">
        <v>17</v>
      </c>
      <c r="E63" s="101">
        <v>8.8000000000000007</v>
      </c>
      <c r="F63" s="101">
        <v>1.1000000000000001</v>
      </c>
      <c r="G63" s="101">
        <f>ETo!$I63*((1-Constantes!$D$19)*ETo!$K63+ETo!$L63)</f>
        <v>3.9723054566367964</v>
      </c>
      <c r="H63" s="101">
        <v>1.8414231349023102</v>
      </c>
      <c r="I63" s="58"/>
    </row>
    <row r="64" spans="2:9" x14ac:dyDescent="0.3">
      <c r="B64" s="57"/>
      <c r="C64" s="61">
        <v>59</v>
      </c>
      <c r="D64" s="101">
        <v>20.5</v>
      </c>
      <c r="E64" s="101">
        <v>8.4</v>
      </c>
      <c r="F64" s="101">
        <v>0.4</v>
      </c>
      <c r="G64" s="101">
        <f>ETo!$I64*((1-Constantes!$D$19)*ETo!$K64+ETo!$L64)</f>
        <v>4.0960470563002378</v>
      </c>
      <c r="H64" s="101">
        <v>1.7468009173253582</v>
      </c>
      <c r="I64" s="58"/>
    </row>
    <row r="65" spans="2:9" x14ac:dyDescent="0.3">
      <c r="B65" s="57"/>
      <c r="C65" s="61">
        <v>60</v>
      </c>
      <c r="D65" s="101">
        <v>20.6</v>
      </c>
      <c r="E65" s="101">
        <v>8.4</v>
      </c>
      <c r="F65" s="101">
        <v>0</v>
      </c>
      <c r="G65" s="101">
        <f>ETo!$I65*((1-Constantes!$D$19)*ETo!$K65+ETo!$L65)</f>
        <v>4.0923121656507098</v>
      </c>
      <c r="H65" s="101">
        <v>1.6416058517647789</v>
      </c>
      <c r="I65" s="58"/>
    </row>
    <row r="66" spans="2:9" x14ac:dyDescent="0.3">
      <c r="B66" s="57"/>
      <c r="C66" s="61">
        <v>61</v>
      </c>
      <c r="D66" s="101">
        <v>22</v>
      </c>
      <c r="E66" s="101">
        <v>6.2</v>
      </c>
      <c r="F66" s="101">
        <v>3.4</v>
      </c>
      <c r="G66" s="101">
        <f>ETo!$I66*((1-Constantes!$D$19)*ETo!$K66+ETo!$L66)</f>
        <v>4.050290461006913</v>
      </c>
      <c r="H66" s="101">
        <v>1.6562901632511569</v>
      </c>
      <c r="I66" s="58"/>
    </row>
    <row r="67" spans="2:9" x14ac:dyDescent="0.3">
      <c r="B67" s="57"/>
      <c r="C67" s="61">
        <v>62</v>
      </c>
      <c r="D67" s="101">
        <v>21.2</v>
      </c>
      <c r="E67" s="101">
        <v>7</v>
      </c>
      <c r="F67" s="101">
        <v>0</v>
      </c>
      <c r="G67" s="101">
        <f>ETo!$I67*((1-Constantes!$D$19)*ETo!$K67+ETo!$L67)</f>
        <v>4.0418363035899558</v>
      </c>
      <c r="H67" s="101">
        <v>1.554571674700465</v>
      </c>
      <c r="I67" s="58"/>
    </row>
    <row r="68" spans="2:9" x14ac:dyDescent="0.3">
      <c r="B68" s="57"/>
      <c r="C68" s="61">
        <v>63</v>
      </c>
      <c r="D68" s="101">
        <v>19.8</v>
      </c>
      <c r="E68" s="101">
        <v>10</v>
      </c>
      <c r="F68" s="101">
        <v>2.6</v>
      </c>
      <c r="G68" s="101">
        <f>ETo!$I68*((1-Constantes!$D$19)*ETo!$K68+ETo!$L68)</f>
        <v>4.1004520470316219</v>
      </c>
      <c r="H68" s="101">
        <v>1.5436649264345652</v>
      </c>
      <c r="I68" s="58"/>
    </row>
    <row r="69" spans="2:9" x14ac:dyDescent="0.3">
      <c r="B69" s="57"/>
      <c r="C69" s="61">
        <v>64</v>
      </c>
      <c r="D69" s="101">
        <v>19.5</v>
      </c>
      <c r="E69" s="101">
        <v>8.5</v>
      </c>
      <c r="F69" s="101">
        <v>0</v>
      </c>
      <c r="G69" s="101">
        <f>ETo!$I69*((1-Constantes!$D$19)*ETo!$K69+ETo!$L69)</f>
        <v>4.0157182156373352</v>
      </c>
      <c r="H69" s="101">
        <v>1.4457732217530124</v>
      </c>
      <c r="I69" s="58"/>
    </row>
    <row r="70" spans="2:9" x14ac:dyDescent="0.3">
      <c r="B70" s="57"/>
      <c r="C70" s="61">
        <v>65</v>
      </c>
      <c r="D70" s="101">
        <v>21.2</v>
      </c>
      <c r="E70" s="101">
        <v>5</v>
      </c>
      <c r="F70" s="101">
        <v>5.8</v>
      </c>
      <c r="G70" s="101">
        <f>ETo!$I70*((1-Constantes!$D$19)*ETo!$K70+ETo!$L70)</f>
        <v>3.9311223651293714</v>
      </c>
      <c r="H70" s="101">
        <v>1.5679672147681845</v>
      </c>
      <c r="I70" s="58"/>
    </row>
    <row r="71" spans="2:9" x14ac:dyDescent="0.3">
      <c r="B71" s="57"/>
      <c r="C71" s="61">
        <v>66</v>
      </c>
      <c r="D71" s="101">
        <v>17.7</v>
      </c>
      <c r="E71" s="101">
        <v>7.5</v>
      </c>
      <c r="F71" s="101">
        <v>0</v>
      </c>
      <c r="G71" s="101">
        <f>ETo!$I71*((1-Constantes!$D$19)*ETo!$K71+ETo!$L71)</f>
        <v>3.8800181723131275</v>
      </c>
      <c r="H71" s="101">
        <v>1.4531277378914504</v>
      </c>
      <c r="I71" s="58"/>
    </row>
    <row r="72" spans="2:9" x14ac:dyDescent="0.3">
      <c r="B72" s="57"/>
      <c r="C72" s="61">
        <v>67</v>
      </c>
      <c r="D72" s="101">
        <v>21.5</v>
      </c>
      <c r="E72" s="101">
        <v>7.2</v>
      </c>
      <c r="F72" s="101">
        <v>33.9</v>
      </c>
      <c r="G72" s="101">
        <f>ETo!$I72*((1-Constantes!$D$19)*ETo!$K72+ETo!$L72)</f>
        <v>4.0163374474947364</v>
      </c>
      <c r="H72" s="101">
        <v>9.3468132740992171</v>
      </c>
      <c r="I72" s="58"/>
    </row>
    <row r="73" spans="2:9" x14ac:dyDescent="0.3">
      <c r="B73" s="57"/>
      <c r="C73" s="61">
        <v>68</v>
      </c>
      <c r="D73" s="101">
        <v>18.7</v>
      </c>
      <c r="E73" s="101">
        <v>7.5</v>
      </c>
      <c r="F73" s="101">
        <v>2</v>
      </c>
      <c r="G73" s="101">
        <f>ETo!$I73*((1-Constantes!$D$19)*ETo!$K73+ETo!$L73)</f>
        <v>3.9021893556674736</v>
      </c>
      <c r="H73" s="101">
        <v>2.056557924933486</v>
      </c>
      <c r="I73" s="58"/>
    </row>
    <row r="74" spans="2:9" x14ac:dyDescent="0.3">
      <c r="B74" s="57"/>
      <c r="C74" s="61">
        <v>69</v>
      </c>
      <c r="D74" s="101">
        <v>21.8</v>
      </c>
      <c r="E74" s="101">
        <v>7.6</v>
      </c>
      <c r="F74" s="101">
        <v>13.1</v>
      </c>
      <c r="G74" s="101">
        <f>ETo!$I74*((1-Constantes!$D$19)*ETo!$K74+ETo!$L74)</f>
        <v>4.0248797654987438</v>
      </c>
      <c r="H74" s="101">
        <v>2.9018501764971205</v>
      </c>
      <c r="I74" s="58"/>
    </row>
    <row r="75" spans="2:9" x14ac:dyDescent="0.3">
      <c r="B75" s="57"/>
      <c r="C75" s="61">
        <v>70</v>
      </c>
      <c r="D75" s="101">
        <v>20.2</v>
      </c>
      <c r="E75" s="101">
        <v>6.8</v>
      </c>
      <c r="F75" s="101">
        <v>5.4</v>
      </c>
      <c r="G75" s="101">
        <f>ETo!$I75*((1-Constantes!$D$19)*ETo!$K75+ETo!$L75)</f>
        <v>3.9146519834755158</v>
      </c>
      <c r="H75" s="101">
        <v>2.1734552594877981</v>
      </c>
      <c r="I75" s="58"/>
    </row>
    <row r="76" spans="2:9" x14ac:dyDescent="0.3">
      <c r="B76" s="57"/>
      <c r="C76" s="61">
        <v>71</v>
      </c>
      <c r="D76" s="101">
        <v>20</v>
      </c>
      <c r="E76" s="101">
        <v>8</v>
      </c>
      <c r="F76" s="101">
        <v>20.100000000000001</v>
      </c>
      <c r="G76" s="101">
        <f>ETo!$I76*((1-Constantes!$D$19)*ETo!$K76+ETo!$L76)</f>
        <v>3.9451612360779964</v>
      </c>
      <c r="H76" s="101">
        <v>4.6054455786262913</v>
      </c>
      <c r="I76" s="58"/>
    </row>
    <row r="77" spans="2:9" x14ac:dyDescent="0.3">
      <c r="B77" s="57"/>
      <c r="C77" s="61">
        <v>72</v>
      </c>
      <c r="D77" s="101">
        <v>20.6</v>
      </c>
      <c r="E77" s="101">
        <v>7.5</v>
      </c>
      <c r="F77" s="101">
        <v>8.5</v>
      </c>
      <c r="G77" s="101">
        <f>ETo!$I77*((1-Constantes!$D$19)*ETo!$K77+ETo!$L77)</f>
        <v>3.9381074280580592</v>
      </c>
      <c r="H77" s="101">
        <v>2.5096134060582695</v>
      </c>
      <c r="I77" s="58"/>
    </row>
    <row r="78" spans="2:9" x14ac:dyDescent="0.3">
      <c r="B78" s="57"/>
      <c r="C78" s="61">
        <v>73</v>
      </c>
      <c r="D78" s="101">
        <v>16.600000000000001</v>
      </c>
      <c r="E78" s="101">
        <v>8</v>
      </c>
      <c r="F78" s="101">
        <v>3.4</v>
      </c>
      <c r="G78" s="101">
        <f>ETo!$I78*((1-Constantes!$D$19)*ETo!$K78+ETo!$L78)</f>
        <v>3.7829099293738935</v>
      </c>
      <c r="H78" s="101">
        <v>2.3328614266619714</v>
      </c>
      <c r="I78" s="58"/>
    </row>
    <row r="79" spans="2:9" x14ac:dyDescent="0.3">
      <c r="B79" s="57"/>
      <c r="C79" s="61">
        <v>74</v>
      </c>
      <c r="D79" s="101">
        <v>16.399999999999999</v>
      </c>
      <c r="E79" s="101">
        <v>9</v>
      </c>
      <c r="F79" s="101">
        <v>5.6</v>
      </c>
      <c r="G79" s="101">
        <f>ETo!$I79*((1-Constantes!$D$19)*ETo!$K79+ETo!$L79)</f>
        <v>3.8042839190401971</v>
      </c>
      <c r="H79" s="101">
        <v>2.3593596997005997</v>
      </c>
      <c r="I79" s="58"/>
    </row>
    <row r="80" spans="2:9" x14ac:dyDescent="0.3">
      <c r="B80" s="57"/>
      <c r="C80" s="61">
        <v>75</v>
      </c>
      <c r="D80" s="101">
        <v>17.600000000000001</v>
      </c>
      <c r="E80" s="101">
        <v>9</v>
      </c>
      <c r="F80" s="101">
        <v>18.3</v>
      </c>
      <c r="G80" s="101">
        <f>ETo!$I80*((1-Constantes!$D$19)*ETo!$K80+ETo!$L80)</f>
        <v>3.8415783505148959</v>
      </c>
      <c r="H80" s="101">
        <v>4.3023523663830732</v>
      </c>
      <c r="I80" s="58"/>
    </row>
    <row r="81" spans="2:9" x14ac:dyDescent="0.3">
      <c r="B81" s="57"/>
      <c r="C81" s="61">
        <v>76</v>
      </c>
      <c r="D81" s="101">
        <v>17.600000000000001</v>
      </c>
      <c r="E81" s="101">
        <v>9.3000000000000007</v>
      </c>
      <c r="F81" s="101">
        <v>0.2</v>
      </c>
      <c r="G81" s="101">
        <f>ETo!$I81*((1-Constantes!$D$19)*ETo!$K81+ETo!$L81)</f>
        <v>3.8417004319286989</v>
      </c>
      <c r="H81" s="101">
        <v>2.3562536234519964</v>
      </c>
      <c r="I81" s="58"/>
    </row>
    <row r="82" spans="2:9" x14ac:dyDescent="0.3">
      <c r="B82" s="57"/>
      <c r="C82" s="61">
        <v>77</v>
      </c>
      <c r="D82" s="101">
        <v>20.2</v>
      </c>
      <c r="E82" s="101">
        <v>9.6999999999999993</v>
      </c>
      <c r="F82" s="101">
        <v>2.2000000000000002</v>
      </c>
      <c r="G82" s="101">
        <f>ETo!$I82*((1-Constantes!$D$19)*ETo!$K82+ETo!$L82)</f>
        <v>3.9514695280656214</v>
      </c>
      <c r="H82" s="101">
        <v>2.3163146530564633</v>
      </c>
      <c r="I82" s="58"/>
    </row>
    <row r="83" spans="2:9" x14ac:dyDescent="0.3">
      <c r="B83" s="57"/>
      <c r="C83" s="61">
        <v>78</v>
      </c>
      <c r="D83" s="101">
        <v>21.3</v>
      </c>
      <c r="E83" s="101">
        <v>9.8000000000000007</v>
      </c>
      <c r="F83" s="101">
        <v>0.2</v>
      </c>
      <c r="G83" s="101">
        <f>ETo!$I83*((1-Constantes!$D$19)*ETo!$K83+ETo!$L83)</f>
        <v>3.9873603157677668</v>
      </c>
      <c r="H83" s="101">
        <v>2.2086844197465547</v>
      </c>
      <c r="I83" s="58"/>
    </row>
    <row r="84" spans="2:9" x14ac:dyDescent="0.3">
      <c r="B84" s="57"/>
      <c r="C84" s="61">
        <v>79</v>
      </c>
      <c r="D84" s="101">
        <v>20.6</v>
      </c>
      <c r="E84" s="101">
        <v>8.8000000000000007</v>
      </c>
      <c r="F84" s="101">
        <v>3.6</v>
      </c>
      <c r="G84" s="101">
        <f>ETo!$I84*((1-Constantes!$D$19)*ETo!$K84+ETo!$L84)</f>
        <v>3.9049162116726213</v>
      </c>
      <c r="H84" s="101">
        <v>2.2216181054241204</v>
      </c>
      <c r="I84" s="58"/>
    </row>
    <row r="85" spans="2:9" x14ac:dyDescent="0.3">
      <c r="B85" s="57"/>
      <c r="C85" s="61">
        <v>80</v>
      </c>
      <c r="D85" s="101">
        <v>17.5</v>
      </c>
      <c r="E85" s="101">
        <v>8.6999999999999993</v>
      </c>
      <c r="F85" s="101">
        <v>0</v>
      </c>
      <c r="G85" s="101">
        <f>ETo!$I85*((1-Constantes!$D$19)*ETo!$K85+ETo!$L85)</f>
        <v>3.7623618685109763</v>
      </c>
      <c r="H85" s="101">
        <v>2.1135830543938239</v>
      </c>
      <c r="I85" s="58"/>
    </row>
    <row r="86" spans="2:9" x14ac:dyDescent="0.3">
      <c r="B86" s="57"/>
      <c r="C86" s="61">
        <v>81</v>
      </c>
      <c r="D86" s="101">
        <v>21.8</v>
      </c>
      <c r="E86" s="101">
        <v>4.8</v>
      </c>
      <c r="F86" s="101">
        <v>1.7</v>
      </c>
      <c r="G86" s="101">
        <f>ETo!$I86*((1-Constantes!$D$19)*ETo!$K86+ETo!$L86)</f>
        <v>3.7650813674142367</v>
      </c>
      <c r="H86" s="101">
        <v>2.0667826046999278</v>
      </c>
      <c r="I86" s="58"/>
    </row>
    <row r="87" spans="2:9" x14ac:dyDescent="0.3">
      <c r="B87" s="57"/>
      <c r="C87" s="61">
        <v>82</v>
      </c>
      <c r="D87" s="101">
        <v>17.8</v>
      </c>
      <c r="E87" s="101">
        <v>5.7</v>
      </c>
      <c r="F87" s="101">
        <v>2.2999999999999998</v>
      </c>
      <c r="G87" s="101">
        <f>ETo!$I87*((1-Constantes!$D$19)*ETo!$K87+ETo!$L87)</f>
        <v>3.6275926075718496</v>
      </c>
      <c r="H87" s="101">
        <v>2.0440356159383235</v>
      </c>
      <c r="I87" s="58"/>
    </row>
    <row r="88" spans="2:9" x14ac:dyDescent="0.3">
      <c r="B88" s="57"/>
      <c r="C88" s="61">
        <v>83</v>
      </c>
      <c r="D88" s="101">
        <v>22.5</v>
      </c>
      <c r="E88" s="101">
        <v>3.7</v>
      </c>
      <c r="F88" s="101">
        <v>0</v>
      </c>
      <c r="G88" s="101">
        <f>ETo!$I88*((1-Constantes!$D$19)*ETo!$K88+ETo!$L88)</f>
        <v>3.7216195124851996</v>
      </c>
      <c r="H88" s="101">
        <v>1.9418248897828101</v>
      </c>
      <c r="I88" s="58"/>
    </row>
    <row r="89" spans="2:9" x14ac:dyDescent="0.3">
      <c r="B89" s="57"/>
      <c r="C89" s="61">
        <v>84</v>
      </c>
      <c r="D89" s="101">
        <v>22.5</v>
      </c>
      <c r="E89" s="101">
        <v>7.8</v>
      </c>
      <c r="F89" s="101">
        <v>0</v>
      </c>
      <c r="G89" s="101">
        <f>ETo!$I89*((1-Constantes!$D$19)*ETo!$K89+ETo!$L89)</f>
        <v>3.8710226099654768</v>
      </c>
      <c r="H89" s="101">
        <v>1.8402693663725844</v>
      </c>
      <c r="I89" s="58"/>
    </row>
    <row r="90" spans="2:9" x14ac:dyDescent="0.3">
      <c r="B90" s="57"/>
      <c r="C90" s="61">
        <v>85</v>
      </c>
      <c r="D90" s="101">
        <v>21.7</v>
      </c>
      <c r="E90" s="101">
        <v>6.4</v>
      </c>
      <c r="F90" s="101">
        <v>0</v>
      </c>
      <c r="G90" s="101">
        <f>ETo!$I90*((1-Constantes!$D$19)*ETo!$K90+ETo!$L90)</f>
        <v>3.7686258089049285</v>
      </c>
      <c r="H90" s="101">
        <v>1.7436099901210342</v>
      </c>
      <c r="I90" s="58"/>
    </row>
    <row r="91" spans="2:9" x14ac:dyDescent="0.3">
      <c r="B91" s="57"/>
      <c r="C91" s="61">
        <v>86</v>
      </c>
      <c r="D91" s="101">
        <v>21.9</v>
      </c>
      <c r="E91" s="101">
        <v>7.4</v>
      </c>
      <c r="F91" s="101">
        <v>0</v>
      </c>
      <c r="G91" s="101">
        <f>ETo!$I91*((1-Constantes!$D$19)*ETo!$K91+ETo!$L91)</f>
        <v>3.8014105728574235</v>
      </c>
      <c r="H91" s="101">
        <v>1.649395639465888</v>
      </c>
      <c r="I91" s="58"/>
    </row>
    <row r="92" spans="2:9" x14ac:dyDescent="0.3">
      <c r="B92" s="57"/>
      <c r="C92" s="61">
        <v>87</v>
      </c>
      <c r="D92" s="101">
        <v>21.4</v>
      </c>
      <c r="E92" s="101">
        <v>5.2</v>
      </c>
      <c r="F92" s="101">
        <v>11.7</v>
      </c>
      <c r="G92" s="101">
        <f>ETo!$I92*((1-Constantes!$D$19)*ETo!$K92+ETo!$L92)</f>
        <v>3.6797317388997675</v>
      </c>
      <c r="H92" s="101">
        <v>2.4745970659183545</v>
      </c>
      <c r="I92" s="58"/>
    </row>
    <row r="93" spans="2:9" x14ac:dyDescent="0.3">
      <c r="B93" s="57"/>
      <c r="C93" s="61">
        <v>88</v>
      </c>
      <c r="D93" s="101">
        <v>22.2</v>
      </c>
      <c r="E93" s="101">
        <v>6</v>
      </c>
      <c r="F93" s="101">
        <v>0</v>
      </c>
      <c r="G93" s="101">
        <f>ETo!$I93*((1-Constantes!$D$19)*ETo!$K93+ETo!$L93)</f>
        <v>3.7275485393687191</v>
      </c>
      <c r="H93" s="101">
        <v>1.84026242571557</v>
      </c>
      <c r="I93" s="58"/>
    </row>
    <row r="94" spans="2:9" x14ac:dyDescent="0.3">
      <c r="B94" s="57"/>
      <c r="C94" s="61">
        <v>89</v>
      </c>
      <c r="D94" s="101">
        <v>20.3</v>
      </c>
      <c r="E94" s="101">
        <v>5.5</v>
      </c>
      <c r="F94" s="101">
        <v>1.7</v>
      </c>
      <c r="G94" s="101">
        <f>ETo!$I94*((1-Constantes!$D$19)*ETo!$K94+ETo!$L94)</f>
        <v>3.6182335638112177</v>
      </c>
      <c r="H94" s="101">
        <v>1.8029017356293684</v>
      </c>
      <c r="I94" s="58"/>
    </row>
    <row r="95" spans="2:9" x14ac:dyDescent="0.3">
      <c r="B95" s="57"/>
      <c r="C95" s="61">
        <v>90</v>
      </c>
      <c r="D95" s="101">
        <v>22</v>
      </c>
      <c r="E95" s="101">
        <v>7</v>
      </c>
      <c r="F95" s="101">
        <v>0</v>
      </c>
      <c r="G95" s="101">
        <f>ETo!$I95*((1-Constantes!$D$19)*ETo!$K95+ETo!$L95)</f>
        <v>3.7276907425499255</v>
      </c>
      <c r="H95" s="101">
        <v>1.7067722329624782</v>
      </c>
      <c r="I95" s="58"/>
    </row>
    <row r="96" spans="2:9" x14ac:dyDescent="0.3">
      <c r="B96" s="57"/>
      <c r="C96" s="61">
        <v>91</v>
      </c>
      <c r="D96" s="101">
        <v>22.3</v>
      </c>
      <c r="E96" s="101">
        <v>6.7</v>
      </c>
      <c r="F96" s="101">
        <v>0</v>
      </c>
      <c r="G96" s="101">
        <f>ETo!$I96*((1-Constantes!$D$19)*ETo!$K96+ETo!$L96)</f>
        <v>3.7117066253911344</v>
      </c>
      <c r="H96" s="101">
        <v>1.6139090188549681</v>
      </c>
      <c r="I96" s="58"/>
    </row>
    <row r="97" spans="2:9" x14ac:dyDescent="0.3">
      <c r="B97" s="57"/>
      <c r="C97" s="61">
        <v>92</v>
      </c>
      <c r="D97" s="101">
        <v>22.4</v>
      </c>
      <c r="E97" s="101">
        <v>7.8</v>
      </c>
      <c r="F97" s="101">
        <v>0</v>
      </c>
      <c r="G97" s="101">
        <f>ETo!$I97*((1-Constantes!$D$19)*ETo!$K97+ETo!$L97)</f>
        <v>3.7421886617181541</v>
      </c>
      <c r="H97" s="101">
        <v>1.5234173601148857</v>
      </c>
      <c r="I97" s="58"/>
    </row>
    <row r="98" spans="2:9" x14ac:dyDescent="0.3">
      <c r="B98" s="57"/>
      <c r="C98" s="61">
        <v>93</v>
      </c>
      <c r="D98" s="101">
        <v>22</v>
      </c>
      <c r="E98" s="101">
        <v>6.8</v>
      </c>
      <c r="F98" s="101">
        <v>0.5</v>
      </c>
      <c r="G98" s="101">
        <f>ETo!$I98*((1-Constantes!$D$19)*ETo!$K98+ETo!$L98)</f>
        <v>3.6714120850052971</v>
      </c>
      <c r="H98" s="101">
        <v>1.4539643504233009</v>
      </c>
      <c r="I98" s="58"/>
    </row>
    <row r="99" spans="2:9" x14ac:dyDescent="0.3">
      <c r="B99" s="57"/>
      <c r="C99" s="61">
        <v>94</v>
      </c>
      <c r="D99" s="101">
        <v>20.5</v>
      </c>
      <c r="E99" s="101">
        <v>7</v>
      </c>
      <c r="F99" s="101">
        <v>0</v>
      </c>
      <c r="G99" s="101">
        <f>ETo!$I99*((1-Constantes!$D$19)*ETo!$K99+ETo!$L99)</f>
        <v>3.6048690118705911</v>
      </c>
      <c r="H99" s="101">
        <v>1.3707006453922901</v>
      </c>
      <c r="I99" s="58"/>
    </row>
    <row r="100" spans="2:9" x14ac:dyDescent="0.3">
      <c r="B100" s="57"/>
      <c r="C100" s="61">
        <v>95</v>
      </c>
      <c r="D100" s="101">
        <v>22.6</v>
      </c>
      <c r="E100" s="101">
        <v>5</v>
      </c>
      <c r="F100" s="101">
        <v>0</v>
      </c>
      <c r="G100" s="101">
        <f>ETo!$I100*((1-Constantes!$D$19)*ETo!$K100+ETo!$L100)</f>
        <v>3.5921806148742883</v>
      </c>
      <c r="H100" s="101">
        <v>1.2902200528905174</v>
      </c>
      <c r="I100" s="58"/>
    </row>
    <row r="101" spans="2:9" x14ac:dyDescent="0.3">
      <c r="B101" s="57"/>
      <c r="C101" s="61">
        <v>96</v>
      </c>
      <c r="D101" s="101">
        <v>16.8</v>
      </c>
      <c r="E101" s="101">
        <v>6.5</v>
      </c>
      <c r="F101" s="101">
        <v>0</v>
      </c>
      <c r="G101" s="101">
        <f>ETo!$I101*((1-Constantes!$D$19)*ETo!$K101+ETo!$L101)</f>
        <v>3.4122420812625727</v>
      </c>
      <c r="H101" s="101">
        <v>1.2152595052007524</v>
      </c>
      <c r="I101" s="58"/>
    </row>
    <row r="102" spans="2:9" x14ac:dyDescent="0.3">
      <c r="B102" s="57"/>
      <c r="C102" s="61">
        <v>97</v>
      </c>
      <c r="D102" s="101">
        <v>22.2</v>
      </c>
      <c r="E102" s="101">
        <v>2.1</v>
      </c>
      <c r="F102" s="101">
        <v>0.2</v>
      </c>
      <c r="G102" s="101">
        <f>ETo!$I102*((1-Constantes!$D$19)*ETo!$K102+ETo!$L102)</f>
        <v>3.4337493556481316</v>
      </c>
      <c r="H102" s="101">
        <v>1.1490388729876222</v>
      </c>
      <c r="I102" s="58"/>
    </row>
    <row r="103" spans="2:9" x14ac:dyDescent="0.3">
      <c r="B103" s="57"/>
      <c r="C103" s="61">
        <v>98</v>
      </c>
      <c r="D103" s="101">
        <v>19.3</v>
      </c>
      <c r="E103" s="101">
        <v>5.4</v>
      </c>
      <c r="F103" s="101">
        <v>0</v>
      </c>
      <c r="G103" s="101">
        <f>ETo!$I103*((1-Constantes!$D$19)*ETo!$K103+ETo!$L103)</f>
        <v>3.4322879118010219</v>
      </c>
      <c r="H103" s="101">
        <v>1.0807753160336795</v>
      </c>
      <c r="I103" s="58"/>
    </row>
    <row r="104" spans="2:9" x14ac:dyDescent="0.3">
      <c r="B104" s="57"/>
      <c r="C104" s="61">
        <v>99</v>
      </c>
      <c r="D104" s="101">
        <v>19.2</v>
      </c>
      <c r="E104" s="101">
        <v>3.8</v>
      </c>
      <c r="F104" s="101">
        <v>0</v>
      </c>
      <c r="G104" s="101">
        <f>ETo!$I104*((1-Constantes!$D$19)*ETo!$K104+ETo!$L104)</f>
        <v>3.3520630507051585</v>
      </c>
      <c r="H104" s="101">
        <v>1.0606774656290725</v>
      </c>
      <c r="I104" s="58"/>
    </row>
    <row r="105" spans="2:9" x14ac:dyDescent="0.3">
      <c r="B105" s="57"/>
      <c r="C105" s="61">
        <v>100</v>
      </c>
      <c r="D105" s="101">
        <v>18.3</v>
      </c>
      <c r="E105" s="101">
        <v>7.8</v>
      </c>
      <c r="F105" s="101">
        <v>0</v>
      </c>
      <c r="G105" s="101">
        <f>ETo!$I105*((1-Constantes!$D$19)*ETo!$K105+ETo!$L105)</f>
        <v>3.4510110591523078</v>
      </c>
      <c r="H105" s="101">
        <v>1.0486584730463187</v>
      </c>
      <c r="I105" s="58"/>
    </row>
    <row r="106" spans="2:9" x14ac:dyDescent="0.3">
      <c r="B106" s="57"/>
      <c r="C106" s="61">
        <v>101</v>
      </c>
      <c r="D106" s="101">
        <v>22.6</v>
      </c>
      <c r="E106" s="101">
        <v>4.5</v>
      </c>
      <c r="F106" s="101">
        <v>0</v>
      </c>
      <c r="G106" s="101">
        <f>ETo!$I106*((1-Constantes!$D$19)*ETo!$K106+ETo!$L106)</f>
        <v>3.4710905256889961</v>
      </c>
      <c r="H106" s="101">
        <v>1.0380656222792037</v>
      </c>
      <c r="I106" s="58"/>
    </row>
    <row r="107" spans="2:9" x14ac:dyDescent="0.3">
      <c r="B107" s="57"/>
      <c r="C107" s="61">
        <v>102</v>
      </c>
      <c r="D107" s="101">
        <v>23</v>
      </c>
      <c r="E107" s="101">
        <v>4</v>
      </c>
      <c r="F107" s="101">
        <v>3.5</v>
      </c>
      <c r="G107" s="101">
        <f>ETo!$I107*((1-Constantes!$D$19)*ETo!$K107+ETo!$L107)</f>
        <v>3.4499223799115306</v>
      </c>
      <c r="H107" s="101">
        <v>1.0887431899739624</v>
      </c>
      <c r="I107" s="58"/>
    </row>
    <row r="108" spans="2:9" x14ac:dyDescent="0.3">
      <c r="B108" s="57"/>
      <c r="C108" s="61">
        <v>103</v>
      </c>
      <c r="D108" s="101">
        <v>17.5</v>
      </c>
      <c r="E108" s="101">
        <v>3.8</v>
      </c>
      <c r="F108" s="101">
        <v>1.8</v>
      </c>
      <c r="G108" s="101">
        <f>ETo!$I108*((1-Constantes!$D$19)*ETo!$K108+ETo!$L108)</f>
        <v>3.2229754358100369</v>
      </c>
      <c r="H108" s="101">
        <v>1.0833773615611493</v>
      </c>
      <c r="I108" s="58"/>
    </row>
    <row r="109" spans="2:9" x14ac:dyDescent="0.3">
      <c r="B109" s="57"/>
      <c r="C109" s="61">
        <v>104</v>
      </c>
      <c r="D109" s="101">
        <v>22.3</v>
      </c>
      <c r="E109" s="101">
        <v>4.5</v>
      </c>
      <c r="F109" s="101">
        <v>0</v>
      </c>
      <c r="G109" s="101">
        <f>ETo!$I109*((1-Constantes!$D$19)*ETo!$K109+ETo!$L109)</f>
        <v>3.4073708167930508</v>
      </c>
      <c r="H109" s="101">
        <v>1.0185363626944253</v>
      </c>
      <c r="I109" s="58"/>
    </row>
    <row r="110" spans="2:9" x14ac:dyDescent="0.3">
      <c r="B110" s="57"/>
      <c r="C110" s="61">
        <v>105</v>
      </c>
      <c r="D110" s="101">
        <v>21.3</v>
      </c>
      <c r="E110" s="101">
        <v>1.3</v>
      </c>
      <c r="F110" s="101">
        <v>0</v>
      </c>
      <c r="G110" s="101">
        <f>ETo!$I110*((1-Constantes!$D$19)*ETo!$K110+ETo!$L110)</f>
        <v>3.2366146916203857</v>
      </c>
      <c r="H110" s="101">
        <v>0.99951233700667741</v>
      </c>
      <c r="I110" s="58"/>
    </row>
    <row r="111" spans="2:9" x14ac:dyDescent="0.3">
      <c r="B111" s="57"/>
      <c r="C111" s="61">
        <v>106</v>
      </c>
      <c r="D111" s="101">
        <v>22.2</v>
      </c>
      <c r="E111" s="101">
        <v>2.7</v>
      </c>
      <c r="F111" s="101">
        <v>0</v>
      </c>
      <c r="G111" s="101">
        <f>ETo!$I111*((1-Constantes!$D$19)*ETo!$K111+ETo!$L111)</f>
        <v>3.302779827062535</v>
      </c>
      <c r="H111" s="101">
        <v>0.98817244421426786</v>
      </c>
      <c r="I111" s="58"/>
    </row>
    <row r="112" spans="2:9" x14ac:dyDescent="0.3">
      <c r="B112" s="57"/>
      <c r="C112" s="61">
        <v>107</v>
      </c>
      <c r="D112" s="101">
        <v>21.7</v>
      </c>
      <c r="E112" s="101">
        <v>2.4</v>
      </c>
      <c r="F112" s="101">
        <v>0</v>
      </c>
      <c r="G112" s="101">
        <f>ETo!$I112*((1-Constantes!$D$19)*ETo!$K112+ETo!$L112)</f>
        <v>3.2563797489217619</v>
      </c>
      <c r="H112" s="101">
        <v>0.97818825841460821</v>
      </c>
      <c r="I112" s="58"/>
    </row>
    <row r="113" spans="2:9" x14ac:dyDescent="0.3">
      <c r="B113" s="57"/>
      <c r="C113" s="61">
        <v>108</v>
      </c>
      <c r="D113" s="101">
        <v>22</v>
      </c>
      <c r="E113" s="101">
        <v>4</v>
      </c>
      <c r="F113" s="101">
        <v>0.7</v>
      </c>
      <c r="G113" s="101">
        <f>ETo!$I113*((1-Constantes!$D$19)*ETo!$K113+ETo!$L113)</f>
        <v>3.30725208192441</v>
      </c>
      <c r="H113" s="101">
        <v>0.97327778332761328</v>
      </c>
      <c r="I113" s="58"/>
    </row>
    <row r="114" spans="2:9" x14ac:dyDescent="0.3">
      <c r="B114" s="57"/>
      <c r="C114" s="61">
        <v>109</v>
      </c>
      <c r="D114" s="101">
        <v>22.2</v>
      </c>
      <c r="E114" s="101">
        <v>5</v>
      </c>
      <c r="F114" s="101">
        <v>0.5</v>
      </c>
      <c r="G114" s="101">
        <f>ETo!$I114*((1-Constantes!$D$19)*ETo!$K114+ETo!$L114)</f>
        <v>3.3325631355282499</v>
      </c>
      <c r="H114" s="101">
        <v>0.96315680945707449</v>
      </c>
      <c r="I114" s="58"/>
    </row>
    <row r="115" spans="2:9" x14ac:dyDescent="0.3">
      <c r="B115" s="57"/>
      <c r="C115" s="61">
        <v>110</v>
      </c>
      <c r="D115" s="101">
        <v>21.5</v>
      </c>
      <c r="E115" s="101">
        <v>7.5</v>
      </c>
      <c r="F115" s="101">
        <v>0</v>
      </c>
      <c r="G115" s="101">
        <f>ETo!$I115*((1-Constantes!$D$19)*ETo!$K115+ETo!$L115)</f>
        <v>3.379212227894532</v>
      </c>
      <c r="H115" s="101">
        <v>0.95020567447289872</v>
      </c>
      <c r="I115" s="58"/>
    </row>
    <row r="116" spans="2:9" x14ac:dyDescent="0.3">
      <c r="B116" s="57"/>
      <c r="C116" s="61">
        <v>111</v>
      </c>
      <c r="D116" s="101">
        <v>21.9</v>
      </c>
      <c r="E116" s="101">
        <v>3</v>
      </c>
      <c r="F116" s="101">
        <v>0</v>
      </c>
      <c r="G116" s="101">
        <f>ETo!$I116*((1-Constantes!$D$19)*ETo!$K116+ETo!$L116)</f>
        <v>3.2146222247810332</v>
      </c>
      <c r="H116" s="101">
        <v>0.94026877902682371</v>
      </c>
      <c r="I116" s="58"/>
    </row>
    <row r="117" spans="2:9" x14ac:dyDescent="0.3">
      <c r="B117" s="57"/>
      <c r="C117" s="61">
        <v>112</v>
      </c>
      <c r="D117" s="101">
        <v>21</v>
      </c>
      <c r="E117" s="101">
        <v>2.6</v>
      </c>
      <c r="F117" s="101">
        <v>0.6</v>
      </c>
      <c r="G117" s="101">
        <f>ETo!$I117*((1-Constantes!$D$19)*ETo!$K117+ETo!$L117)</f>
        <v>3.1511300051217566</v>
      </c>
      <c r="H117" s="101">
        <v>0.93499643131339782</v>
      </c>
      <c r="I117" s="58"/>
    </row>
    <row r="118" spans="2:9" x14ac:dyDescent="0.3">
      <c r="B118" s="57"/>
      <c r="C118" s="61">
        <v>113</v>
      </c>
      <c r="D118" s="101">
        <v>19.5</v>
      </c>
      <c r="E118" s="101">
        <v>2.2000000000000002</v>
      </c>
      <c r="F118" s="101">
        <v>0</v>
      </c>
      <c r="G118" s="101">
        <f>ETo!$I118*((1-Constantes!$D$19)*ETo!$K118+ETo!$L118)</f>
        <v>3.0673387996820516</v>
      </c>
      <c r="H118" s="101">
        <v>0.92239879973718275</v>
      </c>
      <c r="I118" s="58"/>
    </row>
    <row r="119" spans="2:9" x14ac:dyDescent="0.3">
      <c r="B119" s="57"/>
      <c r="C119" s="61">
        <v>114</v>
      </c>
      <c r="D119" s="101">
        <v>17.8</v>
      </c>
      <c r="E119" s="101">
        <v>6</v>
      </c>
      <c r="F119" s="101">
        <v>0</v>
      </c>
      <c r="G119" s="101">
        <f>ETo!$I119*((1-Constantes!$D$19)*ETo!$K119+ETo!$L119)</f>
        <v>3.1230740348224248</v>
      </c>
      <c r="H119" s="101">
        <v>0.91274850860403167</v>
      </c>
      <c r="I119" s="58"/>
    </row>
    <row r="120" spans="2:9" x14ac:dyDescent="0.3">
      <c r="B120" s="57"/>
      <c r="C120" s="61">
        <v>115</v>
      </c>
      <c r="D120" s="101">
        <v>18.600000000000001</v>
      </c>
      <c r="E120" s="101">
        <v>4.5999999999999996</v>
      </c>
      <c r="F120" s="101">
        <v>0</v>
      </c>
      <c r="G120" s="101">
        <f>ETo!$I120*((1-Constantes!$D$19)*ETo!$K120+ETo!$L120)</f>
        <v>3.0847778617078805</v>
      </c>
      <c r="H120" s="101">
        <v>0.90366177768538103</v>
      </c>
      <c r="I120" s="58"/>
    </row>
    <row r="121" spans="2:9" x14ac:dyDescent="0.3">
      <c r="B121" s="57"/>
      <c r="C121" s="61">
        <v>116</v>
      </c>
      <c r="D121" s="101">
        <v>19.8</v>
      </c>
      <c r="E121" s="101">
        <v>4</v>
      </c>
      <c r="F121" s="101">
        <v>12.5</v>
      </c>
      <c r="G121" s="101">
        <f>ETo!$I121*((1-Constantes!$D$19)*ETo!$K121+ETo!$L121)</f>
        <v>3.0880428219086467</v>
      </c>
      <c r="H121" s="101">
        <v>1.9000128438682864</v>
      </c>
      <c r="I121" s="58"/>
    </row>
    <row r="122" spans="2:9" x14ac:dyDescent="0.3">
      <c r="B122" s="57"/>
      <c r="C122" s="61">
        <v>117</v>
      </c>
      <c r="D122" s="101">
        <v>21.7</v>
      </c>
      <c r="E122" s="101">
        <v>6.5</v>
      </c>
      <c r="F122" s="101">
        <v>0</v>
      </c>
      <c r="G122" s="101">
        <f>ETo!$I122*((1-Constantes!$D$19)*ETo!$K122+ETo!$L122)</f>
        <v>3.2225913761508069</v>
      </c>
      <c r="H122" s="101">
        <v>1.1708370253172318</v>
      </c>
      <c r="I122" s="58"/>
    </row>
    <row r="123" spans="2:9" x14ac:dyDescent="0.3">
      <c r="B123" s="57"/>
      <c r="C123" s="61">
        <v>118</v>
      </c>
      <c r="D123" s="101">
        <v>20.8</v>
      </c>
      <c r="E123" s="101">
        <v>3.6</v>
      </c>
      <c r="F123" s="101">
        <v>0</v>
      </c>
      <c r="G123" s="101">
        <f>ETo!$I123*((1-Constantes!$D$19)*ETo!$K123+ETo!$L123)</f>
        <v>3.0736482183836804</v>
      </c>
      <c r="H123" s="101">
        <v>1.100456065246725</v>
      </c>
      <c r="I123" s="58"/>
    </row>
    <row r="124" spans="2:9" x14ac:dyDescent="0.3">
      <c r="B124" s="57"/>
      <c r="C124" s="61">
        <v>119</v>
      </c>
      <c r="D124" s="101">
        <v>21.7</v>
      </c>
      <c r="E124" s="101">
        <v>6</v>
      </c>
      <c r="F124" s="101">
        <v>0</v>
      </c>
      <c r="G124" s="101">
        <f>ETo!$I124*((1-Constantes!$D$19)*ETo!$K124+ETo!$L124)</f>
        <v>3.1691060053456992</v>
      </c>
      <c r="H124" s="101">
        <v>1.0306468915308535</v>
      </c>
      <c r="I124" s="58"/>
    </row>
    <row r="125" spans="2:9" x14ac:dyDescent="0.3">
      <c r="B125" s="57"/>
      <c r="C125" s="61">
        <v>120</v>
      </c>
      <c r="D125" s="101">
        <v>21</v>
      </c>
      <c r="E125" s="101">
        <v>4.2</v>
      </c>
      <c r="F125" s="101">
        <v>0</v>
      </c>
      <c r="G125" s="101">
        <f>ETo!$I125*((1-Constantes!$D$19)*ETo!$K125+ETo!$L125)</f>
        <v>3.0659013806706619</v>
      </c>
      <c r="H125" s="101">
        <v>0.96475238973979693</v>
      </c>
      <c r="I125" s="58"/>
    </row>
    <row r="126" spans="2:9" x14ac:dyDescent="0.3">
      <c r="B126" s="57"/>
      <c r="C126" s="61">
        <v>121</v>
      </c>
      <c r="D126" s="101">
        <v>22</v>
      </c>
      <c r="E126" s="101">
        <v>3.1</v>
      </c>
      <c r="F126" s="101">
        <v>0</v>
      </c>
      <c r="G126" s="101">
        <f>ETo!$I126*((1-Constantes!$D$19)*ETo!$K126+ETo!$L126)</f>
        <v>3.0450703684531062</v>
      </c>
      <c r="H126" s="101">
        <v>0.901247931503947</v>
      </c>
      <c r="I126" s="58"/>
    </row>
    <row r="127" spans="2:9" x14ac:dyDescent="0.3">
      <c r="B127" s="57"/>
      <c r="C127" s="61">
        <v>122</v>
      </c>
      <c r="D127" s="101">
        <v>22.8</v>
      </c>
      <c r="E127" s="101">
        <v>3.5</v>
      </c>
      <c r="F127" s="101">
        <v>0</v>
      </c>
      <c r="G127" s="101">
        <f>ETo!$I127*((1-Constantes!$D$19)*ETo!$K127+ETo!$L127)</f>
        <v>3.0681374954410634</v>
      </c>
      <c r="H127" s="101">
        <v>0.85138058655227067</v>
      </c>
      <c r="I127" s="58"/>
    </row>
    <row r="128" spans="2:9" x14ac:dyDescent="0.3">
      <c r="B128" s="57"/>
      <c r="C128" s="61">
        <v>123</v>
      </c>
      <c r="D128" s="101">
        <v>23.4</v>
      </c>
      <c r="E128" s="101">
        <v>3.1</v>
      </c>
      <c r="F128" s="101">
        <v>0</v>
      </c>
      <c r="G128" s="101">
        <f>ETo!$I128*((1-Constantes!$D$19)*ETo!$K128+ETo!$L128)</f>
        <v>3.0574186070211775</v>
      </c>
      <c r="H128" s="101">
        <v>0.83619047623077258</v>
      </c>
      <c r="I128" s="58"/>
    </row>
    <row r="129" spans="2:9" x14ac:dyDescent="0.3">
      <c r="B129" s="57"/>
      <c r="C129" s="61">
        <v>124</v>
      </c>
      <c r="D129" s="101">
        <v>18.2</v>
      </c>
      <c r="E129" s="101">
        <v>5.6</v>
      </c>
      <c r="F129" s="101">
        <v>0</v>
      </c>
      <c r="G129" s="101">
        <f>ETo!$I129*((1-Constantes!$D$19)*ETo!$K129+ETo!$L129)</f>
        <v>2.9502012618538647</v>
      </c>
      <c r="H129" s="101">
        <v>0.82682271707983279</v>
      </c>
      <c r="I129" s="58"/>
    </row>
    <row r="130" spans="2:9" x14ac:dyDescent="0.3">
      <c r="B130" s="57"/>
      <c r="C130" s="61">
        <v>125</v>
      </c>
      <c r="D130" s="101">
        <v>19.600000000000001</v>
      </c>
      <c r="E130" s="101">
        <v>5.3</v>
      </c>
      <c r="F130" s="101">
        <v>0</v>
      </c>
      <c r="G130" s="101">
        <f>ETo!$I130*((1-Constantes!$D$19)*ETo!$K130+ETo!$L130)</f>
        <v>2.9697258333456058</v>
      </c>
      <c r="H130" s="101">
        <v>0.81848856428509997</v>
      </c>
      <c r="I130" s="58"/>
    </row>
    <row r="131" spans="2:9" x14ac:dyDescent="0.3">
      <c r="B131" s="57"/>
      <c r="C131" s="61">
        <v>126</v>
      </c>
      <c r="D131" s="101">
        <v>20.5</v>
      </c>
      <c r="E131" s="101">
        <v>1.8</v>
      </c>
      <c r="F131" s="101">
        <v>0</v>
      </c>
      <c r="G131" s="101">
        <f>ETo!$I131*((1-Constantes!$D$19)*ETo!$K131+ETo!$L131)</f>
        <v>2.8677100578512342</v>
      </c>
      <c r="H131" s="101">
        <v>0.81039272634569748</v>
      </c>
      <c r="I131" s="58"/>
    </row>
    <row r="132" spans="2:9" x14ac:dyDescent="0.3">
      <c r="B132" s="57"/>
      <c r="C132" s="61">
        <v>127</v>
      </c>
      <c r="D132" s="101">
        <v>20.8</v>
      </c>
      <c r="E132" s="101">
        <v>4</v>
      </c>
      <c r="F132" s="101">
        <v>0</v>
      </c>
      <c r="G132" s="101">
        <f>ETo!$I132*((1-Constantes!$D$19)*ETo!$K132+ETo!$L132)</f>
        <v>2.9329223909596327</v>
      </c>
      <c r="H132" s="101">
        <v>0.8024025772934188</v>
      </c>
      <c r="I132" s="58"/>
    </row>
    <row r="133" spans="2:9" x14ac:dyDescent="0.3">
      <c r="B133" s="57"/>
      <c r="C133" s="61">
        <v>128</v>
      </c>
      <c r="D133" s="101">
        <v>18.7</v>
      </c>
      <c r="E133" s="101">
        <v>3.6</v>
      </c>
      <c r="F133" s="101">
        <v>0</v>
      </c>
      <c r="G133" s="101">
        <f>ETo!$I133*((1-Constantes!$D$19)*ETo!$K133+ETo!$L133)</f>
        <v>2.8353307091280495</v>
      </c>
      <c r="H133" s="101">
        <v>0.79449545793141441</v>
      </c>
      <c r="I133" s="58"/>
    </row>
    <row r="134" spans="2:9" x14ac:dyDescent="0.3">
      <c r="B134" s="57"/>
      <c r="C134" s="61">
        <v>129</v>
      </c>
      <c r="D134" s="101">
        <v>21.7</v>
      </c>
      <c r="E134" s="101">
        <v>1.8</v>
      </c>
      <c r="F134" s="101">
        <v>0.2</v>
      </c>
      <c r="G134" s="101">
        <f>ETo!$I134*((1-Constantes!$D$19)*ETo!$K134+ETo!$L134)</f>
        <v>2.8580075646092515</v>
      </c>
      <c r="H134" s="101">
        <v>0.78802950980983999</v>
      </c>
      <c r="I134" s="58"/>
    </row>
    <row r="135" spans="2:9" x14ac:dyDescent="0.3">
      <c r="B135" s="57"/>
      <c r="C135" s="61">
        <v>130</v>
      </c>
      <c r="D135" s="101">
        <v>21.7</v>
      </c>
      <c r="E135" s="101">
        <v>2.8</v>
      </c>
      <c r="F135" s="101">
        <v>0</v>
      </c>
      <c r="G135" s="101">
        <f>ETo!$I135*((1-Constantes!$D$19)*ETo!$K135+ETo!$L135)</f>
        <v>2.8742122913518098</v>
      </c>
      <c r="H135" s="101">
        <v>0.77914181847214359</v>
      </c>
      <c r="I135" s="58"/>
    </row>
    <row r="136" spans="2:9" x14ac:dyDescent="0.3">
      <c r="B136" s="57"/>
      <c r="C136" s="61">
        <v>131</v>
      </c>
      <c r="D136" s="101">
        <v>21.7</v>
      </c>
      <c r="E136" s="101">
        <v>2.6</v>
      </c>
      <c r="F136" s="101">
        <v>0</v>
      </c>
      <c r="G136" s="101">
        <f>ETo!$I136*((1-Constantes!$D$19)*ETo!$K136+ETo!$L136)</f>
        <v>2.8518674253958451</v>
      </c>
      <c r="H136" s="101">
        <v>0.77127839394867781</v>
      </c>
      <c r="I136" s="58"/>
    </row>
    <row r="137" spans="2:9" x14ac:dyDescent="0.3">
      <c r="B137" s="57"/>
      <c r="C137" s="61">
        <v>132</v>
      </c>
      <c r="D137" s="101">
        <v>21.8</v>
      </c>
      <c r="E137" s="101">
        <v>0.5</v>
      </c>
      <c r="F137" s="101">
        <v>0</v>
      </c>
      <c r="G137" s="101">
        <f>ETo!$I137*((1-Constantes!$D$19)*ETo!$K137+ETo!$L137)</f>
        <v>2.7726328488861487</v>
      </c>
      <c r="H137" s="101">
        <v>0.76364788122921512</v>
      </c>
      <c r="I137" s="58"/>
    </row>
    <row r="138" spans="2:9" x14ac:dyDescent="0.3">
      <c r="B138" s="57"/>
      <c r="C138" s="61">
        <v>133</v>
      </c>
      <c r="D138" s="101">
        <v>20.8</v>
      </c>
      <c r="E138" s="101">
        <v>0.2</v>
      </c>
      <c r="F138" s="101">
        <v>0</v>
      </c>
      <c r="G138" s="101">
        <f>ETo!$I138*((1-Constantes!$D$19)*ETo!$K138+ETo!$L138)</f>
        <v>2.7166247727898978</v>
      </c>
      <c r="H138" s="101">
        <v>0.75611834551966217</v>
      </c>
      <c r="I138" s="58"/>
    </row>
    <row r="139" spans="2:9" x14ac:dyDescent="0.3">
      <c r="B139" s="57"/>
      <c r="C139" s="61">
        <v>134</v>
      </c>
      <c r="D139" s="101">
        <v>22</v>
      </c>
      <c r="E139" s="101">
        <v>-1</v>
      </c>
      <c r="F139" s="101">
        <v>0</v>
      </c>
      <c r="G139" s="101">
        <f>ETo!$I139*((1-Constantes!$D$19)*ETo!$K139+ETo!$L139)</f>
        <v>2.7018590740028845</v>
      </c>
      <c r="H139" s="101">
        <v>0.74866727990726833</v>
      </c>
      <c r="I139" s="58"/>
    </row>
    <row r="140" spans="2:9" x14ac:dyDescent="0.3">
      <c r="B140" s="57"/>
      <c r="C140" s="61">
        <v>135</v>
      </c>
      <c r="D140" s="101">
        <v>22</v>
      </c>
      <c r="E140" s="101">
        <v>0.5</v>
      </c>
      <c r="F140" s="101">
        <v>0</v>
      </c>
      <c r="G140" s="101">
        <f>ETo!$I140*((1-Constantes!$D$19)*ETo!$K140+ETo!$L140)</f>
        <v>2.7339857778645609</v>
      </c>
      <c r="H140" s="101">
        <v>0.74129034159143758</v>
      </c>
      <c r="I140" s="58"/>
    </row>
    <row r="141" spans="2:9" x14ac:dyDescent="0.3">
      <c r="B141" s="57"/>
      <c r="C141" s="61">
        <v>136</v>
      </c>
      <c r="D141" s="101">
        <v>21.5</v>
      </c>
      <c r="E141" s="101">
        <v>-1</v>
      </c>
      <c r="F141" s="101">
        <v>0</v>
      </c>
      <c r="G141" s="101">
        <f>ETo!$I141*((1-Constantes!$D$19)*ETo!$K141+ETo!$L141)</f>
        <v>2.6575932939996258</v>
      </c>
      <c r="H141" s="101">
        <v>0.73398620784927993</v>
      </c>
      <c r="I141" s="58"/>
    </row>
    <row r="142" spans="2:9" x14ac:dyDescent="0.3">
      <c r="B142" s="57"/>
      <c r="C142" s="61">
        <v>137</v>
      </c>
      <c r="D142" s="101">
        <v>21.3</v>
      </c>
      <c r="E142" s="101">
        <v>0.5</v>
      </c>
      <c r="F142" s="101">
        <v>0</v>
      </c>
      <c r="G142" s="101">
        <f>ETo!$I142*((1-Constantes!$D$19)*ETo!$K142+ETo!$L142)</f>
        <v>2.6835685327678624</v>
      </c>
      <c r="H142" s="101">
        <v>0.7267540630310938</v>
      </c>
      <c r="I142" s="58"/>
    </row>
    <row r="143" spans="2:9" x14ac:dyDescent="0.3">
      <c r="B143" s="57"/>
      <c r="C143" s="61">
        <v>138</v>
      </c>
      <c r="D143" s="101">
        <v>22</v>
      </c>
      <c r="E143" s="101">
        <v>0.5</v>
      </c>
      <c r="F143" s="101">
        <v>0</v>
      </c>
      <c r="G143" s="101">
        <f>ETo!$I143*((1-Constantes!$D$19)*ETo!$K143+ETo!$L143)</f>
        <v>2.6911551193161487</v>
      </c>
      <c r="H143" s="101">
        <v>0.71959318150316576</v>
      </c>
      <c r="I143" s="58"/>
    </row>
    <row r="144" spans="2:9" x14ac:dyDescent="0.3">
      <c r="B144" s="57"/>
      <c r="C144" s="61">
        <v>139</v>
      </c>
      <c r="D144" s="101">
        <v>20.5</v>
      </c>
      <c r="E144" s="101">
        <v>0</v>
      </c>
      <c r="F144" s="101">
        <v>0</v>
      </c>
      <c r="G144" s="101">
        <f>ETo!$I144*((1-Constantes!$D$19)*ETo!$K144+ETo!$L144)</f>
        <v>2.6164017803611714</v>
      </c>
      <c r="H144" s="101">
        <v>0.71250285838495209</v>
      </c>
      <c r="I144" s="58"/>
    </row>
    <row r="145" spans="2:9" x14ac:dyDescent="0.3">
      <c r="B145" s="57"/>
      <c r="C145" s="61">
        <v>140</v>
      </c>
      <c r="D145" s="101">
        <v>21.8</v>
      </c>
      <c r="E145" s="101">
        <v>1.5</v>
      </c>
      <c r="F145" s="101">
        <v>0</v>
      </c>
      <c r="G145" s="101">
        <f>ETo!$I145*((1-Constantes!$D$19)*ETo!$K145+ETo!$L145)</f>
        <v>2.6883701706147618</v>
      </c>
      <c r="H145" s="101">
        <v>0.70548239799855084</v>
      </c>
      <c r="I145" s="58"/>
    </row>
    <row r="146" spans="2:9" x14ac:dyDescent="0.3">
      <c r="B146" s="57"/>
      <c r="C146" s="61">
        <v>141</v>
      </c>
      <c r="D146" s="101">
        <v>22.5</v>
      </c>
      <c r="E146" s="101">
        <v>1.5</v>
      </c>
      <c r="F146" s="101">
        <v>0</v>
      </c>
      <c r="G146" s="101">
        <f>ETo!$I146*((1-Constantes!$D$19)*ETo!$K146+ETo!$L146)</f>
        <v>2.6964479912679327</v>
      </c>
      <c r="H146" s="101">
        <v>0.69853111189530581</v>
      </c>
      <c r="I146" s="58"/>
    </row>
    <row r="147" spans="2:9" x14ac:dyDescent="0.3">
      <c r="B147" s="57"/>
      <c r="C147" s="61">
        <v>142</v>
      </c>
      <c r="D147" s="101">
        <v>22.2</v>
      </c>
      <c r="E147" s="101">
        <v>0</v>
      </c>
      <c r="F147" s="101">
        <v>0</v>
      </c>
      <c r="G147" s="101">
        <f>ETo!$I147*((1-Constantes!$D$19)*ETo!$K147+ETo!$L147)</f>
        <v>2.6287868546013091</v>
      </c>
      <c r="H147" s="101">
        <v>0.69164831847216357</v>
      </c>
      <c r="I147" s="58"/>
    </row>
    <row r="148" spans="2:9" x14ac:dyDescent="0.3">
      <c r="B148" s="57"/>
      <c r="C148" s="61">
        <v>143</v>
      </c>
      <c r="D148" s="101">
        <v>21</v>
      </c>
      <c r="E148" s="101">
        <v>-0.5</v>
      </c>
      <c r="F148" s="101">
        <v>0</v>
      </c>
      <c r="G148" s="101">
        <f>ETo!$I148*((1-Constantes!$D$19)*ETo!$K148+ETo!$L148)</f>
        <v>2.5653362759684786</v>
      </c>
      <c r="H148" s="101">
        <v>0.68483334285238129</v>
      </c>
      <c r="I148" s="58"/>
    </row>
    <row r="149" spans="2:9" x14ac:dyDescent="0.3">
      <c r="B149" s="57"/>
      <c r="C149" s="61">
        <v>144</v>
      </c>
      <c r="D149" s="101">
        <v>20.8</v>
      </c>
      <c r="E149" s="101">
        <v>-0.8</v>
      </c>
      <c r="F149" s="101">
        <v>0</v>
      </c>
      <c r="G149" s="101">
        <f>ETo!$I149*((1-Constantes!$D$19)*ETo!$K149+ETo!$L149)</f>
        <v>2.5384847281361522</v>
      </c>
      <c r="H149" s="101">
        <v>0.67808551681064921</v>
      </c>
      <c r="I149" s="58"/>
    </row>
    <row r="150" spans="2:9" x14ac:dyDescent="0.3">
      <c r="B150" s="57"/>
      <c r="C150" s="61">
        <v>145</v>
      </c>
      <c r="D150" s="101">
        <v>20.399999999999999</v>
      </c>
      <c r="E150" s="101">
        <v>-1.4</v>
      </c>
      <c r="F150" s="101">
        <v>0</v>
      </c>
      <c r="G150" s="101">
        <f>ETo!$I150*((1-Constantes!$D$19)*ETo!$K150+ETo!$L150)</f>
        <v>2.497399175341378</v>
      </c>
      <c r="H150" s="101">
        <v>0.67140417870612457</v>
      </c>
      <c r="I150" s="58"/>
    </row>
    <row r="151" spans="2:9" x14ac:dyDescent="0.3">
      <c r="B151" s="57"/>
      <c r="C151" s="61">
        <v>146</v>
      </c>
      <c r="D151" s="101">
        <v>22</v>
      </c>
      <c r="E151" s="101">
        <v>-1</v>
      </c>
      <c r="F151" s="101">
        <v>0</v>
      </c>
      <c r="G151" s="101">
        <f>ETo!$I151*((1-Constantes!$D$19)*ETo!$K151+ETo!$L151)</f>
        <v>2.5449925517064891</v>
      </c>
      <c r="H151" s="101">
        <v>0.6647886734173164</v>
      </c>
      <c r="I151" s="58"/>
    </row>
    <row r="152" spans="2:9" x14ac:dyDescent="0.3">
      <c r="B152" s="57"/>
      <c r="C152" s="61">
        <v>147</v>
      </c>
      <c r="D152" s="101">
        <v>21.2</v>
      </c>
      <c r="E152" s="101">
        <v>0.5</v>
      </c>
      <c r="F152" s="101">
        <v>0</v>
      </c>
      <c r="G152" s="101">
        <f>ETo!$I152*((1-Constantes!$D$19)*ETo!$K152+ETo!$L152)</f>
        <v>2.5545160670373375</v>
      </c>
      <c r="H152" s="101">
        <v>0.65823835227780969</v>
      </c>
      <c r="I152" s="58"/>
    </row>
    <row r="153" spans="2:9" x14ac:dyDescent="0.3">
      <c r="B153" s="57"/>
      <c r="C153" s="61">
        <v>148</v>
      </c>
      <c r="D153" s="101">
        <v>21</v>
      </c>
      <c r="E153" s="101">
        <v>-0.8</v>
      </c>
      <c r="F153" s="101">
        <v>0</v>
      </c>
      <c r="G153" s="101">
        <f>ETo!$I153*((1-Constantes!$D$19)*ETo!$K153+ETo!$L153)</f>
        <v>2.4997471875623698</v>
      </c>
      <c r="H153" s="101">
        <v>0.65175257301265566</v>
      </c>
      <c r="I153" s="58"/>
    </row>
    <row r="154" spans="2:9" x14ac:dyDescent="0.3">
      <c r="B154" s="57"/>
      <c r="C154" s="61">
        <v>149</v>
      </c>
      <c r="D154" s="101">
        <v>20.6</v>
      </c>
      <c r="E154" s="101">
        <v>-0.5</v>
      </c>
      <c r="F154" s="101">
        <v>0</v>
      </c>
      <c r="G154" s="101">
        <f>ETo!$I154*((1-Constantes!$D$19)*ETo!$K154+ETo!$L154)</f>
        <v>2.486525137348869</v>
      </c>
      <c r="H154" s="101">
        <v>0.64533069967539336</v>
      </c>
      <c r="I154" s="58"/>
    </row>
    <row r="155" spans="2:9" x14ac:dyDescent="0.3">
      <c r="B155" s="57"/>
      <c r="C155" s="61">
        <v>150</v>
      </c>
      <c r="D155" s="101">
        <v>21.7</v>
      </c>
      <c r="E155" s="101">
        <v>-3</v>
      </c>
      <c r="F155" s="101">
        <v>0</v>
      </c>
      <c r="G155" s="101">
        <f>ETo!$I155*((1-Constantes!$D$19)*ETo!$K155+ETo!$L155)</f>
        <v>2.4361696034803524</v>
      </c>
      <c r="H155" s="101">
        <v>0.63897210258569426</v>
      </c>
      <c r="I155" s="58"/>
    </row>
    <row r="156" spans="2:9" x14ac:dyDescent="0.3">
      <c r="B156" s="57"/>
      <c r="C156" s="61">
        <v>151</v>
      </c>
      <c r="D156" s="101">
        <v>22</v>
      </c>
      <c r="E156" s="101">
        <v>-2.5</v>
      </c>
      <c r="F156" s="101">
        <v>0</v>
      </c>
      <c r="G156" s="101">
        <f>ETo!$I156*((1-Constantes!$D$19)*ETo!$K156+ETo!$L156)</f>
        <v>2.449703626887715</v>
      </c>
      <c r="H156" s="101">
        <v>0.63267615826761969</v>
      </c>
      <c r="I156" s="58"/>
    </row>
    <row r="157" spans="2:9" x14ac:dyDescent="0.3">
      <c r="B157" s="57"/>
      <c r="C157" s="61">
        <v>152</v>
      </c>
      <c r="D157" s="101">
        <v>22.2</v>
      </c>
      <c r="E157" s="101">
        <v>-2.4</v>
      </c>
      <c r="F157" s="101">
        <v>0</v>
      </c>
      <c r="G157" s="101">
        <f>ETo!$I157*((1-Constantes!$D$19)*ETo!$K157+ETo!$L157)</f>
        <v>2.4491551758713777</v>
      </c>
      <c r="H157" s="101">
        <v>0.62644224938848836</v>
      </c>
      <c r="I157" s="58"/>
    </row>
    <row r="158" spans="2:9" x14ac:dyDescent="0.3">
      <c r="B158" s="57"/>
      <c r="C158" s="61">
        <v>153</v>
      </c>
      <c r="D158" s="101">
        <v>19</v>
      </c>
      <c r="E158" s="101">
        <v>0</v>
      </c>
      <c r="F158" s="101">
        <v>11.6</v>
      </c>
      <c r="G158" s="101">
        <f>ETo!$I158*((1-Constantes!$D$19)*ETo!$K158+ETo!$L158)</f>
        <v>2.4174934180401988</v>
      </c>
      <c r="H158" s="101">
        <v>1.4767519172164114</v>
      </c>
      <c r="I158" s="58"/>
    </row>
    <row r="159" spans="2:9" x14ac:dyDescent="0.3">
      <c r="B159" s="57"/>
      <c r="C159" s="61">
        <v>154</v>
      </c>
      <c r="D159" s="101">
        <v>11.6</v>
      </c>
      <c r="E159" s="101">
        <v>3.5</v>
      </c>
      <c r="F159" s="101">
        <v>1.3</v>
      </c>
      <c r="G159" s="101">
        <f>ETo!$I159*((1-Constantes!$D$19)*ETo!$K159+ETo!$L159)</f>
        <v>2.2992650471342566</v>
      </c>
      <c r="H159" s="101">
        <v>0.94472018161146487</v>
      </c>
      <c r="I159" s="58"/>
    </row>
    <row r="160" spans="2:9" x14ac:dyDescent="0.3">
      <c r="B160" s="57"/>
      <c r="C160" s="61">
        <v>155</v>
      </c>
      <c r="D160" s="101">
        <v>18.8</v>
      </c>
      <c r="E160" s="101">
        <v>6.5</v>
      </c>
      <c r="F160" s="101">
        <v>0</v>
      </c>
      <c r="G160" s="101">
        <f>ETo!$I160*((1-Constantes!$D$19)*ETo!$K160+ETo!$L160)</f>
        <v>2.5826256926115736</v>
      </c>
      <c r="H160" s="101">
        <v>0.88377610078853419</v>
      </c>
      <c r="I160" s="58"/>
    </row>
    <row r="161" spans="2:9" x14ac:dyDescent="0.3">
      <c r="B161" s="57"/>
      <c r="C161" s="61">
        <v>156</v>
      </c>
      <c r="D161" s="101">
        <v>18.899999999999999</v>
      </c>
      <c r="E161" s="101">
        <v>0.6</v>
      </c>
      <c r="F161" s="101">
        <v>0</v>
      </c>
      <c r="G161" s="101">
        <f>ETo!$I161*((1-Constantes!$D$19)*ETo!$K161+ETo!$L161)</f>
        <v>2.407726635895548</v>
      </c>
      <c r="H161" s="101">
        <v>0.82771851848180744</v>
      </c>
      <c r="I161" s="58"/>
    </row>
    <row r="162" spans="2:9" x14ac:dyDescent="0.3">
      <c r="B162" s="57"/>
      <c r="C162" s="61">
        <v>157</v>
      </c>
      <c r="D162" s="101">
        <v>20.6</v>
      </c>
      <c r="E162" s="101">
        <v>1.5</v>
      </c>
      <c r="F162" s="101">
        <v>0</v>
      </c>
      <c r="G162" s="101">
        <f>ETo!$I162*((1-Constantes!$D$19)*ETo!$K162+ETo!$L162)</f>
        <v>2.474418054429151</v>
      </c>
      <c r="H162" s="101">
        <v>0.77229829002998884</v>
      </c>
      <c r="I162" s="58"/>
    </row>
    <row r="163" spans="2:9" x14ac:dyDescent="0.3">
      <c r="B163" s="57"/>
      <c r="C163" s="61">
        <v>158</v>
      </c>
      <c r="D163" s="101">
        <v>21.4</v>
      </c>
      <c r="E163" s="101">
        <v>-1.4</v>
      </c>
      <c r="F163" s="101">
        <v>0</v>
      </c>
      <c r="G163" s="101">
        <f>ETo!$I163*((1-Constantes!$D$19)*ETo!$K163+ETo!$L163)</f>
        <v>2.4077825628096594</v>
      </c>
      <c r="H163" s="101">
        <v>0.71974881770565036</v>
      </c>
      <c r="I163" s="58"/>
    </row>
    <row r="164" spans="2:9" x14ac:dyDescent="0.3">
      <c r="B164" s="57"/>
      <c r="C164" s="61">
        <v>159</v>
      </c>
      <c r="D164" s="101">
        <v>20.2</v>
      </c>
      <c r="E164" s="101">
        <v>0.8</v>
      </c>
      <c r="F164" s="101">
        <v>0</v>
      </c>
      <c r="G164" s="101">
        <f>ETo!$I164*((1-Constantes!$D$19)*ETo!$K164+ETo!$L164)</f>
        <v>2.4295771947209182</v>
      </c>
      <c r="H164" s="101">
        <v>0.6684789463114138</v>
      </c>
      <c r="I164" s="58"/>
    </row>
    <row r="165" spans="2:9" x14ac:dyDescent="0.3">
      <c r="B165" s="57"/>
      <c r="C165" s="61">
        <v>160</v>
      </c>
      <c r="D165" s="101">
        <v>15</v>
      </c>
      <c r="E165" s="101">
        <v>1.6</v>
      </c>
      <c r="F165" s="101">
        <v>1.7</v>
      </c>
      <c r="G165" s="101">
        <f>ETo!$I165*((1-Constantes!$D$19)*ETo!$K165+ETo!$L165)</f>
        <v>2.3005590135097389</v>
      </c>
      <c r="H165" s="101">
        <v>0.67890355415465209</v>
      </c>
      <c r="I165" s="58"/>
    </row>
    <row r="166" spans="2:9" x14ac:dyDescent="0.3">
      <c r="B166" s="57"/>
      <c r="C166" s="61">
        <v>161</v>
      </c>
      <c r="D166" s="101">
        <v>14.5</v>
      </c>
      <c r="E166" s="101">
        <v>0.5</v>
      </c>
      <c r="F166" s="101">
        <v>1.3</v>
      </c>
      <c r="G166" s="101">
        <f>ETo!$I166*((1-Constantes!$D$19)*ETo!$K166+ETo!$L166)</f>
        <v>2.251181929308967</v>
      </c>
      <c r="H166" s="101">
        <v>0.67604261583468173</v>
      </c>
      <c r="I166" s="58"/>
    </row>
    <row r="167" spans="2:9" x14ac:dyDescent="0.3">
      <c r="B167" s="57"/>
      <c r="C167" s="61">
        <v>162</v>
      </c>
      <c r="D167" s="101">
        <v>17.2</v>
      </c>
      <c r="E167" s="101">
        <v>1</v>
      </c>
      <c r="F167" s="101">
        <v>0.3</v>
      </c>
      <c r="G167" s="101">
        <f>ETo!$I167*((1-Constantes!$D$19)*ETo!$K167+ETo!$L167)</f>
        <v>2.3343650019835698</v>
      </c>
      <c r="H167" s="101">
        <v>0.63767204069798034</v>
      </c>
      <c r="I167" s="58"/>
    </row>
    <row r="168" spans="2:9" x14ac:dyDescent="0.3">
      <c r="B168" s="57"/>
      <c r="C168" s="61">
        <v>163</v>
      </c>
      <c r="D168" s="101">
        <v>19.3</v>
      </c>
      <c r="E168" s="101">
        <v>2.4</v>
      </c>
      <c r="F168" s="101">
        <v>0</v>
      </c>
      <c r="G168" s="101">
        <f>ETo!$I168*((1-Constantes!$D$19)*ETo!$K168+ETo!$L168)</f>
        <v>2.4274604228350767</v>
      </c>
      <c r="H168" s="101">
        <v>0.58867937610803378</v>
      </c>
      <c r="I168" s="58"/>
    </row>
    <row r="169" spans="2:9" x14ac:dyDescent="0.3">
      <c r="B169" s="57"/>
      <c r="C169" s="61">
        <v>164</v>
      </c>
      <c r="D169" s="101">
        <v>16.600000000000001</v>
      </c>
      <c r="E169" s="101">
        <v>0.5</v>
      </c>
      <c r="F169" s="101">
        <v>0</v>
      </c>
      <c r="G169" s="101">
        <f>ETo!$I169*((1-Constantes!$D$19)*ETo!$K169+ETo!$L169)</f>
        <v>2.2951422074776708</v>
      </c>
      <c r="H169" s="101">
        <v>0.56071894970316749</v>
      </c>
      <c r="I169" s="58"/>
    </row>
    <row r="170" spans="2:9" x14ac:dyDescent="0.3">
      <c r="B170" s="57"/>
      <c r="C170" s="61">
        <v>165</v>
      </c>
      <c r="D170" s="101">
        <v>20</v>
      </c>
      <c r="E170" s="101">
        <v>-0.5</v>
      </c>
      <c r="F170" s="101">
        <v>0</v>
      </c>
      <c r="G170" s="101">
        <f>ETo!$I170*((1-Constantes!$D$19)*ETo!$K170+ETo!$L170)</f>
        <v>2.3576259440284444</v>
      </c>
      <c r="H170" s="101">
        <v>0.551516898593992</v>
      </c>
      <c r="I170" s="58"/>
    </row>
    <row r="171" spans="2:9" x14ac:dyDescent="0.3">
      <c r="B171" s="57"/>
      <c r="C171" s="61">
        <v>166</v>
      </c>
      <c r="D171" s="101">
        <v>17.8</v>
      </c>
      <c r="E171" s="101">
        <v>-1.5</v>
      </c>
      <c r="F171" s="101">
        <v>0</v>
      </c>
      <c r="G171" s="101">
        <f>ETo!$I171*((1-Constantes!$D$19)*ETo!$K171+ETo!$L171)</f>
        <v>2.2661450634126026</v>
      </c>
      <c r="H171" s="101">
        <v>0.54547249783773333</v>
      </c>
      <c r="I171" s="58"/>
    </row>
    <row r="172" spans="2:9" x14ac:dyDescent="0.3">
      <c r="B172" s="57"/>
      <c r="C172" s="61">
        <v>167</v>
      </c>
      <c r="D172" s="101">
        <v>20.5</v>
      </c>
      <c r="E172" s="101">
        <v>-0.8</v>
      </c>
      <c r="F172" s="101">
        <v>0</v>
      </c>
      <c r="G172" s="101">
        <f>ETo!$I172*((1-Constantes!$D$19)*ETo!$K172+ETo!$L172)</f>
        <v>2.3567361539414118</v>
      </c>
      <c r="H172" s="101">
        <v>0.53999657746221608</v>
      </c>
      <c r="I172" s="58"/>
    </row>
    <row r="173" spans="2:9" x14ac:dyDescent="0.3">
      <c r="B173" s="57"/>
      <c r="C173" s="61">
        <v>168</v>
      </c>
      <c r="D173" s="101">
        <v>19</v>
      </c>
      <c r="E173" s="101">
        <v>-1.4</v>
      </c>
      <c r="F173" s="101">
        <v>0</v>
      </c>
      <c r="G173" s="101">
        <f>ETo!$I173*((1-Constantes!$D$19)*ETo!$K173+ETo!$L173)</f>
        <v>2.2963070717009608</v>
      </c>
      <c r="H173" s="101">
        <v>0.53465906152514808</v>
      </c>
      <c r="I173" s="58"/>
    </row>
    <row r="174" spans="2:9" x14ac:dyDescent="0.3">
      <c r="B174" s="57"/>
      <c r="C174" s="61">
        <v>169</v>
      </c>
      <c r="D174" s="101">
        <v>19.600000000000001</v>
      </c>
      <c r="E174" s="101">
        <v>-2.5</v>
      </c>
      <c r="F174" s="101">
        <v>0</v>
      </c>
      <c r="G174" s="101">
        <f>ETo!$I174*((1-Constantes!$D$19)*ETo!$K174+ETo!$L174)</f>
        <v>2.2805590911622251</v>
      </c>
      <c r="H174" s="101">
        <v>0.52938815054281418</v>
      </c>
      <c r="I174" s="58"/>
    </row>
    <row r="175" spans="2:9" x14ac:dyDescent="0.3">
      <c r="B175" s="57"/>
      <c r="C175" s="61">
        <v>170</v>
      </c>
      <c r="D175" s="101">
        <v>20.3</v>
      </c>
      <c r="E175" s="101">
        <v>-3</v>
      </c>
      <c r="F175" s="101">
        <v>0</v>
      </c>
      <c r="G175" s="101">
        <f>ETo!$I175*((1-Constantes!$D$19)*ETo!$K175+ETo!$L175)</f>
        <v>2.2843940263001721</v>
      </c>
      <c r="H175" s="101">
        <v>0.52417150039064964</v>
      </c>
      <c r="I175" s="58"/>
    </row>
    <row r="176" spans="2:9" x14ac:dyDescent="0.3">
      <c r="B176" s="57"/>
      <c r="C176" s="61">
        <v>171</v>
      </c>
      <c r="D176" s="101">
        <v>21.5</v>
      </c>
      <c r="E176" s="101">
        <v>-3.2</v>
      </c>
      <c r="F176" s="101">
        <v>0</v>
      </c>
      <c r="G176" s="101">
        <f>ETo!$I176*((1-Constantes!$D$19)*ETo!$K176+ETo!$L176)</f>
        <v>2.3105778664214047</v>
      </c>
      <c r="H176" s="101">
        <v>0.5190066369848354</v>
      </c>
      <c r="I176" s="58"/>
    </row>
    <row r="177" spans="2:9" x14ac:dyDescent="0.3">
      <c r="B177" s="57"/>
      <c r="C177" s="61">
        <v>172</v>
      </c>
      <c r="D177" s="101">
        <v>21</v>
      </c>
      <c r="E177" s="101">
        <v>-3.3</v>
      </c>
      <c r="F177" s="101">
        <v>0</v>
      </c>
      <c r="G177" s="101">
        <f>ETo!$I177*((1-Constantes!$D$19)*ETo!$K177+ETo!$L177)</f>
        <v>2.2933668280764357</v>
      </c>
      <c r="H177" s="101">
        <v>0.51389272823484788</v>
      </c>
      <c r="I177" s="58"/>
    </row>
    <row r="178" spans="2:9" x14ac:dyDescent="0.3">
      <c r="B178" s="57"/>
      <c r="C178" s="61">
        <v>173</v>
      </c>
      <c r="D178" s="101">
        <v>20.8</v>
      </c>
      <c r="E178" s="101">
        <v>-3</v>
      </c>
      <c r="F178" s="101">
        <v>0</v>
      </c>
      <c r="G178" s="101">
        <f>ETo!$I178*((1-Constantes!$D$19)*ETo!$K178+ETo!$L178)</f>
        <v>2.2957746618190988</v>
      </c>
      <c r="H178" s="101">
        <v>0.50882921867013697</v>
      </c>
      <c r="I178" s="58"/>
    </row>
    <row r="179" spans="2:9" x14ac:dyDescent="0.3">
      <c r="B179" s="57"/>
      <c r="C179" s="61">
        <v>174</v>
      </c>
      <c r="D179" s="101">
        <v>22</v>
      </c>
      <c r="E179" s="101">
        <v>-2</v>
      </c>
      <c r="F179" s="101">
        <v>0</v>
      </c>
      <c r="G179" s="101">
        <f>ETo!$I179*((1-Constantes!$D$19)*ETo!$K179+ETo!$L179)</f>
        <v>2.3564394898757124</v>
      </c>
      <c r="H179" s="101">
        <v>0.5038156028341626</v>
      </c>
      <c r="I179" s="58"/>
    </row>
    <row r="180" spans="2:9" x14ac:dyDescent="0.3">
      <c r="B180" s="57"/>
      <c r="C180" s="61">
        <v>175</v>
      </c>
      <c r="D180" s="101">
        <v>20.8</v>
      </c>
      <c r="E180" s="101">
        <v>-2.8</v>
      </c>
      <c r="F180" s="101">
        <v>0</v>
      </c>
      <c r="G180" s="101">
        <f>ETo!$I180*((1-Constantes!$D$19)*ETo!$K180+ETo!$L180)</f>
        <v>2.3019100206495353</v>
      </c>
      <c r="H180" s="101">
        <v>0.49885138764170955</v>
      </c>
      <c r="I180" s="58"/>
    </row>
    <row r="181" spans="2:9" x14ac:dyDescent="0.3">
      <c r="B181" s="57"/>
      <c r="C181" s="61">
        <v>176</v>
      </c>
      <c r="D181" s="101">
        <v>20.8</v>
      </c>
      <c r="E181" s="101">
        <v>-2.8</v>
      </c>
      <c r="F181" s="101">
        <v>0</v>
      </c>
      <c r="G181" s="101">
        <f>ETo!$I181*((1-Constantes!$D$19)*ETo!$K181+ETo!$L181)</f>
        <v>2.3028978777411111</v>
      </c>
      <c r="H181" s="101">
        <v>0.49393608609247464</v>
      </c>
      <c r="I181" s="58"/>
    </row>
    <row r="182" spans="2:9" x14ac:dyDescent="0.3">
      <c r="B182" s="57"/>
      <c r="C182" s="61">
        <v>177</v>
      </c>
      <c r="D182" s="101">
        <v>21.2</v>
      </c>
      <c r="E182" s="101">
        <v>0.2</v>
      </c>
      <c r="F182" s="101">
        <v>0</v>
      </c>
      <c r="G182" s="101">
        <f>ETo!$I182*((1-Constantes!$D$19)*ETo!$K182+ETo!$L182)</f>
        <v>2.3984243428342285</v>
      </c>
      <c r="H182" s="101">
        <v>0.48906921618819305</v>
      </c>
      <c r="I182" s="58"/>
    </row>
    <row r="183" spans="2:9" x14ac:dyDescent="0.3">
      <c r="B183" s="57"/>
      <c r="C183" s="61">
        <v>178</v>
      </c>
      <c r="D183" s="101">
        <v>18.600000000000001</v>
      </c>
      <c r="E183" s="101">
        <v>-0.5</v>
      </c>
      <c r="F183" s="101">
        <v>0</v>
      </c>
      <c r="G183" s="101">
        <f>ETo!$I183*((1-Constantes!$D$19)*ETo!$K183+ETo!$L183)</f>
        <v>2.3089325669693013</v>
      </c>
      <c r="H183" s="101">
        <v>0.48425030071361308</v>
      </c>
      <c r="I183" s="58"/>
    </row>
    <row r="184" spans="2:9" x14ac:dyDescent="0.3">
      <c r="B184" s="57"/>
      <c r="C184" s="61">
        <v>179</v>
      </c>
      <c r="D184" s="101">
        <v>21.5</v>
      </c>
      <c r="E184" s="101">
        <v>0.4</v>
      </c>
      <c r="F184" s="101">
        <v>0</v>
      </c>
      <c r="G184" s="101">
        <f>ETo!$I184*((1-Constantes!$D$19)*ETo!$K184+ETo!$L184)</f>
        <v>2.4167519990658475</v>
      </c>
      <c r="H184" s="101">
        <v>0.47947886716120219</v>
      </c>
      <c r="I184" s="58"/>
    </row>
    <row r="185" spans="2:9" x14ac:dyDescent="0.3">
      <c r="B185" s="57"/>
      <c r="C185" s="61">
        <v>180</v>
      </c>
      <c r="D185" s="101">
        <v>21.5</v>
      </c>
      <c r="E185" s="101">
        <v>1.2</v>
      </c>
      <c r="F185" s="101">
        <v>0</v>
      </c>
      <c r="G185" s="101">
        <f>ETo!$I185*((1-Constantes!$D$19)*ETo!$K185+ETo!$L185)</f>
        <v>2.442127056954805</v>
      </c>
      <c r="H185" s="101">
        <v>0.47475444768008696</v>
      </c>
      <c r="I185" s="58"/>
    </row>
    <row r="186" spans="2:9" x14ac:dyDescent="0.3">
      <c r="B186" s="57"/>
      <c r="C186" s="61">
        <v>181</v>
      </c>
      <c r="D186" s="101">
        <v>20.5</v>
      </c>
      <c r="E186" s="101">
        <v>-1</v>
      </c>
      <c r="F186" s="101">
        <v>0</v>
      </c>
      <c r="G186" s="101">
        <f>ETo!$I186*((1-Constantes!$D$19)*ETo!$K186+ETo!$L186)</f>
        <v>2.3558534962567368</v>
      </c>
      <c r="H186" s="101">
        <v>0.4700765790293942</v>
      </c>
      <c r="I186" s="58"/>
    </row>
    <row r="187" spans="2:9" x14ac:dyDescent="0.3">
      <c r="B187" s="57"/>
      <c r="C187" s="61">
        <v>182</v>
      </c>
      <c r="D187" s="101">
        <v>23.1</v>
      </c>
      <c r="E187" s="101">
        <v>-1.6</v>
      </c>
      <c r="F187" s="101">
        <v>0</v>
      </c>
      <c r="G187" s="101">
        <f>ETo!$I187*((1-Constantes!$D$19)*ETo!$K187+ETo!$L187)</f>
        <v>2.4153958686078463</v>
      </c>
      <c r="H187" s="101">
        <v>0.46544480253269932</v>
      </c>
      <c r="I187" s="58"/>
    </row>
    <row r="188" spans="2:9" x14ac:dyDescent="0.3">
      <c r="B188" s="57"/>
      <c r="C188" s="61">
        <v>183</v>
      </c>
      <c r="D188" s="101">
        <v>23.5</v>
      </c>
      <c r="E188" s="101">
        <v>-1.7</v>
      </c>
      <c r="F188" s="101">
        <v>0</v>
      </c>
      <c r="G188" s="101">
        <f>ETo!$I188*((1-Constantes!$D$19)*ETo!$K188+ETo!$L188)</f>
        <v>2.428021090379286</v>
      </c>
      <c r="H188" s="101">
        <v>0.46085866403302972</v>
      </c>
      <c r="I188" s="58"/>
    </row>
    <row r="189" spans="2:9" x14ac:dyDescent="0.3">
      <c r="B189" s="57"/>
      <c r="C189" s="61">
        <v>184</v>
      </c>
      <c r="D189" s="101">
        <v>22</v>
      </c>
      <c r="E189" s="101">
        <v>-2</v>
      </c>
      <c r="F189" s="101">
        <v>0</v>
      </c>
      <c r="G189" s="101">
        <f>ETo!$I189*((1-Constantes!$D$19)*ETo!$K189+ETo!$L189)</f>
        <v>2.3820754492497436</v>
      </c>
      <c r="H189" s="101">
        <v>0.45631771384833053</v>
      </c>
      <c r="I189" s="58"/>
    </row>
    <row r="190" spans="2:9" x14ac:dyDescent="0.3">
      <c r="B190" s="57"/>
      <c r="C190" s="61">
        <v>185</v>
      </c>
      <c r="D190" s="101">
        <v>21.2</v>
      </c>
      <c r="E190" s="101">
        <v>2.1</v>
      </c>
      <c r="F190" s="101">
        <v>0</v>
      </c>
      <c r="G190" s="101">
        <f>ETo!$I190*((1-Constantes!$D$19)*ETo!$K190+ETo!$L190)</f>
        <v>2.4803383617197299</v>
      </c>
      <c r="H190" s="101">
        <v>0.4518215067273712</v>
      </c>
      <c r="I190" s="58"/>
    </row>
    <row r="191" spans="2:9" x14ac:dyDescent="0.3">
      <c r="B191" s="57"/>
      <c r="C191" s="61">
        <v>186</v>
      </c>
      <c r="D191" s="101">
        <v>22.7</v>
      </c>
      <c r="E191" s="101">
        <v>0.2</v>
      </c>
      <c r="F191" s="101">
        <v>0</v>
      </c>
      <c r="G191" s="101">
        <f>ETo!$I191*((1-Constantes!$D$19)*ETo!$K191+ETo!$L191)</f>
        <v>2.4745006399570952</v>
      </c>
      <c r="H191" s="101">
        <v>0.44736960180608781</v>
      </c>
      <c r="I191" s="58"/>
    </row>
    <row r="192" spans="2:9" x14ac:dyDescent="0.3">
      <c r="B192" s="57"/>
      <c r="C192" s="61">
        <v>187</v>
      </c>
      <c r="D192" s="101">
        <v>22.2</v>
      </c>
      <c r="E192" s="101">
        <v>1.2</v>
      </c>
      <c r="F192" s="101">
        <v>0</v>
      </c>
      <c r="G192" s="101">
        <f>ETo!$I192*((1-Constantes!$D$19)*ETo!$K192+ETo!$L192)</f>
        <v>2.4948142777353945</v>
      </c>
      <c r="H192" s="101">
        <v>0.44296156256435493</v>
      </c>
      <c r="I192" s="58"/>
    </row>
    <row r="193" spans="2:9" x14ac:dyDescent="0.3">
      <c r="B193" s="57"/>
      <c r="C193" s="61">
        <v>188</v>
      </c>
      <c r="D193" s="101">
        <v>23.5</v>
      </c>
      <c r="E193" s="101">
        <v>-4</v>
      </c>
      <c r="F193" s="101">
        <v>0</v>
      </c>
      <c r="G193" s="101">
        <f>ETo!$I193*((1-Constantes!$D$19)*ETo!$K193+ETo!$L193)</f>
        <v>2.3904252510585526</v>
      </c>
      <c r="H193" s="101">
        <v>0.43859695678318411</v>
      </c>
      <c r="I193" s="58"/>
    </row>
    <row r="194" spans="2:9" x14ac:dyDescent="0.3">
      <c r="B194" s="57"/>
      <c r="C194" s="61">
        <v>189</v>
      </c>
      <c r="D194" s="101">
        <v>20.8</v>
      </c>
      <c r="E194" s="101">
        <v>-4.2</v>
      </c>
      <c r="F194" s="101">
        <v>0</v>
      </c>
      <c r="G194" s="101">
        <f>ETo!$I194*((1-Constantes!$D$19)*ETo!$K194+ETo!$L194)</f>
        <v>2.3158247873782867</v>
      </c>
      <c r="H194" s="101">
        <v>0.43427535650234311</v>
      </c>
      <c r="I194" s="58"/>
    </row>
    <row r="195" spans="2:9" x14ac:dyDescent="0.3">
      <c r="B195" s="57"/>
      <c r="C195" s="61">
        <v>190</v>
      </c>
      <c r="D195" s="101">
        <v>19</v>
      </c>
      <c r="E195" s="101">
        <v>-4.5999999999999996</v>
      </c>
      <c r="F195" s="101">
        <v>2.2000000000000002</v>
      </c>
      <c r="G195" s="101">
        <f>ETo!$I195*((1-Constantes!$D$19)*ETo!$K195+ETo!$L195)</f>
        <v>2.261529256362468</v>
      </c>
      <c r="H195" s="101">
        <v>0.46673150141145658</v>
      </c>
      <c r="I195" s="58"/>
    </row>
    <row r="196" spans="2:9" x14ac:dyDescent="0.3">
      <c r="B196" s="57"/>
      <c r="C196" s="61">
        <v>191</v>
      </c>
      <c r="D196" s="101">
        <v>18.600000000000001</v>
      </c>
      <c r="E196" s="101">
        <v>0.5</v>
      </c>
      <c r="F196" s="101">
        <v>0</v>
      </c>
      <c r="G196" s="101">
        <f>ETo!$I196*((1-Constantes!$D$19)*ETo!$K196+ETo!$L196)</f>
        <v>2.400156312423833</v>
      </c>
      <c r="H196" s="101">
        <v>0.43185517980568139</v>
      </c>
      <c r="I196" s="58"/>
    </row>
    <row r="197" spans="2:9" x14ac:dyDescent="0.3">
      <c r="B197" s="57"/>
      <c r="C197" s="61">
        <v>192</v>
      </c>
      <c r="D197" s="101">
        <v>18.8</v>
      </c>
      <c r="E197" s="101">
        <v>3.1</v>
      </c>
      <c r="F197" s="101">
        <v>0</v>
      </c>
      <c r="G197" s="101">
        <f>ETo!$I197*((1-Constantes!$D$19)*ETo!$K197+ETo!$L197)</f>
        <v>2.487982940250506</v>
      </c>
      <c r="H197" s="101">
        <v>0.4225758698378323</v>
      </c>
      <c r="I197" s="58"/>
    </row>
    <row r="198" spans="2:9" x14ac:dyDescent="0.3">
      <c r="B198" s="57"/>
      <c r="C198" s="61">
        <v>193</v>
      </c>
      <c r="D198" s="101">
        <v>19.5</v>
      </c>
      <c r="E198" s="101">
        <v>2.1</v>
      </c>
      <c r="F198" s="101">
        <v>0</v>
      </c>
      <c r="G198" s="101">
        <f>ETo!$I198*((1-Constantes!$D$19)*ETo!$K198+ETo!$L198)</f>
        <v>2.4877452460853693</v>
      </c>
      <c r="H198" s="101">
        <v>0.41757844212331774</v>
      </c>
      <c r="I198" s="58"/>
    </row>
    <row r="199" spans="2:9" x14ac:dyDescent="0.3">
      <c r="B199" s="57"/>
      <c r="C199" s="61">
        <v>194</v>
      </c>
      <c r="D199" s="101">
        <v>18.2</v>
      </c>
      <c r="E199" s="101">
        <v>-0.2</v>
      </c>
      <c r="F199" s="101">
        <v>0</v>
      </c>
      <c r="G199" s="101">
        <f>ETo!$I199*((1-Constantes!$D$19)*ETo!$K199+ETo!$L199)</f>
        <v>2.393321941623737</v>
      </c>
      <c r="H199" s="101">
        <v>0.41332560331019036</v>
      </c>
      <c r="I199" s="58"/>
    </row>
    <row r="200" spans="2:9" x14ac:dyDescent="0.3">
      <c r="B200" s="57"/>
      <c r="C200" s="61">
        <v>195</v>
      </c>
      <c r="D200" s="101">
        <v>17.8</v>
      </c>
      <c r="E200" s="101">
        <v>-1.5</v>
      </c>
      <c r="F200" s="101">
        <v>0</v>
      </c>
      <c r="G200" s="101">
        <f>ETo!$I200*((1-Constantes!$D$19)*ETo!$K200+ETo!$L200)</f>
        <v>2.3538260887159521</v>
      </c>
      <c r="H200" s="101">
        <v>0.40923005223454412</v>
      </c>
      <c r="I200" s="58"/>
    </row>
    <row r="201" spans="2:9" x14ac:dyDescent="0.3">
      <c r="B201" s="57"/>
      <c r="C201" s="61">
        <v>196</v>
      </c>
      <c r="D201" s="101">
        <v>21.2</v>
      </c>
      <c r="E201" s="101">
        <v>-1.8</v>
      </c>
      <c r="F201" s="101">
        <v>0</v>
      </c>
      <c r="G201" s="101">
        <f>ETo!$I201*((1-Constantes!$D$19)*ETo!$K201+ETo!$L201)</f>
        <v>2.4515384152401425</v>
      </c>
      <c r="H201" s="101">
        <v>0.40519400191415422</v>
      </c>
      <c r="I201" s="58"/>
    </row>
    <row r="202" spans="2:9" x14ac:dyDescent="0.3">
      <c r="B202" s="57"/>
      <c r="C202" s="61">
        <v>197</v>
      </c>
      <c r="D202" s="101">
        <v>19</v>
      </c>
      <c r="E202" s="101">
        <v>-1</v>
      </c>
      <c r="F202" s="101">
        <v>0</v>
      </c>
      <c r="G202" s="101">
        <f>ETo!$I202*((1-Constantes!$D$19)*ETo!$K202+ETo!$L202)</f>
        <v>2.4208786547492562</v>
      </c>
      <c r="H202" s="101">
        <v>0.40120089682811094</v>
      </c>
      <c r="I202" s="58"/>
    </row>
    <row r="203" spans="2:9" x14ac:dyDescent="0.3">
      <c r="B203" s="57"/>
      <c r="C203" s="61">
        <v>198</v>
      </c>
      <c r="D203" s="101">
        <v>19.8</v>
      </c>
      <c r="E203" s="101">
        <v>-2.7</v>
      </c>
      <c r="F203" s="101">
        <v>0</v>
      </c>
      <c r="G203" s="101">
        <f>ETo!$I203*((1-Constantes!$D$19)*ETo!$K203+ETo!$L203)</f>
        <v>2.404861904379366</v>
      </c>
      <c r="H203" s="101">
        <v>0.39724766394876837</v>
      </c>
      <c r="I203" s="58"/>
    </row>
    <row r="204" spans="2:9" x14ac:dyDescent="0.3">
      <c r="B204" s="57"/>
      <c r="C204" s="61">
        <v>199</v>
      </c>
      <c r="D204" s="101">
        <v>20.2</v>
      </c>
      <c r="E204" s="101">
        <v>-1.7</v>
      </c>
      <c r="F204" s="101">
        <v>0.2</v>
      </c>
      <c r="G204" s="101">
        <f>ETo!$I204*((1-Constantes!$D$19)*ETo!$K204+ETo!$L204)</f>
        <v>2.4555127433624984</v>
      </c>
      <c r="H204" s="101">
        <v>0.39469601753775185</v>
      </c>
      <c r="I204" s="58"/>
    </row>
    <row r="205" spans="2:9" x14ac:dyDescent="0.3">
      <c r="B205" s="57"/>
      <c r="C205" s="61">
        <v>200</v>
      </c>
      <c r="D205" s="101">
        <v>14.5</v>
      </c>
      <c r="E205" s="101">
        <v>3.8</v>
      </c>
      <c r="F205" s="101">
        <v>1.6</v>
      </c>
      <c r="G205" s="101">
        <f>ETo!$I205*((1-Constantes!$D$19)*ETo!$K205+ETo!$L205)</f>
        <v>2.4603236025436059</v>
      </c>
      <c r="H205" s="101">
        <v>0.40370887175651904</v>
      </c>
      <c r="I205" s="58"/>
    </row>
    <row r="206" spans="2:9" x14ac:dyDescent="0.3">
      <c r="B206" s="57"/>
      <c r="C206" s="61">
        <v>201</v>
      </c>
      <c r="D206" s="101">
        <v>13.8</v>
      </c>
      <c r="E206" s="101">
        <v>2.4</v>
      </c>
      <c r="F206" s="101">
        <v>5.0999999999999996</v>
      </c>
      <c r="G206" s="101">
        <f>ETo!$I206*((1-Constantes!$D$19)*ETo!$K206+ETo!$L206)</f>
        <v>2.4101213035147575</v>
      </c>
      <c r="H206" s="101">
        <v>0.53627056947260843</v>
      </c>
      <c r="I206" s="58"/>
    </row>
    <row r="207" spans="2:9" x14ac:dyDescent="0.3">
      <c r="B207" s="57"/>
      <c r="C207" s="61">
        <v>202</v>
      </c>
      <c r="D207" s="101">
        <v>9.4</v>
      </c>
      <c r="E207" s="101">
        <v>4.5</v>
      </c>
      <c r="F207" s="101">
        <v>6.7</v>
      </c>
      <c r="G207" s="101">
        <f>ETo!$I207*((1-Constantes!$D$19)*ETo!$K207+ETo!$L207)</f>
        <v>2.3543940221199988</v>
      </c>
      <c r="H207" s="101">
        <v>0.76278442032947424</v>
      </c>
      <c r="I207" s="58"/>
    </row>
    <row r="208" spans="2:9" x14ac:dyDescent="0.3">
      <c r="B208" s="57"/>
      <c r="C208" s="61">
        <v>203</v>
      </c>
      <c r="D208" s="101">
        <v>15.5</v>
      </c>
      <c r="E208" s="101">
        <v>3.7</v>
      </c>
      <c r="F208" s="101">
        <v>0</v>
      </c>
      <c r="G208" s="101">
        <f>ETo!$I208*((1-Constantes!$D$19)*ETo!$K208+ETo!$L208)</f>
        <v>2.5207019929872216</v>
      </c>
      <c r="H208" s="101">
        <v>0.65258167712238535</v>
      </c>
      <c r="I208" s="58"/>
    </row>
    <row r="209" spans="2:9" x14ac:dyDescent="0.3">
      <c r="B209" s="57"/>
      <c r="C209" s="61">
        <v>204</v>
      </c>
      <c r="D209" s="101">
        <v>17.600000000000001</v>
      </c>
      <c r="E209" s="101">
        <v>0.4</v>
      </c>
      <c r="F209" s="101">
        <v>0</v>
      </c>
      <c r="G209" s="101">
        <f>ETo!$I209*((1-Constantes!$D$19)*ETo!$K209+ETo!$L209)</f>
        <v>2.4971131200964853</v>
      </c>
      <c r="H209" s="101">
        <v>0.59731516684897612</v>
      </c>
      <c r="I209" s="58"/>
    </row>
    <row r="210" spans="2:9" x14ac:dyDescent="0.3">
      <c r="B210" s="57"/>
      <c r="C210" s="61">
        <v>205</v>
      </c>
      <c r="D210" s="101">
        <v>20.6</v>
      </c>
      <c r="E210" s="101">
        <v>-0.9</v>
      </c>
      <c r="F210" s="101">
        <v>0</v>
      </c>
      <c r="G210" s="101">
        <f>ETo!$I210*((1-Constantes!$D$19)*ETo!$K210+ETo!$L210)</f>
        <v>2.5599564159093275</v>
      </c>
      <c r="H210" s="101">
        <v>0.54277851294565549</v>
      </c>
      <c r="I210" s="58"/>
    </row>
    <row r="211" spans="2:9" x14ac:dyDescent="0.3">
      <c r="B211" s="57"/>
      <c r="C211" s="61">
        <v>206</v>
      </c>
      <c r="D211" s="101">
        <v>21.2</v>
      </c>
      <c r="E211" s="101">
        <v>-1.5</v>
      </c>
      <c r="F211" s="101">
        <v>0</v>
      </c>
      <c r="G211" s="101">
        <f>ETo!$I211*((1-Constantes!$D$19)*ETo!$K211+ETo!$L211)</f>
        <v>2.5726196388703859</v>
      </c>
      <c r="H211" s="101">
        <v>0.48979587905881394</v>
      </c>
      <c r="I211" s="58"/>
    </row>
    <row r="212" spans="2:9" x14ac:dyDescent="0.3">
      <c r="B212" s="57"/>
      <c r="C212" s="61">
        <v>207</v>
      </c>
      <c r="D212" s="101">
        <v>20.8</v>
      </c>
      <c r="E212" s="101">
        <v>-3.5</v>
      </c>
      <c r="F212" s="101">
        <v>0</v>
      </c>
      <c r="G212" s="101">
        <f>ETo!$I212*((1-Constantes!$D$19)*ETo!$K212+ETo!$L212)</f>
        <v>2.5134114463373982</v>
      </c>
      <c r="H212" s="101">
        <v>0.43952996938800232</v>
      </c>
      <c r="I212" s="58"/>
    </row>
    <row r="213" spans="2:9" x14ac:dyDescent="0.3">
      <c r="B213" s="57"/>
      <c r="C213" s="61">
        <v>208</v>
      </c>
      <c r="D213" s="101">
        <v>21.1</v>
      </c>
      <c r="E213" s="101">
        <v>-4</v>
      </c>
      <c r="F213" s="101">
        <v>0</v>
      </c>
      <c r="G213" s="101">
        <f>ETo!$I213*((1-Constantes!$D$19)*ETo!$K213+ETo!$L213)</f>
        <v>2.5202727000064571</v>
      </c>
      <c r="H213" s="101">
        <v>0.3907724027209234</v>
      </c>
      <c r="I213" s="58"/>
    </row>
    <row r="214" spans="2:9" x14ac:dyDescent="0.3">
      <c r="B214" s="57"/>
      <c r="C214" s="61">
        <v>209</v>
      </c>
      <c r="D214" s="101">
        <v>21.2</v>
      </c>
      <c r="E214" s="101">
        <v>-3</v>
      </c>
      <c r="F214" s="101">
        <v>0</v>
      </c>
      <c r="G214" s="101">
        <f>ETo!$I214*((1-Constantes!$D$19)*ETo!$K214+ETo!$L214)</f>
        <v>2.5666677549180736</v>
      </c>
      <c r="H214" s="101">
        <v>0.36139144171613563</v>
      </c>
      <c r="I214" s="58"/>
    </row>
    <row r="215" spans="2:9" x14ac:dyDescent="0.3">
      <c r="B215" s="57"/>
      <c r="C215" s="61">
        <v>210</v>
      </c>
      <c r="D215" s="101">
        <v>22</v>
      </c>
      <c r="E215" s="101">
        <v>-3.3</v>
      </c>
      <c r="F215" s="101">
        <v>0</v>
      </c>
      <c r="G215" s="101">
        <f>ETo!$I215*((1-Constantes!$D$19)*ETo!$K215+ETo!$L215)</f>
        <v>2.5954371022785692</v>
      </c>
      <c r="H215" s="101">
        <v>0.35359411380808009</v>
      </c>
      <c r="I215" s="58"/>
    </row>
    <row r="216" spans="2:9" x14ac:dyDescent="0.3">
      <c r="B216" s="57"/>
      <c r="C216" s="61">
        <v>211</v>
      </c>
      <c r="D216" s="101">
        <v>24</v>
      </c>
      <c r="E216" s="101">
        <v>-0.5</v>
      </c>
      <c r="F216" s="101">
        <v>0</v>
      </c>
      <c r="G216" s="101">
        <f>ETo!$I216*((1-Constantes!$D$19)*ETo!$K216+ETo!$L216)</f>
        <v>2.7578914624983084</v>
      </c>
      <c r="H216" s="101">
        <v>0.3494070854999124</v>
      </c>
      <c r="I216" s="58"/>
    </row>
    <row r="217" spans="2:9" x14ac:dyDescent="0.3">
      <c r="B217" s="57"/>
      <c r="C217" s="61">
        <v>212</v>
      </c>
      <c r="D217" s="101">
        <v>20.100000000000001</v>
      </c>
      <c r="E217" s="101">
        <v>-0.3</v>
      </c>
      <c r="F217" s="101">
        <v>0</v>
      </c>
      <c r="G217" s="101">
        <f>ETo!$I217*((1-Constantes!$D$19)*ETo!$K217+ETo!$L217)</f>
        <v>2.6573312268542333</v>
      </c>
      <c r="H217" s="101">
        <v>0.34584764413041885</v>
      </c>
      <c r="I217" s="58"/>
    </row>
    <row r="218" spans="2:9" x14ac:dyDescent="0.3">
      <c r="B218" s="57"/>
      <c r="C218" s="61">
        <v>213</v>
      </c>
      <c r="D218" s="101">
        <v>21</v>
      </c>
      <c r="E218" s="101">
        <v>2.9</v>
      </c>
      <c r="F218" s="101">
        <v>0</v>
      </c>
      <c r="G218" s="101">
        <f>ETo!$I218*((1-Constantes!$D$19)*ETo!$K218+ETo!$L218)</f>
        <v>2.8003583972041528</v>
      </c>
      <c r="H218" s="101">
        <v>0.3424205684233429</v>
      </c>
      <c r="I218" s="58"/>
    </row>
    <row r="219" spans="2:9" x14ac:dyDescent="0.3">
      <c r="B219" s="57"/>
      <c r="C219" s="61">
        <v>214</v>
      </c>
      <c r="D219" s="101">
        <v>19.8</v>
      </c>
      <c r="E219" s="101">
        <v>3</v>
      </c>
      <c r="F219" s="101">
        <v>0.4</v>
      </c>
      <c r="G219" s="101">
        <f>ETo!$I219*((1-Constantes!$D$19)*ETo!$K219+ETo!$L219)</f>
        <v>2.7808110851974344</v>
      </c>
      <c r="H219" s="101">
        <v>0.34176849874473908</v>
      </c>
      <c r="I219" s="58"/>
    </row>
    <row r="220" spans="2:9" x14ac:dyDescent="0.3">
      <c r="B220" s="57"/>
      <c r="C220" s="61">
        <v>215</v>
      </c>
      <c r="D220" s="101">
        <v>21.6</v>
      </c>
      <c r="E220" s="101">
        <v>1.2</v>
      </c>
      <c r="F220" s="101">
        <v>0</v>
      </c>
      <c r="G220" s="101">
        <f>ETo!$I220*((1-Constantes!$D$19)*ETo!$K220+ETo!$L220)</f>
        <v>2.7961765964812493</v>
      </c>
      <c r="H220" s="101">
        <v>0.33615438869858794</v>
      </c>
      <c r="I220" s="58"/>
    </row>
    <row r="221" spans="2:9" x14ac:dyDescent="0.3">
      <c r="B221" s="57"/>
      <c r="C221" s="61">
        <v>216</v>
      </c>
      <c r="D221" s="101">
        <v>21.8</v>
      </c>
      <c r="E221" s="101">
        <v>1</v>
      </c>
      <c r="F221" s="101">
        <v>0</v>
      </c>
      <c r="G221" s="101">
        <f>ETo!$I221*((1-Constantes!$D$19)*ETo!$K221+ETo!$L221)</f>
        <v>2.8117450305419238</v>
      </c>
      <c r="H221" s="101">
        <v>0.33246938960163064</v>
      </c>
      <c r="I221" s="58"/>
    </row>
    <row r="222" spans="2:9" x14ac:dyDescent="0.3">
      <c r="B222" s="57"/>
      <c r="C222" s="61">
        <v>217</v>
      </c>
      <c r="D222" s="101">
        <v>20.6</v>
      </c>
      <c r="E222" s="101">
        <v>5</v>
      </c>
      <c r="F222" s="101">
        <v>0</v>
      </c>
      <c r="G222" s="101">
        <f>ETo!$I222*((1-Constantes!$D$19)*ETo!$K222+ETo!$L222)</f>
        <v>2.9178778040484792</v>
      </c>
      <c r="H222" s="101">
        <v>0.32913163014044072</v>
      </c>
      <c r="I222" s="58"/>
    </row>
    <row r="223" spans="2:9" x14ac:dyDescent="0.3">
      <c r="B223" s="57"/>
      <c r="C223" s="61">
        <v>218</v>
      </c>
      <c r="D223" s="101">
        <v>11.6</v>
      </c>
      <c r="E223" s="101">
        <v>1.2</v>
      </c>
      <c r="F223" s="101">
        <v>2.6</v>
      </c>
      <c r="G223" s="101">
        <f>ETo!$I223*((1-Constantes!$D$19)*ETo!$K223+ETo!$L223)</f>
        <v>2.525895233784178</v>
      </c>
      <c r="H223" s="101">
        <v>0.37177130520181545</v>
      </c>
      <c r="I223" s="58"/>
    </row>
    <row r="224" spans="2:9" x14ac:dyDescent="0.3">
      <c r="B224" s="57"/>
      <c r="C224" s="61">
        <v>219</v>
      </c>
      <c r="D224" s="101">
        <v>17.5</v>
      </c>
      <c r="E224" s="101">
        <v>5.2</v>
      </c>
      <c r="F224" s="101">
        <v>0</v>
      </c>
      <c r="G224" s="101">
        <f>ETo!$I224*((1-Constantes!$D$19)*ETo!$K224+ETo!$L224)</f>
        <v>2.856320153143149</v>
      </c>
      <c r="H224" s="101">
        <v>0.33028100075596389</v>
      </c>
      <c r="I224" s="58"/>
    </row>
    <row r="225" spans="2:9" x14ac:dyDescent="0.3">
      <c r="B225" s="57"/>
      <c r="C225" s="61">
        <v>220</v>
      </c>
      <c r="D225" s="101">
        <v>19.600000000000001</v>
      </c>
      <c r="E225" s="101">
        <v>0.7</v>
      </c>
      <c r="F225" s="101">
        <v>0.6</v>
      </c>
      <c r="G225" s="101">
        <f>ETo!$I225*((1-Constantes!$D$19)*ETo!$K225+ETo!$L225)</f>
        <v>2.7947283481080372</v>
      </c>
      <c r="H225" s="101">
        <v>0.32483740497761687</v>
      </c>
      <c r="I225" s="58"/>
    </row>
    <row r="226" spans="2:9" x14ac:dyDescent="0.3">
      <c r="B226" s="57"/>
      <c r="C226" s="61">
        <v>221</v>
      </c>
      <c r="D226" s="101">
        <v>21.2</v>
      </c>
      <c r="E226" s="101">
        <v>3.2</v>
      </c>
      <c r="F226" s="101">
        <v>0</v>
      </c>
      <c r="G226" s="101">
        <f>ETo!$I226*((1-Constantes!$D$19)*ETo!$K226+ETo!$L226)</f>
        <v>2.9448039168832882</v>
      </c>
      <c r="H226" s="101">
        <v>0.31722606311903995</v>
      </c>
      <c r="I226" s="58"/>
    </row>
    <row r="227" spans="2:9" x14ac:dyDescent="0.3">
      <c r="B227" s="57"/>
      <c r="C227" s="61">
        <v>222</v>
      </c>
      <c r="D227" s="101">
        <v>20.2</v>
      </c>
      <c r="E227" s="101">
        <v>4.8</v>
      </c>
      <c r="F227" s="101">
        <v>0</v>
      </c>
      <c r="G227" s="101">
        <f>ETo!$I227*((1-Constantes!$D$19)*ETo!$K227+ETo!$L227)</f>
        <v>2.9815132431825244</v>
      </c>
      <c r="H227" s="101">
        <v>0.31336847349689817</v>
      </c>
      <c r="I227" s="58"/>
    </row>
    <row r="228" spans="2:9" x14ac:dyDescent="0.3">
      <c r="B228" s="57"/>
      <c r="C228" s="61">
        <v>223</v>
      </c>
      <c r="D228" s="101">
        <v>21.2</v>
      </c>
      <c r="E228" s="101">
        <v>0.5</v>
      </c>
      <c r="F228" s="101">
        <v>0</v>
      </c>
      <c r="G228" s="101">
        <f>ETo!$I228*((1-Constantes!$D$19)*ETo!$K228+ETo!$L228)</f>
        <v>2.8891809883244846</v>
      </c>
      <c r="H228" s="101">
        <v>0.3101593328685569</v>
      </c>
      <c r="I228" s="58"/>
    </row>
    <row r="229" spans="2:9" x14ac:dyDescent="0.3">
      <c r="B229" s="57"/>
      <c r="C229" s="61">
        <v>224</v>
      </c>
      <c r="D229" s="101">
        <v>19.8</v>
      </c>
      <c r="E229" s="101">
        <v>1.1000000000000001</v>
      </c>
      <c r="F229" s="101">
        <v>0</v>
      </c>
      <c r="G229" s="101">
        <f>ETo!$I229*((1-Constantes!$D$19)*ETo!$K229+ETo!$L229)</f>
        <v>2.8793212861461002</v>
      </c>
      <c r="H229" s="101">
        <v>0.30708310671443972</v>
      </c>
      <c r="I229" s="58"/>
    </row>
    <row r="230" spans="2:9" x14ac:dyDescent="0.3">
      <c r="B230" s="57"/>
      <c r="C230" s="61">
        <v>225</v>
      </c>
      <c r="D230" s="101">
        <v>20.100000000000001</v>
      </c>
      <c r="E230" s="101">
        <v>0.2</v>
      </c>
      <c r="F230" s="101">
        <v>0.2</v>
      </c>
      <c r="G230" s="101">
        <f>ETo!$I230*((1-Constantes!$D$19)*ETo!$K230+ETo!$L230)</f>
        <v>2.8759820448500593</v>
      </c>
      <c r="H230" s="101">
        <v>0.30541654655466866</v>
      </c>
      <c r="I230" s="58"/>
    </row>
    <row r="231" spans="2:9" x14ac:dyDescent="0.3">
      <c r="B231" s="57"/>
      <c r="C231" s="61">
        <v>226</v>
      </c>
      <c r="D231" s="101">
        <v>21</v>
      </c>
      <c r="E231" s="101">
        <v>-1</v>
      </c>
      <c r="F231" s="101">
        <v>0</v>
      </c>
      <c r="G231" s="101">
        <f>ETo!$I231*((1-Constantes!$D$19)*ETo!$K231+ETo!$L231)</f>
        <v>2.8825501630454733</v>
      </c>
      <c r="H231" s="101">
        <v>0.30128362436071976</v>
      </c>
      <c r="I231" s="58"/>
    </row>
    <row r="232" spans="2:9" x14ac:dyDescent="0.3">
      <c r="B232" s="57"/>
      <c r="C232" s="61">
        <v>227</v>
      </c>
      <c r="D232" s="101">
        <v>21.5</v>
      </c>
      <c r="E232" s="101">
        <v>-0.7</v>
      </c>
      <c r="F232" s="101">
        <v>0</v>
      </c>
      <c r="G232" s="101">
        <f>ETo!$I232*((1-Constantes!$D$19)*ETo!$K232+ETo!$L232)</f>
        <v>2.9259783683260276</v>
      </c>
      <c r="H232" s="101">
        <v>0.29812856227339773</v>
      </c>
      <c r="I232" s="58"/>
    </row>
    <row r="233" spans="2:9" x14ac:dyDescent="0.3">
      <c r="B233" s="57"/>
      <c r="C233" s="61">
        <v>228</v>
      </c>
      <c r="D233" s="101">
        <v>19.8</v>
      </c>
      <c r="E233" s="101">
        <v>1</v>
      </c>
      <c r="F233" s="101">
        <v>0</v>
      </c>
      <c r="G233" s="101">
        <f>ETo!$I233*((1-Constantes!$D$19)*ETo!$K233+ETo!$L233)</f>
        <v>2.9427891150024967</v>
      </c>
      <c r="H233" s="101">
        <v>0.29516009291076828</v>
      </c>
      <c r="I233" s="58"/>
    </row>
    <row r="234" spans="2:9" x14ac:dyDescent="0.3">
      <c r="B234" s="57"/>
      <c r="C234" s="61">
        <v>229</v>
      </c>
      <c r="D234" s="101">
        <v>21.2</v>
      </c>
      <c r="E234" s="101">
        <v>1.3</v>
      </c>
      <c r="F234" s="101">
        <v>3.3</v>
      </c>
      <c r="G234" s="101">
        <f>ETo!$I234*((1-Constantes!$D$19)*ETo!$K234+ETo!$L234)</f>
        <v>3.0174665364504167</v>
      </c>
      <c r="H234" s="101">
        <v>0.35366515771315216</v>
      </c>
      <c r="I234" s="58"/>
    </row>
    <row r="235" spans="2:9" x14ac:dyDescent="0.3">
      <c r="B235" s="57"/>
      <c r="C235" s="61">
        <v>230</v>
      </c>
      <c r="D235" s="101">
        <v>21.2</v>
      </c>
      <c r="E235" s="101">
        <v>1.2</v>
      </c>
      <c r="F235" s="101">
        <v>0</v>
      </c>
      <c r="G235" s="101">
        <f>ETo!$I235*((1-Constantes!$D$19)*ETo!$K235+ETo!$L235)</f>
        <v>3.0312625245605447</v>
      </c>
      <c r="H235" s="101">
        <v>0.2995578058563349</v>
      </c>
      <c r="I235" s="58"/>
    </row>
    <row r="236" spans="2:9" x14ac:dyDescent="0.3">
      <c r="B236" s="57"/>
      <c r="C236" s="61">
        <v>231</v>
      </c>
      <c r="D236" s="101">
        <v>21.7</v>
      </c>
      <c r="E236" s="101">
        <v>0.9</v>
      </c>
      <c r="F236" s="101">
        <v>0</v>
      </c>
      <c r="G236" s="101">
        <f>ETo!$I236*((1-Constantes!$D$19)*ETo!$K236+ETo!$L236)</f>
        <v>3.0553927493399153</v>
      </c>
      <c r="H236" s="101">
        <v>0.2882060622414469</v>
      </c>
      <c r="I236" s="58"/>
    </row>
    <row r="237" spans="2:9" x14ac:dyDescent="0.3">
      <c r="B237" s="57"/>
      <c r="C237" s="61">
        <v>232</v>
      </c>
      <c r="D237" s="101">
        <v>20.9</v>
      </c>
      <c r="E237" s="101">
        <v>4.7</v>
      </c>
      <c r="F237" s="101">
        <v>0</v>
      </c>
      <c r="G237" s="101">
        <f>ETo!$I237*((1-Constantes!$D$19)*ETo!$K237+ETo!$L237)</f>
        <v>3.1769868763689706</v>
      </c>
      <c r="H237" s="101">
        <v>0.28397241266212792</v>
      </c>
      <c r="I237" s="58"/>
    </row>
    <row r="238" spans="2:9" x14ac:dyDescent="0.3">
      <c r="B238" s="57"/>
      <c r="C238" s="61">
        <v>233</v>
      </c>
      <c r="D238" s="101">
        <v>20.100000000000001</v>
      </c>
      <c r="E238" s="101">
        <v>3.3</v>
      </c>
      <c r="F238" s="101">
        <v>0</v>
      </c>
      <c r="G238" s="101">
        <f>ETo!$I238*((1-Constantes!$D$19)*ETo!$K238+ETo!$L238)</f>
        <v>3.1178904622136101</v>
      </c>
      <c r="H238" s="101">
        <v>0.28094306841741629</v>
      </c>
      <c r="I238" s="58"/>
    </row>
    <row r="239" spans="2:9" x14ac:dyDescent="0.3">
      <c r="B239" s="57"/>
      <c r="C239" s="61">
        <v>234</v>
      </c>
      <c r="D239" s="101">
        <v>21.8</v>
      </c>
      <c r="E239" s="101">
        <v>6.5</v>
      </c>
      <c r="F239" s="101">
        <v>0</v>
      </c>
      <c r="G239" s="101">
        <f>ETo!$I239*((1-Constantes!$D$19)*ETo!$K239+ETo!$L239)</f>
        <v>3.3082824517628517</v>
      </c>
      <c r="H239" s="101">
        <v>0.27813648896908444</v>
      </c>
      <c r="I239" s="58"/>
    </row>
    <row r="240" spans="2:9" x14ac:dyDescent="0.3">
      <c r="B240" s="57"/>
      <c r="C240" s="61">
        <v>235</v>
      </c>
      <c r="D240" s="101">
        <v>23</v>
      </c>
      <c r="E240" s="101">
        <v>1.2</v>
      </c>
      <c r="F240" s="101">
        <v>0</v>
      </c>
      <c r="G240" s="101">
        <f>ETo!$I240*((1-Constantes!$D$19)*ETo!$K240+ETo!$L240)</f>
        <v>3.1810374351805621</v>
      </c>
      <c r="H240" s="101">
        <v>0.27538957518040313</v>
      </c>
      <c r="I240" s="58"/>
    </row>
    <row r="241" spans="2:9" x14ac:dyDescent="0.3">
      <c r="B241" s="57"/>
      <c r="C241" s="61">
        <v>236</v>
      </c>
      <c r="D241" s="101">
        <v>23</v>
      </c>
      <c r="E241" s="101">
        <v>1.8</v>
      </c>
      <c r="F241" s="101">
        <v>0</v>
      </c>
      <c r="G241" s="101">
        <f>ETo!$I241*((1-Constantes!$D$19)*ETo!$K241+ETo!$L241)</f>
        <v>3.2199274425295137</v>
      </c>
      <c r="H241" s="101">
        <v>0.27267503930212456</v>
      </c>
      <c r="I241" s="58"/>
    </row>
    <row r="242" spans="2:9" x14ac:dyDescent="0.3">
      <c r="B242" s="57"/>
      <c r="C242" s="61">
        <v>237</v>
      </c>
      <c r="D242" s="101">
        <v>18.2</v>
      </c>
      <c r="E242" s="101">
        <v>0.8</v>
      </c>
      <c r="F242" s="101">
        <v>0</v>
      </c>
      <c r="G242" s="101">
        <f>ETo!$I242*((1-Constantes!$D$19)*ETo!$K242+ETo!$L242)</f>
        <v>3.0320133069081989</v>
      </c>
      <c r="H242" s="101">
        <v>0.26998813183201165</v>
      </c>
      <c r="I242" s="58"/>
    </row>
    <row r="243" spans="2:9" x14ac:dyDescent="0.3">
      <c r="B243" s="57"/>
      <c r="C243" s="61">
        <v>238</v>
      </c>
      <c r="D243" s="101">
        <v>19.8</v>
      </c>
      <c r="E243" s="101">
        <v>3.2</v>
      </c>
      <c r="F243" s="101">
        <v>0</v>
      </c>
      <c r="G243" s="101">
        <f>ETo!$I243*((1-Constantes!$D$19)*ETo!$K243+ETo!$L243)</f>
        <v>3.190856487343015</v>
      </c>
      <c r="H243" s="101">
        <v>0.26732784536402548</v>
      </c>
      <c r="I243" s="58"/>
    </row>
    <row r="244" spans="2:9" x14ac:dyDescent="0.3">
      <c r="B244" s="57"/>
      <c r="C244" s="61">
        <v>239</v>
      </c>
      <c r="D244" s="101">
        <v>20.5</v>
      </c>
      <c r="E244" s="101">
        <v>4</v>
      </c>
      <c r="F244" s="101">
        <v>0</v>
      </c>
      <c r="G244" s="101">
        <f>ETo!$I244*((1-Constantes!$D$19)*ETo!$K244+ETo!$L244)</f>
        <v>3.2620496912017325</v>
      </c>
      <c r="H244" s="101">
        <v>0.26469379560256001</v>
      </c>
      <c r="I244" s="58"/>
    </row>
    <row r="245" spans="2:9" x14ac:dyDescent="0.3">
      <c r="B245" s="57"/>
      <c r="C245" s="61">
        <v>240</v>
      </c>
      <c r="D245" s="101">
        <v>19.2</v>
      </c>
      <c r="E245" s="101">
        <v>0.8</v>
      </c>
      <c r="F245" s="101">
        <v>0</v>
      </c>
      <c r="G245" s="101">
        <f>ETo!$I245*((1-Constantes!$D$19)*ETo!$K245+ETo!$L245)</f>
        <v>3.1175677778853239</v>
      </c>
      <c r="H245" s="101">
        <v>0.26208570378810392</v>
      </c>
      <c r="I245" s="58"/>
    </row>
    <row r="246" spans="2:9" x14ac:dyDescent="0.3">
      <c r="B246" s="57"/>
      <c r="C246" s="61">
        <v>241</v>
      </c>
      <c r="D246" s="101">
        <v>20</v>
      </c>
      <c r="E246" s="101">
        <v>-1</v>
      </c>
      <c r="F246" s="101">
        <v>0</v>
      </c>
      <c r="G246" s="101">
        <f>ETo!$I246*((1-Constantes!$D$19)*ETo!$K246+ETo!$L246)</f>
        <v>3.0982235239947049</v>
      </c>
      <c r="H246" s="101">
        <v>0.25950331079177474</v>
      </c>
      <c r="I246" s="58"/>
    </row>
    <row r="247" spans="2:9" x14ac:dyDescent="0.3">
      <c r="B247" s="57"/>
      <c r="C247" s="61">
        <v>242</v>
      </c>
      <c r="D247" s="101">
        <v>22.6</v>
      </c>
      <c r="E247" s="101">
        <v>0.4</v>
      </c>
      <c r="F247" s="101">
        <v>0</v>
      </c>
      <c r="G247" s="101">
        <f>ETo!$I247*((1-Constantes!$D$19)*ETo!$K247+ETo!$L247)</f>
        <v>3.2596738691862606</v>
      </c>
      <c r="H247" s="101">
        <v>0.25694636283960831</v>
      </c>
      <c r="I247" s="58"/>
    </row>
    <row r="248" spans="2:9" x14ac:dyDescent="0.3">
      <c r="B248" s="57"/>
      <c r="C248" s="61">
        <v>243</v>
      </c>
      <c r="D248" s="101">
        <v>21.6</v>
      </c>
      <c r="E248" s="101">
        <v>0.4</v>
      </c>
      <c r="F248" s="101">
        <v>0</v>
      </c>
      <c r="G248" s="101">
        <f>ETo!$I248*((1-Constantes!$D$19)*ETo!$K248+ETo!$L248)</f>
        <v>3.2401725591899275</v>
      </c>
      <c r="H248" s="101">
        <v>0.25441460912303321</v>
      </c>
      <c r="I248" s="58"/>
    </row>
    <row r="249" spans="2:9" x14ac:dyDescent="0.3">
      <c r="B249" s="57"/>
      <c r="C249" s="61">
        <v>244</v>
      </c>
      <c r="D249" s="101">
        <v>21</v>
      </c>
      <c r="E249" s="101">
        <v>2.8</v>
      </c>
      <c r="F249" s="101">
        <v>0</v>
      </c>
      <c r="G249" s="101">
        <f>ETo!$I249*((1-Constantes!$D$19)*ETo!$K249+ETo!$L249)</f>
        <v>3.3230392767912633</v>
      </c>
      <c r="H249" s="101">
        <v>0.25190780138189772</v>
      </c>
      <c r="I249" s="58"/>
    </row>
    <row r="250" spans="2:9" x14ac:dyDescent="0.3">
      <c r="B250" s="57"/>
      <c r="C250" s="61">
        <v>245</v>
      </c>
      <c r="D250" s="101">
        <v>22</v>
      </c>
      <c r="E250" s="101">
        <v>1.2</v>
      </c>
      <c r="F250" s="101">
        <v>0</v>
      </c>
      <c r="G250" s="101">
        <f>ETo!$I250*((1-Constantes!$D$19)*ETo!$K250+ETo!$L250)</f>
        <v>3.3178492891657023</v>
      </c>
      <c r="H250" s="101">
        <v>0.24942569381501734</v>
      </c>
      <c r="I250" s="58"/>
    </row>
    <row r="251" spans="2:9" x14ac:dyDescent="0.3">
      <c r="B251" s="57"/>
      <c r="C251" s="61">
        <v>246</v>
      </c>
      <c r="D251" s="101">
        <v>22.2</v>
      </c>
      <c r="E251" s="101">
        <v>1.4</v>
      </c>
      <c r="F251" s="101">
        <v>0</v>
      </c>
      <c r="G251" s="101">
        <f>ETo!$I251*((1-Constantes!$D$19)*ETo!$K251+ETo!$L251)</f>
        <v>3.3494464336792622</v>
      </c>
      <c r="H251" s="101">
        <v>0.24696804304526951</v>
      </c>
      <c r="I251" s="58"/>
    </row>
    <row r="252" spans="2:9" x14ac:dyDescent="0.3">
      <c r="B252" s="57"/>
      <c r="C252" s="61">
        <v>247</v>
      </c>
      <c r="D252" s="101">
        <v>22</v>
      </c>
      <c r="E252" s="101">
        <v>-1.2</v>
      </c>
      <c r="F252" s="101">
        <v>0</v>
      </c>
      <c r="G252" s="101">
        <f>ETo!$I252*((1-Constantes!$D$19)*ETo!$K252+ETo!$L252)</f>
        <v>3.2620299966635602</v>
      </c>
      <c r="H252" s="101">
        <v>0.24453460809393668</v>
      </c>
      <c r="I252" s="58"/>
    </row>
    <row r="253" spans="2:9" x14ac:dyDescent="0.3">
      <c r="B253" s="57"/>
      <c r="C253" s="61">
        <v>248</v>
      </c>
      <c r="D253" s="101">
        <v>23</v>
      </c>
      <c r="E253" s="101">
        <v>-0.5</v>
      </c>
      <c r="F253" s="101">
        <v>0</v>
      </c>
      <c r="G253" s="101">
        <f>ETo!$I253*((1-Constantes!$D$19)*ETo!$K253+ETo!$L253)</f>
        <v>3.3415971678824055</v>
      </c>
      <c r="H253" s="101">
        <v>0.24212515035678067</v>
      </c>
      <c r="I253" s="58"/>
    </row>
    <row r="254" spans="2:9" x14ac:dyDescent="0.3">
      <c r="B254" s="57"/>
      <c r="C254" s="61">
        <v>249</v>
      </c>
      <c r="D254" s="101">
        <v>22.2</v>
      </c>
      <c r="E254" s="101">
        <v>-2.8</v>
      </c>
      <c r="F254" s="101">
        <v>0</v>
      </c>
      <c r="G254" s="101">
        <f>ETo!$I254*((1-Constantes!$D$19)*ETo!$K254+ETo!$L254)</f>
        <v>3.241741707347221</v>
      </c>
      <c r="H254" s="101">
        <v>0.23973943358059746</v>
      </c>
      <c r="I254" s="58"/>
    </row>
    <row r="255" spans="2:9" x14ac:dyDescent="0.3">
      <c r="B255" s="57"/>
      <c r="C255" s="61">
        <v>250</v>
      </c>
      <c r="D255" s="101">
        <v>24.2</v>
      </c>
      <c r="E255" s="101">
        <v>1.2</v>
      </c>
      <c r="F255" s="101">
        <v>0</v>
      </c>
      <c r="G255" s="101">
        <f>ETo!$I255*((1-Constantes!$D$19)*ETo!$K255+ETo!$L255)</f>
        <v>3.4835624593070307</v>
      </c>
      <c r="H255" s="101">
        <v>0.23737722384004351</v>
      </c>
      <c r="I255" s="58"/>
    </row>
    <row r="256" spans="2:9" x14ac:dyDescent="0.3">
      <c r="B256" s="57"/>
      <c r="C256" s="61">
        <v>251</v>
      </c>
      <c r="D256" s="101">
        <v>22.2</v>
      </c>
      <c r="E256" s="101">
        <v>3.5</v>
      </c>
      <c r="F256" s="101">
        <v>0</v>
      </c>
      <c r="G256" s="101">
        <f>ETo!$I256*((1-Constantes!$D$19)*ETo!$K256+ETo!$L256)</f>
        <v>3.5114157361085412</v>
      </c>
      <c r="H256" s="101">
        <v>0.23503828951469777</v>
      </c>
      <c r="I256" s="58"/>
    </row>
    <row r="257" spans="2:9" x14ac:dyDescent="0.3">
      <c r="B257" s="57"/>
      <c r="C257" s="61">
        <v>252</v>
      </c>
      <c r="D257" s="101">
        <v>22.8</v>
      </c>
      <c r="E257" s="101">
        <v>3.5</v>
      </c>
      <c r="F257" s="101">
        <v>0</v>
      </c>
      <c r="G257" s="101">
        <f>ETo!$I257*((1-Constantes!$D$19)*ETo!$K257+ETo!$L257)</f>
        <v>3.5506787869536089</v>
      </c>
      <c r="H257" s="101">
        <v>0.23272240126635049</v>
      </c>
      <c r="I257" s="58"/>
    </row>
    <row r="258" spans="2:9" x14ac:dyDescent="0.3">
      <c r="B258" s="57"/>
      <c r="C258" s="61">
        <v>253</v>
      </c>
      <c r="D258" s="101">
        <v>21.3</v>
      </c>
      <c r="E258" s="101">
        <v>4.5</v>
      </c>
      <c r="F258" s="101">
        <v>0</v>
      </c>
      <c r="G258" s="101">
        <f>ETo!$I258*((1-Constantes!$D$19)*ETo!$K258+ETo!$L258)</f>
        <v>3.5477356189383409</v>
      </c>
      <c r="H258" s="101">
        <v>0.23042933201651578</v>
      </c>
      <c r="I258" s="58"/>
    </row>
    <row r="259" spans="2:9" x14ac:dyDescent="0.3">
      <c r="B259" s="57"/>
      <c r="C259" s="61">
        <v>254</v>
      </c>
      <c r="D259" s="101">
        <v>22.2</v>
      </c>
      <c r="E259" s="101">
        <v>2.5</v>
      </c>
      <c r="F259" s="101">
        <v>0</v>
      </c>
      <c r="G259" s="101">
        <f>ETo!$I259*((1-Constantes!$D$19)*ETo!$K259+ETo!$L259)</f>
        <v>3.5214014369187785</v>
      </c>
      <c r="H259" s="101">
        <v>0.22815885692416618</v>
      </c>
      <c r="I259" s="58"/>
    </row>
    <row r="260" spans="2:9" x14ac:dyDescent="0.3">
      <c r="B260" s="57"/>
      <c r="C260" s="61">
        <v>255</v>
      </c>
      <c r="D260" s="101">
        <v>23.5</v>
      </c>
      <c r="E260" s="101">
        <v>2.8</v>
      </c>
      <c r="F260" s="101">
        <v>0</v>
      </c>
      <c r="G260" s="101">
        <f>ETo!$I260*((1-Constantes!$D$19)*ETo!$K260+ETo!$L260)</f>
        <v>3.5988866219486892</v>
      </c>
      <c r="H260" s="101">
        <v>0.22591075336368649</v>
      </c>
      <c r="I260" s="58"/>
    </row>
    <row r="261" spans="2:9" x14ac:dyDescent="0.3">
      <c r="B261" s="57"/>
      <c r="C261" s="61">
        <v>256</v>
      </c>
      <c r="D261" s="101">
        <v>21.8</v>
      </c>
      <c r="E261" s="101">
        <v>2.7</v>
      </c>
      <c r="F261" s="101">
        <v>0</v>
      </c>
      <c r="G261" s="101">
        <f>ETo!$I261*((1-Constantes!$D$19)*ETo!$K261+ETo!$L261)</f>
        <v>3.5447612765599805</v>
      </c>
      <c r="H261" s="101">
        <v>0.22368480090304474</v>
      </c>
      <c r="I261" s="58"/>
    </row>
    <row r="262" spans="2:9" x14ac:dyDescent="0.3">
      <c r="B262" s="57"/>
      <c r="C262" s="61">
        <v>257</v>
      </c>
      <c r="D262" s="101">
        <v>18.600000000000001</v>
      </c>
      <c r="E262" s="101">
        <v>5.2</v>
      </c>
      <c r="F262" s="101">
        <v>0</v>
      </c>
      <c r="G262" s="101">
        <f>ETo!$I262*((1-Constantes!$D$19)*ETo!$K262+ETo!$L262)</f>
        <v>3.5327892462662986</v>
      </c>
      <c r="H262" s="101">
        <v>0.2214807812821783</v>
      </c>
      <c r="I262" s="58"/>
    </row>
    <row r="263" spans="2:9" x14ac:dyDescent="0.3">
      <c r="B263" s="57"/>
      <c r="C263" s="61">
        <v>258</v>
      </c>
      <c r="D263" s="101">
        <v>20</v>
      </c>
      <c r="E263" s="101">
        <v>3.5</v>
      </c>
      <c r="F263" s="101">
        <v>0.5</v>
      </c>
      <c r="G263" s="101">
        <f>ETo!$I263*((1-Constantes!$D$19)*ETo!$K263+ETo!$L263)</f>
        <v>3.5360250144386529</v>
      </c>
      <c r="H263" s="101">
        <v>0.22270484549910824</v>
      </c>
      <c r="I263" s="58"/>
    </row>
    <row r="264" spans="2:9" x14ac:dyDescent="0.3">
      <c r="B264" s="57"/>
      <c r="C264" s="61">
        <v>259</v>
      </c>
      <c r="D264" s="101">
        <v>22.5</v>
      </c>
      <c r="E264" s="101">
        <v>5.2</v>
      </c>
      <c r="F264" s="101">
        <v>0</v>
      </c>
      <c r="G264" s="101">
        <f>ETo!$I264*((1-Constantes!$D$19)*ETo!$K264+ETo!$L264)</f>
        <v>3.7155064620071214</v>
      </c>
      <c r="H264" s="101">
        <v>0.21770291830396379</v>
      </c>
      <c r="I264" s="58"/>
    </row>
    <row r="265" spans="2:9" x14ac:dyDescent="0.3">
      <c r="B265" s="57"/>
      <c r="C265" s="61">
        <v>260</v>
      </c>
      <c r="D265" s="101">
        <v>23</v>
      </c>
      <c r="E265" s="101">
        <v>4.8</v>
      </c>
      <c r="F265" s="101">
        <v>0</v>
      </c>
      <c r="G265" s="101">
        <f>ETo!$I265*((1-Constantes!$D$19)*ETo!$K265+ETo!$L265)</f>
        <v>3.7345190788233142</v>
      </c>
      <c r="H265" s="101">
        <v>0.21509196284851936</v>
      </c>
      <c r="I265" s="58"/>
    </row>
    <row r="266" spans="2:9" x14ac:dyDescent="0.3">
      <c r="B266" s="57"/>
      <c r="C266" s="61">
        <v>261</v>
      </c>
      <c r="D266" s="101">
        <v>23.3</v>
      </c>
      <c r="E266" s="101">
        <v>3.2</v>
      </c>
      <c r="F266" s="101">
        <v>0</v>
      </c>
      <c r="G266" s="101">
        <f>ETo!$I266*((1-Constantes!$D$19)*ETo!$K266+ETo!$L266)</f>
        <v>3.6978944072475475</v>
      </c>
      <c r="H266" s="101">
        <v>0.21289530463026463</v>
      </c>
      <c r="I266" s="58"/>
    </row>
    <row r="267" spans="2:9" x14ac:dyDescent="0.3">
      <c r="B267" s="57"/>
      <c r="C267" s="61">
        <v>262</v>
      </c>
      <c r="D267" s="101">
        <v>24.7</v>
      </c>
      <c r="E267" s="101">
        <v>4.2</v>
      </c>
      <c r="F267" s="101">
        <v>0</v>
      </c>
      <c r="G267" s="101">
        <f>ETo!$I267*((1-Constantes!$D$19)*ETo!$K267+ETo!$L267)</f>
        <v>3.8077815004375721</v>
      </c>
      <c r="H267" s="101">
        <v>0.21078476863253254</v>
      </c>
      <c r="I267" s="58"/>
    </row>
    <row r="268" spans="2:9" x14ac:dyDescent="0.3">
      <c r="B268" s="57"/>
      <c r="C268" s="61">
        <v>263</v>
      </c>
      <c r="D268" s="101">
        <v>25.2</v>
      </c>
      <c r="E268" s="101">
        <v>5.6</v>
      </c>
      <c r="F268" s="101">
        <v>0</v>
      </c>
      <c r="G268" s="101">
        <f>ETo!$I268*((1-Constantes!$D$19)*ETo!$K268+ETo!$L268)</f>
        <v>3.8983954499910745</v>
      </c>
      <c r="H268" s="101">
        <v>0.20870572749525815</v>
      </c>
      <c r="I268" s="58"/>
    </row>
    <row r="269" spans="2:9" x14ac:dyDescent="0.3">
      <c r="B269" s="57"/>
      <c r="C269" s="61">
        <v>264</v>
      </c>
      <c r="D269" s="101">
        <v>23.9</v>
      </c>
      <c r="E269" s="101">
        <v>4.7</v>
      </c>
      <c r="F269" s="101">
        <v>0</v>
      </c>
      <c r="G269" s="101">
        <f>ETo!$I269*((1-Constantes!$D$19)*ETo!$K269+ETo!$L269)</f>
        <v>3.8245735886259431</v>
      </c>
      <c r="H269" s="101">
        <v>0.20664894703919839</v>
      </c>
      <c r="I269" s="58"/>
    </row>
    <row r="270" spans="2:9" x14ac:dyDescent="0.3">
      <c r="B270" s="57"/>
      <c r="C270" s="61">
        <v>265</v>
      </c>
      <c r="D270" s="101">
        <v>23.2</v>
      </c>
      <c r="E270" s="101">
        <v>3.5</v>
      </c>
      <c r="F270" s="101">
        <v>0</v>
      </c>
      <c r="G270" s="101">
        <f>ETo!$I270*((1-Constantes!$D$19)*ETo!$K270+ETo!$L270)</f>
        <v>3.7623045317738479</v>
      </c>
      <c r="H270" s="101">
        <v>0.204612727133172</v>
      </c>
      <c r="I270" s="58"/>
    </row>
    <row r="271" spans="2:9" x14ac:dyDescent="0.3">
      <c r="B271" s="57"/>
      <c r="C271" s="61">
        <v>266</v>
      </c>
      <c r="D271" s="101">
        <v>22.8</v>
      </c>
      <c r="E271" s="101">
        <v>1.2</v>
      </c>
      <c r="F271" s="101">
        <v>0</v>
      </c>
      <c r="G271" s="101">
        <f>ETo!$I271*((1-Constantes!$D$19)*ETo!$K271+ETo!$L271)</f>
        <v>3.6674025191106687</v>
      </c>
      <c r="H271" s="101">
        <v>0.20259661947209576</v>
      </c>
      <c r="I271" s="58"/>
    </row>
    <row r="272" spans="2:9" x14ac:dyDescent="0.3">
      <c r="B272" s="57"/>
      <c r="C272" s="61">
        <v>267</v>
      </c>
      <c r="D272" s="101">
        <v>18.8</v>
      </c>
      <c r="E272" s="101">
        <v>6.5</v>
      </c>
      <c r="F272" s="101">
        <v>2</v>
      </c>
      <c r="G272" s="101">
        <f>ETo!$I272*((1-Constantes!$D$19)*ETo!$K272+ETo!$L272)</f>
        <v>3.7326699525377594</v>
      </c>
      <c r="H272" s="101">
        <v>0.21422585354190035</v>
      </c>
      <c r="I272" s="58"/>
    </row>
    <row r="273" spans="2:9" x14ac:dyDescent="0.3">
      <c r="B273" s="57"/>
      <c r="C273" s="61">
        <v>268</v>
      </c>
      <c r="D273" s="101">
        <v>20.5</v>
      </c>
      <c r="E273" s="101">
        <v>4.7</v>
      </c>
      <c r="F273" s="101">
        <v>4.5</v>
      </c>
      <c r="G273" s="101">
        <f>ETo!$I273*((1-Constantes!$D$19)*ETo!$K273+ETo!$L273)</f>
        <v>3.7414813575275216</v>
      </c>
      <c r="H273" s="101">
        <v>0.30181865919995365</v>
      </c>
      <c r="I273" s="58"/>
    </row>
    <row r="274" spans="2:9" x14ac:dyDescent="0.3">
      <c r="B274" s="57"/>
      <c r="C274" s="61">
        <v>269</v>
      </c>
      <c r="D274" s="101">
        <v>20</v>
      </c>
      <c r="E274" s="101">
        <v>4.4000000000000004</v>
      </c>
      <c r="F274" s="101">
        <v>0</v>
      </c>
      <c r="G274" s="101">
        <f>ETo!$I274*((1-Constantes!$D$19)*ETo!$K274+ETo!$L274)</f>
        <v>3.7216656455925685</v>
      </c>
      <c r="H274" s="101">
        <v>0.23342816843066405</v>
      </c>
      <c r="I274" s="58"/>
    </row>
    <row r="275" spans="2:9" x14ac:dyDescent="0.3">
      <c r="B275" s="57"/>
      <c r="C275" s="61">
        <v>270</v>
      </c>
      <c r="D275" s="101">
        <v>19.5</v>
      </c>
      <c r="E275" s="101">
        <v>3.5</v>
      </c>
      <c r="F275" s="101">
        <v>0</v>
      </c>
      <c r="G275" s="101">
        <f>ETo!$I275*((1-Constantes!$D$19)*ETo!$K275+ETo!$L275)</f>
        <v>3.6770749955868851</v>
      </c>
      <c r="H275" s="101">
        <v>0.20082898696949908</v>
      </c>
      <c r="I275" s="58"/>
    </row>
    <row r="276" spans="2:9" x14ac:dyDescent="0.3">
      <c r="B276" s="57"/>
      <c r="C276" s="61">
        <v>271</v>
      </c>
      <c r="D276" s="101">
        <v>21.2</v>
      </c>
      <c r="E276" s="101">
        <v>3.5</v>
      </c>
      <c r="F276" s="101">
        <v>0</v>
      </c>
      <c r="G276" s="101">
        <f>ETo!$I276*((1-Constantes!$D$19)*ETo!$K276+ETo!$L276)</f>
        <v>3.758104252871207</v>
      </c>
      <c r="H276" s="101">
        <v>0.19382244005931062</v>
      </c>
      <c r="I276" s="58"/>
    </row>
    <row r="277" spans="2:9" x14ac:dyDescent="0.3">
      <c r="B277" s="57"/>
      <c r="C277" s="61">
        <v>272</v>
      </c>
      <c r="D277" s="101">
        <v>23.2</v>
      </c>
      <c r="E277" s="101">
        <v>3.5</v>
      </c>
      <c r="F277" s="101">
        <v>0</v>
      </c>
      <c r="G277" s="101">
        <f>ETo!$I277*((1-Constantes!$D$19)*ETo!$K277+ETo!$L277)</f>
        <v>3.8516224513266764</v>
      </c>
      <c r="H277" s="101">
        <v>0.19107837815627893</v>
      </c>
      <c r="I277" s="58"/>
    </row>
    <row r="278" spans="2:9" x14ac:dyDescent="0.3">
      <c r="B278" s="57"/>
      <c r="C278" s="61">
        <v>273</v>
      </c>
      <c r="D278" s="101">
        <v>25.6</v>
      </c>
      <c r="E278" s="101">
        <v>3.5</v>
      </c>
      <c r="F278" s="101">
        <v>0</v>
      </c>
      <c r="G278" s="101">
        <f>ETo!$I278*((1-Constantes!$D$19)*ETo!$K278+ETo!$L278)</f>
        <v>3.9619261512944104</v>
      </c>
      <c r="H278" s="101">
        <v>0.18905719948747957</v>
      </c>
      <c r="I278" s="58"/>
    </row>
    <row r="279" spans="2:9" x14ac:dyDescent="0.3">
      <c r="B279" s="57"/>
      <c r="C279" s="61">
        <v>274</v>
      </c>
      <c r="D279" s="101">
        <v>23.2</v>
      </c>
      <c r="E279" s="101">
        <v>3.5</v>
      </c>
      <c r="F279" s="101">
        <v>0</v>
      </c>
      <c r="G279" s="101">
        <f>ETo!$I279*((1-Constantes!$D$19)*ETo!$K279+ETo!$L279)</f>
        <v>3.8747892628172647</v>
      </c>
      <c r="H279" s="101">
        <v>0.18717140199451726</v>
      </c>
      <c r="I279" s="58"/>
    </row>
    <row r="280" spans="2:9" x14ac:dyDescent="0.3">
      <c r="B280" s="57"/>
      <c r="C280" s="61">
        <v>275</v>
      </c>
      <c r="D280" s="101">
        <v>24.5</v>
      </c>
      <c r="E280" s="101">
        <v>4.5</v>
      </c>
      <c r="F280" s="101">
        <v>0</v>
      </c>
      <c r="G280" s="101">
        <f>ETo!$I280*((1-Constantes!$D$19)*ETo!$K280+ETo!$L280)</f>
        <v>3.9809165680952128</v>
      </c>
      <c r="H280" s="101">
        <v>0.18532334572105638</v>
      </c>
      <c r="I280" s="58"/>
    </row>
    <row r="281" spans="2:9" x14ac:dyDescent="0.3">
      <c r="B281" s="57"/>
      <c r="C281" s="61">
        <v>276</v>
      </c>
      <c r="D281" s="101">
        <v>22.6</v>
      </c>
      <c r="E281" s="101">
        <v>5.5</v>
      </c>
      <c r="F281" s="101">
        <v>0</v>
      </c>
      <c r="G281" s="101">
        <f>ETo!$I281*((1-Constantes!$D$19)*ETo!$K281+ETo!$L281)</f>
        <v>3.9547862168362262</v>
      </c>
      <c r="H281" s="101">
        <v>0.18349667812756082</v>
      </c>
      <c r="I281" s="58"/>
    </row>
    <row r="282" spans="2:9" x14ac:dyDescent="0.3">
      <c r="B282" s="57"/>
      <c r="C282" s="61">
        <v>277</v>
      </c>
      <c r="D282" s="101">
        <v>13.5</v>
      </c>
      <c r="E282" s="101">
        <v>4.8</v>
      </c>
      <c r="F282" s="101">
        <v>0</v>
      </c>
      <c r="G282" s="101">
        <f>ETo!$I282*((1-Constantes!$D$19)*ETo!$K282+ETo!$L282)</f>
        <v>3.5600809611189188</v>
      </c>
      <c r="H282" s="101">
        <v>0.18168853669317106</v>
      </c>
      <c r="I282" s="58"/>
    </row>
    <row r="283" spans="2:9" x14ac:dyDescent="0.3">
      <c r="B283" s="57"/>
      <c r="C283" s="61">
        <v>278</v>
      </c>
      <c r="D283" s="101">
        <v>21.5</v>
      </c>
      <c r="E283" s="101">
        <v>7.5</v>
      </c>
      <c r="F283" s="101">
        <v>0</v>
      </c>
      <c r="G283" s="101">
        <f>ETo!$I283*((1-Constantes!$D$19)*ETo!$K283+ETo!$L283)</f>
        <v>4.0135040309087548</v>
      </c>
      <c r="H283" s="101">
        <v>0.17989829884973521</v>
      </c>
      <c r="I283" s="58"/>
    </row>
    <row r="284" spans="2:9" x14ac:dyDescent="0.3">
      <c r="B284" s="57"/>
      <c r="C284" s="61">
        <v>279</v>
      </c>
      <c r="D284" s="101">
        <v>20</v>
      </c>
      <c r="E284" s="101">
        <v>7</v>
      </c>
      <c r="F284" s="101">
        <v>0</v>
      </c>
      <c r="G284" s="101">
        <f>ETo!$I284*((1-Constantes!$D$19)*ETo!$K284+ETo!$L284)</f>
        <v>3.940475078016267</v>
      </c>
      <c r="H284" s="101">
        <v>0.17812571517269227</v>
      </c>
      <c r="I284" s="58"/>
    </row>
    <row r="285" spans="2:9" x14ac:dyDescent="0.3">
      <c r="B285" s="57"/>
      <c r="C285" s="61">
        <v>280</v>
      </c>
      <c r="D285" s="101">
        <v>20</v>
      </c>
      <c r="E285" s="101">
        <v>5.4</v>
      </c>
      <c r="F285" s="101">
        <v>0</v>
      </c>
      <c r="G285" s="101">
        <f>ETo!$I285*((1-Constantes!$D$19)*ETo!$K285+ETo!$L285)</f>
        <v>3.8836100875531168</v>
      </c>
      <c r="H285" s="101">
        <v>0.17637059959529314</v>
      </c>
      <c r="I285" s="58"/>
    </row>
    <row r="286" spans="2:9" x14ac:dyDescent="0.3">
      <c r="B286" s="57"/>
      <c r="C286" s="61">
        <v>281</v>
      </c>
      <c r="D286" s="101">
        <v>16</v>
      </c>
      <c r="E286" s="101">
        <v>3.8</v>
      </c>
      <c r="F286" s="101">
        <v>0</v>
      </c>
      <c r="G286" s="101">
        <f>ETo!$I286*((1-Constantes!$D$19)*ETo!$K286+ETo!$L286)</f>
        <v>3.6592954310363388</v>
      </c>
      <c r="H286" s="101">
        <v>0.17463277798969981</v>
      </c>
      <c r="I286" s="58"/>
    </row>
    <row r="287" spans="2:9" x14ac:dyDescent="0.3">
      <c r="B287" s="57"/>
      <c r="C287" s="61">
        <v>282</v>
      </c>
      <c r="D287" s="101">
        <v>23</v>
      </c>
      <c r="E287" s="101">
        <v>3.6</v>
      </c>
      <c r="F287" s="101">
        <v>0</v>
      </c>
      <c r="G287" s="101">
        <f>ETo!$I287*((1-Constantes!$D$19)*ETo!$K287+ETo!$L287)</f>
        <v>3.9524591940440965</v>
      </c>
      <c r="H287" s="101">
        <v>0.17291207962067556</v>
      </c>
      <c r="I287" s="58"/>
    </row>
    <row r="288" spans="2:9" x14ac:dyDescent="0.3">
      <c r="B288" s="57"/>
      <c r="C288" s="61">
        <v>283</v>
      </c>
      <c r="D288" s="101">
        <v>22.2</v>
      </c>
      <c r="E288" s="101">
        <v>2.8</v>
      </c>
      <c r="F288" s="101">
        <v>3</v>
      </c>
      <c r="G288" s="101">
        <f>ETo!$I288*((1-Constantes!$D$19)*ETo!$K288+ETo!$L288)</f>
        <v>3.8943452304267945</v>
      </c>
      <c r="H288" s="101">
        <v>0.20755797699425474</v>
      </c>
      <c r="I288" s="58"/>
    </row>
    <row r="289" spans="2:9" x14ac:dyDescent="0.3">
      <c r="B289" s="57"/>
      <c r="C289" s="61">
        <v>284</v>
      </c>
      <c r="D289" s="101">
        <v>19.8</v>
      </c>
      <c r="E289" s="101">
        <v>7</v>
      </c>
      <c r="F289" s="101">
        <v>0.3</v>
      </c>
      <c r="G289" s="101">
        <f>ETo!$I289*((1-Constantes!$D$19)*ETo!$K289+ETo!$L289)</f>
        <v>3.978605947704962</v>
      </c>
      <c r="H289" s="101">
        <v>0.17759692549910291</v>
      </c>
      <c r="I289" s="58"/>
    </row>
    <row r="290" spans="2:9" x14ac:dyDescent="0.3">
      <c r="B290" s="57"/>
      <c r="C290" s="61">
        <v>285</v>
      </c>
      <c r="D290" s="101">
        <v>19.5</v>
      </c>
      <c r="E290" s="101">
        <v>8</v>
      </c>
      <c r="F290" s="101">
        <v>6.3</v>
      </c>
      <c r="G290" s="101">
        <f>ETo!$I290*((1-Constantes!$D$19)*ETo!$K290+ETo!$L290)</f>
        <v>4.0165848922786971</v>
      </c>
      <c r="H290" s="101">
        <v>0.35656894370068726</v>
      </c>
      <c r="I290" s="58"/>
    </row>
    <row r="291" spans="2:9" x14ac:dyDescent="0.3">
      <c r="B291" s="57"/>
      <c r="C291" s="61">
        <v>286</v>
      </c>
      <c r="D291" s="101">
        <v>15</v>
      </c>
      <c r="E291" s="101">
        <v>7.8</v>
      </c>
      <c r="F291" s="101">
        <v>3.3</v>
      </c>
      <c r="G291" s="101">
        <f>ETo!$I291*((1-Constantes!$D$19)*ETo!$K291+ETo!$L291)</f>
        <v>3.8266032775953005</v>
      </c>
      <c r="H291" s="101">
        <v>0.36197495685391301</v>
      </c>
      <c r="I291" s="58"/>
    </row>
    <row r="292" spans="2:9" x14ac:dyDescent="0.3">
      <c r="B292" s="57"/>
      <c r="C292" s="61">
        <v>287</v>
      </c>
      <c r="D292" s="101">
        <v>20</v>
      </c>
      <c r="E292" s="101">
        <v>6.2</v>
      </c>
      <c r="F292" s="101">
        <v>20</v>
      </c>
      <c r="G292" s="101">
        <f>ETo!$I292*((1-Constantes!$D$19)*ETo!$K292+ETo!$L292)</f>
        <v>3.9778866580572272</v>
      </c>
      <c r="H292" s="101">
        <v>3.1693932735117767</v>
      </c>
      <c r="I292" s="58"/>
    </row>
    <row r="293" spans="2:9" x14ac:dyDescent="0.3">
      <c r="B293" s="57"/>
      <c r="C293" s="61">
        <v>288</v>
      </c>
      <c r="D293" s="101">
        <v>20.5</v>
      </c>
      <c r="E293" s="101">
        <v>7.4</v>
      </c>
      <c r="F293" s="101">
        <v>4.2</v>
      </c>
      <c r="G293" s="101">
        <f>ETo!$I293*((1-Constantes!$D$19)*ETo!$K293+ETo!$L293)</f>
        <v>4.0575351693600892</v>
      </c>
      <c r="H293" s="101">
        <v>0.93817436103621699</v>
      </c>
      <c r="I293" s="58"/>
    </row>
    <row r="294" spans="2:9" x14ac:dyDescent="0.3">
      <c r="B294" s="57"/>
      <c r="C294" s="61">
        <v>289</v>
      </c>
      <c r="D294" s="101">
        <v>21.6</v>
      </c>
      <c r="E294" s="101">
        <v>8</v>
      </c>
      <c r="F294" s="101">
        <v>12.6</v>
      </c>
      <c r="G294" s="101">
        <f>ETo!$I294*((1-Constantes!$D$19)*ETo!$K294+ETo!$L294)</f>
        <v>4.1372390391084242</v>
      </c>
      <c r="H294" s="101">
        <v>1.9162861432839533</v>
      </c>
      <c r="I294" s="58"/>
    </row>
    <row r="295" spans="2:9" x14ac:dyDescent="0.3">
      <c r="B295" s="57"/>
      <c r="C295" s="61">
        <v>290</v>
      </c>
      <c r="D295" s="101">
        <v>23</v>
      </c>
      <c r="E295" s="101">
        <v>6.6</v>
      </c>
      <c r="F295" s="101">
        <v>0</v>
      </c>
      <c r="G295" s="101">
        <f>ETo!$I295*((1-Constantes!$D$19)*ETo!$K295+ETo!$L295)</f>
        <v>4.1445855692126745</v>
      </c>
      <c r="H295" s="101">
        <v>1.1379667132872107</v>
      </c>
      <c r="I295" s="58"/>
    </row>
    <row r="296" spans="2:9" x14ac:dyDescent="0.3">
      <c r="B296" s="57"/>
      <c r="C296" s="61">
        <v>291</v>
      </c>
      <c r="D296" s="101">
        <v>19.8</v>
      </c>
      <c r="E296" s="101">
        <v>7.1</v>
      </c>
      <c r="F296" s="101">
        <v>0</v>
      </c>
      <c r="G296" s="101">
        <f>ETo!$I296*((1-Constantes!$D$19)*ETo!$K296+ETo!$L296)</f>
        <v>4.0366885452672943</v>
      </c>
      <c r="H296" s="101">
        <v>1.0348205459506223</v>
      </c>
      <c r="I296" s="58"/>
    </row>
    <row r="297" spans="2:9" x14ac:dyDescent="0.3">
      <c r="B297" s="57"/>
      <c r="C297" s="61">
        <v>292</v>
      </c>
      <c r="D297" s="101">
        <v>21.2</v>
      </c>
      <c r="E297" s="101">
        <v>6.3</v>
      </c>
      <c r="F297" s="101">
        <v>8.4</v>
      </c>
      <c r="G297" s="101">
        <f>ETo!$I297*((1-Constantes!$D$19)*ETo!$K297+ETo!$L297)</f>
        <v>4.0689206861282718</v>
      </c>
      <c r="H297" s="101">
        <v>1.3775360399882048</v>
      </c>
      <c r="I297" s="58"/>
    </row>
    <row r="298" spans="2:9" x14ac:dyDescent="0.3">
      <c r="B298" s="57"/>
      <c r="C298" s="61">
        <v>293</v>
      </c>
      <c r="D298" s="101">
        <v>17</v>
      </c>
      <c r="E298" s="101">
        <v>8.4</v>
      </c>
      <c r="F298" s="101">
        <v>3.4</v>
      </c>
      <c r="G298" s="101">
        <f>ETo!$I298*((1-Constantes!$D$19)*ETo!$K298+ETo!$L298)</f>
        <v>3.985773980478502</v>
      </c>
      <c r="H298" s="101">
        <v>1.2260342853661697</v>
      </c>
      <c r="I298" s="58"/>
    </row>
    <row r="299" spans="2:9" x14ac:dyDescent="0.3">
      <c r="B299" s="57"/>
      <c r="C299" s="61">
        <v>294</v>
      </c>
      <c r="D299" s="101">
        <v>21.8</v>
      </c>
      <c r="E299" s="101">
        <v>5.5</v>
      </c>
      <c r="F299" s="101">
        <v>0</v>
      </c>
      <c r="G299" s="101">
        <f>ETo!$I299*((1-Constantes!$D$19)*ETo!$K299+ETo!$L299)</f>
        <v>4.0730177429660959</v>
      </c>
      <c r="H299" s="101">
        <v>1.1191601365119377</v>
      </c>
      <c r="I299" s="58"/>
    </row>
    <row r="300" spans="2:9" x14ac:dyDescent="0.3">
      <c r="B300" s="57"/>
      <c r="C300" s="61">
        <v>295</v>
      </c>
      <c r="D300" s="101">
        <v>22.5</v>
      </c>
      <c r="E300" s="101">
        <v>5.6</v>
      </c>
      <c r="F300" s="101">
        <v>2.5</v>
      </c>
      <c r="G300" s="101">
        <f>ETo!$I300*((1-Constantes!$D$19)*ETo!$K300+ETo!$L300)</f>
        <v>4.1131973430577942</v>
      </c>
      <c r="H300" s="101">
        <v>1.1003688193512919</v>
      </c>
      <c r="I300" s="58"/>
    </row>
    <row r="301" spans="2:9" x14ac:dyDescent="0.3">
      <c r="B301" s="57"/>
      <c r="C301" s="61">
        <v>296</v>
      </c>
      <c r="D301" s="101">
        <v>20.8</v>
      </c>
      <c r="E301" s="101">
        <v>8.4</v>
      </c>
      <c r="F301" s="101">
        <v>3.2</v>
      </c>
      <c r="G301" s="101">
        <f>ETo!$I301*((1-Constantes!$D$19)*ETo!$K301+ETo!$L301)</f>
        <v>4.1660997062345517</v>
      </c>
      <c r="H301" s="101">
        <v>1.1051303607601723</v>
      </c>
      <c r="I301" s="58"/>
    </row>
    <row r="302" spans="2:9" x14ac:dyDescent="0.3">
      <c r="B302" s="57"/>
      <c r="C302" s="61">
        <v>297</v>
      </c>
      <c r="D302" s="101">
        <v>14</v>
      </c>
      <c r="E302" s="101">
        <v>8.6</v>
      </c>
      <c r="F302" s="101">
        <v>1.8</v>
      </c>
      <c r="G302" s="101">
        <f>ETo!$I302*((1-Constantes!$D$19)*ETo!$K302+ETo!$L302)</f>
        <v>3.888634317026014</v>
      </c>
      <c r="H302" s="101">
        <v>1.0666982580066742</v>
      </c>
      <c r="I302" s="58"/>
    </row>
    <row r="303" spans="2:9" x14ac:dyDescent="0.3">
      <c r="B303" s="57"/>
      <c r="C303" s="61">
        <v>298</v>
      </c>
      <c r="D303" s="101">
        <v>13.4</v>
      </c>
      <c r="E303" s="101">
        <v>9.5</v>
      </c>
      <c r="F303" s="101">
        <v>5.8</v>
      </c>
      <c r="G303" s="101">
        <f>ETo!$I303*((1-Constantes!$D$19)*ETo!$K303+ETo!$L303)</f>
        <v>3.9065104674479771</v>
      </c>
      <c r="H303" s="101">
        <v>1.1834646752837472</v>
      </c>
      <c r="I303" s="58"/>
    </row>
    <row r="304" spans="2:9" x14ac:dyDescent="0.3">
      <c r="B304" s="57"/>
      <c r="C304" s="61">
        <v>299</v>
      </c>
      <c r="D304" s="101">
        <v>17</v>
      </c>
      <c r="E304" s="101">
        <v>8.8000000000000007</v>
      </c>
      <c r="F304" s="101">
        <v>1.7</v>
      </c>
      <c r="G304" s="101">
        <f>ETo!$I304*((1-Constantes!$D$19)*ETo!$K304+ETo!$L304)</f>
        <v>4.0358970754849688</v>
      </c>
      <c r="H304" s="101">
        <v>1.1184221062144395</v>
      </c>
      <c r="I304" s="58"/>
    </row>
    <row r="305" spans="2:9" x14ac:dyDescent="0.3">
      <c r="B305" s="57"/>
      <c r="C305" s="61">
        <v>300</v>
      </c>
      <c r="D305" s="101">
        <v>20</v>
      </c>
      <c r="E305" s="101">
        <v>8.6999999999999993</v>
      </c>
      <c r="F305" s="101">
        <v>0.3</v>
      </c>
      <c r="G305" s="101">
        <f>ETo!$I305*((1-Constantes!$D$19)*ETo!$K305+ETo!$L305)</f>
        <v>4.1653901342452615</v>
      </c>
      <c r="H305" s="101">
        <v>1.0236528970178127</v>
      </c>
      <c r="I305" s="58"/>
    </row>
    <row r="306" spans="2:9" x14ac:dyDescent="0.3">
      <c r="B306" s="57"/>
      <c r="C306" s="61">
        <v>301</v>
      </c>
      <c r="D306" s="101">
        <v>22.3</v>
      </c>
      <c r="E306" s="101">
        <v>9.1999999999999993</v>
      </c>
      <c r="F306" s="101">
        <v>1.4</v>
      </c>
      <c r="G306" s="101">
        <f>ETo!$I306*((1-Constantes!$D$19)*ETo!$K306+ETo!$L306)</f>
        <v>4.2908055786825354</v>
      </c>
      <c r="H306" s="101">
        <v>0.96742474825156077</v>
      </c>
      <c r="I306" s="58"/>
    </row>
    <row r="307" spans="2:9" x14ac:dyDescent="0.3">
      <c r="B307" s="57"/>
      <c r="C307" s="61">
        <v>302</v>
      </c>
      <c r="D307" s="101">
        <v>23.2</v>
      </c>
      <c r="E307" s="101">
        <v>8</v>
      </c>
      <c r="F307" s="101">
        <v>0</v>
      </c>
      <c r="G307" s="101">
        <f>ETo!$I307*((1-Constantes!$D$19)*ETo!$K307+ETo!$L307)</f>
        <v>4.2823392065005956</v>
      </c>
      <c r="H307" s="101">
        <v>0.86553152601627414</v>
      </c>
      <c r="I307" s="58"/>
    </row>
    <row r="308" spans="2:9" x14ac:dyDescent="0.3">
      <c r="B308" s="57"/>
      <c r="C308" s="61">
        <v>303</v>
      </c>
      <c r="D308" s="101">
        <v>21.8</v>
      </c>
      <c r="E308" s="101">
        <v>6.5</v>
      </c>
      <c r="F308" s="101">
        <v>2.5</v>
      </c>
      <c r="G308" s="101">
        <f>ETo!$I308*((1-Constantes!$D$19)*ETo!$K308+ETo!$L308)</f>
        <v>4.1613151662075021</v>
      </c>
      <c r="H308" s="101">
        <v>0.85428203570419292</v>
      </c>
      <c r="I308" s="58"/>
    </row>
    <row r="309" spans="2:9" x14ac:dyDescent="0.3">
      <c r="B309" s="57"/>
      <c r="C309" s="61">
        <v>304</v>
      </c>
      <c r="D309" s="101">
        <v>20.8</v>
      </c>
      <c r="E309" s="101">
        <v>9</v>
      </c>
      <c r="F309" s="101">
        <v>0</v>
      </c>
      <c r="G309" s="101">
        <f>ETo!$I309*((1-Constantes!$D$19)*ETo!$K309+ETo!$L309)</f>
        <v>4.2301018931993246</v>
      </c>
      <c r="H309" s="101">
        <v>0.75705876225588364</v>
      </c>
      <c r="I309" s="58"/>
    </row>
    <row r="310" spans="2:9" x14ac:dyDescent="0.3">
      <c r="B310" s="57"/>
      <c r="C310" s="61">
        <v>305</v>
      </c>
      <c r="D310" s="101">
        <v>21</v>
      </c>
      <c r="E310" s="101">
        <v>8</v>
      </c>
      <c r="F310" s="101">
        <v>0.4</v>
      </c>
      <c r="G310" s="101">
        <f>ETo!$I310*((1-Constantes!$D$19)*ETo!$K310+ETo!$L310)</f>
        <v>4.1993002635357151</v>
      </c>
      <c r="H310" s="101">
        <v>0.67726039705570662</v>
      </c>
      <c r="I310" s="58"/>
    </row>
    <row r="311" spans="2:9" x14ac:dyDescent="0.3">
      <c r="B311" s="57"/>
      <c r="C311" s="61">
        <v>306</v>
      </c>
      <c r="D311" s="101">
        <v>19.2</v>
      </c>
      <c r="E311" s="101">
        <v>10</v>
      </c>
      <c r="F311" s="101">
        <v>2.2000000000000002</v>
      </c>
      <c r="G311" s="101">
        <f>ETo!$I311*((1-Constantes!$D$19)*ETo!$K311+ETo!$L311)</f>
        <v>4.211538233608028</v>
      </c>
      <c r="H311" s="101">
        <v>0.66125457776348462</v>
      </c>
      <c r="I311" s="58"/>
    </row>
    <row r="312" spans="2:9" x14ac:dyDescent="0.3">
      <c r="B312" s="57"/>
      <c r="C312" s="61">
        <v>307</v>
      </c>
      <c r="D312" s="101">
        <v>21.2</v>
      </c>
      <c r="E312" s="101">
        <v>8.8000000000000007</v>
      </c>
      <c r="F312" s="101">
        <v>0</v>
      </c>
      <c r="G312" s="101">
        <f>ETo!$I312*((1-Constantes!$D$19)*ETo!$K312+ETo!$L312)</f>
        <v>4.2495933160461092</v>
      </c>
      <c r="H312" s="101">
        <v>0.57017707433682929</v>
      </c>
      <c r="I312" s="58"/>
    </row>
    <row r="313" spans="2:9" x14ac:dyDescent="0.3">
      <c r="B313" s="57"/>
      <c r="C313" s="61">
        <v>308</v>
      </c>
      <c r="D313" s="101">
        <v>23.5</v>
      </c>
      <c r="E313" s="101">
        <v>5</v>
      </c>
      <c r="F313" s="101">
        <v>2.6</v>
      </c>
      <c r="G313" s="101">
        <f>ETo!$I313*((1-Constantes!$D$19)*ETo!$K313+ETo!$L313)</f>
        <v>4.1878025934945482</v>
      </c>
      <c r="H313" s="101">
        <v>0.57178055737785349</v>
      </c>
      <c r="I313" s="58"/>
    </row>
    <row r="314" spans="2:9" x14ac:dyDescent="0.3">
      <c r="B314" s="57"/>
      <c r="C314" s="61">
        <v>309</v>
      </c>
      <c r="D314" s="101">
        <v>26.2</v>
      </c>
      <c r="E314" s="101">
        <v>5</v>
      </c>
      <c r="F314" s="101">
        <v>1.1000000000000001</v>
      </c>
      <c r="G314" s="101">
        <f>ETo!$I314*((1-Constantes!$D$19)*ETo!$K314+ETo!$L314)</f>
        <v>4.3079597153052909</v>
      </c>
      <c r="H314" s="101">
        <v>0.52016842296232813</v>
      </c>
      <c r="I314" s="58"/>
    </row>
    <row r="315" spans="2:9" x14ac:dyDescent="0.3">
      <c r="B315" s="57"/>
      <c r="C315" s="61">
        <v>310</v>
      </c>
      <c r="D315" s="101">
        <v>21.2</v>
      </c>
      <c r="E315" s="101">
        <v>8.8000000000000007</v>
      </c>
      <c r="F315" s="101">
        <v>0.1</v>
      </c>
      <c r="G315" s="101">
        <f>ETo!$I315*((1-Constantes!$D$19)*ETo!$K315+ETo!$L315)</f>
        <v>4.2587274131777848</v>
      </c>
      <c r="H315" s="101">
        <v>0.43705193757466165</v>
      </c>
      <c r="I315" s="58"/>
    </row>
    <row r="316" spans="2:9" x14ac:dyDescent="0.3">
      <c r="B316" s="57"/>
      <c r="C316" s="61">
        <v>311</v>
      </c>
      <c r="D316" s="101">
        <v>21.5</v>
      </c>
      <c r="E316" s="101">
        <v>8</v>
      </c>
      <c r="F316" s="101">
        <v>2</v>
      </c>
      <c r="G316" s="101">
        <f>ETo!$I316*((1-Constantes!$D$19)*ETo!$K316+ETo!$L316)</f>
        <v>4.2397016652918671</v>
      </c>
      <c r="H316" s="101">
        <v>0.42177802858705143</v>
      </c>
      <c r="I316" s="58"/>
    </row>
    <row r="317" spans="2:9" x14ac:dyDescent="0.3">
      <c r="B317" s="57"/>
      <c r="C317" s="61">
        <v>312</v>
      </c>
      <c r="D317" s="101">
        <v>21.5</v>
      </c>
      <c r="E317" s="101">
        <v>8</v>
      </c>
      <c r="F317" s="101">
        <v>0</v>
      </c>
      <c r="G317" s="101">
        <f>ETo!$I317*((1-Constantes!$D$19)*ETo!$K317+ETo!$L317)</f>
        <v>4.2422138919803754</v>
      </c>
      <c r="H317" s="101">
        <v>0.33882326794785461</v>
      </c>
      <c r="I317" s="58"/>
    </row>
    <row r="318" spans="2:9" x14ac:dyDescent="0.3">
      <c r="B318" s="57"/>
      <c r="C318" s="61">
        <v>313</v>
      </c>
      <c r="D318" s="101">
        <v>24.2</v>
      </c>
      <c r="E318" s="101">
        <v>6.3</v>
      </c>
      <c r="F318" s="101">
        <v>0.4</v>
      </c>
      <c r="G318" s="101">
        <f>ETo!$I318*((1-Constantes!$D$19)*ETo!$K318+ETo!$L318)</f>
        <v>4.2880473944162336</v>
      </c>
      <c r="H318" s="101">
        <v>0.27151315814143218</v>
      </c>
      <c r="I318" s="58"/>
    </row>
    <row r="319" spans="2:9" x14ac:dyDescent="0.3">
      <c r="B319" s="57"/>
      <c r="C319" s="61">
        <v>314</v>
      </c>
      <c r="D319" s="101">
        <v>24.5</v>
      </c>
      <c r="E319" s="101">
        <v>4.5999999999999996</v>
      </c>
      <c r="F319" s="101">
        <v>0</v>
      </c>
      <c r="G319" s="101">
        <f>ETo!$I319*((1-Constantes!$D$19)*ETo!$K319+ETo!$L319)</f>
        <v>4.2293677234167655</v>
      </c>
      <c r="H319" s="101">
        <v>0.19383269744930406</v>
      </c>
      <c r="I319" s="58"/>
    </row>
    <row r="320" spans="2:9" x14ac:dyDescent="0.3">
      <c r="B320" s="57"/>
      <c r="C320" s="61">
        <v>315</v>
      </c>
      <c r="D320" s="101">
        <v>19.399999999999999</v>
      </c>
      <c r="E320" s="101">
        <v>6.6</v>
      </c>
      <c r="F320" s="101">
        <v>0</v>
      </c>
      <c r="G320" s="101">
        <f>ETo!$I320*((1-Constantes!$D$19)*ETo!$K320+ETo!$L320)</f>
        <v>4.0966503124338809</v>
      </c>
      <c r="H320" s="101">
        <v>0.13597640525342611</v>
      </c>
      <c r="I320" s="58"/>
    </row>
    <row r="321" spans="2:9" x14ac:dyDescent="0.3">
      <c r="B321" s="57"/>
      <c r="C321" s="61">
        <v>316</v>
      </c>
      <c r="D321" s="101">
        <v>21.5</v>
      </c>
      <c r="E321" s="101">
        <v>7.2</v>
      </c>
      <c r="F321" s="101">
        <v>0</v>
      </c>
      <c r="G321" s="101">
        <f>ETo!$I321*((1-Constantes!$D$19)*ETo!$K321+ETo!$L321)</f>
        <v>4.2158988213957445</v>
      </c>
      <c r="H321" s="101">
        <v>0.12535305504518732</v>
      </c>
      <c r="I321" s="58"/>
    </row>
    <row r="322" spans="2:9" x14ac:dyDescent="0.3">
      <c r="B322" s="57"/>
      <c r="C322" s="61">
        <v>317</v>
      </c>
      <c r="D322" s="101">
        <v>24.6</v>
      </c>
      <c r="E322" s="101">
        <v>7</v>
      </c>
      <c r="F322" s="101">
        <v>2.4</v>
      </c>
      <c r="G322" s="101">
        <f>ETo!$I322*((1-Constantes!$D$19)*ETo!$K322+ETo!$L322)</f>
        <v>4.3439663567292035</v>
      </c>
      <c r="H322" s="101">
        <v>0.13892800672441252</v>
      </c>
      <c r="I322" s="58"/>
    </row>
    <row r="323" spans="2:9" x14ac:dyDescent="0.3">
      <c r="B323" s="57"/>
      <c r="C323" s="61">
        <v>318</v>
      </c>
      <c r="D323" s="101">
        <v>20.5</v>
      </c>
      <c r="E323" s="101">
        <v>10.8</v>
      </c>
      <c r="F323" s="101">
        <v>0.6</v>
      </c>
      <c r="G323" s="101">
        <f>ETo!$I323*((1-Constantes!$D$19)*ETo!$K323+ETo!$L323)</f>
        <v>4.332542264085113</v>
      </c>
      <c r="H323" s="101">
        <v>0.12791483154701255</v>
      </c>
      <c r="I323" s="58"/>
    </row>
    <row r="324" spans="2:9" x14ac:dyDescent="0.3">
      <c r="B324" s="57"/>
      <c r="C324" s="61">
        <v>319</v>
      </c>
      <c r="D324" s="101">
        <v>23.5</v>
      </c>
      <c r="E324" s="101">
        <v>7.1</v>
      </c>
      <c r="F324" s="101">
        <v>13.5</v>
      </c>
      <c r="G324" s="101">
        <f>ETo!$I324*((1-Constantes!$D$19)*ETo!$K324+ETo!$L324)</f>
        <v>4.3035438847369525</v>
      </c>
      <c r="H324" s="101">
        <v>1.3048685997153773</v>
      </c>
      <c r="I324" s="58"/>
    </row>
    <row r="325" spans="2:9" x14ac:dyDescent="0.3">
      <c r="B325" s="57"/>
      <c r="C325" s="61">
        <v>320</v>
      </c>
      <c r="D325" s="101">
        <v>23.5</v>
      </c>
      <c r="E325" s="101">
        <v>6.5</v>
      </c>
      <c r="F325" s="101">
        <v>9.5</v>
      </c>
      <c r="G325" s="101">
        <f>ETo!$I325*((1-Constantes!$D$19)*ETo!$K325+ETo!$L325)</f>
        <v>4.2787813502639356</v>
      </c>
      <c r="H325" s="101">
        <v>0.97794050343412853</v>
      </c>
      <c r="I325" s="58"/>
    </row>
    <row r="326" spans="2:9" x14ac:dyDescent="0.3">
      <c r="B326" s="57"/>
      <c r="C326" s="61">
        <v>321</v>
      </c>
      <c r="D326" s="101">
        <v>24</v>
      </c>
      <c r="E326" s="101">
        <v>7.4</v>
      </c>
      <c r="F326" s="101">
        <v>0.5</v>
      </c>
      <c r="G326" s="101">
        <f>ETo!$I326*((1-Constantes!$D$19)*ETo!$K326+ETo!$L326)</f>
        <v>4.3411265164991635</v>
      </c>
      <c r="H326" s="101">
        <v>0.63648235015696397</v>
      </c>
      <c r="I326" s="58"/>
    </row>
    <row r="327" spans="2:9" x14ac:dyDescent="0.3">
      <c r="B327" s="57"/>
      <c r="C327" s="61">
        <v>322</v>
      </c>
      <c r="D327" s="101">
        <v>21.8</v>
      </c>
      <c r="E327" s="101">
        <v>10.8</v>
      </c>
      <c r="F327" s="101">
        <v>0.6</v>
      </c>
      <c r="G327" s="101">
        <f>ETo!$I327*((1-Constantes!$D$19)*ETo!$K327+ETo!$L327)</f>
        <v>4.3947231913060483</v>
      </c>
      <c r="H327" s="101">
        <v>0.56377497132283116</v>
      </c>
      <c r="I327" s="58"/>
    </row>
    <row r="328" spans="2:9" x14ac:dyDescent="0.3">
      <c r="B328" s="57"/>
      <c r="C328" s="61">
        <v>323</v>
      </c>
      <c r="D328" s="101">
        <v>20</v>
      </c>
      <c r="E328" s="101">
        <v>7.5</v>
      </c>
      <c r="F328" s="101">
        <v>3.7</v>
      </c>
      <c r="G328" s="101">
        <f>ETo!$I328*((1-Constantes!$D$19)*ETo!$K328+ETo!$L328)</f>
        <v>4.173299607397575</v>
      </c>
      <c r="H328" s="101">
        <v>0.60286052532240753</v>
      </c>
      <c r="I328" s="58"/>
    </row>
    <row r="329" spans="2:9" x14ac:dyDescent="0.3">
      <c r="B329" s="57"/>
      <c r="C329" s="61">
        <v>324</v>
      </c>
      <c r="D329" s="101">
        <v>20</v>
      </c>
      <c r="E329" s="101">
        <v>8.1999999999999993</v>
      </c>
      <c r="F329" s="101">
        <v>13.6</v>
      </c>
      <c r="G329" s="101">
        <f>ETo!$I329*((1-Constantes!$D$19)*ETo!$K329+ETo!$L329)</f>
        <v>4.2047467201233051</v>
      </c>
      <c r="H329" s="101">
        <v>1.7854315916865511</v>
      </c>
      <c r="I329" s="58"/>
    </row>
    <row r="330" spans="2:9" x14ac:dyDescent="0.3">
      <c r="B330" s="57"/>
      <c r="C330" s="61">
        <v>325</v>
      </c>
      <c r="D330" s="101">
        <v>23.1</v>
      </c>
      <c r="E330" s="101">
        <v>7.5</v>
      </c>
      <c r="F330" s="101">
        <v>6.9</v>
      </c>
      <c r="G330" s="101">
        <f>ETo!$I330*((1-Constantes!$D$19)*ETo!$K330+ETo!$L330)</f>
        <v>4.3102895456224877</v>
      </c>
      <c r="H330" s="101">
        <v>1.1417879082143905</v>
      </c>
      <c r="I330" s="58"/>
    </row>
    <row r="331" spans="2:9" x14ac:dyDescent="0.3">
      <c r="B331" s="57"/>
      <c r="C331" s="61">
        <v>326</v>
      </c>
      <c r="D331" s="101">
        <v>23.6</v>
      </c>
      <c r="E331" s="101">
        <v>7.5</v>
      </c>
      <c r="F331" s="101">
        <v>0</v>
      </c>
      <c r="G331" s="101">
        <f>ETo!$I331*((1-Constantes!$D$19)*ETo!$K331+ETo!$L331)</f>
        <v>4.332906058690642</v>
      </c>
      <c r="H331" s="101">
        <v>0.97196464164670626</v>
      </c>
      <c r="I331" s="58"/>
    </row>
    <row r="332" spans="2:9" x14ac:dyDescent="0.3">
      <c r="B332" s="57"/>
      <c r="C332" s="61">
        <v>327</v>
      </c>
      <c r="D332" s="101">
        <v>26.4</v>
      </c>
      <c r="E332" s="101">
        <v>5.5</v>
      </c>
      <c r="F332" s="101">
        <v>0</v>
      </c>
      <c r="G332" s="101">
        <f>ETo!$I332*((1-Constantes!$D$19)*ETo!$K332+ETo!$L332)</f>
        <v>4.3685669458940835</v>
      </c>
      <c r="H332" s="101">
        <v>0.86769651009169035</v>
      </c>
      <c r="I332" s="58"/>
    </row>
    <row r="333" spans="2:9" x14ac:dyDescent="0.3">
      <c r="B333" s="57"/>
      <c r="C333" s="61">
        <v>328</v>
      </c>
      <c r="D333" s="101">
        <v>20.6</v>
      </c>
      <c r="E333" s="101">
        <v>8.6999999999999993</v>
      </c>
      <c r="F333" s="101">
        <v>0</v>
      </c>
      <c r="G333" s="101">
        <f>ETo!$I333*((1-Constantes!$D$19)*ETo!$K333+ETo!$L333)</f>
        <v>4.2556455922497607</v>
      </c>
      <c r="H333" s="101">
        <v>0.76886436106209854</v>
      </c>
      <c r="I333" s="58"/>
    </row>
    <row r="334" spans="2:9" x14ac:dyDescent="0.3">
      <c r="B334" s="57"/>
      <c r="C334" s="61">
        <v>329</v>
      </c>
      <c r="D334" s="101">
        <v>23.5</v>
      </c>
      <c r="E334" s="101">
        <v>7</v>
      </c>
      <c r="F334" s="101">
        <v>7.6</v>
      </c>
      <c r="G334" s="101">
        <f>ETo!$I334*((1-Constantes!$D$19)*ETo!$K334+ETo!$L334)</f>
        <v>4.3085744473034113</v>
      </c>
      <c r="H334" s="101">
        <v>1.0313193279471664</v>
      </c>
      <c r="I334" s="58"/>
    </row>
    <row r="335" spans="2:9" x14ac:dyDescent="0.3">
      <c r="B335" s="57"/>
      <c r="C335" s="61">
        <v>330</v>
      </c>
      <c r="D335" s="101">
        <v>22</v>
      </c>
      <c r="E335" s="101">
        <v>10</v>
      </c>
      <c r="F335" s="101">
        <v>12.8</v>
      </c>
      <c r="G335" s="101">
        <f>ETo!$I335*((1-Constantes!$D$19)*ETo!$K335+ETo!$L335)</f>
        <v>4.374609858196318</v>
      </c>
      <c r="H335" s="101">
        <v>1.9351068582041395</v>
      </c>
      <c r="I335" s="58"/>
    </row>
    <row r="336" spans="2:9" x14ac:dyDescent="0.3">
      <c r="B336" s="57"/>
      <c r="C336" s="61">
        <v>331</v>
      </c>
      <c r="D336" s="101">
        <v>22.4</v>
      </c>
      <c r="E336" s="101">
        <v>9</v>
      </c>
      <c r="F336" s="101">
        <v>0.3</v>
      </c>
      <c r="G336" s="101">
        <f>ETo!$I336*((1-Constantes!$D$19)*ETo!$K336+ETo!$L336)</f>
        <v>4.3487995250649751</v>
      </c>
      <c r="H336" s="101">
        <v>1.1306968057497018</v>
      </c>
      <c r="I336" s="58"/>
    </row>
    <row r="337" spans="2:9" x14ac:dyDescent="0.3">
      <c r="B337" s="57"/>
      <c r="C337" s="61">
        <v>332</v>
      </c>
      <c r="D337" s="101">
        <v>22.5</v>
      </c>
      <c r="E337" s="101">
        <v>9</v>
      </c>
      <c r="F337" s="101">
        <v>0</v>
      </c>
      <c r="G337" s="101">
        <f>ETo!$I337*((1-Constantes!$D$19)*ETo!$K337+ETo!$L337)</f>
        <v>4.3535346687510508</v>
      </c>
      <c r="H337" s="101">
        <v>1.0211805291160685</v>
      </c>
      <c r="I337" s="58"/>
    </row>
    <row r="338" spans="2:9" x14ac:dyDescent="0.3">
      <c r="B338" s="57"/>
      <c r="C338" s="61">
        <v>333</v>
      </c>
      <c r="D338" s="101">
        <v>23.5</v>
      </c>
      <c r="E338" s="101">
        <v>5.4</v>
      </c>
      <c r="F338" s="101">
        <v>0</v>
      </c>
      <c r="G338" s="101">
        <f>ETo!$I338*((1-Constantes!$D$19)*ETo!$K338+ETo!$L338)</f>
        <v>4.2402809046345737</v>
      </c>
      <c r="H338" s="101">
        <v>0.9172855282013781</v>
      </c>
      <c r="I338" s="58"/>
    </row>
    <row r="339" spans="2:9" x14ac:dyDescent="0.3">
      <c r="B339" s="57"/>
      <c r="C339" s="61">
        <v>334</v>
      </c>
      <c r="D339" s="101">
        <v>21.5</v>
      </c>
      <c r="E339" s="101">
        <v>5.2</v>
      </c>
      <c r="F339" s="101">
        <v>0</v>
      </c>
      <c r="G339" s="101">
        <f>ETo!$I339*((1-Constantes!$D$19)*ETo!$K339+ETo!$L339)</f>
        <v>4.1445491771171605</v>
      </c>
      <c r="H339" s="101">
        <v>0.81852382973480409</v>
      </c>
      <c r="I339" s="58"/>
    </row>
    <row r="340" spans="2:9" x14ac:dyDescent="0.3">
      <c r="B340" s="57"/>
      <c r="C340" s="61">
        <v>335</v>
      </c>
      <c r="D340" s="101">
        <v>22.8</v>
      </c>
      <c r="E340" s="101">
        <v>2</v>
      </c>
      <c r="F340" s="101">
        <v>0</v>
      </c>
      <c r="G340" s="101">
        <f>ETo!$I340*((1-Constantes!$D$19)*ETo!$K340+ETo!$L340)</f>
        <v>4.0618766435734273</v>
      </c>
      <c r="H340" s="101">
        <v>0.72449970081980919</v>
      </c>
      <c r="I340" s="58"/>
    </row>
    <row r="341" spans="2:9" x14ac:dyDescent="0.3">
      <c r="B341" s="57"/>
      <c r="C341" s="61">
        <v>336</v>
      </c>
      <c r="D341" s="101">
        <v>21.6</v>
      </c>
      <c r="E341" s="101">
        <v>3.5</v>
      </c>
      <c r="F341" s="101">
        <v>0</v>
      </c>
      <c r="G341" s="101">
        <f>ETo!$I341*((1-Constantes!$D$19)*ETo!$K341+ETo!$L341)</f>
        <v>4.0751310211370804</v>
      </c>
      <c r="H341" s="101">
        <v>0.63342916912613545</v>
      </c>
      <c r="I341" s="58"/>
    </row>
    <row r="342" spans="2:9" x14ac:dyDescent="0.3">
      <c r="B342" s="57"/>
      <c r="C342" s="61">
        <v>337</v>
      </c>
      <c r="D342" s="101">
        <v>22</v>
      </c>
      <c r="E342" s="101">
        <v>5.6</v>
      </c>
      <c r="F342" s="101">
        <v>0</v>
      </c>
      <c r="G342" s="101">
        <f>ETo!$I342*((1-Constantes!$D$19)*ETo!$K342+ETo!$L342)</f>
        <v>4.1843276834789842</v>
      </c>
      <c r="H342" s="101">
        <v>0.54358868353579615</v>
      </c>
      <c r="I342" s="58"/>
    </row>
    <row r="343" spans="2:9" x14ac:dyDescent="0.3">
      <c r="B343" s="57"/>
      <c r="C343" s="61">
        <v>338</v>
      </c>
      <c r="D343" s="101">
        <v>23.5</v>
      </c>
      <c r="E343" s="101">
        <v>4</v>
      </c>
      <c r="F343" s="101">
        <v>0</v>
      </c>
      <c r="G343" s="101">
        <f>ETo!$I343*((1-Constantes!$D$19)*ETo!$K343+ETo!$L343)</f>
        <v>4.1800701015089823</v>
      </c>
      <c r="H343" s="101">
        <v>0.45685603354325571</v>
      </c>
      <c r="I343" s="58"/>
    </row>
    <row r="344" spans="2:9" x14ac:dyDescent="0.3">
      <c r="B344" s="57"/>
      <c r="C344" s="61">
        <v>339</v>
      </c>
      <c r="D344" s="101">
        <v>25</v>
      </c>
      <c r="E344" s="101">
        <v>2.5</v>
      </c>
      <c r="F344" s="101">
        <v>0</v>
      </c>
      <c r="G344" s="101">
        <f>ETo!$I344*((1-Constantes!$D$19)*ETo!$K344+ETo!$L344)</f>
        <v>4.180148482462557</v>
      </c>
      <c r="H344" s="101">
        <v>0.37305223474391563</v>
      </c>
      <c r="I344" s="58"/>
    </row>
    <row r="345" spans="2:9" x14ac:dyDescent="0.3">
      <c r="B345" s="57"/>
      <c r="C345" s="61">
        <v>340</v>
      </c>
      <c r="D345" s="101">
        <v>22.2</v>
      </c>
      <c r="E345" s="101">
        <v>6</v>
      </c>
      <c r="F345" s="101">
        <v>0</v>
      </c>
      <c r="G345" s="101">
        <f>ETo!$I345*((1-Constantes!$D$19)*ETo!$K345+ETo!$L345)</f>
        <v>4.2107490410417157</v>
      </c>
      <c r="H345" s="101">
        <v>0.29156133348238034</v>
      </c>
      <c r="I345" s="58"/>
    </row>
    <row r="346" spans="2:9" x14ac:dyDescent="0.3">
      <c r="B346" s="57"/>
      <c r="C346" s="61">
        <v>341</v>
      </c>
      <c r="D346" s="101">
        <v>23.5</v>
      </c>
      <c r="E346" s="101">
        <v>4</v>
      </c>
      <c r="F346" s="101">
        <v>0.1</v>
      </c>
      <c r="G346" s="101">
        <f>ETo!$I346*((1-Constantes!$D$19)*ETo!$K346+ETo!$L346)</f>
        <v>4.1802376538304999</v>
      </c>
      <c r="H346" s="101">
        <v>0.21674514251598001</v>
      </c>
      <c r="I346" s="58"/>
    </row>
    <row r="347" spans="2:9" x14ac:dyDescent="0.3">
      <c r="B347" s="57"/>
      <c r="C347" s="61">
        <v>342</v>
      </c>
      <c r="D347" s="101">
        <v>21.2</v>
      </c>
      <c r="E347" s="101">
        <v>6.2</v>
      </c>
      <c r="F347" s="101">
        <v>0</v>
      </c>
      <c r="G347" s="101">
        <f>ETo!$I347*((1-Constantes!$D$19)*ETo!$K347+ETo!$L347)</f>
        <v>4.1758916572257192</v>
      </c>
      <c r="H347" s="101">
        <v>0.1411210851867275</v>
      </c>
      <c r="I347" s="58"/>
    </row>
    <row r="348" spans="2:9" x14ac:dyDescent="0.3">
      <c r="B348" s="57"/>
      <c r="C348" s="61">
        <v>343</v>
      </c>
      <c r="D348" s="101">
        <v>23.2</v>
      </c>
      <c r="E348" s="101">
        <v>7</v>
      </c>
      <c r="F348" s="101">
        <v>0</v>
      </c>
      <c r="G348" s="101">
        <f>ETo!$I348*((1-Constantes!$D$19)*ETo!$K348+ETo!$L348)</f>
        <v>4.2981270793561253</v>
      </c>
      <c r="H348" s="101">
        <v>0.10316907938270582</v>
      </c>
      <c r="I348" s="58"/>
    </row>
    <row r="349" spans="2:9" x14ac:dyDescent="0.3">
      <c r="B349" s="57"/>
      <c r="C349" s="61">
        <v>344</v>
      </c>
      <c r="D349" s="101">
        <v>24.5</v>
      </c>
      <c r="E349" s="101">
        <v>-1</v>
      </c>
      <c r="F349" s="101">
        <v>0</v>
      </c>
      <c r="G349" s="101">
        <f>ETo!$I349*((1-Constantes!$D$19)*ETo!$K349+ETo!$L349)</f>
        <v>4.0057270352361876</v>
      </c>
      <c r="H349" s="101">
        <v>9.6085647761876919E-2</v>
      </c>
      <c r="I349" s="58"/>
    </row>
    <row r="350" spans="2:9" x14ac:dyDescent="0.3">
      <c r="B350" s="57"/>
      <c r="C350" s="61">
        <v>345</v>
      </c>
      <c r="D350" s="101">
        <v>24.2</v>
      </c>
      <c r="E350" s="101">
        <v>4.5</v>
      </c>
      <c r="F350" s="101">
        <v>0</v>
      </c>
      <c r="G350" s="101">
        <f>ETo!$I350*((1-Constantes!$D$19)*ETo!$K350+ETo!$L350)</f>
        <v>4.2326015727906805</v>
      </c>
      <c r="H350" s="101">
        <v>9.4132176843521556E-2</v>
      </c>
      <c r="I350" s="58"/>
    </row>
    <row r="351" spans="2:9" x14ac:dyDescent="0.3">
      <c r="B351" s="57"/>
      <c r="C351" s="61">
        <v>346</v>
      </c>
      <c r="D351" s="101">
        <v>24.4</v>
      </c>
      <c r="E351" s="101">
        <v>2.5</v>
      </c>
      <c r="F351" s="101">
        <v>0</v>
      </c>
      <c r="G351" s="101">
        <f>ETo!$I351*((1-Constantes!$D$19)*ETo!$K351+ETo!$L351)</f>
        <v>4.1540310252262991</v>
      </c>
      <c r="H351" s="101">
        <v>9.3037619303150826E-2</v>
      </c>
      <c r="I351" s="58"/>
    </row>
    <row r="352" spans="2:9" x14ac:dyDescent="0.3">
      <c r="B352" s="57"/>
      <c r="C352" s="61">
        <v>347</v>
      </c>
      <c r="D352" s="101">
        <v>21.5</v>
      </c>
      <c r="E352" s="101">
        <v>2.5</v>
      </c>
      <c r="F352" s="101">
        <v>4.0999999999999996</v>
      </c>
      <c r="G352" s="101">
        <f>ETo!$I352*((1-Constantes!$D$19)*ETo!$K352+ETo!$L352)</f>
        <v>4.0274815349090636</v>
      </c>
      <c r="H352" s="101">
        <v>0.16368499597931857</v>
      </c>
      <c r="I352" s="58"/>
    </row>
    <row r="353" spans="2:9" x14ac:dyDescent="0.3">
      <c r="B353" s="57"/>
      <c r="C353" s="61">
        <v>348</v>
      </c>
      <c r="D353" s="101">
        <v>22.5</v>
      </c>
      <c r="E353" s="101">
        <v>8</v>
      </c>
      <c r="F353" s="101">
        <v>0.4</v>
      </c>
      <c r="G353" s="101">
        <f>ETo!$I353*((1-Constantes!$D$19)*ETo!$K353+ETo!$L353)</f>
        <v>4.3111248525071888</v>
      </c>
      <c r="H353" s="101">
        <v>0.10578593914603057</v>
      </c>
      <c r="I353" s="58"/>
    </row>
    <row r="354" spans="2:9" x14ac:dyDescent="0.3">
      <c r="B354" s="57"/>
      <c r="C354" s="61">
        <v>349</v>
      </c>
      <c r="D354" s="101">
        <v>20.5</v>
      </c>
      <c r="E354" s="101">
        <v>8</v>
      </c>
      <c r="F354" s="101">
        <v>0</v>
      </c>
      <c r="G354" s="101">
        <f>ETo!$I354*((1-Constantes!$D$19)*ETo!$K354+ETo!$L354)</f>
        <v>4.2237594600048878</v>
      </c>
      <c r="H354" s="101">
        <v>9.2705432096798518E-2</v>
      </c>
      <c r="I354" s="58"/>
    </row>
    <row r="355" spans="2:9" x14ac:dyDescent="0.3">
      <c r="B355" s="57"/>
      <c r="C355" s="61">
        <v>350</v>
      </c>
      <c r="D355" s="101">
        <v>21.2</v>
      </c>
      <c r="E355" s="101">
        <v>8.6</v>
      </c>
      <c r="F355" s="101">
        <v>8</v>
      </c>
      <c r="G355" s="101">
        <f>ETo!$I355*((1-Constantes!$D$19)*ETo!$K355+ETo!$L355)</f>
        <v>4.2804855820470564</v>
      </c>
      <c r="H355" s="101">
        <v>0.41871149003078056</v>
      </c>
      <c r="I355" s="58"/>
    </row>
    <row r="356" spans="2:9" x14ac:dyDescent="0.3">
      <c r="B356" s="57"/>
      <c r="C356" s="61">
        <v>351</v>
      </c>
      <c r="D356" s="101">
        <v>21</v>
      </c>
      <c r="E356" s="101">
        <v>5.5</v>
      </c>
      <c r="F356" s="101">
        <v>1.8</v>
      </c>
      <c r="G356" s="101">
        <f>ETo!$I356*((1-Constantes!$D$19)*ETo!$K356+ETo!$L356)</f>
        <v>4.1364374802244139</v>
      </c>
      <c r="H356" s="101">
        <v>0.27114265053946274</v>
      </c>
      <c r="I356" s="58"/>
    </row>
    <row r="357" spans="2:9" x14ac:dyDescent="0.3">
      <c r="B357" s="57"/>
      <c r="C357" s="61">
        <v>352</v>
      </c>
      <c r="D357" s="101">
        <v>16.8</v>
      </c>
      <c r="E357" s="101">
        <v>9</v>
      </c>
      <c r="F357" s="101">
        <v>0.6</v>
      </c>
      <c r="G357" s="101">
        <f>ETo!$I357*((1-Constantes!$D$19)*ETo!$K357+ETo!$L357)</f>
        <v>4.1058776507571322</v>
      </c>
      <c r="H357" s="101">
        <v>0.21506529338924849</v>
      </c>
      <c r="I357" s="58"/>
    </row>
    <row r="358" spans="2:9" x14ac:dyDescent="0.3">
      <c r="B358" s="57"/>
      <c r="C358" s="61">
        <v>353</v>
      </c>
      <c r="D358" s="101">
        <v>18.8</v>
      </c>
      <c r="E358" s="101">
        <v>7</v>
      </c>
      <c r="F358" s="101">
        <v>17.2</v>
      </c>
      <c r="G358" s="101">
        <f>ETo!$I358*((1-Constantes!$D$19)*ETo!$K358+ETo!$L358)</f>
        <v>4.1058593568047783</v>
      </c>
      <c r="H358" s="101">
        <v>2.2448826668454513</v>
      </c>
      <c r="I358" s="58"/>
    </row>
    <row r="359" spans="2:9" x14ac:dyDescent="0.3">
      <c r="B359" s="57"/>
      <c r="C359" s="61">
        <v>354</v>
      </c>
      <c r="D359" s="101">
        <v>20.100000000000001</v>
      </c>
      <c r="E359" s="101">
        <v>7.5</v>
      </c>
      <c r="F359" s="101">
        <v>0</v>
      </c>
      <c r="G359" s="101">
        <f>ETo!$I359*((1-Constantes!$D$19)*ETo!$K359+ETo!$L359)</f>
        <v>4.1843733508342522</v>
      </c>
      <c r="H359" s="101">
        <v>0.58121582898816548</v>
      </c>
      <c r="I359" s="58"/>
    </row>
    <row r="360" spans="2:9" x14ac:dyDescent="0.3">
      <c r="B360" s="57"/>
      <c r="C360" s="61">
        <v>355</v>
      </c>
      <c r="D360" s="101">
        <v>20.6</v>
      </c>
      <c r="E360" s="101">
        <v>7</v>
      </c>
      <c r="F360" s="101">
        <v>0</v>
      </c>
      <c r="G360" s="101">
        <f>ETo!$I360*((1-Constantes!$D$19)*ETo!$K360+ETo!$L360)</f>
        <v>4.1843657852950011</v>
      </c>
      <c r="H360" s="101">
        <v>0.49274741358436686</v>
      </c>
      <c r="I360" s="58"/>
    </row>
    <row r="361" spans="2:9" x14ac:dyDescent="0.3">
      <c r="B361" s="57"/>
      <c r="C361" s="61">
        <v>356</v>
      </c>
      <c r="D361" s="101">
        <v>21.5</v>
      </c>
      <c r="E361" s="101">
        <v>6.5</v>
      </c>
      <c r="F361" s="101">
        <v>14.4</v>
      </c>
      <c r="G361" s="101">
        <f>ETo!$I361*((1-Constantes!$D$19)*ETo!$K361+ETo!$L361)</f>
        <v>4.2018180024719891</v>
      </c>
      <c r="H361" s="101">
        <v>1.8462634579632737</v>
      </c>
      <c r="I361" s="58"/>
    </row>
    <row r="362" spans="2:9" x14ac:dyDescent="0.3">
      <c r="B362" s="57"/>
      <c r="C362" s="61">
        <v>357</v>
      </c>
      <c r="D362" s="101">
        <v>23.5</v>
      </c>
      <c r="E362" s="101">
        <v>7.5</v>
      </c>
      <c r="F362" s="101">
        <v>2.2000000000000002</v>
      </c>
      <c r="G362" s="101">
        <f>ETo!$I362*((1-Constantes!$D$19)*ETo!$K362+ETo!$L362)</f>
        <v>4.3328254073754646</v>
      </c>
      <c r="H362" s="101">
        <v>0.838320232762649</v>
      </c>
      <c r="I362" s="58"/>
    </row>
    <row r="363" spans="2:9" x14ac:dyDescent="0.3">
      <c r="B363" s="57"/>
      <c r="C363" s="61">
        <v>358</v>
      </c>
      <c r="D363" s="101">
        <v>21.5</v>
      </c>
      <c r="E363" s="101">
        <v>6.2</v>
      </c>
      <c r="F363" s="101">
        <v>0</v>
      </c>
      <c r="G363" s="101">
        <f>ETo!$I363*((1-Constantes!$D$19)*ETo!$K363+ETo!$L363)</f>
        <v>4.1887425940247267</v>
      </c>
      <c r="H363" s="101">
        <v>0.74095895842834647</v>
      </c>
      <c r="I363" s="58"/>
    </row>
    <row r="364" spans="2:9" x14ac:dyDescent="0.3">
      <c r="B364" s="57"/>
      <c r="C364" s="61">
        <v>359</v>
      </c>
      <c r="D364" s="101">
        <v>20.8</v>
      </c>
      <c r="E364" s="101">
        <v>7</v>
      </c>
      <c r="F364" s="101">
        <v>23</v>
      </c>
      <c r="G364" s="101">
        <f>ETo!$I364*((1-Constantes!$D$19)*ETo!$K364+ETo!$L364)</f>
        <v>4.1931220497154351</v>
      </c>
      <c r="H364" s="101">
        <v>4.4030202170012602</v>
      </c>
      <c r="I364" s="58"/>
    </row>
    <row r="365" spans="2:9" x14ac:dyDescent="0.3">
      <c r="B365" s="57"/>
      <c r="C365" s="61">
        <v>360</v>
      </c>
      <c r="D365" s="101">
        <v>20</v>
      </c>
      <c r="E365" s="101">
        <v>6.8</v>
      </c>
      <c r="F365" s="101">
        <v>3.8</v>
      </c>
      <c r="G365" s="101">
        <f>ETo!$I365*((1-Constantes!$D$19)*ETo!$K365+ETo!$L365)</f>
        <v>4.1495131496167259</v>
      </c>
      <c r="H365" s="101">
        <v>1.2398845191109809</v>
      </c>
      <c r="I365" s="58"/>
    </row>
    <row r="366" spans="2:9" x14ac:dyDescent="0.3">
      <c r="B366" s="57"/>
      <c r="C366" s="61">
        <v>361</v>
      </c>
      <c r="D366" s="101">
        <v>21</v>
      </c>
      <c r="E366" s="101">
        <v>9</v>
      </c>
      <c r="F366" s="101">
        <v>2.8</v>
      </c>
      <c r="G366" s="101">
        <f>ETo!$I366*((1-Constantes!$D$19)*ETo!$K366+ETo!$L366)</f>
        <v>4.2892066742789536</v>
      </c>
      <c r="H366" s="101">
        <v>1.2234656020381622</v>
      </c>
      <c r="I366" s="58"/>
    </row>
    <row r="367" spans="2:9" x14ac:dyDescent="0.3">
      <c r="B367" s="57"/>
      <c r="C367" s="61">
        <v>362</v>
      </c>
      <c r="D367" s="101">
        <v>22.5</v>
      </c>
      <c r="E367" s="101">
        <v>8.5</v>
      </c>
      <c r="F367" s="101">
        <v>6.3</v>
      </c>
      <c r="G367" s="101">
        <f>ETo!$I367*((1-Constantes!$D$19)*ETo!$K367+ETo!$L367)</f>
        <v>4.3329292459879261</v>
      </c>
      <c r="H367" s="101">
        <v>1.2967261567784383</v>
      </c>
      <c r="I367" s="58"/>
    </row>
    <row r="368" spans="2:9" x14ac:dyDescent="0.3">
      <c r="B368" s="57"/>
      <c r="C368" s="61">
        <v>363</v>
      </c>
      <c r="D368" s="101">
        <v>18.5</v>
      </c>
      <c r="E368" s="101">
        <v>8.4</v>
      </c>
      <c r="F368" s="101">
        <v>3.9</v>
      </c>
      <c r="G368" s="101">
        <f>ETo!$I368*((1-Constantes!$D$19)*ETo!$K368+ETo!$L368)</f>
        <v>4.1539585735208968</v>
      </c>
      <c r="H368" s="101">
        <v>1.2688106132196546</v>
      </c>
      <c r="I368" s="58"/>
    </row>
    <row r="369" spans="2:9" x14ac:dyDescent="0.3">
      <c r="B369" s="57"/>
      <c r="C369" s="61">
        <v>364</v>
      </c>
      <c r="D369" s="101">
        <v>19.2</v>
      </c>
      <c r="E369" s="101">
        <v>7.8</v>
      </c>
      <c r="F369" s="101">
        <v>4.0999999999999996</v>
      </c>
      <c r="G369" s="101">
        <f>ETo!$I369*((1-Constantes!$D$19)*ETo!$K369+ETo!$L369)</f>
        <v>4.1583515713354355</v>
      </c>
      <c r="H369" s="101">
        <v>1.2762538381371709</v>
      </c>
      <c r="I369" s="58"/>
    </row>
    <row r="370" spans="2:9" x14ac:dyDescent="0.3">
      <c r="B370" s="57"/>
      <c r="C370" s="61">
        <v>365</v>
      </c>
      <c r="D370" s="101">
        <v>16.600000000000001</v>
      </c>
      <c r="E370" s="101">
        <v>6.5</v>
      </c>
      <c r="F370" s="101">
        <v>2.5</v>
      </c>
      <c r="G370" s="101">
        <f>ETo!$I370*((1-Constantes!$D$19)*ETo!$K370+ETo!$L370)</f>
        <v>3.9882162164841248</v>
      </c>
      <c r="H370" s="101">
        <v>1.2543410695170669</v>
      </c>
      <c r="I370" s="58"/>
    </row>
    <row r="371" spans="2:9" x14ac:dyDescent="0.3">
      <c r="B371" s="57"/>
      <c r="C371" s="78">
        <v>366</v>
      </c>
      <c r="D371" s="101">
        <f>D6</f>
        <v>19.8</v>
      </c>
      <c r="E371" s="101">
        <f t="shared" ref="E371:H371" si="0">E6</f>
        <v>8</v>
      </c>
      <c r="F371" s="101">
        <f t="shared" si="0"/>
        <v>20.100000000000001</v>
      </c>
      <c r="G371" s="101">
        <f t="shared" ref="G371" si="1">G6</f>
        <v>4.1933120097546421</v>
      </c>
      <c r="H371" s="101">
        <f t="shared" si="0"/>
        <v>3.5956025883777398</v>
      </c>
      <c r="I371" s="58"/>
    </row>
    <row r="372" spans="2:9" x14ac:dyDescent="0.3">
      <c r="B372" s="57"/>
      <c r="C372" s="78">
        <v>367</v>
      </c>
      <c r="D372" s="101">
        <f t="shared" ref="D372:H387" si="2">D7</f>
        <v>20</v>
      </c>
      <c r="E372" s="101">
        <f t="shared" si="2"/>
        <v>7.5</v>
      </c>
      <c r="F372" s="101">
        <f t="shared" si="2"/>
        <v>0.8</v>
      </c>
      <c r="G372" s="101">
        <f t="shared" ref="G372" si="3">G7</f>
        <v>4.1802421895955506</v>
      </c>
      <c r="H372" s="101">
        <f t="shared" si="2"/>
        <v>1.2058495533566642</v>
      </c>
      <c r="I372" s="58"/>
    </row>
    <row r="373" spans="2:9" x14ac:dyDescent="0.3">
      <c r="B373" s="57"/>
      <c r="C373" s="78">
        <v>368</v>
      </c>
      <c r="D373" s="101">
        <f t="shared" si="2"/>
        <v>21</v>
      </c>
      <c r="E373" s="101">
        <f t="shared" si="2"/>
        <v>8.1</v>
      </c>
      <c r="F373" s="101">
        <f t="shared" si="2"/>
        <v>15.5</v>
      </c>
      <c r="G373" s="101">
        <f t="shared" ref="G373" si="4">G8</f>
        <v>4.2500858931766601</v>
      </c>
      <c r="H373" s="101">
        <f t="shared" si="2"/>
        <v>2.5752731916512372</v>
      </c>
      <c r="I373" s="58"/>
    </row>
    <row r="374" spans="2:9" x14ac:dyDescent="0.3">
      <c r="B374" s="57"/>
      <c r="C374" s="78">
        <v>369</v>
      </c>
      <c r="D374" s="101">
        <f t="shared" si="2"/>
        <v>19.5</v>
      </c>
      <c r="E374" s="101">
        <f t="shared" si="2"/>
        <v>8.9</v>
      </c>
      <c r="F374" s="101">
        <f t="shared" si="2"/>
        <v>2.2999999999999998</v>
      </c>
      <c r="G374" s="101">
        <f t="shared" ref="G374" si="5">G9</f>
        <v>4.2195329570065176</v>
      </c>
      <c r="H374" s="101">
        <f t="shared" si="2"/>
        <v>1.342278116725431</v>
      </c>
      <c r="I374" s="58"/>
    </row>
    <row r="375" spans="2:9" x14ac:dyDescent="0.3">
      <c r="B375" s="57"/>
      <c r="C375" s="78">
        <v>370</v>
      </c>
      <c r="D375" s="101">
        <f t="shared" si="2"/>
        <v>20.6</v>
      </c>
      <c r="E375" s="101">
        <f t="shared" si="2"/>
        <v>6.9</v>
      </c>
      <c r="F375" s="101">
        <f t="shared" si="2"/>
        <v>9.6</v>
      </c>
      <c r="G375" s="101">
        <f t="shared" ref="G375" si="6">G10</f>
        <v>4.1802482505596466</v>
      </c>
      <c r="H375" s="101">
        <f t="shared" si="2"/>
        <v>1.6960917506784017</v>
      </c>
      <c r="I375" s="58"/>
    </row>
    <row r="376" spans="2:9" x14ac:dyDescent="0.3">
      <c r="B376" s="57"/>
      <c r="C376" s="78">
        <v>371</v>
      </c>
      <c r="D376" s="101">
        <f t="shared" si="2"/>
        <v>18.5</v>
      </c>
      <c r="E376" s="101">
        <f t="shared" si="2"/>
        <v>8.4</v>
      </c>
      <c r="F376" s="101">
        <f t="shared" si="2"/>
        <v>17.100000000000001</v>
      </c>
      <c r="G376" s="101">
        <f t="shared" ref="G376" si="7">G11</f>
        <v>4.1540444980545166</v>
      </c>
      <c r="H376" s="101">
        <f t="shared" si="2"/>
        <v>3.0895402328869666</v>
      </c>
      <c r="I376" s="58"/>
    </row>
    <row r="377" spans="2:9" x14ac:dyDescent="0.3">
      <c r="B377" s="57"/>
      <c r="C377" s="78">
        <v>372</v>
      </c>
      <c r="D377" s="101">
        <f t="shared" si="2"/>
        <v>19.2</v>
      </c>
      <c r="E377" s="101">
        <f t="shared" si="2"/>
        <v>8.4</v>
      </c>
      <c r="F377" s="101">
        <f t="shared" si="2"/>
        <v>0.7</v>
      </c>
      <c r="G377" s="101">
        <f t="shared" ref="G377" si="8">G12</f>
        <v>4.1845419079490291</v>
      </c>
      <c r="H377" s="101">
        <f t="shared" si="2"/>
        <v>1.4514309807432555</v>
      </c>
      <c r="I377" s="58"/>
    </row>
    <row r="378" spans="2:9" x14ac:dyDescent="0.3">
      <c r="B378" s="57"/>
      <c r="C378" s="78">
        <v>373</v>
      </c>
      <c r="D378" s="101">
        <f t="shared" si="2"/>
        <v>19</v>
      </c>
      <c r="E378" s="101">
        <f t="shared" si="2"/>
        <v>9.4</v>
      </c>
      <c r="F378" s="101">
        <f t="shared" si="2"/>
        <v>0</v>
      </c>
      <c r="G378" s="101">
        <f t="shared" ref="G378" si="9">G13</f>
        <v>4.2193861473084961</v>
      </c>
      <c r="H378" s="101">
        <f t="shared" si="2"/>
        <v>1.3407784172268926</v>
      </c>
      <c r="I378" s="58"/>
    </row>
    <row r="379" spans="2:9" x14ac:dyDescent="0.3">
      <c r="B379" s="57"/>
      <c r="C379" s="78">
        <v>374</v>
      </c>
      <c r="D379" s="101">
        <f t="shared" si="2"/>
        <v>20.399999999999999</v>
      </c>
      <c r="E379" s="101">
        <f t="shared" si="2"/>
        <v>7.8</v>
      </c>
      <c r="F379" s="101">
        <f t="shared" si="2"/>
        <v>0</v>
      </c>
      <c r="G379" s="101">
        <f t="shared" ref="G379" si="10">G14</f>
        <v>4.2105656228283728</v>
      </c>
      <c r="H379" s="101">
        <f t="shared" si="2"/>
        <v>1.2339445056609823</v>
      </c>
      <c r="I379" s="58"/>
    </row>
    <row r="380" spans="2:9" x14ac:dyDescent="0.3">
      <c r="B380" s="57"/>
      <c r="C380" s="78">
        <v>375</v>
      </c>
      <c r="D380" s="101">
        <f t="shared" si="2"/>
        <v>20.5</v>
      </c>
      <c r="E380" s="101">
        <f t="shared" si="2"/>
        <v>7.8</v>
      </c>
      <c r="F380" s="101">
        <f t="shared" si="2"/>
        <v>0.1</v>
      </c>
      <c r="G380" s="101">
        <f t="shared" ref="G380" si="11">G15</f>
        <v>4.214808324886433</v>
      </c>
      <c r="H380" s="101">
        <f t="shared" si="2"/>
        <v>1.1339854884349567</v>
      </c>
      <c r="I380" s="58"/>
    </row>
    <row r="381" spans="2:9" x14ac:dyDescent="0.3">
      <c r="B381" s="57"/>
      <c r="C381" s="78">
        <v>376</v>
      </c>
      <c r="D381" s="101">
        <f t="shared" si="2"/>
        <v>19.5</v>
      </c>
      <c r="E381" s="101">
        <f t="shared" si="2"/>
        <v>7</v>
      </c>
      <c r="F381" s="101">
        <f t="shared" si="2"/>
        <v>2.9</v>
      </c>
      <c r="G381" s="101">
        <f t="shared" ref="G381" si="12">G16</f>
        <v>4.1361223857099638</v>
      </c>
      <c r="H381" s="101">
        <f t="shared" si="2"/>
        <v>1.1340431599414478</v>
      </c>
      <c r="I381" s="58"/>
    </row>
    <row r="382" spans="2:9" x14ac:dyDescent="0.3">
      <c r="B382" s="57"/>
      <c r="C382" s="78">
        <v>377</v>
      </c>
      <c r="D382" s="101">
        <f t="shared" si="2"/>
        <v>15.5</v>
      </c>
      <c r="E382" s="101">
        <f t="shared" si="2"/>
        <v>9.1999999999999993</v>
      </c>
      <c r="F382" s="101">
        <f t="shared" si="2"/>
        <v>17.7</v>
      </c>
      <c r="G382" s="101">
        <f t="shared" ref="G382" si="13">G17</f>
        <v>4.0574169350428617</v>
      </c>
      <c r="H382" s="101">
        <f t="shared" si="2"/>
        <v>3.2357969162921236</v>
      </c>
      <c r="I382" s="58"/>
    </row>
    <row r="383" spans="2:9" x14ac:dyDescent="0.3">
      <c r="B383" s="57"/>
      <c r="C383" s="78">
        <v>378</v>
      </c>
      <c r="D383" s="101">
        <f t="shared" si="2"/>
        <v>21.2</v>
      </c>
      <c r="E383" s="101">
        <f t="shared" si="2"/>
        <v>6.5</v>
      </c>
      <c r="F383" s="101">
        <f t="shared" si="2"/>
        <v>0.4</v>
      </c>
      <c r="G383" s="101">
        <f t="shared" ref="G383" si="14">G18</f>
        <v>4.1880518466095795</v>
      </c>
      <c r="H383" s="101">
        <f t="shared" si="2"/>
        <v>1.4458934562639241</v>
      </c>
      <c r="I383" s="58"/>
    </row>
    <row r="384" spans="2:9" x14ac:dyDescent="0.3">
      <c r="B384" s="57"/>
      <c r="C384" s="78">
        <v>379</v>
      </c>
      <c r="D384" s="101">
        <f t="shared" si="2"/>
        <v>18</v>
      </c>
      <c r="E384" s="101">
        <f t="shared" si="2"/>
        <v>9.5</v>
      </c>
      <c r="F384" s="101">
        <f t="shared" si="2"/>
        <v>0.4</v>
      </c>
      <c r="G384" s="101">
        <f t="shared" ref="G384" si="15">G19</f>
        <v>4.1790509918938312</v>
      </c>
      <c r="H384" s="101">
        <f t="shared" si="2"/>
        <v>1.3495059526051145</v>
      </c>
      <c r="I384" s="58"/>
    </row>
    <row r="385" spans="2:9" x14ac:dyDescent="0.3">
      <c r="B385" s="57"/>
      <c r="C385" s="78">
        <v>380</v>
      </c>
      <c r="D385" s="101">
        <f t="shared" si="2"/>
        <v>18.2</v>
      </c>
      <c r="E385" s="101">
        <f t="shared" si="2"/>
        <v>9.1999999999999993</v>
      </c>
      <c r="F385" s="101">
        <f t="shared" si="2"/>
        <v>0.5</v>
      </c>
      <c r="G385" s="101">
        <f t="shared" ref="G385" si="16">G20</f>
        <v>4.17436405825603</v>
      </c>
      <c r="H385" s="101">
        <f t="shared" si="2"/>
        <v>1.2597898866800317</v>
      </c>
      <c r="I385" s="58"/>
    </row>
    <row r="386" spans="2:9" x14ac:dyDescent="0.3">
      <c r="B386" s="57"/>
      <c r="C386" s="78">
        <v>381</v>
      </c>
      <c r="D386" s="101">
        <f t="shared" si="2"/>
        <v>21</v>
      </c>
      <c r="E386" s="101">
        <f t="shared" si="2"/>
        <v>7</v>
      </c>
      <c r="F386" s="101">
        <f t="shared" si="2"/>
        <v>0</v>
      </c>
      <c r="G386" s="101">
        <f t="shared" ref="G386" si="17">G21</f>
        <v>4.2001564534205285</v>
      </c>
      <c r="H386" s="101">
        <f t="shared" si="2"/>
        <v>1.1555650692802824</v>
      </c>
      <c r="I386" s="58"/>
    </row>
    <row r="387" spans="2:9" x14ac:dyDescent="0.3">
      <c r="B387" s="57"/>
      <c r="C387" s="78">
        <v>382</v>
      </c>
      <c r="D387" s="101">
        <f t="shared" si="2"/>
        <v>20</v>
      </c>
      <c r="E387" s="101">
        <f t="shared" si="2"/>
        <v>7.2</v>
      </c>
      <c r="F387" s="101">
        <f t="shared" si="2"/>
        <v>8.8000000000000007</v>
      </c>
      <c r="G387" s="101">
        <f t="shared" ref="G387" si="18">G22</f>
        <v>4.1648263799907097</v>
      </c>
      <c r="H387" s="101">
        <f t="shared" si="2"/>
        <v>1.5449266705292974</v>
      </c>
      <c r="I387" s="58"/>
    </row>
    <row r="388" spans="2:9" x14ac:dyDescent="0.3">
      <c r="B388" s="57"/>
      <c r="C388" s="78">
        <v>383</v>
      </c>
      <c r="D388" s="101">
        <f t="shared" ref="D388:H403" si="19">D23</f>
        <v>15.2</v>
      </c>
      <c r="E388" s="101">
        <f t="shared" si="19"/>
        <v>8.5</v>
      </c>
      <c r="F388" s="101">
        <f t="shared" si="19"/>
        <v>2.5</v>
      </c>
      <c r="G388" s="101">
        <f t="shared" ref="G388" si="20">G23</f>
        <v>4.0117150381723343</v>
      </c>
      <c r="H388" s="101">
        <f t="shared" si="19"/>
        <v>1.3293722147809401</v>
      </c>
      <c r="I388" s="58"/>
    </row>
    <row r="389" spans="2:9" x14ac:dyDescent="0.3">
      <c r="B389" s="57"/>
      <c r="C389" s="78">
        <v>384</v>
      </c>
      <c r="D389" s="101">
        <f t="shared" si="19"/>
        <v>21.2</v>
      </c>
      <c r="E389" s="101">
        <f t="shared" si="19"/>
        <v>4.5</v>
      </c>
      <c r="F389" s="101">
        <f t="shared" si="19"/>
        <v>7.9</v>
      </c>
      <c r="G389" s="101">
        <f t="shared" ref="G389" si="21">G24</f>
        <v>4.0983658960429867</v>
      </c>
      <c r="H389" s="101">
        <f t="shared" si="19"/>
        <v>1.6131532015776715</v>
      </c>
      <c r="I389" s="58"/>
    </row>
    <row r="390" spans="2:9" x14ac:dyDescent="0.3">
      <c r="B390" s="57"/>
      <c r="C390" s="78">
        <v>385</v>
      </c>
      <c r="D390" s="101">
        <f t="shared" si="19"/>
        <v>18</v>
      </c>
      <c r="E390" s="101">
        <f t="shared" si="19"/>
        <v>6.5</v>
      </c>
      <c r="F390" s="101">
        <f t="shared" si="19"/>
        <v>5</v>
      </c>
      <c r="G390" s="101">
        <f t="shared" ref="G390" si="22">G25</f>
        <v>4.0454254998211221</v>
      </c>
      <c r="H390" s="101">
        <f t="shared" si="19"/>
        <v>1.5184124805995169</v>
      </c>
      <c r="I390" s="58"/>
    </row>
    <row r="391" spans="2:9" x14ac:dyDescent="0.3">
      <c r="B391" s="57"/>
      <c r="C391" s="78">
        <v>386</v>
      </c>
      <c r="D391" s="101">
        <f t="shared" si="19"/>
        <v>21</v>
      </c>
      <c r="E391" s="101">
        <f t="shared" si="19"/>
        <v>8</v>
      </c>
      <c r="F391" s="101">
        <f t="shared" si="19"/>
        <v>6.2</v>
      </c>
      <c r="G391" s="101">
        <f t="shared" ref="G391" si="23">G26</f>
        <v>4.2408780151049026</v>
      </c>
      <c r="H391" s="101">
        <f t="shared" si="19"/>
        <v>1.5696137436765665</v>
      </c>
      <c r="I391" s="58"/>
    </row>
    <row r="392" spans="2:9" x14ac:dyDescent="0.3">
      <c r="B392" s="57"/>
      <c r="C392" s="78">
        <v>387</v>
      </c>
      <c r="D392" s="101">
        <f t="shared" si="19"/>
        <v>19.2</v>
      </c>
      <c r="E392" s="101">
        <f t="shared" si="19"/>
        <v>7.5</v>
      </c>
      <c r="F392" s="101">
        <f t="shared" si="19"/>
        <v>0.1</v>
      </c>
      <c r="G392" s="101">
        <f t="shared" ref="G392" si="24">G27</f>
        <v>4.1398100949779559</v>
      </c>
      <c r="H392" s="101">
        <f t="shared" si="19"/>
        <v>1.4291947825224085</v>
      </c>
      <c r="I392" s="58"/>
    </row>
    <row r="393" spans="2:9" x14ac:dyDescent="0.3">
      <c r="B393" s="57"/>
      <c r="C393" s="78">
        <v>388</v>
      </c>
      <c r="D393" s="101">
        <f t="shared" si="19"/>
        <v>17.7</v>
      </c>
      <c r="E393" s="101">
        <f t="shared" si="19"/>
        <v>7.6</v>
      </c>
      <c r="F393" s="101">
        <f t="shared" si="19"/>
        <v>19.7</v>
      </c>
      <c r="G393" s="101">
        <f t="shared" ref="G393" si="25">G28</f>
        <v>4.077930855955735</v>
      </c>
      <c r="H393" s="101">
        <f t="shared" si="19"/>
        <v>3.8448020243048981</v>
      </c>
      <c r="I393" s="58"/>
    </row>
    <row r="394" spans="2:9" x14ac:dyDescent="0.3">
      <c r="B394" s="57"/>
      <c r="C394" s="78">
        <v>389</v>
      </c>
      <c r="D394" s="101">
        <f t="shared" si="19"/>
        <v>16.399999999999999</v>
      </c>
      <c r="E394" s="101">
        <f t="shared" si="19"/>
        <v>6.7</v>
      </c>
      <c r="F394" s="101">
        <f t="shared" si="19"/>
        <v>2.4</v>
      </c>
      <c r="G394" s="101">
        <f t="shared" ref="G394" si="26">G29</f>
        <v>3.9811185422974269</v>
      </c>
      <c r="H394" s="101">
        <f t="shared" si="19"/>
        <v>1.6175923816307491</v>
      </c>
      <c r="I394" s="58"/>
    </row>
    <row r="395" spans="2:9" x14ac:dyDescent="0.3">
      <c r="B395" s="57"/>
      <c r="C395" s="78">
        <v>390</v>
      </c>
      <c r="D395" s="101">
        <f t="shared" si="19"/>
        <v>21.1</v>
      </c>
      <c r="E395" s="101">
        <f t="shared" si="19"/>
        <v>6</v>
      </c>
      <c r="F395" s="101">
        <f t="shared" si="19"/>
        <v>0</v>
      </c>
      <c r="G395" s="101">
        <f t="shared" ref="G395" si="27">G30</f>
        <v>4.1542864571862017</v>
      </c>
      <c r="H395" s="101">
        <f t="shared" si="19"/>
        <v>1.5048036971785259</v>
      </c>
      <c r="I395" s="58"/>
    </row>
    <row r="396" spans="2:9" x14ac:dyDescent="0.3">
      <c r="B396" s="57"/>
      <c r="C396" s="78">
        <v>391</v>
      </c>
      <c r="D396" s="101">
        <f t="shared" si="19"/>
        <v>21.8</v>
      </c>
      <c r="E396" s="101">
        <f t="shared" si="19"/>
        <v>5.4</v>
      </c>
      <c r="F396" s="101">
        <f t="shared" si="19"/>
        <v>4</v>
      </c>
      <c r="G396" s="101">
        <f t="shared" ref="G396" si="28">G31</f>
        <v>4.1574537828091875</v>
      </c>
      <c r="H396" s="101">
        <f t="shared" si="19"/>
        <v>1.5319344256860985</v>
      </c>
      <c r="I396" s="58"/>
    </row>
    <row r="397" spans="2:9" x14ac:dyDescent="0.3">
      <c r="B397" s="57"/>
      <c r="C397" s="78">
        <v>392</v>
      </c>
      <c r="D397" s="101">
        <f t="shared" si="19"/>
        <v>23.3</v>
      </c>
      <c r="E397" s="101">
        <f t="shared" si="19"/>
        <v>5</v>
      </c>
      <c r="F397" s="101">
        <f t="shared" si="19"/>
        <v>0.1</v>
      </c>
      <c r="G397" s="101">
        <f t="shared" ref="G397" si="29">G32</f>
        <v>4.2040459269017667</v>
      </c>
      <c r="H397" s="101">
        <f t="shared" si="19"/>
        <v>1.424381885699505</v>
      </c>
      <c r="I397" s="58"/>
    </row>
    <row r="398" spans="2:9" x14ac:dyDescent="0.3">
      <c r="B398" s="57"/>
      <c r="C398" s="78">
        <v>393</v>
      </c>
      <c r="D398" s="101">
        <f t="shared" si="19"/>
        <v>22.7</v>
      </c>
      <c r="E398" s="101">
        <f t="shared" si="19"/>
        <v>4.8</v>
      </c>
      <c r="F398" s="101">
        <f t="shared" si="19"/>
        <v>0</v>
      </c>
      <c r="G398" s="101">
        <f t="shared" ref="G398" si="30">G33</f>
        <v>4.1677973979070604</v>
      </c>
      <c r="H398" s="101">
        <f t="shared" si="19"/>
        <v>1.3175786744990317</v>
      </c>
      <c r="I398" s="58"/>
    </row>
    <row r="399" spans="2:9" x14ac:dyDescent="0.3">
      <c r="B399" s="57"/>
      <c r="C399" s="78">
        <v>394</v>
      </c>
      <c r="D399" s="101">
        <f t="shared" si="19"/>
        <v>18</v>
      </c>
      <c r="E399" s="101">
        <f t="shared" si="19"/>
        <v>5.0999999999999996</v>
      </c>
      <c r="F399" s="101">
        <f t="shared" si="19"/>
        <v>1.7</v>
      </c>
      <c r="G399" s="101">
        <f t="shared" ref="G399" si="31">G34</f>
        <v>3.9748507241339537</v>
      </c>
      <c r="H399" s="101">
        <f t="shared" si="19"/>
        <v>1.2754658649863604</v>
      </c>
      <c r="I399" s="58"/>
    </row>
    <row r="400" spans="2:9" x14ac:dyDescent="0.3">
      <c r="B400" s="57"/>
      <c r="C400" s="78">
        <v>395</v>
      </c>
      <c r="D400" s="101">
        <f t="shared" si="19"/>
        <v>22.1</v>
      </c>
      <c r="E400" s="101">
        <f t="shared" si="19"/>
        <v>5</v>
      </c>
      <c r="F400" s="101">
        <f t="shared" si="19"/>
        <v>5.2</v>
      </c>
      <c r="G400" s="101">
        <f t="shared" ref="G400" si="32">G35</f>
        <v>4.1471955318087037</v>
      </c>
      <c r="H400" s="101">
        <f t="shared" si="19"/>
        <v>1.3562422040366251</v>
      </c>
      <c r="I400" s="58"/>
    </row>
    <row r="401" spans="2:9" x14ac:dyDescent="0.3">
      <c r="B401" s="57"/>
      <c r="C401" s="78">
        <v>396</v>
      </c>
      <c r="D401" s="101">
        <f t="shared" si="19"/>
        <v>21.2</v>
      </c>
      <c r="E401" s="101">
        <f t="shared" si="19"/>
        <v>5</v>
      </c>
      <c r="F401" s="101">
        <f t="shared" si="19"/>
        <v>3.1</v>
      </c>
      <c r="G401" s="101">
        <f t="shared" ref="G401" si="33">G36</f>
        <v>4.1062816789172203</v>
      </c>
      <c r="H401" s="101">
        <f t="shared" si="19"/>
        <v>1.3527754041930637</v>
      </c>
      <c r="I401" s="58"/>
    </row>
    <row r="402" spans="2:9" x14ac:dyDescent="0.3">
      <c r="B402" s="57"/>
      <c r="C402" s="78">
        <v>397</v>
      </c>
      <c r="D402" s="101">
        <f t="shared" si="19"/>
        <v>21</v>
      </c>
      <c r="E402" s="101">
        <f t="shared" si="19"/>
        <v>6.9</v>
      </c>
      <c r="F402" s="101">
        <f t="shared" si="19"/>
        <v>1.4</v>
      </c>
      <c r="G402" s="101">
        <f t="shared" ref="G402" si="34">G37</f>
        <v>4.1782370722208038</v>
      </c>
      <c r="H402" s="101">
        <f t="shared" si="19"/>
        <v>1.2954507144270362</v>
      </c>
      <c r="I402" s="58"/>
    </row>
    <row r="403" spans="2:9" x14ac:dyDescent="0.3">
      <c r="B403" s="57"/>
      <c r="C403" s="78">
        <v>398</v>
      </c>
      <c r="D403" s="101">
        <f t="shared" si="19"/>
        <v>20.8</v>
      </c>
      <c r="E403" s="101">
        <f t="shared" si="19"/>
        <v>9.4</v>
      </c>
      <c r="F403" s="101">
        <f t="shared" si="19"/>
        <v>2.2000000000000002</v>
      </c>
      <c r="G403" s="101">
        <f t="shared" ref="G403" si="35">G38</f>
        <v>4.2761229823492073</v>
      </c>
      <c r="H403" s="101">
        <f t="shared" si="19"/>
        <v>1.2655579471481655</v>
      </c>
      <c r="I403" s="58"/>
    </row>
    <row r="404" spans="2:9" x14ac:dyDescent="0.3">
      <c r="B404" s="57"/>
      <c r="C404" s="78">
        <v>399</v>
      </c>
      <c r="D404" s="101">
        <f t="shared" ref="D404:H419" si="36">D39</f>
        <v>21.2</v>
      </c>
      <c r="E404" s="101">
        <f t="shared" si="36"/>
        <v>10.4</v>
      </c>
      <c r="F404" s="101">
        <f t="shared" si="36"/>
        <v>0</v>
      </c>
      <c r="G404" s="101">
        <f t="shared" ref="G404" si="37">G39</f>
        <v>4.3347415023479305</v>
      </c>
      <c r="H404" s="101">
        <f t="shared" si="36"/>
        <v>1.1606371170349079</v>
      </c>
      <c r="I404" s="58"/>
    </row>
    <row r="405" spans="2:9" x14ac:dyDescent="0.3">
      <c r="B405" s="57"/>
      <c r="C405" s="78">
        <v>400</v>
      </c>
      <c r="D405" s="101">
        <f t="shared" si="36"/>
        <v>21.5</v>
      </c>
      <c r="E405" s="101">
        <f t="shared" si="36"/>
        <v>7</v>
      </c>
      <c r="F405" s="101">
        <f t="shared" si="36"/>
        <v>3.3</v>
      </c>
      <c r="G405" s="101">
        <f t="shared" ref="G405" si="38">G40</f>
        <v>4.197553899274225</v>
      </c>
      <c r="H405" s="101">
        <f t="shared" si="36"/>
        <v>1.1739087389155642</v>
      </c>
      <c r="I405" s="58"/>
    </row>
    <row r="406" spans="2:9" x14ac:dyDescent="0.3">
      <c r="B406" s="57"/>
      <c r="C406" s="78">
        <v>401</v>
      </c>
      <c r="D406" s="101">
        <f t="shared" si="36"/>
        <v>23.5</v>
      </c>
      <c r="E406" s="101">
        <f t="shared" si="36"/>
        <v>8.9</v>
      </c>
      <c r="F406" s="101">
        <f t="shared" si="36"/>
        <v>0</v>
      </c>
      <c r="G406" s="101">
        <f t="shared" ref="G406" si="39">G41</f>
        <v>4.364430899104276</v>
      </c>
      <c r="H406" s="101">
        <f t="shared" si="36"/>
        <v>1.0713822106249293</v>
      </c>
      <c r="I406" s="58"/>
    </row>
    <row r="407" spans="2:9" x14ac:dyDescent="0.3">
      <c r="B407" s="57"/>
      <c r="C407" s="78">
        <v>402</v>
      </c>
      <c r="D407" s="101">
        <f t="shared" si="36"/>
        <v>24.5</v>
      </c>
      <c r="E407" s="101">
        <f t="shared" si="36"/>
        <v>9.4</v>
      </c>
      <c r="F407" s="101">
        <f t="shared" si="36"/>
        <v>0</v>
      </c>
      <c r="G407" s="101">
        <f t="shared" ref="G407" si="40">G42</f>
        <v>4.4269130428175512</v>
      </c>
      <c r="H407" s="101">
        <f t="shared" si="36"/>
        <v>0.97117967790813964</v>
      </c>
      <c r="I407" s="58"/>
    </row>
    <row r="408" spans="2:9" x14ac:dyDescent="0.3">
      <c r="B408" s="57"/>
      <c r="C408" s="78">
        <v>403</v>
      </c>
      <c r="D408" s="101">
        <f t="shared" si="36"/>
        <v>25</v>
      </c>
      <c r="E408" s="101">
        <f t="shared" si="36"/>
        <v>6.7</v>
      </c>
      <c r="F408" s="101">
        <f t="shared" si="36"/>
        <v>13.5</v>
      </c>
      <c r="G408" s="101">
        <f t="shared" ref="G408" si="41">G43</f>
        <v>4.3281627868468942</v>
      </c>
      <c r="H408" s="101">
        <f t="shared" si="36"/>
        <v>2.1270987011681908</v>
      </c>
      <c r="I408" s="58"/>
    </row>
    <row r="409" spans="2:9" x14ac:dyDescent="0.3">
      <c r="B409" s="57"/>
      <c r="C409" s="78">
        <v>404</v>
      </c>
      <c r="D409" s="101">
        <f t="shared" si="36"/>
        <v>24.5</v>
      </c>
      <c r="E409" s="101">
        <f t="shared" si="36"/>
        <v>8.1999999999999993</v>
      </c>
      <c r="F409" s="101">
        <f t="shared" si="36"/>
        <v>0</v>
      </c>
      <c r="G409" s="101">
        <f t="shared" ref="G409" si="42">G44</f>
        <v>4.3684260175073009</v>
      </c>
      <c r="H409" s="101">
        <f t="shared" si="36"/>
        <v>1.2004187285257604</v>
      </c>
      <c r="I409" s="58"/>
    </row>
    <row r="410" spans="2:9" x14ac:dyDescent="0.3">
      <c r="B410" s="57"/>
      <c r="C410" s="78">
        <v>405</v>
      </c>
      <c r="D410" s="101">
        <f t="shared" si="36"/>
        <v>18.8</v>
      </c>
      <c r="E410" s="101">
        <f t="shared" si="36"/>
        <v>8.1</v>
      </c>
      <c r="F410" s="101">
        <f t="shared" si="36"/>
        <v>2</v>
      </c>
      <c r="G410" s="101">
        <f t="shared" ref="G410" si="43">G45</f>
        <v>4.1137237032849807</v>
      </c>
      <c r="H410" s="101">
        <f t="shared" si="36"/>
        <v>1.1689217641251128</v>
      </c>
      <c r="I410" s="58"/>
    </row>
    <row r="411" spans="2:9" x14ac:dyDescent="0.3">
      <c r="B411" s="57"/>
      <c r="C411" s="78">
        <v>406</v>
      </c>
      <c r="D411" s="101">
        <f t="shared" si="36"/>
        <v>19</v>
      </c>
      <c r="E411" s="101">
        <f t="shared" si="36"/>
        <v>9.8000000000000007</v>
      </c>
      <c r="F411" s="101">
        <f t="shared" si="36"/>
        <v>21.8</v>
      </c>
      <c r="G411" s="101">
        <f t="shared" ref="G411" si="44">G46</f>
        <v>4.1924629735090848</v>
      </c>
      <c r="H411" s="101">
        <f t="shared" si="36"/>
        <v>4.4032537348740508</v>
      </c>
      <c r="I411" s="58"/>
    </row>
    <row r="412" spans="2:9" x14ac:dyDescent="0.3">
      <c r="B412" s="57"/>
      <c r="C412" s="78">
        <v>407</v>
      </c>
      <c r="D412" s="101">
        <f t="shared" si="36"/>
        <v>19.2</v>
      </c>
      <c r="E412" s="101">
        <f t="shared" si="36"/>
        <v>6.5</v>
      </c>
      <c r="F412" s="101">
        <f t="shared" si="36"/>
        <v>0</v>
      </c>
      <c r="G412" s="101">
        <f t="shared" ref="G412" si="45">G47</f>
        <v>4.0548682391488109</v>
      </c>
      <c r="H412" s="101">
        <f t="shared" si="36"/>
        <v>1.4997265502264259</v>
      </c>
      <c r="I412" s="58"/>
    </row>
    <row r="413" spans="2:9" x14ac:dyDescent="0.3">
      <c r="B413" s="57"/>
      <c r="C413" s="78">
        <v>408</v>
      </c>
      <c r="D413" s="101">
        <f t="shared" si="36"/>
        <v>21.3</v>
      </c>
      <c r="E413" s="101">
        <f t="shared" si="36"/>
        <v>8.6</v>
      </c>
      <c r="F413" s="101">
        <f t="shared" si="36"/>
        <v>1.9</v>
      </c>
      <c r="G413" s="101">
        <f t="shared" ref="G413" si="46">G48</f>
        <v>4.2324442632400814</v>
      </c>
      <c r="H413" s="101">
        <f t="shared" si="36"/>
        <v>1.4533256023375341</v>
      </c>
      <c r="I413" s="58"/>
    </row>
    <row r="414" spans="2:9" x14ac:dyDescent="0.3">
      <c r="B414" s="57"/>
      <c r="C414" s="78">
        <v>409</v>
      </c>
      <c r="D414" s="101">
        <f t="shared" si="36"/>
        <v>21.2</v>
      </c>
      <c r="E414" s="101">
        <f t="shared" si="36"/>
        <v>10.4</v>
      </c>
      <c r="F414" s="101">
        <f t="shared" si="36"/>
        <v>0.8</v>
      </c>
      <c r="G414" s="101">
        <f t="shared" ref="G414" si="47">G49</f>
        <v>4.3018024902387992</v>
      </c>
      <c r="H414" s="101">
        <f t="shared" si="36"/>
        <v>1.3697479345123544</v>
      </c>
      <c r="I414" s="58"/>
    </row>
    <row r="415" spans="2:9" x14ac:dyDescent="0.3">
      <c r="B415" s="57"/>
      <c r="C415" s="78">
        <v>410</v>
      </c>
      <c r="D415" s="101">
        <f t="shared" si="36"/>
        <v>19.8</v>
      </c>
      <c r="E415" s="101">
        <f t="shared" si="36"/>
        <v>10</v>
      </c>
      <c r="F415" s="101">
        <f t="shared" si="36"/>
        <v>0</v>
      </c>
      <c r="G415" s="101">
        <f t="shared" ref="G415" si="48">G50</f>
        <v>4.2196752766366368</v>
      </c>
      <c r="H415" s="101">
        <f t="shared" si="36"/>
        <v>1.2630436644665124</v>
      </c>
      <c r="I415" s="58"/>
    </row>
    <row r="416" spans="2:9" x14ac:dyDescent="0.3">
      <c r="B416" s="57"/>
      <c r="C416" s="78">
        <v>411</v>
      </c>
      <c r="D416" s="101">
        <f t="shared" si="36"/>
        <v>20.5</v>
      </c>
      <c r="E416" s="101">
        <f t="shared" si="36"/>
        <v>10</v>
      </c>
      <c r="F416" s="101">
        <f t="shared" si="36"/>
        <v>1.7</v>
      </c>
      <c r="G416" s="101">
        <f t="shared" ref="G416" si="49">G51</f>
        <v>4.2453136286435127</v>
      </c>
      <c r="H416" s="101">
        <f t="shared" si="36"/>
        <v>1.2173372095634136</v>
      </c>
      <c r="I416" s="58"/>
    </row>
    <row r="417" spans="2:9" x14ac:dyDescent="0.3">
      <c r="B417" s="57"/>
      <c r="C417" s="78">
        <v>412</v>
      </c>
      <c r="D417" s="101">
        <f t="shared" si="36"/>
        <v>20.7</v>
      </c>
      <c r="E417" s="101">
        <f t="shared" si="36"/>
        <v>9.1</v>
      </c>
      <c r="F417" s="101">
        <f t="shared" si="36"/>
        <v>18.100000000000001</v>
      </c>
      <c r="G417" s="101">
        <f t="shared" ref="G417" si="50">G52</f>
        <v>4.2103568210548836</v>
      </c>
      <c r="H417" s="101">
        <f t="shared" si="36"/>
        <v>3.3952154230607219</v>
      </c>
      <c r="I417" s="58"/>
    </row>
    <row r="418" spans="2:9" x14ac:dyDescent="0.3">
      <c r="B418" s="57"/>
      <c r="C418" s="78">
        <v>413</v>
      </c>
      <c r="D418" s="101">
        <f t="shared" si="36"/>
        <v>21.8</v>
      </c>
      <c r="E418" s="101">
        <f t="shared" si="36"/>
        <v>8.1</v>
      </c>
      <c r="F418" s="101">
        <f t="shared" si="36"/>
        <v>1.4</v>
      </c>
      <c r="G418" s="101">
        <f t="shared" ref="G418" si="51">G53</f>
        <v>4.2096615871153125</v>
      </c>
      <c r="H418" s="101">
        <f t="shared" si="36"/>
        <v>1.5414560032866587</v>
      </c>
      <c r="I418" s="58"/>
    </row>
    <row r="419" spans="2:9" x14ac:dyDescent="0.3">
      <c r="B419" s="57"/>
      <c r="C419" s="78">
        <v>414</v>
      </c>
      <c r="D419" s="101">
        <f t="shared" si="36"/>
        <v>23.8</v>
      </c>
      <c r="E419" s="101">
        <f t="shared" si="36"/>
        <v>8</v>
      </c>
      <c r="F419" s="101">
        <f t="shared" si="36"/>
        <v>12.5</v>
      </c>
      <c r="G419" s="101">
        <f t="shared" ref="G419" si="52">G54</f>
        <v>4.2861735290424452</v>
      </c>
      <c r="H419" s="101">
        <f t="shared" si="36"/>
        <v>2.3116266113290607</v>
      </c>
      <c r="I419" s="58"/>
    </row>
    <row r="420" spans="2:9" x14ac:dyDescent="0.3">
      <c r="B420" s="57"/>
      <c r="C420" s="78">
        <v>415</v>
      </c>
      <c r="D420" s="101">
        <f t="shared" ref="D420:H435" si="53">D55</f>
        <v>21.7</v>
      </c>
      <c r="E420" s="101">
        <f t="shared" si="53"/>
        <v>7.5</v>
      </c>
      <c r="F420" s="101">
        <f t="shared" si="53"/>
        <v>0</v>
      </c>
      <c r="G420" s="101">
        <f t="shared" ref="G420" si="54">G55</f>
        <v>4.168908132165666</v>
      </c>
      <c r="H420" s="101">
        <f t="shared" si="53"/>
        <v>1.5438254277009555</v>
      </c>
      <c r="I420" s="58"/>
    </row>
    <row r="421" spans="2:9" x14ac:dyDescent="0.3">
      <c r="B421" s="57"/>
      <c r="C421" s="78">
        <v>416</v>
      </c>
      <c r="D421" s="101">
        <f t="shared" si="53"/>
        <v>20</v>
      </c>
      <c r="E421" s="101">
        <f t="shared" si="53"/>
        <v>6</v>
      </c>
      <c r="F421" s="101">
        <f t="shared" si="53"/>
        <v>24</v>
      </c>
      <c r="G421" s="101">
        <f t="shared" ref="G421" si="55">G56</f>
        <v>4.0261950255640722</v>
      </c>
      <c r="H421" s="101">
        <f t="shared" si="53"/>
        <v>5.268308813292637</v>
      </c>
      <c r="I421" s="58"/>
    </row>
    <row r="422" spans="2:9" x14ac:dyDescent="0.3">
      <c r="B422" s="57"/>
      <c r="C422" s="78">
        <v>417</v>
      </c>
      <c r="D422" s="101">
        <f t="shared" si="53"/>
        <v>17.399999999999999</v>
      </c>
      <c r="E422" s="101">
        <f t="shared" si="53"/>
        <v>5</v>
      </c>
      <c r="F422" s="101">
        <f t="shared" si="53"/>
        <v>12.1</v>
      </c>
      <c r="G422" s="101">
        <f t="shared" ref="G422" si="56">G57</f>
        <v>3.8666043176066216</v>
      </c>
      <c r="H422" s="101">
        <f t="shared" si="53"/>
        <v>2.4614053137426222</v>
      </c>
      <c r="I422" s="58"/>
    </row>
    <row r="423" spans="2:9" x14ac:dyDescent="0.3">
      <c r="B423" s="57"/>
      <c r="C423" s="78">
        <v>418</v>
      </c>
      <c r="D423" s="101">
        <f t="shared" si="53"/>
        <v>16.399999999999999</v>
      </c>
      <c r="E423" s="101">
        <f t="shared" si="53"/>
        <v>5</v>
      </c>
      <c r="F423" s="101">
        <f t="shared" si="53"/>
        <v>6.8</v>
      </c>
      <c r="G423" s="101">
        <f t="shared" ref="G423" si="57">G58</f>
        <v>3.8181356678525646</v>
      </c>
      <c r="H423" s="101">
        <f t="shared" si="53"/>
        <v>1.956252497450039</v>
      </c>
      <c r="I423" s="58"/>
    </row>
    <row r="424" spans="2:9" x14ac:dyDescent="0.3">
      <c r="B424" s="57"/>
      <c r="C424" s="78">
        <v>419</v>
      </c>
      <c r="D424" s="101">
        <f t="shared" si="53"/>
        <v>20.5</v>
      </c>
      <c r="E424" s="101">
        <f t="shared" si="53"/>
        <v>8</v>
      </c>
      <c r="F424" s="101">
        <f t="shared" si="53"/>
        <v>27.7</v>
      </c>
      <c r="G424" s="101">
        <f t="shared" ref="G424" si="58">G59</f>
        <v>4.1148413367918462</v>
      </c>
      <c r="H424" s="101">
        <f t="shared" si="53"/>
        <v>6.8407540069502977</v>
      </c>
      <c r="I424" s="58"/>
    </row>
    <row r="425" spans="2:9" x14ac:dyDescent="0.3">
      <c r="B425" s="57"/>
      <c r="C425" s="78">
        <v>420</v>
      </c>
      <c r="D425" s="101">
        <f t="shared" si="53"/>
        <v>21.5</v>
      </c>
      <c r="E425" s="101">
        <f t="shared" si="53"/>
        <v>7.5</v>
      </c>
      <c r="F425" s="101">
        <f t="shared" si="53"/>
        <v>9</v>
      </c>
      <c r="G425" s="101">
        <f t="shared" ref="G425" si="59">G60</f>
        <v>4.1295247482926625</v>
      </c>
      <c r="H425" s="101">
        <f t="shared" si="53"/>
        <v>2.3428761560723417</v>
      </c>
      <c r="I425" s="58"/>
    </row>
    <row r="426" spans="2:9" x14ac:dyDescent="0.3">
      <c r="B426" s="57"/>
      <c r="C426" s="78">
        <v>421</v>
      </c>
      <c r="D426" s="101">
        <f t="shared" si="53"/>
        <v>19.8</v>
      </c>
      <c r="E426" s="101">
        <f t="shared" si="53"/>
        <v>8.5</v>
      </c>
      <c r="F426" s="101">
        <f t="shared" si="53"/>
        <v>0.5</v>
      </c>
      <c r="G426" s="101">
        <f t="shared" ref="G426" si="60">G61</f>
        <v>4.0928117818486207</v>
      </c>
      <c r="H426" s="101">
        <f t="shared" si="53"/>
        <v>2.0279643365142075</v>
      </c>
      <c r="I426" s="58"/>
    </row>
    <row r="427" spans="2:9" x14ac:dyDescent="0.3">
      <c r="B427" s="57"/>
      <c r="C427" s="78">
        <v>422</v>
      </c>
      <c r="D427" s="101">
        <f t="shared" si="53"/>
        <v>21.2</v>
      </c>
      <c r="E427" s="101">
        <f t="shared" si="53"/>
        <v>9.5</v>
      </c>
      <c r="F427" s="101">
        <f t="shared" si="53"/>
        <v>0</v>
      </c>
      <c r="G427" s="101">
        <f t="shared" ref="G427" si="61">G62</f>
        <v>4.1877622067473403</v>
      </c>
      <c r="H427" s="101">
        <f t="shared" si="53"/>
        <v>1.9122849593360747</v>
      </c>
      <c r="I427" s="58"/>
    </row>
    <row r="428" spans="2:9" x14ac:dyDescent="0.3">
      <c r="B428" s="57"/>
      <c r="C428" s="78">
        <v>423</v>
      </c>
      <c r="D428" s="101">
        <f t="shared" si="53"/>
        <v>17</v>
      </c>
      <c r="E428" s="101">
        <f t="shared" si="53"/>
        <v>8.8000000000000007</v>
      </c>
      <c r="F428" s="101">
        <f t="shared" si="53"/>
        <v>1.1000000000000001</v>
      </c>
      <c r="G428" s="101">
        <f t="shared" ref="G428" si="62">G63</f>
        <v>3.9723054566367964</v>
      </c>
      <c r="H428" s="101">
        <f t="shared" si="53"/>
        <v>1.8414231349023102</v>
      </c>
      <c r="I428" s="58"/>
    </row>
    <row r="429" spans="2:9" x14ac:dyDescent="0.3">
      <c r="B429" s="57"/>
      <c r="C429" s="78">
        <v>424</v>
      </c>
      <c r="D429" s="101">
        <f t="shared" si="53"/>
        <v>20.5</v>
      </c>
      <c r="E429" s="101">
        <f t="shared" si="53"/>
        <v>8.4</v>
      </c>
      <c r="F429" s="101">
        <f t="shared" si="53"/>
        <v>0.4</v>
      </c>
      <c r="G429" s="101">
        <f t="shared" ref="G429" si="63">G64</f>
        <v>4.0960470563002378</v>
      </c>
      <c r="H429" s="101">
        <f t="shared" si="53"/>
        <v>1.7468009173253582</v>
      </c>
      <c r="I429" s="58"/>
    </row>
    <row r="430" spans="2:9" x14ac:dyDescent="0.3">
      <c r="B430" s="57"/>
      <c r="C430" s="78">
        <v>425</v>
      </c>
      <c r="D430" s="101">
        <f t="shared" si="53"/>
        <v>20.6</v>
      </c>
      <c r="E430" s="101">
        <f t="shared" si="53"/>
        <v>8.4</v>
      </c>
      <c r="F430" s="101">
        <f t="shared" si="53"/>
        <v>0</v>
      </c>
      <c r="G430" s="101">
        <f t="shared" ref="G430" si="64">G65</f>
        <v>4.0923121656507098</v>
      </c>
      <c r="H430" s="101">
        <f t="shared" si="53"/>
        <v>1.6416058517647789</v>
      </c>
      <c r="I430" s="58"/>
    </row>
    <row r="431" spans="2:9" x14ac:dyDescent="0.3">
      <c r="B431" s="57"/>
      <c r="C431" s="78">
        <v>426</v>
      </c>
      <c r="D431" s="101">
        <f t="shared" si="53"/>
        <v>22</v>
      </c>
      <c r="E431" s="101">
        <f t="shared" si="53"/>
        <v>6.2</v>
      </c>
      <c r="F431" s="101">
        <f t="shared" si="53"/>
        <v>3.4</v>
      </c>
      <c r="G431" s="101">
        <f t="shared" ref="G431" si="65">G66</f>
        <v>4.050290461006913</v>
      </c>
      <c r="H431" s="101">
        <f t="shared" si="53"/>
        <v>1.6562901632511569</v>
      </c>
      <c r="I431" s="58"/>
    </row>
    <row r="432" spans="2:9" x14ac:dyDescent="0.3">
      <c r="B432" s="57"/>
      <c r="C432" s="78">
        <v>427</v>
      </c>
      <c r="D432" s="101">
        <f t="shared" si="53"/>
        <v>21.2</v>
      </c>
      <c r="E432" s="101">
        <f t="shared" si="53"/>
        <v>7</v>
      </c>
      <c r="F432" s="101">
        <f t="shared" si="53"/>
        <v>0</v>
      </c>
      <c r="G432" s="101">
        <f t="shared" ref="G432" si="66">G67</f>
        <v>4.0418363035899558</v>
      </c>
      <c r="H432" s="101">
        <f t="shared" si="53"/>
        <v>1.554571674700465</v>
      </c>
      <c r="I432" s="58"/>
    </row>
    <row r="433" spans="2:9" x14ac:dyDescent="0.3">
      <c r="B433" s="57"/>
      <c r="C433" s="78">
        <v>428</v>
      </c>
      <c r="D433" s="101">
        <f t="shared" si="53"/>
        <v>19.8</v>
      </c>
      <c r="E433" s="101">
        <f t="shared" si="53"/>
        <v>10</v>
      </c>
      <c r="F433" s="101">
        <f t="shared" si="53"/>
        <v>2.6</v>
      </c>
      <c r="G433" s="101">
        <f t="shared" ref="G433" si="67">G68</f>
        <v>4.1004520470316219</v>
      </c>
      <c r="H433" s="101">
        <f t="shared" si="53"/>
        <v>1.5436649264345652</v>
      </c>
      <c r="I433" s="58"/>
    </row>
    <row r="434" spans="2:9" x14ac:dyDescent="0.3">
      <c r="B434" s="57"/>
      <c r="C434" s="78">
        <v>429</v>
      </c>
      <c r="D434" s="101">
        <f t="shared" si="53"/>
        <v>19.5</v>
      </c>
      <c r="E434" s="101">
        <f t="shared" si="53"/>
        <v>8.5</v>
      </c>
      <c r="F434" s="101">
        <f t="shared" si="53"/>
        <v>0</v>
      </c>
      <c r="G434" s="101">
        <f t="shared" ref="G434" si="68">G69</f>
        <v>4.0157182156373352</v>
      </c>
      <c r="H434" s="101">
        <f t="shared" si="53"/>
        <v>1.4457732217530124</v>
      </c>
      <c r="I434" s="58"/>
    </row>
    <row r="435" spans="2:9" x14ac:dyDescent="0.3">
      <c r="B435" s="57"/>
      <c r="C435" s="78">
        <v>430</v>
      </c>
      <c r="D435" s="101">
        <f t="shared" si="53"/>
        <v>21.2</v>
      </c>
      <c r="E435" s="101">
        <f t="shared" si="53"/>
        <v>5</v>
      </c>
      <c r="F435" s="101">
        <f t="shared" si="53"/>
        <v>5.8</v>
      </c>
      <c r="G435" s="101">
        <f t="shared" ref="G435" si="69">G70</f>
        <v>3.9311223651293714</v>
      </c>
      <c r="H435" s="101">
        <f t="shared" si="53"/>
        <v>1.5679672147681845</v>
      </c>
      <c r="I435" s="58"/>
    </row>
    <row r="436" spans="2:9" x14ac:dyDescent="0.3">
      <c r="B436" s="57"/>
      <c r="C436" s="78">
        <v>431</v>
      </c>
      <c r="D436" s="101">
        <f t="shared" ref="D436:H451" si="70">D71</f>
        <v>17.7</v>
      </c>
      <c r="E436" s="101">
        <f t="shared" si="70"/>
        <v>7.5</v>
      </c>
      <c r="F436" s="101">
        <f t="shared" si="70"/>
        <v>0</v>
      </c>
      <c r="G436" s="101">
        <f t="shared" ref="G436" si="71">G71</f>
        <v>3.8800181723131275</v>
      </c>
      <c r="H436" s="101">
        <f t="shared" si="70"/>
        <v>1.4531277378914504</v>
      </c>
      <c r="I436" s="58"/>
    </row>
    <row r="437" spans="2:9" x14ac:dyDescent="0.3">
      <c r="B437" s="57"/>
      <c r="C437" s="78">
        <v>432</v>
      </c>
      <c r="D437" s="101">
        <f t="shared" si="70"/>
        <v>21.5</v>
      </c>
      <c r="E437" s="101">
        <f t="shared" si="70"/>
        <v>7.2</v>
      </c>
      <c r="F437" s="101">
        <f t="shared" si="70"/>
        <v>33.9</v>
      </c>
      <c r="G437" s="101">
        <f t="shared" ref="G437" si="72">G72</f>
        <v>4.0163374474947364</v>
      </c>
      <c r="H437" s="101">
        <f t="shared" si="70"/>
        <v>9.3468132740992171</v>
      </c>
      <c r="I437" s="58"/>
    </row>
    <row r="438" spans="2:9" x14ac:dyDescent="0.3">
      <c r="B438" s="57"/>
      <c r="C438" s="78">
        <v>433</v>
      </c>
      <c r="D438" s="101">
        <f t="shared" si="70"/>
        <v>18.7</v>
      </c>
      <c r="E438" s="101">
        <f t="shared" si="70"/>
        <v>7.5</v>
      </c>
      <c r="F438" s="101">
        <f t="shared" si="70"/>
        <v>2</v>
      </c>
      <c r="G438" s="101">
        <f t="shared" ref="G438" si="73">G73</f>
        <v>3.9021893556674736</v>
      </c>
      <c r="H438" s="101">
        <f t="shared" si="70"/>
        <v>2.056557924933486</v>
      </c>
      <c r="I438" s="58"/>
    </row>
    <row r="439" spans="2:9" x14ac:dyDescent="0.3">
      <c r="B439" s="57"/>
      <c r="C439" s="78">
        <v>434</v>
      </c>
      <c r="D439" s="101">
        <f t="shared" si="70"/>
        <v>21.8</v>
      </c>
      <c r="E439" s="101">
        <f t="shared" si="70"/>
        <v>7.6</v>
      </c>
      <c r="F439" s="101">
        <f t="shared" si="70"/>
        <v>13.1</v>
      </c>
      <c r="G439" s="101">
        <f t="shared" ref="G439" si="74">G74</f>
        <v>4.0248797654987438</v>
      </c>
      <c r="H439" s="101">
        <f t="shared" si="70"/>
        <v>2.9018501764971205</v>
      </c>
      <c r="I439" s="58"/>
    </row>
    <row r="440" spans="2:9" x14ac:dyDescent="0.3">
      <c r="B440" s="57"/>
      <c r="C440" s="78">
        <v>435</v>
      </c>
      <c r="D440" s="101">
        <f t="shared" si="70"/>
        <v>20.2</v>
      </c>
      <c r="E440" s="101">
        <f t="shared" si="70"/>
        <v>6.8</v>
      </c>
      <c r="F440" s="101">
        <f t="shared" si="70"/>
        <v>5.4</v>
      </c>
      <c r="G440" s="101">
        <f t="shared" ref="G440" si="75">G75</f>
        <v>3.9146519834755158</v>
      </c>
      <c r="H440" s="101">
        <f t="shared" si="70"/>
        <v>2.1734552594877981</v>
      </c>
      <c r="I440" s="58"/>
    </row>
    <row r="441" spans="2:9" x14ac:dyDescent="0.3">
      <c r="B441" s="57"/>
      <c r="C441" s="78">
        <v>436</v>
      </c>
      <c r="D441" s="101">
        <f t="shared" si="70"/>
        <v>20</v>
      </c>
      <c r="E441" s="101">
        <f t="shared" si="70"/>
        <v>8</v>
      </c>
      <c r="F441" s="101">
        <f t="shared" si="70"/>
        <v>20.100000000000001</v>
      </c>
      <c r="G441" s="101">
        <f t="shared" ref="G441" si="76">G76</f>
        <v>3.9451612360779964</v>
      </c>
      <c r="H441" s="101">
        <f t="shared" si="70"/>
        <v>4.6054455786262913</v>
      </c>
      <c r="I441" s="58"/>
    </row>
    <row r="442" spans="2:9" x14ac:dyDescent="0.3">
      <c r="B442" s="57"/>
      <c r="C442" s="78">
        <v>437</v>
      </c>
      <c r="D442" s="101">
        <f t="shared" si="70"/>
        <v>20.6</v>
      </c>
      <c r="E442" s="101">
        <f t="shared" si="70"/>
        <v>7.5</v>
      </c>
      <c r="F442" s="101">
        <f t="shared" si="70"/>
        <v>8.5</v>
      </c>
      <c r="G442" s="101">
        <f t="shared" ref="G442" si="77">G77</f>
        <v>3.9381074280580592</v>
      </c>
      <c r="H442" s="101">
        <f t="shared" si="70"/>
        <v>2.5096134060582695</v>
      </c>
      <c r="I442" s="58"/>
    </row>
    <row r="443" spans="2:9" x14ac:dyDescent="0.3">
      <c r="B443" s="57"/>
      <c r="C443" s="78">
        <v>438</v>
      </c>
      <c r="D443" s="101">
        <f t="shared" si="70"/>
        <v>16.600000000000001</v>
      </c>
      <c r="E443" s="101">
        <f t="shared" si="70"/>
        <v>8</v>
      </c>
      <c r="F443" s="101">
        <f t="shared" si="70"/>
        <v>3.4</v>
      </c>
      <c r="G443" s="101">
        <f t="shared" ref="G443" si="78">G78</f>
        <v>3.7829099293738935</v>
      </c>
      <c r="H443" s="101">
        <f t="shared" si="70"/>
        <v>2.3328614266619714</v>
      </c>
      <c r="I443" s="58"/>
    </row>
    <row r="444" spans="2:9" x14ac:dyDescent="0.3">
      <c r="B444" s="57"/>
      <c r="C444" s="78">
        <v>439</v>
      </c>
      <c r="D444" s="101">
        <f t="shared" si="70"/>
        <v>16.399999999999999</v>
      </c>
      <c r="E444" s="101">
        <f t="shared" si="70"/>
        <v>9</v>
      </c>
      <c r="F444" s="101">
        <f t="shared" si="70"/>
        <v>5.6</v>
      </c>
      <c r="G444" s="101">
        <f t="shared" ref="G444" si="79">G79</f>
        <v>3.8042839190401971</v>
      </c>
      <c r="H444" s="101">
        <f t="shared" si="70"/>
        <v>2.3593596997005997</v>
      </c>
      <c r="I444" s="58"/>
    </row>
    <row r="445" spans="2:9" x14ac:dyDescent="0.3">
      <c r="B445" s="57"/>
      <c r="C445" s="78">
        <v>440</v>
      </c>
      <c r="D445" s="101">
        <f t="shared" si="70"/>
        <v>17.600000000000001</v>
      </c>
      <c r="E445" s="101">
        <f t="shared" si="70"/>
        <v>9</v>
      </c>
      <c r="F445" s="101">
        <f t="shared" si="70"/>
        <v>18.3</v>
      </c>
      <c r="G445" s="101">
        <f t="shared" ref="G445" si="80">G80</f>
        <v>3.8415783505148959</v>
      </c>
      <c r="H445" s="101">
        <f t="shared" si="70"/>
        <v>4.3023523663830732</v>
      </c>
      <c r="I445" s="58"/>
    </row>
    <row r="446" spans="2:9" x14ac:dyDescent="0.3">
      <c r="B446" s="57"/>
      <c r="C446" s="78">
        <v>441</v>
      </c>
      <c r="D446" s="101">
        <f t="shared" si="70"/>
        <v>17.600000000000001</v>
      </c>
      <c r="E446" s="101">
        <f t="shared" si="70"/>
        <v>9.3000000000000007</v>
      </c>
      <c r="F446" s="101">
        <f t="shared" si="70"/>
        <v>0.2</v>
      </c>
      <c r="G446" s="101">
        <f t="shared" ref="G446" si="81">G81</f>
        <v>3.8417004319286989</v>
      </c>
      <c r="H446" s="101">
        <f t="shared" si="70"/>
        <v>2.3562536234519964</v>
      </c>
      <c r="I446" s="58"/>
    </row>
    <row r="447" spans="2:9" x14ac:dyDescent="0.3">
      <c r="B447" s="57"/>
      <c r="C447" s="78">
        <v>442</v>
      </c>
      <c r="D447" s="101">
        <f t="shared" si="70"/>
        <v>20.2</v>
      </c>
      <c r="E447" s="101">
        <f t="shared" si="70"/>
        <v>9.6999999999999993</v>
      </c>
      <c r="F447" s="101">
        <f t="shared" si="70"/>
        <v>2.2000000000000002</v>
      </c>
      <c r="G447" s="101">
        <f t="shared" ref="G447" si="82">G82</f>
        <v>3.9514695280656214</v>
      </c>
      <c r="H447" s="101">
        <f t="shared" si="70"/>
        <v>2.3163146530564633</v>
      </c>
      <c r="I447" s="58"/>
    </row>
    <row r="448" spans="2:9" x14ac:dyDescent="0.3">
      <c r="B448" s="57"/>
      <c r="C448" s="78">
        <v>443</v>
      </c>
      <c r="D448" s="101">
        <f t="shared" si="70"/>
        <v>21.3</v>
      </c>
      <c r="E448" s="101">
        <f t="shared" si="70"/>
        <v>9.8000000000000007</v>
      </c>
      <c r="F448" s="101">
        <f t="shared" si="70"/>
        <v>0.2</v>
      </c>
      <c r="G448" s="101">
        <f t="shared" ref="G448" si="83">G83</f>
        <v>3.9873603157677668</v>
      </c>
      <c r="H448" s="101">
        <f t="shared" si="70"/>
        <v>2.2086844197465547</v>
      </c>
      <c r="I448" s="58"/>
    </row>
    <row r="449" spans="2:9" x14ac:dyDescent="0.3">
      <c r="B449" s="57"/>
      <c r="C449" s="78">
        <v>444</v>
      </c>
      <c r="D449" s="101">
        <f t="shared" si="70"/>
        <v>20.6</v>
      </c>
      <c r="E449" s="101">
        <f t="shared" si="70"/>
        <v>8.8000000000000007</v>
      </c>
      <c r="F449" s="101">
        <f t="shared" si="70"/>
        <v>3.6</v>
      </c>
      <c r="G449" s="101">
        <f t="shared" ref="G449" si="84">G84</f>
        <v>3.9049162116726213</v>
      </c>
      <c r="H449" s="101">
        <f t="shared" si="70"/>
        <v>2.2216181054241204</v>
      </c>
      <c r="I449" s="58"/>
    </row>
    <row r="450" spans="2:9" x14ac:dyDescent="0.3">
      <c r="B450" s="57"/>
      <c r="C450" s="78">
        <v>445</v>
      </c>
      <c r="D450" s="101">
        <f t="shared" si="70"/>
        <v>17.5</v>
      </c>
      <c r="E450" s="101">
        <f t="shared" si="70"/>
        <v>8.6999999999999993</v>
      </c>
      <c r="F450" s="101">
        <f t="shared" si="70"/>
        <v>0</v>
      </c>
      <c r="G450" s="101">
        <f t="shared" ref="G450" si="85">G85</f>
        <v>3.7623618685109763</v>
      </c>
      <c r="H450" s="101">
        <f t="shared" si="70"/>
        <v>2.1135830543938239</v>
      </c>
      <c r="I450" s="58"/>
    </row>
    <row r="451" spans="2:9" x14ac:dyDescent="0.3">
      <c r="B451" s="57"/>
      <c r="C451" s="78">
        <v>446</v>
      </c>
      <c r="D451" s="101">
        <f t="shared" si="70"/>
        <v>21.8</v>
      </c>
      <c r="E451" s="101">
        <f t="shared" si="70"/>
        <v>4.8</v>
      </c>
      <c r="F451" s="101">
        <f t="shared" si="70"/>
        <v>1.7</v>
      </c>
      <c r="G451" s="101">
        <f t="shared" ref="G451" si="86">G86</f>
        <v>3.7650813674142367</v>
      </c>
      <c r="H451" s="101">
        <f t="shared" si="70"/>
        <v>2.0667826046999278</v>
      </c>
      <c r="I451" s="58"/>
    </row>
    <row r="452" spans="2:9" x14ac:dyDescent="0.3">
      <c r="B452" s="57"/>
      <c r="C452" s="78">
        <v>447</v>
      </c>
      <c r="D452" s="101">
        <f t="shared" ref="D452:H467" si="87">D87</f>
        <v>17.8</v>
      </c>
      <c r="E452" s="101">
        <f t="shared" si="87"/>
        <v>5.7</v>
      </c>
      <c r="F452" s="101">
        <f t="shared" si="87"/>
        <v>2.2999999999999998</v>
      </c>
      <c r="G452" s="101">
        <f t="shared" ref="G452" si="88">G87</f>
        <v>3.6275926075718496</v>
      </c>
      <c r="H452" s="101">
        <f t="shared" si="87"/>
        <v>2.0440356159383235</v>
      </c>
      <c r="I452" s="58"/>
    </row>
    <row r="453" spans="2:9" x14ac:dyDescent="0.3">
      <c r="B453" s="57"/>
      <c r="C453" s="78">
        <v>448</v>
      </c>
      <c r="D453" s="101">
        <f t="shared" si="87"/>
        <v>22.5</v>
      </c>
      <c r="E453" s="101">
        <f t="shared" si="87"/>
        <v>3.7</v>
      </c>
      <c r="F453" s="101">
        <f t="shared" si="87"/>
        <v>0</v>
      </c>
      <c r="G453" s="101">
        <f t="shared" ref="G453" si="89">G88</f>
        <v>3.7216195124851996</v>
      </c>
      <c r="H453" s="101">
        <f t="shared" si="87"/>
        <v>1.9418248897828101</v>
      </c>
      <c r="I453" s="58"/>
    </row>
    <row r="454" spans="2:9" x14ac:dyDescent="0.3">
      <c r="B454" s="57"/>
      <c r="C454" s="78">
        <v>449</v>
      </c>
      <c r="D454" s="101">
        <f t="shared" si="87"/>
        <v>22.5</v>
      </c>
      <c r="E454" s="101">
        <f t="shared" si="87"/>
        <v>7.8</v>
      </c>
      <c r="F454" s="101">
        <f t="shared" si="87"/>
        <v>0</v>
      </c>
      <c r="G454" s="101">
        <f t="shared" ref="G454" si="90">G89</f>
        <v>3.8710226099654768</v>
      </c>
      <c r="H454" s="101">
        <f t="shared" si="87"/>
        <v>1.8402693663725844</v>
      </c>
      <c r="I454" s="58"/>
    </row>
    <row r="455" spans="2:9" x14ac:dyDescent="0.3">
      <c r="B455" s="57"/>
      <c r="C455" s="78">
        <v>450</v>
      </c>
      <c r="D455" s="101">
        <f t="shared" si="87"/>
        <v>21.7</v>
      </c>
      <c r="E455" s="101">
        <f t="shared" si="87"/>
        <v>6.4</v>
      </c>
      <c r="F455" s="101">
        <f t="shared" si="87"/>
        <v>0</v>
      </c>
      <c r="G455" s="101">
        <f t="shared" ref="G455" si="91">G90</f>
        <v>3.7686258089049285</v>
      </c>
      <c r="H455" s="101">
        <f t="shared" si="87"/>
        <v>1.7436099901210342</v>
      </c>
      <c r="I455" s="58"/>
    </row>
    <row r="456" spans="2:9" x14ac:dyDescent="0.3">
      <c r="B456" s="57"/>
      <c r="C456" s="78">
        <v>451</v>
      </c>
      <c r="D456" s="101">
        <f t="shared" si="87"/>
        <v>21.9</v>
      </c>
      <c r="E456" s="101">
        <f t="shared" si="87"/>
        <v>7.4</v>
      </c>
      <c r="F456" s="101">
        <f t="shared" si="87"/>
        <v>0</v>
      </c>
      <c r="G456" s="101">
        <f t="shared" ref="G456" si="92">G91</f>
        <v>3.8014105728574235</v>
      </c>
      <c r="H456" s="101">
        <f t="shared" si="87"/>
        <v>1.649395639465888</v>
      </c>
      <c r="I456" s="58"/>
    </row>
    <row r="457" spans="2:9" x14ac:dyDescent="0.3">
      <c r="B457" s="57"/>
      <c r="C457" s="78">
        <v>452</v>
      </c>
      <c r="D457" s="101">
        <f t="shared" si="87"/>
        <v>21.4</v>
      </c>
      <c r="E457" s="101">
        <f t="shared" si="87"/>
        <v>5.2</v>
      </c>
      <c r="F457" s="101">
        <f t="shared" si="87"/>
        <v>11.7</v>
      </c>
      <c r="G457" s="101">
        <f t="shared" ref="G457" si="93">G92</f>
        <v>3.6797317388997675</v>
      </c>
      <c r="H457" s="101">
        <f t="shared" si="87"/>
        <v>2.4745970659183545</v>
      </c>
      <c r="I457" s="58"/>
    </row>
    <row r="458" spans="2:9" x14ac:dyDescent="0.3">
      <c r="B458" s="57"/>
      <c r="C458" s="78">
        <v>453</v>
      </c>
      <c r="D458" s="101">
        <f t="shared" si="87"/>
        <v>22.2</v>
      </c>
      <c r="E458" s="101">
        <f t="shared" si="87"/>
        <v>6</v>
      </c>
      <c r="F458" s="101">
        <f t="shared" si="87"/>
        <v>0</v>
      </c>
      <c r="G458" s="101">
        <f t="shared" ref="G458" si="94">G93</f>
        <v>3.7275485393687191</v>
      </c>
      <c r="H458" s="101">
        <f t="shared" si="87"/>
        <v>1.84026242571557</v>
      </c>
      <c r="I458" s="58"/>
    </row>
    <row r="459" spans="2:9" x14ac:dyDescent="0.3">
      <c r="B459" s="57"/>
      <c r="C459" s="78">
        <v>454</v>
      </c>
      <c r="D459" s="101">
        <f t="shared" si="87"/>
        <v>20.3</v>
      </c>
      <c r="E459" s="101">
        <f t="shared" si="87"/>
        <v>5.5</v>
      </c>
      <c r="F459" s="101">
        <f t="shared" si="87"/>
        <v>1.7</v>
      </c>
      <c r="G459" s="101">
        <f t="shared" ref="G459" si="95">G94</f>
        <v>3.6182335638112177</v>
      </c>
      <c r="H459" s="101">
        <f t="shared" si="87"/>
        <v>1.8029017356293684</v>
      </c>
      <c r="I459" s="58"/>
    </row>
    <row r="460" spans="2:9" x14ac:dyDescent="0.3">
      <c r="B460" s="57"/>
      <c r="C460" s="78">
        <v>455</v>
      </c>
      <c r="D460" s="101">
        <f t="shared" si="87"/>
        <v>22</v>
      </c>
      <c r="E460" s="101">
        <f t="shared" si="87"/>
        <v>7</v>
      </c>
      <c r="F460" s="101">
        <f t="shared" si="87"/>
        <v>0</v>
      </c>
      <c r="G460" s="101">
        <f t="shared" ref="G460" si="96">G95</f>
        <v>3.7276907425499255</v>
      </c>
      <c r="H460" s="101">
        <f t="shared" si="87"/>
        <v>1.7067722329624782</v>
      </c>
      <c r="I460" s="58"/>
    </row>
    <row r="461" spans="2:9" x14ac:dyDescent="0.3">
      <c r="B461" s="57"/>
      <c r="C461" s="78">
        <v>456</v>
      </c>
      <c r="D461" s="101">
        <f t="shared" si="87"/>
        <v>22.3</v>
      </c>
      <c r="E461" s="101">
        <f t="shared" si="87"/>
        <v>6.7</v>
      </c>
      <c r="F461" s="101">
        <f t="shared" si="87"/>
        <v>0</v>
      </c>
      <c r="G461" s="101">
        <f t="shared" ref="G461" si="97">G96</f>
        <v>3.7117066253911344</v>
      </c>
      <c r="H461" s="101">
        <f t="shared" si="87"/>
        <v>1.6139090188549681</v>
      </c>
      <c r="I461" s="58"/>
    </row>
    <row r="462" spans="2:9" x14ac:dyDescent="0.3">
      <c r="B462" s="57"/>
      <c r="C462" s="78">
        <v>457</v>
      </c>
      <c r="D462" s="101">
        <f t="shared" si="87"/>
        <v>22.4</v>
      </c>
      <c r="E462" s="101">
        <f t="shared" si="87"/>
        <v>7.8</v>
      </c>
      <c r="F462" s="101">
        <f t="shared" si="87"/>
        <v>0</v>
      </c>
      <c r="G462" s="101">
        <f t="shared" ref="G462" si="98">G97</f>
        <v>3.7421886617181541</v>
      </c>
      <c r="H462" s="101">
        <f t="shared" si="87"/>
        <v>1.5234173601148857</v>
      </c>
      <c r="I462" s="58"/>
    </row>
    <row r="463" spans="2:9" x14ac:dyDescent="0.3">
      <c r="B463" s="57"/>
      <c r="C463" s="78">
        <v>458</v>
      </c>
      <c r="D463" s="101">
        <f t="shared" si="87"/>
        <v>22</v>
      </c>
      <c r="E463" s="101">
        <f t="shared" si="87"/>
        <v>6.8</v>
      </c>
      <c r="F463" s="101">
        <f t="shared" si="87"/>
        <v>0.5</v>
      </c>
      <c r="G463" s="101">
        <f t="shared" ref="G463" si="99">G98</f>
        <v>3.6714120850052971</v>
      </c>
      <c r="H463" s="101">
        <f t="shared" si="87"/>
        <v>1.4539643504233009</v>
      </c>
      <c r="I463" s="58"/>
    </row>
    <row r="464" spans="2:9" x14ac:dyDescent="0.3">
      <c r="B464" s="57"/>
      <c r="C464" s="78">
        <v>459</v>
      </c>
      <c r="D464" s="101">
        <f t="shared" si="87"/>
        <v>20.5</v>
      </c>
      <c r="E464" s="101">
        <f t="shared" si="87"/>
        <v>7</v>
      </c>
      <c r="F464" s="101">
        <f t="shared" si="87"/>
        <v>0</v>
      </c>
      <c r="G464" s="101">
        <f t="shared" ref="G464" si="100">G99</f>
        <v>3.6048690118705911</v>
      </c>
      <c r="H464" s="101">
        <f t="shared" si="87"/>
        <v>1.3707006453922901</v>
      </c>
      <c r="I464" s="58"/>
    </row>
    <row r="465" spans="2:9" x14ac:dyDescent="0.3">
      <c r="B465" s="57"/>
      <c r="C465" s="78">
        <v>460</v>
      </c>
      <c r="D465" s="101">
        <f t="shared" si="87"/>
        <v>22.6</v>
      </c>
      <c r="E465" s="101">
        <f t="shared" si="87"/>
        <v>5</v>
      </c>
      <c r="F465" s="101">
        <f t="shared" si="87"/>
        <v>0</v>
      </c>
      <c r="G465" s="101">
        <f t="shared" ref="G465" si="101">G100</f>
        <v>3.5921806148742883</v>
      </c>
      <c r="H465" s="101">
        <f t="shared" si="87"/>
        <v>1.2902200528905174</v>
      </c>
      <c r="I465" s="58"/>
    </row>
    <row r="466" spans="2:9" x14ac:dyDescent="0.3">
      <c r="B466" s="57"/>
      <c r="C466" s="78">
        <v>461</v>
      </c>
      <c r="D466" s="101">
        <f t="shared" si="87"/>
        <v>16.8</v>
      </c>
      <c r="E466" s="101">
        <f t="shared" si="87"/>
        <v>6.5</v>
      </c>
      <c r="F466" s="101">
        <f t="shared" si="87"/>
        <v>0</v>
      </c>
      <c r="G466" s="101">
        <f t="shared" ref="G466" si="102">G101</f>
        <v>3.4122420812625727</v>
      </c>
      <c r="H466" s="101">
        <f t="shared" si="87"/>
        <v>1.2152595052007524</v>
      </c>
      <c r="I466" s="58"/>
    </row>
    <row r="467" spans="2:9" x14ac:dyDescent="0.3">
      <c r="B467" s="57"/>
      <c r="C467" s="78">
        <v>462</v>
      </c>
      <c r="D467" s="101">
        <f t="shared" si="87"/>
        <v>22.2</v>
      </c>
      <c r="E467" s="101">
        <f t="shared" si="87"/>
        <v>2.1</v>
      </c>
      <c r="F467" s="101">
        <f t="shared" si="87"/>
        <v>0.2</v>
      </c>
      <c r="G467" s="101">
        <f t="shared" ref="G467" si="103">G102</f>
        <v>3.4337493556481316</v>
      </c>
      <c r="H467" s="101">
        <f t="shared" si="87"/>
        <v>1.1490388729876222</v>
      </c>
      <c r="I467" s="58"/>
    </row>
    <row r="468" spans="2:9" x14ac:dyDescent="0.3">
      <c r="B468" s="57"/>
      <c r="C468" s="78">
        <v>463</v>
      </c>
      <c r="D468" s="101">
        <f t="shared" ref="D468:H483" si="104">D103</f>
        <v>19.3</v>
      </c>
      <c r="E468" s="101">
        <f t="shared" si="104"/>
        <v>5.4</v>
      </c>
      <c r="F468" s="101">
        <f t="shared" si="104"/>
        <v>0</v>
      </c>
      <c r="G468" s="101">
        <f t="shared" ref="G468" si="105">G103</f>
        <v>3.4322879118010219</v>
      </c>
      <c r="H468" s="101">
        <f t="shared" si="104"/>
        <v>1.0807753160336795</v>
      </c>
      <c r="I468" s="58"/>
    </row>
    <row r="469" spans="2:9" x14ac:dyDescent="0.3">
      <c r="B469" s="57"/>
      <c r="C469" s="78">
        <v>464</v>
      </c>
      <c r="D469" s="101">
        <f t="shared" si="104"/>
        <v>19.2</v>
      </c>
      <c r="E469" s="101">
        <f t="shared" si="104"/>
        <v>3.8</v>
      </c>
      <c r="F469" s="101">
        <f t="shared" si="104"/>
        <v>0</v>
      </c>
      <c r="G469" s="101">
        <f t="shared" ref="G469" si="106">G104</f>
        <v>3.3520630507051585</v>
      </c>
      <c r="H469" s="101">
        <f t="shared" si="104"/>
        <v>1.0606774656290725</v>
      </c>
      <c r="I469" s="58"/>
    </row>
    <row r="470" spans="2:9" x14ac:dyDescent="0.3">
      <c r="B470" s="57"/>
      <c r="C470" s="78">
        <v>465</v>
      </c>
      <c r="D470" s="101">
        <f t="shared" si="104"/>
        <v>18.3</v>
      </c>
      <c r="E470" s="101">
        <f t="shared" si="104"/>
        <v>7.8</v>
      </c>
      <c r="F470" s="101">
        <f t="shared" si="104"/>
        <v>0</v>
      </c>
      <c r="G470" s="101">
        <f t="shared" ref="G470" si="107">G105</f>
        <v>3.4510110591523078</v>
      </c>
      <c r="H470" s="101">
        <f t="shared" si="104"/>
        <v>1.0486584730463187</v>
      </c>
      <c r="I470" s="58"/>
    </row>
    <row r="471" spans="2:9" x14ac:dyDescent="0.3">
      <c r="B471" s="57"/>
      <c r="C471" s="78">
        <v>466</v>
      </c>
      <c r="D471" s="101">
        <f t="shared" si="104"/>
        <v>22.6</v>
      </c>
      <c r="E471" s="101">
        <f t="shared" si="104"/>
        <v>4.5</v>
      </c>
      <c r="F471" s="101">
        <f t="shared" si="104"/>
        <v>0</v>
      </c>
      <c r="G471" s="101">
        <f t="shared" ref="G471" si="108">G106</f>
        <v>3.4710905256889961</v>
      </c>
      <c r="H471" s="101">
        <f t="shared" si="104"/>
        <v>1.0380656222792037</v>
      </c>
      <c r="I471" s="58"/>
    </row>
    <row r="472" spans="2:9" x14ac:dyDescent="0.3">
      <c r="B472" s="57"/>
      <c r="C472" s="78">
        <v>467</v>
      </c>
      <c r="D472" s="101">
        <f t="shared" si="104"/>
        <v>23</v>
      </c>
      <c r="E472" s="101">
        <f t="shared" si="104"/>
        <v>4</v>
      </c>
      <c r="F472" s="101">
        <f t="shared" si="104"/>
        <v>3.5</v>
      </c>
      <c r="G472" s="101">
        <f t="shared" ref="G472" si="109">G107</f>
        <v>3.4499223799115306</v>
      </c>
      <c r="H472" s="101">
        <f t="shared" si="104"/>
        <v>1.0887431899739624</v>
      </c>
      <c r="I472" s="58"/>
    </row>
    <row r="473" spans="2:9" x14ac:dyDescent="0.3">
      <c r="B473" s="57"/>
      <c r="C473" s="78">
        <v>468</v>
      </c>
      <c r="D473" s="101">
        <f t="shared" si="104"/>
        <v>17.5</v>
      </c>
      <c r="E473" s="101">
        <f t="shared" si="104"/>
        <v>3.8</v>
      </c>
      <c r="F473" s="101">
        <f t="shared" si="104"/>
        <v>1.8</v>
      </c>
      <c r="G473" s="101">
        <f t="shared" ref="G473" si="110">G108</f>
        <v>3.2229754358100369</v>
      </c>
      <c r="H473" s="101">
        <f t="shared" si="104"/>
        <v>1.0833773615611493</v>
      </c>
      <c r="I473" s="58"/>
    </row>
    <row r="474" spans="2:9" x14ac:dyDescent="0.3">
      <c r="B474" s="57"/>
      <c r="C474" s="78">
        <v>469</v>
      </c>
      <c r="D474" s="101">
        <f t="shared" si="104"/>
        <v>22.3</v>
      </c>
      <c r="E474" s="101">
        <f t="shared" si="104"/>
        <v>4.5</v>
      </c>
      <c r="F474" s="101">
        <f t="shared" si="104"/>
        <v>0</v>
      </c>
      <c r="G474" s="101">
        <f t="shared" ref="G474" si="111">G109</f>
        <v>3.4073708167930508</v>
      </c>
      <c r="H474" s="101">
        <f t="shared" si="104"/>
        <v>1.0185363626944253</v>
      </c>
      <c r="I474" s="58"/>
    </row>
    <row r="475" spans="2:9" x14ac:dyDescent="0.3">
      <c r="B475" s="57"/>
      <c r="C475" s="78">
        <v>470</v>
      </c>
      <c r="D475" s="101">
        <f t="shared" si="104"/>
        <v>21.3</v>
      </c>
      <c r="E475" s="101">
        <f t="shared" si="104"/>
        <v>1.3</v>
      </c>
      <c r="F475" s="101">
        <f t="shared" si="104"/>
        <v>0</v>
      </c>
      <c r="G475" s="101">
        <f t="shared" ref="G475" si="112">G110</f>
        <v>3.2366146916203857</v>
      </c>
      <c r="H475" s="101">
        <f t="shared" si="104"/>
        <v>0.99951233700667741</v>
      </c>
      <c r="I475" s="58"/>
    </row>
    <row r="476" spans="2:9" x14ac:dyDescent="0.3">
      <c r="B476" s="57"/>
      <c r="C476" s="78">
        <v>471</v>
      </c>
      <c r="D476" s="101">
        <f t="shared" si="104"/>
        <v>22.2</v>
      </c>
      <c r="E476" s="101">
        <f t="shared" si="104"/>
        <v>2.7</v>
      </c>
      <c r="F476" s="101">
        <f t="shared" si="104"/>
        <v>0</v>
      </c>
      <c r="G476" s="101">
        <f t="shared" ref="G476" si="113">G111</f>
        <v>3.302779827062535</v>
      </c>
      <c r="H476" s="101">
        <f t="shared" si="104"/>
        <v>0.98817244421426786</v>
      </c>
      <c r="I476" s="58"/>
    </row>
    <row r="477" spans="2:9" x14ac:dyDescent="0.3">
      <c r="B477" s="57"/>
      <c r="C477" s="78">
        <v>472</v>
      </c>
      <c r="D477" s="101">
        <f t="shared" si="104"/>
        <v>21.7</v>
      </c>
      <c r="E477" s="101">
        <f t="shared" si="104"/>
        <v>2.4</v>
      </c>
      <c r="F477" s="101">
        <f t="shared" si="104"/>
        <v>0</v>
      </c>
      <c r="G477" s="101">
        <f t="shared" ref="G477" si="114">G112</f>
        <v>3.2563797489217619</v>
      </c>
      <c r="H477" s="101">
        <f t="shared" si="104"/>
        <v>0.97818825841460821</v>
      </c>
      <c r="I477" s="58"/>
    </row>
    <row r="478" spans="2:9" x14ac:dyDescent="0.3">
      <c r="B478" s="57"/>
      <c r="C478" s="78">
        <v>473</v>
      </c>
      <c r="D478" s="101">
        <f t="shared" si="104"/>
        <v>22</v>
      </c>
      <c r="E478" s="101">
        <f t="shared" si="104"/>
        <v>4</v>
      </c>
      <c r="F478" s="101">
        <f t="shared" si="104"/>
        <v>0.7</v>
      </c>
      <c r="G478" s="101">
        <f t="shared" ref="G478" si="115">G113</f>
        <v>3.30725208192441</v>
      </c>
      <c r="H478" s="101">
        <f t="shared" si="104"/>
        <v>0.97327778332761328</v>
      </c>
      <c r="I478" s="58"/>
    </row>
    <row r="479" spans="2:9" x14ac:dyDescent="0.3">
      <c r="B479" s="57"/>
      <c r="C479" s="78">
        <v>474</v>
      </c>
      <c r="D479" s="101">
        <f t="shared" si="104"/>
        <v>22.2</v>
      </c>
      <c r="E479" s="101">
        <f t="shared" si="104"/>
        <v>5</v>
      </c>
      <c r="F479" s="101">
        <f t="shared" si="104"/>
        <v>0.5</v>
      </c>
      <c r="G479" s="101">
        <f t="shared" ref="G479" si="116">G114</f>
        <v>3.3325631355282499</v>
      </c>
      <c r="H479" s="101">
        <f t="shared" si="104"/>
        <v>0.96315680945707449</v>
      </c>
      <c r="I479" s="58"/>
    </row>
    <row r="480" spans="2:9" x14ac:dyDescent="0.3">
      <c r="B480" s="57"/>
      <c r="C480" s="78">
        <v>475</v>
      </c>
      <c r="D480" s="101">
        <f t="shared" si="104"/>
        <v>21.5</v>
      </c>
      <c r="E480" s="101">
        <f t="shared" si="104"/>
        <v>7.5</v>
      </c>
      <c r="F480" s="101">
        <f t="shared" si="104"/>
        <v>0</v>
      </c>
      <c r="G480" s="101">
        <f t="shared" ref="G480" si="117">G115</f>
        <v>3.379212227894532</v>
      </c>
      <c r="H480" s="101">
        <f t="shared" si="104"/>
        <v>0.95020567447289872</v>
      </c>
      <c r="I480" s="58"/>
    </row>
    <row r="481" spans="2:9" x14ac:dyDescent="0.3">
      <c r="B481" s="57"/>
      <c r="C481" s="78">
        <v>476</v>
      </c>
      <c r="D481" s="101">
        <f t="shared" si="104"/>
        <v>21.9</v>
      </c>
      <c r="E481" s="101">
        <f t="shared" si="104"/>
        <v>3</v>
      </c>
      <c r="F481" s="101">
        <f t="shared" si="104"/>
        <v>0</v>
      </c>
      <c r="G481" s="101">
        <f t="shared" ref="G481" si="118">G116</f>
        <v>3.2146222247810332</v>
      </c>
      <c r="H481" s="101">
        <f t="shared" si="104"/>
        <v>0.94026877902682371</v>
      </c>
      <c r="I481" s="58"/>
    </row>
    <row r="482" spans="2:9" x14ac:dyDescent="0.3">
      <c r="B482" s="57"/>
      <c r="C482" s="78">
        <v>477</v>
      </c>
      <c r="D482" s="101">
        <f t="shared" si="104"/>
        <v>21</v>
      </c>
      <c r="E482" s="101">
        <f t="shared" si="104"/>
        <v>2.6</v>
      </c>
      <c r="F482" s="101">
        <f t="shared" si="104"/>
        <v>0.6</v>
      </c>
      <c r="G482" s="101">
        <f t="shared" ref="G482" si="119">G117</f>
        <v>3.1511300051217566</v>
      </c>
      <c r="H482" s="101">
        <f t="shared" si="104"/>
        <v>0.93499643131339782</v>
      </c>
      <c r="I482" s="58"/>
    </row>
    <row r="483" spans="2:9" x14ac:dyDescent="0.3">
      <c r="B483" s="57"/>
      <c r="C483" s="78">
        <v>478</v>
      </c>
      <c r="D483" s="101">
        <f t="shared" si="104"/>
        <v>19.5</v>
      </c>
      <c r="E483" s="101">
        <f t="shared" si="104"/>
        <v>2.2000000000000002</v>
      </c>
      <c r="F483" s="101">
        <f t="shared" si="104"/>
        <v>0</v>
      </c>
      <c r="G483" s="101">
        <f t="shared" ref="G483" si="120">G118</f>
        <v>3.0673387996820516</v>
      </c>
      <c r="H483" s="101">
        <f t="shared" si="104"/>
        <v>0.92239879973718275</v>
      </c>
      <c r="I483" s="58"/>
    </row>
    <row r="484" spans="2:9" x14ac:dyDescent="0.3">
      <c r="B484" s="57"/>
      <c r="C484" s="78">
        <v>479</v>
      </c>
      <c r="D484" s="101">
        <f t="shared" ref="D484:H499" si="121">D119</f>
        <v>17.8</v>
      </c>
      <c r="E484" s="101">
        <f t="shared" si="121"/>
        <v>6</v>
      </c>
      <c r="F484" s="101">
        <f t="shared" si="121"/>
        <v>0</v>
      </c>
      <c r="G484" s="101">
        <f t="shared" ref="G484" si="122">G119</f>
        <v>3.1230740348224248</v>
      </c>
      <c r="H484" s="101">
        <f t="shared" si="121"/>
        <v>0.91274850860403167</v>
      </c>
      <c r="I484" s="58"/>
    </row>
    <row r="485" spans="2:9" x14ac:dyDescent="0.3">
      <c r="B485" s="57"/>
      <c r="C485" s="78">
        <v>480</v>
      </c>
      <c r="D485" s="101">
        <f t="shared" si="121"/>
        <v>18.600000000000001</v>
      </c>
      <c r="E485" s="101">
        <f t="shared" si="121"/>
        <v>4.5999999999999996</v>
      </c>
      <c r="F485" s="101">
        <f t="shared" si="121"/>
        <v>0</v>
      </c>
      <c r="G485" s="101">
        <f t="shared" ref="G485" si="123">G120</f>
        <v>3.0847778617078805</v>
      </c>
      <c r="H485" s="101">
        <f t="shared" si="121"/>
        <v>0.90366177768538103</v>
      </c>
      <c r="I485" s="58"/>
    </row>
    <row r="486" spans="2:9" x14ac:dyDescent="0.3">
      <c r="B486" s="57"/>
      <c r="C486" s="78">
        <v>481</v>
      </c>
      <c r="D486" s="101">
        <f t="shared" si="121"/>
        <v>19.8</v>
      </c>
      <c r="E486" s="101">
        <f t="shared" si="121"/>
        <v>4</v>
      </c>
      <c r="F486" s="101">
        <f t="shared" si="121"/>
        <v>12.5</v>
      </c>
      <c r="G486" s="101">
        <f t="shared" ref="G486" si="124">G121</f>
        <v>3.0880428219086467</v>
      </c>
      <c r="H486" s="101">
        <f t="shared" si="121"/>
        <v>1.9000128438682864</v>
      </c>
      <c r="I486" s="58"/>
    </row>
    <row r="487" spans="2:9" x14ac:dyDescent="0.3">
      <c r="B487" s="57"/>
      <c r="C487" s="78">
        <v>482</v>
      </c>
      <c r="D487" s="101">
        <f t="shared" si="121"/>
        <v>21.7</v>
      </c>
      <c r="E487" s="101">
        <f t="shared" si="121"/>
        <v>6.5</v>
      </c>
      <c r="F487" s="101">
        <f t="shared" si="121"/>
        <v>0</v>
      </c>
      <c r="G487" s="101">
        <f t="shared" ref="G487" si="125">G122</f>
        <v>3.2225913761508069</v>
      </c>
      <c r="H487" s="101">
        <f t="shared" si="121"/>
        <v>1.1708370253172318</v>
      </c>
      <c r="I487" s="58"/>
    </row>
    <row r="488" spans="2:9" x14ac:dyDescent="0.3">
      <c r="B488" s="57"/>
      <c r="C488" s="78">
        <v>483</v>
      </c>
      <c r="D488" s="101">
        <f t="shared" si="121"/>
        <v>20.8</v>
      </c>
      <c r="E488" s="101">
        <f t="shared" si="121"/>
        <v>3.6</v>
      </c>
      <c r="F488" s="101">
        <f t="shared" si="121"/>
        <v>0</v>
      </c>
      <c r="G488" s="101">
        <f t="shared" ref="G488" si="126">G123</f>
        <v>3.0736482183836804</v>
      </c>
      <c r="H488" s="101">
        <f t="shared" si="121"/>
        <v>1.100456065246725</v>
      </c>
      <c r="I488" s="58"/>
    </row>
    <row r="489" spans="2:9" x14ac:dyDescent="0.3">
      <c r="B489" s="57"/>
      <c r="C489" s="78">
        <v>484</v>
      </c>
      <c r="D489" s="101">
        <f t="shared" si="121"/>
        <v>21.7</v>
      </c>
      <c r="E489" s="101">
        <f t="shared" si="121"/>
        <v>6</v>
      </c>
      <c r="F489" s="101">
        <f t="shared" si="121"/>
        <v>0</v>
      </c>
      <c r="G489" s="101">
        <f t="shared" ref="G489" si="127">G124</f>
        <v>3.1691060053456992</v>
      </c>
      <c r="H489" s="101">
        <f t="shared" si="121"/>
        <v>1.0306468915308535</v>
      </c>
      <c r="I489" s="58"/>
    </row>
    <row r="490" spans="2:9" x14ac:dyDescent="0.3">
      <c r="B490" s="57"/>
      <c r="C490" s="78">
        <v>485</v>
      </c>
      <c r="D490" s="101">
        <f t="shared" si="121"/>
        <v>21</v>
      </c>
      <c r="E490" s="101">
        <f t="shared" si="121"/>
        <v>4.2</v>
      </c>
      <c r="F490" s="101">
        <f t="shared" si="121"/>
        <v>0</v>
      </c>
      <c r="G490" s="101">
        <f t="shared" ref="G490" si="128">G125</f>
        <v>3.0659013806706619</v>
      </c>
      <c r="H490" s="101">
        <f t="shared" si="121"/>
        <v>0.96475238973979693</v>
      </c>
      <c r="I490" s="58"/>
    </row>
    <row r="491" spans="2:9" x14ac:dyDescent="0.3">
      <c r="B491" s="57"/>
      <c r="C491" s="78">
        <v>486</v>
      </c>
      <c r="D491" s="101">
        <f t="shared" si="121"/>
        <v>22</v>
      </c>
      <c r="E491" s="101">
        <f t="shared" si="121"/>
        <v>3.1</v>
      </c>
      <c r="F491" s="101">
        <f t="shared" si="121"/>
        <v>0</v>
      </c>
      <c r="G491" s="101">
        <f t="shared" ref="G491" si="129">G126</f>
        <v>3.0450703684531062</v>
      </c>
      <c r="H491" s="101">
        <f t="shared" si="121"/>
        <v>0.901247931503947</v>
      </c>
      <c r="I491" s="58"/>
    </row>
    <row r="492" spans="2:9" x14ac:dyDescent="0.3">
      <c r="B492" s="57"/>
      <c r="C492" s="78">
        <v>487</v>
      </c>
      <c r="D492" s="101">
        <f t="shared" si="121"/>
        <v>22.8</v>
      </c>
      <c r="E492" s="101">
        <f t="shared" si="121"/>
        <v>3.5</v>
      </c>
      <c r="F492" s="101">
        <f t="shared" si="121"/>
        <v>0</v>
      </c>
      <c r="G492" s="101">
        <f t="shared" ref="G492" si="130">G127</f>
        <v>3.0681374954410634</v>
      </c>
      <c r="H492" s="101">
        <f t="shared" si="121"/>
        <v>0.85138058655227067</v>
      </c>
      <c r="I492" s="58"/>
    </row>
    <row r="493" spans="2:9" x14ac:dyDescent="0.3">
      <c r="B493" s="57"/>
      <c r="C493" s="78">
        <v>488</v>
      </c>
      <c r="D493" s="101">
        <f t="shared" si="121"/>
        <v>23.4</v>
      </c>
      <c r="E493" s="101">
        <f t="shared" si="121"/>
        <v>3.1</v>
      </c>
      <c r="F493" s="101">
        <f t="shared" si="121"/>
        <v>0</v>
      </c>
      <c r="G493" s="101">
        <f t="shared" ref="G493" si="131">G128</f>
        <v>3.0574186070211775</v>
      </c>
      <c r="H493" s="101">
        <f t="shared" si="121"/>
        <v>0.83619047623077258</v>
      </c>
      <c r="I493" s="58"/>
    </row>
    <row r="494" spans="2:9" x14ac:dyDescent="0.3">
      <c r="B494" s="57"/>
      <c r="C494" s="78">
        <v>489</v>
      </c>
      <c r="D494" s="101">
        <f t="shared" si="121"/>
        <v>18.2</v>
      </c>
      <c r="E494" s="101">
        <f t="shared" si="121"/>
        <v>5.6</v>
      </c>
      <c r="F494" s="101">
        <f t="shared" si="121"/>
        <v>0</v>
      </c>
      <c r="G494" s="101">
        <f t="shared" ref="G494" si="132">G129</f>
        <v>2.9502012618538647</v>
      </c>
      <c r="H494" s="101">
        <f t="shared" si="121"/>
        <v>0.82682271707983279</v>
      </c>
      <c r="I494" s="58"/>
    </row>
    <row r="495" spans="2:9" x14ac:dyDescent="0.3">
      <c r="B495" s="57"/>
      <c r="C495" s="78">
        <v>490</v>
      </c>
      <c r="D495" s="101">
        <f t="shared" si="121"/>
        <v>19.600000000000001</v>
      </c>
      <c r="E495" s="101">
        <f t="shared" si="121"/>
        <v>5.3</v>
      </c>
      <c r="F495" s="101">
        <f t="shared" si="121"/>
        <v>0</v>
      </c>
      <c r="G495" s="101">
        <f t="shared" ref="G495" si="133">G130</f>
        <v>2.9697258333456058</v>
      </c>
      <c r="H495" s="101">
        <f t="shared" si="121"/>
        <v>0.81848856428509997</v>
      </c>
      <c r="I495" s="58"/>
    </row>
    <row r="496" spans="2:9" x14ac:dyDescent="0.3">
      <c r="B496" s="57"/>
      <c r="C496" s="78">
        <v>491</v>
      </c>
      <c r="D496" s="101">
        <f t="shared" si="121"/>
        <v>20.5</v>
      </c>
      <c r="E496" s="101">
        <f t="shared" si="121"/>
        <v>1.8</v>
      </c>
      <c r="F496" s="101">
        <f t="shared" si="121"/>
        <v>0</v>
      </c>
      <c r="G496" s="101">
        <f t="shared" ref="G496" si="134">G131</f>
        <v>2.8677100578512342</v>
      </c>
      <c r="H496" s="101">
        <f t="shared" si="121"/>
        <v>0.81039272634569748</v>
      </c>
      <c r="I496" s="58"/>
    </row>
    <row r="497" spans="2:9" x14ac:dyDescent="0.3">
      <c r="B497" s="57"/>
      <c r="C497" s="78">
        <v>492</v>
      </c>
      <c r="D497" s="101">
        <f t="shared" si="121"/>
        <v>20.8</v>
      </c>
      <c r="E497" s="101">
        <f t="shared" si="121"/>
        <v>4</v>
      </c>
      <c r="F497" s="101">
        <f t="shared" si="121"/>
        <v>0</v>
      </c>
      <c r="G497" s="101">
        <f t="shared" ref="G497" si="135">G132</f>
        <v>2.9329223909596327</v>
      </c>
      <c r="H497" s="101">
        <f t="shared" si="121"/>
        <v>0.8024025772934188</v>
      </c>
      <c r="I497" s="58"/>
    </row>
    <row r="498" spans="2:9" x14ac:dyDescent="0.3">
      <c r="B498" s="57"/>
      <c r="C498" s="78">
        <v>493</v>
      </c>
      <c r="D498" s="101">
        <f t="shared" si="121"/>
        <v>18.7</v>
      </c>
      <c r="E498" s="101">
        <f t="shared" si="121"/>
        <v>3.6</v>
      </c>
      <c r="F498" s="101">
        <f t="shared" si="121"/>
        <v>0</v>
      </c>
      <c r="G498" s="101">
        <f t="shared" ref="G498" si="136">G133</f>
        <v>2.8353307091280495</v>
      </c>
      <c r="H498" s="101">
        <f t="shared" si="121"/>
        <v>0.79449545793141441</v>
      </c>
      <c r="I498" s="58"/>
    </row>
    <row r="499" spans="2:9" x14ac:dyDescent="0.3">
      <c r="B499" s="57"/>
      <c r="C499" s="78">
        <v>494</v>
      </c>
      <c r="D499" s="101">
        <f t="shared" si="121"/>
        <v>21.7</v>
      </c>
      <c r="E499" s="101">
        <f t="shared" si="121"/>
        <v>1.8</v>
      </c>
      <c r="F499" s="101">
        <f t="shared" si="121"/>
        <v>0.2</v>
      </c>
      <c r="G499" s="101">
        <f t="shared" ref="G499" si="137">G134</f>
        <v>2.8580075646092515</v>
      </c>
      <c r="H499" s="101">
        <f t="shared" si="121"/>
        <v>0.78802950980983999</v>
      </c>
      <c r="I499" s="58"/>
    </row>
    <row r="500" spans="2:9" x14ac:dyDescent="0.3">
      <c r="B500" s="57"/>
      <c r="C500" s="78">
        <v>495</v>
      </c>
      <c r="D500" s="101">
        <f t="shared" ref="D500:H515" si="138">D135</f>
        <v>21.7</v>
      </c>
      <c r="E500" s="101">
        <f t="shared" si="138"/>
        <v>2.8</v>
      </c>
      <c r="F500" s="101">
        <f t="shared" si="138"/>
        <v>0</v>
      </c>
      <c r="G500" s="101">
        <f t="shared" ref="G500" si="139">G135</f>
        <v>2.8742122913518098</v>
      </c>
      <c r="H500" s="101">
        <f t="shared" si="138"/>
        <v>0.77914181847214359</v>
      </c>
      <c r="I500" s="58"/>
    </row>
    <row r="501" spans="2:9" x14ac:dyDescent="0.3">
      <c r="B501" s="57"/>
      <c r="C501" s="78">
        <v>496</v>
      </c>
      <c r="D501" s="101">
        <f t="shared" si="138"/>
        <v>21.7</v>
      </c>
      <c r="E501" s="101">
        <f t="shared" si="138"/>
        <v>2.6</v>
      </c>
      <c r="F501" s="101">
        <f t="shared" si="138"/>
        <v>0</v>
      </c>
      <c r="G501" s="101">
        <f t="shared" ref="G501" si="140">G136</f>
        <v>2.8518674253958451</v>
      </c>
      <c r="H501" s="101">
        <f t="shared" si="138"/>
        <v>0.77127839394867781</v>
      </c>
      <c r="I501" s="58"/>
    </row>
    <row r="502" spans="2:9" x14ac:dyDescent="0.3">
      <c r="B502" s="57"/>
      <c r="C502" s="78">
        <v>497</v>
      </c>
      <c r="D502" s="101">
        <f t="shared" si="138"/>
        <v>21.8</v>
      </c>
      <c r="E502" s="101">
        <f t="shared" si="138"/>
        <v>0.5</v>
      </c>
      <c r="F502" s="101">
        <f t="shared" si="138"/>
        <v>0</v>
      </c>
      <c r="G502" s="101">
        <f t="shared" ref="G502" si="141">G137</f>
        <v>2.7726328488861487</v>
      </c>
      <c r="H502" s="101">
        <f t="shared" si="138"/>
        <v>0.76364788122921512</v>
      </c>
      <c r="I502" s="58"/>
    </row>
    <row r="503" spans="2:9" x14ac:dyDescent="0.3">
      <c r="B503" s="57"/>
      <c r="C503" s="78">
        <v>498</v>
      </c>
      <c r="D503" s="101">
        <f t="shared" si="138"/>
        <v>20.8</v>
      </c>
      <c r="E503" s="101">
        <f t="shared" si="138"/>
        <v>0.2</v>
      </c>
      <c r="F503" s="101">
        <f t="shared" si="138"/>
        <v>0</v>
      </c>
      <c r="G503" s="101">
        <f t="shared" ref="G503" si="142">G138</f>
        <v>2.7166247727898978</v>
      </c>
      <c r="H503" s="101">
        <f t="shared" si="138"/>
        <v>0.75611834551966217</v>
      </c>
      <c r="I503" s="58"/>
    </row>
    <row r="504" spans="2:9" x14ac:dyDescent="0.3">
      <c r="B504" s="57"/>
      <c r="C504" s="78">
        <v>499</v>
      </c>
      <c r="D504" s="101">
        <f t="shared" si="138"/>
        <v>22</v>
      </c>
      <c r="E504" s="101">
        <f t="shared" si="138"/>
        <v>-1</v>
      </c>
      <c r="F504" s="101">
        <f t="shared" si="138"/>
        <v>0</v>
      </c>
      <c r="G504" s="101">
        <f t="shared" ref="G504" si="143">G139</f>
        <v>2.7018590740028845</v>
      </c>
      <c r="H504" s="101">
        <f t="shared" si="138"/>
        <v>0.74866727990726833</v>
      </c>
      <c r="I504" s="58"/>
    </row>
    <row r="505" spans="2:9" x14ac:dyDescent="0.3">
      <c r="B505" s="57"/>
      <c r="C505" s="78">
        <v>500</v>
      </c>
      <c r="D505" s="101">
        <f t="shared" si="138"/>
        <v>22</v>
      </c>
      <c r="E505" s="101">
        <f t="shared" si="138"/>
        <v>0.5</v>
      </c>
      <c r="F505" s="101">
        <f t="shared" si="138"/>
        <v>0</v>
      </c>
      <c r="G505" s="101">
        <f t="shared" ref="G505" si="144">G140</f>
        <v>2.7339857778645609</v>
      </c>
      <c r="H505" s="101">
        <f t="shared" si="138"/>
        <v>0.74129034159143758</v>
      </c>
      <c r="I505" s="58"/>
    </row>
    <row r="506" spans="2:9" x14ac:dyDescent="0.3">
      <c r="B506" s="57"/>
      <c r="C506" s="78">
        <v>501</v>
      </c>
      <c r="D506" s="101">
        <f t="shared" si="138"/>
        <v>21.5</v>
      </c>
      <c r="E506" s="101">
        <f t="shared" si="138"/>
        <v>-1</v>
      </c>
      <c r="F506" s="101">
        <f t="shared" si="138"/>
        <v>0</v>
      </c>
      <c r="G506" s="101">
        <f t="shared" ref="G506" si="145">G141</f>
        <v>2.6575932939996258</v>
      </c>
      <c r="H506" s="101">
        <f t="shared" si="138"/>
        <v>0.73398620784927993</v>
      </c>
      <c r="I506" s="58"/>
    </row>
    <row r="507" spans="2:9" x14ac:dyDescent="0.3">
      <c r="B507" s="57"/>
      <c r="C507" s="78">
        <v>502</v>
      </c>
      <c r="D507" s="101">
        <f t="shared" si="138"/>
        <v>21.3</v>
      </c>
      <c r="E507" s="101">
        <f t="shared" si="138"/>
        <v>0.5</v>
      </c>
      <c r="F507" s="101">
        <f t="shared" si="138"/>
        <v>0</v>
      </c>
      <c r="G507" s="101">
        <f t="shared" ref="G507" si="146">G142</f>
        <v>2.6835685327678624</v>
      </c>
      <c r="H507" s="101">
        <f t="shared" si="138"/>
        <v>0.7267540630310938</v>
      </c>
      <c r="I507" s="58"/>
    </row>
    <row r="508" spans="2:9" x14ac:dyDescent="0.3">
      <c r="B508" s="57"/>
      <c r="C508" s="78">
        <v>503</v>
      </c>
      <c r="D508" s="101">
        <f t="shared" si="138"/>
        <v>22</v>
      </c>
      <c r="E508" s="101">
        <f t="shared" si="138"/>
        <v>0.5</v>
      </c>
      <c r="F508" s="101">
        <f t="shared" si="138"/>
        <v>0</v>
      </c>
      <c r="G508" s="101">
        <f t="shared" ref="G508" si="147">G143</f>
        <v>2.6911551193161487</v>
      </c>
      <c r="H508" s="101">
        <f t="shared" si="138"/>
        <v>0.71959318150316576</v>
      </c>
      <c r="I508" s="58"/>
    </row>
    <row r="509" spans="2:9" x14ac:dyDescent="0.3">
      <c r="B509" s="57"/>
      <c r="C509" s="78">
        <v>504</v>
      </c>
      <c r="D509" s="101">
        <f t="shared" si="138"/>
        <v>20.5</v>
      </c>
      <c r="E509" s="101">
        <f t="shared" si="138"/>
        <v>0</v>
      </c>
      <c r="F509" s="101">
        <f t="shared" si="138"/>
        <v>0</v>
      </c>
      <c r="G509" s="101">
        <f t="shared" ref="G509" si="148">G144</f>
        <v>2.6164017803611714</v>
      </c>
      <c r="H509" s="101">
        <f t="shared" si="138"/>
        <v>0.71250285838495209</v>
      </c>
      <c r="I509" s="58"/>
    </row>
    <row r="510" spans="2:9" x14ac:dyDescent="0.3">
      <c r="B510" s="57"/>
      <c r="C510" s="78">
        <v>505</v>
      </c>
      <c r="D510" s="101">
        <f t="shared" si="138"/>
        <v>21.8</v>
      </c>
      <c r="E510" s="101">
        <f t="shared" si="138"/>
        <v>1.5</v>
      </c>
      <c r="F510" s="101">
        <f t="shared" si="138"/>
        <v>0</v>
      </c>
      <c r="G510" s="101">
        <f t="shared" ref="G510" si="149">G145</f>
        <v>2.6883701706147618</v>
      </c>
      <c r="H510" s="101">
        <f t="shared" si="138"/>
        <v>0.70548239799855084</v>
      </c>
      <c r="I510" s="58"/>
    </row>
    <row r="511" spans="2:9" x14ac:dyDescent="0.3">
      <c r="B511" s="57"/>
      <c r="C511" s="78">
        <v>506</v>
      </c>
      <c r="D511" s="101">
        <f t="shared" si="138"/>
        <v>22.5</v>
      </c>
      <c r="E511" s="101">
        <f t="shared" si="138"/>
        <v>1.5</v>
      </c>
      <c r="F511" s="101">
        <f t="shared" si="138"/>
        <v>0</v>
      </c>
      <c r="G511" s="101">
        <f t="shared" ref="G511" si="150">G146</f>
        <v>2.6964479912679327</v>
      </c>
      <c r="H511" s="101">
        <f t="shared" si="138"/>
        <v>0.69853111189530581</v>
      </c>
      <c r="I511" s="58"/>
    </row>
    <row r="512" spans="2:9" x14ac:dyDescent="0.3">
      <c r="B512" s="57"/>
      <c r="C512" s="78">
        <v>507</v>
      </c>
      <c r="D512" s="101">
        <f t="shared" si="138"/>
        <v>22.2</v>
      </c>
      <c r="E512" s="101">
        <f t="shared" si="138"/>
        <v>0</v>
      </c>
      <c r="F512" s="101">
        <f t="shared" si="138"/>
        <v>0</v>
      </c>
      <c r="G512" s="101">
        <f t="shared" ref="G512" si="151">G147</f>
        <v>2.6287868546013091</v>
      </c>
      <c r="H512" s="101">
        <f t="shared" si="138"/>
        <v>0.69164831847216357</v>
      </c>
      <c r="I512" s="58"/>
    </row>
    <row r="513" spans="2:9" x14ac:dyDescent="0.3">
      <c r="B513" s="57"/>
      <c r="C513" s="78">
        <v>508</v>
      </c>
      <c r="D513" s="101">
        <f t="shared" si="138"/>
        <v>21</v>
      </c>
      <c r="E513" s="101">
        <f t="shared" si="138"/>
        <v>-0.5</v>
      </c>
      <c r="F513" s="101">
        <f t="shared" si="138"/>
        <v>0</v>
      </c>
      <c r="G513" s="101">
        <f t="shared" ref="G513" si="152">G148</f>
        <v>2.5653362759684786</v>
      </c>
      <c r="H513" s="101">
        <f t="shared" si="138"/>
        <v>0.68483334285238129</v>
      </c>
      <c r="I513" s="58"/>
    </row>
    <row r="514" spans="2:9" x14ac:dyDescent="0.3">
      <c r="B514" s="57"/>
      <c r="C514" s="78">
        <v>509</v>
      </c>
      <c r="D514" s="101">
        <f t="shared" si="138"/>
        <v>20.8</v>
      </c>
      <c r="E514" s="101">
        <f t="shared" si="138"/>
        <v>-0.8</v>
      </c>
      <c r="F514" s="101">
        <f t="shared" si="138"/>
        <v>0</v>
      </c>
      <c r="G514" s="101">
        <f t="shared" ref="G514" si="153">G149</f>
        <v>2.5384847281361522</v>
      </c>
      <c r="H514" s="101">
        <f t="shared" si="138"/>
        <v>0.67808551681064921</v>
      </c>
      <c r="I514" s="58"/>
    </row>
    <row r="515" spans="2:9" x14ac:dyDescent="0.3">
      <c r="B515" s="57"/>
      <c r="C515" s="78">
        <v>510</v>
      </c>
      <c r="D515" s="101">
        <f t="shared" si="138"/>
        <v>20.399999999999999</v>
      </c>
      <c r="E515" s="101">
        <f t="shared" si="138"/>
        <v>-1.4</v>
      </c>
      <c r="F515" s="101">
        <f t="shared" si="138"/>
        <v>0</v>
      </c>
      <c r="G515" s="101">
        <f t="shared" ref="G515" si="154">G150</f>
        <v>2.497399175341378</v>
      </c>
      <c r="H515" s="101">
        <f t="shared" si="138"/>
        <v>0.67140417870612457</v>
      </c>
      <c r="I515" s="58"/>
    </row>
    <row r="516" spans="2:9" x14ac:dyDescent="0.3">
      <c r="B516" s="57"/>
      <c r="C516" s="78">
        <v>511</v>
      </c>
      <c r="D516" s="101">
        <f t="shared" ref="D516:H531" si="155">D151</f>
        <v>22</v>
      </c>
      <c r="E516" s="101">
        <f t="shared" si="155"/>
        <v>-1</v>
      </c>
      <c r="F516" s="101">
        <f t="shared" si="155"/>
        <v>0</v>
      </c>
      <c r="G516" s="101">
        <f t="shared" ref="G516" si="156">G151</f>
        <v>2.5449925517064891</v>
      </c>
      <c r="H516" s="101">
        <f t="shared" si="155"/>
        <v>0.6647886734173164</v>
      </c>
      <c r="I516" s="58"/>
    </row>
    <row r="517" spans="2:9" x14ac:dyDescent="0.3">
      <c r="B517" s="57"/>
      <c r="C517" s="78">
        <v>512</v>
      </c>
      <c r="D517" s="101">
        <f t="shared" si="155"/>
        <v>21.2</v>
      </c>
      <c r="E517" s="101">
        <f t="shared" si="155"/>
        <v>0.5</v>
      </c>
      <c r="F517" s="101">
        <f t="shared" si="155"/>
        <v>0</v>
      </c>
      <c r="G517" s="101">
        <f t="shared" ref="G517" si="157">G152</f>
        <v>2.5545160670373375</v>
      </c>
      <c r="H517" s="101">
        <f t="shared" si="155"/>
        <v>0.65823835227780969</v>
      </c>
      <c r="I517" s="58"/>
    </row>
    <row r="518" spans="2:9" x14ac:dyDescent="0.3">
      <c r="B518" s="57"/>
      <c r="C518" s="78">
        <v>513</v>
      </c>
      <c r="D518" s="101">
        <f t="shared" si="155"/>
        <v>21</v>
      </c>
      <c r="E518" s="101">
        <f t="shared" si="155"/>
        <v>-0.8</v>
      </c>
      <c r="F518" s="101">
        <f t="shared" si="155"/>
        <v>0</v>
      </c>
      <c r="G518" s="101">
        <f t="shared" ref="G518" si="158">G153</f>
        <v>2.4997471875623698</v>
      </c>
      <c r="H518" s="101">
        <f t="shared" si="155"/>
        <v>0.65175257301265566</v>
      </c>
      <c r="I518" s="58"/>
    </row>
    <row r="519" spans="2:9" x14ac:dyDescent="0.3">
      <c r="B519" s="57"/>
      <c r="C519" s="78">
        <v>514</v>
      </c>
      <c r="D519" s="101">
        <f t="shared" si="155"/>
        <v>20.6</v>
      </c>
      <c r="E519" s="101">
        <f t="shared" si="155"/>
        <v>-0.5</v>
      </c>
      <c r="F519" s="101">
        <f t="shared" si="155"/>
        <v>0</v>
      </c>
      <c r="G519" s="101">
        <f t="shared" ref="G519" si="159">G154</f>
        <v>2.486525137348869</v>
      </c>
      <c r="H519" s="101">
        <f t="shared" si="155"/>
        <v>0.64533069967539336</v>
      </c>
      <c r="I519" s="58"/>
    </row>
    <row r="520" spans="2:9" x14ac:dyDescent="0.3">
      <c r="B520" s="57"/>
      <c r="C520" s="78">
        <v>515</v>
      </c>
      <c r="D520" s="101">
        <f t="shared" si="155"/>
        <v>21.7</v>
      </c>
      <c r="E520" s="101">
        <f t="shared" si="155"/>
        <v>-3</v>
      </c>
      <c r="F520" s="101">
        <f t="shared" si="155"/>
        <v>0</v>
      </c>
      <c r="G520" s="101">
        <f t="shared" ref="G520" si="160">G155</f>
        <v>2.4361696034803524</v>
      </c>
      <c r="H520" s="101">
        <f t="shared" si="155"/>
        <v>0.63897210258569426</v>
      </c>
      <c r="I520" s="58"/>
    </row>
    <row r="521" spans="2:9" x14ac:dyDescent="0.3">
      <c r="B521" s="57"/>
      <c r="C521" s="78">
        <v>516</v>
      </c>
      <c r="D521" s="101">
        <f t="shared" si="155"/>
        <v>22</v>
      </c>
      <c r="E521" s="101">
        <f t="shared" si="155"/>
        <v>-2.5</v>
      </c>
      <c r="F521" s="101">
        <f t="shared" si="155"/>
        <v>0</v>
      </c>
      <c r="G521" s="101">
        <f t="shared" ref="G521" si="161">G156</f>
        <v>2.449703626887715</v>
      </c>
      <c r="H521" s="101">
        <f t="shared" si="155"/>
        <v>0.63267615826761969</v>
      </c>
      <c r="I521" s="58"/>
    </row>
    <row r="522" spans="2:9" x14ac:dyDescent="0.3">
      <c r="B522" s="57"/>
      <c r="C522" s="78">
        <v>517</v>
      </c>
      <c r="D522" s="101">
        <f t="shared" si="155"/>
        <v>22.2</v>
      </c>
      <c r="E522" s="101">
        <f t="shared" si="155"/>
        <v>-2.4</v>
      </c>
      <c r="F522" s="101">
        <f t="shared" si="155"/>
        <v>0</v>
      </c>
      <c r="G522" s="101">
        <f t="shared" ref="G522" si="162">G157</f>
        <v>2.4491551758713777</v>
      </c>
      <c r="H522" s="101">
        <f t="shared" si="155"/>
        <v>0.62644224938848836</v>
      </c>
      <c r="I522" s="58"/>
    </row>
    <row r="523" spans="2:9" x14ac:dyDescent="0.3">
      <c r="B523" s="57"/>
      <c r="C523" s="78">
        <v>518</v>
      </c>
      <c r="D523" s="101">
        <f t="shared" si="155"/>
        <v>19</v>
      </c>
      <c r="E523" s="101">
        <f t="shared" si="155"/>
        <v>0</v>
      </c>
      <c r="F523" s="101">
        <f t="shared" si="155"/>
        <v>11.6</v>
      </c>
      <c r="G523" s="101">
        <f t="shared" ref="G523" si="163">G158</f>
        <v>2.4174934180401988</v>
      </c>
      <c r="H523" s="101">
        <f t="shared" si="155"/>
        <v>1.4767519172164114</v>
      </c>
      <c r="I523" s="58"/>
    </row>
    <row r="524" spans="2:9" x14ac:dyDescent="0.3">
      <c r="B524" s="57"/>
      <c r="C524" s="78">
        <v>519</v>
      </c>
      <c r="D524" s="101">
        <f t="shared" si="155"/>
        <v>11.6</v>
      </c>
      <c r="E524" s="101">
        <f t="shared" si="155"/>
        <v>3.5</v>
      </c>
      <c r="F524" s="101">
        <f t="shared" si="155"/>
        <v>1.3</v>
      </c>
      <c r="G524" s="101">
        <f t="shared" ref="G524" si="164">G159</f>
        <v>2.2992650471342566</v>
      </c>
      <c r="H524" s="101">
        <f t="shared" si="155"/>
        <v>0.94472018161146487</v>
      </c>
      <c r="I524" s="58"/>
    </row>
    <row r="525" spans="2:9" x14ac:dyDescent="0.3">
      <c r="B525" s="57"/>
      <c r="C525" s="78">
        <v>520</v>
      </c>
      <c r="D525" s="101">
        <f t="shared" si="155"/>
        <v>18.8</v>
      </c>
      <c r="E525" s="101">
        <f t="shared" si="155"/>
        <v>6.5</v>
      </c>
      <c r="F525" s="101">
        <f t="shared" si="155"/>
        <v>0</v>
      </c>
      <c r="G525" s="101">
        <f t="shared" ref="G525" si="165">G160</f>
        <v>2.5826256926115736</v>
      </c>
      <c r="H525" s="101">
        <f t="shared" si="155"/>
        <v>0.88377610078853419</v>
      </c>
      <c r="I525" s="58"/>
    </row>
    <row r="526" spans="2:9" x14ac:dyDescent="0.3">
      <c r="B526" s="57"/>
      <c r="C526" s="78">
        <v>521</v>
      </c>
      <c r="D526" s="101">
        <f t="shared" si="155"/>
        <v>18.899999999999999</v>
      </c>
      <c r="E526" s="101">
        <f t="shared" si="155"/>
        <v>0.6</v>
      </c>
      <c r="F526" s="101">
        <f t="shared" si="155"/>
        <v>0</v>
      </c>
      <c r="G526" s="101">
        <f t="shared" ref="G526" si="166">G161</f>
        <v>2.407726635895548</v>
      </c>
      <c r="H526" s="101">
        <f t="shared" si="155"/>
        <v>0.82771851848180744</v>
      </c>
      <c r="I526" s="58"/>
    </row>
    <row r="527" spans="2:9" x14ac:dyDescent="0.3">
      <c r="B527" s="57"/>
      <c r="C527" s="78">
        <v>522</v>
      </c>
      <c r="D527" s="101">
        <f t="shared" si="155"/>
        <v>20.6</v>
      </c>
      <c r="E527" s="101">
        <f t="shared" si="155"/>
        <v>1.5</v>
      </c>
      <c r="F527" s="101">
        <f t="shared" si="155"/>
        <v>0</v>
      </c>
      <c r="G527" s="101">
        <f t="shared" ref="G527" si="167">G162</f>
        <v>2.474418054429151</v>
      </c>
      <c r="H527" s="101">
        <f t="shared" si="155"/>
        <v>0.77229829002998884</v>
      </c>
      <c r="I527" s="58"/>
    </row>
    <row r="528" spans="2:9" x14ac:dyDescent="0.3">
      <c r="B528" s="57"/>
      <c r="C528" s="78">
        <v>523</v>
      </c>
      <c r="D528" s="101">
        <f t="shared" si="155"/>
        <v>21.4</v>
      </c>
      <c r="E528" s="101">
        <f t="shared" si="155"/>
        <v>-1.4</v>
      </c>
      <c r="F528" s="101">
        <f t="shared" si="155"/>
        <v>0</v>
      </c>
      <c r="G528" s="101">
        <f t="shared" ref="G528" si="168">G163</f>
        <v>2.4077825628096594</v>
      </c>
      <c r="H528" s="101">
        <f t="shared" si="155"/>
        <v>0.71974881770565036</v>
      </c>
      <c r="I528" s="58"/>
    </row>
    <row r="529" spans="2:9" x14ac:dyDescent="0.3">
      <c r="B529" s="57"/>
      <c r="C529" s="78">
        <v>524</v>
      </c>
      <c r="D529" s="101">
        <f t="shared" si="155"/>
        <v>20.2</v>
      </c>
      <c r="E529" s="101">
        <f t="shared" si="155"/>
        <v>0.8</v>
      </c>
      <c r="F529" s="101">
        <f t="shared" si="155"/>
        <v>0</v>
      </c>
      <c r="G529" s="101">
        <f t="shared" ref="G529" si="169">G164</f>
        <v>2.4295771947209182</v>
      </c>
      <c r="H529" s="101">
        <f t="shared" si="155"/>
        <v>0.6684789463114138</v>
      </c>
      <c r="I529" s="58"/>
    </row>
    <row r="530" spans="2:9" x14ac:dyDescent="0.3">
      <c r="B530" s="57"/>
      <c r="C530" s="78">
        <v>525</v>
      </c>
      <c r="D530" s="101">
        <f t="shared" si="155"/>
        <v>15</v>
      </c>
      <c r="E530" s="101">
        <f t="shared" si="155"/>
        <v>1.6</v>
      </c>
      <c r="F530" s="101">
        <f t="shared" si="155"/>
        <v>1.7</v>
      </c>
      <c r="G530" s="101">
        <f t="shared" ref="G530" si="170">G165</f>
        <v>2.3005590135097389</v>
      </c>
      <c r="H530" s="101">
        <f t="shared" si="155"/>
        <v>0.67890355415465209</v>
      </c>
      <c r="I530" s="58"/>
    </row>
    <row r="531" spans="2:9" x14ac:dyDescent="0.3">
      <c r="B531" s="57"/>
      <c r="C531" s="78">
        <v>526</v>
      </c>
      <c r="D531" s="101">
        <f t="shared" si="155"/>
        <v>14.5</v>
      </c>
      <c r="E531" s="101">
        <f t="shared" si="155"/>
        <v>0.5</v>
      </c>
      <c r="F531" s="101">
        <f t="shared" si="155"/>
        <v>1.3</v>
      </c>
      <c r="G531" s="101">
        <f t="shared" ref="G531" si="171">G166</f>
        <v>2.251181929308967</v>
      </c>
      <c r="H531" s="101">
        <f t="shared" si="155"/>
        <v>0.67604261583468173</v>
      </c>
      <c r="I531" s="58"/>
    </row>
    <row r="532" spans="2:9" x14ac:dyDescent="0.3">
      <c r="B532" s="57"/>
      <c r="C532" s="78">
        <v>527</v>
      </c>
      <c r="D532" s="101">
        <f t="shared" ref="D532:H547" si="172">D167</f>
        <v>17.2</v>
      </c>
      <c r="E532" s="101">
        <f t="shared" si="172"/>
        <v>1</v>
      </c>
      <c r="F532" s="101">
        <f t="shared" si="172"/>
        <v>0.3</v>
      </c>
      <c r="G532" s="101">
        <f t="shared" ref="G532" si="173">G167</f>
        <v>2.3343650019835698</v>
      </c>
      <c r="H532" s="101">
        <f t="shared" si="172"/>
        <v>0.63767204069798034</v>
      </c>
      <c r="I532" s="58"/>
    </row>
    <row r="533" spans="2:9" x14ac:dyDescent="0.3">
      <c r="B533" s="57"/>
      <c r="C533" s="78">
        <v>528</v>
      </c>
      <c r="D533" s="101">
        <f t="shared" si="172"/>
        <v>19.3</v>
      </c>
      <c r="E533" s="101">
        <f t="shared" si="172"/>
        <v>2.4</v>
      </c>
      <c r="F533" s="101">
        <f t="shared" si="172"/>
        <v>0</v>
      </c>
      <c r="G533" s="101">
        <f t="shared" ref="G533" si="174">G168</f>
        <v>2.4274604228350767</v>
      </c>
      <c r="H533" s="101">
        <f t="shared" si="172"/>
        <v>0.58867937610803378</v>
      </c>
      <c r="I533" s="58"/>
    </row>
    <row r="534" spans="2:9" x14ac:dyDescent="0.3">
      <c r="B534" s="57"/>
      <c r="C534" s="78">
        <v>529</v>
      </c>
      <c r="D534" s="101">
        <f t="shared" si="172"/>
        <v>16.600000000000001</v>
      </c>
      <c r="E534" s="101">
        <f t="shared" si="172"/>
        <v>0.5</v>
      </c>
      <c r="F534" s="101">
        <f t="shared" si="172"/>
        <v>0</v>
      </c>
      <c r="G534" s="101">
        <f t="shared" ref="G534" si="175">G169</f>
        <v>2.2951422074776708</v>
      </c>
      <c r="H534" s="101">
        <f t="shared" si="172"/>
        <v>0.56071894970316749</v>
      </c>
      <c r="I534" s="58"/>
    </row>
    <row r="535" spans="2:9" x14ac:dyDescent="0.3">
      <c r="B535" s="57"/>
      <c r="C535" s="78">
        <v>530</v>
      </c>
      <c r="D535" s="101">
        <f t="shared" si="172"/>
        <v>20</v>
      </c>
      <c r="E535" s="101">
        <f t="shared" si="172"/>
        <v>-0.5</v>
      </c>
      <c r="F535" s="101">
        <f t="shared" si="172"/>
        <v>0</v>
      </c>
      <c r="G535" s="101">
        <f t="shared" ref="G535" si="176">G170</f>
        <v>2.3576259440284444</v>
      </c>
      <c r="H535" s="101">
        <f t="shared" si="172"/>
        <v>0.551516898593992</v>
      </c>
      <c r="I535" s="58"/>
    </row>
    <row r="536" spans="2:9" x14ac:dyDescent="0.3">
      <c r="B536" s="57"/>
      <c r="C536" s="78">
        <v>531</v>
      </c>
      <c r="D536" s="101">
        <f t="shared" si="172"/>
        <v>17.8</v>
      </c>
      <c r="E536" s="101">
        <f t="shared" si="172"/>
        <v>-1.5</v>
      </c>
      <c r="F536" s="101">
        <f t="shared" si="172"/>
        <v>0</v>
      </c>
      <c r="G536" s="101">
        <f t="shared" ref="G536" si="177">G171</f>
        <v>2.2661450634126026</v>
      </c>
      <c r="H536" s="101">
        <f t="shared" si="172"/>
        <v>0.54547249783773333</v>
      </c>
      <c r="I536" s="58"/>
    </row>
    <row r="537" spans="2:9" x14ac:dyDescent="0.3">
      <c r="B537" s="57"/>
      <c r="C537" s="78">
        <v>532</v>
      </c>
      <c r="D537" s="101">
        <f t="shared" si="172"/>
        <v>20.5</v>
      </c>
      <c r="E537" s="101">
        <f t="shared" si="172"/>
        <v>-0.8</v>
      </c>
      <c r="F537" s="101">
        <f t="shared" si="172"/>
        <v>0</v>
      </c>
      <c r="G537" s="101">
        <f t="shared" ref="G537" si="178">G172</f>
        <v>2.3567361539414118</v>
      </c>
      <c r="H537" s="101">
        <f t="shared" si="172"/>
        <v>0.53999657746221608</v>
      </c>
      <c r="I537" s="58"/>
    </row>
    <row r="538" spans="2:9" x14ac:dyDescent="0.3">
      <c r="B538" s="57"/>
      <c r="C538" s="78">
        <v>533</v>
      </c>
      <c r="D538" s="101">
        <f t="shared" si="172"/>
        <v>19</v>
      </c>
      <c r="E538" s="101">
        <f t="shared" si="172"/>
        <v>-1.4</v>
      </c>
      <c r="F538" s="101">
        <f t="shared" si="172"/>
        <v>0</v>
      </c>
      <c r="G538" s="101">
        <f t="shared" ref="G538" si="179">G173</f>
        <v>2.2963070717009608</v>
      </c>
      <c r="H538" s="101">
        <f t="shared" si="172"/>
        <v>0.53465906152514808</v>
      </c>
      <c r="I538" s="58"/>
    </row>
    <row r="539" spans="2:9" x14ac:dyDescent="0.3">
      <c r="B539" s="57"/>
      <c r="C539" s="78">
        <v>534</v>
      </c>
      <c r="D539" s="101">
        <f t="shared" si="172"/>
        <v>19.600000000000001</v>
      </c>
      <c r="E539" s="101">
        <f t="shared" si="172"/>
        <v>-2.5</v>
      </c>
      <c r="F539" s="101">
        <f t="shared" si="172"/>
        <v>0</v>
      </c>
      <c r="G539" s="101">
        <f t="shared" ref="G539" si="180">G174</f>
        <v>2.2805590911622251</v>
      </c>
      <c r="H539" s="101">
        <f t="shared" si="172"/>
        <v>0.52938815054281418</v>
      </c>
      <c r="I539" s="58"/>
    </row>
    <row r="540" spans="2:9" x14ac:dyDescent="0.3">
      <c r="B540" s="57"/>
      <c r="C540" s="78">
        <v>535</v>
      </c>
      <c r="D540" s="101">
        <f t="shared" si="172"/>
        <v>20.3</v>
      </c>
      <c r="E540" s="101">
        <f t="shared" si="172"/>
        <v>-3</v>
      </c>
      <c r="F540" s="101">
        <f t="shared" si="172"/>
        <v>0</v>
      </c>
      <c r="G540" s="101">
        <f t="shared" ref="G540" si="181">G175</f>
        <v>2.2843940263001721</v>
      </c>
      <c r="H540" s="101">
        <f t="shared" si="172"/>
        <v>0.52417150039064964</v>
      </c>
      <c r="I540" s="58"/>
    </row>
    <row r="541" spans="2:9" x14ac:dyDescent="0.3">
      <c r="B541" s="57"/>
      <c r="C541" s="78">
        <v>536</v>
      </c>
      <c r="D541" s="101">
        <f t="shared" si="172"/>
        <v>21.5</v>
      </c>
      <c r="E541" s="101">
        <f t="shared" si="172"/>
        <v>-3.2</v>
      </c>
      <c r="F541" s="101">
        <f t="shared" si="172"/>
        <v>0</v>
      </c>
      <c r="G541" s="101">
        <f t="shared" ref="G541" si="182">G176</f>
        <v>2.3105778664214047</v>
      </c>
      <c r="H541" s="101">
        <f t="shared" si="172"/>
        <v>0.5190066369848354</v>
      </c>
      <c r="I541" s="58"/>
    </row>
    <row r="542" spans="2:9" x14ac:dyDescent="0.3">
      <c r="B542" s="57"/>
      <c r="C542" s="78">
        <v>537</v>
      </c>
      <c r="D542" s="101">
        <f t="shared" si="172"/>
        <v>21</v>
      </c>
      <c r="E542" s="101">
        <f t="shared" si="172"/>
        <v>-3.3</v>
      </c>
      <c r="F542" s="101">
        <f t="shared" si="172"/>
        <v>0</v>
      </c>
      <c r="G542" s="101">
        <f t="shared" ref="G542" si="183">G177</f>
        <v>2.2933668280764357</v>
      </c>
      <c r="H542" s="101">
        <f t="shared" si="172"/>
        <v>0.51389272823484788</v>
      </c>
      <c r="I542" s="58"/>
    </row>
    <row r="543" spans="2:9" x14ac:dyDescent="0.3">
      <c r="B543" s="57"/>
      <c r="C543" s="78">
        <v>538</v>
      </c>
      <c r="D543" s="101">
        <f t="shared" si="172"/>
        <v>20.8</v>
      </c>
      <c r="E543" s="101">
        <f t="shared" si="172"/>
        <v>-3</v>
      </c>
      <c r="F543" s="101">
        <f t="shared" si="172"/>
        <v>0</v>
      </c>
      <c r="G543" s="101">
        <f t="shared" ref="G543" si="184">G178</f>
        <v>2.2957746618190988</v>
      </c>
      <c r="H543" s="101">
        <f t="shared" si="172"/>
        <v>0.50882921867013697</v>
      </c>
      <c r="I543" s="58"/>
    </row>
    <row r="544" spans="2:9" x14ac:dyDescent="0.3">
      <c r="B544" s="57"/>
      <c r="C544" s="78">
        <v>539</v>
      </c>
      <c r="D544" s="101">
        <f t="shared" si="172"/>
        <v>22</v>
      </c>
      <c r="E544" s="101">
        <f t="shared" si="172"/>
        <v>-2</v>
      </c>
      <c r="F544" s="101">
        <f t="shared" si="172"/>
        <v>0</v>
      </c>
      <c r="G544" s="101">
        <f t="shared" ref="G544" si="185">G179</f>
        <v>2.3564394898757124</v>
      </c>
      <c r="H544" s="101">
        <f t="shared" si="172"/>
        <v>0.5038156028341626</v>
      </c>
      <c r="I544" s="58"/>
    </row>
    <row r="545" spans="2:9" x14ac:dyDescent="0.3">
      <c r="B545" s="57"/>
      <c r="C545" s="78">
        <v>540</v>
      </c>
      <c r="D545" s="101">
        <f t="shared" si="172"/>
        <v>20.8</v>
      </c>
      <c r="E545" s="101">
        <f t="shared" si="172"/>
        <v>-2.8</v>
      </c>
      <c r="F545" s="101">
        <f t="shared" si="172"/>
        <v>0</v>
      </c>
      <c r="G545" s="101">
        <f t="shared" ref="G545" si="186">G180</f>
        <v>2.3019100206495353</v>
      </c>
      <c r="H545" s="101">
        <f t="shared" si="172"/>
        <v>0.49885138764170955</v>
      </c>
      <c r="I545" s="58"/>
    </row>
    <row r="546" spans="2:9" x14ac:dyDescent="0.3">
      <c r="B546" s="57"/>
      <c r="C546" s="78">
        <v>541</v>
      </c>
      <c r="D546" s="101">
        <f t="shared" si="172"/>
        <v>20.8</v>
      </c>
      <c r="E546" s="101">
        <f t="shared" si="172"/>
        <v>-2.8</v>
      </c>
      <c r="F546" s="101">
        <f t="shared" si="172"/>
        <v>0</v>
      </c>
      <c r="G546" s="101">
        <f t="shared" ref="G546" si="187">G181</f>
        <v>2.3028978777411111</v>
      </c>
      <c r="H546" s="101">
        <f t="shared" si="172"/>
        <v>0.49393608609247464</v>
      </c>
      <c r="I546" s="58"/>
    </row>
    <row r="547" spans="2:9" x14ac:dyDescent="0.3">
      <c r="B547" s="57"/>
      <c r="C547" s="78">
        <v>542</v>
      </c>
      <c r="D547" s="101">
        <f t="shared" si="172"/>
        <v>21.2</v>
      </c>
      <c r="E547" s="101">
        <f t="shared" si="172"/>
        <v>0.2</v>
      </c>
      <c r="F547" s="101">
        <f t="shared" si="172"/>
        <v>0</v>
      </c>
      <c r="G547" s="101">
        <f t="shared" ref="G547" si="188">G182</f>
        <v>2.3984243428342285</v>
      </c>
      <c r="H547" s="101">
        <f t="shared" si="172"/>
        <v>0.48906921618819305</v>
      </c>
      <c r="I547" s="58"/>
    </row>
    <row r="548" spans="2:9" x14ac:dyDescent="0.3">
      <c r="B548" s="57"/>
      <c r="C548" s="78">
        <v>543</v>
      </c>
      <c r="D548" s="101">
        <f t="shared" ref="D548:H563" si="189">D183</f>
        <v>18.600000000000001</v>
      </c>
      <c r="E548" s="101">
        <f t="shared" si="189"/>
        <v>-0.5</v>
      </c>
      <c r="F548" s="101">
        <f t="shared" si="189"/>
        <v>0</v>
      </c>
      <c r="G548" s="101">
        <f t="shared" ref="G548" si="190">G183</f>
        <v>2.3089325669693013</v>
      </c>
      <c r="H548" s="101">
        <f t="shared" si="189"/>
        <v>0.48425030071361308</v>
      </c>
      <c r="I548" s="58"/>
    </row>
    <row r="549" spans="2:9" x14ac:dyDescent="0.3">
      <c r="B549" s="57"/>
      <c r="C549" s="78">
        <v>544</v>
      </c>
      <c r="D549" s="101">
        <f t="shared" si="189"/>
        <v>21.5</v>
      </c>
      <c r="E549" s="101">
        <f t="shared" si="189"/>
        <v>0.4</v>
      </c>
      <c r="F549" s="101">
        <f t="shared" si="189"/>
        <v>0</v>
      </c>
      <c r="G549" s="101">
        <f t="shared" ref="G549" si="191">G184</f>
        <v>2.4167519990658475</v>
      </c>
      <c r="H549" s="101">
        <f t="shared" si="189"/>
        <v>0.47947886716120219</v>
      </c>
      <c r="I549" s="58"/>
    </row>
    <row r="550" spans="2:9" x14ac:dyDescent="0.3">
      <c r="B550" s="57"/>
      <c r="C550" s="78">
        <v>545</v>
      </c>
      <c r="D550" s="101">
        <f t="shared" si="189"/>
        <v>21.5</v>
      </c>
      <c r="E550" s="101">
        <f t="shared" si="189"/>
        <v>1.2</v>
      </c>
      <c r="F550" s="101">
        <f t="shared" si="189"/>
        <v>0</v>
      </c>
      <c r="G550" s="101">
        <f t="shared" ref="G550" si="192">G185</f>
        <v>2.442127056954805</v>
      </c>
      <c r="H550" s="101">
        <f t="shared" si="189"/>
        <v>0.47475444768008696</v>
      </c>
      <c r="I550" s="58"/>
    </row>
    <row r="551" spans="2:9" x14ac:dyDescent="0.3">
      <c r="B551" s="57"/>
      <c r="C551" s="78">
        <v>546</v>
      </c>
      <c r="D551" s="101">
        <f t="shared" si="189"/>
        <v>20.5</v>
      </c>
      <c r="E551" s="101">
        <f t="shared" si="189"/>
        <v>-1</v>
      </c>
      <c r="F551" s="101">
        <f t="shared" si="189"/>
        <v>0</v>
      </c>
      <c r="G551" s="101">
        <f t="shared" ref="G551" si="193">G186</f>
        <v>2.3558534962567368</v>
      </c>
      <c r="H551" s="101">
        <f t="shared" si="189"/>
        <v>0.4700765790293942</v>
      </c>
      <c r="I551" s="58"/>
    </row>
    <row r="552" spans="2:9" x14ac:dyDescent="0.3">
      <c r="B552" s="57"/>
      <c r="C552" s="78">
        <v>547</v>
      </c>
      <c r="D552" s="101">
        <f t="shared" si="189"/>
        <v>23.1</v>
      </c>
      <c r="E552" s="101">
        <f t="shared" si="189"/>
        <v>-1.6</v>
      </c>
      <c r="F552" s="101">
        <f t="shared" si="189"/>
        <v>0</v>
      </c>
      <c r="G552" s="101">
        <f t="shared" ref="G552" si="194">G187</f>
        <v>2.4153958686078463</v>
      </c>
      <c r="H552" s="101">
        <f t="shared" si="189"/>
        <v>0.46544480253269932</v>
      </c>
      <c r="I552" s="58"/>
    </row>
    <row r="553" spans="2:9" x14ac:dyDescent="0.3">
      <c r="B553" s="57"/>
      <c r="C553" s="78">
        <v>548</v>
      </c>
      <c r="D553" s="101">
        <f t="shared" si="189"/>
        <v>23.5</v>
      </c>
      <c r="E553" s="101">
        <f t="shared" si="189"/>
        <v>-1.7</v>
      </c>
      <c r="F553" s="101">
        <f t="shared" si="189"/>
        <v>0</v>
      </c>
      <c r="G553" s="101">
        <f t="shared" ref="G553" si="195">G188</f>
        <v>2.428021090379286</v>
      </c>
      <c r="H553" s="101">
        <f t="shared" si="189"/>
        <v>0.46085866403302972</v>
      </c>
      <c r="I553" s="58"/>
    </row>
    <row r="554" spans="2:9" x14ac:dyDescent="0.3">
      <c r="B554" s="57"/>
      <c r="C554" s="78">
        <v>549</v>
      </c>
      <c r="D554" s="101">
        <f t="shared" si="189"/>
        <v>22</v>
      </c>
      <c r="E554" s="101">
        <f t="shared" si="189"/>
        <v>-2</v>
      </c>
      <c r="F554" s="101">
        <f t="shared" si="189"/>
        <v>0</v>
      </c>
      <c r="G554" s="101">
        <f t="shared" ref="G554" si="196">G189</f>
        <v>2.3820754492497436</v>
      </c>
      <c r="H554" s="101">
        <f t="shared" si="189"/>
        <v>0.45631771384833053</v>
      </c>
      <c r="I554" s="58"/>
    </row>
    <row r="555" spans="2:9" x14ac:dyDescent="0.3">
      <c r="B555" s="57"/>
      <c r="C555" s="78">
        <v>550</v>
      </c>
      <c r="D555" s="101">
        <f t="shared" si="189"/>
        <v>21.2</v>
      </c>
      <c r="E555" s="101">
        <f t="shared" si="189"/>
        <v>2.1</v>
      </c>
      <c r="F555" s="101">
        <f t="shared" si="189"/>
        <v>0</v>
      </c>
      <c r="G555" s="101">
        <f t="shared" ref="G555" si="197">G190</f>
        <v>2.4803383617197299</v>
      </c>
      <c r="H555" s="101">
        <f t="shared" si="189"/>
        <v>0.4518215067273712</v>
      </c>
      <c r="I555" s="58"/>
    </row>
    <row r="556" spans="2:9" x14ac:dyDescent="0.3">
      <c r="B556" s="57"/>
      <c r="C556" s="78">
        <v>551</v>
      </c>
      <c r="D556" s="101">
        <f t="shared" si="189"/>
        <v>22.7</v>
      </c>
      <c r="E556" s="101">
        <f t="shared" si="189"/>
        <v>0.2</v>
      </c>
      <c r="F556" s="101">
        <f t="shared" si="189"/>
        <v>0</v>
      </c>
      <c r="G556" s="101">
        <f t="shared" ref="G556" si="198">G191</f>
        <v>2.4745006399570952</v>
      </c>
      <c r="H556" s="101">
        <f t="shared" si="189"/>
        <v>0.44736960180608781</v>
      </c>
      <c r="I556" s="58"/>
    </row>
    <row r="557" spans="2:9" x14ac:dyDescent="0.3">
      <c r="B557" s="57"/>
      <c r="C557" s="78">
        <v>552</v>
      </c>
      <c r="D557" s="101">
        <f t="shared" si="189"/>
        <v>22.2</v>
      </c>
      <c r="E557" s="101">
        <f t="shared" si="189"/>
        <v>1.2</v>
      </c>
      <c r="F557" s="101">
        <f t="shared" si="189"/>
        <v>0</v>
      </c>
      <c r="G557" s="101">
        <f t="shared" ref="G557" si="199">G192</f>
        <v>2.4948142777353945</v>
      </c>
      <c r="H557" s="101">
        <f t="shared" si="189"/>
        <v>0.44296156256435493</v>
      </c>
      <c r="I557" s="58"/>
    </row>
    <row r="558" spans="2:9" x14ac:dyDescent="0.3">
      <c r="B558" s="57"/>
      <c r="C558" s="78">
        <v>553</v>
      </c>
      <c r="D558" s="101">
        <f t="shared" si="189"/>
        <v>23.5</v>
      </c>
      <c r="E558" s="101">
        <f t="shared" si="189"/>
        <v>-4</v>
      </c>
      <c r="F558" s="101">
        <f t="shared" si="189"/>
        <v>0</v>
      </c>
      <c r="G558" s="101">
        <f t="shared" ref="G558" si="200">G193</f>
        <v>2.3904252510585526</v>
      </c>
      <c r="H558" s="101">
        <f t="shared" si="189"/>
        <v>0.43859695678318411</v>
      </c>
      <c r="I558" s="58"/>
    </row>
    <row r="559" spans="2:9" x14ac:dyDescent="0.3">
      <c r="B559" s="57"/>
      <c r="C559" s="78">
        <v>554</v>
      </c>
      <c r="D559" s="101">
        <f t="shared" si="189"/>
        <v>20.8</v>
      </c>
      <c r="E559" s="101">
        <f t="shared" si="189"/>
        <v>-4.2</v>
      </c>
      <c r="F559" s="101">
        <f t="shared" si="189"/>
        <v>0</v>
      </c>
      <c r="G559" s="101">
        <f t="shared" ref="G559" si="201">G194</f>
        <v>2.3158247873782867</v>
      </c>
      <c r="H559" s="101">
        <f t="shared" si="189"/>
        <v>0.43427535650234311</v>
      </c>
      <c r="I559" s="58"/>
    </row>
    <row r="560" spans="2:9" x14ac:dyDescent="0.3">
      <c r="B560" s="57"/>
      <c r="C560" s="78">
        <v>555</v>
      </c>
      <c r="D560" s="101">
        <f t="shared" si="189"/>
        <v>19</v>
      </c>
      <c r="E560" s="101">
        <f t="shared" si="189"/>
        <v>-4.5999999999999996</v>
      </c>
      <c r="F560" s="101">
        <f t="shared" si="189"/>
        <v>2.2000000000000002</v>
      </c>
      <c r="G560" s="101">
        <f t="shared" ref="G560" si="202">G195</f>
        <v>2.261529256362468</v>
      </c>
      <c r="H560" s="101">
        <f t="shared" si="189"/>
        <v>0.46673150141145658</v>
      </c>
      <c r="I560" s="58"/>
    </row>
    <row r="561" spans="2:9" x14ac:dyDescent="0.3">
      <c r="B561" s="57"/>
      <c r="C561" s="78">
        <v>556</v>
      </c>
      <c r="D561" s="101">
        <f t="shared" si="189"/>
        <v>18.600000000000001</v>
      </c>
      <c r="E561" s="101">
        <f t="shared" si="189"/>
        <v>0.5</v>
      </c>
      <c r="F561" s="101">
        <f t="shared" si="189"/>
        <v>0</v>
      </c>
      <c r="G561" s="101">
        <f t="shared" ref="G561" si="203">G196</f>
        <v>2.400156312423833</v>
      </c>
      <c r="H561" s="101">
        <f t="shared" si="189"/>
        <v>0.43185517980568139</v>
      </c>
      <c r="I561" s="58"/>
    </row>
    <row r="562" spans="2:9" x14ac:dyDescent="0.3">
      <c r="B562" s="57"/>
      <c r="C562" s="78">
        <v>557</v>
      </c>
      <c r="D562" s="101">
        <f t="shared" si="189"/>
        <v>18.8</v>
      </c>
      <c r="E562" s="101">
        <f t="shared" si="189"/>
        <v>3.1</v>
      </c>
      <c r="F562" s="101">
        <f t="shared" si="189"/>
        <v>0</v>
      </c>
      <c r="G562" s="101">
        <f t="shared" ref="G562" si="204">G197</f>
        <v>2.487982940250506</v>
      </c>
      <c r="H562" s="101">
        <f t="shared" si="189"/>
        <v>0.4225758698378323</v>
      </c>
      <c r="I562" s="58"/>
    </row>
    <row r="563" spans="2:9" x14ac:dyDescent="0.3">
      <c r="B563" s="57"/>
      <c r="C563" s="78">
        <v>558</v>
      </c>
      <c r="D563" s="101">
        <f t="shared" si="189"/>
        <v>19.5</v>
      </c>
      <c r="E563" s="101">
        <f t="shared" si="189"/>
        <v>2.1</v>
      </c>
      <c r="F563" s="101">
        <f t="shared" si="189"/>
        <v>0</v>
      </c>
      <c r="G563" s="101">
        <f t="shared" ref="G563" si="205">G198</f>
        <v>2.4877452460853693</v>
      </c>
      <c r="H563" s="101">
        <f t="shared" si="189"/>
        <v>0.41757844212331774</v>
      </c>
      <c r="I563" s="58"/>
    </row>
    <row r="564" spans="2:9" x14ac:dyDescent="0.3">
      <c r="B564" s="57"/>
      <c r="C564" s="78">
        <v>559</v>
      </c>
      <c r="D564" s="101">
        <f t="shared" ref="D564:H579" si="206">D199</f>
        <v>18.2</v>
      </c>
      <c r="E564" s="101">
        <f t="shared" si="206"/>
        <v>-0.2</v>
      </c>
      <c r="F564" s="101">
        <f t="shared" si="206"/>
        <v>0</v>
      </c>
      <c r="G564" s="101">
        <f t="shared" ref="G564" si="207">G199</f>
        <v>2.393321941623737</v>
      </c>
      <c r="H564" s="101">
        <f t="shared" si="206"/>
        <v>0.41332560331019036</v>
      </c>
      <c r="I564" s="58"/>
    </row>
    <row r="565" spans="2:9" x14ac:dyDescent="0.3">
      <c r="B565" s="57"/>
      <c r="C565" s="78">
        <v>560</v>
      </c>
      <c r="D565" s="101">
        <f t="shared" si="206"/>
        <v>17.8</v>
      </c>
      <c r="E565" s="101">
        <f t="shared" si="206"/>
        <v>-1.5</v>
      </c>
      <c r="F565" s="101">
        <f t="shared" si="206"/>
        <v>0</v>
      </c>
      <c r="G565" s="101">
        <f t="shared" ref="G565" si="208">G200</f>
        <v>2.3538260887159521</v>
      </c>
      <c r="H565" s="101">
        <f t="shared" si="206"/>
        <v>0.40923005223454412</v>
      </c>
      <c r="I565" s="58"/>
    </row>
    <row r="566" spans="2:9" x14ac:dyDescent="0.3">
      <c r="B566" s="57"/>
      <c r="C566" s="78">
        <v>561</v>
      </c>
      <c r="D566" s="101">
        <f t="shared" si="206"/>
        <v>21.2</v>
      </c>
      <c r="E566" s="101">
        <f t="shared" si="206"/>
        <v>-1.8</v>
      </c>
      <c r="F566" s="101">
        <f t="shared" si="206"/>
        <v>0</v>
      </c>
      <c r="G566" s="101">
        <f t="shared" ref="G566" si="209">G201</f>
        <v>2.4515384152401425</v>
      </c>
      <c r="H566" s="101">
        <f t="shared" si="206"/>
        <v>0.40519400191415422</v>
      </c>
      <c r="I566" s="58"/>
    </row>
    <row r="567" spans="2:9" x14ac:dyDescent="0.3">
      <c r="B567" s="57"/>
      <c r="C567" s="78">
        <v>562</v>
      </c>
      <c r="D567" s="101">
        <f t="shared" si="206"/>
        <v>19</v>
      </c>
      <c r="E567" s="101">
        <f t="shared" si="206"/>
        <v>-1</v>
      </c>
      <c r="F567" s="101">
        <f t="shared" si="206"/>
        <v>0</v>
      </c>
      <c r="G567" s="101">
        <f t="shared" ref="G567" si="210">G202</f>
        <v>2.4208786547492562</v>
      </c>
      <c r="H567" s="101">
        <f t="shared" si="206"/>
        <v>0.40120089682811094</v>
      </c>
      <c r="I567" s="58"/>
    </row>
    <row r="568" spans="2:9" x14ac:dyDescent="0.3">
      <c r="B568" s="57"/>
      <c r="C568" s="78">
        <v>563</v>
      </c>
      <c r="D568" s="101">
        <f t="shared" si="206"/>
        <v>19.8</v>
      </c>
      <c r="E568" s="101">
        <f t="shared" si="206"/>
        <v>-2.7</v>
      </c>
      <c r="F568" s="101">
        <f t="shared" si="206"/>
        <v>0</v>
      </c>
      <c r="G568" s="101">
        <f t="shared" ref="G568" si="211">G203</f>
        <v>2.404861904379366</v>
      </c>
      <c r="H568" s="101">
        <f t="shared" si="206"/>
        <v>0.39724766394876837</v>
      </c>
      <c r="I568" s="58"/>
    </row>
    <row r="569" spans="2:9" x14ac:dyDescent="0.3">
      <c r="B569" s="57"/>
      <c r="C569" s="78">
        <v>564</v>
      </c>
      <c r="D569" s="101">
        <f t="shared" si="206"/>
        <v>20.2</v>
      </c>
      <c r="E569" s="101">
        <f t="shared" si="206"/>
        <v>-1.7</v>
      </c>
      <c r="F569" s="101">
        <f t="shared" si="206"/>
        <v>0.2</v>
      </c>
      <c r="G569" s="101">
        <f t="shared" ref="G569" si="212">G204</f>
        <v>2.4555127433624984</v>
      </c>
      <c r="H569" s="101">
        <f t="shared" si="206"/>
        <v>0.39469601753775185</v>
      </c>
      <c r="I569" s="58"/>
    </row>
    <row r="570" spans="2:9" x14ac:dyDescent="0.3">
      <c r="B570" s="57"/>
      <c r="C570" s="78">
        <v>565</v>
      </c>
      <c r="D570" s="101">
        <f t="shared" si="206"/>
        <v>14.5</v>
      </c>
      <c r="E570" s="101">
        <f t="shared" si="206"/>
        <v>3.8</v>
      </c>
      <c r="F570" s="101">
        <f t="shared" si="206"/>
        <v>1.6</v>
      </c>
      <c r="G570" s="101">
        <f t="shared" ref="G570" si="213">G205</f>
        <v>2.4603236025436059</v>
      </c>
      <c r="H570" s="101">
        <f t="shared" si="206"/>
        <v>0.40370887175651904</v>
      </c>
      <c r="I570" s="58"/>
    </row>
    <row r="571" spans="2:9" x14ac:dyDescent="0.3">
      <c r="B571" s="57"/>
      <c r="C571" s="78">
        <v>566</v>
      </c>
      <c r="D571" s="101">
        <f t="shared" si="206"/>
        <v>13.8</v>
      </c>
      <c r="E571" s="101">
        <f t="shared" si="206"/>
        <v>2.4</v>
      </c>
      <c r="F571" s="101">
        <f t="shared" si="206"/>
        <v>5.0999999999999996</v>
      </c>
      <c r="G571" s="101">
        <f t="shared" ref="G571" si="214">G206</f>
        <v>2.4101213035147575</v>
      </c>
      <c r="H571" s="101">
        <f t="shared" si="206"/>
        <v>0.53627056947260843</v>
      </c>
      <c r="I571" s="58"/>
    </row>
    <row r="572" spans="2:9" x14ac:dyDescent="0.3">
      <c r="B572" s="57"/>
      <c r="C572" s="78">
        <v>567</v>
      </c>
      <c r="D572" s="101">
        <f t="shared" si="206"/>
        <v>9.4</v>
      </c>
      <c r="E572" s="101">
        <f t="shared" si="206"/>
        <v>4.5</v>
      </c>
      <c r="F572" s="101">
        <f t="shared" si="206"/>
        <v>6.7</v>
      </c>
      <c r="G572" s="101">
        <f t="shared" ref="G572" si="215">G207</f>
        <v>2.3543940221199988</v>
      </c>
      <c r="H572" s="101">
        <f t="shared" si="206"/>
        <v>0.76278442032947424</v>
      </c>
      <c r="I572" s="58"/>
    </row>
    <row r="573" spans="2:9" x14ac:dyDescent="0.3">
      <c r="B573" s="57"/>
      <c r="C573" s="78">
        <v>568</v>
      </c>
      <c r="D573" s="101">
        <f t="shared" si="206"/>
        <v>15.5</v>
      </c>
      <c r="E573" s="101">
        <f t="shared" si="206"/>
        <v>3.7</v>
      </c>
      <c r="F573" s="101">
        <f t="shared" si="206"/>
        <v>0</v>
      </c>
      <c r="G573" s="101">
        <f t="shared" ref="G573" si="216">G208</f>
        <v>2.5207019929872216</v>
      </c>
      <c r="H573" s="101">
        <f t="shared" si="206"/>
        <v>0.65258167712238535</v>
      </c>
      <c r="I573" s="58"/>
    </row>
    <row r="574" spans="2:9" x14ac:dyDescent="0.3">
      <c r="B574" s="57"/>
      <c r="C574" s="78">
        <v>569</v>
      </c>
      <c r="D574" s="101">
        <f t="shared" si="206"/>
        <v>17.600000000000001</v>
      </c>
      <c r="E574" s="101">
        <f t="shared" si="206"/>
        <v>0.4</v>
      </c>
      <c r="F574" s="101">
        <f t="shared" si="206"/>
        <v>0</v>
      </c>
      <c r="G574" s="101">
        <f t="shared" ref="G574" si="217">G209</f>
        <v>2.4971131200964853</v>
      </c>
      <c r="H574" s="101">
        <f t="shared" si="206"/>
        <v>0.59731516684897612</v>
      </c>
      <c r="I574" s="58"/>
    </row>
    <row r="575" spans="2:9" x14ac:dyDescent="0.3">
      <c r="B575" s="57"/>
      <c r="C575" s="78">
        <v>570</v>
      </c>
      <c r="D575" s="101">
        <f t="shared" si="206"/>
        <v>20.6</v>
      </c>
      <c r="E575" s="101">
        <f t="shared" si="206"/>
        <v>-0.9</v>
      </c>
      <c r="F575" s="101">
        <f t="shared" si="206"/>
        <v>0</v>
      </c>
      <c r="G575" s="101">
        <f t="shared" ref="G575" si="218">G210</f>
        <v>2.5599564159093275</v>
      </c>
      <c r="H575" s="101">
        <f t="shared" si="206"/>
        <v>0.54277851294565549</v>
      </c>
      <c r="I575" s="58"/>
    </row>
    <row r="576" spans="2:9" x14ac:dyDescent="0.3">
      <c r="B576" s="57"/>
      <c r="C576" s="78">
        <v>571</v>
      </c>
      <c r="D576" s="101">
        <f t="shared" si="206"/>
        <v>21.2</v>
      </c>
      <c r="E576" s="101">
        <f t="shared" si="206"/>
        <v>-1.5</v>
      </c>
      <c r="F576" s="101">
        <f t="shared" si="206"/>
        <v>0</v>
      </c>
      <c r="G576" s="101">
        <f t="shared" ref="G576" si="219">G211</f>
        <v>2.5726196388703859</v>
      </c>
      <c r="H576" s="101">
        <f t="shared" si="206"/>
        <v>0.48979587905881394</v>
      </c>
      <c r="I576" s="58"/>
    </row>
    <row r="577" spans="2:9" x14ac:dyDescent="0.3">
      <c r="B577" s="57"/>
      <c r="C577" s="78">
        <v>572</v>
      </c>
      <c r="D577" s="101">
        <f t="shared" si="206"/>
        <v>20.8</v>
      </c>
      <c r="E577" s="101">
        <f t="shared" si="206"/>
        <v>-3.5</v>
      </c>
      <c r="F577" s="101">
        <f t="shared" si="206"/>
        <v>0</v>
      </c>
      <c r="G577" s="101">
        <f t="shared" ref="G577" si="220">G212</f>
        <v>2.5134114463373982</v>
      </c>
      <c r="H577" s="101">
        <f t="shared" si="206"/>
        <v>0.43952996938800232</v>
      </c>
      <c r="I577" s="58"/>
    </row>
    <row r="578" spans="2:9" x14ac:dyDescent="0.3">
      <c r="B578" s="57"/>
      <c r="C578" s="78">
        <v>573</v>
      </c>
      <c r="D578" s="101">
        <f t="shared" si="206"/>
        <v>21.1</v>
      </c>
      <c r="E578" s="101">
        <f t="shared" si="206"/>
        <v>-4</v>
      </c>
      <c r="F578" s="101">
        <f t="shared" si="206"/>
        <v>0</v>
      </c>
      <c r="G578" s="101">
        <f t="shared" ref="G578" si="221">G213</f>
        <v>2.5202727000064571</v>
      </c>
      <c r="H578" s="101">
        <f t="shared" si="206"/>
        <v>0.3907724027209234</v>
      </c>
      <c r="I578" s="58"/>
    </row>
    <row r="579" spans="2:9" x14ac:dyDescent="0.3">
      <c r="B579" s="57"/>
      <c r="C579" s="78">
        <v>574</v>
      </c>
      <c r="D579" s="101">
        <f t="shared" si="206"/>
        <v>21.2</v>
      </c>
      <c r="E579" s="101">
        <f t="shared" si="206"/>
        <v>-3</v>
      </c>
      <c r="F579" s="101">
        <f t="shared" si="206"/>
        <v>0</v>
      </c>
      <c r="G579" s="101">
        <f t="shared" ref="G579" si="222">G214</f>
        <v>2.5666677549180736</v>
      </c>
      <c r="H579" s="101">
        <f t="shared" si="206"/>
        <v>0.36139144171613563</v>
      </c>
      <c r="I579" s="58"/>
    </row>
    <row r="580" spans="2:9" x14ac:dyDescent="0.3">
      <c r="B580" s="57"/>
      <c r="C580" s="78">
        <v>575</v>
      </c>
      <c r="D580" s="101">
        <f t="shared" ref="D580:H595" si="223">D215</f>
        <v>22</v>
      </c>
      <c r="E580" s="101">
        <f t="shared" si="223"/>
        <v>-3.3</v>
      </c>
      <c r="F580" s="101">
        <f t="shared" si="223"/>
        <v>0</v>
      </c>
      <c r="G580" s="101">
        <f t="shared" ref="G580" si="224">G215</f>
        <v>2.5954371022785692</v>
      </c>
      <c r="H580" s="101">
        <f t="shared" si="223"/>
        <v>0.35359411380808009</v>
      </c>
      <c r="I580" s="58"/>
    </row>
    <row r="581" spans="2:9" x14ac:dyDescent="0.3">
      <c r="B581" s="57"/>
      <c r="C581" s="78">
        <v>576</v>
      </c>
      <c r="D581" s="101">
        <f t="shared" si="223"/>
        <v>24</v>
      </c>
      <c r="E581" s="101">
        <f t="shared" si="223"/>
        <v>-0.5</v>
      </c>
      <c r="F581" s="101">
        <f t="shared" si="223"/>
        <v>0</v>
      </c>
      <c r="G581" s="101">
        <f t="shared" ref="G581" si="225">G216</f>
        <v>2.7578914624983084</v>
      </c>
      <c r="H581" s="101">
        <f t="shared" si="223"/>
        <v>0.3494070854999124</v>
      </c>
      <c r="I581" s="58"/>
    </row>
    <row r="582" spans="2:9" x14ac:dyDescent="0.3">
      <c r="B582" s="57"/>
      <c r="C582" s="78">
        <v>577</v>
      </c>
      <c r="D582" s="101">
        <f t="shared" si="223"/>
        <v>20.100000000000001</v>
      </c>
      <c r="E582" s="101">
        <f t="shared" si="223"/>
        <v>-0.3</v>
      </c>
      <c r="F582" s="101">
        <f t="shared" si="223"/>
        <v>0</v>
      </c>
      <c r="G582" s="101">
        <f t="shared" ref="G582" si="226">G217</f>
        <v>2.6573312268542333</v>
      </c>
      <c r="H582" s="101">
        <f t="shared" si="223"/>
        <v>0.34584764413041885</v>
      </c>
      <c r="I582" s="58"/>
    </row>
    <row r="583" spans="2:9" x14ac:dyDescent="0.3">
      <c r="B583" s="57"/>
      <c r="C583" s="78">
        <v>578</v>
      </c>
      <c r="D583" s="101">
        <f t="shared" si="223"/>
        <v>21</v>
      </c>
      <c r="E583" s="101">
        <f t="shared" si="223"/>
        <v>2.9</v>
      </c>
      <c r="F583" s="101">
        <f t="shared" si="223"/>
        <v>0</v>
      </c>
      <c r="G583" s="101">
        <f t="shared" ref="G583" si="227">G218</f>
        <v>2.8003583972041528</v>
      </c>
      <c r="H583" s="101">
        <f t="shared" si="223"/>
        <v>0.3424205684233429</v>
      </c>
      <c r="I583" s="58"/>
    </row>
    <row r="584" spans="2:9" x14ac:dyDescent="0.3">
      <c r="B584" s="57"/>
      <c r="C584" s="78">
        <v>579</v>
      </c>
      <c r="D584" s="101">
        <f t="shared" si="223"/>
        <v>19.8</v>
      </c>
      <c r="E584" s="101">
        <f t="shared" si="223"/>
        <v>3</v>
      </c>
      <c r="F584" s="101">
        <f t="shared" si="223"/>
        <v>0.4</v>
      </c>
      <c r="G584" s="101">
        <f t="shared" ref="G584" si="228">G219</f>
        <v>2.7808110851974344</v>
      </c>
      <c r="H584" s="101">
        <f t="shared" si="223"/>
        <v>0.34176849874473908</v>
      </c>
      <c r="I584" s="58"/>
    </row>
    <row r="585" spans="2:9" x14ac:dyDescent="0.3">
      <c r="B585" s="57"/>
      <c r="C585" s="78">
        <v>580</v>
      </c>
      <c r="D585" s="101">
        <f t="shared" si="223"/>
        <v>21.6</v>
      </c>
      <c r="E585" s="101">
        <f t="shared" si="223"/>
        <v>1.2</v>
      </c>
      <c r="F585" s="101">
        <f t="shared" si="223"/>
        <v>0</v>
      </c>
      <c r="G585" s="101">
        <f t="shared" ref="G585" si="229">G220</f>
        <v>2.7961765964812493</v>
      </c>
      <c r="H585" s="101">
        <f t="shared" si="223"/>
        <v>0.33615438869858794</v>
      </c>
      <c r="I585" s="58"/>
    </row>
    <row r="586" spans="2:9" x14ac:dyDescent="0.3">
      <c r="B586" s="57"/>
      <c r="C586" s="78">
        <v>581</v>
      </c>
      <c r="D586" s="101">
        <f t="shared" si="223"/>
        <v>21.8</v>
      </c>
      <c r="E586" s="101">
        <f t="shared" si="223"/>
        <v>1</v>
      </c>
      <c r="F586" s="101">
        <f t="shared" si="223"/>
        <v>0</v>
      </c>
      <c r="G586" s="101">
        <f t="shared" ref="G586" si="230">G221</f>
        <v>2.8117450305419238</v>
      </c>
      <c r="H586" s="101">
        <f t="shared" si="223"/>
        <v>0.33246938960163064</v>
      </c>
      <c r="I586" s="58"/>
    </row>
    <row r="587" spans="2:9" x14ac:dyDescent="0.3">
      <c r="B587" s="57"/>
      <c r="C587" s="78">
        <v>582</v>
      </c>
      <c r="D587" s="101">
        <f t="shared" si="223"/>
        <v>20.6</v>
      </c>
      <c r="E587" s="101">
        <f t="shared" si="223"/>
        <v>5</v>
      </c>
      <c r="F587" s="101">
        <f t="shared" si="223"/>
        <v>0</v>
      </c>
      <c r="G587" s="101">
        <f t="shared" ref="G587" si="231">G222</f>
        <v>2.9178778040484792</v>
      </c>
      <c r="H587" s="101">
        <f t="shared" si="223"/>
        <v>0.32913163014044072</v>
      </c>
      <c r="I587" s="58"/>
    </row>
    <row r="588" spans="2:9" x14ac:dyDescent="0.3">
      <c r="B588" s="57"/>
      <c r="C588" s="78">
        <v>583</v>
      </c>
      <c r="D588" s="101">
        <f t="shared" si="223"/>
        <v>11.6</v>
      </c>
      <c r="E588" s="101">
        <f t="shared" si="223"/>
        <v>1.2</v>
      </c>
      <c r="F588" s="101">
        <f t="shared" si="223"/>
        <v>2.6</v>
      </c>
      <c r="G588" s="101">
        <f t="shared" ref="G588" si="232">G223</f>
        <v>2.525895233784178</v>
      </c>
      <c r="H588" s="101">
        <f t="shared" si="223"/>
        <v>0.37177130520181545</v>
      </c>
      <c r="I588" s="58"/>
    </row>
    <row r="589" spans="2:9" x14ac:dyDescent="0.3">
      <c r="B589" s="57"/>
      <c r="C589" s="78">
        <v>584</v>
      </c>
      <c r="D589" s="101">
        <f t="shared" si="223"/>
        <v>17.5</v>
      </c>
      <c r="E589" s="101">
        <f t="shared" si="223"/>
        <v>5.2</v>
      </c>
      <c r="F589" s="101">
        <f t="shared" si="223"/>
        <v>0</v>
      </c>
      <c r="G589" s="101">
        <f t="shared" ref="G589" si="233">G224</f>
        <v>2.856320153143149</v>
      </c>
      <c r="H589" s="101">
        <f t="shared" si="223"/>
        <v>0.33028100075596389</v>
      </c>
      <c r="I589" s="58"/>
    </row>
    <row r="590" spans="2:9" x14ac:dyDescent="0.3">
      <c r="B590" s="57"/>
      <c r="C590" s="78">
        <v>585</v>
      </c>
      <c r="D590" s="101">
        <f t="shared" si="223"/>
        <v>19.600000000000001</v>
      </c>
      <c r="E590" s="101">
        <f t="shared" si="223"/>
        <v>0.7</v>
      </c>
      <c r="F590" s="101">
        <f t="shared" si="223"/>
        <v>0.6</v>
      </c>
      <c r="G590" s="101">
        <f t="shared" ref="G590" si="234">G225</f>
        <v>2.7947283481080372</v>
      </c>
      <c r="H590" s="101">
        <f t="shared" si="223"/>
        <v>0.32483740497761687</v>
      </c>
      <c r="I590" s="58"/>
    </row>
    <row r="591" spans="2:9" x14ac:dyDescent="0.3">
      <c r="B591" s="57"/>
      <c r="C591" s="78">
        <v>586</v>
      </c>
      <c r="D591" s="101">
        <f t="shared" si="223"/>
        <v>21.2</v>
      </c>
      <c r="E591" s="101">
        <f t="shared" si="223"/>
        <v>3.2</v>
      </c>
      <c r="F591" s="101">
        <f t="shared" si="223"/>
        <v>0</v>
      </c>
      <c r="G591" s="101">
        <f t="shared" ref="G591" si="235">G226</f>
        <v>2.9448039168832882</v>
      </c>
      <c r="H591" s="101">
        <f t="shared" si="223"/>
        <v>0.31722606311903995</v>
      </c>
      <c r="I591" s="58"/>
    </row>
    <row r="592" spans="2:9" x14ac:dyDescent="0.3">
      <c r="B592" s="57"/>
      <c r="C592" s="78">
        <v>587</v>
      </c>
      <c r="D592" s="101">
        <f t="shared" si="223"/>
        <v>20.2</v>
      </c>
      <c r="E592" s="101">
        <f t="shared" si="223"/>
        <v>4.8</v>
      </c>
      <c r="F592" s="101">
        <f t="shared" si="223"/>
        <v>0</v>
      </c>
      <c r="G592" s="101">
        <f t="shared" ref="G592" si="236">G227</f>
        <v>2.9815132431825244</v>
      </c>
      <c r="H592" s="101">
        <f t="shared" si="223"/>
        <v>0.31336847349689817</v>
      </c>
      <c r="I592" s="58"/>
    </row>
    <row r="593" spans="2:9" x14ac:dyDescent="0.3">
      <c r="B593" s="57"/>
      <c r="C593" s="78">
        <v>588</v>
      </c>
      <c r="D593" s="101">
        <f t="shared" si="223"/>
        <v>21.2</v>
      </c>
      <c r="E593" s="101">
        <f t="shared" si="223"/>
        <v>0.5</v>
      </c>
      <c r="F593" s="101">
        <f t="shared" si="223"/>
        <v>0</v>
      </c>
      <c r="G593" s="101">
        <f t="shared" ref="G593" si="237">G228</f>
        <v>2.8891809883244846</v>
      </c>
      <c r="H593" s="101">
        <f t="shared" si="223"/>
        <v>0.3101593328685569</v>
      </c>
      <c r="I593" s="58"/>
    </row>
    <row r="594" spans="2:9" x14ac:dyDescent="0.3">
      <c r="B594" s="57"/>
      <c r="C594" s="78">
        <v>589</v>
      </c>
      <c r="D594" s="101">
        <f t="shared" si="223"/>
        <v>19.8</v>
      </c>
      <c r="E594" s="101">
        <f t="shared" si="223"/>
        <v>1.1000000000000001</v>
      </c>
      <c r="F594" s="101">
        <f t="shared" si="223"/>
        <v>0</v>
      </c>
      <c r="G594" s="101">
        <f t="shared" ref="G594" si="238">G229</f>
        <v>2.8793212861461002</v>
      </c>
      <c r="H594" s="101">
        <f t="shared" si="223"/>
        <v>0.30708310671443972</v>
      </c>
      <c r="I594" s="58"/>
    </row>
    <row r="595" spans="2:9" x14ac:dyDescent="0.3">
      <c r="B595" s="57"/>
      <c r="C595" s="78">
        <v>590</v>
      </c>
      <c r="D595" s="101">
        <f t="shared" si="223"/>
        <v>20.100000000000001</v>
      </c>
      <c r="E595" s="101">
        <f t="shared" si="223"/>
        <v>0.2</v>
      </c>
      <c r="F595" s="101">
        <f t="shared" si="223"/>
        <v>0.2</v>
      </c>
      <c r="G595" s="101">
        <f t="shared" ref="G595" si="239">G230</f>
        <v>2.8759820448500593</v>
      </c>
      <c r="H595" s="101">
        <f t="shared" si="223"/>
        <v>0.30541654655466866</v>
      </c>
      <c r="I595" s="58"/>
    </row>
    <row r="596" spans="2:9" x14ac:dyDescent="0.3">
      <c r="B596" s="57"/>
      <c r="C596" s="78">
        <v>591</v>
      </c>
      <c r="D596" s="101">
        <f t="shared" ref="D596:H611" si="240">D231</f>
        <v>21</v>
      </c>
      <c r="E596" s="101">
        <f t="shared" si="240"/>
        <v>-1</v>
      </c>
      <c r="F596" s="101">
        <f t="shared" si="240"/>
        <v>0</v>
      </c>
      <c r="G596" s="101">
        <f t="shared" ref="G596" si="241">G231</f>
        <v>2.8825501630454733</v>
      </c>
      <c r="H596" s="101">
        <f t="shared" si="240"/>
        <v>0.30128362436071976</v>
      </c>
      <c r="I596" s="58"/>
    </row>
    <row r="597" spans="2:9" x14ac:dyDescent="0.3">
      <c r="B597" s="57"/>
      <c r="C597" s="78">
        <v>592</v>
      </c>
      <c r="D597" s="101">
        <f t="shared" si="240"/>
        <v>21.5</v>
      </c>
      <c r="E597" s="101">
        <f t="shared" si="240"/>
        <v>-0.7</v>
      </c>
      <c r="F597" s="101">
        <f t="shared" si="240"/>
        <v>0</v>
      </c>
      <c r="G597" s="101">
        <f t="shared" ref="G597" si="242">G232</f>
        <v>2.9259783683260276</v>
      </c>
      <c r="H597" s="101">
        <f t="shared" si="240"/>
        <v>0.29812856227339773</v>
      </c>
      <c r="I597" s="58"/>
    </row>
    <row r="598" spans="2:9" x14ac:dyDescent="0.3">
      <c r="B598" s="57"/>
      <c r="C598" s="78">
        <v>593</v>
      </c>
      <c r="D598" s="101">
        <f t="shared" si="240"/>
        <v>19.8</v>
      </c>
      <c r="E598" s="101">
        <f t="shared" si="240"/>
        <v>1</v>
      </c>
      <c r="F598" s="101">
        <f t="shared" si="240"/>
        <v>0</v>
      </c>
      <c r="G598" s="101">
        <f t="shared" ref="G598" si="243">G233</f>
        <v>2.9427891150024967</v>
      </c>
      <c r="H598" s="101">
        <f t="shared" si="240"/>
        <v>0.29516009291076828</v>
      </c>
      <c r="I598" s="58"/>
    </row>
    <row r="599" spans="2:9" x14ac:dyDescent="0.3">
      <c r="B599" s="57"/>
      <c r="C599" s="78">
        <v>594</v>
      </c>
      <c r="D599" s="101">
        <f t="shared" si="240"/>
        <v>21.2</v>
      </c>
      <c r="E599" s="101">
        <f t="shared" si="240"/>
        <v>1.3</v>
      </c>
      <c r="F599" s="101">
        <f t="shared" si="240"/>
        <v>3.3</v>
      </c>
      <c r="G599" s="101">
        <f t="shared" ref="G599" si="244">G234</f>
        <v>3.0174665364504167</v>
      </c>
      <c r="H599" s="101">
        <f t="shared" si="240"/>
        <v>0.35366515771315216</v>
      </c>
      <c r="I599" s="58"/>
    </row>
    <row r="600" spans="2:9" x14ac:dyDescent="0.3">
      <c r="B600" s="57"/>
      <c r="C600" s="78">
        <v>595</v>
      </c>
      <c r="D600" s="101">
        <f t="shared" si="240"/>
        <v>21.2</v>
      </c>
      <c r="E600" s="101">
        <f t="shared" si="240"/>
        <v>1.2</v>
      </c>
      <c r="F600" s="101">
        <f t="shared" si="240"/>
        <v>0</v>
      </c>
      <c r="G600" s="101">
        <f t="shared" ref="G600" si="245">G235</f>
        <v>3.0312625245605447</v>
      </c>
      <c r="H600" s="101">
        <f t="shared" si="240"/>
        <v>0.2995578058563349</v>
      </c>
      <c r="I600" s="58"/>
    </row>
    <row r="601" spans="2:9" x14ac:dyDescent="0.3">
      <c r="B601" s="57"/>
      <c r="C601" s="78">
        <v>596</v>
      </c>
      <c r="D601" s="101">
        <f t="shared" si="240"/>
        <v>21.7</v>
      </c>
      <c r="E601" s="101">
        <f t="shared" si="240"/>
        <v>0.9</v>
      </c>
      <c r="F601" s="101">
        <f t="shared" si="240"/>
        <v>0</v>
      </c>
      <c r="G601" s="101">
        <f t="shared" ref="G601" si="246">G236</f>
        <v>3.0553927493399153</v>
      </c>
      <c r="H601" s="101">
        <f t="shared" si="240"/>
        <v>0.2882060622414469</v>
      </c>
      <c r="I601" s="58"/>
    </row>
    <row r="602" spans="2:9" x14ac:dyDescent="0.3">
      <c r="B602" s="57"/>
      <c r="C602" s="78">
        <v>597</v>
      </c>
      <c r="D602" s="101">
        <f t="shared" si="240"/>
        <v>20.9</v>
      </c>
      <c r="E602" s="101">
        <f t="shared" si="240"/>
        <v>4.7</v>
      </c>
      <c r="F602" s="101">
        <f t="shared" si="240"/>
        <v>0</v>
      </c>
      <c r="G602" s="101">
        <f t="shared" ref="G602" si="247">G237</f>
        <v>3.1769868763689706</v>
      </c>
      <c r="H602" s="101">
        <f t="shared" si="240"/>
        <v>0.28397241266212792</v>
      </c>
      <c r="I602" s="58"/>
    </row>
    <row r="603" spans="2:9" x14ac:dyDescent="0.3">
      <c r="B603" s="57"/>
      <c r="C603" s="78">
        <v>598</v>
      </c>
      <c r="D603" s="101">
        <f t="shared" si="240"/>
        <v>20.100000000000001</v>
      </c>
      <c r="E603" s="101">
        <f t="shared" si="240"/>
        <v>3.3</v>
      </c>
      <c r="F603" s="101">
        <f t="shared" si="240"/>
        <v>0</v>
      </c>
      <c r="G603" s="101">
        <f t="shared" ref="G603" si="248">G238</f>
        <v>3.1178904622136101</v>
      </c>
      <c r="H603" s="101">
        <f t="shared" si="240"/>
        <v>0.28094306841741629</v>
      </c>
      <c r="I603" s="58"/>
    </row>
    <row r="604" spans="2:9" x14ac:dyDescent="0.3">
      <c r="B604" s="57"/>
      <c r="C604" s="78">
        <v>599</v>
      </c>
      <c r="D604" s="101">
        <f t="shared" si="240"/>
        <v>21.8</v>
      </c>
      <c r="E604" s="101">
        <f t="shared" si="240"/>
        <v>6.5</v>
      </c>
      <c r="F604" s="101">
        <f t="shared" si="240"/>
        <v>0</v>
      </c>
      <c r="G604" s="101">
        <f t="shared" ref="G604" si="249">G239</f>
        <v>3.3082824517628517</v>
      </c>
      <c r="H604" s="101">
        <f t="shared" si="240"/>
        <v>0.27813648896908444</v>
      </c>
      <c r="I604" s="58"/>
    </row>
    <row r="605" spans="2:9" x14ac:dyDescent="0.3">
      <c r="B605" s="57"/>
      <c r="C605" s="78">
        <v>600</v>
      </c>
      <c r="D605" s="101">
        <f t="shared" si="240"/>
        <v>23</v>
      </c>
      <c r="E605" s="101">
        <f t="shared" si="240"/>
        <v>1.2</v>
      </c>
      <c r="F605" s="101">
        <f t="shared" si="240"/>
        <v>0</v>
      </c>
      <c r="G605" s="101">
        <f t="shared" ref="G605" si="250">G240</f>
        <v>3.1810374351805621</v>
      </c>
      <c r="H605" s="101">
        <f t="shared" si="240"/>
        <v>0.27538957518040313</v>
      </c>
      <c r="I605" s="58"/>
    </row>
    <row r="606" spans="2:9" x14ac:dyDescent="0.3">
      <c r="B606" s="57"/>
      <c r="C606" s="78">
        <v>601</v>
      </c>
      <c r="D606" s="101">
        <f t="shared" si="240"/>
        <v>23</v>
      </c>
      <c r="E606" s="101">
        <f t="shared" si="240"/>
        <v>1.8</v>
      </c>
      <c r="F606" s="101">
        <f t="shared" si="240"/>
        <v>0</v>
      </c>
      <c r="G606" s="101">
        <f t="shared" ref="G606" si="251">G241</f>
        <v>3.2199274425295137</v>
      </c>
      <c r="H606" s="101">
        <f t="shared" si="240"/>
        <v>0.27267503930212456</v>
      </c>
      <c r="I606" s="58"/>
    </row>
    <row r="607" spans="2:9" x14ac:dyDescent="0.3">
      <c r="B607" s="57"/>
      <c r="C607" s="78">
        <v>602</v>
      </c>
      <c r="D607" s="101">
        <f t="shared" si="240"/>
        <v>18.2</v>
      </c>
      <c r="E607" s="101">
        <f t="shared" si="240"/>
        <v>0.8</v>
      </c>
      <c r="F607" s="101">
        <f t="shared" si="240"/>
        <v>0</v>
      </c>
      <c r="G607" s="101">
        <f t="shared" ref="G607" si="252">G242</f>
        <v>3.0320133069081989</v>
      </c>
      <c r="H607" s="101">
        <f t="shared" si="240"/>
        <v>0.26998813183201165</v>
      </c>
      <c r="I607" s="58"/>
    </row>
    <row r="608" spans="2:9" x14ac:dyDescent="0.3">
      <c r="B608" s="57"/>
      <c r="C608" s="78">
        <v>603</v>
      </c>
      <c r="D608" s="101">
        <f t="shared" si="240"/>
        <v>19.8</v>
      </c>
      <c r="E608" s="101">
        <f t="shared" si="240"/>
        <v>3.2</v>
      </c>
      <c r="F608" s="101">
        <f t="shared" si="240"/>
        <v>0</v>
      </c>
      <c r="G608" s="101">
        <f t="shared" ref="G608" si="253">G243</f>
        <v>3.190856487343015</v>
      </c>
      <c r="H608" s="101">
        <f t="shared" si="240"/>
        <v>0.26732784536402548</v>
      </c>
      <c r="I608" s="58"/>
    </row>
    <row r="609" spans="2:9" x14ac:dyDescent="0.3">
      <c r="B609" s="57"/>
      <c r="C609" s="78">
        <v>604</v>
      </c>
      <c r="D609" s="101">
        <f t="shared" si="240"/>
        <v>20.5</v>
      </c>
      <c r="E609" s="101">
        <f t="shared" si="240"/>
        <v>4</v>
      </c>
      <c r="F609" s="101">
        <f t="shared" si="240"/>
        <v>0</v>
      </c>
      <c r="G609" s="101">
        <f t="shared" ref="G609" si="254">G244</f>
        <v>3.2620496912017325</v>
      </c>
      <c r="H609" s="101">
        <f t="shared" si="240"/>
        <v>0.26469379560256001</v>
      </c>
      <c r="I609" s="58"/>
    </row>
    <row r="610" spans="2:9" x14ac:dyDescent="0.3">
      <c r="B610" s="57"/>
      <c r="C610" s="78">
        <v>605</v>
      </c>
      <c r="D610" s="101">
        <f t="shared" si="240"/>
        <v>19.2</v>
      </c>
      <c r="E610" s="101">
        <f t="shared" si="240"/>
        <v>0.8</v>
      </c>
      <c r="F610" s="101">
        <f t="shared" si="240"/>
        <v>0</v>
      </c>
      <c r="G610" s="101">
        <f t="shared" ref="G610" si="255">G245</f>
        <v>3.1175677778853239</v>
      </c>
      <c r="H610" s="101">
        <f t="shared" si="240"/>
        <v>0.26208570378810392</v>
      </c>
      <c r="I610" s="58"/>
    </row>
    <row r="611" spans="2:9" x14ac:dyDescent="0.3">
      <c r="B611" s="57"/>
      <c r="C611" s="78">
        <v>606</v>
      </c>
      <c r="D611" s="101">
        <f t="shared" si="240"/>
        <v>20</v>
      </c>
      <c r="E611" s="101">
        <f t="shared" si="240"/>
        <v>-1</v>
      </c>
      <c r="F611" s="101">
        <f t="shared" si="240"/>
        <v>0</v>
      </c>
      <c r="G611" s="101">
        <f t="shared" ref="G611" si="256">G246</f>
        <v>3.0982235239947049</v>
      </c>
      <c r="H611" s="101">
        <f t="shared" si="240"/>
        <v>0.25950331079177474</v>
      </c>
      <c r="I611" s="58"/>
    </row>
    <row r="612" spans="2:9" x14ac:dyDescent="0.3">
      <c r="B612" s="57"/>
      <c r="C612" s="78">
        <v>607</v>
      </c>
      <c r="D612" s="101">
        <f t="shared" ref="D612:H627" si="257">D247</f>
        <v>22.6</v>
      </c>
      <c r="E612" s="101">
        <f t="shared" si="257"/>
        <v>0.4</v>
      </c>
      <c r="F612" s="101">
        <f t="shared" si="257"/>
        <v>0</v>
      </c>
      <c r="G612" s="101">
        <f t="shared" ref="G612" si="258">G247</f>
        <v>3.2596738691862606</v>
      </c>
      <c r="H612" s="101">
        <f t="shared" si="257"/>
        <v>0.25694636283960831</v>
      </c>
      <c r="I612" s="58"/>
    </row>
    <row r="613" spans="2:9" x14ac:dyDescent="0.3">
      <c r="B613" s="57"/>
      <c r="C613" s="78">
        <v>608</v>
      </c>
      <c r="D613" s="101">
        <f t="shared" si="257"/>
        <v>21.6</v>
      </c>
      <c r="E613" s="101">
        <f t="shared" si="257"/>
        <v>0.4</v>
      </c>
      <c r="F613" s="101">
        <f t="shared" si="257"/>
        <v>0</v>
      </c>
      <c r="G613" s="101">
        <f t="shared" ref="G613" si="259">G248</f>
        <v>3.2401725591899275</v>
      </c>
      <c r="H613" s="101">
        <f t="shared" si="257"/>
        <v>0.25441460912303321</v>
      </c>
      <c r="I613" s="58"/>
    </row>
    <row r="614" spans="2:9" x14ac:dyDescent="0.3">
      <c r="B614" s="57"/>
      <c r="C614" s="78">
        <v>609</v>
      </c>
      <c r="D614" s="101">
        <f t="shared" si="257"/>
        <v>21</v>
      </c>
      <c r="E614" s="101">
        <f t="shared" si="257"/>
        <v>2.8</v>
      </c>
      <c r="F614" s="101">
        <f t="shared" si="257"/>
        <v>0</v>
      </c>
      <c r="G614" s="101">
        <f t="shared" ref="G614" si="260">G249</f>
        <v>3.3230392767912633</v>
      </c>
      <c r="H614" s="101">
        <f t="shared" si="257"/>
        <v>0.25190780138189772</v>
      </c>
      <c r="I614" s="58"/>
    </row>
    <row r="615" spans="2:9" x14ac:dyDescent="0.3">
      <c r="B615" s="57"/>
      <c r="C615" s="78">
        <v>610</v>
      </c>
      <c r="D615" s="101">
        <f t="shared" si="257"/>
        <v>22</v>
      </c>
      <c r="E615" s="101">
        <f t="shared" si="257"/>
        <v>1.2</v>
      </c>
      <c r="F615" s="101">
        <f t="shared" si="257"/>
        <v>0</v>
      </c>
      <c r="G615" s="101">
        <f t="shared" ref="G615" si="261">G250</f>
        <v>3.3178492891657023</v>
      </c>
      <c r="H615" s="101">
        <f t="shared" si="257"/>
        <v>0.24942569381501734</v>
      </c>
      <c r="I615" s="58"/>
    </row>
    <row r="616" spans="2:9" x14ac:dyDescent="0.3">
      <c r="B616" s="57"/>
      <c r="C616" s="78">
        <v>611</v>
      </c>
      <c r="D616" s="101">
        <f t="shared" si="257"/>
        <v>22.2</v>
      </c>
      <c r="E616" s="101">
        <f t="shared" si="257"/>
        <v>1.4</v>
      </c>
      <c r="F616" s="101">
        <f t="shared" si="257"/>
        <v>0</v>
      </c>
      <c r="G616" s="101">
        <f t="shared" ref="G616" si="262">G251</f>
        <v>3.3494464336792622</v>
      </c>
      <c r="H616" s="101">
        <f t="shared" si="257"/>
        <v>0.24696804304526951</v>
      </c>
      <c r="I616" s="58"/>
    </row>
    <row r="617" spans="2:9" x14ac:dyDescent="0.3">
      <c r="B617" s="57"/>
      <c r="C617" s="78">
        <v>612</v>
      </c>
      <c r="D617" s="101">
        <f t="shared" si="257"/>
        <v>22</v>
      </c>
      <c r="E617" s="101">
        <f t="shared" si="257"/>
        <v>-1.2</v>
      </c>
      <c r="F617" s="101">
        <f t="shared" si="257"/>
        <v>0</v>
      </c>
      <c r="G617" s="101">
        <f t="shared" ref="G617" si="263">G252</f>
        <v>3.2620299966635602</v>
      </c>
      <c r="H617" s="101">
        <f t="shared" si="257"/>
        <v>0.24453460809393668</v>
      </c>
      <c r="I617" s="58"/>
    </row>
    <row r="618" spans="2:9" x14ac:dyDescent="0.3">
      <c r="B618" s="57"/>
      <c r="C618" s="78">
        <v>613</v>
      </c>
      <c r="D618" s="101">
        <f t="shared" si="257"/>
        <v>23</v>
      </c>
      <c r="E618" s="101">
        <f t="shared" si="257"/>
        <v>-0.5</v>
      </c>
      <c r="F618" s="101">
        <f t="shared" si="257"/>
        <v>0</v>
      </c>
      <c r="G618" s="101">
        <f t="shared" ref="G618" si="264">G253</f>
        <v>3.3415971678824055</v>
      </c>
      <c r="H618" s="101">
        <f t="shared" si="257"/>
        <v>0.24212515035678067</v>
      </c>
      <c r="I618" s="58"/>
    </row>
    <row r="619" spans="2:9" x14ac:dyDescent="0.3">
      <c r="B619" s="57"/>
      <c r="C619" s="78">
        <v>614</v>
      </c>
      <c r="D619" s="101">
        <f t="shared" si="257"/>
        <v>22.2</v>
      </c>
      <c r="E619" s="101">
        <f t="shared" si="257"/>
        <v>-2.8</v>
      </c>
      <c r="F619" s="101">
        <f t="shared" si="257"/>
        <v>0</v>
      </c>
      <c r="G619" s="101">
        <f t="shared" ref="G619" si="265">G254</f>
        <v>3.241741707347221</v>
      </c>
      <c r="H619" s="101">
        <f t="shared" si="257"/>
        <v>0.23973943358059746</v>
      </c>
      <c r="I619" s="58"/>
    </row>
    <row r="620" spans="2:9" x14ac:dyDescent="0.3">
      <c r="B620" s="57"/>
      <c r="C620" s="78">
        <v>615</v>
      </c>
      <c r="D620" s="101">
        <f t="shared" si="257"/>
        <v>24.2</v>
      </c>
      <c r="E620" s="101">
        <f t="shared" si="257"/>
        <v>1.2</v>
      </c>
      <c r="F620" s="101">
        <f t="shared" si="257"/>
        <v>0</v>
      </c>
      <c r="G620" s="101">
        <f t="shared" ref="G620" si="266">G255</f>
        <v>3.4835624593070307</v>
      </c>
      <c r="H620" s="101">
        <f t="shared" si="257"/>
        <v>0.23737722384004351</v>
      </c>
      <c r="I620" s="58"/>
    </row>
    <row r="621" spans="2:9" x14ac:dyDescent="0.3">
      <c r="B621" s="57"/>
      <c r="C621" s="78">
        <v>616</v>
      </c>
      <c r="D621" s="101">
        <f t="shared" si="257"/>
        <v>22.2</v>
      </c>
      <c r="E621" s="101">
        <f t="shared" si="257"/>
        <v>3.5</v>
      </c>
      <c r="F621" s="101">
        <f t="shared" si="257"/>
        <v>0</v>
      </c>
      <c r="G621" s="101">
        <f t="shared" ref="G621" si="267">G256</f>
        <v>3.5114157361085412</v>
      </c>
      <c r="H621" s="101">
        <f t="shared" si="257"/>
        <v>0.23503828951469777</v>
      </c>
      <c r="I621" s="58"/>
    </row>
    <row r="622" spans="2:9" x14ac:dyDescent="0.3">
      <c r="B622" s="57"/>
      <c r="C622" s="78">
        <v>617</v>
      </c>
      <c r="D622" s="101">
        <f t="shared" si="257"/>
        <v>22.8</v>
      </c>
      <c r="E622" s="101">
        <f t="shared" si="257"/>
        <v>3.5</v>
      </c>
      <c r="F622" s="101">
        <f t="shared" si="257"/>
        <v>0</v>
      </c>
      <c r="G622" s="101">
        <f t="shared" ref="G622" si="268">G257</f>
        <v>3.5506787869536089</v>
      </c>
      <c r="H622" s="101">
        <f t="shared" si="257"/>
        <v>0.23272240126635049</v>
      </c>
      <c r="I622" s="58"/>
    </row>
    <row r="623" spans="2:9" x14ac:dyDescent="0.3">
      <c r="B623" s="57"/>
      <c r="C623" s="78">
        <v>618</v>
      </c>
      <c r="D623" s="101">
        <f t="shared" si="257"/>
        <v>21.3</v>
      </c>
      <c r="E623" s="101">
        <f t="shared" si="257"/>
        <v>4.5</v>
      </c>
      <c r="F623" s="101">
        <f t="shared" si="257"/>
        <v>0</v>
      </c>
      <c r="G623" s="101">
        <f t="shared" ref="G623" si="269">G258</f>
        <v>3.5477356189383409</v>
      </c>
      <c r="H623" s="101">
        <f t="shared" si="257"/>
        <v>0.23042933201651578</v>
      </c>
      <c r="I623" s="58"/>
    </row>
    <row r="624" spans="2:9" x14ac:dyDescent="0.3">
      <c r="B624" s="57"/>
      <c r="C624" s="78">
        <v>619</v>
      </c>
      <c r="D624" s="101">
        <f t="shared" si="257"/>
        <v>22.2</v>
      </c>
      <c r="E624" s="101">
        <f t="shared" si="257"/>
        <v>2.5</v>
      </c>
      <c r="F624" s="101">
        <f t="shared" si="257"/>
        <v>0</v>
      </c>
      <c r="G624" s="101">
        <f t="shared" ref="G624" si="270">G259</f>
        <v>3.5214014369187785</v>
      </c>
      <c r="H624" s="101">
        <f t="shared" si="257"/>
        <v>0.22815885692416618</v>
      </c>
      <c r="I624" s="58"/>
    </row>
    <row r="625" spans="2:9" x14ac:dyDescent="0.3">
      <c r="B625" s="57"/>
      <c r="C625" s="78">
        <v>620</v>
      </c>
      <c r="D625" s="101">
        <f t="shared" si="257"/>
        <v>23.5</v>
      </c>
      <c r="E625" s="101">
        <f t="shared" si="257"/>
        <v>2.8</v>
      </c>
      <c r="F625" s="101">
        <f t="shared" si="257"/>
        <v>0</v>
      </c>
      <c r="G625" s="101">
        <f t="shared" ref="G625" si="271">G260</f>
        <v>3.5988866219486892</v>
      </c>
      <c r="H625" s="101">
        <f t="shared" si="257"/>
        <v>0.22591075336368649</v>
      </c>
      <c r="I625" s="58"/>
    </row>
    <row r="626" spans="2:9" x14ac:dyDescent="0.3">
      <c r="B626" s="57"/>
      <c r="C626" s="78">
        <v>621</v>
      </c>
      <c r="D626" s="101">
        <f t="shared" si="257"/>
        <v>21.8</v>
      </c>
      <c r="E626" s="101">
        <f t="shared" si="257"/>
        <v>2.7</v>
      </c>
      <c r="F626" s="101">
        <f t="shared" si="257"/>
        <v>0</v>
      </c>
      <c r="G626" s="101">
        <f t="shared" ref="G626" si="272">G261</f>
        <v>3.5447612765599805</v>
      </c>
      <c r="H626" s="101">
        <f t="shared" si="257"/>
        <v>0.22368480090304474</v>
      </c>
      <c r="I626" s="58"/>
    </row>
    <row r="627" spans="2:9" x14ac:dyDescent="0.3">
      <c r="B627" s="57"/>
      <c r="C627" s="78">
        <v>622</v>
      </c>
      <c r="D627" s="101">
        <f t="shared" si="257"/>
        <v>18.600000000000001</v>
      </c>
      <c r="E627" s="101">
        <f t="shared" si="257"/>
        <v>5.2</v>
      </c>
      <c r="F627" s="101">
        <f t="shared" si="257"/>
        <v>0</v>
      </c>
      <c r="G627" s="101">
        <f t="shared" ref="G627" si="273">G262</f>
        <v>3.5327892462662986</v>
      </c>
      <c r="H627" s="101">
        <f t="shared" si="257"/>
        <v>0.2214807812821783</v>
      </c>
      <c r="I627" s="58"/>
    </row>
    <row r="628" spans="2:9" x14ac:dyDescent="0.3">
      <c r="B628" s="57"/>
      <c r="C628" s="78">
        <v>623</v>
      </c>
      <c r="D628" s="101">
        <f t="shared" ref="D628:H643" si="274">D263</f>
        <v>20</v>
      </c>
      <c r="E628" s="101">
        <f t="shared" si="274"/>
        <v>3.5</v>
      </c>
      <c r="F628" s="101">
        <f t="shared" si="274"/>
        <v>0.5</v>
      </c>
      <c r="G628" s="101">
        <f t="shared" ref="G628" si="275">G263</f>
        <v>3.5360250144386529</v>
      </c>
      <c r="H628" s="101">
        <f t="shared" si="274"/>
        <v>0.22270484549910824</v>
      </c>
      <c r="I628" s="58"/>
    </row>
    <row r="629" spans="2:9" x14ac:dyDescent="0.3">
      <c r="B629" s="57"/>
      <c r="C629" s="78">
        <v>624</v>
      </c>
      <c r="D629" s="101">
        <f t="shared" si="274"/>
        <v>22.5</v>
      </c>
      <c r="E629" s="101">
        <f t="shared" si="274"/>
        <v>5.2</v>
      </c>
      <c r="F629" s="101">
        <f t="shared" si="274"/>
        <v>0</v>
      </c>
      <c r="G629" s="101">
        <f t="shared" ref="G629" si="276">G264</f>
        <v>3.7155064620071214</v>
      </c>
      <c r="H629" s="101">
        <f t="shared" si="274"/>
        <v>0.21770291830396379</v>
      </c>
      <c r="I629" s="58"/>
    </row>
    <row r="630" spans="2:9" x14ac:dyDescent="0.3">
      <c r="B630" s="57"/>
      <c r="C630" s="78">
        <v>625</v>
      </c>
      <c r="D630" s="101">
        <f t="shared" si="274"/>
        <v>23</v>
      </c>
      <c r="E630" s="101">
        <f t="shared" si="274"/>
        <v>4.8</v>
      </c>
      <c r="F630" s="101">
        <f t="shared" si="274"/>
        <v>0</v>
      </c>
      <c r="G630" s="101">
        <f t="shared" ref="G630" si="277">G265</f>
        <v>3.7345190788233142</v>
      </c>
      <c r="H630" s="101">
        <f t="shared" si="274"/>
        <v>0.21509196284851936</v>
      </c>
      <c r="I630" s="58"/>
    </row>
    <row r="631" spans="2:9" x14ac:dyDescent="0.3">
      <c r="B631" s="57"/>
      <c r="C631" s="78">
        <v>626</v>
      </c>
      <c r="D631" s="101">
        <f t="shared" si="274"/>
        <v>23.3</v>
      </c>
      <c r="E631" s="101">
        <f t="shared" si="274"/>
        <v>3.2</v>
      </c>
      <c r="F631" s="101">
        <f t="shared" si="274"/>
        <v>0</v>
      </c>
      <c r="G631" s="101">
        <f t="shared" ref="G631" si="278">G266</f>
        <v>3.6978944072475475</v>
      </c>
      <c r="H631" s="101">
        <f t="shared" si="274"/>
        <v>0.21289530463026463</v>
      </c>
      <c r="I631" s="58"/>
    </row>
    <row r="632" spans="2:9" x14ac:dyDescent="0.3">
      <c r="B632" s="57"/>
      <c r="C632" s="78">
        <v>627</v>
      </c>
      <c r="D632" s="101">
        <f t="shared" si="274"/>
        <v>24.7</v>
      </c>
      <c r="E632" s="101">
        <f t="shared" si="274"/>
        <v>4.2</v>
      </c>
      <c r="F632" s="101">
        <f t="shared" si="274"/>
        <v>0</v>
      </c>
      <c r="G632" s="101">
        <f t="shared" ref="G632" si="279">G267</f>
        <v>3.8077815004375721</v>
      </c>
      <c r="H632" s="101">
        <f t="shared" si="274"/>
        <v>0.21078476863253254</v>
      </c>
      <c r="I632" s="58"/>
    </row>
    <row r="633" spans="2:9" x14ac:dyDescent="0.3">
      <c r="B633" s="57"/>
      <c r="C633" s="78">
        <v>628</v>
      </c>
      <c r="D633" s="101">
        <f t="shared" si="274"/>
        <v>25.2</v>
      </c>
      <c r="E633" s="101">
        <f t="shared" si="274"/>
        <v>5.6</v>
      </c>
      <c r="F633" s="101">
        <f t="shared" si="274"/>
        <v>0</v>
      </c>
      <c r="G633" s="101">
        <f t="shared" ref="G633" si="280">G268</f>
        <v>3.8983954499910745</v>
      </c>
      <c r="H633" s="101">
        <f t="shared" si="274"/>
        <v>0.20870572749525815</v>
      </c>
      <c r="I633" s="58"/>
    </row>
    <row r="634" spans="2:9" x14ac:dyDescent="0.3">
      <c r="B634" s="57"/>
      <c r="C634" s="78">
        <v>629</v>
      </c>
      <c r="D634" s="101">
        <f t="shared" si="274"/>
        <v>23.9</v>
      </c>
      <c r="E634" s="101">
        <f t="shared" si="274"/>
        <v>4.7</v>
      </c>
      <c r="F634" s="101">
        <f t="shared" si="274"/>
        <v>0</v>
      </c>
      <c r="G634" s="101">
        <f t="shared" ref="G634" si="281">G269</f>
        <v>3.8245735886259431</v>
      </c>
      <c r="H634" s="101">
        <f t="shared" si="274"/>
        <v>0.20664894703919839</v>
      </c>
      <c r="I634" s="58"/>
    </row>
    <row r="635" spans="2:9" x14ac:dyDescent="0.3">
      <c r="B635" s="57"/>
      <c r="C635" s="78">
        <v>630</v>
      </c>
      <c r="D635" s="101">
        <f t="shared" si="274"/>
        <v>23.2</v>
      </c>
      <c r="E635" s="101">
        <f t="shared" si="274"/>
        <v>3.5</v>
      </c>
      <c r="F635" s="101">
        <f t="shared" si="274"/>
        <v>0</v>
      </c>
      <c r="G635" s="101">
        <f t="shared" ref="G635" si="282">G270</f>
        <v>3.7623045317738479</v>
      </c>
      <c r="H635" s="101">
        <f t="shared" si="274"/>
        <v>0.204612727133172</v>
      </c>
      <c r="I635" s="58"/>
    </row>
    <row r="636" spans="2:9" x14ac:dyDescent="0.3">
      <c r="B636" s="57"/>
      <c r="C636" s="78">
        <v>631</v>
      </c>
      <c r="D636" s="101">
        <f t="shared" si="274"/>
        <v>22.8</v>
      </c>
      <c r="E636" s="101">
        <f t="shared" si="274"/>
        <v>1.2</v>
      </c>
      <c r="F636" s="101">
        <f t="shared" si="274"/>
        <v>0</v>
      </c>
      <c r="G636" s="101">
        <f t="shared" ref="G636" si="283">G271</f>
        <v>3.6674025191106687</v>
      </c>
      <c r="H636" s="101">
        <f t="shared" si="274"/>
        <v>0.20259661947209576</v>
      </c>
      <c r="I636" s="58"/>
    </row>
    <row r="637" spans="2:9" x14ac:dyDescent="0.3">
      <c r="B637" s="57"/>
      <c r="C637" s="78">
        <v>632</v>
      </c>
      <c r="D637" s="101">
        <f t="shared" si="274"/>
        <v>18.8</v>
      </c>
      <c r="E637" s="101">
        <f t="shared" si="274"/>
        <v>6.5</v>
      </c>
      <c r="F637" s="101">
        <f t="shared" si="274"/>
        <v>2</v>
      </c>
      <c r="G637" s="101">
        <f t="shared" ref="G637" si="284">G272</f>
        <v>3.7326699525377594</v>
      </c>
      <c r="H637" s="101">
        <f t="shared" si="274"/>
        <v>0.21422585354190035</v>
      </c>
      <c r="I637" s="58"/>
    </row>
    <row r="638" spans="2:9" x14ac:dyDescent="0.3">
      <c r="B638" s="57"/>
      <c r="C638" s="78">
        <v>633</v>
      </c>
      <c r="D638" s="101">
        <f t="shared" si="274"/>
        <v>20.5</v>
      </c>
      <c r="E638" s="101">
        <f t="shared" si="274"/>
        <v>4.7</v>
      </c>
      <c r="F638" s="101">
        <f t="shared" si="274"/>
        <v>4.5</v>
      </c>
      <c r="G638" s="101">
        <f t="shared" ref="G638" si="285">G273</f>
        <v>3.7414813575275216</v>
      </c>
      <c r="H638" s="101">
        <f t="shared" si="274"/>
        <v>0.30181865919995365</v>
      </c>
      <c r="I638" s="58"/>
    </row>
    <row r="639" spans="2:9" x14ac:dyDescent="0.3">
      <c r="B639" s="57"/>
      <c r="C639" s="78">
        <v>634</v>
      </c>
      <c r="D639" s="101">
        <f t="shared" si="274"/>
        <v>20</v>
      </c>
      <c r="E639" s="101">
        <f t="shared" si="274"/>
        <v>4.4000000000000004</v>
      </c>
      <c r="F639" s="101">
        <f t="shared" si="274"/>
        <v>0</v>
      </c>
      <c r="G639" s="101">
        <f t="shared" ref="G639" si="286">G274</f>
        <v>3.7216656455925685</v>
      </c>
      <c r="H639" s="101">
        <f t="shared" si="274"/>
        <v>0.23342816843066405</v>
      </c>
      <c r="I639" s="58"/>
    </row>
    <row r="640" spans="2:9" x14ac:dyDescent="0.3">
      <c r="B640" s="57"/>
      <c r="C640" s="78">
        <v>635</v>
      </c>
      <c r="D640" s="101">
        <f t="shared" si="274"/>
        <v>19.5</v>
      </c>
      <c r="E640" s="101">
        <f t="shared" si="274"/>
        <v>3.5</v>
      </c>
      <c r="F640" s="101">
        <f t="shared" si="274"/>
        <v>0</v>
      </c>
      <c r="G640" s="101">
        <f t="shared" ref="G640" si="287">G275</f>
        <v>3.6770749955868851</v>
      </c>
      <c r="H640" s="101">
        <f t="shared" si="274"/>
        <v>0.20082898696949908</v>
      </c>
      <c r="I640" s="58"/>
    </row>
    <row r="641" spans="2:9" x14ac:dyDescent="0.3">
      <c r="B641" s="57"/>
      <c r="C641" s="78">
        <v>636</v>
      </c>
      <c r="D641" s="101">
        <f t="shared" si="274"/>
        <v>21.2</v>
      </c>
      <c r="E641" s="101">
        <f t="shared" si="274"/>
        <v>3.5</v>
      </c>
      <c r="F641" s="101">
        <f t="shared" si="274"/>
        <v>0</v>
      </c>
      <c r="G641" s="101">
        <f t="shared" ref="G641" si="288">G276</f>
        <v>3.758104252871207</v>
      </c>
      <c r="H641" s="101">
        <f t="shared" si="274"/>
        <v>0.19382244005931062</v>
      </c>
      <c r="I641" s="58"/>
    </row>
    <row r="642" spans="2:9" x14ac:dyDescent="0.3">
      <c r="B642" s="57"/>
      <c r="C642" s="78">
        <v>637</v>
      </c>
      <c r="D642" s="101">
        <f t="shared" si="274"/>
        <v>23.2</v>
      </c>
      <c r="E642" s="101">
        <f t="shared" si="274"/>
        <v>3.5</v>
      </c>
      <c r="F642" s="101">
        <f t="shared" si="274"/>
        <v>0</v>
      </c>
      <c r="G642" s="101">
        <f t="shared" ref="G642" si="289">G277</f>
        <v>3.8516224513266764</v>
      </c>
      <c r="H642" s="101">
        <f t="shared" si="274"/>
        <v>0.19107837815627893</v>
      </c>
      <c r="I642" s="58"/>
    </row>
    <row r="643" spans="2:9" x14ac:dyDescent="0.3">
      <c r="B643" s="57"/>
      <c r="C643" s="78">
        <v>638</v>
      </c>
      <c r="D643" s="101">
        <f t="shared" si="274"/>
        <v>25.6</v>
      </c>
      <c r="E643" s="101">
        <f t="shared" si="274"/>
        <v>3.5</v>
      </c>
      <c r="F643" s="101">
        <f t="shared" si="274"/>
        <v>0</v>
      </c>
      <c r="G643" s="101">
        <f t="shared" ref="G643" si="290">G278</f>
        <v>3.9619261512944104</v>
      </c>
      <c r="H643" s="101">
        <f t="shared" si="274"/>
        <v>0.18905719948747957</v>
      </c>
      <c r="I643" s="58"/>
    </row>
    <row r="644" spans="2:9" x14ac:dyDescent="0.3">
      <c r="B644" s="57"/>
      <c r="C644" s="78">
        <v>639</v>
      </c>
      <c r="D644" s="101">
        <f t="shared" ref="D644:H659" si="291">D279</f>
        <v>23.2</v>
      </c>
      <c r="E644" s="101">
        <f t="shared" si="291"/>
        <v>3.5</v>
      </c>
      <c r="F644" s="101">
        <f t="shared" si="291"/>
        <v>0</v>
      </c>
      <c r="G644" s="101">
        <f t="shared" ref="G644" si="292">G279</f>
        <v>3.8747892628172647</v>
      </c>
      <c r="H644" s="101">
        <f t="shared" si="291"/>
        <v>0.18717140199451726</v>
      </c>
      <c r="I644" s="58"/>
    </row>
    <row r="645" spans="2:9" x14ac:dyDescent="0.3">
      <c r="B645" s="57"/>
      <c r="C645" s="78">
        <v>640</v>
      </c>
      <c r="D645" s="101">
        <f t="shared" si="291"/>
        <v>24.5</v>
      </c>
      <c r="E645" s="101">
        <f t="shared" si="291"/>
        <v>4.5</v>
      </c>
      <c r="F645" s="101">
        <f t="shared" si="291"/>
        <v>0</v>
      </c>
      <c r="G645" s="101">
        <f t="shared" ref="G645" si="293">G280</f>
        <v>3.9809165680952128</v>
      </c>
      <c r="H645" s="101">
        <f t="shared" si="291"/>
        <v>0.18532334572105638</v>
      </c>
      <c r="I645" s="58"/>
    </row>
    <row r="646" spans="2:9" x14ac:dyDescent="0.3">
      <c r="B646" s="57"/>
      <c r="C646" s="78">
        <v>641</v>
      </c>
      <c r="D646" s="101">
        <f t="shared" si="291"/>
        <v>22.6</v>
      </c>
      <c r="E646" s="101">
        <f t="shared" si="291"/>
        <v>5.5</v>
      </c>
      <c r="F646" s="101">
        <f t="shared" si="291"/>
        <v>0</v>
      </c>
      <c r="G646" s="101">
        <f t="shared" ref="G646" si="294">G281</f>
        <v>3.9547862168362262</v>
      </c>
      <c r="H646" s="101">
        <f t="shared" si="291"/>
        <v>0.18349667812756082</v>
      </c>
      <c r="I646" s="58"/>
    </row>
    <row r="647" spans="2:9" x14ac:dyDescent="0.3">
      <c r="B647" s="57"/>
      <c r="C647" s="78">
        <v>642</v>
      </c>
      <c r="D647" s="101">
        <f t="shared" si="291"/>
        <v>13.5</v>
      </c>
      <c r="E647" s="101">
        <f t="shared" si="291"/>
        <v>4.8</v>
      </c>
      <c r="F647" s="101">
        <f t="shared" si="291"/>
        <v>0</v>
      </c>
      <c r="G647" s="101">
        <f t="shared" ref="G647" si="295">G282</f>
        <v>3.5600809611189188</v>
      </c>
      <c r="H647" s="101">
        <f t="shared" si="291"/>
        <v>0.18168853669317106</v>
      </c>
      <c r="I647" s="58"/>
    </row>
    <row r="648" spans="2:9" x14ac:dyDescent="0.3">
      <c r="B648" s="57"/>
      <c r="C648" s="78">
        <v>643</v>
      </c>
      <c r="D648" s="101">
        <f t="shared" si="291"/>
        <v>21.5</v>
      </c>
      <c r="E648" s="101">
        <f t="shared" si="291"/>
        <v>7.5</v>
      </c>
      <c r="F648" s="101">
        <f t="shared" si="291"/>
        <v>0</v>
      </c>
      <c r="G648" s="101">
        <f t="shared" ref="G648" si="296">G283</f>
        <v>4.0135040309087548</v>
      </c>
      <c r="H648" s="101">
        <f t="shared" si="291"/>
        <v>0.17989829884973521</v>
      </c>
      <c r="I648" s="58"/>
    </row>
    <row r="649" spans="2:9" x14ac:dyDescent="0.3">
      <c r="B649" s="57"/>
      <c r="C649" s="78">
        <v>644</v>
      </c>
      <c r="D649" s="101">
        <f t="shared" si="291"/>
        <v>20</v>
      </c>
      <c r="E649" s="101">
        <f t="shared" si="291"/>
        <v>7</v>
      </c>
      <c r="F649" s="101">
        <f t="shared" si="291"/>
        <v>0</v>
      </c>
      <c r="G649" s="101">
        <f t="shared" ref="G649" si="297">G284</f>
        <v>3.940475078016267</v>
      </c>
      <c r="H649" s="101">
        <f t="shared" si="291"/>
        <v>0.17812571517269227</v>
      </c>
      <c r="I649" s="58"/>
    </row>
    <row r="650" spans="2:9" x14ac:dyDescent="0.3">
      <c r="B650" s="57"/>
      <c r="C650" s="78">
        <v>645</v>
      </c>
      <c r="D650" s="101">
        <f t="shared" si="291"/>
        <v>20</v>
      </c>
      <c r="E650" s="101">
        <f t="shared" si="291"/>
        <v>5.4</v>
      </c>
      <c r="F650" s="101">
        <f t="shared" si="291"/>
        <v>0</v>
      </c>
      <c r="G650" s="101">
        <f t="shared" ref="G650" si="298">G285</f>
        <v>3.8836100875531168</v>
      </c>
      <c r="H650" s="101">
        <f t="shared" si="291"/>
        <v>0.17637059959529314</v>
      </c>
      <c r="I650" s="58"/>
    </row>
    <row r="651" spans="2:9" x14ac:dyDescent="0.3">
      <c r="B651" s="57"/>
      <c r="C651" s="78">
        <v>646</v>
      </c>
      <c r="D651" s="101">
        <f t="shared" si="291"/>
        <v>16</v>
      </c>
      <c r="E651" s="101">
        <f t="shared" si="291"/>
        <v>3.8</v>
      </c>
      <c r="F651" s="101">
        <f t="shared" si="291"/>
        <v>0</v>
      </c>
      <c r="G651" s="101">
        <f t="shared" ref="G651" si="299">G286</f>
        <v>3.6592954310363388</v>
      </c>
      <c r="H651" s="101">
        <f t="shared" si="291"/>
        <v>0.17463277798969981</v>
      </c>
      <c r="I651" s="58"/>
    </row>
    <row r="652" spans="2:9" x14ac:dyDescent="0.3">
      <c r="B652" s="57"/>
      <c r="C652" s="78">
        <v>647</v>
      </c>
      <c r="D652" s="101">
        <f t="shared" si="291"/>
        <v>23</v>
      </c>
      <c r="E652" s="101">
        <f t="shared" si="291"/>
        <v>3.6</v>
      </c>
      <c r="F652" s="101">
        <f t="shared" si="291"/>
        <v>0</v>
      </c>
      <c r="G652" s="101">
        <f t="shared" ref="G652" si="300">G287</f>
        <v>3.9524591940440965</v>
      </c>
      <c r="H652" s="101">
        <f t="shared" si="291"/>
        <v>0.17291207962067556</v>
      </c>
      <c r="I652" s="58"/>
    </row>
    <row r="653" spans="2:9" x14ac:dyDescent="0.3">
      <c r="B653" s="57"/>
      <c r="C653" s="78">
        <v>648</v>
      </c>
      <c r="D653" s="101">
        <f t="shared" si="291"/>
        <v>22.2</v>
      </c>
      <c r="E653" s="101">
        <f t="shared" si="291"/>
        <v>2.8</v>
      </c>
      <c r="F653" s="101">
        <f t="shared" si="291"/>
        <v>3</v>
      </c>
      <c r="G653" s="101">
        <f t="shared" ref="G653" si="301">G288</f>
        <v>3.8943452304267945</v>
      </c>
      <c r="H653" s="101">
        <f t="shared" si="291"/>
        <v>0.20755797699425474</v>
      </c>
      <c r="I653" s="58"/>
    </row>
    <row r="654" spans="2:9" x14ac:dyDescent="0.3">
      <c r="B654" s="57"/>
      <c r="C654" s="78">
        <v>649</v>
      </c>
      <c r="D654" s="101">
        <f t="shared" si="291"/>
        <v>19.8</v>
      </c>
      <c r="E654" s="101">
        <f t="shared" si="291"/>
        <v>7</v>
      </c>
      <c r="F654" s="101">
        <f t="shared" si="291"/>
        <v>0.3</v>
      </c>
      <c r="G654" s="101">
        <f t="shared" ref="G654" si="302">G289</f>
        <v>3.978605947704962</v>
      </c>
      <c r="H654" s="101">
        <f t="shared" si="291"/>
        <v>0.17759692549910291</v>
      </c>
      <c r="I654" s="58"/>
    </row>
    <row r="655" spans="2:9" x14ac:dyDescent="0.3">
      <c r="B655" s="57"/>
      <c r="C655" s="78">
        <v>650</v>
      </c>
      <c r="D655" s="101">
        <f t="shared" si="291"/>
        <v>19.5</v>
      </c>
      <c r="E655" s="101">
        <f t="shared" si="291"/>
        <v>8</v>
      </c>
      <c r="F655" s="101">
        <f t="shared" si="291"/>
        <v>6.3</v>
      </c>
      <c r="G655" s="101">
        <f t="shared" ref="G655" si="303">G290</f>
        <v>4.0165848922786971</v>
      </c>
      <c r="H655" s="101">
        <f t="shared" si="291"/>
        <v>0.35656894370068726</v>
      </c>
      <c r="I655" s="58"/>
    </row>
    <row r="656" spans="2:9" x14ac:dyDescent="0.3">
      <c r="B656" s="57"/>
      <c r="C656" s="78">
        <v>651</v>
      </c>
      <c r="D656" s="101">
        <f t="shared" si="291"/>
        <v>15</v>
      </c>
      <c r="E656" s="101">
        <f t="shared" si="291"/>
        <v>7.8</v>
      </c>
      <c r="F656" s="101">
        <f t="shared" si="291"/>
        <v>3.3</v>
      </c>
      <c r="G656" s="101">
        <f t="shared" ref="G656" si="304">G291</f>
        <v>3.8266032775953005</v>
      </c>
      <c r="H656" s="101">
        <f t="shared" si="291"/>
        <v>0.36197495685391301</v>
      </c>
      <c r="I656" s="58"/>
    </row>
    <row r="657" spans="2:9" x14ac:dyDescent="0.3">
      <c r="B657" s="57"/>
      <c r="C657" s="78">
        <v>652</v>
      </c>
      <c r="D657" s="101">
        <f t="shared" si="291"/>
        <v>20</v>
      </c>
      <c r="E657" s="101">
        <f t="shared" si="291"/>
        <v>6.2</v>
      </c>
      <c r="F657" s="101">
        <f t="shared" si="291"/>
        <v>20</v>
      </c>
      <c r="G657" s="101">
        <f t="shared" ref="G657" si="305">G292</f>
        <v>3.9778866580572272</v>
      </c>
      <c r="H657" s="101">
        <f t="shared" si="291"/>
        <v>3.1693932735117767</v>
      </c>
      <c r="I657" s="58"/>
    </row>
    <row r="658" spans="2:9" x14ac:dyDescent="0.3">
      <c r="B658" s="57"/>
      <c r="C658" s="78">
        <v>653</v>
      </c>
      <c r="D658" s="101">
        <f t="shared" si="291"/>
        <v>20.5</v>
      </c>
      <c r="E658" s="101">
        <f t="shared" si="291"/>
        <v>7.4</v>
      </c>
      <c r="F658" s="101">
        <f t="shared" si="291"/>
        <v>4.2</v>
      </c>
      <c r="G658" s="101">
        <f t="shared" ref="G658" si="306">G293</f>
        <v>4.0575351693600892</v>
      </c>
      <c r="H658" s="101">
        <f t="shared" si="291"/>
        <v>0.93817436103621699</v>
      </c>
      <c r="I658" s="58"/>
    </row>
    <row r="659" spans="2:9" x14ac:dyDescent="0.3">
      <c r="B659" s="57"/>
      <c r="C659" s="78">
        <v>654</v>
      </c>
      <c r="D659" s="101">
        <f t="shared" si="291"/>
        <v>21.6</v>
      </c>
      <c r="E659" s="101">
        <f t="shared" si="291"/>
        <v>8</v>
      </c>
      <c r="F659" s="101">
        <f t="shared" si="291"/>
        <v>12.6</v>
      </c>
      <c r="G659" s="101">
        <f t="shared" ref="G659" si="307">G294</f>
        <v>4.1372390391084242</v>
      </c>
      <c r="H659" s="101">
        <f t="shared" si="291"/>
        <v>1.9162861432839533</v>
      </c>
      <c r="I659" s="58"/>
    </row>
    <row r="660" spans="2:9" x14ac:dyDescent="0.3">
      <c r="B660" s="57"/>
      <c r="C660" s="78">
        <v>655</v>
      </c>
      <c r="D660" s="101">
        <f t="shared" ref="D660:H675" si="308">D295</f>
        <v>23</v>
      </c>
      <c r="E660" s="101">
        <f t="shared" si="308"/>
        <v>6.6</v>
      </c>
      <c r="F660" s="101">
        <f t="shared" si="308"/>
        <v>0</v>
      </c>
      <c r="G660" s="101">
        <f t="shared" ref="G660" si="309">G295</f>
        <v>4.1445855692126745</v>
      </c>
      <c r="H660" s="101">
        <f t="shared" si="308"/>
        <v>1.1379667132872107</v>
      </c>
      <c r="I660" s="58"/>
    </row>
    <row r="661" spans="2:9" x14ac:dyDescent="0.3">
      <c r="B661" s="57"/>
      <c r="C661" s="78">
        <v>656</v>
      </c>
      <c r="D661" s="101">
        <f t="shared" si="308"/>
        <v>19.8</v>
      </c>
      <c r="E661" s="101">
        <f t="shared" si="308"/>
        <v>7.1</v>
      </c>
      <c r="F661" s="101">
        <f t="shared" si="308"/>
        <v>0</v>
      </c>
      <c r="G661" s="101">
        <f t="shared" ref="G661" si="310">G296</f>
        <v>4.0366885452672943</v>
      </c>
      <c r="H661" s="101">
        <f t="shared" si="308"/>
        <v>1.0348205459506223</v>
      </c>
      <c r="I661" s="58"/>
    </row>
    <row r="662" spans="2:9" x14ac:dyDescent="0.3">
      <c r="B662" s="57"/>
      <c r="C662" s="78">
        <v>657</v>
      </c>
      <c r="D662" s="101">
        <f t="shared" si="308"/>
        <v>21.2</v>
      </c>
      <c r="E662" s="101">
        <f t="shared" si="308"/>
        <v>6.3</v>
      </c>
      <c r="F662" s="101">
        <f t="shared" si="308"/>
        <v>8.4</v>
      </c>
      <c r="G662" s="101">
        <f t="shared" ref="G662" si="311">G297</f>
        <v>4.0689206861282718</v>
      </c>
      <c r="H662" s="101">
        <f t="shared" si="308"/>
        <v>1.3775360399882048</v>
      </c>
      <c r="I662" s="58"/>
    </row>
    <row r="663" spans="2:9" x14ac:dyDescent="0.3">
      <c r="B663" s="57"/>
      <c r="C663" s="78">
        <v>658</v>
      </c>
      <c r="D663" s="101">
        <f t="shared" si="308"/>
        <v>17</v>
      </c>
      <c r="E663" s="101">
        <f t="shared" si="308"/>
        <v>8.4</v>
      </c>
      <c r="F663" s="101">
        <f t="shared" si="308"/>
        <v>3.4</v>
      </c>
      <c r="G663" s="101">
        <f t="shared" ref="G663" si="312">G298</f>
        <v>3.985773980478502</v>
      </c>
      <c r="H663" s="101">
        <f t="shared" si="308"/>
        <v>1.2260342853661697</v>
      </c>
      <c r="I663" s="58"/>
    </row>
    <row r="664" spans="2:9" x14ac:dyDescent="0.3">
      <c r="B664" s="57"/>
      <c r="C664" s="78">
        <v>659</v>
      </c>
      <c r="D664" s="101">
        <f t="shared" si="308"/>
        <v>21.8</v>
      </c>
      <c r="E664" s="101">
        <f t="shared" si="308"/>
        <v>5.5</v>
      </c>
      <c r="F664" s="101">
        <f t="shared" si="308"/>
        <v>0</v>
      </c>
      <c r="G664" s="101">
        <f t="shared" ref="G664" si="313">G299</f>
        <v>4.0730177429660959</v>
      </c>
      <c r="H664" s="101">
        <f t="shared" si="308"/>
        <v>1.1191601365119377</v>
      </c>
      <c r="I664" s="58"/>
    </row>
    <row r="665" spans="2:9" x14ac:dyDescent="0.3">
      <c r="B665" s="57"/>
      <c r="C665" s="78">
        <v>660</v>
      </c>
      <c r="D665" s="101">
        <f t="shared" si="308"/>
        <v>22.5</v>
      </c>
      <c r="E665" s="101">
        <f t="shared" si="308"/>
        <v>5.6</v>
      </c>
      <c r="F665" s="101">
        <f t="shared" si="308"/>
        <v>2.5</v>
      </c>
      <c r="G665" s="101">
        <f t="shared" ref="G665" si="314">G300</f>
        <v>4.1131973430577942</v>
      </c>
      <c r="H665" s="101">
        <f t="shared" si="308"/>
        <v>1.1003688193512919</v>
      </c>
      <c r="I665" s="58"/>
    </row>
    <row r="666" spans="2:9" x14ac:dyDescent="0.3">
      <c r="B666" s="57"/>
      <c r="C666" s="78">
        <v>661</v>
      </c>
      <c r="D666" s="101">
        <f t="shared" si="308"/>
        <v>20.8</v>
      </c>
      <c r="E666" s="101">
        <f t="shared" si="308"/>
        <v>8.4</v>
      </c>
      <c r="F666" s="101">
        <f t="shared" si="308"/>
        <v>3.2</v>
      </c>
      <c r="G666" s="101">
        <f t="shared" ref="G666" si="315">G301</f>
        <v>4.1660997062345517</v>
      </c>
      <c r="H666" s="101">
        <f t="shared" si="308"/>
        <v>1.1051303607601723</v>
      </c>
      <c r="I666" s="58"/>
    </row>
    <row r="667" spans="2:9" x14ac:dyDescent="0.3">
      <c r="B667" s="57"/>
      <c r="C667" s="78">
        <v>662</v>
      </c>
      <c r="D667" s="101">
        <f t="shared" si="308"/>
        <v>14</v>
      </c>
      <c r="E667" s="101">
        <f t="shared" si="308"/>
        <v>8.6</v>
      </c>
      <c r="F667" s="101">
        <f t="shared" si="308"/>
        <v>1.8</v>
      </c>
      <c r="G667" s="101">
        <f t="shared" ref="G667" si="316">G302</f>
        <v>3.888634317026014</v>
      </c>
      <c r="H667" s="101">
        <f t="shared" si="308"/>
        <v>1.0666982580066742</v>
      </c>
      <c r="I667" s="58"/>
    </row>
    <row r="668" spans="2:9" x14ac:dyDescent="0.3">
      <c r="B668" s="57"/>
      <c r="C668" s="78">
        <v>663</v>
      </c>
      <c r="D668" s="101">
        <f t="shared" si="308"/>
        <v>13.4</v>
      </c>
      <c r="E668" s="101">
        <f t="shared" si="308"/>
        <v>9.5</v>
      </c>
      <c r="F668" s="101">
        <f t="shared" si="308"/>
        <v>5.8</v>
      </c>
      <c r="G668" s="101">
        <f t="shared" ref="G668" si="317">G303</f>
        <v>3.9065104674479771</v>
      </c>
      <c r="H668" s="101">
        <f t="shared" si="308"/>
        <v>1.1834646752837472</v>
      </c>
      <c r="I668" s="58"/>
    </row>
    <row r="669" spans="2:9" x14ac:dyDescent="0.3">
      <c r="B669" s="57"/>
      <c r="C669" s="78">
        <v>664</v>
      </c>
      <c r="D669" s="101">
        <f t="shared" si="308"/>
        <v>17</v>
      </c>
      <c r="E669" s="101">
        <f t="shared" si="308"/>
        <v>8.8000000000000007</v>
      </c>
      <c r="F669" s="101">
        <f t="shared" si="308"/>
        <v>1.7</v>
      </c>
      <c r="G669" s="101">
        <f t="shared" ref="G669" si="318">G304</f>
        <v>4.0358970754849688</v>
      </c>
      <c r="H669" s="101">
        <f t="shared" si="308"/>
        <v>1.1184221062144395</v>
      </c>
      <c r="I669" s="58"/>
    </row>
    <row r="670" spans="2:9" x14ac:dyDescent="0.3">
      <c r="B670" s="57"/>
      <c r="C670" s="78">
        <v>665</v>
      </c>
      <c r="D670" s="101">
        <f t="shared" si="308"/>
        <v>20</v>
      </c>
      <c r="E670" s="101">
        <f t="shared" si="308"/>
        <v>8.6999999999999993</v>
      </c>
      <c r="F670" s="101">
        <f t="shared" si="308"/>
        <v>0.3</v>
      </c>
      <c r="G670" s="101">
        <f t="shared" ref="G670" si="319">G305</f>
        <v>4.1653901342452615</v>
      </c>
      <c r="H670" s="101">
        <f t="shared" si="308"/>
        <v>1.0236528970178127</v>
      </c>
      <c r="I670" s="58"/>
    </row>
    <row r="671" spans="2:9" x14ac:dyDescent="0.3">
      <c r="B671" s="57"/>
      <c r="C671" s="78">
        <v>666</v>
      </c>
      <c r="D671" s="101">
        <f t="shared" si="308"/>
        <v>22.3</v>
      </c>
      <c r="E671" s="101">
        <f t="shared" si="308"/>
        <v>9.1999999999999993</v>
      </c>
      <c r="F671" s="101">
        <f t="shared" si="308"/>
        <v>1.4</v>
      </c>
      <c r="G671" s="101">
        <f t="shared" ref="G671" si="320">G306</f>
        <v>4.2908055786825354</v>
      </c>
      <c r="H671" s="101">
        <f t="shared" si="308"/>
        <v>0.96742474825156077</v>
      </c>
      <c r="I671" s="58"/>
    </row>
    <row r="672" spans="2:9" x14ac:dyDescent="0.3">
      <c r="B672" s="57"/>
      <c r="C672" s="78">
        <v>667</v>
      </c>
      <c r="D672" s="101">
        <f t="shared" si="308"/>
        <v>23.2</v>
      </c>
      <c r="E672" s="101">
        <f t="shared" si="308"/>
        <v>8</v>
      </c>
      <c r="F672" s="101">
        <f t="shared" si="308"/>
        <v>0</v>
      </c>
      <c r="G672" s="101">
        <f t="shared" ref="G672" si="321">G307</f>
        <v>4.2823392065005956</v>
      </c>
      <c r="H672" s="101">
        <f t="shared" si="308"/>
        <v>0.86553152601627414</v>
      </c>
      <c r="I672" s="58"/>
    </row>
    <row r="673" spans="2:9" x14ac:dyDescent="0.3">
      <c r="B673" s="57"/>
      <c r="C673" s="78">
        <v>668</v>
      </c>
      <c r="D673" s="101">
        <f t="shared" si="308"/>
        <v>21.8</v>
      </c>
      <c r="E673" s="101">
        <f t="shared" si="308"/>
        <v>6.5</v>
      </c>
      <c r="F673" s="101">
        <f t="shared" si="308"/>
        <v>2.5</v>
      </c>
      <c r="G673" s="101">
        <f t="shared" ref="G673" si="322">G308</f>
        <v>4.1613151662075021</v>
      </c>
      <c r="H673" s="101">
        <f t="shared" si="308"/>
        <v>0.85428203570419292</v>
      </c>
      <c r="I673" s="58"/>
    </row>
    <row r="674" spans="2:9" x14ac:dyDescent="0.3">
      <c r="B674" s="57"/>
      <c r="C674" s="78">
        <v>669</v>
      </c>
      <c r="D674" s="101">
        <f t="shared" si="308"/>
        <v>20.8</v>
      </c>
      <c r="E674" s="101">
        <f t="shared" si="308"/>
        <v>9</v>
      </c>
      <c r="F674" s="101">
        <f t="shared" si="308"/>
        <v>0</v>
      </c>
      <c r="G674" s="101">
        <f t="shared" ref="G674" si="323">G309</f>
        <v>4.2301018931993246</v>
      </c>
      <c r="H674" s="101">
        <f t="shared" si="308"/>
        <v>0.75705876225588364</v>
      </c>
      <c r="I674" s="58"/>
    </row>
    <row r="675" spans="2:9" x14ac:dyDescent="0.3">
      <c r="B675" s="57"/>
      <c r="C675" s="78">
        <v>670</v>
      </c>
      <c r="D675" s="101">
        <f t="shared" si="308"/>
        <v>21</v>
      </c>
      <c r="E675" s="101">
        <f t="shared" si="308"/>
        <v>8</v>
      </c>
      <c r="F675" s="101">
        <f t="shared" si="308"/>
        <v>0.4</v>
      </c>
      <c r="G675" s="101">
        <f t="shared" ref="G675" si="324">G310</f>
        <v>4.1993002635357151</v>
      </c>
      <c r="H675" s="101">
        <f t="shared" si="308"/>
        <v>0.67726039705570662</v>
      </c>
      <c r="I675" s="58"/>
    </row>
    <row r="676" spans="2:9" x14ac:dyDescent="0.3">
      <c r="B676" s="57"/>
      <c r="C676" s="78">
        <v>671</v>
      </c>
      <c r="D676" s="101">
        <f t="shared" ref="D676:H691" si="325">D311</f>
        <v>19.2</v>
      </c>
      <c r="E676" s="101">
        <f t="shared" si="325"/>
        <v>10</v>
      </c>
      <c r="F676" s="101">
        <f t="shared" si="325"/>
        <v>2.2000000000000002</v>
      </c>
      <c r="G676" s="101">
        <f t="shared" ref="G676" si="326">G311</f>
        <v>4.211538233608028</v>
      </c>
      <c r="H676" s="101">
        <f t="shared" si="325"/>
        <v>0.66125457776348462</v>
      </c>
      <c r="I676" s="58"/>
    </row>
    <row r="677" spans="2:9" x14ac:dyDescent="0.3">
      <c r="B677" s="57"/>
      <c r="C677" s="78">
        <v>672</v>
      </c>
      <c r="D677" s="101">
        <f t="shared" si="325"/>
        <v>21.2</v>
      </c>
      <c r="E677" s="101">
        <f t="shared" si="325"/>
        <v>8.8000000000000007</v>
      </c>
      <c r="F677" s="101">
        <f t="shared" si="325"/>
        <v>0</v>
      </c>
      <c r="G677" s="101">
        <f t="shared" ref="G677" si="327">G312</f>
        <v>4.2495933160461092</v>
      </c>
      <c r="H677" s="101">
        <f t="shared" si="325"/>
        <v>0.57017707433682929</v>
      </c>
      <c r="I677" s="58"/>
    </row>
    <row r="678" spans="2:9" x14ac:dyDescent="0.3">
      <c r="B678" s="57"/>
      <c r="C678" s="78">
        <v>673</v>
      </c>
      <c r="D678" s="101">
        <f t="shared" si="325"/>
        <v>23.5</v>
      </c>
      <c r="E678" s="101">
        <f t="shared" si="325"/>
        <v>5</v>
      </c>
      <c r="F678" s="101">
        <f t="shared" si="325"/>
        <v>2.6</v>
      </c>
      <c r="G678" s="101">
        <f t="shared" ref="G678" si="328">G313</f>
        <v>4.1878025934945482</v>
      </c>
      <c r="H678" s="101">
        <f t="shared" si="325"/>
        <v>0.57178055737785349</v>
      </c>
      <c r="I678" s="58"/>
    </row>
    <row r="679" spans="2:9" x14ac:dyDescent="0.3">
      <c r="B679" s="57"/>
      <c r="C679" s="78">
        <v>674</v>
      </c>
      <c r="D679" s="101">
        <f t="shared" si="325"/>
        <v>26.2</v>
      </c>
      <c r="E679" s="101">
        <f t="shared" si="325"/>
        <v>5</v>
      </c>
      <c r="F679" s="101">
        <f t="shared" si="325"/>
        <v>1.1000000000000001</v>
      </c>
      <c r="G679" s="101">
        <f t="shared" ref="G679" si="329">G314</f>
        <v>4.3079597153052909</v>
      </c>
      <c r="H679" s="101">
        <f t="shared" si="325"/>
        <v>0.52016842296232813</v>
      </c>
      <c r="I679" s="58"/>
    </row>
    <row r="680" spans="2:9" x14ac:dyDescent="0.3">
      <c r="B680" s="57"/>
      <c r="C680" s="78">
        <v>675</v>
      </c>
      <c r="D680" s="101">
        <f t="shared" si="325"/>
        <v>21.2</v>
      </c>
      <c r="E680" s="101">
        <f t="shared" si="325"/>
        <v>8.8000000000000007</v>
      </c>
      <c r="F680" s="101">
        <f t="shared" si="325"/>
        <v>0.1</v>
      </c>
      <c r="G680" s="101">
        <f t="shared" ref="G680" si="330">G315</f>
        <v>4.2587274131777848</v>
      </c>
      <c r="H680" s="101">
        <f t="shared" si="325"/>
        <v>0.43705193757466165</v>
      </c>
      <c r="I680" s="58"/>
    </row>
    <row r="681" spans="2:9" x14ac:dyDescent="0.3">
      <c r="B681" s="57"/>
      <c r="C681" s="78">
        <v>676</v>
      </c>
      <c r="D681" s="101">
        <f t="shared" si="325"/>
        <v>21.5</v>
      </c>
      <c r="E681" s="101">
        <f t="shared" si="325"/>
        <v>8</v>
      </c>
      <c r="F681" s="101">
        <f t="shared" si="325"/>
        <v>2</v>
      </c>
      <c r="G681" s="101">
        <f t="shared" ref="G681" si="331">G316</f>
        <v>4.2397016652918671</v>
      </c>
      <c r="H681" s="101">
        <f t="shared" si="325"/>
        <v>0.42177802858705143</v>
      </c>
      <c r="I681" s="58"/>
    </row>
    <row r="682" spans="2:9" x14ac:dyDescent="0.3">
      <c r="B682" s="57"/>
      <c r="C682" s="78">
        <v>677</v>
      </c>
      <c r="D682" s="101">
        <f t="shared" si="325"/>
        <v>21.5</v>
      </c>
      <c r="E682" s="101">
        <f t="shared" si="325"/>
        <v>8</v>
      </c>
      <c r="F682" s="101">
        <f t="shared" si="325"/>
        <v>0</v>
      </c>
      <c r="G682" s="101">
        <f t="shared" ref="G682" si="332">G317</f>
        <v>4.2422138919803754</v>
      </c>
      <c r="H682" s="101">
        <f t="shared" si="325"/>
        <v>0.33882326794785461</v>
      </c>
      <c r="I682" s="58"/>
    </row>
    <row r="683" spans="2:9" x14ac:dyDescent="0.3">
      <c r="B683" s="57"/>
      <c r="C683" s="78">
        <v>678</v>
      </c>
      <c r="D683" s="101">
        <f t="shared" si="325"/>
        <v>24.2</v>
      </c>
      <c r="E683" s="101">
        <f t="shared" si="325"/>
        <v>6.3</v>
      </c>
      <c r="F683" s="101">
        <f t="shared" si="325"/>
        <v>0.4</v>
      </c>
      <c r="G683" s="101">
        <f t="shared" ref="G683" si="333">G318</f>
        <v>4.2880473944162336</v>
      </c>
      <c r="H683" s="101">
        <f t="shared" si="325"/>
        <v>0.27151315814143218</v>
      </c>
      <c r="I683" s="58"/>
    </row>
    <row r="684" spans="2:9" x14ac:dyDescent="0.3">
      <c r="B684" s="57"/>
      <c r="C684" s="78">
        <v>679</v>
      </c>
      <c r="D684" s="101">
        <f t="shared" si="325"/>
        <v>24.5</v>
      </c>
      <c r="E684" s="101">
        <f t="shared" si="325"/>
        <v>4.5999999999999996</v>
      </c>
      <c r="F684" s="101">
        <f t="shared" si="325"/>
        <v>0</v>
      </c>
      <c r="G684" s="101">
        <f t="shared" ref="G684" si="334">G319</f>
        <v>4.2293677234167655</v>
      </c>
      <c r="H684" s="101">
        <f t="shared" si="325"/>
        <v>0.19383269744930406</v>
      </c>
      <c r="I684" s="58"/>
    </row>
    <row r="685" spans="2:9" x14ac:dyDescent="0.3">
      <c r="B685" s="57"/>
      <c r="C685" s="78">
        <v>680</v>
      </c>
      <c r="D685" s="101">
        <f t="shared" si="325"/>
        <v>19.399999999999999</v>
      </c>
      <c r="E685" s="101">
        <f t="shared" si="325"/>
        <v>6.6</v>
      </c>
      <c r="F685" s="101">
        <f t="shared" si="325"/>
        <v>0</v>
      </c>
      <c r="G685" s="101">
        <f t="shared" ref="G685" si="335">G320</f>
        <v>4.0966503124338809</v>
      </c>
      <c r="H685" s="101">
        <f t="shared" si="325"/>
        <v>0.13597640525342611</v>
      </c>
      <c r="I685" s="58"/>
    </row>
    <row r="686" spans="2:9" x14ac:dyDescent="0.3">
      <c r="B686" s="57"/>
      <c r="C686" s="78">
        <v>681</v>
      </c>
      <c r="D686" s="101">
        <f t="shared" si="325"/>
        <v>21.5</v>
      </c>
      <c r="E686" s="101">
        <f t="shared" si="325"/>
        <v>7.2</v>
      </c>
      <c r="F686" s="101">
        <f t="shared" si="325"/>
        <v>0</v>
      </c>
      <c r="G686" s="101">
        <f t="shared" ref="G686" si="336">G321</f>
        <v>4.2158988213957445</v>
      </c>
      <c r="H686" s="101">
        <f t="shared" si="325"/>
        <v>0.12535305504518732</v>
      </c>
      <c r="I686" s="58"/>
    </row>
    <row r="687" spans="2:9" x14ac:dyDescent="0.3">
      <c r="B687" s="57"/>
      <c r="C687" s="78">
        <v>682</v>
      </c>
      <c r="D687" s="101">
        <f t="shared" si="325"/>
        <v>24.6</v>
      </c>
      <c r="E687" s="101">
        <f t="shared" si="325"/>
        <v>7</v>
      </c>
      <c r="F687" s="101">
        <f t="shared" si="325"/>
        <v>2.4</v>
      </c>
      <c r="G687" s="101">
        <f t="shared" ref="G687" si="337">G322</f>
        <v>4.3439663567292035</v>
      </c>
      <c r="H687" s="101">
        <f t="shared" si="325"/>
        <v>0.13892800672441252</v>
      </c>
      <c r="I687" s="58"/>
    </row>
    <row r="688" spans="2:9" x14ac:dyDescent="0.3">
      <c r="B688" s="57"/>
      <c r="C688" s="78">
        <v>683</v>
      </c>
      <c r="D688" s="101">
        <f t="shared" si="325"/>
        <v>20.5</v>
      </c>
      <c r="E688" s="101">
        <f t="shared" si="325"/>
        <v>10.8</v>
      </c>
      <c r="F688" s="101">
        <f t="shared" si="325"/>
        <v>0.6</v>
      </c>
      <c r="G688" s="101">
        <f t="shared" ref="G688" si="338">G323</f>
        <v>4.332542264085113</v>
      </c>
      <c r="H688" s="101">
        <f t="shared" si="325"/>
        <v>0.12791483154701255</v>
      </c>
      <c r="I688" s="58"/>
    </row>
    <row r="689" spans="2:9" x14ac:dyDescent="0.3">
      <c r="B689" s="57"/>
      <c r="C689" s="78">
        <v>684</v>
      </c>
      <c r="D689" s="101">
        <f t="shared" si="325"/>
        <v>23.5</v>
      </c>
      <c r="E689" s="101">
        <f t="shared" si="325"/>
        <v>7.1</v>
      </c>
      <c r="F689" s="101">
        <f t="shared" si="325"/>
        <v>13.5</v>
      </c>
      <c r="G689" s="101">
        <f t="shared" ref="G689" si="339">G324</f>
        <v>4.3035438847369525</v>
      </c>
      <c r="H689" s="101">
        <f t="shared" si="325"/>
        <v>1.3048685997153773</v>
      </c>
      <c r="I689" s="58"/>
    </row>
    <row r="690" spans="2:9" x14ac:dyDescent="0.3">
      <c r="B690" s="57"/>
      <c r="C690" s="78">
        <v>685</v>
      </c>
      <c r="D690" s="101">
        <f t="shared" si="325"/>
        <v>23.5</v>
      </c>
      <c r="E690" s="101">
        <f t="shared" si="325"/>
        <v>6.5</v>
      </c>
      <c r="F690" s="101">
        <f t="shared" si="325"/>
        <v>9.5</v>
      </c>
      <c r="G690" s="101">
        <f t="shared" ref="G690" si="340">G325</f>
        <v>4.2787813502639356</v>
      </c>
      <c r="H690" s="101">
        <f t="shared" si="325"/>
        <v>0.97794050343412853</v>
      </c>
      <c r="I690" s="58"/>
    </row>
    <row r="691" spans="2:9" x14ac:dyDescent="0.3">
      <c r="B691" s="57"/>
      <c r="C691" s="78">
        <v>686</v>
      </c>
      <c r="D691" s="101">
        <f t="shared" si="325"/>
        <v>24</v>
      </c>
      <c r="E691" s="101">
        <f t="shared" si="325"/>
        <v>7.4</v>
      </c>
      <c r="F691" s="101">
        <f t="shared" si="325"/>
        <v>0.5</v>
      </c>
      <c r="G691" s="101">
        <f t="shared" ref="G691" si="341">G326</f>
        <v>4.3411265164991635</v>
      </c>
      <c r="H691" s="101">
        <f t="shared" si="325"/>
        <v>0.63648235015696397</v>
      </c>
      <c r="I691" s="58"/>
    </row>
    <row r="692" spans="2:9" x14ac:dyDescent="0.3">
      <c r="B692" s="57"/>
      <c r="C692" s="78">
        <v>687</v>
      </c>
      <c r="D692" s="101">
        <f t="shared" ref="D692:H707" si="342">D327</f>
        <v>21.8</v>
      </c>
      <c r="E692" s="101">
        <f t="shared" si="342"/>
        <v>10.8</v>
      </c>
      <c r="F692" s="101">
        <f t="shared" si="342"/>
        <v>0.6</v>
      </c>
      <c r="G692" s="101">
        <f t="shared" ref="G692" si="343">G327</f>
        <v>4.3947231913060483</v>
      </c>
      <c r="H692" s="101">
        <f t="shared" si="342"/>
        <v>0.56377497132283116</v>
      </c>
      <c r="I692" s="58"/>
    </row>
    <row r="693" spans="2:9" x14ac:dyDescent="0.3">
      <c r="B693" s="57"/>
      <c r="C693" s="78">
        <v>688</v>
      </c>
      <c r="D693" s="101">
        <f t="shared" si="342"/>
        <v>20</v>
      </c>
      <c r="E693" s="101">
        <f t="shared" si="342"/>
        <v>7.5</v>
      </c>
      <c r="F693" s="101">
        <f t="shared" si="342"/>
        <v>3.7</v>
      </c>
      <c r="G693" s="101">
        <f t="shared" ref="G693" si="344">G328</f>
        <v>4.173299607397575</v>
      </c>
      <c r="H693" s="101">
        <f t="shared" si="342"/>
        <v>0.60286052532240753</v>
      </c>
      <c r="I693" s="58"/>
    </row>
    <row r="694" spans="2:9" x14ac:dyDescent="0.3">
      <c r="B694" s="57"/>
      <c r="C694" s="78">
        <v>689</v>
      </c>
      <c r="D694" s="101">
        <f t="shared" si="342"/>
        <v>20</v>
      </c>
      <c r="E694" s="101">
        <f t="shared" si="342"/>
        <v>8.1999999999999993</v>
      </c>
      <c r="F694" s="101">
        <f t="shared" si="342"/>
        <v>13.6</v>
      </c>
      <c r="G694" s="101">
        <f t="shared" ref="G694" si="345">G329</f>
        <v>4.2047467201233051</v>
      </c>
      <c r="H694" s="101">
        <f t="shared" si="342"/>
        <v>1.7854315916865511</v>
      </c>
      <c r="I694" s="58"/>
    </row>
    <row r="695" spans="2:9" x14ac:dyDescent="0.3">
      <c r="B695" s="57"/>
      <c r="C695" s="78">
        <v>690</v>
      </c>
      <c r="D695" s="101">
        <f t="shared" si="342"/>
        <v>23.1</v>
      </c>
      <c r="E695" s="101">
        <f t="shared" si="342"/>
        <v>7.5</v>
      </c>
      <c r="F695" s="101">
        <f t="shared" si="342"/>
        <v>6.9</v>
      </c>
      <c r="G695" s="101">
        <f t="shared" ref="G695" si="346">G330</f>
        <v>4.3102895456224877</v>
      </c>
      <c r="H695" s="101">
        <f t="shared" si="342"/>
        <v>1.1417879082143905</v>
      </c>
      <c r="I695" s="58"/>
    </row>
    <row r="696" spans="2:9" x14ac:dyDescent="0.3">
      <c r="B696" s="57"/>
      <c r="C696" s="78">
        <v>691</v>
      </c>
      <c r="D696" s="101">
        <f t="shared" si="342"/>
        <v>23.6</v>
      </c>
      <c r="E696" s="101">
        <f t="shared" si="342"/>
        <v>7.5</v>
      </c>
      <c r="F696" s="101">
        <f t="shared" si="342"/>
        <v>0</v>
      </c>
      <c r="G696" s="101">
        <f t="shared" ref="G696" si="347">G331</f>
        <v>4.332906058690642</v>
      </c>
      <c r="H696" s="101">
        <f t="shared" si="342"/>
        <v>0.97196464164670626</v>
      </c>
      <c r="I696" s="58"/>
    </row>
    <row r="697" spans="2:9" x14ac:dyDescent="0.3">
      <c r="B697" s="57"/>
      <c r="C697" s="78">
        <v>692</v>
      </c>
      <c r="D697" s="101">
        <f t="shared" si="342"/>
        <v>26.4</v>
      </c>
      <c r="E697" s="101">
        <f t="shared" si="342"/>
        <v>5.5</v>
      </c>
      <c r="F697" s="101">
        <f t="shared" si="342"/>
        <v>0</v>
      </c>
      <c r="G697" s="101">
        <f t="shared" ref="G697" si="348">G332</f>
        <v>4.3685669458940835</v>
      </c>
      <c r="H697" s="101">
        <f t="shared" si="342"/>
        <v>0.86769651009169035</v>
      </c>
      <c r="I697" s="58"/>
    </row>
    <row r="698" spans="2:9" x14ac:dyDescent="0.3">
      <c r="B698" s="57"/>
      <c r="C698" s="78">
        <v>693</v>
      </c>
      <c r="D698" s="101">
        <f t="shared" si="342"/>
        <v>20.6</v>
      </c>
      <c r="E698" s="101">
        <f t="shared" si="342"/>
        <v>8.6999999999999993</v>
      </c>
      <c r="F698" s="101">
        <f t="shared" si="342"/>
        <v>0</v>
      </c>
      <c r="G698" s="101">
        <f t="shared" ref="G698" si="349">G333</f>
        <v>4.2556455922497607</v>
      </c>
      <c r="H698" s="101">
        <f t="shared" si="342"/>
        <v>0.76886436106209854</v>
      </c>
      <c r="I698" s="58"/>
    </row>
    <row r="699" spans="2:9" x14ac:dyDescent="0.3">
      <c r="B699" s="57"/>
      <c r="C699" s="78">
        <v>694</v>
      </c>
      <c r="D699" s="101">
        <f t="shared" si="342"/>
        <v>23.5</v>
      </c>
      <c r="E699" s="101">
        <f t="shared" si="342"/>
        <v>7</v>
      </c>
      <c r="F699" s="101">
        <f t="shared" si="342"/>
        <v>7.6</v>
      </c>
      <c r="G699" s="101">
        <f t="shared" ref="G699" si="350">G334</f>
        <v>4.3085744473034113</v>
      </c>
      <c r="H699" s="101">
        <f t="shared" si="342"/>
        <v>1.0313193279471664</v>
      </c>
      <c r="I699" s="58"/>
    </row>
    <row r="700" spans="2:9" x14ac:dyDescent="0.3">
      <c r="B700" s="57"/>
      <c r="C700" s="78">
        <v>695</v>
      </c>
      <c r="D700" s="101">
        <f t="shared" si="342"/>
        <v>22</v>
      </c>
      <c r="E700" s="101">
        <f t="shared" si="342"/>
        <v>10</v>
      </c>
      <c r="F700" s="101">
        <f t="shared" si="342"/>
        <v>12.8</v>
      </c>
      <c r="G700" s="101">
        <f t="shared" ref="G700" si="351">G335</f>
        <v>4.374609858196318</v>
      </c>
      <c r="H700" s="101">
        <f t="shared" si="342"/>
        <v>1.9351068582041395</v>
      </c>
      <c r="I700" s="58"/>
    </row>
    <row r="701" spans="2:9" x14ac:dyDescent="0.3">
      <c r="B701" s="57"/>
      <c r="C701" s="78">
        <v>696</v>
      </c>
      <c r="D701" s="101">
        <f t="shared" si="342"/>
        <v>22.4</v>
      </c>
      <c r="E701" s="101">
        <f t="shared" si="342"/>
        <v>9</v>
      </c>
      <c r="F701" s="101">
        <f t="shared" si="342"/>
        <v>0.3</v>
      </c>
      <c r="G701" s="101">
        <f t="shared" ref="G701" si="352">G336</f>
        <v>4.3487995250649751</v>
      </c>
      <c r="H701" s="101">
        <f t="shared" si="342"/>
        <v>1.1306968057497018</v>
      </c>
      <c r="I701" s="58"/>
    </row>
    <row r="702" spans="2:9" x14ac:dyDescent="0.3">
      <c r="B702" s="57"/>
      <c r="C702" s="78">
        <v>697</v>
      </c>
      <c r="D702" s="101">
        <f t="shared" si="342"/>
        <v>22.5</v>
      </c>
      <c r="E702" s="101">
        <f t="shared" si="342"/>
        <v>9</v>
      </c>
      <c r="F702" s="101">
        <f t="shared" si="342"/>
        <v>0</v>
      </c>
      <c r="G702" s="101">
        <f t="shared" ref="G702" si="353">G337</f>
        <v>4.3535346687510508</v>
      </c>
      <c r="H702" s="101">
        <f t="shared" si="342"/>
        <v>1.0211805291160685</v>
      </c>
      <c r="I702" s="58"/>
    </row>
    <row r="703" spans="2:9" x14ac:dyDescent="0.3">
      <c r="B703" s="57"/>
      <c r="C703" s="78">
        <v>698</v>
      </c>
      <c r="D703" s="101">
        <f t="shared" si="342"/>
        <v>23.5</v>
      </c>
      <c r="E703" s="101">
        <f t="shared" si="342"/>
        <v>5.4</v>
      </c>
      <c r="F703" s="101">
        <f t="shared" si="342"/>
        <v>0</v>
      </c>
      <c r="G703" s="101">
        <f t="shared" ref="G703" si="354">G338</f>
        <v>4.2402809046345737</v>
      </c>
      <c r="H703" s="101">
        <f t="shared" si="342"/>
        <v>0.9172855282013781</v>
      </c>
      <c r="I703" s="58"/>
    </row>
    <row r="704" spans="2:9" x14ac:dyDescent="0.3">
      <c r="B704" s="57"/>
      <c r="C704" s="78">
        <v>699</v>
      </c>
      <c r="D704" s="101">
        <f t="shared" si="342"/>
        <v>21.5</v>
      </c>
      <c r="E704" s="101">
        <f t="shared" si="342"/>
        <v>5.2</v>
      </c>
      <c r="F704" s="101">
        <f t="shared" si="342"/>
        <v>0</v>
      </c>
      <c r="G704" s="101">
        <f t="shared" ref="G704" si="355">G339</f>
        <v>4.1445491771171605</v>
      </c>
      <c r="H704" s="101">
        <f t="shared" si="342"/>
        <v>0.81852382973480409</v>
      </c>
      <c r="I704" s="58"/>
    </row>
    <row r="705" spans="2:9" x14ac:dyDescent="0.3">
      <c r="B705" s="57"/>
      <c r="C705" s="78">
        <v>700</v>
      </c>
      <c r="D705" s="101">
        <f t="shared" si="342"/>
        <v>22.8</v>
      </c>
      <c r="E705" s="101">
        <f t="shared" si="342"/>
        <v>2</v>
      </c>
      <c r="F705" s="101">
        <f t="shared" si="342"/>
        <v>0</v>
      </c>
      <c r="G705" s="101">
        <f t="shared" ref="G705" si="356">G340</f>
        <v>4.0618766435734273</v>
      </c>
      <c r="H705" s="101">
        <f t="shared" si="342"/>
        <v>0.72449970081980919</v>
      </c>
      <c r="I705" s="58"/>
    </row>
    <row r="706" spans="2:9" x14ac:dyDescent="0.3">
      <c r="B706" s="57"/>
      <c r="C706" s="78">
        <v>701</v>
      </c>
      <c r="D706" s="101">
        <f t="shared" si="342"/>
        <v>21.6</v>
      </c>
      <c r="E706" s="101">
        <f t="shared" si="342"/>
        <v>3.5</v>
      </c>
      <c r="F706" s="101">
        <f t="shared" si="342"/>
        <v>0</v>
      </c>
      <c r="G706" s="101">
        <f t="shared" ref="G706" si="357">G341</f>
        <v>4.0751310211370804</v>
      </c>
      <c r="H706" s="101">
        <f t="shared" si="342"/>
        <v>0.63342916912613545</v>
      </c>
      <c r="I706" s="58"/>
    </row>
    <row r="707" spans="2:9" x14ac:dyDescent="0.3">
      <c r="B707" s="57"/>
      <c r="C707" s="78">
        <v>702</v>
      </c>
      <c r="D707" s="101">
        <f t="shared" si="342"/>
        <v>22</v>
      </c>
      <c r="E707" s="101">
        <f t="shared" si="342"/>
        <v>5.6</v>
      </c>
      <c r="F707" s="101">
        <f t="shared" si="342"/>
        <v>0</v>
      </c>
      <c r="G707" s="101">
        <f t="shared" ref="G707" si="358">G342</f>
        <v>4.1843276834789842</v>
      </c>
      <c r="H707" s="101">
        <f t="shared" si="342"/>
        <v>0.54358868353579615</v>
      </c>
      <c r="I707" s="58"/>
    </row>
    <row r="708" spans="2:9" x14ac:dyDescent="0.3">
      <c r="B708" s="57"/>
      <c r="C708" s="78">
        <v>703</v>
      </c>
      <c r="D708" s="101">
        <f t="shared" ref="D708:H723" si="359">D343</f>
        <v>23.5</v>
      </c>
      <c r="E708" s="101">
        <f t="shared" si="359"/>
        <v>4</v>
      </c>
      <c r="F708" s="101">
        <f t="shared" si="359"/>
        <v>0</v>
      </c>
      <c r="G708" s="101">
        <f t="shared" ref="G708" si="360">G343</f>
        <v>4.1800701015089823</v>
      </c>
      <c r="H708" s="101">
        <f t="shared" si="359"/>
        <v>0.45685603354325571</v>
      </c>
      <c r="I708" s="58"/>
    </row>
    <row r="709" spans="2:9" x14ac:dyDescent="0.3">
      <c r="B709" s="57"/>
      <c r="C709" s="78">
        <v>704</v>
      </c>
      <c r="D709" s="101">
        <f t="shared" si="359"/>
        <v>25</v>
      </c>
      <c r="E709" s="101">
        <f t="shared" si="359"/>
        <v>2.5</v>
      </c>
      <c r="F709" s="101">
        <f t="shared" si="359"/>
        <v>0</v>
      </c>
      <c r="G709" s="101">
        <f t="shared" ref="G709" si="361">G344</f>
        <v>4.180148482462557</v>
      </c>
      <c r="H709" s="101">
        <f t="shared" si="359"/>
        <v>0.37305223474391563</v>
      </c>
      <c r="I709" s="58"/>
    </row>
    <row r="710" spans="2:9" x14ac:dyDescent="0.3">
      <c r="B710" s="57"/>
      <c r="C710" s="78">
        <v>705</v>
      </c>
      <c r="D710" s="101">
        <f t="shared" si="359"/>
        <v>22.2</v>
      </c>
      <c r="E710" s="101">
        <f t="shared" si="359"/>
        <v>6</v>
      </c>
      <c r="F710" s="101">
        <f t="shared" si="359"/>
        <v>0</v>
      </c>
      <c r="G710" s="101">
        <f t="shared" ref="G710" si="362">G345</f>
        <v>4.2107490410417157</v>
      </c>
      <c r="H710" s="101">
        <f t="shared" si="359"/>
        <v>0.29156133348238034</v>
      </c>
      <c r="I710" s="58"/>
    </row>
    <row r="711" spans="2:9" x14ac:dyDescent="0.3">
      <c r="B711" s="57"/>
      <c r="C711" s="78">
        <v>706</v>
      </c>
      <c r="D711" s="101">
        <f t="shared" si="359"/>
        <v>23.5</v>
      </c>
      <c r="E711" s="101">
        <f t="shared" si="359"/>
        <v>4</v>
      </c>
      <c r="F711" s="101">
        <f t="shared" si="359"/>
        <v>0.1</v>
      </c>
      <c r="G711" s="101">
        <f t="shared" ref="G711" si="363">G346</f>
        <v>4.1802376538304999</v>
      </c>
      <c r="H711" s="101">
        <f t="shared" si="359"/>
        <v>0.21674514251598001</v>
      </c>
      <c r="I711" s="58"/>
    </row>
    <row r="712" spans="2:9" x14ac:dyDescent="0.3">
      <c r="B712" s="57"/>
      <c r="C712" s="78">
        <v>707</v>
      </c>
      <c r="D712" s="101">
        <f t="shared" si="359"/>
        <v>21.2</v>
      </c>
      <c r="E712" s="101">
        <f t="shared" si="359"/>
        <v>6.2</v>
      </c>
      <c r="F712" s="101">
        <f t="shared" si="359"/>
        <v>0</v>
      </c>
      <c r="G712" s="101">
        <f t="shared" ref="G712" si="364">G347</f>
        <v>4.1758916572257192</v>
      </c>
      <c r="H712" s="101">
        <f t="shared" si="359"/>
        <v>0.1411210851867275</v>
      </c>
      <c r="I712" s="58"/>
    </row>
    <row r="713" spans="2:9" x14ac:dyDescent="0.3">
      <c r="B713" s="57"/>
      <c r="C713" s="78">
        <v>708</v>
      </c>
      <c r="D713" s="101">
        <f t="shared" si="359"/>
        <v>23.2</v>
      </c>
      <c r="E713" s="101">
        <f t="shared" si="359"/>
        <v>7</v>
      </c>
      <c r="F713" s="101">
        <f t="shared" si="359"/>
        <v>0</v>
      </c>
      <c r="G713" s="101">
        <f t="shared" ref="G713" si="365">G348</f>
        <v>4.2981270793561253</v>
      </c>
      <c r="H713" s="101">
        <f t="shared" si="359"/>
        <v>0.10316907938270582</v>
      </c>
      <c r="I713" s="58"/>
    </row>
    <row r="714" spans="2:9" x14ac:dyDescent="0.3">
      <c r="B714" s="57"/>
      <c r="C714" s="78">
        <v>709</v>
      </c>
      <c r="D714" s="101">
        <f t="shared" si="359"/>
        <v>24.5</v>
      </c>
      <c r="E714" s="101">
        <f t="shared" si="359"/>
        <v>-1</v>
      </c>
      <c r="F714" s="101">
        <f t="shared" si="359"/>
        <v>0</v>
      </c>
      <c r="G714" s="101">
        <f t="shared" ref="G714" si="366">G349</f>
        <v>4.0057270352361876</v>
      </c>
      <c r="H714" s="101">
        <f t="shared" si="359"/>
        <v>9.6085647761876919E-2</v>
      </c>
      <c r="I714" s="58"/>
    </row>
    <row r="715" spans="2:9" x14ac:dyDescent="0.3">
      <c r="B715" s="57"/>
      <c r="C715" s="78">
        <v>710</v>
      </c>
      <c r="D715" s="101">
        <f t="shared" si="359"/>
        <v>24.2</v>
      </c>
      <c r="E715" s="101">
        <f t="shared" si="359"/>
        <v>4.5</v>
      </c>
      <c r="F715" s="101">
        <f t="shared" si="359"/>
        <v>0</v>
      </c>
      <c r="G715" s="101">
        <f t="shared" ref="G715" si="367">G350</f>
        <v>4.2326015727906805</v>
      </c>
      <c r="H715" s="101">
        <f t="shared" si="359"/>
        <v>9.4132176843521556E-2</v>
      </c>
      <c r="I715" s="58"/>
    </row>
    <row r="716" spans="2:9" x14ac:dyDescent="0.3">
      <c r="B716" s="57"/>
      <c r="C716" s="78">
        <v>711</v>
      </c>
      <c r="D716" s="101">
        <f t="shared" si="359"/>
        <v>24.4</v>
      </c>
      <c r="E716" s="101">
        <f t="shared" si="359"/>
        <v>2.5</v>
      </c>
      <c r="F716" s="101">
        <f t="shared" si="359"/>
        <v>0</v>
      </c>
      <c r="G716" s="101">
        <f t="shared" ref="G716" si="368">G351</f>
        <v>4.1540310252262991</v>
      </c>
      <c r="H716" s="101">
        <f t="shared" si="359"/>
        <v>9.3037619303150826E-2</v>
      </c>
      <c r="I716" s="58"/>
    </row>
    <row r="717" spans="2:9" x14ac:dyDescent="0.3">
      <c r="B717" s="57"/>
      <c r="C717" s="78">
        <v>712</v>
      </c>
      <c r="D717" s="101">
        <f t="shared" si="359"/>
        <v>21.5</v>
      </c>
      <c r="E717" s="101">
        <f t="shared" si="359"/>
        <v>2.5</v>
      </c>
      <c r="F717" s="101">
        <f t="shared" si="359"/>
        <v>4.0999999999999996</v>
      </c>
      <c r="G717" s="101">
        <f t="shared" ref="G717" si="369">G352</f>
        <v>4.0274815349090636</v>
      </c>
      <c r="H717" s="101">
        <f t="shared" si="359"/>
        <v>0.16368499597931857</v>
      </c>
      <c r="I717" s="58"/>
    </row>
    <row r="718" spans="2:9" x14ac:dyDescent="0.3">
      <c r="B718" s="57"/>
      <c r="C718" s="78">
        <v>713</v>
      </c>
      <c r="D718" s="101">
        <f t="shared" si="359"/>
        <v>22.5</v>
      </c>
      <c r="E718" s="101">
        <f t="shared" si="359"/>
        <v>8</v>
      </c>
      <c r="F718" s="101">
        <f t="shared" si="359"/>
        <v>0.4</v>
      </c>
      <c r="G718" s="101">
        <f t="shared" ref="G718" si="370">G353</f>
        <v>4.3111248525071888</v>
      </c>
      <c r="H718" s="101">
        <f t="shared" si="359"/>
        <v>0.10578593914603057</v>
      </c>
      <c r="I718" s="58"/>
    </row>
    <row r="719" spans="2:9" x14ac:dyDescent="0.3">
      <c r="B719" s="57"/>
      <c r="C719" s="78">
        <v>714</v>
      </c>
      <c r="D719" s="101">
        <f t="shared" si="359"/>
        <v>20.5</v>
      </c>
      <c r="E719" s="101">
        <f t="shared" si="359"/>
        <v>8</v>
      </c>
      <c r="F719" s="101">
        <f t="shared" si="359"/>
        <v>0</v>
      </c>
      <c r="G719" s="101">
        <f t="shared" ref="G719" si="371">G354</f>
        <v>4.2237594600048878</v>
      </c>
      <c r="H719" s="101">
        <f t="shared" si="359"/>
        <v>9.2705432096798518E-2</v>
      </c>
      <c r="I719" s="58"/>
    </row>
    <row r="720" spans="2:9" x14ac:dyDescent="0.3">
      <c r="B720" s="57"/>
      <c r="C720" s="78">
        <v>715</v>
      </c>
      <c r="D720" s="101">
        <f t="shared" si="359"/>
        <v>21.2</v>
      </c>
      <c r="E720" s="101">
        <f t="shared" si="359"/>
        <v>8.6</v>
      </c>
      <c r="F720" s="101">
        <f t="shared" si="359"/>
        <v>8</v>
      </c>
      <c r="G720" s="101">
        <f t="shared" ref="G720" si="372">G355</f>
        <v>4.2804855820470564</v>
      </c>
      <c r="H720" s="101">
        <f t="shared" si="359"/>
        <v>0.41871149003078056</v>
      </c>
      <c r="I720" s="58"/>
    </row>
    <row r="721" spans="2:9" x14ac:dyDescent="0.3">
      <c r="B721" s="57"/>
      <c r="C721" s="78">
        <v>716</v>
      </c>
      <c r="D721" s="101">
        <f t="shared" si="359"/>
        <v>21</v>
      </c>
      <c r="E721" s="101">
        <f t="shared" si="359"/>
        <v>5.5</v>
      </c>
      <c r="F721" s="101">
        <f t="shared" si="359"/>
        <v>1.8</v>
      </c>
      <c r="G721" s="101">
        <f t="shared" ref="G721" si="373">G356</f>
        <v>4.1364374802244139</v>
      </c>
      <c r="H721" s="101">
        <f t="shared" si="359"/>
        <v>0.27114265053946274</v>
      </c>
      <c r="I721" s="58"/>
    </row>
    <row r="722" spans="2:9" x14ac:dyDescent="0.3">
      <c r="B722" s="57"/>
      <c r="C722" s="78">
        <v>717</v>
      </c>
      <c r="D722" s="101">
        <f t="shared" si="359"/>
        <v>16.8</v>
      </c>
      <c r="E722" s="101">
        <f t="shared" si="359"/>
        <v>9</v>
      </c>
      <c r="F722" s="101">
        <f t="shared" si="359"/>
        <v>0.6</v>
      </c>
      <c r="G722" s="101">
        <f t="shared" ref="G722" si="374">G357</f>
        <v>4.1058776507571322</v>
      </c>
      <c r="H722" s="101">
        <f t="shared" si="359"/>
        <v>0.21506529338924849</v>
      </c>
      <c r="I722" s="58"/>
    </row>
    <row r="723" spans="2:9" x14ac:dyDescent="0.3">
      <c r="B723" s="57"/>
      <c r="C723" s="78">
        <v>718</v>
      </c>
      <c r="D723" s="101">
        <f t="shared" si="359"/>
        <v>18.8</v>
      </c>
      <c r="E723" s="101">
        <f t="shared" si="359"/>
        <v>7</v>
      </c>
      <c r="F723" s="101">
        <f t="shared" si="359"/>
        <v>17.2</v>
      </c>
      <c r="G723" s="101">
        <f t="shared" ref="G723" si="375">G358</f>
        <v>4.1058593568047783</v>
      </c>
      <c r="H723" s="101">
        <f t="shared" si="359"/>
        <v>2.2448826668454513</v>
      </c>
      <c r="I723" s="58"/>
    </row>
    <row r="724" spans="2:9" x14ac:dyDescent="0.3">
      <c r="B724" s="57"/>
      <c r="C724" s="78">
        <v>719</v>
      </c>
      <c r="D724" s="101">
        <f t="shared" ref="D724:H735" si="376">D359</f>
        <v>20.100000000000001</v>
      </c>
      <c r="E724" s="101">
        <f t="shared" si="376"/>
        <v>7.5</v>
      </c>
      <c r="F724" s="101">
        <f t="shared" si="376"/>
        <v>0</v>
      </c>
      <c r="G724" s="101">
        <f t="shared" ref="G724" si="377">G359</f>
        <v>4.1843733508342522</v>
      </c>
      <c r="H724" s="101">
        <f t="shared" si="376"/>
        <v>0.58121582898816548</v>
      </c>
      <c r="I724" s="58"/>
    </row>
    <row r="725" spans="2:9" x14ac:dyDescent="0.3">
      <c r="B725" s="57"/>
      <c r="C725" s="78">
        <v>720</v>
      </c>
      <c r="D725" s="101">
        <f t="shared" si="376"/>
        <v>20.6</v>
      </c>
      <c r="E725" s="101">
        <f t="shared" si="376"/>
        <v>7</v>
      </c>
      <c r="F725" s="101">
        <f t="shared" si="376"/>
        <v>0</v>
      </c>
      <c r="G725" s="101">
        <f t="shared" ref="G725" si="378">G360</f>
        <v>4.1843657852950011</v>
      </c>
      <c r="H725" s="101">
        <f t="shared" si="376"/>
        <v>0.49274741358436686</v>
      </c>
      <c r="I725" s="58"/>
    </row>
    <row r="726" spans="2:9" x14ac:dyDescent="0.3">
      <c r="B726" s="57"/>
      <c r="C726" s="78">
        <v>721</v>
      </c>
      <c r="D726" s="101">
        <f t="shared" si="376"/>
        <v>21.5</v>
      </c>
      <c r="E726" s="101">
        <f t="shared" si="376"/>
        <v>6.5</v>
      </c>
      <c r="F726" s="101">
        <f t="shared" si="376"/>
        <v>14.4</v>
      </c>
      <c r="G726" s="101">
        <f t="shared" ref="G726" si="379">G361</f>
        <v>4.2018180024719891</v>
      </c>
      <c r="H726" s="101">
        <f t="shared" si="376"/>
        <v>1.8462634579632737</v>
      </c>
      <c r="I726" s="58"/>
    </row>
    <row r="727" spans="2:9" x14ac:dyDescent="0.3">
      <c r="B727" s="57"/>
      <c r="C727" s="78">
        <v>722</v>
      </c>
      <c r="D727" s="101">
        <f t="shared" si="376"/>
        <v>23.5</v>
      </c>
      <c r="E727" s="101">
        <f t="shared" si="376"/>
        <v>7.5</v>
      </c>
      <c r="F727" s="101">
        <f t="shared" si="376"/>
        <v>2.2000000000000002</v>
      </c>
      <c r="G727" s="101">
        <f t="shared" ref="G727" si="380">G362</f>
        <v>4.3328254073754646</v>
      </c>
      <c r="H727" s="101">
        <f t="shared" si="376"/>
        <v>0.838320232762649</v>
      </c>
      <c r="I727" s="58"/>
    </row>
    <row r="728" spans="2:9" x14ac:dyDescent="0.3">
      <c r="B728" s="57"/>
      <c r="C728" s="78">
        <v>723</v>
      </c>
      <c r="D728" s="101">
        <f t="shared" si="376"/>
        <v>21.5</v>
      </c>
      <c r="E728" s="101">
        <f t="shared" si="376"/>
        <v>6.2</v>
      </c>
      <c r="F728" s="101">
        <f t="shared" si="376"/>
        <v>0</v>
      </c>
      <c r="G728" s="101">
        <f t="shared" ref="G728" si="381">G363</f>
        <v>4.1887425940247267</v>
      </c>
      <c r="H728" s="101">
        <f t="shared" si="376"/>
        <v>0.74095895842834647</v>
      </c>
      <c r="I728" s="58"/>
    </row>
    <row r="729" spans="2:9" x14ac:dyDescent="0.3">
      <c r="B729" s="57"/>
      <c r="C729" s="78">
        <v>724</v>
      </c>
      <c r="D729" s="101">
        <f t="shared" si="376"/>
        <v>20.8</v>
      </c>
      <c r="E729" s="101">
        <f t="shared" si="376"/>
        <v>7</v>
      </c>
      <c r="F729" s="101">
        <f t="shared" si="376"/>
        <v>23</v>
      </c>
      <c r="G729" s="101">
        <f t="shared" ref="G729" si="382">G364</f>
        <v>4.1931220497154351</v>
      </c>
      <c r="H729" s="101">
        <f t="shared" si="376"/>
        <v>4.4030202170012602</v>
      </c>
      <c r="I729" s="58"/>
    </row>
    <row r="730" spans="2:9" x14ac:dyDescent="0.3">
      <c r="B730" s="57"/>
      <c r="C730" s="78">
        <v>725</v>
      </c>
      <c r="D730" s="101">
        <f t="shared" si="376"/>
        <v>20</v>
      </c>
      <c r="E730" s="101">
        <f t="shared" si="376"/>
        <v>6.8</v>
      </c>
      <c r="F730" s="101">
        <f t="shared" si="376"/>
        <v>3.8</v>
      </c>
      <c r="G730" s="101">
        <f t="shared" ref="G730" si="383">G365</f>
        <v>4.1495131496167259</v>
      </c>
      <c r="H730" s="101">
        <f t="shared" si="376"/>
        <v>1.2398845191109809</v>
      </c>
      <c r="I730" s="58"/>
    </row>
    <row r="731" spans="2:9" x14ac:dyDescent="0.3">
      <c r="B731" s="57"/>
      <c r="C731" s="78">
        <v>726</v>
      </c>
      <c r="D731" s="101">
        <f t="shared" si="376"/>
        <v>21</v>
      </c>
      <c r="E731" s="101">
        <f t="shared" si="376"/>
        <v>9</v>
      </c>
      <c r="F731" s="101">
        <f t="shared" si="376"/>
        <v>2.8</v>
      </c>
      <c r="G731" s="101">
        <f t="shared" ref="G731" si="384">G366</f>
        <v>4.2892066742789536</v>
      </c>
      <c r="H731" s="101">
        <f t="shared" si="376"/>
        <v>1.2234656020381622</v>
      </c>
      <c r="I731" s="58"/>
    </row>
    <row r="732" spans="2:9" x14ac:dyDescent="0.3">
      <c r="B732" s="57"/>
      <c r="C732" s="78">
        <v>727</v>
      </c>
      <c r="D732" s="101">
        <f t="shared" si="376"/>
        <v>22.5</v>
      </c>
      <c r="E732" s="101">
        <f t="shared" si="376"/>
        <v>8.5</v>
      </c>
      <c r="F732" s="101">
        <f t="shared" si="376"/>
        <v>6.3</v>
      </c>
      <c r="G732" s="101">
        <f t="shared" ref="G732" si="385">G367</f>
        <v>4.3329292459879261</v>
      </c>
      <c r="H732" s="101">
        <f t="shared" si="376"/>
        <v>1.2967261567784383</v>
      </c>
      <c r="I732" s="58"/>
    </row>
    <row r="733" spans="2:9" x14ac:dyDescent="0.3">
      <c r="B733" s="57"/>
      <c r="C733" s="78">
        <v>728</v>
      </c>
      <c r="D733" s="101">
        <f t="shared" si="376"/>
        <v>18.5</v>
      </c>
      <c r="E733" s="101">
        <f t="shared" si="376"/>
        <v>8.4</v>
      </c>
      <c r="F733" s="101">
        <f t="shared" si="376"/>
        <v>3.9</v>
      </c>
      <c r="G733" s="101">
        <f t="shared" ref="G733" si="386">G368</f>
        <v>4.1539585735208968</v>
      </c>
      <c r="H733" s="101">
        <f t="shared" si="376"/>
        <v>1.2688106132196546</v>
      </c>
      <c r="I733" s="58"/>
    </row>
    <row r="734" spans="2:9" x14ac:dyDescent="0.3">
      <c r="B734" s="57"/>
      <c r="C734" s="78">
        <v>729</v>
      </c>
      <c r="D734" s="101">
        <f t="shared" si="376"/>
        <v>19.2</v>
      </c>
      <c r="E734" s="101">
        <f t="shared" si="376"/>
        <v>7.8</v>
      </c>
      <c r="F734" s="101">
        <f t="shared" si="376"/>
        <v>4.0999999999999996</v>
      </c>
      <c r="G734" s="101">
        <f t="shared" ref="G734" si="387">G369</f>
        <v>4.1583515713354355</v>
      </c>
      <c r="H734" s="101">
        <f t="shared" si="376"/>
        <v>1.2762538381371709</v>
      </c>
      <c r="I734" s="58"/>
    </row>
    <row r="735" spans="2:9" x14ac:dyDescent="0.3">
      <c r="B735" s="57"/>
      <c r="C735" s="78">
        <v>730</v>
      </c>
      <c r="D735" s="101">
        <f t="shared" si="376"/>
        <v>16.600000000000001</v>
      </c>
      <c r="E735" s="101">
        <f t="shared" si="376"/>
        <v>6.5</v>
      </c>
      <c r="F735" s="101">
        <f t="shared" si="376"/>
        <v>2.5</v>
      </c>
      <c r="G735" s="101">
        <f t="shared" ref="G735" si="388">G370</f>
        <v>3.9882162164841248</v>
      </c>
      <c r="H735" s="101">
        <f t="shared" si="376"/>
        <v>1.2543410695170669</v>
      </c>
      <c r="I735" s="58"/>
    </row>
    <row r="736" spans="2:9" s="53" customFormat="1" ht="14.5" thickBot="1" x14ac:dyDescent="0.35">
      <c r="B736" s="62"/>
      <c r="C736" s="63"/>
      <c r="D736" s="102"/>
      <c r="E736" s="102"/>
      <c r="F736" s="102"/>
      <c r="G736" s="102"/>
      <c r="H736" s="102"/>
      <c r="I736" s="64"/>
    </row>
    <row r="737" spans="4:8" s="53" customFormat="1" x14ac:dyDescent="0.3">
      <c r="D737" s="98"/>
      <c r="E737" s="98"/>
      <c r="F737" s="98"/>
      <c r="G737" s="98"/>
      <c r="H737" s="98"/>
    </row>
    <row r="738" spans="4:8" s="53" customFormat="1" x14ac:dyDescent="0.3">
      <c r="D738" s="98"/>
      <c r="E738" s="98"/>
      <c r="F738" s="98"/>
      <c r="G738" s="98"/>
      <c r="H738" s="98"/>
    </row>
    <row r="739" spans="4:8" s="53" customFormat="1" x14ac:dyDescent="0.3">
      <c r="D739" s="98"/>
      <c r="E739" s="98"/>
      <c r="F739" s="98"/>
      <c r="G739" s="98"/>
      <c r="H739" s="98"/>
    </row>
    <row r="740" spans="4:8" s="53" customFormat="1" x14ac:dyDescent="0.3">
      <c r="D740" s="98"/>
      <c r="E740" s="98"/>
      <c r="F740" s="98"/>
      <c r="G740" s="98"/>
      <c r="H740" s="98"/>
    </row>
    <row r="741" spans="4:8" s="53" customFormat="1" x14ac:dyDescent="0.3">
      <c r="D741" s="98"/>
      <c r="E741" s="98"/>
      <c r="F741" s="98"/>
      <c r="G741" s="98"/>
      <c r="H741" s="98"/>
    </row>
    <row r="742" spans="4:8" s="53" customFormat="1" x14ac:dyDescent="0.3">
      <c r="D742" s="98"/>
      <c r="E742" s="98"/>
      <c r="F742" s="98"/>
      <c r="G742" s="98"/>
      <c r="H742" s="98"/>
    </row>
    <row r="743" spans="4:8" s="53" customFormat="1" x14ac:dyDescent="0.3">
      <c r="D743" s="98"/>
      <c r="E743" s="98"/>
      <c r="F743" s="98"/>
      <c r="G743" s="98"/>
      <c r="H743" s="98"/>
    </row>
    <row r="744" spans="4:8" s="53" customFormat="1" x14ac:dyDescent="0.3">
      <c r="D744" s="98"/>
      <c r="E744" s="98"/>
      <c r="F744" s="98"/>
      <c r="G744" s="98"/>
      <c r="H744" s="98"/>
    </row>
    <row r="745" spans="4:8" s="53" customFormat="1" x14ac:dyDescent="0.3">
      <c r="D745" s="98"/>
      <c r="E745" s="98"/>
      <c r="F745" s="98"/>
      <c r="G745" s="98"/>
      <c r="H745" s="98"/>
    </row>
    <row r="746" spans="4:8" s="53" customFormat="1" x14ac:dyDescent="0.3">
      <c r="D746" s="98"/>
      <c r="E746" s="98"/>
      <c r="F746" s="98"/>
      <c r="G746" s="98"/>
      <c r="H746" s="98"/>
    </row>
    <row r="747" spans="4:8" s="53" customFormat="1" x14ac:dyDescent="0.3">
      <c r="D747" s="98"/>
      <c r="E747" s="98"/>
      <c r="F747" s="98"/>
      <c r="G747" s="98"/>
      <c r="H747" s="98"/>
    </row>
    <row r="748" spans="4:8" s="53" customFormat="1" x14ac:dyDescent="0.3">
      <c r="D748" s="98"/>
      <c r="E748" s="98"/>
      <c r="F748" s="98"/>
      <c r="G748" s="98"/>
      <c r="H748" s="98"/>
    </row>
    <row r="749" spans="4:8" s="53" customFormat="1" x14ac:dyDescent="0.3">
      <c r="D749" s="98"/>
      <c r="E749" s="98"/>
      <c r="F749" s="98"/>
      <c r="G749" s="98"/>
      <c r="H749" s="98"/>
    </row>
    <row r="750" spans="4:8" s="53" customFormat="1" x14ac:dyDescent="0.3">
      <c r="D750" s="98"/>
      <c r="E750" s="98"/>
      <c r="F750" s="98"/>
      <c r="G750" s="98"/>
      <c r="H750" s="98"/>
    </row>
    <row r="751" spans="4:8" s="53" customFormat="1" x14ac:dyDescent="0.3">
      <c r="D751" s="98"/>
      <c r="E751" s="98"/>
      <c r="F751" s="98"/>
      <c r="G751" s="98"/>
      <c r="H751" s="98"/>
    </row>
    <row r="752" spans="4:8" s="53" customFormat="1" x14ac:dyDescent="0.3">
      <c r="D752" s="98"/>
      <c r="E752" s="98"/>
      <c r="F752" s="98"/>
      <c r="G752" s="98"/>
      <c r="H752" s="98"/>
    </row>
    <row r="753" spans="4:8" s="53" customFormat="1" x14ac:dyDescent="0.3">
      <c r="D753" s="98"/>
      <c r="E753" s="98"/>
      <c r="F753" s="98"/>
      <c r="G753" s="98"/>
      <c r="H753" s="98"/>
    </row>
    <row r="754" spans="4:8" s="53" customFormat="1" x14ac:dyDescent="0.3">
      <c r="D754" s="98"/>
      <c r="E754" s="98"/>
      <c r="F754" s="98"/>
      <c r="G754" s="98"/>
      <c r="H754" s="98"/>
    </row>
    <row r="755" spans="4:8" s="53" customFormat="1" x14ac:dyDescent="0.3">
      <c r="D755" s="98"/>
      <c r="E755" s="98"/>
      <c r="F755" s="98"/>
      <c r="G755" s="98"/>
      <c r="H755" s="98"/>
    </row>
    <row r="756" spans="4:8" s="53" customFormat="1" x14ac:dyDescent="0.3">
      <c r="D756" s="98"/>
      <c r="E756" s="98"/>
      <c r="F756" s="98"/>
      <c r="G756" s="98"/>
      <c r="H756" s="98"/>
    </row>
    <row r="757" spans="4:8" s="53" customFormat="1" x14ac:dyDescent="0.3">
      <c r="D757" s="98"/>
      <c r="E757" s="98"/>
      <c r="F757" s="98"/>
      <c r="G757" s="98"/>
      <c r="H757" s="98"/>
    </row>
    <row r="758" spans="4:8" s="53" customFormat="1" x14ac:dyDescent="0.3">
      <c r="D758" s="98"/>
      <c r="E758" s="98"/>
      <c r="F758" s="98"/>
      <c r="G758" s="98"/>
      <c r="H758" s="98"/>
    </row>
    <row r="759" spans="4:8" s="53" customFormat="1" x14ac:dyDescent="0.3">
      <c r="D759" s="98"/>
      <c r="E759" s="98"/>
      <c r="F759" s="98"/>
      <c r="G759" s="98"/>
      <c r="H759" s="98"/>
    </row>
    <row r="760" spans="4:8" s="53" customFormat="1" x14ac:dyDescent="0.3">
      <c r="D760" s="98"/>
      <c r="E760" s="98"/>
      <c r="F760" s="98"/>
      <c r="G760" s="98"/>
      <c r="H760" s="98"/>
    </row>
    <row r="761" spans="4:8" s="53" customFormat="1" x14ac:dyDescent="0.3">
      <c r="D761" s="98"/>
      <c r="E761" s="98"/>
      <c r="F761" s="98"/>
      <c r="G761" s="98"/>
      <c r="H761" s="98"/>
    </row>
    <row r="762" spans="4:8" s="53" customFormat="1" x14ac:dyDescent="0.3">
      <c r="D762" s="98"/>
      <c r="E762" s="98"/>
      <c r="F762" s="98"/>
      <c r="G762" s="98"/>
      <c r="H762" s="98"/>
    </row>
    <row r="763" spans="4:8" s="53" customFormat="1" x14ac:dyDescent="0.3">
      <c r="D763" s="98"/>
      <c r="E763" s="98"/>
      <c r="F763" s="98"/>
      <c r="G763" s="98"/>
      <c r="H763" s="98"/>
    </row>
    <row r="764" spans="4:8" s="53" customFormat="1" x14ac:dyDescent="0.3">
      <c r="D764" s="98"/>
      <c r="E764" s="98"/>
      <c r="F764" s="98"/>
      <c r="G764" s="98"/>
      <c r="H764" s="98"/>
    </row>
    <row r="765" spans="4:8" s="53" customFormat="1" x14ac:dyDescent="0.3">
      <c r="D765" s="98"/>
      <c r="E765" s="98"/>
      <c r="F765" s="98"/>
      <c r="G765" s="98"/>
      <c r="H765" s="98"/>
    </row>
    <row r="766" spans="4:8" s="53" customFormat="1" x14ac:dyDescent="0.3">
      <c r="D766" s="98"/>
      <c r="E766" s="98"/>
      <c r="F766" s="98"/>
      <c r="G766" s="98"/>
      <c r="H766" s="98"/>
    </row>
    <row r="767" spans="4:8" s="53" customFormat="1" x14ac:dyDescent="0.3">
      <c r="D767" s="98"/>
      <c r="E767" s="98"/>
      <c r="F767" s="98"/>
      <c r="G767" s="98"/>
      <c r="H767" s="98"/>
    </row>
    <row r="768" spans="4:8" s="53" customFormat="1" x14ac:dyDescent="0.3">
      <c r="D768" s="98"/>
      <c r="E768" s="98"/>
      <c r="F768" s="98"/>
      <c r="G768" s="98"/>
      <c r="H768" s="98"/>
    </row>
    <row r="769" spans="4:8" s="53" customFormat="1" x14ac:dyDescent="0.3">
      <c r="D769" s="98"/>
      <c r="E769" s="98"/>
      <c r="F769" s="98"/>
      <c r="G769" s="98"/>
      <c r="H769" s="98"/>
    </row>
    <row r="770" spans="4:8" s="53" customFormat="1" x14ac:dyDescent="0.3">
      <c r="D770" s="98"/>
      <c r="E770" s="98"/>
      <c r="F770" s="98"/>
      <c r="G770" s="98"/>
      <c r="H770" s="98"/>
    </row>
    <row r="771" spans="4:8" s="53" customFormat="1" x14ac:dyDescent="0.3">
      <c r="D771" s="98"/>
      <c r="E771" s="98"/>
      <c r="F771" s="98"/>
      <c r="G771" s="98"/>
      <c r="H771" s="98"/>
    </row>
    <row r="772" spans="4:8" s="53" customFormat="1" x14ac:dyDescent="0.3">
      <c r="D772" s="98"/>
      <c r="E772" s="98"/>
      <c r="F772" s="98"/>
      <c r="G772" s="98"/>
      <c r="H772" s="98"/>
    </row>
    <row r="773" spans="4:8" s="53" customFormat="1" x14ac:dyDescent="0.3">
      <c r="D773" s="98"/>
      <c r="E773" s="98"/>
      <c r="F773" s="98"/>
      <c r="G773" s="98"/>
      <c r="H773" s="98"/>
    </row>
    <row r="774" spans="4:8" s="53" customFormat="1" x14ac:dyDescent="0.3">
      <c r="D774" s="98"/>
      <c r="E774" s="98"/>
      <c r="F774" s="98"/>
      <c r="G774" s="98"/>
      <c r="H774" s="98"/>
    </row>
    <row r="775" spans="4:8" s="53" customFormat="1" x14ac:dyDescent="0.3">
      <c r="D775" s="98"/>
      <c r="E775" s="98"/>
      <c r="F775" s="98"/>
      <c r="G775" s="98"/>
      <c r="H775" s="98"/>
    </row>
    <row r="776" spans="4:8" s="53" customFormat="1" x14ac:dyDescent="0.3">
      <c r="D776" s="98"/>
      <c r="E776" s="98"/>
      <c r="F776" s="98"/>
      <c r="G776" s="98"/>
      <c r="H776" s="98"/>
    </row>
    <row r="777" spans="4:8" s="53" customFormat="1" x14ac:dyDescent="0.3">
      <c r="D777" s="98"/>
      <c r="E777" s="98"/>
      <c r="F777" s="98"/>
      <c r="G777" s="98"/>
      <c r="H777" s="98"/>
    </row>
    <row r="778" spans="4:8" s="53" customFormat="1" x14ac:dyDescent="0.3">
      <c r="D778" s="98"/>
      <c r="E778" s="98"/>
      <c r="F778" s="98"/>
      <c r="G778" s="98"/>
      <c r="H778" s="98"/>
    </row>
    <row r="779" spans="4:8" s="53" customFormat="1" x14ac:dyDescent="0.3">
      <c r="D779" s="98"/>
      <c r="E779" s="98"/>
      <c r="F779" s="98"/>
      <c r="G779" s="98"/>
      <c r="H779" s="98"/>
    </row>
    <row r="780" spans="4:8" s="53" customFormat="1" x14ac:dyDescent="0.3">
      <c r="D780" s="98"/>
      <c r="E780" s="98"/>
      <c r="F780" s="98"/>
      <c r="G780" s="98"/>
      <c r="H780" s="98"/>
    </row>
    <row r="781" spans="4:8" s="53" customFormat="1" x14ac:dyDescent="0.3">
      <c r="D781" s="98"/>
      <c r="E781" s="98"/>
      <c r="F781" s="98"/>
      <c r="G781" s="98"/>
      <c r="H781" s="98"/>
    </row>
    <row r="782" spans="4:8" s="53" customFormat="1" x14ac:dyDescent="0.3">
      <c r="D782" s="98"/>
      <c r="E782" s="98"/>
      <c r="F782" s="98"/>
      <c r="G782" s="98"/>
      <c r="H782" s="98"/>
    </row>
    <row r="783" spans="4:8" s="53" customFormat="1" x14ac:dyDescent="0.3">
      <c r="D783" s="98"/>
      <c r="E783" s="98"/>
      <c r="F783" s="98"/>
      <c r="G783" s="98"/>
      <c r="H783" s="98"/>
    </row>
    <row r="784" spans="4:8" s="53" customFormat="1" x14ac:dyDescent="0.3">
      <c r="D784" s="98"/>
      <c r="E784" s="98"/>
      <c r="F784" s="98"/>
      <c r="G784" s="98"/>
      <c r="H784" s="98"/>
    </row>
    <row r="785" spans="4:8" s="53" customFormat="1" x14ac:dyDescent="0.3">
      <c r="D785" s="98"/>
      <c r="E785" s="98"/>
      <c r="F785" s="98"/>
      <c r="G785" s="98"/>
      <c r="H785" s="98"/>
    </row>
    <row r="786" spans="4:8" s="53" customFormat="1" x14ac:dyDescent="0.3">
      <c r="D786" s="98"/>
      <c r="E786" s="98"/>
      <c r="F786" s="98"/>
      <c r="G786" s="98"/>
      <c r="H786" s="98"/>
    </row>
    <row r="787" spans="4:8" s="53" customFormat="1" x14ac:dyDescent="0.3">
      <c r="D787" s="98"/>
      <c r="E787" s="98"/>
      <c r="F787" s="98"/>
      <c r="G787" s="98"/>
      <c r="H787" s="98"/>
    </row>
    <row r="788" spans="4:8" s="53" customFormat="1" x14ac:dyDescent="0.3">
      <c r="D788" s="98"/>
      <c r="E788" s="98"/>
      <c r="F788" s="98"/>
      <c r="G788" s="98"/>
      <c r="H788" s="98"/>
    </row>
    <row r="789" spans="4:8" s="53" customFormat="1" x14ac:dyDescent="0.3">
      <c r="D789" s="98"/>
      <c r="E789" s="98"/>
      <c r="F789" s="98"/>
      <c r="G789" s="98"/>
      <c r="H789" s="98"/>
    </row>
    <row r="790" spans="4:8" s="53" customFormat="1" x14ac:dyDescent="0.3">
      <c r="D790" s="98"/>
      <c r="E790" s="98"/>
      <c r="F790" s="98"/>
      <c r="G790" s="98"/>
      <c r="H790" s="98"/>
    </row>
    <row r="791" spans="4:8" s="53" customFormat="1" x14ac:dyDescent="0.3">
      <c r="D791" s="98"/>
      <c r="E791" s="98"/>
      <c r="F791" s="98"/>
      <c r="G791" s="98"/>
      <c r="H791" s="98"/>
    </row>
    <row r="792" spans="4:8" s="53" customFormat="1" x14ac:dyDescent="0.3">
      <c r="D792" s="98"/>
      <c r="E792" s="98"/>
      <c r="F792" s="98"/>
      <c r="G792" s="98"/>
      <c r="H792" s="98"/>
    </row>
    <row r="793" spans="4:8" s="53" customFormat="1" x14ac:dyDescent="0.3">
      <c r="D793" s="98"/>
      <c r="E793" s="98"/>
      <c r="F793" s="98"/>
      <c r="G793" s="98"/>
      <c r="H793" s="98"/>
    </row>
    <row r="794" spans="4:8" s="53" customFormat="1" x14ac:dyDescent="0.3">
      <c r="D794" s="98"/>
      <c r="E794" s="98"/>
      <c r="F794" s="98"/>
      <c r="G794" s="98"/>
      <c r="H794" s="98"/>
    </row>
    <row r="795" spans="4:8" s="53" customFormat="1" x14ac:dyDescent="0.3">
      <c r="D795" s="98"/>
      <c r="E795" s="98"/>
      <c r="F795" s="98"/>
      <c r="G795" s="98"/>
      <c r="H795" s="98"/>
    </row>
    <row r="796" spans="4:8" s="53" customFormat="1" x14ac:dyDescent="0.3">
      <c r="D796" s="98"/>
      <c r="E796" s="98"/>
      <c r="F796" s="98"/>
      <c r="G796" s="98"/>
      <c r="H796" s="98"/>
    </row>
    <row r="797" spans="4:8" s="53" customFormat="1" x14ac:dyDescent="0.3">
      <c r="D797" s="98"/>
      <c r="E797" s="98"/>
      <c r="F797" s="98"/>
      <c r="G797" s="98"/>
      <c r="H797" s="98"/>
    </row>
    <row r="798" spans="4:8" s="53" customFormat="1" x14ac:dyDescent="0.3">
      <c r="D798" s="98"/>
      <c r="E798" s="98"/>
      <c r="F798" s="98"/>
      <c r="G798" s="98"/>
      <c r="H798" s="98"/>
    </row>
    <row r="799" spans="4:8" s="53" customFormat="1" x14ac:dyDescent="0.3">
      <c r="D799" s="98"/>
      <c r="E799" s="98"/>
      <c r="F799" s="98"/>
      <c r="G799" s="98"/>
      <c r="H799" s="98"/>
    </row>
    <row r="800" spans="4:8" s="53" customFormat="1" x14ac:dyDescent="0.3">
      <c r="D800" s="98"/>
      <c r="E800" s="98"/>
      <c r="F800" s="98"/>
      <c r="G800" s="98"/>
      <c r="H800" s="98"/>
    </row>
    <row r="801" spans="4:8" s="53" customFormat="1" x14ac:dyDescent="0.3">
      <c r="D801" s="98"/>
      <c r="E801" s="98"/>
      <c r="F801" s="98"/>
      <c r="G801" s="98"/>
      <c r="H801" s="98"/>
    </row>
    <row r="802" spans="4:8" s="53" customFormat="1" x14ac:dyDescent="0.3">
      <c r="D802" s="98"/>
      <c r="E802" s="98"/>
      <c r="F802" s="98"/>
      <c r="G802" s="98"/>
      <c r="H802" s="98"/>
    </row>
    <row r="803" spans="4:8" s="53" customFormat="1" x14ac:dyDescent="0.3">
      <c r="D803" s="98"/>
      <c r="E803" s="98"/>
      <c r="F803" s="98"/>
      <c r="G803" s="98"/>
      <c r="H803" s="98"/>
    </row>
    <row r="804" spans="4:8" s="53" customFormat="1" x14ac:dyDescent="0.3">
      <c r="D804" s="98"/>
      <c r="E804" s="98"/>
      <c r="F804" s="98"/>
      <c r="G804" s="98"/>
      <c r="H804" s="98"/>
    </row>
    <row r="805" spans="4:8" s="53" customFormat="1" x14ac:dyDescent="0.3">
      <c r="D805" s="98"/>
      <c r="E805" s="98"/>
      <c r="F805" s="98"/>
      <c r="G805" s="98"/>
      <c r="H805" s="98"/>
    </row>
    <row r="806" spans="4:8" s="53" customFormat="1" x14ac:dyDescent="0.3">
      <c r="D806" s="98"/>
      <c r="E806" s="98"/>
      <c r="F806" s="98"/>
      <c r="G806" s="98"/>
      <c r="H806" s="98"/>
    </row>
    <row r="807" spans="4:8" s="53" customFormat="1" x14ac:dyDescent="0.3">
      <c r="D807" s="98"/>
      <c r="E807" s="98"/>
      <c r="F807" s="98"/>
      <c r="G807" s="98"/>
      <c r="H807" s="98"/>
    </row>
    <row r="808" spans="4:8" s="53" customFormat="1" x14ac:dyDescent="0.3">
      <c r="D808" s="98"/>
      <c r="E808" s="98"/>
      <c r="F808" s="98"/>
      <c r="G808" s="98"/>
      <c r="H808" s="98"/>
    </row>
    <row r="809" spans="4:8" s="53" customFormat="1" x14ac:dyDescent="0.3">
      <c r="D809" s="98"/>
      <c r="E809" s="98"/>
      <c r="F809" s="98"/>
      <c r="G809" s="98"/>
      <c r="H809" s="98"/>
    </row>
    <row r="810" spans="4:8" s="53" customFormat="1" x14ac:dyDescent="0.3">
      <c r="D810" s="98"/>
      <c r="E810" s="98"/>
      <c r="F810" s="98"/>
      <c r="G810" s="98"/>
      <c r="H810" s="98"/>
    </row>
    <row r="811" spans="4:8" s="53" customFormat="1" x14ac:dyDescent="0.3">
      <c r="D811" s="98"/>
      <c r="E811" s="98"/>
      <c r="F811" s="98"/>
      <c r="G811" s="98"/>
      <c r="H811" s="98"/>
    </row>
    <row r="812" spans="4:8" s="53" customFormat="1" x14ac:dyDescent="0.3">
      <c r="D812" s="98"/>
      <c r="E812" s="98"/>
      <c r="F812" s="98"/>
      <c r="G812" s="98"/>
      <c r="H812" s="98"/>
    </row>
    <row r="813" spans="4:8" s="53" customFormat="1" x14ac:dyDescent="0.3">
      <c r="D813" s="98"/>
      <c r="E813" s="98"/>
      <c r="F813" s="98"/>
      <c r="G813" s="98"/>
      <c r="H813" s="98"/>
    </row>
    <row r="814" spans="4:8" s="53" customFormat="1" x14ac:dyDescent="0.3">
      <c r="D814" s="98"/>
      <c r="E814" s="98"/>
      <c r="F814" s="98"/>
      <c r="G814" s="98"/>
      <c r="H814" s="98"/>
    </row>
    <row r="815" spans="4:8" s="53" customFormat="1" x14ac:dyDescent="0.3">
      <c r="D815" s="98"/>
      <c r="E815" s="98"/>
      <c r="F815" s="98"/>
      <c r="G815" s="98"/>
      <c r="H815" s="98"/>
    </row>
    <row r="816" spans="4:8" s="53" customFormat="1" x14ac:dyDescent="0.3">
      <c r="D816" s="98"/>
      <c r="E816" s="98"/>
      <c r="F816" s="98"/>
      <c r="G816" s="98"/>
      <c r="H816" s="98"/>
    </row>
    <row r="817" spans="4:8" s="53" customFormat="1" x14ac:dyDescent="0.3">
      <c r="D817" s="98"/>
      <c r="E817" s="98"/>
      <c r="F817" s="98"/>
      <c r="G817" s="98"/>
      <c r="H817" s="98"/>
    </row>
    <row r="818" spans="4:8" s="53" customFormat="1" x14ac:dyDescent="0.3">
      <c r="D818" s="98"/>
      <c r="E818" s="98"/>
      <c r="F818" s="98"/>
      <c r="G818" s="98"/>
      <c r="H818" s="98"/>
    </row>
    <row r="819" spans="4:8" s="53" customFormat="1" x14ac:dyDescent="0.3">
      <c r="D819" s="98"/>
      <c r="E819" s="98"/>
      <c r="F819" s="98"/>
      <c r="G819" s="98"/>
      <c r="H819" s="98"/>
    </row>
    <row r="820" spans="4:8" s="53" customFormat="1" x14ac:dyDescent="0.3">
      <c r="D820" s="98"/>
      <c r="E820" s="98"/>
      <c r="F820" s="98"/>
      <c r="G820" s="98"/>
      <c r="H820" s="98"/>
    </row>
    <row r="821" spans="4:8" s="53" customFormat="1" x14ac:dyDescent="0.3">
      <c r="D821" s="98"/>
      <c r="E821" s="98"/>
      <c r="F821" s="98"/>
      <c r="G821" s="98"/>
      <c r="H821" s="98"/>
    </row>
    <row r="822" spans="4:8" s="53" customFormat="1" x14ac:dyDescent="0.3">
      <c r="D822" s="98"/>
      <c r="E822" s="98"/>
      <c r="F822" s="98"/>
      <c r="G822" s="98"/>
      <c r="H822" s="98"/>
    </row>
    <row r="823" spans="4:8" s="53" customFormat="1" x14ac:dyDescent="0.3">
      <c r="D823" s="98"/>
      <c r="E823" s="98"/>
      <c r="F823" s="98"/>
      <c r="G823" s="98"/>
      <c r="H823" s="98"/>
    </row>
    <row r="824" spans="4:8" s="53" customFormat="1" x14ac:dyDescent="0.3">
      <c r="D824" s="98"/>
      <c r="E824" s="98"/>
      <c r="F824" s="98"/>
      <c r="G824" s="98"/>
      <c r="H824" s="98"/>
    </row>
    <row r="825" spans="4:8" s="53" customFormat="1" x14ac:dyDescent="0.3">
      <c r="D825" s="98"/>
      <c r="E825" s="98"/>
      <c r="F825" s="98"/>
      <c r="G825" s="98"/>
      <c r="H825" s="98"/>
    </row>
    <row r="826" spans="4:8" s="53" customFormat="1" x14ac:dyDescent="0.3">
      <c r="D826" s="98"/>
      <c r="E826" s="98"/>
      <c r="F826" s="98"/>
      <c r="G826" s="98"/>
      <c r="H826" s="98"/>
    </row>
    <row r="827" spans="4:8" s="53" customFormat="1" x14ac:dyDescent="0.3">
      <c r="D827" s="98"/>
      <c r="E827" s="98"/>
      <c r="F827" s="98"/>
      <c r="G827" s="98"/>
      <c r="H827" s="98"/>
    </row>
    <row r="828" spans="4:8" s="53" customFormat="1" x14ac:dyDescent="0.3">
      <c r="D828" s="98"/>
      <c r="E828" s="98"/>
      <c r="F828" s="98"/>
      <c r="G828" s="98"/>
      <c r="H828" s="98"/>
    </row>
    <row r="829" spans="4:8" s="53" customFormat="1" x14ac:dyDescent="0.3">
      <c r="D829" s="98"/>
      <c r="E829" s="98"/>
      <c r="F829" s="98"/>
      <c r="G829" s="98"/>
      <c r="H829" s="98"/>
    </row>
    <row r="830" spans="4:8" s="53" customFormat="1" x14ac:dyDescent="0.3">
      <c r="D830" s="98"/>
      <c r="E830" s="98"/>
      <c r="F830" s="98"/>
      <c r="G830" s="98"/>
      <c r="H830" s="98"/>
    </row>
    <row r="831" spans="4:8" s="53" customFormat="1" x14ac:dyDescent="0.3">
      <c r="D831" s="98"/>
      <c r="E831" s="98"/>
      <c r="F831" s="98"/>
      <c r="G831" s="98"/>
      <c r="H831" s="98"/>
    </row>
    <row r="832" spans="4:8" s="53" customFormat="1" x14ac:dyDescent="0.3">
      <c r="D832" s="98"/>
      <c r="E832" s="98"/>
      <c r="F832" s="98"/>
      <c r="G832" s="98"/>
      <c r="H832" s="98"/>
    </row>
    <row r="833" spans="4:8" s="53" customFormat="1" x14ac:dyDescent="0.3">
      <c r="D833" s="98"/>
      <c r="E833" s="98"/>
      <c r="F833" s="98"/>
      <c r="G833" s="98"/>
      <c r="H833" s="98"/>
    </row>
    <row r="834" spans="4:8" s="53" customFormat="1" x14ac:dyDescent="0.3">
      <c r="D834" s="98"/>
      <c r="E834" s="98"/>
      <c r="F834" s="98"/>
      <c r="G834" s="98"/>
      <c r="H834" s="98"/>
    </row>
    <row r="835" spans="4:8" s="53" customFormat="1" x14ac:dyDescent="0.3">
      <c r="D835" s="98"/>
      <c r="E835" s="98"/>
      <c r="F835" s="98"/>
      <c r="G835" s="98"/>
      <c r="H835" s="98"/>
    </row>
    <row r="836" spans="4:8" s="53" customFormat="1" x14ac:dyDescent="0.3">
      <c r="D836" s="98"/>
      <c r="E836" s="98"/>
      <c r="F836" s="98"/>
      <c r="G836" s="98"/>
      <c r="H836" s="98"/>
    </row>
    <row r="837" spans="4:8" s="53" customFormat="1" x14ac:dyDescent="0.3">
      <c r="D837" s="98"/>
      <c r="E837" s="98"/>
      <c r="F837" s="98"/>
      <c r="G837" s="98"/>
      <c r="H837" s="98"/>
    </row>
    <row r="838" spans="4:8" s="53" customFormat="1" x14ac:dyDescent="0.3">
      <c r="D838" s="98"/>
      <c r="E838" s="98"/>
      <c r="F838" s="98"/>
      <c r="G838" s="98"/>
      <c r="H838" s="98"/>
    </row>
    <row r="839" spans="4:8" s="53" customFormat="1" x14ac:dyDescent="0.3">
      <c r="D839" s="98"/>
      <c r="E839" s="98"/>
      <c r="F839" s="98"/>
      <c r="G839" s="98"/>
      <c r="H839" s="98"/>
    </row>
    <row r="840" spans="4:8" s="53" customFormat="1" x14ac:dyDescent="0.3">
      <c r="D840" s="98"/>
      <c r="E840" s="98"/>
      <c r="F840" s="98"/>
      <c r="G840" s="98"/>
      <c r="H840" s="98"/>
    </row>
    <row r="841" spans="4:8" s="53" customFormat="1" x14ac:dyDescent="0.3">
      <c r="D841" s="98"/>
      <c r="E841" s="98"/>
      <c r="F841" s="98"/>
      <c r="G841" s="98"/>
      <c r="H841" s="98"/>
    </row>
    <row r="842" spans="4:8" s="53" customFormat="1" x14ac:dyDescent="0.3">
      <c r="D842" s="98"/>
      <c r="E842" s="98"/>
      <c r="F842" s="98"/>
      <c r="G842" s="98"/>
      <c r="H842" s="98"/>
    </row>
    <row r="843" spans="4:8" s="53" customFormat="1" x14ac:dyDescent="0.3">
      <c r="D843" s="98"/>
      <c r="E843" s="98"/>
      <c r="F843" s="98"/>
      <c r="G843" s="98"/>
      <c r="H843" s="98"/>
    </row>
    <row r="844" spans="4:8" s="53" customFormat="1" x14ac:dyDescent="0.3">
      <c r="D844" s="98"/>
      <c r="E844" s="98"/>
      <c r="F844" s="98"/>
      <c r="G844" s="98"/>
      <c r="H844" s="98"/>
    </row>
    <row r="845" spans="4:8" s="53" customFormat="1" x14ac:dyDescent="0.3">
      <c r="D845" s="98"/>
      <c r="E845" s="98"/>
      <c r="F845" s="98"/>
      <c r="G845" s="98"/>
      <c r="H845" s="98"/>
    </row>
    <row r="846" spans="4:8" s="53" customFormat="1" x14ac:dyDescent="0.3">
      <c r="D846" s="98"/>
      <c r="E846" s="98"/>
      <c r="F846" s="98"/>
      <c r="G846" s="98"/>
      <c r="H846" s="98"/>
    </row>
    <row r="847" spans="4:8" s="53" customFormat="1" x14ac:dyDescent="0.3">
      <c r="D847" s="98"/>
      <c r="E847" s="98"/>
      <c r="F847" s="98"/>
      <c r="G847" s="98"/>
      <c r="H847" s="98"/>
    </row>
    <row r="848" spans="4:8" s="53" customFormat="1" x14ac:dyDescent="0.3">
      <c r="D848" s="98"/>
      <c r="E848" s="98"/>
      <c r="F848" s="98"/>
      <c r="G848" s="98"/>
      <c r="H848" s="98"/>
    </row>
    <row r="849" spans="4:8" s="53" customFormat="1" x14ac:dyDescent="0.3">
      <c r="D849" s="98"/>
      <c r="E849" s="98"/>
      <c r="F849" s="98"/>
      <c r="G849" s="98"/>
      <c r="H849" s="98"/>
    </row>
    <row r="850" spans="4:8" s="53" customFormat="1" x14ac:dyDescent="0.3">
      <c r="D850" s="98"/>
      <c r="E850" s="98"/>
      <c r="F850" s="98"/>
      <c r="G850" s="98"/>
      <c r="H850" s="98"/>
    </row>
    <row r="851" spans="4:8" s="53" customFormat="1" x14ac:dyDescent="0.3">
      <c r="D851" s="98"/>
      <c r="E851" s="98"/>
      <c r="F851" s="98"/>
      <c r="G851" s="98"/>
      <c r="H851" s="98"/>
    </row>
    <row r="852" spans="4:8" s="53" customFormat="1" x14ac:dyDescent="0.3">
      <c r="D852" s="98"/>
      <c r="E852" s="98"/>
      <c r="F852" s="98"/>
      <c r="G852" s="98"/>
      <c r="H852" s="98"/>
    </row>
    <row r="853" spans="4:8" s="53" customFormat="1" x14ac:dyDescent="0.3">
      <c r="D853" s="98"/>
      <c r="E853" s="98"/>
      <c r="F853" s="98"/>
      <c r="G853" s="98"/>
      <c r="H853" s="98"/>
    </row>
    <row r="854" spans="4:8" s="53" customFormat="1" x14ac:dyDescent="0.3">
      <c r="D854" s="98"/>
      <c r="E854" s="98"/>
      <c r="F854" s="98"/>
      <c r="G854" s="98"/>
      <c r="H854" s="98"/>
    </row>
    <row r="855" spans="4:8" s="53" customFormat="1" x14ac:dyDescent="0.3">
      <c r="D855" s="98"/>
      <c r="E855" s="98"/>
      <c r="F855" s="98"/>
      <c r="G855" s="98"/>
      <c r="H855" s="98"/>
    </row>
    <row r="856" spans="4:8" s="53" customFormat="1" x14ac:dyDescent="0.3">
      <c r="D856" s="98"/>
      <c r="E856" s="98"/>
      <c r="F856" s="98"/>
      <c r="G856" s="98"/>
      <c r="H856" s="98"/>
    </row>
    <row r="857" spans="4:8" s="53" customFormat="1" x14ac:dyDescent="0.3">
      <c r="D857" s="98"/>
      <c r="E857" s="98"/>
      <c r="F857" s="98"/>
      <c r="G857" s="98"/>
      <c r="H857" s="98"/>
    </row>
    <row r="858" spans="4:8" s="53" customFormat="1" x14ac:dyDescent="0.3">
      <c r="D858" s="98"/>
      <c r="E858" s="98"/>
      <c r="F858" s="98"/>
      <c r="G858" s="98"/>
      <c r="H858" s="98"/>
    </row>
    <row r="859" spans="4:8" s="53" customFormat="1" x14ac:dyDescent="0.3">
      <c r="D859" s="98"/>
      <c r="E859" s="98"/>
      <c r="F859" s="98"/>
      <c r="G859" s="98"/>
      <c r="H859" s="98"/>
    </row>
    <row r="860" spans="4:8" s="53" customFormat="1" x14ac:dyDescent="0.3">
      <c r="D860" s="98"/>
      <c r="E860" s="98"/>
      <c r="F860" s="98"/>
      <c r="G860" s="98"/>
      <c r="H860" s="98"/>
    </row>
    <row r="861" spans="4:8" s="53" customFormat="1" x14ac:dyDescent="0.3">
      <c r="D861" s="98"/>
      <c r="E861" s="98"/>
      <c r="F861" s="98"/>
      <c r="G861" s="98"/>
      <c r="H861" s="98"/>
    </row>
    <row r="862" spans="4:8" s="53" customFormat="1" x14ac:dyDescent="0.3">
      <c r="D862" s="98"/>
      <c r="E862" s="98"/>
      <c r="F862" s="98"/>
      <c r="G862" s="98"/>
      <c r="H862" s="98"/>
    </row>
    <row r="863" spans="4:8" s="53" customFormat="1" x14ac:dyDescent="0.3">
      <c r="D863" s="98"/>
      <c r="E863" s="98"/>
      <c r="F863" s="98"/>
      <c r="G863" s="98"/>
      <c r="H863" s="98"/>
    </row>
    <row r="864" spans="4:8" s="53" customFormat="1" x14ac:dyDescent="0.3">
      <c r="D864" s="98"/>
      <c r="E864" s="98"/>
      <c r="F864" s="98"/>
      <c r="G864" s="98"/>
      <c r="H864" s="98"/>
    </row>
    <row r="865" spans="4:8" s="53" customFormat="1" x14ac:dyDescent="0.3">
      <c r="D865" s="98"/>
      <c r="E865" s="98"/>
      <c r="F865" s="98"/>
      <c r="G865" s="98"/>
      <c r="H865" s="98"/>
    </row>
    <row r="866" spans="4:8" s="53" customFormat="1" x14ac:dyDescent="0.3">
      <c r="D866" s="98"/>
      <c r="E866" s="98"/>
      <c r="F866" s="98"/>
      <c r="G866" s="98"/>
      <c r="H866" s="98"/>
    </row>
    <row r="867" spans="4:8" s="53" customFormat="1" x14ac:dyDescent="0.3">
      <c r="D867" s="98"/>
      <c r="E867" s="98"/>
      <c r="F867" s="98"/>
      <c r="G867" s="98"/>
      <c r="H867" s="98"/>
    </row>
    <row r="868" spans="4:8" s="53" customFormat="1" x14ac:dyDescent="0.3">
      <c r="D868" s="98"/>
      <c r="E868" s="98"/>
      <c r="F868" s="98"/>
      <c r="G868" s="98"/>
      <c r="H868" s="98"/>
    </row>
    <row r="869" spans="4:8" s="53" customFormat="1" x14ac:dyDescent="0.3">
      <c r="D869" s="98"/>
      <c r="E869" s="98"/>
      <c r="F869" s="98"/>
      <c r="G869" s="98"/>
      <c r="H869" s="98"/>
    </row>
    <row r="870" spans="4:8" s="53" customFormat="1" x14ac:dyDescent="0.3">
      <c r="D870" s="98"/>
      <c r="E870" s="98"/>
      <c r="F870" s="98"/>
      <c r="G870" s="98"/>
      <c r="H870" s="98"/>
    </row>
    <row r="871" spans="4:8" s="53" customFormat="1" x14ac:dyDescent="0.3">
      <c r="D871" s="98"/>
      <c r="E871" s="98"/>
      <c r="F871" s="98"/>
      <c r="G871" s="98"/>
      <c r="H871" s="98"/>
    </row>
    <row r="872" spans="4:8" s="53" customFormat="1" x14ac:dyDescent="0.3">
      <c r="D872" s="98"/>
      <c r="E872" s="98"/>
      <c r="F872" s="98"/>
      <c r="G872" s="98"/>
      <c r="H872" s="98"/>
    </row>
    <row r="873" spans="4:8" s="53" customFormat="1" x14ac:dyDescent="0.3">
      <c r="D873" s="98"/>
      <c r="E873" s="98"/>
      <c r="F873" s="98"/>
      <c r="G873" s="98"/>
      <c r="H873" s="98"/>
    </row>
    <row r="874" spans="4:8" s="53" customFormat="1" x14ac:dyDescent="0.3">
      <c r="D874" s="98"/>
      <c r="E874" s="98"/>
      <c r="F874" s="98"/>
      <c r="G874" s="98"/>
      <c r="H874" s="98"/>
    </row>
    <row r="875" spans="4:8" s="53" customFormat="1" x14ac:dyDescent="0.3">
      <c r="D875" s="98"/>
      <c r="E875" s="98"/>
      <c r="F875" s="98"/>
      <c r="G875" s="98"/>
      <c r="H875" s="98"/>
    </row>
    <row r="876" spans="4:8" s="53" customFormat="1" x14ac:dyDescent="0.3">
      <c r="D876" s="98"/>
      <c r="E876" s="98"/>
      <c r="F876" s="98"/>
      <c r="G876" s="98"/>
      <c r="H876" s="98"/>
    </row>
    <row r="877" spans="4:8" s="53" customFormat="1" x14ac:dyDescent="0.3">
      <c r="D877" s="98"/>
      <c r="E877" s="98"/>
      <c r="F877" s="98"/>
      <c r="G877" s="98"/>
      <c r="H877" s="98"/>
    </row>
    <row r="878" spans="4:8" s="53" customFormat="1" x14ac:dyDescent="0.3">
      <c r="D878" s="98"/>
      <c r="E878" s="98"/>
      <c r="F878" s="98"/>
      <c r="G878" s="98"/>
      <c r="H878" s="98"/>
    </row>
    <row r="879" spans="4:8" s="53" customFormat="1" x14ac:dyDescent="0.3">
      <c r="D879" s="98"/>
      <c r="E879" s="98"/>
      <c r="F879" s="98"/>
      <c r="G879" s="98"/>
      <c r="H879" s="98"/>
    </row>
    <row r="880" spans="4:8" s="53" customFormat="1" x14ac:dyDescent="0.3">
      <c r="D880" s="98"/>
      <c r="E880" s="98"/>
      <c r="F880" s="98"/>
      <c r="G880" s="98"/>
      <c r="H880" s="98"/>
    </row>
    <row r="881" spans="4:8" s="53" customFormat="1" x14ac:dyDescent="0.3">
      <c r="D881" s="98"/>
      <c r="E881" s="98"/>
      <c r="F881" s="98"/>
      <c r="G881" s="98"/>
      <c r="H881" s="98"/>
    </row>
    <row r="882" spans="4:8" s="53" customFormat="1" x14ac:dyDescent="0.3">
      <c r="D882" s="98"/>
      <c r="E882" s="98"/>
      <c r="F882" s="98"/>
      <c r="G882" s="98"/>
      <c r="H882" s="98"/>
    </row>
    <row r="883" spans="4:8" s="53" customFormat="1" x14ac:dyDescent="0.3">
      <c r="D883" s="98"/>
      <c r="E883" s="98"/>
      <c r="F883" s="98"/>
      <c r="G883" s="98"/>
      <c r="H883" s="98"/>
    </row>
    <row r="884" spans="4:8" s="53" customFormat="1" x14ac:dyDescent="0.3">
      <c r="D884" s="98"/>
      <c r="E884" s="98"/>
      <c r="F884" s="98"/>
      <c r="G884" s="98"/>
      <c r="H884" s="98"/>
    </row>
    <row r="885" spans="4:8" s="53" customFormat="1" x14ac:dyDescent="0.3">
      <c r="D885" s="98"/>
      <c r="E885" s="98"/>
      <c r="F885" s="98"/>
      <c r="G885" s="98"/>
      <c r="H885" s="98"/>
    </row>
  </sheetData>
  <sheetProtection sheet="1" objects="1" scenarios="1"/>
  <mergeCells count="1">
    <mergeCell ref="C3:H3"/>
  </mergeCells>
  <pageMargins left="0.7" right="0.7" top="0.75" bottom="0.75" header="0.3" footer="0.3"/>
  <ignoredErrors>
    <ignoredError sqref="G6:G2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3B4A-EA76-4FAB-9F05-C817AED3EA45}">
  <sheetPr codeName="Sheet2"/>
  <dimension ref="A1:U175"/>
  <sheetViews>
    <sheetView zoomScaleNormal="100" workbookViewId="0">
      <selection activeCell="C8" sqref="C8"/>
    </sheetView>
  </sheetViews>
  <sheetFormatPr baseColWidth="10" defaultColWidth="8.81640625" defaultRowHeight="14" x14ac:dyDescent="0.3"/>
  <cols>
    <col min="1" max="1" width="8.81640625" style="3"/>
    <col min="2" max="2" width="2.453125" style="3" customWidth="1"/>
    <col min="3" max="3" width="41" style="4" bestFit="1" customWidth="1"/>
    <col min="4" max="4" width="11" style="4" bestFit="1" customWidth="1"/>
    <col min="5" max="6" width="11.6328125" style="4" bestFit="1" customWidth="1"/>
    <col min="7" max="9" width="2.453125" style="3" customWidth="1"/>
    <col min="10" max="10" width="69.1796875" style="3" bestFit="1" customWidth="1"/>
    <col min="11" max="11" width="11" style="3" customWidth="1"/>
    <col min="12" max="12" width="11.6328125" style="3" customWidth="1"/>
    <col min="13" max="13" width="11.6328125" style="3" bestFit="1" customWidth="1"/>
    <col min="14" max="16" width="2.453125" style="3" customWidth="1"/>
    <col min="17" max="17" width="64.1796875" style="3" bestFit="1" customWidth="1"/>
    <col min="18" max="18" width="16.6328125" style="3" bestFit="1" customWidth="1"/>
    <col min="19" max="20" width="13.36328125" style="3" customWidth="1"/>
    <col min="21" max="22" width="2.453125" style="3" customWidth="1"/>
    <col min="23" max="23" width="50" style="3" customWidth="1"/>
    <col min="24" max="26" width="8.81640625" style="3"/>
    <col min="27" max="27" width="2.453125" style="3" customWidth="1"/>
    <col min="28" max="16384" width="8.81640625" style="3"/>
  </cols>
  <sheetData>
    <row r="1" spans="2:21" ht="14.5" thickBot="1" x14ac:dyDescent="0.35">
      <c r="D1" s="3"/>
      <c r="E1" s="3"/>
      <c r="F1" s="3"/>
    </row>
    <row r="2" spans="2:21" ht="14.5" thickBot="1" x14ac:dyDescent="0.35">
      <c r="B2" s="5"/>
      <c r="C2" s="6"/>
      <c r="D2" s="7"/>
      <c r="E2" s="7"/>
      <c r="F2" s="7"/>
      <c r="G2" s="8"/>
      <c r="I2" s="5"/>
      <c r="J2" s="6"/>
      <c r="K2" s="131"/>
      <c r="L2" s="131"/>
      <c r="M2" s="131"/>
      <c r="N2" s="8"/>
      <c r="P2" s="5"/>
      <c r="Q2" s="6"/>
      <c r="R2" s="131"/>
      <c r="S2" s="7"/>
      <c r="T2" s="7"/>
      <c r="U2" s="8"/>
    </row>
    <row r="3" spans="2:21" ht="25.5" thickBot="1" x14ac:dyDescent="0.55000000000000004">
      <c r="B3" s="12"/>
      <c r="C3" s="176" t="s">
        <v>53</v>
      </c>
      <c r="D3" s="177"/>
      <c r="E3" s="177"/>
      <c r="F3" s="178"/>
      <c r="G3" s="13"/>
      <c r="I3" s="12"/>
      <c r="J3" s="176" t="s">
        <v>67</v>
      </c>
      <c r="K3" s="177"/>
      <c r="L3" s="177"/>
      <c r="M3" s="178"/>
      <c r="N3" s="13"/>
      <c r="P3" s="12"/>
      <c r="Q3" s="176" t="s">
        <v>68</v>
      </c>
      <c r="R3" s="177"/>
      <c r="S3" s="177"/>
      <c r="T3" s="178"/>
      <c r="U3" s="13"/>
    </row>
    <row r="4" spans="2:21" x14ac:dyDescent="0.3">
      <c r="B4" s="12"/>
      <c r="C4" s="16"/>
      <c r="D4" s="17"/>
      <c r="E4" s="17"/>
      <c r="F4" s="17"/>
      <c r="G4" s="13"/>
      <c r="I4" s="12"/>
      <c r="J4" s="16"/>
      <c r="K4" s="16"/>
      <c r="L4" s="16"/>
      <c r="M4" s="16"/>
      <c r="N4" s="13"/>
      <c r="P4" s="12"/>
      <c r="Q4" s="16"/>
      <c r="R4" s="16"/>
      <c r="S4" s="16"/>
      <c r="T4" s="16"/>
      <c r="U4" s="13"/>
    </row>
    <row r="5" spans="2:21" x14ac:dyDescent="0.3">
      <c r="B5" s="12"/>
      <c r="C5" s="18" t="s">
        <v>53</v>
      </c>
      <c r="D5" s="19" t="s">
        <v>29</v>
      </c>
      <c r="E5" s="19" t="s">
        <v>30</v>
      </c>
      <c r="F5" s="19" t="s">
        <v>31</v>
      </c>
      <c r="G5" s="13"/>
      <c r="I5" s="12"/>
      <c r="J5" s="18" t="s">
        <v>167</v>
      </c>
      <c r="K5" s="19" t="s">
        <v>29</v>
      </c>
      <c r="L5" s="19" t="s">
        <v>30</v>
      </c>
      <c r="M5" s="19" t="s">
        <v>31</v>
      </c>
      <c r="N5" s="13"/>
      <c r="P5" s="12"/>
      <c r="Q5" s="18" t="s">
        <v>166</v>
      </c>
      <c r="R5" s="19"/>
      <c r="S5" s="19" t="s">
        <v>30</v>
      </c>
      <c r="T5" s="19" t="s">
        <v>31</v>
      </c>
      <c r="U5" s="13"/>
    </row>
    <row r="6" spans="2:21" x14ac:dyDescent="0.3">
      <c r="B6" s="12"/>
      <c r="C6" s="16" t="str">
        <f>_xlfn.CONCAT("Área de ",Entradas!D$5," (ha)")</f>
        <v>Área de Pastos (ha)</v>
      </c>
      <c r="D6" s="20">
        <v>90</v>
      </c>
      <c r="E6" s="20">
        <v>10</v>
      </c>
      <c r="F6" s="20">
        <v>10</v>
      </c>
      <c r="G6" s="13"/>
      <c r="I6" s="12"/>
      <c r="J6" s="16" t="s">
        <v>57</v>
      </c>
      <c r="K6" s="28">
        <f>SUM(Observaciones!$F$371:F$735)</f>
        <v>785.99999999999989</v>
      </c>
      <c r="L6" s="28">
        <f>SUM(Observaciones!$F$371:F$735)</f>
        <v>785.99999999999989</v>
      </c>
      <c r="M6" s="28">
        <f>SUM(Observaciones!$F$371:F$735)</f>
        <v>785.99999999999989</v>
      </c>
      <c r="N6" s="13"/>
      <c r="P6" s="12"/>
      <c r="Q6" s="16" t="s">
        <v>93</v>
      </c>
      <c r="R6" s="93"/>
      <c r="S6" s="31">
        <f>(MAX(0,E$6-$D$6)*Entradas!$D13+MAX(0,E$7-$D$7)*Entradas!$E13+MAX(0,E$8-$D$8)*Entradas!$F13)</f>
        <v>8000</v>
      </c>
      <c r="T6" s="31">
        <f>(MAX(0,F$6-$D$6)*Entradas!$D13+MAX(0,F$7-$D$7)*Entradas!$E13+MAX(0,F$8-$D$8)*Entradas!$F13)</f>
        <v>10000</v>
      </c>
      <c r="U6" s="13"/>
    </row>
    <row r="7" spans="2:21" x14ac:dyDescent="0.3">
      <c r="B7" s="12"/>
      <c r="C7" s="16" t="str">
        <f>_xlfn.CONCAT("Área de ",Entradas!E$5," (ha)")</f>
        <v>Área de Bosque Tipo 1 (ha)</v>
      </c>
      <c r="D7" s="20">
        <v>10</v>
      </c>
      <c r="E7" s="20">
        <v>10</v>
      </c>
      <c r="F7" s="20">
        <v>90</v>
      </c>
      <c r="G7" s="13"/>
      <c r="I7" s="12"/>
      <c r="J7" s="16" t="s">
        <v>62</v>
      </c>
      <c r="K7" s="29">
        <f>SUM(Cálculos!E$372:E$736)</f>
        <v>413.99015464064513</v>
      </c>
      <c r="L7" s="29">
        <f>SUM(Cálculos!S$372:S$736)</f>
        <v>482.89406452277893</v>
      </c>
      <c r="M7" s="29">
        <f>SUM(Cálculos!AG$372:AG$736)</f>
        <v>458.25830943679671</v>
      </c>
      <c r="N7" s="13"/>
      <c r="P7" s="12"/>
      <c r="Q7" s="16" t="s">
        <v>188</v>
      </c>
      <c r="R7" s="16"/>
      <c r="S7" s="141">
        <v>0</v>
      </c>
      <c r="T7" s="141">
        <v>0</v>
      </c>
      <c r="U7" s="13"/>
    </row>
    <row r="8" spans="2:21" x14ac:dyDescent="0.3">
      <c r="B8" s="12"/>
      <c r="C8" s="16" t="str">
        <f>_xlfn.CONCAT("Área de ",Entradas!F$5," (ha)")</f>
        <v>Área de Bosque Tipo 2 (ha)</v>
      </c>
      <c r="D8" s="20">
        <v>0</v>
      </c>
      <c r="E8" s="20">
        <v>80</v>
      </c>
      <c r="F8" s="20">
        <v>0</v>
      </c>
      <c r="G8" s="13"/>
      <c r="I8" s="12"/>
      <c r="J8" s="16" t="s">
        <v>60</v>
      </c>
      <c r="K8" s="28">
        <f>SUM(Cálculos!F$372:F$736)</f>
        <v>75.926516694332179</v>
      </c>
      <c r="L8" s="28">
        <f>SUM(Cálculos!T$372:T$736)</f>
        <v>7.8082938853523851</v>
      </c>
      <c r="M8" s="28">
        <f>SUM(Cálculos!AH$372:AH$736)</f>
        <v>22.460965762860472</v>
      </c>
      <c r="N8" s="13"/>
      <c r="P8" s="12"/>
      <c r="Q8" s="16" t="s">
        <v>95</v>
      </c>
      <c r="R8" s="16"/>
      <c r="S8" s="32">
        <f>SUM(S6:S7)</f>
        <v>8000</v>
      </c>
      <c r="T8" s="32">
        <f>SUM(T6:T7)</f>
        <v>10000</v>
      </c>
      <c r="U8" s="13"/>
    </row>
    <row r="9" spans="2:21" x14ac:dyDescent="0.3">
      <c r="B9" s="12"/>
      <c r="C9" s="16" t="s">
        <v>63</v>
      </c>
      <c r="D9" s="21">
        <f>SUM(D6:D8)</f>
        <v>100</v>
      </c>
      <c r="E9" s="21">
        <f>SUM(E6:E8)</f>
        <v>100</v>
      </c>
      <c r="F9" s="21">
        <f>SUM(F6:F8)</f>
        <v>100</v>
      </c>
      <c r="G9" s="13"/>
      <c r="I9" s="12"/>
      <c r="J9" s="16" t="s">
        <v>61</v>
      </c>
      <c r="K9" s="29">
        <f>SUM(Cálculos!G$372:G$736)</f>
        <v>164.90505392664855</v>
      </c>
      <c r="L9" s="29">
        <f>SUM(Cálculos!U$372:U$736)</f>
        <v>178.30077928280858</v>
      </c>
      <c r="M9" s="29">
        <f>SUM(Cálculos!AI$372:AI$736)</f>
        <v>181.75880577044586</v>
      </c>
      <c r="N9" s="13"/>
      <c r="P9" s="12"/>
      <c r="Q9" s="16"/>
      <c r="R9" s="16"/>
      <c r="S9" s="16"/>
      <c r="T9" s="16"/>
      <c r="U9" s="13"/>
    </row>
    <row r="10" spans="2:21" x14ac:dyDescent="0.3">
      <c r="B10" s="12"/>
      <c r="C10" s="130" t="s">
        <v>96</v>
      </c>
      <c r="D10" s="16"/>
      <c r="E10" s="24" t="str">
        <f>IF(D9=E9,"SI","NO")</f>
        <v>SI</v>
      </c>
      <c r="F10" s="24" t="str">
        <f>IF(D9=F9,"SI","NO")</f>
        <v>SI</v>
      </c>
      <c r="G10" s="13"/>
      <c r="I10" s="12"/>
      <c r="J10" s="16" t="s">
        <v>58</v>
      </c>
      <c r="K10" s="28">
        <f>SUM(Cálculos!L$372:L$736)</f>
        <v>371.78221318305788</v>
      </c>
      <c r="L10" s="28">
        <f>SUM(Cálculos!Z$372:Z$736)</f>
        <v>302.87490112095759</v>
      </c>
      <c r="M10" s="28">
        <f>SUM(Cálculos!AN$372:AN$736)</f>
        <v>327.47311669656921</v>
      </c>
      <c r="N10" s="13"/>
      <c r="P10" s="12"/>
      <c r="Q10" s="16"/>
      <c r="R10" s="16"/>
      <c r="S10" s="16"/>
      <c r="T10" s="16"/>
      <c r="U10" s="13"/>
    </row>
    <row r="11" spans="2:21" x14ac:dyDescent="0.3">
      <c r="B11" s="12"/>
      <c r="C11" s="16"/>
      <c r="D11" s="17"/>
      <c r="E11" s="17"/>
      <c r="F11" s="17"/>
      <c r="G11" s="13"/>
      <c r="I11" s="12"/>
      <c r="J11" s="16" t="s">
        <v>59</v>
      </c>
      <c r="K11" s="29">
        <f>SUM(Cálculos!K$372:K$736)</f>
        <v>164.67742175035121</v>
      </c>
      <c r="L11" s="29">
        <f>SUM(Cálculos!Y$372:Y$736)</f>
        <v>178.0697449265455</v>
      </c>
      <c r="M11" s="29">
        <f>SUM(Cálculos!AM$372:AM$736)</f>
        <v>181.4902319038126</v>
      </c>
      <c r="N11" s="13"/>
      <c r="P11" s="12"/>
      <c r="Q11" s="16"/>
      <c r="R11" s="16"/>
      <c r="S11" s="16"/>
      <c r="T11" s="16"/>
      <c r="U11" s="13"/>
    </row>
    <row r="12" spans="2:21" x14ac:dyDescent="0.3">
      <c r="B12" s="12"/>
      <c r="C12" s="18" t="s">
        <v>56</v>
      </c>
      <c r="D12" s="19" t="s">
        <v>29</v>
      </c>
      <c r="E12" s="19" t="s">
        <v>30</v>
      </c>
      <c r="F12" s="19" t="s">
        <v>31</v>
      </c>
      <c r="G12" s="13"/>
      <c r="I12" s="12"/>
      <c r="J12" s="16" t="s">
        <v>164</v>
      </c>
      <c r="K12" s="28">
        <f>D9*SUM(Cálculos!N$372:N$736)</f>
        <v>236.63718224906393</v>
      </c>
      <c r="L12" s="28">
        <f>E9*SUM(Cálculos!AB$372:AB$736)</f>
        <v>7.0441699914834786</v>
      </c>
      <c r="M12" s="28">
        <f>F9*SUM(Cálculos!AP$372:AP$736)</f>
        <v>46.20361942465852</v>
      </c>
      <c r="N12" s="13"/>
      <c r="P12" s="12"/>
      <c r="Q12" s="16"/>
      <c r="R12" s="16"/>
      <c r="S12" s="16"/>
      <c r="T12" s="16"/>
      <c r="U12" s="13"/>
    </row>
    <row r="13" spans="2:21" ht="16.5" x14ac:dyDescent="0.3">
      <c r="B13" s="12"/>
      <c r="C13" s="16" t="s">
        <v>97</v>
      </c>
      <c r="D13" s="22">
        <f>(D$6*Entradas!$D6+D$7*Entradas!$E6+D$8*Entradas!$F6)/D$9</f>
        <v>79.099999999999994</v>
      </c>
      <c r="E13" s="22">
        <f>(E$6*Entradas!$D6+E$7*Entradas!$E6+E$8*Entradas!$F6)/E$9</f>
        <v>53.5</v>
      </c>
      <c r="F13" s="22">
        <f>(F$6*Entradas!$D6+F$7*Entradas!$E6+F$8*Entradas!$F6)/F$9</f>
        <v>63.9</v>
      </c>
      <c r="G13" s="13"/>
      <c r="I13" s="12"/>
      <c r="J13" s="16" t="s">
        <v>162</v>
      </c>
      <c r="K13" s="29">
        <f>AVERAGE(Cálculos!O$372:O$736)</f>
        <v>130.69281900317779</v>
      </c>
      <c r="L13" s="29">
        <f>AVERAGE(Cálculos!AC$372:AC$736)</f>
        <v>7.4028174658000578</v>
      </c>
      <c r="M13" s="29">
        <f>AVERAGE(Cálculos!AQ$372:AQ$736)</f>
        <v>39.591210667941922</v>
      </c>
      <c r="N13" s="13"/>
      <c r="P13" s="12"/>
      <c r="Q13" s="16"/>
      <c r="R13" s="16"/>
      <c r="S13" s="16"/>
      <c r="T13" s="16"/>
      <c r="U13" s="13"/>
    </row>
    <row r="14" spans="2:21" ht="16.5" x14ac:dyDescent="0.3">
      <c r="B14" s="12"/>
      <c r="C14" s="16" t="s">
        <v>173</v>
      </c>
      <c r="D14" s="21">
        <f>(D$6*Entradas!$D7+D$7*Entradas!$E7+D$8*Entradas!$F7)/D$9</f>
        <v>1.0249999999999999</v>
      </c>
      <c r="E14" s="21">
        <f>(E$6*Entradas!$D7+E$7*Entradas!$E7+E$8*Entradas!$F7)/E$9</f>
        <v>1.425</v>
      </c>
      <c r="F14" s="21">
        <f>(F$6*Entradas!$D7+F$7*Entradas!$E7+F$8*Entradas!$F7)/F$9</f>
        <v>1.2250000000000001</v>
      </c>
      <c r="G14" s="13"/>
      <c r="I14" s="12"/>
      <c r="J14" s="16"/>
      <c r="K14" s="16"/>
      <c r="L14" s="16"/>
      <c r="M14" s="16"/>
      <c r="N14" s="13"/>
      <c r="P14" s="12"/>
      <c r="Q14" s="16"/>
      <c r="R14" s="16"/>
      <c r="S14" s="16"/>
      <c r="T14" s="16"/>
      <c r="U14" s="13"/>
    </row>
    <row r="15" spans="2:21" x14ac:dyDescent="0.3">
      <c r="B15" s="12"/>
      <c r="C15" s="16" t="s">
        <v>112</v>
      </c>
      <c r="D15" s="22">
        <f>(D$6*Entradas!$D8+D$7*Entradas!$E8+D$8*Entradas!$F8)/D$9</f>
        <v>9.5000000000000001E-2</v>
      </c>
      <c r="E15" s="22">
        <f>(E$6*Entradas!$D8+E$7*Entradas!$E8+E$8*Entradas!$F8)/E$9</f>
        <v>2.1400000000000002E-2</v>
      </c>
      <c r="F15" s="22">
        <f>(F$6*Entradas!$D8+F$7*Entradas!$E8+F$8*Entradas!$F8)/F$9</f>
        <v>5.5E-2</v>
      </c>
      <c r="G15" s="13"/>
      <c r="I15" s="12"/>
      <c r="J15" s="18" t="s">
        <v>233</v>
      </c>
      <c r="K15" s="19" t="s">
        <v>29</v>
      </c>
      <c r="L15" s="19" t="s">
        <v>30</v>
      </c>
      <c r="M15" s="19" t="s">
        <v>31</v>
      </c>
      <c r="N15" s="13"/>
      <c r="P15" s="12"/>
      <c r="Q15" s="16"/>
      <c r="R15" s="16"/>
      <c r="S15" s="16"/>
      <c r="T15" s="16"/>
      <c r="U15" s="13"/>
    </row>
    <row r="16" spans="2:21" x14ac:dyDescent="0.3">
      <c r="B16" s="12"/>
      <c r="C16" s="16" t="s">
        <v>98</v>
      </c>
      <c r="D16" s="21">
        <f>(D$6*Entradas!$D9+D$7*Entradas!$E9+D$8*Entradas!$F9)/D$9</f>
        <v>0.17399999999999999</v>
      </c>
      <c r="E16" s="21">
        <f>(E$6*Entradas!$D9+E$7*Entradas!$E9+E$8*Entradas!$F9)/E$9</f>
        <v>0.11800000000000001</v>
      </c>
      <c r="F16" s="21">
        <f>(F$6*Entradas!$D9+F$7*Entradas!$E9+F$8*Entradas!$F9)/F$9</f>
        <v>0.12599999999999997</v>
      </c>
      <c r="G16" s="13"/>
      <c r="I16" s="12"/>
      <c r="J16" s="16" t="s">
        <v>189</v>
      </c>
      <c r="K16" s="28">
        <f>COUNTIF(Cálculos!L$372:L$736,"&gt;"&amp;Entradas!$D$33)</f>
        <v>15</v>
      </c>
      <c r="L16" s="28">
        <f>COUNTIF(Cálculos!Z$372:Z$736,"&gt;"&amp;Entradas!$D$33)</f>
        <v>2</v>
      </c>
      <c r="M16" s="28">
        <f>COUNTIF(Cálculos!AN$372:AN$736,"&gt;"&amp;Entradas!$D$33)</f>
        <v>5</v>
      </c>
      <c r="N16" s="13"/>
      <c r="P16" s="12"/>
      <c r="Q16" s="16"/>
      <c r="R16" s="16"/>
      <c r="S16" s="16"/>
      <c r="T16" s="16"/>
      <c r="U16" s="13"/>
    </row>
    <row r="17" spans="1:21" ht="16" x14ac:dyDescent="0.4">
      <c r="B17" s="12"/>
      <c r="C17" s="33" t="s">
        <v>251</v>
      </c>
      <c r="D17" s="22">
        <f>(D$6*Entradas!$D10+D$7*Entradas!$E10+D$8*Entradas!$F10)/D$9</f>
        <v>0.62</v>
      </c>
      <c r="E17" s="22">
        <f>(E$6*Entradas!$D10+E$7*Entradas!$E10+E$8*Entradas!$F10)/E$9</f>
        <v>1.1000000000000001</v>
      </c>
      <c r="F17" s="22">
        <f>(F$6*Entradas!$D10+F$7*Entradas!$E10+F$8*Entradas!$F10)/F$9</f>
        <v>0.78</v>
      </c>
      <c r="G17" s="13"/>
      <c r="I17" s="12"/>
      <c r="J17" s="16" t="s">
        <v>190</v>
      </c>
      <c r="K17" s="29">
        <f>SUMIF(Cálculos!L$372:L$736,"&gt;"&amp;Entradas!$D$33)-K16*Entradas!$D$33</f>
        <v>36.224230420235585</v>
      </c>
      <c r="L17" s="29">
        <f>SUMIF(Cálculos!Z$372:Z$736,"&gt;"&amp;Entradas!$D$33)-L16*Entradas!$D$33</f>
        <v>1.4977760330575416</v>
      </c>
      <c r="M17" s="29">
        <f>SUMIF(Cálculos!AN$372:AN$736,"&gt;"&amp;Entradas!$D$33)-M16*Entradas!$D$33</f>
        <v>6.2573924801961134</v>
      </c>
      <c r="N17" s="13"/>
      <c r="P17" s="12"/>
      <c r="Q17" s="16"/>
      <c r="R17" s="16"/>
      <c r="S17" s="16"/>
      <c r="T17" s="16"/>
      <c r="U17" s="13"/>
    </row>
    <row r="18" spans="1:21" ht="14.5" thickBot="1" x14ac:dyDescent="0.35">
      <c r="A18" s="1"/>
      <c r="B18" s="34"/>
      <c r="C18" s="35"/>
      <c r="D18" s="35"/>
      <c r="E18" s="35"/>
      <c r="F18" s="35"/>
      <c r="G18" s="36"/>
      <c r="H18" s="1"/>
      <c r="I18" s="12"/>
      <c r="J18" s="16" t="s">
        <v>191</v>
      </c>
      <c r="K18" s="28">
        <f>MAX(Cálculos!L$372:L$736)</f>
        <v>11.582599525577802</v>
      </c>
      <c r="L18" s="28">
        <f>MAX(Cálculos!Z$372:Z$736)</f>
        <v>4.2462469075580209</v>
      </c>
      <c r="M18" s="28">
        <f>MAX(Cálculos!AN$372:AN$736)</f>
        <v>6.3226319540219</v>
      </c>
      <c r="N18" s="13"/>
      <c r="P18" s="12"/>
      <c r="Q18" s="16"/>
      <c r="R18" s="16"/>
      <c r="S18" s="16"/>
      <c r="T18" s="16"/>
      <c r="U18" s="13"/>
    </row>
    <row r="19" spans="1:21" x14ac:dyDescent="0.3">
      <c r="B19" s="1"/>
      <c r="C19" s="1"/>
      <c r="D19" s="1"/>
      <c r="E19" s="1"/>
      <c r="F19" s="1"/>
      <c r="G19" s="1"/>
      <c r="I19" s="12"/>
      <c r="J19" s="16" t="s">
        <v>192</v>
      </c>
      <c r="K19" s="29">
        <f>COUNTIF(Cálculos!L$372:L$736,"&lt;"&amp;Entradas!$D$34)</f>
        <v>45</v>
      </c>
      <c r="L19" s="29">
        <f>COUNTIF(Cálculos!Z$372:Z$736,"&lt;"&amp;Entradas!$D$34)</f>
        <v>42</v>
      </c>
      <c r="M19" s="29">
        <f>COUNTIF(Cálculos!AN$372:AN$736,"&lt;"&amp;Entradas!$D$34)</f>
        <v>37</v>
      </c>
      <c r="N19" s="13"/>
      <c r="P19" s="12"/>
      <c r="Q19" s="16"/>
      <c r="R19" s="16"/>
      <c r="S19" s="16"/>
      <c r="T19" s="16"/>
      <c r="U19" s="13"/>
    </row>
    <row r="20" spans="1:21" x14ac:dyDescent="0.3">
      <c r="C20" s="3"/>
      <c r="D20" s="3"/>
      <c r="E20" s="3"/>
      <c r="F20" s="3"/>
      <c r="I20" s="12"/>
      <c r="J20" s="16" t="s">
        <v>193</v>
      </c>
      <c r="K20" s="28">
        <f>SUMIF(Cálculos!L$372:L$736,"&lt;"&amp;Entradas!$D$34)+COUNTIF(Cálculos!L$372:L$736,"&gt;="&amp;Entradas!$D$34)*Entradas!$D$34</f>
        <v>76.194652642537918</v>
      </c>
      <c r="L20" s="28">
        <f>SUMIF(Cálculos!Z$372:Z$736,"&lt;"&amp;Entradas!$D$34)+COUNTIF(Cálculos!Z$372:Z$736,"&gt;="&amp;Entradas!$D$34)*Entradas!$D$34</f>
        <v>76.026180120139756</v>
      </c>
      <c r="M20" s="28">
        <f>SUMIF(Cálculos!AN$372:AN$736,"&lt;"&amp;Entradas!$D$34)+COUNTIF(Cálculos!AN$372:AN$736,"&gt;="&amp;Entradas!$D$34)*Entradas!$D$34</f>
        <v>76.415435055045521</v>
      </c>
      <c r="N20" s="13"/>
      <c r="P20" s="12"/>
      <c r="Q20" s="16"/>
      <c r="R20" s="16"/>
      <c r="S20" s="16"/>
      <c r="T20" s="16"/>
      <c r="U20" s="13"/>
    </row>
    <row r="21" spans="1:21" x14ac:dyDescent="0.3">
      <c r="C21" s="3"/>
      <c r="D21" s="3"/>
      <c r="E21" s="3"/>
      <c r="F21" s="3"/>
      <c r="I21" s="12"/>
      <c r="J21" s="16" t="s">
        <v>194</v>
      </c>
      <c r="K21" s="29">
        <f>MIN(Cálculos!L$372:L$736)</f>
        <v>8.5167166474815717E-2</v>
      </c>
      <c r="L21" s="29">
        <f>MIN(Cálculos!Z$372:Z$736)</f>
        <v>9.1996289644126539E-2</v>
      </c>
      <c r="M21" s="29">
        <f>MIN(Cálculos!AN$372:AN$736)</f>
        <v>9.3441230161793398E-2</v>
      </c>
      <c r="N21" s="13"/>
      <c r="P21" s="12"/>
      <c r="Q21" s="16"/>
      <c r="R21" s="16"/>
      <c r="S21" s="16"/>
      <c r="T21" s="16"/>
      <c r="U21" s="13"/>
    </row>
    <row r="22" spans="1:21" x14ac:dyDescent="0.3">
      <c r="C22" s="3"/>
      <c r="D22" s="3"/>
      <c r="E22" s="3"/>
      <c r="F22" s="3"/>
      <c r="I22" s="12"/>
      <c r="J22" s="16" t="s">
        <v>196</v>
      </c>
      <c r="K22" s="28">
        <f>COUNTIF(Cálculos!N$372:N$736,"&gt;"&amp;Entradas!$D$35)</f>
        <v>27</v>
      </c>
      <c r="L22" s="28">
        <f>COUNTIF(Cálculos!AB$372:AB$736,"&gt;"&amp;Entradas!$D$35)</f>
        <v>1</v>
      </c>
      <c r="M22" s="28">
        <f>COUNTIF(Cálculos!AP$372:AP$736,"&gt;"&amp;Entradas!$D$35)</f>
        <v>9</v>
      </c>
      <c r="N22" s="13"/>
      <c r="P22" s="12"/>
      <c r="Q22" s="16"/>
      <c r="R22" s="16"/>
      <c r="S22" s="16"/>
      <c r="T22" s="16"/>
      <c r="U22" s="13"/>
    </row>
    <row r="23" spans="1:21" x14ac:dyDescent="0.3">
      <c r="C23" s="3"/>
      <c r="D23" s="3"/>
      <c r="E23" s="3"/>
      <c r="F23" s="3"/>
      <c r="I23" s="12"/>
      <c r="J23" s="16" t="s">
        <v>195</v>
      </c>
      <c r="K23" s="29">
        <f>D9*SUMIF(Cálculos!N$372:N$736,"&gt;"&amp;Entradas!$D$35)-K22*Entradas!$D$35</f>
        <v>231.54011852092475</v>
      </c>
      <c r="L23" s="29">
        <f>E9*SUMIF(Cálculos!AB$372:AB$736,"&gt;"&amp;Entradas!$D$35)-L22*Entradas!$D$35</f>
        <v>2.7443393886943341</v>
      </c>
      <c r="M23" s="29">
        <f>F9*SUMIF(Cálculos!AP$372:AP$736,"&gt;"&amp;Entradas!$D$35)-M22*Entradas!$D$35</f>
        <v>37.32803573104399</v>
      </c>
      <c r="N23" s="13"/>
      <c r="P23" s="12"/>
      <c r="Q23" s="16"/>
      <c r="R23" s="16"/>
      <c r="S23" s="16"/>
      <c r="T23" s="16"/>
      <c r="U23" s="13"/>
    </row>
    <row r="24" spans="1:21" x14ac:dyDescent="0.3">
      <c r="C24" s="3"/>
      <c r="D24" s="3"/>
      <c r="E24" s="3"/>
      <c r="F24" s="3"/>
      <c r="I24" s="12"/>
      <c r="J24" s="16" t="s">
        <v>197</v>
      </c>
      <c r="K24" s="28">
        <f>D9*MAX(Cálculos!N$372:N$736)</f>
        <v>54.499406072350389</v>
      </c>
      <c r="L24" s="28">
        <f>E9*MAX(Cálculos!AB$372:AB$736)</f>
        <v>2.7568393886943343</v>
      </c>
      <c r="M24" s="28">
        <f>F9*MAX(Cálculos!AP$372:AP$736)</f>
        <v>13.857956857668732</v>
      </c>
      <c r="N24" s="13"/>
      <c r="P24" s="12"/>
      <c r="Q24" s="16"/>
      <c r="R24" s="16"/>
      <c r="S24" s="16"/>
      <c r="T24" s="16"/>
      <c r="U24" s="13"/>
    </row>
    <row r="25" spans="1:21" x14ac:dyDescent="0.3">
      <c r="C25" s="3"/>
      <c r="D25" s="3"/>
      <c r="E25" s="3"/>
      <c r="F25" s="3"/>
      <c r="I25" s="12"/>
      <c r="J25" s="16" t="s">
        <v>198</v>
      </c>
      <c r="K25" s="29">
        <f>COUNTIF(Cálculos!N$372:N$736,"&lt;"&amp;Entradas!$D$36)</f>
        <v>329</v>
      </c>
      <c r="L25" s="29">
        <f>COUNTIF(Cálculos!AB$372:AB$736,"&lt;"&amp;Entradas!$D$36)</f>
        <v>356</v>
      </c>
      <c r="M25" s="29">
        <f>COUNTIF(Cálculos!AP$372:AP$736,"&lt;"&amp;Entradas!$D$36)</f>
        <v>340</v>
      </c>
      <c r="N25" s="13"/>
      <c r="P25" s="12"/>
      <c r="Q25" s="16"/>
      <c r="R25" s="16"/>
      <c r="S25" s="16"/>
      <c r="T25" s="16"/>
      <c r="U25" s="13"/>
    </row>
    <row r="26" spans="1:21" x14ac:dyDescent="0.3">
      <c r="C26" s="3"/>
      <c r="D26" s="3"/>
      <c r="E26" s="3"/>
      <c r="F26" s="3"/>
      <c r="I26" s="12"/>
      <c r="J26" s="16" t="s">
        <v>199</v>
      </c>
      <c r="K26" s="28">
        <f>D9*(SUMIF(Cálculos!N$372:N$736,"&lt;"&amp;Entradas!$D$36)+COUNTIF(Cálculos!N$372:N$736,"&gt;="&amp;Entradas!$D$36)*Entradas!$D$36)</f>
        <v>6.3728546598755393</v>
      </c>
      <c r="L26" s="28">
        <f>E9*(SUMIF(Cálculos!AB$372:AB$736,"&lt;"&amp;Entradas!$D$36)+COUNTIF(Cálculos!AB$372:AB$736,"&gt;="&amp;Entradas!$D$36)*Entradas!$D$36)</f>
        <v>2.048939416928603</v>
      </c>
      <c r="M26" s="28">
        <f>F9*(SUMIF(Cálculos!AP$372:AP$736,"&lt;"&amp;Entradas!$D$36)+COUNTIF(Cálculos!AP$372:AP$736,"&gt;="&amp;Entradas!$D$36)*Entradas!$D$36)</f>
        <v>4.0938830509553537</v>
      </c>
      <c r="N26" s="13"/>
      <c r="P26" s="12"/>
      <c r="Q26" s="16"/>
      <c r="R26" s="16"/>
      <c r="S26" s="16"/>
      <c r="T26" s="16"/>
      <c r="U26" s="13"/>
    </row>
    <row r="27" spans="1:21" x14ac:dyDescent="0.3">
      <c r="C27" s="3"/>
      <c r="D27" s="3"/>
      <c r="E27" s="3"/>
      <c r="F27" s="3"/>
      <c r="I27" s="12"/>
      <c r="J27" s="16" t="s">
        <v>200</v>
      </c>
      <c r="K27" s="29">
        <f>D9*MIN(Cálculos!N$372:N$736)</f>
        <v>0</v>
      </c>
      <c r="L27" s="29">
        <f>E9*MIN(Cálculos!AB$372:AB$736)</f>
        <v>0</v>
      </c>
      <c r="M27" s="29">
        <f>F9*MIN(Cálculos!AP$372:AP$736)</f>
        <v>0</v>
      </c>
      <c r="N27" s="13"/>
      <c r="P27" s="12"/>
      <c r="Q27" s="16"/>
      <c r="R27" s="16"/>
      <c r="S27" s="16"/>
      <c r="T27" s="16"/>
      <c r="U27" s="13"/>
    </row>
    <row r="28" spans="1:21" x14ac:dyDescent="0.3">
      <c r="C28" s="3"/>
      <c r="D28" s="3"/>
      <c r="E28" s="3"/>
      <c r="F28" s="3"/>
      <c r="I28" s="12"/>
      <c r="J28" s="16"/>
      <c r="K28" s="16"/>
      <c r="L28" s="16"/>
      <c r="M28" s="16"/>
      <c r="N28" s="13"/>
      <c r="P28" s="12"/>
      <c r="Q28" s="16"/>
      <c r="R28" s="16"/>
      <c r="S28" s="16"/>
      <c r="T28" s="16"/>
      <c r="U28" s="13"/>
    </row>
    <row r="29" spans="1:21" x14ac:dyDescent="0.3">
      <c r="C29" s="3"/>
      <c r="D29" s="3"/>
      <c r="E29" s="3"/>
      <c r="F29" s="3"/>
      <c r="I29" s="12"/>
      <c r="J29" s="18" t="s">
        <v>266</v>
      </c>
      <c r="K29" s="19" t="s">
        <v>29</v>
      </c>
      <c r="L29" s="19" t="s">
        <v>30</v>
      </c>
      <c r="M29" s="19" t="s">
        <v>31</v>
      </c>
      <c r="N29" s="13"/>
      <c r="P29" s="12"/>
      <c r="Q29" s="16"/>
      <c r="R29" s="16"/>
      <c r="S29" s="16"/>
      <c r="T29" s="16"/>
      <c r="U29" s="13"/>
    </row>
    <row r="30" spans="1:21" x14ac:dyDescent="0.3">
      <c r="C30" s="3"/>
      <c r="D30" s="3"/>
      <c r="E30" s="3"/>
      <c r="F30" s="3"/>
      <c r="I30" s="12"/>
      <c r="J30" s="16" t="s">
        <v>308</v>
      </c>
      <c r="K30" s="151">
        <f>Gráficos!AQ20</f>
        <v>0.45301873698820255</v>
      </c>
      <c r="L30" s="16"/>
      <c r="M30" s="16"/>
      <c r="N30" s="13"/>
      <c r="P30" s="12"/>
      <c r="Q30" s="16"/>
      <c r="R30" s="16"/>
      <c r="S30" s="16"/>
      <c r="T30" s="16"/>
      <c r="U30" s="13"/>
    </row>
    <row r="31" spans="1:21" x14ac:dyDescent="0.3">
      <c r="C31" s="3"/>
      <c r="D31" s="3"/>
      <c r="E31" s="3"/>
      <c r="F31" s="3"/>
      <c r="I31" s="12"/>
      <c r="J31" s="16" t="s">
        <v>285</v>
      </c>
      <c r="K31" s="152">
        <f>COUNTIF(Observaciones!F$372:F$736,"=0")/COUNT(Observaciones!F$372:F$736)</f>
        <v>0.60439560439560436</v>
      </c>
      <c r="L31" s="149"/>
      <c r="M31" s="149"/>
      <c r="N31" s="13"/>
      <c r="P31" s="12"/>
      <c r="Q31" s="16"/>
      <c r="R31" s="16"/>
      <c r="S31" s="16"/>
      <c r="T31" s="16"/>
      <c r="U31" s="13"/>
    </row>
    <row r="32" spans="1:21" x14ac:dyDescent="0.3">
      <c r="C32" s="3"/>
      <c r="D32" s="3"/>
      <c r="E32" s="3"/>
      <c r="F32" s="3"/>
      <c r="I32" s="12"/>
      <c r="J32" s="16" t="s">
        <v>289</v>
      </c>
      <c r="K32" s="151">
        <f>K10/K6</f>
        <v>0.4730053602837887</v>
      </c>
      <c r="L32" s="151">
        <f>L10/L6</f>
        <v>0.38533702432691813</v>
      </c>
      <c r="M32" s="151">
        <f>M10/M6</f>
        <v>0.4166324639905461</v>
      </c>
      <c r="N32" s="13"/>
      <c r="P32" s="12"/>
      <c r="Q32" s="16"/>
      <c r="R32" s="16"/>
      <c r="S32" s="16"/>
      <c r="T32" s="16"/>
      <c r="U32" s="13"/>
    </row>
    <row r="33" spans="3:21" x14ac:dyDescent="0.3">
      <c r="C33" s="3"/>
      <c r="D33" s="3"/>
      <c r="E33" s="3"/>
      <c r="F33" s="3"/>
      <c r="I33" s="12"/>
      <c r="J33" s="16" t="s">
        <v>271</v>
      </c>
      <c r="K33" s="152">
        <f>K11/K10</f>
        <v>0.44294056012106059</v>
      </c>
      <c r="L33" s="152">
        <f>L11/L10</f>
        <v>0.58793166507854899</v>
      </c>
      <c r="M33" s="152">
        <f>M11/M10</f>
        <v>0.55421414049073903</v>
      </c>
      <c r="N33" s="13"/>
      <c r="P33" s="12"/>
      <c r="Q33" s="16"/>
      <c r="R33" s="16"/>
      <c r="S33" s="16"/>
      <c r="T33" s="16"/>
      <c r="U33" s="13"/>
    </row>
    <row r="34" spans="3:21" x14ac:dyDescent="0.3">
      <c r="C34" s="3"/>
      <c r="D34" s="3"/>
      <c r="E34" s="3"/>
      <c r="F34" s="3"/>
      <c r="I34" s="12"/>
      <c r="J34" s="16" t="s">
        <v>272</v>
      </c>
      <c r="K34" s="151">
        <f>K11/K6</f>
        <v>0.20951325922436545</v>
      </c>
      <c r="L34" s="151">
        <f>L11/L6</f>
        <v>0.22655183832893833</v>
      </c>
      <c r="M34" s="151">
        <f>M11/M6</f>
        <v>0.23090360293105933</v>
      </c>
      <c r="N34" s="13"/>
      <c r="P34" s="12"/>
      <c r="Q34" s="16"/>
      <c r="R34" s="16"/>
      <c r="S34" s="16"/>
      <c r="T34" s="16"/>
      <c r="U34" s="13"/>
    </row>
    <row r="35" spans="3:21" x14ac:dyDescent="0.3">
      <c r="C35" s="3"/>
      <c r="D35" s="3"/>
      <c r="E35" s="3"/>
      <c r="F35" s="3"/>
      <c r="I35" s="12"/>
      <c r="J35" s="16" t="s">
        <v>293</v>
      </c>
      <c r="K35" s="152">
        <f>K6/K7</f>
        <v>1.8985958752624674</v>
      </c>
      <c r="L35" s="152">
        <f>L6/L7</f>
        <v>1.6276861898825905</v>
      </c>
      <c r="M35" s="152">
        <f>M6/M7</f>
        <v>1.7151898477651184</v>
      </c>
      <c r="N35" s="13"/>
      <c r="P35" s="12"/>
      <c r="Q35" s="16"/>
      <c r="R35" s="16"/>
      <c r="S35" s="16"/>
      <c r="T35" s="16"/>
      <c r="U35" s="13"/>
    </row>
    <row r="36" spans="3:21" x14ac:dyDescent="0.3">
      <c r="C36" s="3"/>
      <c r="D36" s="3"/>
      <c r="E36" s="3"/>
      <c r="F36" s="3"/>
      <c r="I36" s="12"/>
      <c r="J36" s="16" t="s">
        <v>318</v>
      </c>
      <c r="K36" s="154">
        <f>ABS((LOG(_xlfn.PERCENTILE.INC(Cálculos!L$372:L$736,0.33))-LOG(_xlfn.PERCENTILE.INC(Cálculos!L$372:L$736,0.66)))/0.33)</f>
        <v>1.1504374220934597</v>
      </c>
      <c r="L36" s="154">
        <f>ABS((LOG(_xlfn.PERCENTILE.INC(Cálculos!Z$372:Z$736,0.33))-LOG(_xlfn.PERCENTILE.INC(Cálculos!Z$372:Z$736,0.66)))/0.33)</f>
        <v>1.0938884555345476</v>
      </c>
      <c r="M36" s="154">
        <f>ABS((LOG(_xlfn.PERCENTILE.INC(Cálculos!AN$372:AN$736,0.33))-LOG(_xlfn.PERCENTILE.INC(Cálculos!AN$372:AN$736,0.66)))/0.33)</f>
        <v>1.1025234723621813</v>
      </c>
      <c r="N36" s="13"/>
      <c r="P36" s="12"/>
      <c r="Q36" s="16"/>
      <c r="R36" s="16"/>
      <c r="S36" s="16"/>
      <c r="T36" s="16"/>
      <c r="U36" s="13"/>
    </row>
    <row r="37" spans="3:21" x14ac:dyDescent="0.3">
      <c r="C37" s="3"/>
      <c r="D37" s="3"/>
      <c r="E37" s="3"/>
      <c r="F37" s="3"/>
      <c r="I37" s="12"/>
      <c r="J37" s="16" t="s">
        <v>314</v>
      </c>
      <c r="K37" s="155">
        <f>Gráficos!BC$736/Escenarios!K$10</f>
        <v>0.44032213118555796</v>
      </c>
      <c r="L37" s="155">
        <f>Gráficos!BD$736/Escenarios!L$10</f>
        <v>0.12573308923274182</v>
      </c>
      <c r="M37" s="155">
        <f>Gráficos!BE$736/Escenarios!M$10</f>
        <v>0.20088714319744785</v>
      </c>
      <c r="N37" s="13"/>
      <c r="P37" s="12"/>
      <c r="Q37" s="16"/>
      <c r="R37" s="16"/>
      <c r="S37" s="16"/>
      <c r="T37" s="16"/>
      <c r="U37" s="13"/>
    </row>
    <row r="38" spans="3:21" x14ac:dyDescent="0.3">
      <c r="C38" s="3"/>
      <c r="D38" s="3"/>
      <c r="E38" s="3"/>
      <c r="F38" s="3"/>
      <c r="I38" s="12"/>
      <c r="J38" s="16" t="s">
        <v>309</v>
      </c>
      <c r="K38" s="151">
        <f>Gráficos!AS20</f>
        <v>0.31530105083160881</v>
      </c>
      <c r="L38" s="151">
        <f>Gráficos!AU20</f>
        <v>0.28462678515531631</v>
      </c>
      <c r="M38" s="151">
        <f>Gráficos!AW20</f>
        <v>0.29205893924280713</v>
      </c>
      <c r="N38" s="13"/>
      <c r="P38" s="12"/>
      <c r="Q38" s="16"/>
      <c r="R38" s="16"/>
      <c r="S38" s="16"/>
      <c r="T38" s="16"/>
      <c r="U38" s="13"/>
    </row>
    <row r="39" spans="3:21" x14ac:dyDescent="0.3">
      <c r="C39" s="3"/>
      <c r="D39" s="3"/>
      <c r="E39" s="3"/>
      <c r="F39" s="3"/>
      <c r="I39" s="12"/>
      <c r="J39" s="16" t="s">
        <v>286</v>
      </c>
      <c r="K39" s="152">
        <f>COUNTIF(Cálculos!L$372:L$736,"=0")/COUNT(Cálculos!L$372:L$736)</f>
        <v>0</v>
      </c>
      <c r="L39" s="152">
        <f>COUNTIF(Cálculos!Z$372:Z$736,"=0")/COUNT(Cálculos!Z$372:Z$736)</f>
        <v>0</v>
      </c>
      <c r="M39" s="152">
        <f>COUNTIF(Cálculos!AN$372:AN$736,"=0")/COUNT(Cálculos!AN$372:AN$736)</f>
        <v>0</v>
      </c>
      <c r="N39" s="13"/>
      <c r="P39" s="12"/>
      <c r="Q39" s="16"/>
      <c r="R39" s="16"/>
      <c r="S39" s="16"/>
      <c r="T39" s="16"/>
      <c r="U39" s="13"/>
    </row>
    <row r="40" spans="3:21" x14ac:dyDescent="0.3">
      <c r="C40" s="3"/>
      <c r="D40" s="3"/>
      <c r="E40" s="3"/>
      <c r="F40" s="3"/>
      <c r="I40" s="12"/>
      <c r="J40" s="16" t="s">
        <v>319</v>
      </c>
      <c r="K40" s="151">
        <f>K18/K21</f>
        <v>135.99841353184885</v>
      </c>
      <c r="L40" s="151">
        <f>L18/L21</f>
        <v>46.15671918926266</v>
      </c>
      <c r="M40" s="151">
        <f>M18/M21</f>
        <v>67.664262799989572</v>
      </c>
      <c r="N40" s="13"/>
      <c r="P40" s="12"/>
      <c r="Q40" s="16"/>
      <c r="R40" s="16"/>
      <c r="S40" s="16"/>
      <c r="T40" s="16"/>
      <c r="U40" s="13"/>
    </row>
    <row r="41" spans="3:21" x14ac:dyDescent="0.3">
      <c r="C41" s="3"/>
      <c r="D41" s="3"/>
      <c r="E41" s="3"/>
      <c r="F41" s="3"/>
      <c r="I41" s="12"/>
      <c r="J41" s="16" t="s">
        <v>290</v>
      </c>
      <c r="K41" s="155">
        <f>STDEV(Cálculos!L$372:L$736)/AVERAGE(Cálculos!L$372:L$736)</f>
        <v>1.154987817113261</v>
      </c>
      <c r="L41" s="155">
        <f>STDEV(Cálculos!Z$372:Z$736)/AVERAGE(Cálculos!Z$372:Z$736)</f>
        <v>0.73552706136989021</v>
      </c>
      <c r="M41" s="155">
        <f>STDEV(Cálculos!AN$372:AN$736)/AVERAGE(Cálculos!AN$372:AN$736)</f>
        <v>0.81686665438190154</v>
      </c>
      <c r="N41" s="13"/>
      <c r="P41" s="12"/>
      <c r="Q41" s="16"/>
      <c r="R41" s="16"/>
      <c r="S41" s="16"/>
      <c r="T41" s="16"/>
      <c r="U41" s="13"/>
    </row>
    <row r="42" spans="3:21" ht="14.5" thickBot="1" x14ac:dyDescent="0.35">
      <c r="C42" s="3"/>
      <c r="D42" s="3"/>
      <c r="E42" s="3"/>
      <c r="F42" s="3"/>
      <c r="I42" s="12"/>
      <c r="J42" s="16"/>
      <c r="K42" s="16"/>
      <c r="L42" s="16"/>
      <c r="M42" s="16"/>
      <c r="N42" s="13"/>
      <c r="P42" s="12"/>
      <c r="Q42" s="16"/>
      <c r="R42" s="16"/>
      <c r="S42" s="16"/>
      <c r="T42" s="16"/>
      <c r="U42" s="13"/>
    </row>
    <row r="43" spans="3:21" ht="25.5" thickBot="1" x14ac:dyDescent="0.55000000000000004">
      <c r="C43" s="3"/>
      <c r="D43" s="3"/>
      <c r="E43" s="3"/>
      <c r="F43" s="3"/>
      <c r="I43" s="12"/>
      <c r="J43" s="176" t="s">
        <v>268</v>
      </c>
      <c r="K43" s="177"/>
      <c r="L43" s="177"/>
      <c r="M43" s="178"/>
      <c r="N43" s="13"/>
      <c r="P43" s="12"/>
      <c r="Q43" s="176" t="s">
        <v>267</v>
      </c>
      <c r="R43" s="177"/>
      <c r="S43" s="177"/>
      <c r="T43" s="178"/>
      <c r="U43" s="13"/>
    </row>
    <row r="44" spans="3:21" x14ac:dyDescent="0.3">
      <c r="C44" s="3"/>
      <c r="D44" s="3"/>
      <c r="E44" s="3"/>
      <c r="F44" s="3"/>
      <c r="I44" s="12"/>
      <c r="J44" s="16"/>
      <c r="K44" s="16"/>
      <c r="L44" s="16"/>
      <c r="M44" s="16"/>
      <c r="N44" s="13"/>
      <c r="P44" s="12"/>
      <c r="Q44" s="16"/>
      <c r="R44" s="16"/>
      <c r="S44" s="16"/>
      <c r="T44" s="16"/>
      <c r="U44" s="13"/>
    </row>
    <row r="45" spans="3:21" x14ac:dyDescent="0.3">
      <c r="C45" s="3"/>
      <c r="D45" s="3"/>
      <c r="E45" s="3"/>
      <c r="F45" s="3"/>
      <c r="I45" s="12"/>
      <c r="J45" s="18" t="s">
        <v>64</v>
      </c>
      <c r="K45" s="19" t="s">
        <v>202</v>
      </c>
      <c r="L45" s="19" t="s">
        <v>30</v>
      </c>
      <c r="M45" s="19" t="s">
        <v>31</v>
      </c>
      <c r="N45" s="13"/>
      <c r="P45" s="12"/>
      <c r="Q45" s="18" t="s">
        <v>165</v>
      </c>
      <c r="R45" s="19" t="s">
        <v>202</v>
      </c>
      <c r="S45" s="19" t="s">
        <v>30</v>
      </c>
      <c r="T45" s="19" t="s">
        <v>31</v>
      </c>
      <c r="U45" s="13"/>
    </row>
    <row r="46" spans="3:21" ht="16.5" x14ac:dyDescent="0.3">
      <c r="C46" s="3"/>
      <c r="D46" s="3"/>
      <c r="E46" s="3"/>
      <c r="F46" s="3"/>
      <c r="I46" s="12"/>
      <c r="J46" s="16" t="s">
        <v>203</v>
      </c>
      <c r="K46" s="16" t="s">
        <v>207</v>
      </c>
      <c r="L46" s="142">
        <f t="shared" ref="L46:M50" si="0">0.01*(L7-$K7)*E$9</f>
        <v>68.903909882133803</v>
      </c>
      <c r="M46" s="142">
        <f t="shared" si="0"/>
        <v>44.268154796151578</v>
      </c>
      <c r="N46" s="13"/>
      <c r="P46" s="12"/>
      <c r="Q46" s="71"/>
      <c r="R46" s="134"/>
      <c r="S46" s="134"/>
      <c r="T46" s="134"/>
      <c r="U46" s="13"/>
    </row>
    <row r="47" spans="3:21" ht="16.5" x14ac:dyDescent="0.3">
      <c r="C47" s="3"/>
      <c r="D47" s="3"/>
      <c r="E47" s="3"/>
      <c r="F47" s="3"/>
      <c r="I47" s="12"/>
      <c r="J47" s="16" t="s">
        <v>212</v>
      </c>
      <c r="K47" s="16" t="s">
        <v>207</v>
      </c>
      <c r="L47" s="142">
        <f t="shared" si="0"/>
        <v>-68.118222808979795</v>
      </c>
      <c r="M47" s="142">
        <f t="shared" si="0"/>
        <v>-53.465550931471718</v>
      </c>
      <c r="N47" s="13"/>
      <c r="P47" s="12"/>
      <c r="Q47" s="16" t="s">
        <v>214</v>
      </c>
      <c r="R47" s="16" t="s">
        <v>215</v>
      </c>
      <c r="S47" s="132">
        <f t="shared" ref="S47:S50" si="1">IFERROR(S$8/L47,"-")</f>
        <v>-117.44287607787365</v>
      </c>
      <c r="T47" s="132">
        <f t="shared" ref="T47:T50" si="2">IFERROR(T$8/M47,"-")</f>
        <v>-187.03632200138136</v>
      </c>
      <c r="U47" s="13"/>
    </row>
    <row r="48" spans="3:21" ht="16.5" x14ac:dyDescent="0.3">
      <c r="C48" s="3"/>
      <c r="D48" s="3"/>
      <c r="E48" s="3"/>
      <c r="F48" s="3"/>
      <c r="I48" s="12"/>
      <c r="J48" s="16" t="s">
        <v>211</v>
      </c>
      <c r="K48" s="16" t="s">
        <v>207</v>
      </c>
      <c r="L48" s="142">
        <f t="shared" si="0"/>
        <v>13.39572535616003</v>
      </c>
      <c r="M48" s="142">
        <f t="shared" si="0"/>
        <v>16.853751843797312</v>
      </c>
      <c r="N48" s="13"/>
      <c r="P48" s="12"/>
      <c r="Q48" s="16" t="s">
        <v>216</v>
      </c>
      <c r="R48" s="16" t="s">
        <v>215</v>
      </c>
      <c r="S48" s="133">
        <f t="shared" si="1"/>
        <v>597.20543586101496</v>
      </c>
      <c r="T48" s="133">
        <f t="shared" si="2"/>
        <v>593.33969626948681</v>
      </c>
      <c r="U48" s="13"/>
    </row>
    <row r="49" spans="3:21" ht="16.5" x14ac:dyDescent="0.3">
      <c r="C49" s="3"/>
      <c r="D49" s="3"/>
      <c r="E49" s="3"/>
      <c r="F49" s="3"/>
      <c r="I49" s="12"/>
      <c r="J49" s="16" t="s">
        <v>210</v>
      </c>
      <c r="K49" s="16" t="s">
        <v>207</v>
      </c>
      <c r="L49" s="142">
        <f t="shared" si="0"/>
        <v>-68.907312062100289</v>
      </c>
      <c r="M49" s="142">
        <f t="shared" si="0"/>
        <v>-44.30909648648867</v>
      </c>
      <c r="N49" s="13"/>
      <c r="P49" s="12"/>
      <c r="Q49" s="16" t="s">
        <v>217</v>
      </c>
      <c r="R49" s="16" t="s">
        <v>215</v>
      </c>
      <c r="S49" s="133">
        <f t="shared" si="1"/>
        <v>-116.09798380744095</v>
      </c>
      <c r="T49" s="133">
        <f t="shared" si="2"/>
        <v>-225.68729206765332</v>
      </c>
      <c r="U49" s="13"/>
    </row>
    <row r="50" spans="3:21" ht="16.5" x14ac:dyDescent="0.3">
      <c r="C50" s="3"/>
      <c r="D50" s="3"/>
      <c r="E50" s="3"/>
      <c r="F50" s="3"/>
      <c r="I50" s="12"/>
      <c r="J50" s="16" t="s">
        <v>209</v>
      </c>
      <c r="K50" s="16" t="s">
        <v>207</v>
      </c>
      <c r="L50" s="142">
        <f t="shared" si="0"/>
        <v>13.392323176194282</v>
      </c>
      <c r="M50" s="142">
        <f t="shared" si="0"/>
        <v>16.812810153461385</v>
      </c>
      <c r="N50" s="13"/>
      <c r="P50" s="12"/>
      <c r="Q50" s="16" t="s">
        <v>218</v>
      </c>
      <c r="R50" s="16" t="s">
        <v>215</v>
      </c>
      <c r="S50" s="133">
        <f t="shared" si="1"/>
        <v>597.35714967067975</v>
      </c>
      <c r="T50" s="133">
        <f t="shared" si="2"/>
        <v>594.78456657296056</v>
      </c>
      <c r="U50" s="13"/>
    </row>
    <row r="51" spans="3:21" x14ac:dyDescent="0.3">
      <c r="C51" s="3"/>
      <c r="D51" s="3"/>
      <c r="E51" s="3"/>
      <c r="F51" s="3"/>
      <c r="I51" s="12"/>
      <c r="J51" s="16" t="s">
        <v>204</v>
      </c>
      <c r="K51" s="16" t="s">
        <v>205</v>
      </c>
      <c r="L51" s="142">
        <f>(L12-$K12)</f>
        <v>-229.59301225758045</v>
      </c>
      <c r="M51" s="142">
        <f>(M12-$K12)</f>
        <v>-190.43356282440541</v>
      </c>
      <c r="N51" s="13"/>
      <c r="P51" s="12"/>
      <c r="Q51" s="16" t="s">
        <v>219</v>
      </c>
      <c r="R51" s="16" t="s">
        <v>220</v>
      </c>
      <c r="S51" s="132">
        <f t="shared" ref="S51:T52" si="3">IFERROR(S$8/L51,"-")</f>
        <v>-34.844266039877546</v>
      </c>
      <c r="T51" s="132">
        <f t="shared" si="3"/>
        <v>-52.511751876536486</v>
      </c>
      <c r="U51" s="13"/>
    </row>
    <row r="52" spans="3:21" ht="16.5" x14ac:dyDescent="0.3">
      <c r="C52" s="3"/>
      <c r="D52" s="3"/>
      <c r="E52" s="3"/>
      <c r="F52" s="3"/>
      <c r="I52" s="12"/>
      <c r="J52" s="16" t="s">
        <v>206</v>
      </c>
      <c r="K52" s="16" t="s">
        <v>208</v>
      </c>
      <c r="L52" s="142">
        <f>(L13-$K13)</f>
        <v>-123.29000153737773</v>
      </c>
      <c r="M52" s="142">
        <f>(M13-$K13)</f>
        <v>-91.101608335235866</v>
      </c>
      <c r="N52" s="13"/>
      <c r="P52" s="12"/>
      <c r="Q52" s="16" t="s">
        <v>222</v>
      </c>
      <c r="R52" s="16" t="s">
        <v>221</v>
      </c>
      <c r="S52" s="132">
        <f t="shared" si="3"/>
        <v>-64.887662423904231</v>
      </c>
      <c r="T52" s="132">
        <f t="shared" si="3"/>
        <v>-109.7675461798872</v>
      </c>
      <c r="U52" s="13"/>
    </row>
    <row r="53" spans="3:21" x14ac:dyDescent="0.3">
      <c r="C53" s="3"/>
      <c r="D53" s="3"/>
      <c r="E53" s="3"/>
      <c r="F53" s="3"/>
      <c r="I53" s="12"/>
      <c r="J53" s="16"/>
      <c r="K53" s="16"/>
      <c r="L53" s="16"/>
      <c r="M53" s="16"/>
      <c r="N53" s="13"/>
      <c r="P53" s="12"/>
      <c r="Q53" s="16"/>
      <c r="R53" s="16"/>
      <c r="S53" s="16"/>
      <c r="T53" s="16"/>
      <c r="U53" s="13"/>
    </row>
    <row r="54" spans="3:21" x14ac:dyDescent="0.3">
      <c r="C54" s="3"/>
      <c r="D54" s="3"/>
      <c r="E54" s="3"/>
      <c r="F54" s="3"/>
      <c r="I54" s="12"/>
      <c r="J54" s="18" t="s">
        <v>234</v>
      </c>
      <c r="K54" s="19" t="s">
        <v>202</v>
      </c>
      <c r="L54" s="19" t="s">
        <v>30</v>
      </c>
      <c r="M54" s="19" t="s">
        <v>31</v>
      </c>
      <c r="N54" s="13"/>
      <c r="P54" s="12"/>
      <c r="Q54" s="18" t="s">
        <v>201</v>
      </c>
      <c r="R54" s="19" t="s">
        <v>202</v>
      </c>
      <c r="S54" s="19" t="s">
        <v>30</v>
      </c>
      <c r="T54" s="19" t="s">
        <v>31</v>
      </c>
      <c r="U54" s="13"/>
    </row>
    <row r="55" spans="3:21" x14ac:dyDescent="0.3">
      <c r="C55" s="3"/>
      <c r="D55" s="3"/>
      <c r="E55" s="3"/>
      <c r="F55" s="3"/>
      <c r="I55" s="12"/>
      <c r="J55" s="16" t="s">
        <v>239</v>
      </c>
      <c r="K55" s="16" t="s">
        <v>213</v>
      </c>
      <c r="L55" s="142">
        <f>L16-$K16</f>
        <v>-13</v>
      </c>
      <c r="M55" s="142">
        <f>M16-$K16</f>
        <v>-10</v>
      </c>
      <c r="N55" s="13"/>
      <c r="P55" s="12"/>
      <c r="Q55" s="16" t="s">
        <v>224</v>
      </c>
      <c r="R55" s="16" t="s">
        <v>223</v>
      </c>
      <c r="S55" s="132">
        <f t="shared" ref="S55:S60" si="4">IFERROR(S$8/L55,"-")</f>
        <v>-615.38461538461536</v>
      </c>
      <c r="T55" s="132">
        <f t="shared" ref="T55:T60" si="5">IFERROR(T$8/M55,"-")</f>
        <v>-1000</v>
      </c>
      <c r="U55" s="13"/>
    </row>
    <row r="56" spans="3:21" ht="16.5" x14ac:dyDescent="0.3">
      <c r="C56" s="3"/>
      <c r="D56" s="3"/>
      <c r="E56" s="3"/>
      <c r="F56" s="3"/>
      <c r="I56" s="12"/>
      <c r="J56" s="16" t="s">
        <v>240</v>
      </c>
      <c r="K56" s="16" t="s">
        <v>207</v>
      </c>
      <c r="L56" s="142">
        <f>0.01*(L17-$K17)*E$9</f>
        <v>-34.726454387178045</v>
      </c>
      <c r="M56" s="142">
        <f>0.01*(M17-$K17)*F$9</f>
        <v>-29.966837940039468</v>
      </c>
      <c r="N56" s="13"/>
      <c r="P56" s="12"/>
      <c r="Q56" s="16" t="s">
        <v>230</v>
      </c>
      <c r="R56" s="16" t="s">
        <v>215</v>
      </c>
      <c r="S56" s="132">
        <f t="shared" si="4"/>
        <v>-230.37192080726268</v>
      </c>
      <c r="T56" s="132">
        <f t="shared" si="5"/>
        <v>-333.70220842148785</v>
      </c>
      <c r="U56" s="13"/>
    </row>
    <row r="57" spans="3:21" ht="16.5" x14ac:dyDescent="0.3">
      <c r="C57" s="3"/>
      <c r="D57" s="3"/>
      <c r="E57" s="3"/>
      <c r="F57" s="3"/>
      <c r="I57" s="12"/>
      <c r="J57" s="16" t="s">
        <v>241</v>
      </c>
      <c r="K57" s="16" t="s">
        <v>207</v>
      </c>
      <c r="L57" s="142">
        <f>0.01*(L18-$K18)*E$9</f>
        <v>-7.3363526180197809</v>
      </c>
      <c r="M57" s="142">
        <f>0.01*(M18-$K18)*F$9</f>
        <v>-5.2599675715559018</v>
      </c>
      <c r="N57" s="13"/>
      <c r="P57" s="12"/>
      <c r="Q57" s="16" t="s">
        <v>225</v>
      </c>
      <c r="R57" s="16" t="s">
        <v>215</v>
      </c>
      <c r="S57" s="132">
        <f t="shared" si="4"/>
        <v>-1090.4601259691563</v>
      </c>
      <c r="T57" s="132">
        <f t="shared" si="5"/>
        <v>-1901.1524052118812</v>
      </c>
      <c r="U57" s="13"/>
    </row>
    <row r="58" spans="3:21" x14ac:dyDescent="0.3">
      <c r="C58" s="3"/>
      <c r="D58" s="3"/>
      <c r="E58" s="3"/>
      <c r="F58" s="3"/>
      <c r="I58" s="12"/>
      <c r="J58" s="16" t="s">
        <v>242</v>
      </c>
      <c r="K58" s="16" t="s">
        <v>213</v>
      </c>
      <c r="L58" s="142">
        <f>L19-$K19</f>
        <v>-3</v>
      </c>
      <c r="M58" s="142">
        <f>M19-$K19</f>
        <v>-8</v>
      </c>
      <c r="N58" s="13"/>
      <c r="P58" s="12"/>
      <c r="Q58" s="16" t="s">
        <v>226</v>
      </c>
      <c r="R58" s="16" t="s">
        <v>223</v>
      </c>
      <c r="S58" s="132">
        <f t="shared" si="4"/>
        <v>-2666.6666666666665</v>
      </c>
      <c r="T58" s="132">
        <f t="shared" si="5"/>
        <v>-1250</v>
      </c>
      <c r="U58" s="13"/>
    </row>
    <row r="59" spans="3:21" ht="16.5" x14ac:dyDescent="0.3">
      <c r="C59" s="3"/>
      <c r="D59" s="3"/>
      <c r="E59" s="3"/>
      <c r="F59" s="3"/>
      <c r="I59" s="12"/>
      <c r="J59" s="16" t="s">
        <v>243</v>
      </c>
      <c r="K59" s="16" t="s">
        <v>207</v>
      </c>
      <c r="L59" s="142">
        <f t="shared" ref="L59:M61" si="6">0.01*(L20-$K20)*E$9</f>
        <v>-0.16847252239816157</v>
      </c>
      <c r="M59" s="142">
        <f t="shared" si="6"/>
        <v>0.220782412507603</v>
      </c>
      <c r="N59" s="13"/>
      <c r="P59" s="12"/>
      <c r="Q59" s="16" t="s">
        <v>231</v>
      </c>
      <c r="R59" s="16" t="s">
        <v>215</v>
      </c>
      <c r="S59" s="133">
        <f t="shared" si="4"/>
        <v>-47485.488352178305</v>
      </c>
      <c r="T59" s="133">
        <f t="shared" si="5"/>
        <v>45293.462855224636</v>
      </c>
      <c r="U59" s="13"/>
    </row>
    <row r="60" spans="3:21" ht="16.5" x14ac:dyDescent="0.3">
      <c r="C60" s="3"/>
      <c r="D60" s="3"/>
      <c r="E60" s="3"/>
      <c r="F60" s="3"/>
      <c r="I60" s="12"/>
      <c r="J60" s="16" t="s">
        <v>244</v>
      </c>
      <c r="K60" s="16" t="s">
        <v>207</v>
      </c>
      <c r="L60" s="142">
        <f t="shared" si="6"/>
        <v>6.8291231693108218E-3</v>
      </c>
      <c r="M60" s="142">
        <f t="shared" si="6"/>
        <v>8.2740636869776812E-3</v>
      </c>
      <c r="N60" s="13"/>
      <c r="P60" s="12"/>
      <c r="Q60" s="16" t="s">
        <v>227</v>
      </c>
      <c r="R60" s="16" t="s">
        <v>215</v>
      </c>
      <c r="S60" s="133">
        <f t="shared" si="4"/>
        <v>1171453.4650584345</v>
      </c>
      <c r="T60" s="133">
        <f t="shared" si="5"/>
        <v>1208595.9666637231</v>
      </c>
      <c r="U60" s="13"/>
    </row>
    <row r="61" spans="3:21" x14ac:dyDescent="0.3">
      <c r="C61" s="3"/>
      <c r="D61" s="3"/>
      <c r="E61" s="3"/>
      <c r="F61" s="3"/>
      <c r="I61" s="12"/>
      <c r="J61" s="16" t="s">
        <v>245</v>
      </c>
      <c r="K61" s="16" t="s">
        <v>213</v>
      </c>
      <c r="L61" s="142">
        <f t="shared" si="6"/>
        <v>-26</v>
      </c>
      <c r="M61" s="142">
        <f t="shared" si="6"/>
        <v>-18</v>
      </c>
      <c r="N61" s="13"/>
      <c r="P61" s="12"/>
      <c r="Q61" s="16" t="s">
        <v>228</v>
      </c>
      <c r="R61" s="16" t="s">
        <v>223</v>
      </c>
      <c r="S61" s="132">
        <f t="shared" ref="S61:S65" si="7">IFERROR(S$8/L61,"-")</f>
        <v>-307.69230769230768</v>
      </c>
      <c r="T61" s="132">
        <f t="shared" ref="T61:T65" si="8">IFERROR(T$8/M61,"-")</f>
        <v>-555.55555555555554</v>
      </c>
      <c r="U61" s="13"/>
    </row>
    <row r="62" spans="3:21" x14ac:dyDescent="0.3">
      <c r="C62" s="3"/>
      <c r="D62" s="3"/>
      <c r="E62" s="3"/>
      <c r="F62" s="3"/>
      <c r="I62" s="12"/>
      <c r="J62" s="16" t="s">
        <v>247</v>
      </c>
      <c r="K62" s="16" t="s">
        <v>205</v>
      </c>
      <c r="L62" s="142">
        <f>(L23-$K23)</f>
        <v>-228.79577913223042</v>
      </c>
      <c r="M62" s="142">
        <f>(M23-$K23)</f>
        <v>-194.21208278988075</v>
      </c>
      <c r="N62" s="13"/>
      <c r="P62" s="12"/>
      <c r="Q62" s="16" t="s">
        <v>235</v>
      </c>
      <c r="R62" s="16" t="s">
        <v>220</v>
      </c>
      <c r="S62" s="132">
        <f t="shared" si="7"/>
        <v>-34.965680006607435</v>
      </c>
      <c r="T62" s="132">
        <f t="shared" si="8"/>
        <v>-51.490102244663433</v>
      </c>
      <c r="U62" s="13"/>
    </row>
    <row r="63" spans="3:21" x14ac:dyDescent="0.3">
      <c r="C63" s="3"/>
      <c r="D63" s="3"/>
      <c r="E63" s="3"/>
      <c r="F63" s="3"/>
      <c r="I63" s="12"/>
      <c r="J63" s="16" t="s">
        <v>248</v>
      </c>
      <c r="K63" s="16" t="s">
        <v>205</v>
      </c>
      <c r="L63" s="142">
        <f>(L24-$K24)</f>
        <v>-51.742566683656058</v>
      </c>
      <c r="M63" s="142">
        <f>(M24-$K24)</f>
        <v>-40.641449214681657</v>
      </c>
      <c r="N63" s="13"/>
      <c r="P63" s="12"/>
      <c r="Q63" s="16" t="s">
        <v>236</v>
      </c>
      <c r="R63" s="16" t="s">
        <v>220</v>
      </c>
      <c r="S63" s="132">
        <f t="shared" si="7"/>
        <v>-154.61158022775399</v>
      </c>
      <c r="T63" s="132">
        <f t="shared" si="8"/>
        <v>-246.05421787930527</v>
      </c>
      <c r="U63" s="13"/>
    </row>
    <row r="64" spans="3:21" x14ac:dyDescent="0.3">
      <c r="C64" s="3"/>
      <c r="D64" s="3"/>
      <c r="E64" s="3"/>
      <c r="F64" s="3"/>
      <c r="I64" s="12"/>
      <c r="J64" s="16" t="s">
        <v>246</v>
      </c>
      <c r="K64" s="16" t="s">
        <v>213</v>
      </c>
      <c r="L64" s="142">
        <f>L25-$K25</f>
        <v>27</v>
      </c>
      <c r="M64" s="142">
        <f>M25-$K25</f>
        <v>11</v>
      </c>
      <c r="N64" s="13"/>
      <c r="P64" s="12"/>
      <c r="Q64" s="16" t="s">
        <v>229</v>
      </c>
      <c r="R64" s="16" t="s">
        <v>223</v>
      </c>
      <c r="S64" s="133">
        <f>IFERROR(S$8/L64,"-")</f>
        <v>296.2962962962963</v>
      </c>
      <c r="T64" s="133">
        <f>IFERROR(T$8/M64,"-")</f>
        <v>909.09090909090912</v>
      </c>
      <c r="U64" s="13"/>
    </row>
    <row r="65" spans="3:21" x14ac:dyDescent="0.3">
      <c r="C65" s="3"/>
      <c r="D65" s="3"/>
      <c r="E65" s="3"/>
      <c r="F65" s="3"/>
      <c r="I65" s="12"/>
      <c r="J65" s="16" t="s">
        <v>249</v>
      </c>
      <c r="K65" s="16" t="s">
        <v>205</v>
      </c>
      <c r="L65" s="142">
        <f>(L26-$K26)</f>
        <v>-4.3239152429469367</v>
      </c>
      <c r="M65" s="142">
        <f>(M26-$K26)</f>
        <v>-2.2789716089201857</v>
      </c>
      <c r="N65" s="13"/>
      <c r="P65" s="12"/>
      <c r="Q65" s="16" t="s">
        <v>237</v>
      </c>
      <c r="R65" s="16" t="s">
        <v>220</v>
      </c>
      <c r="S65" s="132">
        <f t="shared" si="7"/>
        <v>-1850.1750266843001</v>
      </c>
      <c r="T65" s="132">
        <f t="shared" si="8"/>
        <v>-4387.9440888419686</v>
      </c>
      <c r="U65" s="13"/>
    </row>
    <row r="66" spans="3:21" x14ac:dyDescent="0.3">
      <c r="C66" s="3"/>
      <c r="D66" s="3"/>
      <c r="E66" s="3"/>
      <c r="F66" s="3"/>
      <c r="I66" s="12"/>
      <c r="J66" s="16" t="s">
        <v>250</v>
      </c>
      <c r="K66" s="16" t="s">
        <v>205</v>
      </c>
      <c r="L66" s="142">
        <f>(L27-$K27)</f>
        <v>0</v>
      </c>
      <c r="M66" s="142">
        <f>(M27-$K27)</f>
        <v>0</v>
      </c>
      <c r="N66" s="13"/>
      <c r="P66" s="12"/>
      <c r="Q66" s="16" t="s">
        <v>238</v>
      </c>
      <c r="R66" s="16" t="s">
        <v>220</v>
      </c>
      <c r="S66" s="132" t="str">
        <f>IFERROR(S$8/L66,"-")</f>
        <v>-</v>
      </c>
      <c r="T66" s="132" t="str">
        <f>IFERROR(T$8/M66,"-")</f>
        <v>-</v>
      </c>
      <c r="U66" s="13"/>
    </row>
    <row r="67" spans="3:21" x14ac:dyDescent="0.3">
      <c r="C67" s="3"/>
      <c r="D67" s="3"/>
      <c r="E67" s="3"/>
      <c r="F67" s="3"/>
      <c r="I67" s="12"/>
      <c r="J67" s="16"/>
      <c r="K67" s="16"/>
      <c r="L67" s="16"/>
      <c r="M67" s="16"/>
      <c r="N67" s="13"/>
      <c r="P67" s="12"/>
      <c r="Q67" s="16"/>
      <c r="R67" s="16"/>
      <c r="S67" s="16"/>
      <c r="T67" s="16"/>
      <c r="U67" s="13"/>
    </row>
    <row r="68" spans="3:21" x14ac:dyDescent="0.3">
      <c r="C68" s="3"/>
      <c r="D68" s="3"/>
      <c r="E68" s="3"/>
      <c r="F68" s="3"/>
      <c r="I68" s="12"/>
      <c r="J68" s="18" t="s">
        <v>270</v>
      </c>
      <c r="K68" s="19" t="s">
        <v>202</v>
      </c>
      <c r="L68" s="19" t="s">
        <v>30</v>
      </c>
      <c r="M68" s="19" t="s">
        <v>31</v>
      </c>
      <c r="N68" s="13"/>
      <c r="P68" s="12"/>
      <c r="Q68" s="18" t="s">
        <v>269</v>
      </c>
      <c r="R68" s="19" t="s">
        <v>202</v>
      </c>
      <c r="S68" s="19" t="s">
        <v>30</v>
      </c>
      <c r="T68" s="19" t="s">
        <v>31</v>
      </c>
      <c r="U68" s="13"/>
    </row>
    <row r="69" spans="3:21" x14ac:dyDescent="0.3">
      <c r="C69" s="3"/>
      <c r="D69" s="3"/>
      <c r="E69" s="3"/>
      <c r="F69" s="3"/>
      <c r="I69" s="12"/>
      <c r="J69" s="16" t="s">
        <v>273</v>
      </c>
      <c r="K69" s="16" t="s">
        <v>277</v>
      </c>
      <c r="L69" s="150">
        <f t="shared" ref="L69:M76" si="9">L32-$K32</f>
        <v>-8.7668335956870569E-2</v>
      </c>
      <c r="M69" s="150">
        <f t="shared" si="9"/>
        <v>-5.6372896293242603E-2</v>
      </c>
      <c r="N69" s="13"/>
      <c r="P69" s="12"/>
      <c r="Q69" s="16" t="s">
        <v>278</v>
      </c>
      <c r="R69" s="16" t="s">
        <v>284</v>
      </c>
      <c r="S69" s="133">
        <f t="shared" ref="S69" si="10">IFERROR(S$8/L69,"-")</f>
        <v>-91253.015272648612</v>
      </c>
      <c r="T69" s="133">
        <f t="shared" ref="T69" si="11">IFERROR(T$8/M69,"-")</f>
        <v>-177390.21156517544</v>
      </c>
      <c r="U69" s="13"/>
    </row>
    <row r="70" spans="3:21" x14ac:dyDescent="0.3">
      <c r="C70" s="3"/>
      <c r="D70" s="3"/>
      <c r="E70" s="3"/>
      <c r="F70" s="3"/>
      <c r="I70" s="12"/>
      <c r="J70" s="16" t="s">
        <v>274</v>
      </c>
      <c r="K70" s="16" t="s">
        <v>277</v>
      </c>
      <c r="L70" s="150">
        <f t="shared" si="9"/>
        <v>0.1449911049574884</v>
      </c>
      <c r="M70" s="150">
        <f t="shared" si="9"/>
        <v>0.11127358036967844</v>
      </c>
      <c r="N70" s="13"/>
      <c r="P70" s="12"/>
      <c r="Q70" s="16" t="s">
        <v>279</v>
      </c>
      <c r="R70" s="16" t="s">
        <v>284</v>
      </c>
      <c r="S70" s="133">
        <f t="shared" ref="S70" si="12">IFERROR(S$8/L70,"-")</f>
        <v>55175.798559129616</v>
      </c>
      <c r="T70" s="133">
        <f t="shared" ref="T70" si="13">IFERROR(T$8/M70,"-")</f>
        <v>89868.592048332765</v>
      </c>
      <c r="U70" s="13"/>
    </row>
    <row r="71" spans="3:21" x14ac:dyDescent="0.3">
      <c r="C71" s="3"/>
      <c r="D71" s="3"/>
      <c r="E71" s="3"/>
      <c r="F71" s="3"/>
      <c r="I71" s="12"/>
      <c r="J71" s="16" t="s">
        <v>275</v>
      </c>
      <c r="K71" s="16" t="s">
        <v>277</v>
      </c>
      <c r="L71" s="150">
        <f t="shared" si="9"/>
        <v>1.7038579104572876E-2</v>
      </c>
      <c r="M71" s="150">
        <f t="shared" si="9"/>
        <v>2.1390343706693876E-2</v>
      </c>
      <c r="N71" s="13"/>
      <c r="P71" s="12"/>
      <c r="Q71" s="16" t="s">
        <v>280</v>
      </c>
      <c r="R71" s="16" t="s">
        <v>284</v>
      </c>
      <c r="S71" s="133">
        <f t="shared" ref="S71:S76" si="14">IFERROR(S$8/L71,"-")</f>
        <v>469522.71964115428</v>
      </c>
      <c r="T71" s="133">
        <f t="shared" ref="T71" si="15">IFERROR(T$8/M71,"-")</f>
        <v>467500.66932634695</v>
      </c>
      <c r="U71" s="13"/>
    </row>
    <row r="72" spans="3:21" x14ac:dyDescent="0.3">
      <c r="C72" s="3"/>
      <c r="D72" s="3"/>
      <c r="E72" s="3"/>
      <c r="F72" s="3"/>
      <c r="I72" s="12"/>
      <c r="J72" s="16" t="s">
        <v>294</v>
      </c>
      <c r="K72" s="16" t="s">
        <v>277</v>
      </c>
      <c r="L72" s="150">
        <f t="shared" si="9"/>
        <v>-0.27090968537987692</v>
      </c>
      <c r="M72" s="150">
        <f t="shared" si="9"/>
        <v>-0.18340602749734902</v>
      </c>
      <c r="N72" s="13"/>
      <c r="P72" s="12"/>
      <c r="Q72" s="16" t="s">
        <v>295</v>
      </c>
      <c r="R72" s="16" t="s">
        <v>284</v>
      </c>
      <c r="S72" s="133">
        <f t="shared" si="14"/>
        <v>-29530.136542671713</v>
      </c>
      <c r="T72" s="133">
        <f>IFERROR(T$8/M72,"-")</f>
        <v>-54523.835102118122</v>
      </c>
      <c r="U72" s="13"/>
    </row>
    <row r="73" spans="3:21" x14ac:dyDescent="0.3">
      <c r="C73" s="3"/>
      <c r="D73" s="3"/>
      <c r="E73" s="3"/>
      <c r="F73" s="3"/>
      <c r="I73" s="12"/>
      <c r="J73" s="16" t="s">
        <v>276</v>
      </c>
      <c r="K73" s="16" t="s">
        <v>288</v>
      </c>
      <c r="L73" s="153">
        <f t="shared" si="9"/>
        <v>-5.6548966558912062E-2</v>
      </c>
      <c r="M73" s="153">
        <f t="shared" si="9"/>
        <v>-4.7913949731278382E-2</v>
      </c>
      <c r="N73" s="13"/>
      <c r="P73" s="12"/>
      <c r="Q73" s="16" t="s">
        <v>281</v>
      </c>
      <c r="R73" s="16" t="s">
        <v>287</v>
      </c>
      <c r="S73" s="132">
        <f t="shared" ref="S73" si="16">IFERROR(S$8/L73,"-")</f>
        <v>-141470.31301917238</v>
      </c>
      <c r="T73" s="132">
        <f>IFERROR(T$8/M73,"-")</f>
        <v>-208707.48615140712</v>
      </c>
      <c r="U73" s="13"/>
    </row>
    <row r="74" spans="3:21" x14ac:dyDescent="0.3">
      <c r="C74" s="3"/>
      <c r="D74" s="3"/>
      <c r="E74" s="3"/>
      <c r="F74" s="3"/>
      <c r="I74" s="12"/>
      <c r="J74" s="16" t="s">
        <v>317</v>
      </c>
      <c r="K74" s="16" t="s">
        <v>288</v>
      </c>
      <c r="L74" s="153">
        <f t="shared" si="9"/>
        <v>-0.31458904195281612</v>
      </c>
      <c r="M74" s="153">
        <f t="shared" si="9"/>
        <v>-0.23943498798811011</v>
      </c>
      <c r="N74" s="13"/>
      <c r="P74" s="12"/>
      <c r="Q74" s="16" t="s">
        <v>316</v>
      </c>
      <c r="R74" s="16" t="s">
        <v>287</v>
      </c>
      <c r="S74" s="132">
        <f t="shared" si="14"/>
        <v>-25430.002107956087</v>
      </c>
      <c r="T74" s="132">
        <f>IFERROR(T$8/M74,"-")</f>
        <v>-41764.9905054669</v>
      </c>
      <c r="U74" s="13"/>
    </row>
    <row r="75" spans="3:21" x14ac:dyDescent="0.3">
      <c r="C75" s="3"/>
      <c r="D75" s="3"/>
      <c r="E75" s="3"/>
      <c r="F75" s="3"/>
      <c r="I75" s="12"/>
      <c r="J75" s="16" t="s">
        <v>306</v>
      </c>
      <c r="K75" s="16" t="s">
        <v>277</v>
      </c>
      <c r="L75" s="150">
        <f t="shared" si="9"/>
        <v>-3.06742656762925E-2</v>
      </c>
      <c r="M75" s="150">
        <f t="shared" si="9"/>
        <v>-2.3242111588801684E-2</v>
      </c>
      <c r="N75" s="13"/>
      <c r="P75" s="12"/>
      <c r="Q75" s="16" t="s">
        <v>307</v>
      </c>
      <c r="R75" s="16" t="s">
        <v>284</v>
      </c>
      <c r="S75" s="132">
        <f t="shared" si="14"/>
        <v>-260804.93937245361</v>
      </c>
      <c r="T75" s="132">
        <f>IFERROR(T$8/M75,"-")</f>
        <v>-430253.50608927093</v>
      </c>
      <c r="U75" s="13"/>
    </row>
    <row r="76" spans="3:21" x14ac:dyDescent="0.3">
      <c r="C76" s="3"/>
      <c r="D76" s="3"/>
      <c r="E76" s="3"/>
      <c r="F76" s="3"/>
      <c r="I76" s="12"/>
      <c r="J76" s="16" t="s">
        <v>283</v>
      </c>
      <c r="K76" s="16" t="s">
        <v>277</v>
      </c>
      <c r="L76" s="150">
        <f t="shared" si="9"/>
        <v>0</v>
      </c>
      <c r="M76" s="150">
        <f t="shared" si="9"/>
        <v>0</v>
      </c>
      <c r="N76" s="13"/>
      <c r="P76" s="12"/>
      <c r="Q76" s="16" t="s">
        <v>282</v>
      </c>
      <c r="R76" s="16" t="s">
        <v>284</v>
      </c>
      <c r="S76" s="132" t="str">
        <f t="shared" si="14"/>
        <v>-</v>
      </c>
      <c r="T76" s="132" t="str">
        <f t="shared" ref="T76" si="17">IFERROR(T$8/M76,"-")</f>
        <v>-</v>
      </c>
      <c r="U76" s="13"/>
    </row>
    <row r="77" spans="3:21" x14ac:dyDescent="0.3">
      <c r="C77" s="3"/>
      <c r="D77" s="3"/>
      <c r="E77" s="3"/>
      <c r="F77" s="3"/>
      <c r="I77" s="12"/>
      <c r="J77" s="16" t="s">
        <v>320</v>
      </c>
      <c r="K77" s="16" t="s">
        <v>277</v>
      </c>
      <c r="L77" s="150">
        <f t="shared" ref="L77:M77" si="18">L40-$K40</f>
        <v>-89.841694342586194</v>
      </c>
      <c r="M77" s="150">
        <f t="shared" si="18"/>
        <v>-68.334150731859282</v>
      </c>
      <c r="N77" s="13"/>
      <c r="P77" s="12"/>
      <c r="Q77" s="16" t="s">
        <v>321</v>
      </c>
      <c r="R77" s="16" t="s">
        <v>284</v>
      </c>
      <c r="S77" s="132">
        <f t="shared" ref="S77" si="19">IFERROR(S$8/L77,"-")</f>
        <v>-89.045515654393554</v>
      </c>
      <c r="T77" s="132">
        <f t="shared" ref="T77" si="20">IFERROR(T$8/M77,"-")</f>
        <v>-146.33971290928361</v>
      </c>
      <c r="U77" s="13"/>
    </row>
    <row r="78" spans="3:21" x14ac:dyDescent="0.3">
      <c r="C78" s="3"/>
      <c r="D78" s="3"/>
      <c r="E78" s="3"/>
      <c r="F78" s="3"/>
      <c r="I78" s="12"/>
      <c r="J78" s="16" t="s">
        <v>291</v>
      </c>
      <c r="K78" s="16" t="s">
        <v>288</v>
      </c>
      <c r="L78" s="153">
        <f>L41-$K41</f>
        <v>-0.41946075574337083</v>
      </c>
      <c r="M78" s="153">
        <f>M41-$K41</f>
        <v>-0.3381211627313595</v>
      </c>
      <c r="N78" s="13"/>
      <c r="P78" s="12"/>
      <c r="Q78" s="16" t="s">
        <v>292</v>
      </c>
      <c r="R78" s="16" t="s">
        <v>287</v>
      </c>
      <c r="S78" s="132">
        <f t="shared" ref="S78" si="21">IFERROR(S$8/L78,"-")</f>
        <v>-19072.106008635667</v>
      </c>
      <c r="T78" s="132">
        <f t="shared" ref="T78" si="22">IFERROR(T$8/M78,"-")</f>
        <v>-29575.197006953083</v>
      </c>
      <c r="U78" s="13"/>
    </row>
    <row r="79" spans="3:21" ht="14.5" thickBot="1" x14ac:dyDescent="0.35">
      <c r="C79" s="3"/>
      <c r="D79" s="3"/>
      <c r="E79" s="3"/>
      <c r="F79" s="3"/>
      <c r="I79" s="34"/>
      <c r="J79" s="35"/>
      <c r="K79" s="35"/>
      <c r="L79" s="35"/>
      <c r="M79" s="35"/>
      <c r="N79" s="36"/>
      <c r="P79" s="34"/>
      <c r="Q79" s="35"/>
      <c r="R79" s="35"/>
      <c r="S79" s="35"/>
      <c r="T79" s="35"/>
      <c r="U79" s="36"/>
    </row>
    <row r="80" spans="3:21" x14ac:dyDescent="0.3">
      <c r="C80" s="3"/>
      <c r="D80" s="3"/>
      <c r="E80" s="3"/>
      <c r="F80" s="3"/>
    </row>
    <row r="81" s="3" customFormat="1" x14ac:dyDescent="0.3"/>
    <row r="82" s="3" customFormat="1" x14ac:dyDescent="0.3"/>
    <row r="83" s="3" customFormat="1" x14ac:dyDescent="0.3"/>
    <row r="84" s="3" customFormat="1" x14ac:dyDescent="0.3"/>
    <row r="85" s="3" customFormat="1" x14ac:dyDescent="0.3"/>
    <row r="86" s="3" customFormat="1" x14ac:dyDescent="0.3"/>
    <row r="87" s="3" customFormat="1" x14ac:dyDescent="0.3"/>
    <row r="88" s="3" customFormat="1" x14ac:dyDescent="0.3"/>
    <row r="89" s="3" customFormat="1" x14ac:dyDescent="0.3"/>
    <row r="90" s="3" customFormat="1" x14ac:dyDescent="0.3"/>
    <row r="91" s="3" customFormat="1" x14ac:dyDescent="0.3"/>
    <row r="92" s="3" customFormat="1" x14ac:dyDescent="0.3"/>
    <row r="93" s="3" customFormat="1" x14ac:dyDescent="0.3"/>
    <row r="94" s="3" customFormat="1" x14ac:dyDescent="0.3"/>
    <row r="95" s="3" customFormat="1" x14ac:dyDescent="0.3"/>
    <row r="96" s="3" customFormat="1" x14ac:dyDescent="0.3"/>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sheetData>
  <sheetProtection sheet="1" objects="1" scenarios="1"/>
  <mergeCells count="5">
    <mergeCell ref="J43:M43"/>
    <mergeCell ref="Q43:T43"/>
    <mergeCell ref="C3:F3"/>
    <mergeCell ref="J3:M3"/>
    <mergeCell ref="Q3:T3"/>
  </mergeCells>
  <conditionalFormatting sqref="T2">
    <cfRule type="containsText" dxfId="55" priority="109" operator="containsText" text="SI">
      <formula>NOT(ISERROR(SEARCH("SI",T2)))</formula>
    </cfRule>
    <cfRule type="containsText" dxfId="54" priority="110" operator="containsText" text="NO">
      <formula>NOT(ISERROR(SEARCH("NO",T2)))</formula>
    </cfRule>
  </conditionalFormatting>
  <conditionalFormatting sqref="E10">
    <cfRule type="containsText" dxfId="53" priority="107" operator="containsText" text="SI">
      <formula>NOT(ISERROR(SEARCH("SI",E10)))</formula>
    </cfRule>
    <cfRule type="containsText" dxfId="52" priority="108" operator="containsText" text="NO">
      <formula>NOT(ISERROR(SEARCH("NO",E10)))</formula>
    </cfRule>
  </conditionalFormatting>
  <conditionalFormatting sqref="F10">
    <cfRule type="containsText" dxfId="51" priority="105" operator="containsText" text="SI">
      <formula>NOT(ISERROR(SEARCH("SI",F10)))</formula>
    </cfRule>
    <cfRule type="containsText" dxfId="50" priority="106" operator="containsText" text="NO">
      <formula>NOT(ISERROR(SEARCH("NO",F10)))</formula>
    </cfRule>
  </conditionalFormatting>
  <conditionalFormatting sqref="L46:M52 L69:M78">
    <cfRule type="cellIs" dxfId="49" priority="103" operator="greaterThan">
      <formula>0</formula>
    </cfRule>
    <cfRule type="cellIs" dxfId="48" priority="104" operator="lessThan">
      <formula>0</formula>
    </cfRule>
  </conditionalFormatting>
  <conditionalFormatting sqref="L55:M61">
    <cfRule type="cellIs" dxfId="47" priority="91" operator="greaterThan">
      <formula>0</formula>
    </cfRule>
    <cfRule type="cellIs" dxfId="46" priority="92" operator="lessThan">
      <formula>0</formula>
    </cfRule>
  </conditionalFormatting>
  <conditionalFormatting sqref="L64:M64">
    <cfRule type="cellIs" dxfId="45" priority="87" operator="greaterThan">
      <formula>0</formula>
    </cfRule>
    <cfRule type="cellIs" dxfId="44" priority="88" operator="lessThan">
      <formula>0</formula>
    </cfRule>
  </conditionalFormatting>
  <conditionalFormatting sqref="L62:M62">
    <cfRule type="cellIs" dxfId="43" priority="85" operator="greaterThan">
      <formula>0</formula>
    </cfRule>
    <cfRule type="cellIs" dxfId="42" priority="86" operator="lessThan">
      <formula>0</formula>
    </cfRule>
  </conditionalFormatting>
  <conditionalFormatting sqref="L63:M63">
    <cfRule type="cellIs" dxfId="41" priority="83" operator="greaterThan">
      <formula>0</formula>
    </cfRule>
    <cfRule type="cellIs" dxfId="40" priority="84" operator="lessThan">
      <formula>0</formula>
    </cfRule>
  </conditionalFormatting>
  <conditionalFormatting sqref="L65:M65">
    <cfRule type="cellIs" dxfId="39" priority="81" operator="greaterThan">
      <formula>0</formula>
    </cfRule>
    <cfRule type="cellIs" dxfId="38" priority="82" operator="lessThan">
      <formula>0</formula>
    </cfRule>
  </conditionalFormatting>
  <conditionalFormatting sqref="L66:M66">
    <cfRule type="cellIs" dxfId="37" priority="79" operator="greaterThan">
      <formula>0</formula>
    </cfRule>
    <cfRule type="cellIs" dxfId="36" priority="80" operator="lessThan">
      <formula>0</formula>
    </cfRule>
  </conditionalFormatting>
  <conditionalFormatting sqref="S66:T66">
    <cfRule type="cellIs" dxfId="35" priority="51" operator="lessThan">
      <formula>0</formula>
    </cfRule>
    <cfRule type="cellIs" dxfId="34" priority="52" operator="greaterThan">
      <formula>0</formula>
    </cfRule>
  </conditionalFormatting>
  <conditionalFormatting sqref="S55:T58">
    <cfRule type="cellIs" dxfId="33" priority="49" operator="lessThan">
      <formula>0</formula>
    </cfRule>
    <cfRule type="cellIs" dxfId="32" priority="50" operator="greaterThan">
      <formula>0</formula>
    </cfRule>
  </conditionalFormatting>
  <conditionalFormatting sqref="S61:T63 S65:T65">
    <cfRule type="cellIs" dxfId="31" priority="47" operator="lessThan">
      <formula>0</formula>
    </cfRule>
    <cfRule type="cellIs" dxfId="30" priority="48" operator="greaterThan">
      <formula>0</formula>
    </cfRule>
  </conditionalFormatting>
  <conditionalFormatting sqref="S59:T60">
    <cfRule type="cellIs" dxfId="29" priority="45" operator="greaterThan">
      <formula>0</formula>
    </cfRule>
    <cfRule type="cellIs" dxfId="28" priority="46" operator="lessThan">
      <formula>0</formula>
    </cfRule>
  </conditionalFormatting>
  <conditionalFormatting sqref="S64:T64">
    <cfRule type="cellIs" dxfId="27" priority="43" operator="greaterThan">
      <formula>0</formula>
    </cfRule>
    <cfRule type="cellIs" dxfId="26" priority="44" operator="lessThan">
      <formula>0</formula>
    </cfRule>
  </conditionalFormatting>
  <conditionalFormatting sqref="S47:T47">
    <cfRule type="cellIs" dxfId="25" priority="41" operator="lessThan">
      <formula>0</formula>
    </cfRule>
    <cfRule type="cellIs" dxfId="24" priority="42" operator="greaterThan">
      <formula>0</formula>
    </cfRule>
  </conditionalFormatting>
  <conditionalFormatting sqref="S51:T52">
    <cfRule type="cellIs" dxfId="23" priority="39" operator="lessThan">
      <formula>0</formula>
    </cfRule>
    <cfRule type="cellIs" dxfId="22" priority="40" operator="greaterThan">
      <formula>0</formula>
    </cfRule>
  </conditionalFormatting>
  <conditionalFormatting sqref="S48:T50">
    <cfRule type="cellIs" dxfId="21" priority="37" operator="greaterThan">
      <formula>0</formula>
    </cfRule>
    <cfRule type="cellIs" dxfId="20" priority="38" operator="lessThan">
      <formula>0</formula>
    </cfRule>
  </conditionalFormatting>
  <conditionalFormatting sqref="S69:T69">
    <cfRule type="cellIs" dxfId="19" priority="31" operator="greaterThan">
      <formula>0</formula>
    </cfRule>
    <cfRule type="cellIs" dxfId="18" priority="32" operator="lessThan">
      <formula>0</formula>
    </cfRule>
  </conditionalFormatting>
  <conditionalFormatting sqref="S70:T70">
    <cfRule type="cellIs" dxfId="17" priority="29" operator="greaterThan">
      <formula>0</formula>
    </cfRule>
    <cfRule type="cellIs" dxfId="16" priority="30" operator="lessThan">
      <formula>0</formula>
    </cfRule>
  </conditionalFormatting>
  <conditionalFormatting sqref="S71:T71">
    <cfRule type="cellIs" dxfId="15" priority="27" operator="greaterThan">
      <formula>0</formula>
    </cfRule>
    <cfRule type="cellIs" dxfId="14" priority="28" operator="lessThan">
      <formula>0</formula>
    </cfRule>
  </conditionalFormatting>
  <conditionalFormatting sqref="S75:T75">
    <cfRule type="cellIs" dxfId="13" priority="15" operator="lessThan">
      <formula>0</formula>
    </cfRule>
    <cfRule type="cellIs" dxfId="12" priority="16" operator="greaterThan">
      <formula>0</formula>
    </cfRule>
  </conditionalFormatting>
  <conditionalFormatting sqref="S76:T76">
    <cfRule type="cellIs" dxfId="11" priority="13" operator="lessThan">
      <formula>0</formula>
    </cfRule>
    <cfRule type="cellIs" dxfId="10" priority="14" operator="greaterThan">
      <formula>0</formula>
    </cfRule>
  </conditionalFormatting>
  <conditionalFormatting sqref="S77:T77">
    <cfRule type="cellIs" dxfId="9" priority="11" operator="lessThan">
      <formula>0</formula>
    </cfRule>
    <cfRule type="cellIs" dxfId="8" priority="12" operator="greaterThan">
      <formula>0</formula>
    </cfRule>
  </conditionalFormatting>
  <conditionalFormatting sqref="S78:T78">
    <cfRule type="cellIs" dxfId="7" priority="7" operator="lessThan">
      <formula>0</formula>
    </cfRule>
    <cfRule type="cellIs" dxfId="6" priority="8" operator="greaterThan">
      <formula>0</formula>
    </cfRule>
  </conditionalFormatting>
  <conditionalFormatting sqref="S72:T72">
    <cfRule type="cellIs" dxfId="5" priority="5" operator="greaterThan">
      <formula>0</formula>
    </cfRule>
    <cfRule type="cellIs" dxfId="4" priority="6" operator="lessThan">
      <formula>0</formula>
    </cfRule>
  </conditionalFormatting>
  <conditionalFormatting sqref="S74:T74">
    <cfRule type="cellIs" dxfId="3" priority="3" operator="lessThan">
      <formula>0</formula>
    </cfRule>
    <cfRule type="cellIs" dxfId="2" priority="4" operator="greaterThan">
      <formula>0</formula>
    </cfRule>
  </conditionalFormatting>
  <conditionalFormatting sqref="S73:T73">
    <cfRule type="cellIs" dxfId="1" priority="1" operator="lessThan">
      <formula>0</formula>
    </cfRule>
    <cfRule type="cellIs" dxfId="0" priority="2"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0405-E477-44E1-80A5-188E266FA182}">
  <sheetPr codeName="Sheet5"/>
  <dimension ref="A1:AN84"/>
  <sheetViews>
    <sheetView zoomScaleNormal="100" workbookViewId="0">
      <selection activeCell="C3" sqref="C3:F3"/>
    </sheetView>
  </sheetViews>
  <sheetFormatPr baseColWidth="10" defaultColWidth="8.81640625" defaultRowHeight="14" x14ac:dyDescent="0.3"/>
  <cols>
    <col min="1" max="1" width="8.81640625" style="3"/>
    <col min="2" max="2" width="2.453125" style="3" customWidth="1"/>
    <col min="3" max="3" width="24.453125" style="4" bestFit="1" customWidth="1"/>
    <col min="4" max="4" width="9.1796875" style="4" customWidth="1"/>
    <col min="5" max="5" width="8.81640625" style="4"/>
    <col min="6" max="6" width="9.6328125" style="4" bestFit="1" customWidth="1"/>
    <col min="7" max="7" width="2.453125" style="4" customWidth="1"/>
    <col min="8" max="40" width="8.81640625" style="3"/>
    <col min="41" max="16384" width="8.81640625" style="4"/>
  </cols>
  <sheetData>
    <row r="1" spans="2:7" ht="14.5" thickBot="1" x14ac:dyDescent="0.35">
      <c r="D1" s="3"/>
      <c r="E1" s="3"/>
      <c r="F1" s="3"/>
      <c r="G1" s="3"/>
    </row>
    <row r="2" spans="2:7" ht="14.5" thickBot="1" x14ac:dyDescent="0.35">
      <c r="B2" s="37"/>
      <c r="C2" s="38"/>
      <c r="D2" s="38"/>
      <c r="E2" s="38"/>
      <c r="F2" s="38"/>
      <c r="G2" s="39"/>
    </row>
    <row r="3" spans="2:7" ht="25.5" thickBot="1" x14ac:dyDescent="0.55000000000000004">
      <c r="B3" s="40"/>
      <c r="C3" s="189" t="s">
        <v>66</v>
      </c>
      <c r="D3" s="190"/>
      <c r="E3" s="190"/>
      <c r="F3" s="191"/>
      <c r="G3" s="41"/>
    </row>
    <row r="4" spans="2:7" x14ac:dyDescent="0.3">
      <c r="B4" s="40"/>
      <c r="C4" s="16"/>
      <c r="D4" s="16"/>
      <c r="E4" s="16"/>
      <c r="F4" s="16"/>
      <c r="G4" s="41"/>
    </row>
    <row r="5" spans="2:7" x14ac:dyDescent="0.3">
      <c r="B5" s="40"/>
      <c r="C5" s="18" t="s">
        <v>77</v>
      </c>
      <c r="D5" s="18"/>
      <c r="E5" s="16"/>
      <c r="F5" s="16"/>
      <c r="G5" s="41"/>
    </row>
    <row r="6" spans="2:7" ht="15.75" customHeight="1" x14ac:dyDescent="0.3">
      <c r="B6" s="40"/>
      <c r="C6" s="49" t="s">
        <v>113</v>
      </c>
      <c r="D6" s="50">
        <f>101.3-0.01152*Entradas!D16+0.000000544*Entradas!D16^2</f>
        <v>68.420639999999992</v>
      </c>
      <c r="E6" s="16"/>
      <c r="F6" s="16"/>
      <c r="G6" s="41"/>
    </row>
    <row r="7" spans="2:7" x14ac:dyDescent="0.3">
      <c r="B7" s="40"/>
      <c r="C7" s="51" t="s">
        <v>0</v>
      </c>
      <c r="D7" s="50">
        <f>0.00000076*Entradas!D17^4+0.00607*Entradas!D17^2-14.639</f>
        <v>-13.5074990525</v>
      </c>
      <c r="E7" s="16"/>
      <c r="F7" s="16"/>
      <c r="G7" s="41"/>
    </row>
    <row r="8" spans="2:7" x14ac:dyDescent="0.3">
      <c r="B8" s="40"/>
      <c r="C8" s="51" t="s">
        <v>1</v>
      </c>
      <c r="D8" s="50">
        <f>-0.0000383*Entradas!D17^3+0.805*Entradas!D17</f>
        <v>-10.773267637500002</v>
      </c>
      <c r="E8" s="16"/>
      <c r="F8" s="16"/>
      <c r="G8" s="41"/>
    </row>
    <row r="9" spans="2:7" x14ac:dyDescent="0.3">
      <c r="B9" s="40"/>
      <c r="C9" s="51" t="s">
        <v>6</v>
      </c>
      <c r="D9" s="50">
        <f>-0.0042*Entradas!D17^2+29.913</f>
        <v>29.147549999999999</v>
      </c>
      <c r="E9" s="16"/>
      <c r="F9" s="16"/>
      <c r="G9" s="41"/>
    </row>
    <row r="10" spans="2:7" x14ac:dyDescent="0.3">
      <c r="B10" s="40"/>
      <c r="C10" s="16"/>
      <c r="D10" s="16"/>
      <c r="E10" s="16"/>
      <c r="F10" s="16"/>
      <c r="G10" s="41"/>
    </row>
    <row r="11" spans="2:7" x14ac:dyDescent="0.3">
      <c r="B11" s="40"/>
      <c r="C11" s="18" t="s">
        <v>76</v>
      </c>
      <c r="D11" s="18"/>
      <c r="E11" s="16"/>
      <c r="F11" s="16"/>
      <c r="G11" s="41"/>
    </row>
    <row r="12" spans="2:7" x14ac:dyDescent="0.3">
      <c r="B12" s="40"/>
      <c r="C12" s="51" t="s">
        <v>114</v>
      </c>
      <c r="D12" s="50">
        <f>Entradas!D29</f>
        <v>0.5</v>
      </c>
      <c r="E12" s="30"/>
      <c r="F12" s="16"/>
      <c r="G12" s="41"/>
    </row>
    <row r="13" spans="2:7" x14ac:dyDescent="0.3">
      <c r="B13" s="40"/>
      <c r="C13" s="51" t="s">
        <v>115</v>
      </c>
      <c r="D13" s="50">
        <f>Entradas!D21*Entradas!D22</f>
        <v>43.5</v>
      </c>
      <c r="E13" s="30"/>
      <c r="F13" s="16"/>
      <c r="G13" s="41"/>
    </row>
    <row r="14" spans="2:7" x14ac:dyDescent="0.3">
      <c r="B14" s="40"/>
      <c r="C14" s="51" t="s">
        <v>116</v>
      </c>
      <c r="D14" s="50">
        <f>Entradas!D21*Entradas!D23</f>
        <v>7.5</v>
      </c>
      <c r="E14" s="16"/>
      <c r="F14" s="16"/>
      <c r="G14" s="41"/>
    </row>
    <row r="15" spans="2:7" x14ac:dyDescent="0.3">
      <c r="B15" s="40"/>
      <c r="C15" s="16"/>
      <c r="D15" s="16"/>
      <c r="E15" s="16"/>
      <c r="F15" s="16"/>
      <c r="G15" s="41"/>
    </row>
    <row r="16" spans="2:7" x14ac:dyDescent="0.3">
      <c r="B16" s="40"/>
      <c r="C16" s="18" t="s">
        <v>39</v>
      </c>
      <c r="D16" s="18" t="s">
        <v>94</v>
      </c>
      <c r="E16" s="18" t="s">
        <v>4</v>
      </c>
      <c r="F16" s="18" t="s">
        <v>5</v>
      </c>
      <c r="G16" s="41"/>
    </row>
    <row r="17" spans="2:7" x14ac:dyDescent="0.3">
      <c r="B17" s="40"/>
      <c r="C17" s="118" t="s">
        <v>118</v>
      </c>
      <c r="D17" s="50">
        <f>IF(Escenarios!D14&lt;3,0.35*EXP(0.35*Escenarios!D14),1)</f>
        <v>0.5010386052400092</v>
      </c>
      <c r="E17" s="50">
        <f>IF(Escenarios!E14&lt;3,0.35*EXP(0.35*Escenarios!E14),1)</f>
        <v>0.57633157982355199</v>
      </c>
      <c r="F17" s="50">
        <f>IF(Escenarios!F14&lt;3,0.35*EXP(0.35*Escenarios!F14),1)</f>
        <v>0.5373680032441116</v>
      </c>
      <c r="G17" s="41"/>
    </row>
    <row r="18" spans="2:7" x14ac:dyDescent="0.3">
      <c r="B18" s="40"/>
      <c r="C18" s="51" t="s">
        <v>135</v>
      </c>
      <c r="D18" s="50">
        <f>25400/Escenarios!D13-254</f>
        <v>67.112515802781331</v>
      </c>
      <c r="E18" s="50">
        <f>25400/Escenarios!E13-254</f>
        <v>220.76635514018693</v>
      </c>
      <c r="F18" s="50">
        <f>25400/Escenarios!F13-254</f>
        <v>143.49608763693271</v>
      </c>
      <c r="G18" s="41"/>
    </row>
    <row r="19" spans="2:7" x14ac:dyDescent="0.3">
      <c r="B19" s="40"/>
      <c r="C19" s="51" t="s">
        <v>117</v>
      </c>
      <c r="D19" s="50">
        <f>Escenarios!D16</f>
        <v>0.17399999999999999</v>
      </c>
      <c r="E19" s="50">
        <f>Escenarios!E16</f>
        <v>0.11800000000000001</v>
      </c>
      <c r="F19" s="50">
        <f>Escenarios!F16</f>
        <v>0.12599999999999997</v>
      </c>
      <c r="G19" s="41"/>
    </row>
    <row r="20" spans="2:7" x14ac:dyDescent="0.3">
      <c r="B20" s="40"/>
      <c r="C20" s="16"/>
      <c r="D20" s="16"/>
      <c r="E20" s="16"/>
      <c r="F20" s="16"/>
      <c r="G20" s="41"/>
    </row>
    <row r="21" spans="2:7" x14ac:dyDescent="0.3">
      <c r="B21" s="40"/>
      <c r="C21" s="18" t="s">
        <v>86</v>
      </c>
      <c r="D21" s="18"/>
      <c r="E21" s="16"/>
      <c r="F21" s="16"/>
      <c r="G21" s="41"/>
    </row>
    <row r="22" spans="2:7" ht="16" x14ac:dyDescent="0.4">
      <c r="B22" s="40"/>
      <c r="C22" s="51" t="s">
        <v>142</v>
      </c>
      <c r="D22" s="50">
        <f>LN(2)/Entradas!D25</f>
        <v>3.4657359027997263E-2</v>
      </c>
      <c r="E22" s="16"/>
      <c r="F22" s="16"/>
      <c r="G22" s="41"/>
    </row>
    <row r="23" spans="2:7" ht="16" x14ac:dyDescent="0.4">
      <c r="B23" s="40"/>
      <c r="C23" s="51" t="s">
        <v>143</v>
      </c>
      <c r="D23" s="50">
        <f>LN(2)/Entradas!D26</f>
        <v>9.9021025794277899E-3</v>
      </c>
      <c r="E23" s="16"/>
      <c r="F23" s="16"/>
      <c r="G23" s="41"/>
    </row>
    <row r="24" spans="2:7" x14ac:dyDescent="0.3">
      <c r="B24" s="40"/>
      <c r="C24" s="16"/>
      <c r="D24" s="16"/>
      <c r="E24" s="16"/>
      <c r="F24" s="16"/>
      <c r="G24" s="41"/>
    </row>
    <row r="25" spans="2:7" x14ac:dyDescent="0.3">
      <c r="B25" s="40"/>
      <c r="C25" s="18" t="s">
        <v>38</v>
      </c>
      <c r="D25" s="18" t="s">
        <v>94</v>
      </c>
      <c r="E25" s="18" t="s">
        <v>4</v>
      </c>
      <c r="F25" s="18" t="s">
        <v>5</v>
      </c>
      <c r="G25" s="41"/>
    </row>
    <row r="26" spans="2:7" x14ac:dyDescent="0.3">
      <c r="B26" s="40"/>
      <c r="C26" s="51" t="s">
        <v>119</v>
      </c>
      <c r="D26" s="50">
        <f>Entradas!D24*Entradas!D30*0.1317</f>
        <v>0.1339389</v>
      </c>
      <c r="E26" s="52"/>
      <c r="F26" s="52"/>
      <c r="G26" s="41"/>
    </row>
    <row r="27" spans="2:7" x14ac:dyDescent="0.3">
      <c r="B27" s="40"/>
      <c r="C27" s="51" t="s">
        <v>120</v>
      </c>
      <c r="D27" s="50">
        <f>ATAN(Entradas!D18)</f>
        <v>9.9668652491162038E-2</v>
      </c>
      <c r="E27" s="52"/>
      <c r="F27" s="52"/>
      <c r="G27" s="41"/>
    </row>
    <row r="28" spans="2:7" x14ac:dyDescent="0.3">
      <c r="B28" s="40"/>
      <c r="C28" s="118" t="s">
        <v>121</v>
      </c>
      <c r="D28" s="50">
        <f>65.41*(SIN(D27))^2+4.56*SIN(D27)+0.065</f>
        <v>1.1663607211119928</v>
      </c>
      <c r="E28" s="52"/>
      <c r="F28" s="52"/>
      <c r="G28" s="41"/>
    </row>
    <row r="29" spans="2:7" x14ac:dyDescent="0.3">
      <c r="B29" s="40"/>
      <c r="C29" s="118" t="s">
        <v>122</v>
      </c>
      <c r="D29" s="50">
        <f>$D$26*$D$28*Escenarios!D15</f>
        <v>1.4841001838949975E-2</v>
      </c>
      <c r="E29" s="50">
        <f>$D$26*$D$28*Escenarios!E15</f>
        <v>3.3431309405634684E-3</v>
      </c>
      <c r="F29" s="50">
        <f>$D$26*$D$28*Escenarios!F15</f>
        <v>8.5921589593920909E-3</v>
      </c>
      <c r="G29" s="41"/>
    </row>
    <row r="30" spans="2:7" s="3" customFormat="1" ht="14.5" thickBot="1" x14ac:dyDescent="0.35">
      <c r="B30" s="42"/>
      <c r="C30" s="43"/>
      <c r="D30" s="43"/>
      <c r="E30" s="43"/>
      <c r="F30" s="43"/>
      <c r="G30" s="44"/>
    </row>
    <row r="31" spans="2:7" s="3" customFormat="1" x14ac:dyDescent="0.3"/>
    <row r="32" spans="2:7" s="3" customFormat="1" x14ac:dyDescent="0.3"/>
    <row r="33" s="3" customFormat="1" x14ac:dyDescent="0.3"/>
    <row r="34" s="3" customFormat="1" x14ac:dyDescent="0.3"/>
    <row r="35" s="3" customFormat="1" x14ac:dyDescent="0.3"/>
    <row r="36" s="3" customFormat="1" x14ac:dyDescent="0.3"/>
    <row r="37" s="3" customFormat="1" x14ac:dyDescent="0.3"/>
    <row r="38" s="3" customFormat="1" x14ac:dyDescent="0.3"/>
    <row r="39" s="3" customFormat="1" x14ac:dyDescent="0.3"/>
    <row r="40" s="3" customFormat="1" x14ac:dyDescent="0.3"/>
    <row r="41" s="3" customFormat="1" x14ac:dyDescent="0.3"/>
    <row r="42" s="3" customFormat="1" x14ac:dyDescent="0.3"/>
    <row r="43" s="3" customFormat="1" x14ac:dyDescent="0.3"/>
    <row r="44" s="3" customFormat="1" x14ac:dyDescent="0.3"/>
    <row r="45" s="3" customFormat="1" x14ac:dyDescent="0.3"/>
    <row r="46" s="3" customFormat="1" x14ac:dyDescent="0.3"/>
    <row r="47" s="3" customFormat="1" x14ac:dyDescent="0.3"/>
    <row r="48" s="3" customFormat="1" x14ac:dyDescent="0.3"/>
    <row r="49" spans="3:7" s="3" customFormat="1" x14ac:dyDescent="0.3"/>
    <row r="50" spans="3:7" s="3" customFormat="1" x14ac:dyDescent="0.3"/>
    <row r="51" spans="3:7" s="3" customFormat="1" x14ac:dyDescent="0.3"/>
    <row r="52" spans="3:7" s="3" customFormat="1" x14ac:dyDescent="0.3"/>
    <row r="53" spans="3:7" s="3" customFormat="1" x14ac:dyDescent="0.3"/>
    <row r="54" spans="3:7" s="3" customFormat="1" x14ac:dyDescent="0.3"/>
    <row r="55" spans="3:7" x14ac:dyDescent="0.3">
      <c r="C55" s="3"/>
      <c r="D55" s="3"/>
      <c r="E55" s="3"/>
      <c r="F55" s="3"/>
      <c r="G55" s="3"/>
    </row>
    <row r="56" spans="3:7" x14ac:dyDescent="0.3">
      <c r="C56" s="3"/>
      <c r="D56" s="3"/>
      <c r="E56" s="3"/>
      <c r="F56" s="3"/>
      <c r="G56" s="3"/>
    </row>
    <row r="57" spans="3:7" x14ac:dyDescent="0.3">
      <c r="C57" s="3"/>
      <c r="D57" s="3"/>
      <c r="E57" s="3"/>
      <c r="F57" s="3"/>
      <c r="G57" s="3"/>
    </row>
    <row r="58" spans="3:7" x14ac:dyDescent="0.3">
      <c r="C58" s="3"/>
      <c r="D58" s="3"/>
      <c r="E58" s="3"/>
      <c r="F58" s="3"/>
      <c r="G58" s="3"/>
    </row>
    <row r="59" spans="3:7" x14ac:dyDescent="0.3">
      <c r="C59" s="3"/>
      <c r="D59" s="3"/>
      <c r="E59" s="3"/>
      <c r="F59" s="3"/>
      <c r="G59" s="3"/>
    </row>
    <row r="60" spans="3:7" x14ac:dyDescent="0.3">
      <c r="C60" s="3"/>
      <c r="D60" s="3"/>
      <c r="E60" s="3"/>
      <c r="F60" s="3"/>
      <c r="G60" s="3"/>
    </row>
    <row r="61" spans="3:7" x14ac:dyDescent="0.3">
      <c r="C61" s="3"/>
      <c r="D61" s="3"/>
      <c r="E61" s="3"/>
      <c r="F61" s="3"/>
      <c r="G61" s="3"/>
    </row>
    <row r="62" spans="3:7" x14ac:dyDescent="0.3">
      <c r="C62" s="3"/>
      <c r="D62" s="3"/>
      <c r="E62" s="3"/>
      <c r="F62" s="3"/>
      <c r="G62" s="3"/>
    </row>
    <row r="63" spans="3:7" x14ac:dyDescent="0.3">
      <c r="C63" s="3"/>
      <c r="D63" s="3"/>
      <c r="E63" s="3"/>
      <c r="F63" s="3"/>
      <c r="G63" s="3"/>
    </row>
    <row r="64" spans="3:7" x14ac:dyDescent="0.3">
      <c r="C64" s="3"/>
      <c r="D64" s="3"/>
      <c r="E64" s="3"/>
      <c r="F64" s="3"/>
      <c r="G64" s="3"/>
    </row>
    <row r="65" spans="3:7" x14ac:dyDescent="0.3">
      <c r="C65" s="3"/>
      <c r="D65" s="3"/>
      <c r="E65" s="3"/>
      <c r="F65" s="3"/>
      <c r="G65" s="3"/>
    </row>
    <row r="66" spans="3:7" x14ac:dyDescent="0.3">
      <c r="C66" s="3"/>
      <c r="D66" s="3"/>
      <c r="E66" s="3"/>
      <c r="F66" s="3"/>
      <c r="G66" s="3"/>
    </row>
    <row r="67" spans="3:7" x14ac:dyDescent="0.3">
      <c r="C67" s="3"/>
      <c r="D67" s="3"/>
      <c r="E67" s="3"/>
      <c r="F67" s="3"/>
      <c r="G67" s="3"/>
    </row>
    <row r="68" spans="3:7" x14ac:dyDescent="0.3">
      <c r="C68" s="3"/>
      <c r="D68" s="3"/>
      <c r="E68" s="3"/>
      <c r="F68" s="3"/>
      <c r="G68" s="3"/>
    </row>
    <row r="69" spans="3:7" x14ac:dyDescent="0.3">
      <c r="C69" s="3"/>
      <c r="D69" s="3"/>
      <c r="E69" s="3"/>
      <c r="F69" s="3"/>
      <c r="G69" s="3"/>
    </row>
    <row r="70" spans="3:7" x14ac:dyDescent="0.3">
      <c r="C70" s="3"/>
      <c r="D70" s="3"/>
      <c r="E70" s="3"/>
      <c r="F70" s="3"/>
      <c r="G70" s="3"/>
    </row>
    <row r="71" spans="3:7" x14ac:dyDescent="0.3">
      <c r="C71" s="3"/>
      <c r="D71" s="3"/>
      <c r="E71" s="3"/>
      <c r="F71" s="3"/>
      <c r="G71" s="3"/>
    </row>
    <row r="72" spans="3:7" x14ac:dyDescent="0.3">
      <c r="C72" s="3"/>
      <c r="D72" s="3"/>
      <c r="E72" s="3"/>
      <c r="F72" s="3"/>
      <c r="G72" s="3"/>
    </row>
    <row r="73" spans="3:7" x14ac:dyDescent="0.3">
      <c r="C73" s="3"/>
      <c r="D73" s="3"/>
      <c r="E73" s="3"/>
      <c r="F73" s="3"/>
      <c r="G73" s="3"/>
    </row>
    <row r="74" spans="3:7" x14ac:dyDescent="0.3">
      <c r="C74" s="3"/>
      <c r="D74" s="3"/>
      <c r="E74" s="3"/>
      <c r="F74" s="3"/>
      <c r="G74" s="3"/>
    </row>
    <row r="75" spans="3:7" x14ac:dyDescent="0.3">
      <c r="C75" s="3"/>
      <c r="D75" s="3"/>
      <c r="E75" s="3"/>
      <c r="F75" s="3"/>
      <c r="G75" s="3"/>
    </row>
    <row r="76" spans="3:7" x14ac:dyDescent="0.3">
      <c r="C76" s="3"/>
      <c r="D76" s="3"/>
      <c r="E76" s="3"/>
      <c r="F76" s="3"/>
      <c r="G76" s="3"/>
    </row>
    <row r="77" spans="3:7" x14ac:dyDescent="0.3">
      <c r="C77" s="3"/>
      <c r="D77" s="3"/>
      <c r="E77" s="3"/>
      <c r="F77" s="3"/>
      <c r="G77" s="3"/>
    </row>
    <row r="78" spans="3:7" x14ac:dyDescent="0.3">
      <c r="C78" s="3"/>
      <c r="D78" s="3"/>
      <c r="E78" s="3"/>
      <c r="F78" s="3"/>
      <c r="G78" s="3"/>
    </row>
    <row r="79" spans="3:7" x14ac:dyDescent="0.3">
      <c r="C79" s="3"/>
      <c r="D79" s="3"/>
      <c r="E79" s="3"/>
      <c r="F79" s="3"/>
      <c r="G79" s="3"/>
    </row>
    <row r="80" spans="3:7" x14ac:dyDescent="0.3">
      <c r="C80" s="3"/>
      <c r="D80" s="3"/>
      <c r="E80" s="3"/>
      <c r="F80" s="3"/>
      <c r="G80" s="3"/>
    </row>
    <row r="81" spans="3:7" x14ac:dyDescent="0.3">
      <c r="C81" s="3"/>
      <c r="D81" s="3"/>
      <c r="E81" s="3"/>
      <c r="F81" s="3"/>
      <c r="G81" s="3"/>
    </row>
    <row r="82" spans="3:7" x14ac:dyDescent="0.3">
      <c r="C82" s="3"/>
      <c r="D82" s="3"/>
      <c r="E82" s="3"/>
      <c r="F82" s="3"/>
      <c r="G82" s="3"/>
    </row>
    <row r="83" spans="3:7" x14ac:dyDescent="0.3">
      <c r="C83" s="3"/>
      <c r="D83" s="3"/>
      <c r="E83" s="3"/>
      <c r="F83" s="3"/>
      <c r="G83" s="3"/>
    </row>
    <row r="84" spans="3:7" x14ac:dyDescent="0.3">
      <c r="C84" s="3"/>
      <c r="D84" s="3"/>
      <c r="E84" s="3"/>
      <c r="F84" s="3"/>
      <c r="G84" s="3"/>
    </row>
  </sheetData>
  <sheetProtection sheet="1" objects="1" scenarios="1"/>
  <mergeCells count="1">
    <mergeCell ref="C3:F3"/>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7F9CE-8F2A-4099-A4EA-C32732BE1028}">
  <sheetPr codeName="Sheet6"/>
  <dimension ref="A1:AZ970"/>
  <sheetViews>
    <sheetView zoomScaleNormal="100" workbookViewId="0">
      <selection activeCell="C3" sqref="C3:L3"/>
    </sheetView>
  </sheetViews>
  <sheetFormatPr baseColWidth="10" defaultColWidth="8.81640625" defaultRowHeight="14" x14ac:dyDescent="0.3"/>
  <cols>
    <col min="1" max="1" width="8.81640625" style="3"/>
    <col min="2" max="2" width="2.453125" style="3" customWidth="1"/>
    <col min="3" max="3" width="8.81640625" style="4"/>
    <col min="4" max="4" width="12.36328125" style="4" bestFit="1" customWidth="1"/>
    <col min="5" max="5" width="12.81640625" style="4" bestFit="1" customWidth="1"/>
    <col min="6" max="6" width="13.453125" style="4" bestFit="1" customWidth="1"/>
    <col min="7" max="7" width="16" style="4" bestFit="1" customWidth="1"/>
    <col min="8" max="8" width="13.453125" style="4" customWidth="1"/>
    <col min="9" max="9" width="14.1796875" style="4" customWidth="1"/>
    <col min="10" max="10" width="12.81640625" style="4" bestFit="1" customWidth="1"/>
    <col min="11" max="12" width="13.36328125" style="4" bestFit="1" customWidth="1"/>
    <col min="13" max="13" width="2.453125" style="3" customWidth="1"/>
    <col min="14" max="52" width="8.81640625" style="3"/>
    <col min="53" max="16384" width="8.81640625" style="4"/>
  </cols>
  <sheetData>
    <row r="1" spans="2:13" s="3" customFormat="1" ht="14.5" thickBot="1" x14ac:dyDescent="0.35"/>
    <row r="2" spans="2:13" s="3" customFormat="1" ht="14.5" thickBot="1" x14ac:dyDescent="0.35">
      <c r="B2" s="5"/>
      <c r="C2" s="6"/>
      <c r="D2" s="6"/>
      <c r="E2" s="6"/>
      <c r="F2" s="6"/>
      <c r="G2" s="6"/>
      <c r="H2" s="6"/>
      <c r="I2" s="6"/>
      <c r="J2" s="6"/>
      <c r="K2" s="6"/>
      <c r="L2" s="6"/>
      <c r="M2" s="8"/>
    </row>
    <row r="3" spans="2:13" s="3" customFormat="1" ht="25.5" thickBot="1" x14ac:dyDescent="0.55000000000000004">
      <c r="B3" s="12"/>
      <c r="C3" s="176" t="s">
        <v>74</v>
      </c>
      <c r="D3" s="177"/>
      <c r="E3" s="177"/>
      <c r="F3" s="177"/>
      <c r="G3" s="177"/>
      <c r="H3" s="177"/>
      <c r="I3" s="177"/>
      <c r="J3" s="177"/>
      <c r="K3" s="177"/>
      <c r="L3" s="178"/>
      <c r="M3" s="13"/>
    </row>
    <row r="4" spans="2:13" s="3" customFormat="1" x14ac:dyDescent="0.3">
      <c r="B4" s="12"/>
      <c r="C4" s="16"/>
      <c r="D4" s="16"/>
      <c r="E4" s="16"/>
      <c r="F4" s="16"/>
      <c r="G4" s="16"/>
      <c r="H4" s="16"/>
      <c r="I4" s="16"/>
      <c r="J4" s="16"/>
      <c r="K4" s="16"/>
      <c r="L4" s="16"/>
      <c r="M4" s="13"/>
    </row>
    <row r="5" spans="2:13" ht="98" x14ac:dyDescent="0.3">
      <c r="B5" s="12"/>
      <c r="C5" s="65" t="s">
        <v>37</v>
      </c>
      <c r="D5" s="66" t="s">
        <v>125</v>
      </c>
      <c r="E5" s="66" t="s">
        <v>123</v>
      </c>
      <c r="F5" s="66" t="s">
        <v>152</v>
      </c>
      <c r="G5" s="66" t="s">
        <v>124</v>
      </c>
      <c r="H5" s="66" t="s">
        <v>126</v>
      </c>
      <c r="I5" s="66" t="s">
        <v>151</v>
      </c>
      <c r="J5" s="66" t="s">
        <v>127</v>
      </c>
      <c r="K5" s="66" t="s">
        <v>128</v>
      </c>
      <c r="L5" s="66" t="s">
        <v>129</v>
      </c>
      <c r="M5" s="13"/>
    </row>
    <row r="6" spans="2:13" x14ac:dyDescent="0.3">
      <c r="B6" s="12"/>
      <c r="C6" s="67">
        <v>1</v>
      </c>
      <c r="D6" s="67">
        <f>(Observaciones!D6+Observaciones!E6)/2</f>
        <v>13.9</v>
      </c>
      <c r="E6" s="119">
        <f>EXP((16.78*D6-116.9)/(D6+237.3))</f>
        <v>1.589063588132779</v>
      </c>
      <c r="F6" s="119">
        <f>4098*E6/((D6+237.3)^2)</f>
        <v>0.10319863673742037</v>
      </c>
      <c r="G6" s="119">
        <f>2.501-0.002361*D6</f>
        <v>2.4681820999999999</v>
      </c>
      <c r="H6" s="119">
        <f>0.001013*Constantes!$D$6/(0.622*G6)</f>
        <v>4.5147010147716632E-2</v>
      </c>
      <c r="I6" s="119">
        <f>IF(D6&gt;0,1.26*F6/(G6*(F6+H6)),0)</f>
        <v>0.35513420222442993</v>
      </c>
      <c r="J6" s="119">
        <f>0.409*SIN(2*PI()*(C6-82)/365)</f>
        <v>-0.4026497910516057</v>
      </c>
      <c r="K6" s="119">
        <f>(Constantes!$D$12/0.8)*(Constantes!$D$7*J6^2+Constantes!$D$8*J6+Constantes!$D$9)</f>
        <v>19.559672270770729</v>
      </c>
      <c r="L6" s="119">
        <f>(Constantes!$D$12/0.8)*(0.00376*D6^2-0.0516*D6-6.967)</f>
        <v>-4.3486064999999998</v>
      </c>
      <c r="M6" s="13"/>
    </row>
    <row r="7" spans="2:13" x14ac:dyDescent="0.3">
      <c r="B7" s="12"/>
      <c r="C7" s="68">
        <v>2</v>
      </c>
      <c r="D7" s="67">
        <f>(Observaciones!D7+Observaciones!E7)/2</f>
        <v>13.75</v>
      </c>
      <c r="E7" s="119">
        <f t="shared" ref="E7:E70" si="0">EXP((16.78*D7-116.9)/(D7+237.3))</f>
        <v>1.5736468149943981</v>
      </c>
      <c r="F7" s="119">
        <f t="shared" ref="F7:F70" si="1">4098*E7/((D7+237.3)^2)</f>
        <v>0.10231958493462359</v>
      </c>
      <c r="G7" s="119">
        <f t="shared" ref="G7:G70" si="2">2.501-0.002361*D7</f>
        <v>2.4685362500000001</v>
      </c>
      <c r="H7" s="119">
        <f>0.001013*Constantes!$D$6/(0.622*G7)</f>
        <v>4.5140533105443567E-2</v>
      </c>
      <c r="I7" s="119">
        <f t="shared" ref="I7:I70" si="3">IF(D7&gt;0,1.26*F7/(G7*(F7+H7)),0)</f>
        <v>0.35417281924860555</v>
      </c>
      <c r="J7" s="119">
        <f t="shared" ref="J7:J70" si="4">0.409*SIN(2*PI()*(C7-82)/365)</f>
        <v>-0.40135434634108819</v>
      </c>
      <c r="K7" s="119">
        <f>(Constantes!$D$12/0.8)*(Constantes!$D$7*J7^2+Constantes!$D$8*J7+Constantes!$D$9)</f>
        <v>19.559742562804303</v>
      </c>
      <c r="L7" s="119">
        <f>(Constantes!$D$12/0.8)*(0.00376*D7^2-0.0516*D7-6.967)</f>
        <v>-4.353515625</v>
      </c>
      <c r="M7" s="13"/>
    </row>
    <row r="8" spans="2:13" x14ac:dyDescent="0.3">
      <c r="B8" s="12"/>
      <c r="C8" s="68">
        <v>3</v>
      </c>
      <c r="D8" s="67">
        <f>(Observaciones!D8+Observaciones!E8)/2</f>
        <v>14.55</v>
      </c>
      <c r="E8" s="119">
        <f t="shared" si="0"/>
        <v>1.6574115820276645</v>
      </c>
      <c r="F8" s="119">
        <f t="shared" si="1"/>
        <v>0.10708247809803828</v>
      </c>
      <c r="G8" s="119">
        <f t="shared" si="2"/>
        <v>2.46664745</v>
      </c>
      <c r="H8" s="119">
        <f>0.001013*Constantes!$D$6/(0.622*G8)</f>
        <v>4.5175098822943884E-2</v>
      </c>
      <c r="I8" s="119">
        <f t="shared" si="3"/>
        <v>0.35925511691610273</v>
      </c>
      <c r="J8" s="119">
        <f t="shared" si="4"/>
        <v>-0.39993997167581363</v>
      </c>
      <c r="K8" s="119">
        <f>(Constantes!$D$12/0.8)*(Constantes!$D$7*J8^2+Constantes!$D$8*J8+Constantes!$D$9)</f>
        <v>19.55978695171903</v>
      </c>
      <c r="L8" s="119">
        <f>(Constantes!$D$12/0.8)*(0.00376*D8^2-0.0516*D8-6.967)</f>
        <v>-4.3261116249999993</v>
      </c>
      <c r="M8" s="13"/>
    </row>
    <row r="9" spans="2:13" x14ac:dyDescent="0.3">
      <c r="B9" s="12"/>
      <c r="C9" s="68">
        <v>4</v>
      </c>
      <c r="D9" s="67">
        <f>(Observaciones!D9+Observaciones!E9)/2</f>
        <v>14.2</v>
      </c>
      <c r="E9" s="119">
        <f t="shared" si="0"/>
        <v>1.6202951919544792</v>
      </c>
      <c r="F9" s="119">
        <f t="shared" si="1"/>
        <v>0.10497602372452294</v>
      </c>
      <c r="G9" s="119">
        <f t="shared" si="2"/>
        <v>2.4674738000000001</v>
      </c>
      <c r="H9" s="119">
        <f>0.001013*Constantes!$D$6/(0.622*G9)</f>
        <v>4.5159969810059396E-2</v>
      </c>
      <c r="I9" s="119">
        <f t="shared" si="3"/>
        <v>0.3570452760428372</v>
      </c>
      <c r="J9" s="119">
        <f t="shared" si="4"/>
        <v>-0.39840708616551995</v>
      </c>
      <c r="K9" s="119">
        <f>(Constantes!$D$12/0.8)*(Constantes!$D$7*J9^2+Constantes!$D$8*J9+Constantes!$D$9)</f>
        <v>19.559796919776371</v>
      </c>
      <c r="L9" s="119">
        <f>(Constantes!$D$12/0.8)*(0.00376*D9^2-0.0516*D9-6.967)</f>
        <v>-4.3384710000000002</v>
      </c>
      <c r="M9" s="13"/>
    </row>
    <row r="10" spans="2:13" x14ac:dyDescent="0.3">
      <c r="B10" s="12"/>
      <c r="C10" s="68">
        <v>5</v>
      </c>
      <c r="D10" s="67">
        <f>(Observaciones!D10+Observaciones!E10)/2</f>
        <v>13.75</v>
      </c>
      <c r="E10" s="119">
        <f t="shared" si="0"/>
        <v>1.5736468149943981</v>
      </c>
      <c r="F10" s="119">
        <f t="shared" si="1"/>
        <v>0.10231958493462359</v>
      </c>
      <c r="G10" s="119">
        <f t="shared" si="2"/>
        <v>2.4685362500000001</v>
      </c>
      <c r="H10" s="119">
        <f>0.001013*Constantes!$D$6/(0.622*G10)</f>
        <v>4.5140533105443567E-2</v>
      </c>
      <c r="I10" s="119">
        <f t="shared" si="3"/>
        <v>0.35417281924860555</v>
      </c>
      <c r="J10" s="119">
        <f t="shared" si="4"/>
        <v>-0.39675614403726639</v>
      </c>
      <c r="K10" s="119">
        <f>(Constantes!$D$12/0.8)*(Constantes!$D$7*J10^2+Constantes!$D$8*J10+Constantes!$D$9)</f>
        <v>19.55976328073784</v>
      </c>
      <c r="L10" s="119">
        <f>(Constantes!$D$12/0.8)*(0.00376*D10^2-0.0516*D10-6.967)</f>
        <v>-4.353515625</v>
      </c>
      <c r="M10" s="13"/>
    </row>
    <row r="11" spans="2:13" x14ac:dyDescent="0.3">
      <c r="B11" s="12"/>
      <c r="C11" s="68">
        <v>6</v>
      </c>
      <c r="D11" s="67">
        <f>(Observaciones!D11+Observaciones!E11)/2</f>
        <v>13.45</v>
      </c>
      <c r="E11" s="119">
        <f t="shared" si="0"/>
        <v>1.5432065279848868</v>
      </c>
      <c r="F11" s="119">
        <f t="shared" si="1"/>
        <v>0.1005805769400801</v>
      </c>
      <c r="G11" s="119">
        <f t="shared" si="2"/>
        <v>2.46924455</v>
      </c>
      <c r="H11" s="119">
        <f>0.001013*Constantes!$D$6/(0.622*G11)</f>
        <v>4.5127584594694167E-2</v>
      </c>
      <c r="I11" s="119">
        <f t="shared" si="3"/>
        <v>0.35223838816895903</v>
      </c>
      <c r="J11" s="119">
        <f t="shared" si="4"/>
        <v>-0.39498763450083563</v>
      </c>
      <c r="K11" s="119">
        <f>(Constantes!$D$12/0.8)*(Constantes!$D$7*J11^2+Constantes!$D$8*J11+Constantes!$D$9)</f>
        <v>19.559676193471102</v>
      </c>
      <c r="L11" s="119">
        <f>(Constantes!$D$12/0.8)*(0.00376*D11^2-0.0516*D11-6.967)</f>
        <v>-4.3630166249999993</v>
      </c>
      <c r="M11" s="13"/>
    </row>
    <row r="12" spans="2:13" x14ac:dyDescent="0.3">
      <c r="B12" s="12"/>
      <c r="C12" s="68">
        <v>7</v>
      </c>
      <c r="D12" s="67">
        <f>(Observaciones!D12+Observaciones!E12)/2</f>
        <v>13.8</v>
      </c>
      <c r="E12" s="119">
        <f t="shared" si="0"/>
        <v>1.5787710916071758</v>
      </c>
      <c r="F12" s="119">
        <f t="shared" si="1"/>
        <v>0.10261189172112961</v>
      </c>
      <c r="G12" s="119">
        <f t="shared" si="2"/>
        <v>2.4684181999999999</v>
      </c>
      <c r="H12" s="119">
        <f>0.001013*Constantes!$D$6/(0.622*G12)</f>
        <v>4.5142691913028568E-2</v>
      </c>
      <c r="I12" s="119">
        <f t="shared" si="3"/>
        <v>0.35449371277278185</v>
      </c>
      <c r="J12" s="119">
        <f t="shared" si="4"/>
        <v>-0.39310208160377097</v>
      </c>
      <c r="K12" s="119">
        <f>(Constantes!$D$12/0.8)*(Constantes!$D$7*J12^2+Constantes!$D$8*J12+Constantes!$D$9)</f>
        <v>19.559525176541626</v>
      </c>
      <c r="L12" s="119">
        <f>(Constantes!$D$12/0.8)*(0.00376*D12^2-0.0516*D12-6.967)</f>
        <v>-4.3518910000000002</v>
      </c>
      <c r="M12" s="13"/>
    </row>
    <row r="13" spans="2:13" x14ac:dyDescent="0.3">
      <c r="B13" s="12"/>
      <c r="C13" s="68">
        <v>8</v>
      </c>
      <c r="D13" s="67">
        <f>(Observaciones!D13+Observaciones!E13)/2</f>
        <v>14.2</v>
      </c>
      <c r="E13" s="119">
        <f t="shared" si="0"/>
        <v>1.6202951919544792</v>
      </c>
      <c r="F13" s="119">
        <f t="shared" si="1"/>
        <v>0.10497602372452294</v>
      </c>
      <c r="G13" s="119">
        <f t="shared" si="2"/>
        <v>2.4674738000000001</v>
      </c>
      <c r="H13" s="119">
        <f>0.001013*Constantes!$D$6/(0.622*G13)</f>
        <v>4.5159969810059396E-2</v>
      </c>
      <c r="I13" s="119">
        <f t="shared" si="3"/>
        <v>0.3570452760428372</v>
      </c>
      <c r="J13" s="119">
        <f t="shared" si="4"/>
        <v>-0.39110004407608939</v>
      </c>
      <c r="K13" s="119">
        <f>(Constantes!$D$12/0.8)*(Constantes!$D$7*J13^2+Constantes!$D$8*J13+Constantes!$D$9)</f>
        <v>19.559299123771726</v>
      </c>
      <c r="L13" s="119">
        <f>(Constantes!$D$12/0.8)*(0.00376*D13^2-0.0516*D13-6.967)</f>
        <v>-4.3384710000000002</v>
      </c>
      <c r="M13" s="13"/>
    </row>
    <row r="14" spans="2:13" x14ac:dyDescent="0.3">
      <c r="B14" s="12"/>
      <c r="C14" s="68">
        <v>9</v>
      </c>
      <c r="D14" s="67">
        <f>(Observaciones!D14+Observaciones!E14)/2</f>
        <v>14.1</v>
      </c>
      <c r="E14" s="119">
        <f t="shared" si="0"/>
        <v>1.6098253520131185</v>
      </c>
      <c r="F14" s="119">
        <f t="shared" si="1"/>
        <v>0.10438069155687195</v>
      </c>
      <c r="G14" s="119">
        <f t="shared" si="2"/>
        <v>2.4677099</v>
      </c>
      <c r="H14" s="119">
        <f>0.001013*Constantes!$D$6/(0.622*G14)</f>
        <v>4.5155649095994843E-2</v>
      </c>
      <c r="I14" s="119">
        <f t="shared" si="3"/>
        <v>0.35640998531823892</v>
      </c>
      <c r="J14" s="119">
        <f t="shared" si="4"/>
        <v>-0.38898211516471776</v>
      </c>
      <c r="K14" s="119">
        <f>(Constantes!$D$12/0.8)*(Constantes!$D$7*J14^2+Constantes!$D$8*J14+Constantes!$D$9)</f>
        <v>19.558986320747618</v>
      </c>
      <c r="L14" s="119">
        <f>(Constantes!$D$12/0.8)*(0.00376*D14^2-0.0516*D14-6.967)</f>
        <v>-4.3418964999999998</v>
      </c>
      <c r="M14" s="13"/>
    </row>
    <row r="15" spans="2:13" x14ac:dyDescent="0.3">
      <c r="B15" s="12"/>
      <c r="C15" s="68">
        <v>10</v>
      </c>
      <c r="D15" s="67">
        <f>(Observaciones!D15+Observaciones!E15)/2</f>
        <v>14.15</v>
      </c>
      <c r="E15" s="119">
        <f t="shared" si="0"/>
        <v>1.6150528288927855</v>
      </c>
      <c r="F15" s="119">
        <f t="shared" si="1"/>
        <v>0.10467799774317721</v>
      </c>
      <c r="G15" s="119">
        <f t="shared" si="2"/>
        <v>2.4675918499999998</v>
      </c>
      <c r="H15" s="119">
        <f>0.001013*Constantes!$D$6/(0.622*G15)</f>
        <v>4.5157809349675282E-2</v>
      </c>
      <c r="I15" s="119">
        <f t="shared" si="3"/>
        <v>0.35672784756039339</v>
      </c>
      <c r="J15" s="119">
        <f t="shared" si="4"/>
        <v>-0.38674892245770132</v>
      </c>
      <c r="K15" s="119">
        <f>(Constantes!$D$12/0.8)*(Constantes!$D$7*J15^2+Constantes!$D$8*J15+Constantes!$D$9)</f>
        <v>19.558574462253958</v>
      </c>
      <c r="L15" s="119">
        <f>(Constantes!$D$12/0.8)*(0.00376*D15^2-0.0516*D15-6.967)</f>
        <v>-4.3401896249999998</v>
      </c>
      <c r="M15" s="13"/>
    </row>
    <row r="16" spans="2:13" x14ac:dyDescent="0.3">
      <c r="B16" s="12"/>
      <c r="C16" s="68">
        <v>11</v>
      </c>
      <c r="D16" s="67">
        <f>(Observaciones!D16+Observaciones!E16)/2</f>
        <v>13.25</v>
      </c>
      <c r="E16" s="119">
        <f t="shared" si="0"/>
        <v>1.5232012546387372</v>
      </c>
      <c r="F16" s="119">
        <f t="shared" si="1"/>
        <v>9.943526343834895E-2</v>
      </c>
      <c r="G16" s="119">
        <f t="shared" si="2"/>
        <v>2.4697167499999999</v>
      </c>
      <c r="H16" s="119">
        <f>0.001013*Constantes!$D$6/(0.622*G16)</f>
        <v>4.5118956380367316E-2</v>
      </c>
      <c r="I16" s="119">
        <f t="shared" si="3"/>
        <v>0.35094014605756357</v>
      </c>
      <c r="J16" s="119">
        <f t="shared" si="4"/>
        <v>-0.3844011276982352</v>
      </c>
      <c r="K16" s="119">
        <f>(Constantes!$D$12/0.8)*(Constantes!$D$7*J16^2+Constantes!$D$8*J16+Constantes!$D$9)</f>
        <v>19.558050670614112</v>
      </c>
      <c r="L16" s="119">
        <f>(Constantes!$D$12/0.8)*(0.00376*D16^2-0.0516*D16-6.967)</f>
        <v>-4.3691156249999992</v>
      </c>
      <c r="M16" s="13"/>
    </row>
    <row r="17" spans="2:13" x14ac:dyDescent="0.3">
      <c r="B17" s="12"/>
      <c r="C17" s="68">
        <v>12</v>
      </c>
      <c r="D17" s="67">
        <f>(Observaciones!D17+Observaciones!E17)/2</f>
        <v>12.35</v>
      </c>
      <c r="E17" s="119">
        <f t="shared" si="0"/>
        <v>1.4359671208266067</v>
      </c>
      <c r="F17" s="119">
        <f t="shared" si="1"/>
        <v>9.4417676614232629E-2</v>
      </c>
      <c r="G17" s="119">
        <f t="shared" si="2"/>
        <v>2.47184165</v>
      </c>
      <c r="H17" s="119">
        <f>0.001013*Constantes!$D$6/(0.622*G17)</f>
        <v>4.5080170210382423E-2</v>
      </c>
      <c r="I17" s="119">
        <f t="shared" si="3"/>
        <v>0.34501319460891361</v>
      </c>
      <c r="J17" s="119">
        <f t="shared" si="4"/>
        <v>-0.38193942658857638</v>
      </c>
      <c r="K17" s="119">
        <f>(Constantes!$D$12/0.8)*(Constantes!$D$7*J17^2+Constantes!$D$8*J17+Constantes!$D$9)</f>
        <v>19.557401514913341</v>
      </c>
      <c r="L17" s="119">
        <f>(Constantes!$D$12/0.8)*(0.00376*D17^2-0.0516*D17-6.967)</f>
        <v>-4.3942346249999993</v>
      </c>
      <c r="M17" s="13"/>
    </row>
    <row r="18" spans="2:13" x14ac:dyDescent="0.3">
      <c r="B18" s="12"/>
      <c r="C18" s="68">
        <v>13</v>
      </c>
      <c r="D18" s="67">
        <f>(Observaciones!D18+Observaciones!E18)/2</f>
        <v>13.85</v>
      </c>
      <c r="E18" s="119">
        <f t="shared" si="0"/>
        <v>1.5839100041391287</v>
      </c>
      <c r="F18" s="119">
        <f t="shared" si="1"/>
        <v>0.10290490852509908</v>
      </c>
      <c r="G18" s="119">
        <f t="shared" si="2"/>
        <v>2.4683001499999997</v>
      </c>
      <c r="H18" s="119">
        <f>0.001013*Constantes!$D$6/(0.622*G18)</f>
        <v>4.5144850927109709E-2</v>
      </c>
      <c r="I18" s="119">
        <f t="shared" si="3"/>
        <v>0.35481417383138586</v>
      </c>
      <c r="J18" s="119">
        <f t="shared" si="4"/>
        <v>-0.3793645485838914</v>
      </c>
      <c r="K18" s="119">
        <f>(Constantes!$D$12/0.8)*(Constantes!$D$7*J18^2+Constantes!$D$8*J18+Constantes!$D$9)</f>
        <v>19.556613031080939</v>
      </c>
      <c r="L18" s="119">
        <f>(Constantes!$D$12/0.8)*(0.00376*D18^2-0.0516*D18-6.967)</f>
        <v>-4.3502546249999998</v>
      </c>
      <c r="M18" s="13"/>
    </row>
    <row r="19" spans="2:13" x14ac:dyDescent="0.3">
      <c r="B19" s="12"/>
      <c r="C19" s="68">
        <v>14</v>
      </c>
      <c r="D19" s="67">
        <f>(Observaciones!D19+Observaciones!E19)/2</f>
        <v>13.75</v>
      </c>
      <c r="E19" s="119">
        <f t="shared" si="0"/>
        <v>1.5736468149943981</v>
      </c>
      <c r="F19" s="119">
        <f t="shared" si="1"/>
        <v>0.10231958493462359</v>
      </c>
      <c r="G19" s="119">
        <f t="shared" si="2"/>
        <v>2.4685362500000001</v>
      </c>
      <c r="H19" s="119">
        <f>0.001013*Constantes!$D$6/(0.622*G19)</f>
        <v>4.5140533105443567E-2</v>
      </c>
      <c r="I19" s="119">
        <f t="shared" si="3"/>
        <v>0.35417281924860555</v>
      </c>
      <c r="J19" s="119">
        <f t="shared" si="4"/>
        <v>-0.37667725667610352</v>
      </c>
      <c r="K19" s="119">
        <f>(Constantes!$D$12/0.8)*(Constantes!$D$7*J19^2+Constantes!$D$8*J19+Constantes!$D$9)</f>
        <v>19.55567074280625</v>
      </c>
      <c r="L19" s="119">
        <f>(Constantes!$D$12/0.8)*(0.00376*D19^2-0.0516*D19-6.967)</f>
        <v>-4.353515625</v>
      </c>
      <c r="M19" s="13"/>
    </row>
    <row r="20" spans="2:13" x14ac:dyDescent="0.3">
      <c r="B20" s="12"/>
      <c r="C20" s="68">
        <v>15</v>
      </c>
      <c r="D20" s="67">
        <f>(Observaciones!D20+Observaciones!E20)/2</f>
        <v>13.7</v>
      </c>
      <c r="E20" s="119">
        <f t="shared" si="0"/>
        <v>1.568537138827782</v>
      </c>
      <c r="F20" s="119">
        <f t="shared" si="1"/>
        <v>0.10202798677665831</v>
      </c>
      <c r="G20" s="119">
        <f t="shared" si="2"/>
        <v>2.4686542999999999</v>
      </c>
      <c r="H20" s="119">
        <f>0.001013*Constantes!$D$6/(0.622*G20)</f>
        <v>4.5138374504325104E-2</v>
      </c>
      <c r="I20" s="119">
        <f t="shared" si="3"/>
        <v>0.35385149346393019</v>
      </c>
      <c r="J20" s="119">
        <f t="shared" si="4"/>
        <v>-0.37387834716780144</v>
      </c>
      <c r="K20" s="119">
        <f>(Constantes!$D$12/0.8)*(Constantes!$D$7*J20^2+Constantes!$D$8*J20+Constantes!$D$9)</f>
        <v>19.554559683262529</v>
      </c>
      <c r="L20" s="119">
        <f>(Constantes!$D$12/0.8)*(0.00376*D20^2-0.0516*D20-6.967)</f>
        <v>-4.3551285000000002</v>
      </c>
      <c r="M20" s="13"/>
    </row>
    <row r="21" spans="2:13" x14ac:dyDescent="0.3">
      <c r="B21" s="12"/>
      <c r="C21" s="68">
        <v>16</v>
      </c>
      <c r="D21" s="67">
        <f>(Observaciones!D21+Observaciones!E21)/2</f>
        <v>14</v>
      </c>
      <c r="E21" s="119">
        <f t="shared" si="0"/>
        <v>1.5994149130233961</v>
      </c>
      <c r="F21" s="119">
        <f t="shared" si="1"/>
        <v>0.10378823296050949</v>
      </c>
      <c r="G21" s="119">
        <f t="shared" si="2"/>
        <v>2.467946</v>
      </c>
      <c r="H21" s="119">
        <f>0.001013*Constantes!$D$6/(0.622*G21)</f>
        <v>4.5151329208626335E-2</v>
      </c>
      <c r="I21" s="119">
        <f t="shared" si="3"/>
        <v>0.35577296023920879</v>
      </c>
      <c r="J21" s="119">
        <f t="shared" si="4"/>
        <v>-0.37096864943627805</v>
      </c>
      <c r="K21" s="119">
        <f>(Constantes!$D$12/0.8)*(Constantes!$D$7*J21^2+Constantes!$D$8*J21+Constantes!$D$9)</f>
        <v>19.553264417611551</v>
      </c>
      <c r="L21" s="119">
        <f>(Constantes!$D$12/0.8)*(0.00376*D21^2-0.0516*D21-6.967)</f>
        <v>-4.3452749999999991</v>
      </c>
      <c r="M21" s="13"/>
    </row>
    <row r="22" spans="2:13" x14ac:dyDescent="0.3">
      <c r="B22" s="12"/>
      <c r="C22" s="68">
        <v>17</v>
      </c>
      <c r="D22" s="67">
        <f>(Observaciones!D22+Observaciones!E22)/2</f>
        <v>13.6</v>
      </c>
      <c r="E22" s="119">
        <f t="shared" si="0"/>
        <v>1.5583614462879349</v>
      </c>
      <c r="F22" s="119">
        <f t="shared" si="1"/>
        <v>0.10144691080047988</v>
      </c>
      <c r="G22" s="119">
        <f t="shared" si="2"/>
        <v>2.4688903999999998</v>
      </c>
      <c r="H22" s="119">
        <f>0.001013*Constantes!$D$6/(0.622*G22)</f>
        <v>4.5134057921369271E-2</v>
      </c>
      <c r="I22" s="119">
        <f t="shared" si="3"/>
        <v>0.3532075459589159</v>
      </c>
      <c r="J22" s="119">
        <f t="shared" si="4"/>
        <v>-0.36794902568776749</v>
      </c>
      <c r="K22" s="119">
        <f>(Constantes!$D$12/0.8)*(Constantes!$D$7*J22^2+Constantes!$D$8*J22+Constantes!$D$9)</f>
        <v>19.55176906626081</v>
      </c>
      <c r="L22" s="119">
        <f>(Constantes!$D$12/0.8)*(0.00376*D22^2-0.0516*D22-6.967)</f>
        <v>-4.3583189999999998</v>
      </c>
      <c r="M22" s="13"/>
    </row>
    <row r="23" spans="2:13" x14ac:dyDescent="0.3">
      <c r="B23" s="12"/>
      <c r="C23" s="68">
        <v>18</v>
      </c>
      <c r="D23" s="67">
        <f>(Observaciones!D23+Observaciones!E23)/2</f>
        <v>11.85</v>
      </c>
      <c r="E23" s="119">
        <f t="shared" si="0"/>
        <v>1.3894253255114986</v>
      </c>
      <c r="F23" s="119">
        <f t="shared" si="1"/>
        <v>9.172450604898108E-2</v>
      </c>
      <c r="G23" s="119">
        <f t="shared" si="2"/>
        <v>2.4730221499999998</v>
      </c>
      <c r="H23" s="119">
        <f>0.001013*Constantes!$D$6/(0.622*G23)</f>
        <v>4.5058651138693818E-2</v>
      </c>
      <c r="I23" s="119">
        <f t="shared" si="3"/>
        <v>0.34166091279937238</v>
      </c>
      <c r="J23" s="119">
        <f t="shared" si="4"/>
        <v>-0.36482037070195533</v>
      </c>
      <c r="K23" s="119">
        <f>(Constantes!$D$12/0.8)*(Constantes!$D$7*J23^2+Constantes!$D$8*J23+Constantes!$D$9)</f>
        <v>19.550057328844371</v>
      </c>
      <c r="L23" s="119">
        <f>(Constantes!$D$12/0.8)*(0.00376*D23^2-0.0516*D23-6.967)</f>
        <v>-4.4065446249999995</v>
      </c>
      <c r="M23" s="13"/>
    </row>
    <row r="24" spans="2:13" x14ac:dyDescent="0.3">
      <c r="B24" s="12"/>
      <c r="C24" s="68">
        <v>19</v>
      </c>
      <c r="D24" s="67">
        <f>(Observaciones!D24+Observaciones!E24)/2</f>
        <v>12.85</v>
      </c>
      <c r="E24" s="119">
        <f t="shared" si="0"/>
        <v>1.4838724736816862</v>
      </c>
      <c r="F24" s="119">
        <f t="shared" si="1"/>
        <v>9.717790188805045E-2</v>
      </c>
      <c r="G24" s="119">
        <f t="shared" si="2"/>
        <v>2.4706611499999998</v>
      </c>
      <c r="H24" s="119">
        <f>0.001013*Constantes!$D$6/(0.622*G24)</f>
        <v>4.5101709846011272E-2</v>
      </c>
      <c r="I24" s="119">
        <f t="shared" si="3"/>
        <v>0.34832304299622313</v>
      </c>
      <c r="J24" s="119">
        <f t="shared" si="4"/>
        <v>-0.36158361156683566</v>
      </c>
      <c r="K24" s="119">
        <f>(Constantes!$D$12/0.8)*(Constantes!$D$7*J24^2+Constantes!$D$8*J24+Constantes!$D$9)</f>
        <v>19.548112508897347</v>
      </c>
      <c r="L24" s="119">
        <f>(Constantes!$D$12/0.8)*(0.00376*D24^2-0.0516*D24-6.967)</f>
        <v>-4.380749625</v>
      </c>
      <c r="M24" s="13"/>
    </row>
    <row r="25" spans="2:13" x14ac:dyDescent="0.3">
      <c r="B25" s="12"/>
      <c r="C25" s="68">
        <v>20</v>
      </c>
      <c r="D25" s="67">
        <f>(Observaciones!D25+Observaciones!E25)/2</f>
        <v>12.25</v>
      </c>
      <c r="E25" s="119">
        <f t="shared" si="0"/>
        <v>1.4265507491669478</v>
      </c>
      <c r="F25" s="119">
        <f t="shared" si="1"/>
        <v>9.387372076527814E-2</v>
      </c>
      <c r="G25" s="119">
        <f t="shared" si="2"/>
        <v>2.47207775</v>
      </c>
      <c r="H25" s="119">
        <f>0.001013*Constantes!$D$6/(0.622*G25)</f>
        <v>4.5075864751872197E-2</v>
      </c>
      <c r="I25" s="119">
        <f t="shared" si="3"/>
        <v>0.34434612138705856</v>
      </c>
      <c r="J25" s="119">
        <f t="shared" si="4"/>
        <v>-0.3582397074039953</v>
      </c>
      <c r="K25" s="119">
        <f>(Constantes!$D$12/0.8)*(Constantes!$D$7*J25^2+Constantes!$D$8*J25+Constantes!$D$9)</f>
        <v>19.545917539193209</v>
      </c>
      <c r="L25" s="119">
        <f>(Constantes!$D$12/0.8)*(0.00376*D25^2-0.0516*D25-6.967)</f>
        <v>-4.3967906249999995</v>
      </c>
      <c r="M25" s="13"/>
    </row>
    <row r="26" spans="2:13" x14ac:dyDescent="0.3">
      <c r="B26" s="12"/>
      <c r="C26" s="68">
        <v>21</v>
      </c>
      <c r="D26" s="67">
        <f>(Observaciones!D26+Observaciones!E26)/2</f>
        <v>14.5</v>
      </c>
      <c r="E26" s="119">
        <f t="shared" si="0"/>
        <v>1.6520640028566567</v>
      </c>
      <c r="F26" s="119">
        <f t="shared" si="1"/>
        <v>0.10677937410937641</v>
      </c>
      <c r="G26" s="119">
        <f t="shared" si="2"/>
        <v>2.4667654999999997</v>
      </c>
      <c r="H26" s="119">
        <f>0.001013*Constantes!$D$6/(0.622*G26)</f>
        <v>4.5172936914803029E-2</v>
      </c>
      <c r="I26" s="119">
        <f t="shared" si="3"/>
        <v>0.35894072909367275</v>
      </c>
      <c r="J26" s="119">
        <f t="shared" si="4"/>
        <v>-0.35478964908440508</v>
      </c>
      <c r="K26" s="119">
        <f>(Constantes!$D$12/0.8)*(Constantes!$D$7*J26^2+Constantes!$D$8*J26+Constantes!$D$9)</f>
        <v>19.543455007712261</v>
      </c>
      <c r="L26" s="119">
        <f>(Constantes!$D$12/0.8)*(0.00376*D26^2-0.0516*D26-6.967)</f>
        <v>-4.3279125000000001</v>
      </c>
      <c r="M26" s="13"/>
    </row>
    <row r="27" spans="2:13" x14ac:dyDescent="0.3">
      <c r="B27" s="12"/>
      <c r="C27" s="68">
        <v>22</v>
      </c>
      <c r="D27" s="67">
        <f>(Observaciones!D27+Observaciones!E27)/2</f>
        <v>13.35</v>
      </c>
      <c r="E27" s="119">
        <f t="shared" si="0"/>
        <v>1.5331752529723204</v>
      </c>
      <c r="F27" s="119">
        <f t="shared" si="1"/>
        <v>0.1000065250127139</v>
      </c>
      <c r="G27" s="119">
        <f t="shared" si="2"/>
        <v>2.4694806499999999</v>
      </c>
      <c r="H27" s="119">
        <f>0.001013*Constantes!$D$6/(0.622*G27)</f>
        <v>4.5123270075071269E-2</v>
      </c>
      <c r="I27" s="119">
        <f t="shared" si="3"/>
        <v>0.35159012797989159</v>
      </c>
      <c r="J27" s="119">
        <f t="shared" si="4"/>
        <v>-0.35123445893480337</v>
      </c>
      <c r="K27" s="119">
        <f>(Constantes!$D$12/0.8)*(Constantes!$D$7*J27^2+Constantes!$D$8*J27+Constantes!$D$9)</f>
        <v>19.540707184208742</v>
      </c>
      <c r="L27" s="119">
        <f>(Constantes!$D$12/0.8)*(0.00376*D27^2-0.0516*D27-6.967)</f>
        <v>-4.3660896249999999</v>
      </c>
      <c r="M27" s="13"/>
    </row>
    <row r="28" spans="2:13" x14ac:dyDescent="0.3">
      <c r="B28" s="12"/>
      <c r="C28" s="68">
        <v>23</v>
      </c>
      <c r="D28" s="67">
        <f>(Observaciones!D28+Observaciones!E28)/2</f>
        <v>12.649999999999999</v>
      </c>
      <c r="E28" s="119">
        <f t="shared" si="0"/>
        <v>1.4645445530759134</v>
      </c>
      <c r="F28" s="119">
        <f t="shared" si="1"/>
        <v>9.606567968532842E-2</v>
      </c>
      <c r="G28" s="119">
        <f t="shared" si="2"/>
        <v>2.4711333499999997</v>
      </c>
      <c r="H28" s="119">
        <f>0.001013*Constantes!$D$6/(0.622*G28)</f>
        <v>4.5093091522200757E-2</v>
      </c>
      <c r="I28" s="119">
        <f t="shared" si="3"/>
        <v>0.34700421800471326</v>
      </c>
      <c r="J28" s="119">
        <f t="shared" si="4"/>
        <v>-0.34757519043475887</v>
      </c>
      <c r="K28" s="119">
        <f>(Constantes!$D$12/0.8)*(Constantes!$D$7*J28^2+Constantes!$D$8*J28+Constantes!$D$9)</f>
        <v>19.537656047343415</v>
      </c>
      <c r="L28" s="119">
        <f>(Constantes!$D$12/0.8)*(0.00376*D28^2-0.0516*D28-6.967)</f>
        <v>-4.386284625</v>
      </c>
      <c r="M28" s="13"/>
    </row>
    <row r="29" spans="2:13" x14ac:dyDescent="0.3">
      <c r="B29" s="12"/>
      <c r="C29" s="68">
        <v>24</v>
      </c>
      <c r="D29" s="67">
        <f>(Observaciones!D29+Observaciones!E29)/2</f>
        <v>11.549999999999999</v>
      </c>
      <c r="E29" s="119">
        <f t="shared" si="0"/>
        <v>1.3621409164490859</v>
      </c>
      <c r="F29" s="119">
        <f t="shared" si="1"/>
        <v>9.0140238435898606E-2</v>
      </c>
      <c r="G29" s="119">
        <f t="shared" si="2"/>
        <v>2.4737304499999997</v>
      </c>
      <c r="H29" s="119">
        <f>0.001013*Constantes!$D$6/(0.622*G29)</f>
        <v>4.5045749554124839E-2</v>
      </c>
      <c r="I29" s="119">
        <f t="shared" si="3"/>
        <v>0.33962933384576244</v>
      </c>
      <c r="J29" s="119">
        <f t="shared" si="4"/>
        <v>-0.34381292790450158</v>
      </c>
      <c r="K29" s="119">
        <f>(Constantes!$D$12/0.8)*(Constantes!$D$7*J29^2+Constantes!$D$8*J29+Constantes!$D$9)</f>
        <v>19.534283312347554</v>
      </c>
      <c r="L29" s="119">
        <f>(Constantes!$D$12/0.8)*(0.00376*D29^2-0.0516*D29-6.967)</f>
        <v>-4.4133666250000001</v>
      </c>
      <c r="M29" s="13"/>
    </row>
    <row r="30" spans="2:13" x14ac:dyDescent="0.3">
      <c r="B30" s="12"/>
      <c r="C30" s="68">
        <v>25</v>
      </c>
      <c r="D30" s="67">
        <f>(Observaciones!D30+Observaciones!E30)/2</f>
        <v>13.55</v>
      </c>
      <c r="E30" s="119">
        <f t="shared" si="0"/>
        <v>1.5532953593153362</v>
      </c>
      <c r="F30" s="119">
        <f t="shared" si="1"/>
        <v>0.10115743021423786</v>
      </c>
      <c r="G30" s="119">
        <f t="shared" si="2"/>
        <v>2.46900845</v>
      </c>
      <c r="H30" s="119">
        <f>0.001013*Constantes!$D$6/(0.622*G30)</f>
        <v>4.5131899939472676E-2</v>
      </c>
      <c r="I30" s="119">
        <f t="shared" si="3"/>
        <v>0.35288492467431798</v>
      </c>
      <c r="J30" s="119">
        <f t="shared" si="4"/>
        <v>-0.3399487861836154</v>
      </c>
      <c r="K30" s="119">
        <f>(Constantes!$D$12/0.8)*(Constantes!$D$7*J30^2+Constantes!$D$8*J30+Constantes!$D$9)</f>
        <v>19.53057045918376</v>
      </c>
      <c r="L30" s="119">
        <f>(Constantes!$D$12/0.8)*(0.00376*D30^2-0.0516*D30-6.967)</f>
        <v>-4.3598966250000002</v>
      </c>
      <c r="M30" s="13"/>
    </row>
    <row r="31" spans="2:13" x14ac:dyDescent="0.3">
      <c r="B31" s="12"/>
      <c r="C31" s="68">
        <v>26</v>
      </c>
      <c r="D31" s="67">
        <f>(Observaciones!D31+Observaciones!E31)/2</f>
        <v>13.600000000000001</v>
      </c>
      <c r="E31" s="119">
        <f t="shared" si="0"/>
        <v>1.5583614462879352</v>
      </c>
      <c r="F31" s="119">
        <f t="shared" si="1"/>
        <v>0.10144691080047989</v>
      </c>
      <c r="G31" s="119">
        <f t="shared" si="2"/>
        <v>2.4688903999999998</v>
      </c>
      <c r="H31" s="119">
        <f>0.001013*Constantes!$D$6/(0.622*G31)</f>
        <v>4.5134057921369271E-2</v>
      </c>
      <c r="I31" s="119">
        <f t="shared" si="3"/>
        <v>0.35320754595891579</v>
      </c>
      <c r="J31" s="119">
        <f t="shared" si="4"/>
        <v>-0.33598391030068736</v>
      </c>
      <c r="K31" s="119">
        <f>(Constantes!$D$12/0.8)*(Constantes!$D$7*J31^2+Constantes!$D$8*J31+Constantes!$D$9)</f>
        <v>19.526498761168291</v>
      </c>
      <c r="L31" s="119">
        <f>(Constantes!$D$12/0.8)*(0.00376*D31^2-0.0516*D31-6.967)</f>
        <v>-4.3583189999999998</v>
      </c>
      <c r="M31" s="13"/>
    </row>
    <row r="32" spans="2:13" x14ac:dyDescent="0.3">
      <c r="B32" s="12"/>
      <c r="C32" s="68">
        <v>27</v>
      </c>
      <c r="D32" s="67">
        <f>(Observaciones!D32+Observaciones!E32)/2</f>
        <v>14.15</v>
      </c>
      <c r="E32" s="119">
        <f t="shared" si="0"/>
        <v>1.6150528288927855</v>
      </c>
      <c r="F32" s="119">
        <f t="shared" si="1"/>
        <v>0.10467799774317721</v>
      </c>
      <c r="G32" s="119">
        <f t="shared" si="2"/>
        <v>2.4675918499999998</v>
      </c>
      <c r="H32" s="119">
        <f>0.001013*Constantes!$D$6/(0.622*G32)</f>
        <v>4.5157809349675282E-2</v>
      </c>
      <c r="I32" s="119">
        <f t="shared" si="3"/>
        <v>0.35672784756039339</v>
      </c>
      <c r="J32" s="119">
        <f t="shared" si="4"/>
        <v>-0.33191947513401066</v>
      </c>
      <c r="K32" s="119">
        <f>(Constantes!$D$12/0.8)*(Constantes!$D$7*J32^2+Constantes!$D$8*J32+Constantes!$D$9)</f>
        <v>19.52204931401894</v>
      </c>
      <c r="L32" s="119">
        <f>(Constantes!$D$12/0.8)*(0.00376*D32^2-0.0516*D32-6.967)</f>
        <v>-4.3401896249999998</v>
      </c>
      <c r="M32" s="13"/>
    </row>
    <row r="33" spans="2:13" x14ac:dyDescent="0.3">
      <c r="B33" s="12"/>
      <c r="C33" s="68">
        <v>28</v>
      </c>
      <c r="D33" s="67">
        <f>(Observaciones!D33+Observaciones!E33)/2</f>
        <v>13.75</v>
      </c>
      <c r="E33" s="119">
        <f t="shared" si="0"/>
        <v>1.5736468149943981</v>
      </c>
      <c r="F33" s="119">
        <f t="shared" si="1"/>
        <v>0.10231958493462359</v>
      </c>
      <c r="G33" s="119">
        <f t="shared" si="2"/>
        <v>2.4685362500000001</v>
      </c>
      <c r="H33" s="119">
        <f>0.001013*Constantes!$D$6/(0.622*G33)</f>
        <v>4.5140533105443567E-2</v>
      </c>
      <c r="I33" s="119">
        <f t="shared" si="3"/>
        <v>0.35417281924860555</v>
      </c>
      <c r="J33" s="119">
        <f t="shared" si="4"/>
        <v>-0.32775668506344269</v>
      </c>
      <c r="K33" s="119">
        <f>(Constantes!$D$12/0.8)*(Constantes!$D$7*J33^2+Constantes!$D$8*J33+Constantes!$D$9)</f>
        <v>19.517203065292133</v>
      </c>
      <c r="L33" s="119">
        <f>(Constantes!$D$12/0.8)*(0.00376*D33^2-0.0516*D33-6.967)</f>
        <v>-4.353515625</v>
      </c>
      <c r="M33" s="13"/>
    </row>
    <row r="34" spans="2:13" x14ac:dyDescent="0.3">
      <c r="B34" s="12"/>
      <c r="C34" s="68">
        <v>29</v>
      </c>
      <c r="D34" s="67">
        <f>(Observaciones!D34+Observaciones!E34)/2</f>
        <v>11.55</v>
      </c>
      <c r="E34" s="119">
        <f t="shared" si="0"/>
        <v>1.3621409164490859</v>
      </c>
      <c r="F34" s="119">
        <f t="shared" si="1"/>
        <v>9.0140238435898606E-2</v>
      </c>
      <c r="G34" s="119">
        <f t="shared" si="2"/>
        <v>2.4737304499999997</v>
      </c>
      <c r="H34" s="119">
        <f>0.001013*Constantes!$D$6/(0.622*G34)</f>
        <v>4.5045749554124839E-2</v>
      </c>
      <c r="I34" s="119">
        <f t="shared" si="3"/>
        <v>0.33962933384576244</v>
      </c>
      <c r="J34" s="119">
        <f t="shared" si="4"/>
        <v>-0.32349677361352186</v>
      </c>
      <c r="K34" s="119">
        <f>(Constantes!$D$12/0.8)*(Constantes!$D$7*J34^2+Constantes!$D$8*J34+Constantes!$D$9)</f>
        <v>19.511940844172109</v>
      </c>
      <c r="L34" s="119">
        <f>(Constantes!$D$12/0.8)*(0.00376*D34^2-0.0516*D34-6.967)</f>
        <v>-4.4133666250000001</v>
      </c>
      <c r="M34" s="13"/>
    </row>
    <row r="35" spans="2:13" x14ac:dyDescent="0.3">
      <c r="B35" s="12"/>
      <c r="C35" s="68">
        <v>30</v>
      </c>
      <c r="D35" s="67">
        <f>(Observaciones!D35+Observaciones!E35)/2</f>
        <v>13.55</v>
      </c>
      <c r="E35" s="119">
        <f t="shared" si="0"/>
        <v>1.5532953593153362</v>
      </c>
      <c r="F35" s="119">
        <f t="shared" si="1"/>
        <v>0.10115743021423786</v>
      </c>
      <c r="G35" s="119">
        <f t="shared" si="2"/>
        <v>2.46900845</v>
      </c>
      <c r="H35" s="119">
        <f>0.001013*Constantes!$D$6/(0.622*G35)</f>
        <v>4.5131899939472676E-2</v>
      </c>
      <c r="I35" s="119">
        <f t="shared" si="3"/>
        <v>0.35288492467431798</v>
      </c>
      <c r="J35" s="119">
        <f t="shared" si="4"/>
        <v>-0.31914100308794713</v>
      </c>
      <c r="K35" s="119">
        <f>(Constantes!$D$12/0.8)*(Constantes!$D$7*J35^2+Constantes!$D$8*J35+Constantes!$D$9)</f>
        <v>19.506243391574898</v>
      </c>
      <c r="L35" s="119">
        <f>(Constantes!$D$12/0.8)*(0.00376*D35^2-0.0516*D35-6.967)</f>
        <v>-4.3598966250000002</v>
      </c>
      <c r="M35" s="13"/>
    </row>
    <row r="36" spans="2:13" x14ac:dyDescent="0.3">
      <c r="B36" s="12"/>
      <c r="C36" s="68">
        <v>31</v>
      </c>
      <c r="D36" s="67">
        <f>(Observaciones!D36+Observaciones!E36)/2</f>
        <v>13.1</v>
      </c>
      <c r="E36" s="119">
        <f t="shared" si="0"/>
        <v>1.5083470419027751</v>
      </c>
      <c r="F36" s="119">
        <f t="shared" si="1"/>
        <v>9.8583579016665535E-2</v>
      </c>
      <c r="G36" s="119">
        <f t="shared" si="2"/>
        <v>2.4700709000000001</v>
      </c>
      <c r="H36" s="119">
        <f>0.001013*Constantes!$D$6/(0.622*G36)</f>
        <v>4.5112487384516987E-2</v>
      </c>
      <c r="I36" s="119">
        <f t="shared" si="3"/>
        <v>0.34996194939764519</v>
      </c>
      <c r="J36" s="119">
        <f t="shared" si="4"/>
        <v>-0.31469066419553055</v>
      </c>
      <c r="K36" s="119">
        <f>(Constantes!$D$12/0.8)*(Constantes!$D$7*J36^2+Constantes!$D$8*J36+Constantes!$D$9)</f>
        <v>19.500091390529125</v>
      </c>
      <c r="L36" s="119">
        <f>(Constantes!$D$12/0.8)*(0.00376*D36^2-0.0516*D36-6.967)</f>
        <v>-4.3735664999999999</v>
      </c>
      <c r="M36" s="13"/>
    </row>
    <row r="37" spans="2:13" x14ac:dyDescent="0.3">
      <c r="B37" s="12"/>
      <c r="C37" s="68">
        <v>32</v>
      </c>
      <c r="D37" s="67">
        <f>(Observaciones!D37+Observaciones!E37)/2</f>
        <v>13.95</v>
      </c>
      <c r="E37" s="119">
        <f t="shared" si="0"/>
        <v>1.5942318792002568</v>
      </c>
      <c r="F37" s="119">
        <f t="shared" si="1"/>
        <v>0.10349307775094918</v>
      </c>
      <c r="G37" s="119">
        <f t="shared" si="2"/>
        <v>2.4680640499999997</v>
      </c>
      <c r="H37" s="119">
        <f>0.001013*Constantes!$D$6/(0.622*G37)</f>
        <v>4.514916957487896E-2</v>
      </c>
      <c r="I37" s="119">
        <f t="shared" si="3"/>
        <v>0.35545379775699454</v>
      </c>
      <c r="J37" s="119">
        <f t="shared" si="4"/>
        <v>-0.31014707566773203</v>
      </c>
      <c r="K37" s="119">
        <f>(Constantes!$D$12/0.8)*(Constantes!$D$7*J37^2+Constantes!$D$8*J37+Constantes!$D$9)</f>
        <v>19.493465496795437</v>
      </c>
      <c r="L37" s="119">
        <f>(Constantes!$D$12/0.8)*(0.00376*D37^2-0.0516*D37-6.967)</f>
        <v>-4.3469466250000002</v>
      </c>
      <c r="M37" s="13"/>
    </row>
    <row r="38" spans="2:13" x14ac:dyDescent="0.3">
      <c r="B38" s="12"/>
      <c r="C38" s="68">
        <v>33</v>
      </c>
      <c r="D38" s="67">
        <f>(Observaciones!D38+Observaciones!E38)/2</f>
        <v>15.100000000000001</v>
      </c>
      <c r="E38" s="119">
        <f t="shared" si="0"/>
        <v>1.7172446826168704</v>
      </c>
      <c r="F38" s="119">
        <f t="shared" si="1"/>
        <v>0.11046518728234204</v>
      </c>
      <c r="G38" s="119">
        <f t="shared" si="2"/>
        <v>2.4653489</v>
      </c>
      <c r="H38" s="119">
        <f>0.001013*Constantes!$D$6/(0.622*G38)</f>
        <v>4.5198893477151461E-2</v>
      </c>
      <c r="I38" s="119">
        <f t="shared" si="3"/>
        <v>0.36268465146207884</v>
      </c>
      <c r="J38" s="119">
        <f t="shared" si="4"/>
        <v>-0.30551158386789107</v>
      </c>
      <c r="K38" s="119">
        <f>(Constantes!$D$12/0.8)*(Constantes!$D$7*J38^2+Constantes!$D$8*J38+Constantes!$D$9)</f>
        <v>19.486346369685965</v>
      </c>
      <c r="L38" s="119">
        <f>(Constantes!$D$12/0.8)*(0.00376*D38^2-0.0516*D38-6.967)</f>
        <v>-4.3055265</v>
      </c>
      <c r="M38" s="13"/>
    </row>
    <row r="39" spans="2:13" x14ac:dyDescent="0.3">
      <c r="B39" s="12"/>
      <c r="C39" s="68">
        <v>34</v>
      </c>
      <c r="D39" s="67">
        <f>(Observaciones!D39+Observaciones!E39)/2</f>
        <v>15.8</v>
      </c>
      <c r="E39" s="119">
        <f t="shared" si="0"/>
        <v>1.7961296162943761</v>
      </c>
      <c r="F39" s="119">
        <f t="shared" si="1"/>
        <v>0.11490140460696453</v>
      </c>
      <c r="G39" s="119">
        <f t="shared" si="2"/>
        <v>2.4636961999999998</v>
      </c>
      <c r="H39" s="119">
        <f>0.001013*Constantes!$D$6/(0.622*G39)</f>
        <v>4.5229213859692821E-2</v>
      </c>
      <c r="I39" s="119">
        <f t="shared" si="3"/>
        <v>0.36697319935543615</v>
      </c>
      <c r="J39" s="119">
        <f t="shared" si="4"/>
        <v>-0.30078556239227006</v>
      </c>
      <c r="K39" s="119">
        <f>(Constantes!$D$12/0.8)*(Constantes!$D$7*J39^2+Constantes!$D$8*J39+Constantes!$D$9)</f>
        <v>19.478714703044947</v>
      </c>
      <c r="L39" s="119">
        <f>(Constantes!$D$12/0.8)*(0.00376*D39^2-0.0516*D39-6.967)</f>
        <v>-4.2772709999999998</v>
      </c>
      <c r="M39" s="13"/>
    </row>
    <row r="40" spans="2:13" x14ac:dyDescent="0.3">
      <c r="B40" s="12"/>
      <c r="C40" s="68">
        <v>35</v>
      </c>
      <c r="D40" s="67">
        <f>(Observaciones!D40+Observaciones!E40)/2</f>
        <v>14.25</v>
      </c>
      <c r="E40" s="119">
        <f t="shared" si="0"/>
        <v>1.6255524772300411</v>
      </c>
      <c r="F40" s="119">
        <f t="shared" si="1"/>
        <v>0.10527477090559632</v>
      </c>
      <c r="G40" s="119">
        <f t="shared" si="2"/>
        <v>2.4673557499999998</v>
      </c>
      <c r="H40" s="119">
        <f>0.001013*Constantes!$D$6/(0.622*G40)</f>
        <v>4.5162130477176848E-2</v>
      </c>
      <c r="I40" s="119">
        <f t="shared" si="3"/>
        <v>0.35736227060066839</v>
      </c>
      <c r="J40" s="119">
        <f t="shared" si="4"/>
        <v>-0.29597041166302818</v>
      </c>
      <c r="K40" s="119">
        <f>(Constantes!$D$12/0.8)*(Constantes!$D$7*J40^2+Constantes!$D$8*J40+Constantes!$D$9)</f>
        <v>19.470551256351442</v>
      </c>
      <c r="L40" s="119">
        <f>(Constantes!$D$12/0.8)*(0.00376*D40^2-0.0516*D40-6.967)</f>
        <v>-4.3367406249999991</v>
      </c>
      <c r="M40" s="13"/>
    </row>
    <row r="41" spans="2:13" x14ac:dyDescent="0.3">
      <c r="B41" s="12"/>
      <c r="C41" s="68">
        <v>36</v>
      </c>
      <c r="D41" s="67">
        <f>(Observaciones!D41+Observaciones!E41)/2</f>
        <v>16.2</v>
      </c>
      <c r="E41" s="119">
        <f t="shared" si="0"/>
        <v>1.8426179820822144</v>
      </c>
      <c r="F41" s="119">
        <f t="shared" si="1"/>
        <v>0.11750364312754244</v>
      </c>
      <c r="G41" s="119">
        <f t="shared" si="2"/>
        <v>2.4627517999999999</v>
      </c>
      <c r="H41" s="119">
        <f>0.001013*Constantes!$D$6/(0.622*G41)</f>
        <v>4.5246558063671921E-2</v>
      </c>
      <c r="I41" s="119">
        <f t="shared" si="3"/>
        <v>0.36938537600029586</v>
      </c>
      <c r="J41" s="119">
        <f t="shared" si="4"/>
        <v>-0.29106755851324578</v>
      </c>
      <c r="K41" s="119">
        <f>(Constantes!$D$12/0.8)*(Constantes!$D$7*J41^2+Constantes!$D$8*J41+Constantes!$D$9)</f>
        <v>19.461836885904763</v>
      </c>
      <c r="L41" s="119">
        <f>(Constantes!$D$12/0.8)*(0.00376*D41^2-0.0516*D41-6.967)</f>
        <v>-4.2600910000000001</v>
      </c>
      <c r="M41" s="13"/>
    </row>
    <row r="42" spans="2:13" x14ac:dyDescent="0.3">
      <c r="B42" s="12"/>
      <c r="C42" s="68">
        <v>37</v>
      </c>
      <c r="D42" s="67">
        <f>(Observaciones!D42+Observaciones!E42)/2</f>
        <v>16.95</v>
      </c>
      <c r="E42" s="119">
        <f t="shared" si="0"/>
        <v>1.9326323570211814</v>
      </c>
      <c r="F42" s="119">
        <f t="shared" si="1"/>
        <v>0.12251782469422456</v>
      </c>
      <c r="G42" s="119">
        <f t="shared" si="2"/>
        <v>2.46098105</v>
      </c>
      <c r="H42" s="119">
        <f>0.001013*Constantes!$D$6/(0.622*G42)</f>
        <v>4.5279114325204789E-2</v>
      </c>
      <c r="I42" s="119">
        <f t="shared" si="3"/>
        <v>0.37383289911709017</v>
      </c>
      <c r="J42" s="119">
        <f t="shared" si="4"/>
        <v>-0.28607845576412366</v>
      </c>
      <c r="K42" s="119">
        <f>(Constantes!$D$12/0.8)*(Constantes!$D$7*J42^2+Constantes!$D$8*J42+Constantes!$D$9)</f>
        <v>19.452552576053279</v>
      </c>
      <c r="L42" s="119">
        <f>(Constantes!$D$12/0.8)*(0.00376*D42^2-0.0516*D42-6.967)</f>
        <v>-4.2258516249999998</v>
      </c>
      <c r="M42" s="13"/>
    </row>
    <row r="43" spans="2:13" x14ac:dyDescent="0.3">
      <c r="B43" s="12"/>
      <c r="C43" s="68">
        <v>38</v>
      </c>
      <c r="D43" s="67">
        <f>(Observaciones!D43+Observaciones!E43)/2</f>
        <v>15.85</v>
      </c>
      <c r="E43" s="119">
        <f t="shared" si="0"/>
        <v>1.8018838624902389</v>
      </c>
      <c r="F43" s="119">
        <f t="shared" si="1"/>
        <v>0.11522398374570866</v>
      </c>
      <c r="G43" s="119">
        <f t="shared" si="2"/>
        <v>2.46357815</v>
      </c>
      <c r="H43" s="119">
        <f>0.001013*Constantes!$D$6/(0.622*G43)</f>
        <v>4.5231381157976466E-2</v>
      </c>
      <c r="I43" s="119">
        <f t="shared" si="3"/>
        <v>0.36727624993356689</v>
      </c>
      <c r="J43" s="119">
        <f t="shared" si="4"/>
        <v>-0.28100458179447974</v>
      </c>
      <c r="K43" s="119">
        <f>(Constantes!$D$12/0.8)*(Constantes!$D$7*J43^2+Constantes!$D$8*J43+Constantes!$D$9)</f>
        <v>19.44267947042696</v>
      </c>
      <c r="L43" s="119">
        <f>(Constantes!$D$12/0.8)*(0.00376*D43^2-0.0516*D43-6.967)</f>
        <v>-4.2751646249999995</v>
      </c>
      <c r="M43" s="13"/>
    </row>
    <row r="44" spans="2:13" x14ac:dyDescent="0.3">
      <c r="B44" s="12"/>
      <c r="C44" s="68">
        <v>39</v>
      </c>
      <c r="D44" s="67">
        <f>(Observaciones!D44+Observaciones!E44)/2</f>
        <v>16.350000000000001</v>
      </c>
      <c r="E44" s="119">
        <f t="shared" si="0"/>
        <v>1.8603210189575405</v>
      </c>
      <c r="F44" s="119">
        <f t="shared" si="1"/>
        <v>0.11849229571827896</v>
      </c>
      <c r="G44" s="119">
        <f t="shared" si="2"/>
        <v>2.4623976499999998</v>
      </c>
      <c r="H44" s="119">
        <f>0.001013*Constantes!$D$6/(0.622*G44)</f>
        <v>4.5253065570100968E-2</v>
      </c>
      <c r="I44" s="119">
        <f t="shared" si="3"/>
        <v>0.37028273686798835</v>
      </c>
      <c r="J44" s="119">
        <f t="shared" si="4"/>
        <v>-0.2758474401026747</v>
      </c>
      <c r="K44" s="119">
        <f>(Constantes!$D$12/0.8)*(Constantes!$D$7*J44^2+Constantes!$D$8*J44+Constantes!$D$9)</f>
        <v>19.432198903134118</v>
      </c>
      <c r="L44" s="119">
        <f>(Constantes!$D$12/0.8)*(0.00376*D44^2-0.0516*D44-6.967)</f>
        <v>-4.2534546249999998</v>
      </c>
      <c r="M44" s="13"/>
    </row>
    <row r="45" spans="2:13" x14ac:dyDescent="0.3">
      <c r="B45" s="12"/>
      <c r="C45" s="68">
        <v>40</v>
      </c>
      <c r="D45" s="67">
        <f>(Observaciones!D45+Observaciones!E45)/2</f>
        <v>13.45</v>
      </c>
      <c r="E45" s="119">
        <f t="shared" si="0"/>
        <v>1.5432065279848868</v>
      </c>
      <c r="F45" s="119">
        <f t="shared" si="1"/>
        <v>0.1005805769400801</v>
      </c>
      <c r="G45" s="119">
        <f t="shared" si="2"/>
        <v>2.46924455</v>
      </c>
      <c r="H45" s="119">
        <f>0.001013*Constantes!$D$6/(0.622*G45)</f>
        <v>4.5127584594694167E-2</v>
      </c>
      <c r="I45" s="119">
        <f t="shared" si="3"/>
        <v>0.35223838816895903</v>
      </c>
      <c r="J45" s="119">
        <f t="shared" si="4"/>
        <v>-0.27060855886109181</v>
      </c>
      <c r="K45" s="119">
        <f>(Constantes!$D$12/0.8)*(Constantes!$D$7*J45^2+Constantes!$D$8*J45+Constantes!$D$9)</f>
        <v>19.421092429882737</v>
      </c>
      <c r="L45" s="119">
        <f>(Constantes!$D$12/0.8)*(0.00376*D45^2-0.0516*D45-6.967)</f>
        <v>-4.3630166249999993</v>
      </c>
      <c r="M45" s="13"/>
    </row>
    <row r="46" spans="2:13" x14ac:dyDescent="0.3">
      <c r="B46" s="12"/>
      <c r="C46" s="68">
        <v>41</v>
      </c>
      <c r="D46" s="67">
        <f>(Observaciones!D46+Observaciones!E46)/2</f>
        <v>14.4</v>
      </c>
      <c r="E46" s="119">
        <f t="shared" si="0"/>
        <v>1.6414142277133972</v>
      </c>
      <c r="F46" s="119">
        <f t="shared" si="1"/>
        <v>0.10617535372371334</v>
      </c>
      <c r="G46" s="119">
        <f t="shared" si="2"/>
        <v>2.4670015999999997</v>
      </c>
      <c r="H46" s="119">
        <f>0.001013*Constantes!$D$6/(0.622*G46)</f>
        <v>4.5168613719226022E-2</v>
      </c>
      <c r="I46" s="119">
        <f t="shared" si="3"/>
        <v>0.3583106491514223</v>
      </c>
      <c r="J46" s="119">
        <f t="shared" si="4"/>
        <v>-0.26528949046330735</v>
      </c>
      <c r="K46" s="119">
        <f>(Constantes!$D$12/0.8)*(Constantes!$D$7*J46^2+Constantes!$D$8*J46+Constantes!$D$9)</f>
        <v>19.409341858986831</v>
      </c>
      <c r="L46" s="119">
        <f>(Constantes!$D$12/0.8)*(0.00376*D46^2-0.0516*D46-6.967)</f>
        <v>-4.3314789999999999</v>
      </c>
      <c r="M46" s="13"/>
    </row>
    <row r="47" spans="2:13" x14ac:dyDescent="0.3">
      <c r="B47" s="12"/>
      <c r="C47" s="68">
        <v>42</v>
      </c>
      <c r="D47" s="67">
        <f>(Observaciones!D47+Observaciones!E47)/2</f>
        <v>12.85</v>
      </c>
      <c r="E47" s="119">
        <f t="shared" si="0"/>
        <v>1.4838724736816862</v>
      </c>
      <c r="F47" s="119">
        <f t="shared" si="1"/>
        <v>9.717790188805045E-2</v>
      </c>
      <c r="G47" s="119">
        <f t="shared" si="2"/>
        <v>2.4706611499999998</v>
      </c>
      <c r="H47" s="119">
        <f>0.001013*Constantes!$D$6/(0.622*G47)</f>
        <v>4.5101709846011272E-2</v>
      </c>
      <c r="I47" s="119">
        <f t="shared" si="3"/>
        <v>0.34832304299622313</v>
      </c>
      <c r="J47" s="119">
        <f t="shared" si="4"/>
        <v>-0.25989181106408255</v>
      </c>
      <c r="K47" s="119">
        <f>(Constantes!$D$12/0.8)*(Constantes!$D$7*J47^2+Constantes!$D$8*J47+Constantes!$D$9)</f>
        <v>19.396929282218398</v>
      </c>
      <c r="L47" s="119">
        <f>(Constantes!$D$12/0.8)*(0.00376*D47^2-0.0516*D47-6.967)</f>
        <v>-4.380749625</v>
      </c>
      <c r="M47" s="13"/>
    </row>
    <row r="48" spans="2:13" x14ac:dyDescent="0.3">
      <c r="B48" s="12"/>
      <c r="C48" s="68">
        <v>43</v>
      </c>
      <c r="D48" s="67">
        <f>(Observaciones!D48+Observaciones!E48)/2</f>
        <v>14.95</v>
      </c>
      <c r="E48" s="119">
        <f t="shared" si="0"/>
        <v>1.7007416492954901</v>
      </c>
      <c r="F48" s="119">
        <f t="shared" si="1"/>
        <v>0.10953374874986048</v>
      </c>
      <c r="G48" s="119">
        <f t="shared" si="2"/>
        <v>2.4657030500000001</v>
      </c>
      <c r="H48" s="119">
        <f>0.001013*Constantes!$D$6/(0.622*G48)</f>
        <v>4.5192401540450108E-2</v>
      </c>
      <c r="I48" s="119">
        <f t="shared" si="3"/>
        <v>0.36175455161738501</v>
      </c>
      <c r="J48" s="119">
        <f t="shared" si="4"/>
        <v>-0.25441712011231477</v>
      </c>
      <c r="K48" s="119">
        <f>(Constantes!$D$12/0.8)*(Constantes!$D$7*J48^2+Constantes!$D$8*J48+Constantes!$D$9)</f>
        <v>19.383837105465599</v>
      </c>
      <c r="L48" s="119">
        <f>(Constantes!$D$12/0.8)*(0.00376*D48^2-0.0516*D48-6.967)</f>
        <v>-4.3112816249999995</v>
      </c>
      <c r="M48" s="13"/>
    </row>
    <row r="49" spans="2:13" x14ac:dyDescent="0.3">
      <c r="B49" s="12"/>
      <c r="C49" s="68">
        <v>44</v>
      </c>
      <c r="D49" s="67">
        <f>(Observaciones!D49+Observaciones!E49)/2</f>
        <v>15.8</v>
      </c>
      <c r="E49" s="119">
        <f t="shared" si="0"/>
        <v>1.7961296162943761</v>
      </c>
      <c r="F49" s="119">
        <f t="shared" si="1"/>
        <v>0.11490140460696453</v>
      </c>
      <c r="G49" s="119">
        <f t="shared" si="2"/>
        <v>2.4636961999999998</v>
      </c>
      <c r="H49" s="119">
        <f>0.001013*Constantes!$D$6/(0.622*G49)</f>
        <v>4.5229213859692821E-2</v>
      </c>
      <c r="I49" s="119">
        <f t="shared" si="3"/>
        <v>0.36697319935543615</v>
      </c>
      <c r="J49" s="119">
        <f t="shared" si="4"/>
        <v>-0.24886703987708655</v>
      </c>
      <c r="K49" s="119">
        <f>(Constantes!$D$12/0.8)*(Constantes!$D$7*J49^2+Constantes!$D$8*J49+Constantes!$D$9)</f>
        <v>19.370048079158099</v>
      </c>
      <c r="L49" s="119">
        <f>(Constantes!$D$12/0.8)*(0.00376*D49^2-0.0516*D49-6.967)</f>
        <v>-4.2772709999999998</v>
      </c>
      <c r="M49" s="13"/>
    </row>
    <row r="50" spans="2:13" x14ac:dyDescent="0.3">
      <c r="B50" s="12"/>
      <c r="C50" s="68">
        <v>45</v>
      </c>
      <c r="D50" s="67">
        <f>(Observaciones!D50+Observaciones!E50)/2</f>
        <v>14.9</v>
      </c>
      <c r="E50" s="119">
        <f t="shared" si="0"/>
        <v>1.6952716301356707</v>
      </c>
      <c r="F50" s="119">
        <f t="shared" si="1"/>
        <v>0.10922475617100802</v>
      </c>
      <c r="G50" s="119">
        <f t="shared" si="2"/>
        <v>2.4658210999999999</v>
      </c>
      <c r="H50" s="119">
        <f>0.001013*Constantes!$D$6/(0.622*G50)</f>
        <v>4.5190237975947463E-2</v>
      </c>
      <c r="I50" s="119">
        <f t="shared" si="3"/>
        <v>0.36144364658766281</v>
      </c>
      <c r="J50" s="119">
        <f t="shared" si="4"/>
        <v>-0.2432432149669522</v>
      </c>
      <c r="K50" s="119">
        <f>(Constantes!$D$12/0.8)*(Constantes!$D$7*J50^2+Constantes!$D$8*J50+Constantes!$D$9)</f>
        <v>19.355545328420625</v>
      </c>
      <c r="L50" s="119">
        <f>(Constantes!$D$12/0.8)*(0.00376*D50^2-0.0516*D50-6.967)</f>
        <v>-4.3131765</v>
      </c>
      <c r="M50" s="13"/>
    </row>
    <row r="51" spans="2:13" x14ac:dyDescent="0.3">
      <c r="B51" s="12"/>
      <c r="C51" s="68">
        <v>46</v>
      </c>
      <c r="D51" s="67">
        <f>(Observaciones!D51+Observaciones!E51)/2</f>
        <v>15.25</v>
      </c>
      <c r="E51" s="119">
        <f t="shared" si="0"/>
        <v>1.7338879625062771</v>
      </c>
      <c r="F51" s="119">
        <f t="shared" si="1"/>
        <v>0.11140334723771557</v>
      </c>
      <c r="G51" s="119">
        <f t="shared" si="2"/>
        <v>2.4649947499999998</v>
      </c>
      <c r="H51" s="119">
        <f>0.001013*Constantes!$D$6/(0.622*G51)</f>
        <v>4.5205387279268053E-2</v>
      </c>
      <c r="I51" s="119">
        <f t="shared" si="3"/>
        <v>0.36361082673457973</v>
      </c>
      <c r="J51" s="119">
        <f t="shared" si="4"/>
        <v>-0.23754731184260455</v>
      </c>
      <c r="K51" s="119">
        <f>(Constantes!$D$12/0.8)*(Constantes!$D$7*J51^2+Constantes!$D$8*J51+Constantes!$D$9)</f>
        <v>19.340312382916125</v>
      </c>
      <c r="L51" s="119">
        <f>(Constantes!$D$12/0.8)*(0.00376*D51^2-0.0516*D51-6.967)</f>
        <v>-4.2996656249999994</v>
      </c>
      <c r="M51" s="13"/>
    </row>
    <row r="52" spans="2:13" x14ac:dyDescent="0.3">
      <c r="B52" s="12"/>
      <c r="C52" s="68">
        <v>47</v>
      </c>
      <c r="D52" s="67">
        <f>(Observaciones!D52+Observaciones!E52)/2</f>
        <v>14.899999999999999</v>
      </c>
      <c r="E52" s="119">
        <f t="shared" si="0"/>
        <v>1.6952716301356705</v>
      </c>
      <c r="F52" s="119">
        <f t="shared" si="1"/>
        <v>0.10922475617100801</v>
      </c>
      <c r="G52" s="119">
        <f t="shared" si="2"/>
        <v>2.4658210999999999</v>
      </c>
      <c r="H52" s="119">
        <f>0.001013*Constantes!$D$6/(0.622*G52)</f>
        <v>4.5190237975947463E-2</v>
      </c>
      <c r="I52" s="119">
        <f t="shared" si="3"/>
        <v>0.36144364658766276</v>
      </c>
      <c r="J52" s="119">
        <f t="shared" si="4"/>
        <v>-0.23178101832306711</v>
      </c>
      <c r="K52" s="119">
        <f>(Constantes!$D$12/0.8)*(Constantes!$D$7*J52^2+Constantes!$D$8*J52+Constantes!$D$9)</f>
        <v>19.324333206340278</v>
      </c>
      <c r="L52" s="119">
        <f>(Constantes!$D$12/0.8)*(0.00376*D52^2-0.0516*D52-6.967)</f>
        <v>-4.3131765</v>
      </c>
      <c r="M52" s="13"/>
    </row>
    <row r="53" spans="2:13" x14ac:dyDescent="0.3">
      <c r="B53" s="12"/>
      <c r="C53" s="68">
        <v>48</v>
      </c>
      <c r="D53" s="67">
        <f>(Observaciones!D53+Observaciones!E53)/2</f>
        <v>14.95</v>
      </c>
      <c r="E53" s="119">
        <f t="shared" si="0"/>
        <v>1.7007416492954901</v>
      </c>
      <c r="F53" s="119">
        <f t="shared" si="1"/>
        <v>0.10953374874986048</v>
      </c>
      <c r="G53" s="119">
        <f t="shared" si="2"/>
        <v>2.4657030500000001</v>
      </c>
      <c r="H53" s="119">
        <f>0.001013*Constantes!$D$6/(0.622*G53)</f>
        <v>4.5192401540450108E-2</v>
      </c>
      <c r="I53" s="119">
        <f t="shared" si="3"/>
        <v>0.36175455161738501</v>
      </c>
      <c r="J53" s="119">
        <f t="shared" si="4"/>
        <v>-0.22594604308555641</v>
      </c>
      <c r="K53" s="119">
        <f>(Constantes!$D$12/0.8)*(Constantes!$D$7*J53^2+Constantes!$D$8*J53+Constantes!$D$9)</f>
        <v>19.307592225529401</v>
      </c>
      <c r="L53" s="119">
        <f>(Constantes!$D$12/0.8)*(0.00376*D53^2-0.0516*D53-6.967)</f>
        <v>-4.3112816249999995</v>
      </c>
      <c r="M53" s="13"/>
    </row>
    <row r="54" spans="2:13" x14ac:dyDescent="0.3">
      <c r="B54" s="12"/>
      <c r="C54" s="68">
        <v>49</v>
      </c>
      <c r="D54" s="67">
        <f>(Observaciones!D54+Observaciones!E54)/2</f>
        <v>15.9</v>
      </c>
      <c r="E54" s="119">
        <f t="shared" si="0"/>
        <v>1.8076542599824501</v>
      </c>
      <c r="F54" s="119">
        <f t="shared" si="1"/>
        <v>0.11554733155589622</v>
      </c>
      <c r="G54" s="119">
        <f t="shared" si="2"/>
        <v>2.4634600999999998</v>
      </c>
      <c r="H54" s="119">
        <f>0.001013*Constantes!$D$6/(0.622*G54)</f>
        <v>4.5233548663975741E-2</v>
      </c>
      <c r="I54" s="119">
        <f t="shared" si="3"/>
        <v>0.36757886380267918</v>
      </c>
      <c r="J54" s="119">
        <f t="shared" si="4"/>
        <v>-0.22004411515916453</v>
      </c>
      <c r="K54" s="119">
        <f>(Constantes!$D$12/0.8)*(Constantes!$D$7*J54^2+Constantes!$D$8*J54+Constantes!$D$9)</f>
        <v>19.290074359144313</v>
      </c>
      <c r="L54" s="119">
        <f>(Constantes!$D$12/0.8)*(0.00376*D54^2-0.0516*D54-6.967)</f>
        <v>-4.2730464999999995</v>
      </c>
      <c r="M54" s="13"/>
    </row>
    <row r="55" spans="2:13" x14ac:dyDescent="0.3">
      <c r="B55" s="12"/>
      <c r="C55" s="68">
        <v>50</v>
      </c>
      <c r="D55" s="67">
        <f>(Observaciones!D55+Observaciones!E55)/2</f>
        <v>14.6</v>
      </c>
      <c r="E55" s="119">
        <f t="shared" si="0"/>
        <v>1.6627743376092956</v>
      </c>
      <c r="F55" s="119">
        <f t="shared" si="1"/>
        <v>0.10738631317466246</v>
      </c>
      <c r="G55" s="119">
        <f t="shared" si="2"/>
        <v>2.4665293999999998</v>
      </c>
      <c r="H55" s="119">
        <f>0.001013*Constantes!$D$6/(0.622*G55)</f>
        <v>4.5177260938025939E-2</v>
      </c>
      <c r="I55" s="119">
        <f t="shared" si="3"/>
        <v>0.35956906979682196</v>
      </c>
      <c r="J55" s="119">
        <f t="shared" si="4"/>
        <v>-0.21407698341251005</v>
      </c>
      <c r="K55" s="119">
        <f>(Constantes!$D$12/0.8)*(Constantes!$D$7*J55^2+Constantes!$D$8*J55+Constantes!$D$9)</f>
        <v>19.27176504589303</v>
      </c>
      <c r="L55" s="119">
        <f>(Constantes!$D$12/0.8)*(0.00376*D55^2-0.0516*D55-6.967)</f>
        <v>-4.3242989999999999</v>
      </c>
      <c r="M55" s="13"/>
    </row>
    <row r="56" spans="2:13" x14ac:dyDescent="0.3">
      <c r="B56" s="12"/>
      <c r="C56" s="68">
        <v>51</v>
      </c>
      <c r="D56" s="67">
        <f>(Observaciones!D56+Observaciones!E56)/2</f>
        <v>13</v>
      </c>
      <c r="E56" s="119">
        <f t="shared" si="0"/>
        <v>1.4985150190445926</v>
      </c>
      <c r="F56" s="119">
        <f t="shared" si="1"/>
        <v>9.8019245431965704E-2</v>
      </c>
      <c r="G56" s="119">
        <f t="shared" si="2"/>
        <v>2.470307</v>
      </c>
      <c r="H56" s="119">
        <f>0.001013*Constantes!$D$6/(0.622*G56)</f>
        <v>4.5108175751075688E-2</v>
      </c>
      <c r="I56" s="119">
        <f t="shared" si="3"/>
        <v>0.3493076722279615</v>
      </c>
      <c r="J56" s="119">
        <f t="shared" si="4"/>
        <v>-0.20804641603551069</v>
      </c>
      <c r="K56" s="119">
        <f>(Constantes!$D$12/0.8)*(Constantes!$D$7*J56^2+Constantes!$D$8*J56+Constantes!$D$9)</f>
        <v>19.252650272255934</v>
      </c>
      <c r="L56" s="119">
        <f>(Constantes!$D$12/0.8)*(0.00376*D56^2-0.0516*D56-6.967)</f>
        <v>-4.3764749999999992</v>
      </c>
      <c r="M56" s="13"/>
    </row>
    <row r="57" spans="2:13" x14ac:dyDescent="0.3">
      <c r="B57" s="12"/>
      <c r="C57" s="68">
        <v>52</v>
      </c>
      <c r="D57" s="67">
        <f>(Observaciones!D57+Observaciones!E57)/2</f>
        <v>11.2</v>
      </c>
      <c r="E57" s="119">
        <f t="shared" si="0"/>
        <v>1.3309049906437358</v>
      </c>
      <c r="F57" s="119">
        <f t="shared" si="1"/>
        <v>8.8321456330061332E-2</v>
      </c>
      <c r="G57" s="119">
        <f t="shared" si="2"/>
        <v>2.4745567999999998</v>
      </c>
      <c r="H57" s="119">
        <f>0.001013*Constantes!$D$6/(0.622*G57)</f>
        <v>4.5030707040191013E-2</v>
      </c>
      <c r="I57" s="119">
        <f t="shared" si="3"/>
        <v>0.33724015024190968</v>
      </c>
      <c r="J57" s="119">
        <f t="shared" si="4"/>
        <v>-0.20195420001543066</v>
      </c>
      <c r="K57" s="119">
        <f>(Constantes!$D$12/0.8)*(Constantes!$D$7*J57^2+Constantes!$D$8*J57+Constantes!$D$9)</f>
        <v>19.232716599677275</v>
      </c>
      <c r="L57" s="119">
        <f>(Constantes!$D$12/0.8)*(0.00376*D57^2-0.0516*D57-6.967)</f>
        <v>-4.4207910000000004</v>
      </c>
      <c r="M57" s="13"/>
    </row>
    <row r="58" spans="2:13" x14ac:dyDescent="0.3">
      <c r="B58" s="12"/>
      <c r="C58" s="68">
        <v>53</v>
      </c>
      <c r="D58" s="67">
        <f>(Observaciones!D58+Observaciones!E58)/2</f>
        <v>10.7</v>
      </c>
      <c r="E58" s="119">
        <f t="shared" si="0"/>
        <v>1.2873744557569893</v>
      </c>
      <c r="F58" s="119">
        <f t="shared" si="1"/>
        <v>8.5777518855556414E-2</v>
      </c>
      <c r="G58" s="119">
        <f t="shared" si="2"/>
        <v>2.4757373</v>
      </c>
      <c r="H58" s="119">
        <f>0.001013*Constantes!$D$6/(0.622*G58)</f>
        <v>4.5009235153952935E-2</v>
      </c>
      <c r="I58" s="119">
        <f t="shared" si="3"/>
        <v>0.33379183113820976</v>
      </c>
      <c r="J58" s="119">
        <f t="shared" si="4"/>
        <v>-0.19580214060735746</v>
      </c>
      <c r="K58" s="119">
        <f>(Constantes!$D$12/0.8)*(Constantes!$D$7*J58^2+Constantes!$D$8*J58+Constantes!$D$9)</f>
        <v>19.211951191187786</v>
      </c>
      <c r="L58" s="119">
        <f>(Constantes!$D$12/0.8)*(0.00376*D58^2-0.0516*D58-6.967)</f>
        <v>-4.4303984999999999</v>
      </c>
      <c r="M58" s="13"/>
    </row>
    <row r="59" spans="2:13" x14ac:dyDescent="0.3">
      <c r="B59" s="12"/>
      <c r="C59" s="68">
        <v>54</v>
      </c>
      <c r="D59" s="67">
        <f>(Observaciones!D59+Observaciones!E59)/2</f>
        <v>14.25</v>
      </c>
      <c r="E59" s="119">
        <f t="shared" si="0"/>
        <v>1.6255524772300411</v>
      </c>
      <c r="F59" s="119">
        <f t="shared" si="1"/>
        <v>0.10527477090559632</v>
      </c>
      <c r="G59" s="119">
        <f t="shared" si="2"/>
        <v>2.4673557499999998</v>
      </c>
      <c r="H59" s="119">
        <f>0.001013*Constantes!$D$6/(0.622*G59)</f>
        <v>4.5162130477176848E-2</v>
      </c>
      <c r="I59" s="119">
        <f t="shared" si="3"/>
        <v>0.35736227060066839</v>
      </c>
      <c r="J59" s="119">
        <f t="shared" si="4"/>
        <v>-0.18959206079926599</v>
      </c>
      <c r="K59" s="119">
        <f>(Constantes!$D$12/0.8)*(Constantes!$D$7*J59^2+Constantes!$D$8*J59+Constantes!$D$9)</f>
        <v>19.190341837423617</v>
      </c>
      <c r="L59" s="119">
        <f>(Constantes!$D$12/0.8)*(0.00376*D59^2-0.0516*D59-6.967)</f>
        <v>-4.3367406249999991</v>
      </c>
      <c r="M59" s="13"/>
    </row>
    <row r="60" spans="2:13" x14ac:dyDescent="0.3">
      <c r="B60" s="12"/>
      <c r="C60" s="68">
        <v>55</v>
      </c>
      <c r="D60" s="67">
        <f>(Observaciones!D60+Observaciones!E60)/2</f>
        <v>14.5</v>
      </c>
      <c r="E60" s="119">
        <f t="shared" si="0"/>
        <v>1.6520640028566567</v>
      </c>
      <c r="F60" s="119">
        <f t="shared" si="1"/>
        <v>0.10677937410937641</v>
      </c>
      <c r="G60" s="119">
        <f t="shared" si="2"/>
        <v>2.4667654999999997</v>
      </c>
      <c r="H60" s="119">
        <f>0.001013*Constantes!$D$6/(0.622*G60)</f>
        <v>4.5172936914803029E-2</v>
      </c>
      <c r="I60" s="119">
        <f t="shared" si="3"/>
        <v>0.35894072909367275</v>
      </c>
      <c r="J60" s="119">
        <f t="shared" si="4"/>
        <v>-0.18332580077182795</v>
      </c>
      <c r="K60" s="119">
        <f>(Constantes!$D$12/0.8)*(Constantes!$D$7*J60^2+Constantes!$D$8*J60+Constantes!$D$9)</f>
        <v>19.167876982007542</v>
      </c>
      <c r="L60" s="119">
        <f>(Constantes!$D$12/0.8)*(0.00376*D60^2-0.0516*D60-6.967)</f>
        <v>-4.3279125000000001</v>
      </c>
      <c r="M60" s="13"/>
    </row>
    <row r="61" spans="2:13" x14ac:dyDescent="0.3">
      <c r="B61" s="12"/>
      <c r="C61" s="68">
        <v>56</v>
      </c>
      <c r="D61" s="67">
        <f>(Observaciones!D61+Observaciones!E61)/2</f>
        <v>14.15</v>
      </c>
      <c r="E61" s="119">
        <f t="shared" si="0"/>
        <v>1.6150528288927855</v>
      </c>
      <c r="F61" s="119">
        <f t="shared" si="1"/>
        <v>0.10467799774317721</v>
      </c>
      <c r="G61" s="119">
        <f t="shared" si="2"/>
        <v>2.4675918499999998</v>
      </c>
      <c r="H61" s="119">
        <f>0.001013*Constantes!$D$6/(0.622*G61)</f>
        <v>4.5157809349675282E-2</v>
      </c>
      <c r="I61" s="119">
        <f t="shared" si="3"/>
        <v>0.35672784756039339</v>
      </c>
      <c r="J61" s="119">
        <f t="shared" si="4"/>
        <v>-0.17700521735312635</v>
      </c>
      <c r="K61" s="119">
        <f>(Constantes!$D$12/0.8)*(Constantes!$D$7*J61^2+Constantes!$D$8*J61+Constantes!$D$9)</f>
        <v>19.144545746259197</v>
      </c>
      <c r="L61" s="119">
        <f>(Constantes!$D$12/0.8)*(0.00376*D61^2-0.0516*D61-6.967)</f>
        <v>-4.3401896249999998</v>
      </c>
      <c r="M61" s="13"/>
    </row>
    <row r="62" spans="2:13" x14ac:dyDescent="0.3">
      <c r="B62" s="12"/>
      <c r="C62" s="68">
        <v>57</v>
      </c>
      <c r="D62" s="67">
        <f>(Observaciones!D62+Observaciones!E62)/2</f>
        <v>15.35</v>
      </c>
      <c r="E62" s="119">
        <f t="shared" si="0"/>
        <v>1.7450618963749391</v>
      </c>
      <c r="F62" s="119">
        <f t="shared" si="1"/>
        <v>0.112032540584853</v>
      </c>
      <c r="G62" s="119">
        <f t="shared" si="2"/>
        <v>2.4647586499999998</v>
      </c>
      <c r="H62" s="119">
        <f>0.001013*Constantes!$D$6/(0.622*G62)</f>
        <v>4.5209717517418001E-2</v>
      </c>
      <c r="I62" s="119">
        <f t="shared" si="3"/>
        <v>0.36422609565334357</v>
      </c>
      <c r="J62" s="119">
        <f t="shared" si="4"/>
        <v>-0.17063218346843756</v>
      </c>
      <c r="K62" s="119">
        <f>(Constantes!$D$12/0.8)*(Constantes!$D$7*J62^2+Constantes!$D$8*J62+Constantes!$D$9)</f>
        <v>19.120337953201695</v>
      </c>
      <c r="L62" s="119">
        <f>(Constantes!$D$12/0.8)*(0.00376*D62^2-0.0516*D62-6.967)</f>
        <v>-4.2956996249999992</v>
      </c>
      <c r="M62" s="13"/>
    </row>
    <row r="63" spans="2:13" x14ac:dyDescent="0.3">
      <c r="B63" s="12"/>
      <c r="C63" s="68">
        <v>58</v>
      </c>
      <c r="D63" s="67">
        <f>(Observaciones!D63+Observaciones!E63)/2</f>
        <v>12.9</v>
      </c>
      <c r="E63" s="119">
        <f t="shared" si="0"/>
        <v>1.4887393027557323</v>
      </c>
      <c r="F63" s="119">
        <f t="shared" si="1"/>
        <v>9.7457663967834368E-2</v>
      </c>
      <c r="G63" s="119">
        <f t="shared" si="2"/>
        <v>2.4705431</v>
      </c>
      <c r="H63" s="119">
        <f>0.001013*Constantes!$D$6/(0.622*G63)</f>
        <v>4.5103864941725781E-2</v>
      </c>
      <c r="I63" s="119">
        <f t="shared" si="3"/>
        <v>0.34865168081674919</v>
      </c>
      <c r="J63" s="119">
        <f t="shared" si="4"/>
        <v>-0.16420858758524295</v>
      </c>
      <c r="K63" s="119">
        <f>(Constantes!$D$12/0.8)*(Constantes!$D$7*J63^2+Constantes!$D$8*J63+Constantes!$D$9)</f>
        <v>19.095244150832961</v>
      </c>
      <c r="L63" s="119">
        <f>(Constantes!$D$12/0.8)*(0.00376*D63^2-0.0516*D63-6.967)</f>
        <v>-4.3793364999999991</v>
      </c>
      <c r="M63" s="13"/>
    </row>
    <row r="64" spans="2:13" x14ac:dyDescent="0.3">
      <c r="B64" s="12"/>
      <c r="C64" s="68">
        <v>59</v>
      </c>
      <c r="D64" s="67">
        <f>(Observaciones!D64+Observaciones!E64)/2</f>
        <v>14.45</v>
      </c>
      <c r="E64" s="119">
        <f t="shared" si="0"/>
        <v>1.6467315635702708</v>
      </c>
      <c r="F64" s="119">
        <f t="shared" si="1"/>
        <v>0.10647699979012407</v>
      </c>
      <c r="G64" s="119">
        <f t="shared" si="2"/>
        <v>2.4668835499999999</v>
      </c>
      <c r="H64" s="119">
        <f>0.001013*Constantes!$D$6/(0.622*G64)</f>
        <v>4.5170775213573627E-2</v>
      </c>
      <c r="I64" s="119">
        <f t="shared" si="3"/>
        <v>0.3586259064602611</v>
      </c>
      <c r="J64" s="119">
        <f t="shared" si="4"/>
        <v>-0.15773633315363528</v>
      </c>
      <c r="K64" s="119">
        <f>(Constantes!$D$12/0.8)*(Constantes!$D$7*J64^2+Constantes!$D$8*J64+Constantes!$D$9)</f>
        <v>19.069255634630828</v>
      </c>
      <c r="L64" s="119">
        <f>(Constantes!$D$12/0.8)*(0.00376*D64^2-0.0516*D64-6.967)</f>
        <v>-4.3297016250000002</v>
      </c>
      <c r="M64" s="13"/>
    </row>
    <row r="65" spans="2:13" x14ac:dyDescent="0.3">
      <c r="B65" s="12"/>
      <c r="C65" s="68">
        <v>60</v>
      </c>
      <c r="D65" s="67">
        <f>(Observaciones!D65+Observaciones!E65)/2</f>
        <v>14.5</v>
      </c>
      <c r="E65" s="119">
        <f t="shared" si="0"/>
        <v>1.6520640028566567</v>
      </c>
      <c r="F65" s="119">
        <f t="shared" si="1"/>
        <v>0.10677937410937641</v>
      </c>
      <c r="G65" s="119">
        <f t="shared" si="2"/>
        <v>2.4667654999999997</v>
      </c>
      <c r="H65" s="119">
        <f>0.001013*Constantes!$D$6/(0.622*G65)</f>
        <v>4.5172936914803029E-2</v>
      </c>
      <c r="I65" s="119">
        <f t="shared" si="3"/>
        <v>0.35894072909367275</v>
      </c>
      <c r="J65" s="119">
        <f t="shared" si="4"/>
        <v>-0.15121733804228529</v>
      </c>
      <c r="K65" s="119">
        <f>(Constantes!$D$12/0.8)*(Constantes!$D$7*J65^2+Constantes!$D$8*J65+Constantes!$D$9)</f>
        <v>19.042364469261916</v>
      </c>
      <c r="L65" s="119">
        <f>(Constantes!$D$12/0.8)*(0.00376*D65^2-0.0516*D65-6.967)</f>
        <v>-4.3279125000000001</v>
      </c>
      <c r="M65" s="13"/>
    </row>
    <row r="66" spans="2:13" x14ac:dyDescent="0.3">
      <c r="B66" s="12"/>
      <c r="C66" s="68">
        <v>61</v>
      </c>
      <c r="D66" s="67">
        <f>(Observaciones!D66+Observaciones!E66)/2</f>
        <v>14.1</v>
      </c>
      <c r="E66" s="119">
        <f t="shared" si="0"/>
        <v>1.6098253520131185</v>
      </c>
      <c r="F66" s="119">
        <f t="shared" si="1"/>
        <v>0.10438069155687195</v>
      </c>
      <c r="G66" s="119">
        <f t="shared" si="2"/>
        <v>2.4677099</v>
      </c>
      <c r="H66" s="119">
        <f>0.001013*Constantes!$D$6/(0.622*G66)</f>
        <v>4.5155649095994843E-2</v>
      </c>
      <c r="I66" s="119">
        <f t="shared" si="3"/>
        <v>0.35640998531823892</v>
      </c>
      <c r="J66" s="119">
        <f t="shared" si="4"/>
        <v>-0.14465353397013597</v>
      </c>
      <c r="K66" s="119">
        <f>(Constantes!$D$12/0.8)*(Constantes!$D$7*J66^2+Constantes!$D$8*J66+Constantes!$D$9)</f>
        <v>19.014563509465145</v>
      </c>
      <c r="L66" s="119">
        <f>(Constantes!$D$12/0.8)*(0.00376*D66^2-0.0516*D66-6.967)</f>
        <v>-4.3418964999999998</v>
      </c>
      <c r="M66" s="13"/>
    </row>
    <row r="67" spans="2:13" x14ac:dyDescent="0.3">
      <c r="B67" s="12"/>
      <c r="C67" s="68">
        <v>62</v>
      </c>
      <c r="D67" s="67">
        <f>(Observaciones!D67+Observaciones!E67)/2</f>
        <v>14.1</v>
      </c>
      <c r="E67" s="119">
        <f t="shared" si="0"/>
        <v>1.6098253520131185</v>
      </c>
      <c r="F67" s="119">
        <f t="shared" si="1"/>
        <v>0.10438069155687195</v>
      </c>
      <c r="G67" s="119">
        <f t="shared" si="2"/>
        <v>2.4677099</v>
      </c>
      <c r="H67" s="119">
        <f>0.001013*Constantes!$D$6/(0.622*G67)</f>
        <v>4.5155649095994843E-2</v>
      </c>
      <c r="I67" s="119">
        <f t="shared" si="3"/>
        <v>0.35640998531823892</v>
      </c>
      <c r="J67" s="119">
        <f t="shared" si="4"/>
        <v>-0.13804686593399232</v>
      </c>
      <c r="K67" s="119">
        <f>(Constantes!$D$12/0.8)*(Constantes!$D$7*J67^2+Constantes!$D$8*J67+Constantes!$D$9)</f>
        <v>18.985846420081749</v>
      </c>
      <c r="L67" s="119">
        <f>(Constantes!$D$12/0.8)*(0.00376*D67^2-0.0516*D67-6.967)</f>
        <v>-4.3418964999999998</v>
      </c>
      <c r="M67" s="13"/>
    </row>
    <row r="68" spans="2:13" x14ac:dyDescent="0.3">
      <c r="B68" s="12"/>
      <c r="C68" s="68">
        <v>63</v>
      </c>
      <c r="D68" s="67">
        <f>(Observaciones!D68+Observaciones!E68)/2</f>
        <v>14.9</v>
      </c>
      <c r="E68" s="119">
        <f t="shared" si="0"/>
        <v>1.6952716301356707</v>
      </c>
      <c r="F68" s="119">
        <f t="shared" si="1"/>
        <v>0.10922475617100802</v>
      </c>
      <c r="G68" s="119">
        <f t="shared" si="2"/>
        <v>2.4658210999999999</v>
      </c>
      <c r="H68" s="119">
        <f>0.001013*Constantes!$D$6/(0.622*G68)</f>
        <v>4.5190237975947463E-2</v>
      </c>
      <c r="I68" s="119">
        <f t="shared" si="3"/>
        <v>0.36144364658766281</v>
      </c>
      <c r="J68" s="119">
        <f t="shared" si="4"/>
        <v>-0.13139929163217703</v>
      </c>
      <c r="K68" s="119">
        <f>(Constantes!$D$12/0.8)*(Constantes!$D$7*J68^2+Constantes!$D$8*J68+Constantes!$D$9)</f>
        <v>18.956207695204657</v>
      </c>
      <c r="L68" s="119">
        <f>(Constantes!$D$12/0.8)*(0.00376*D68^2-0.0516*D68-6.967)</f>
        <v>-4.3131765</v>
      </c>
      <c r="M68" s="13"/>
    </row>
    <row r="69" spans="2:13" x14ac:dyDescent="0.3">
      <c r="B69" s="12"/>
      <c r="C69" s="68">
        <v>64</v>
      </c>
      <c r="D69" s="67">
        <f>(Observaciones!D69+Observaciones!E69)/2</f>
        <v>14</v>
      </c>
      <c r="E69" s="119">
        <f t="shared" si="0"/>
        <v>1.5994149130233961</v>
      </c>
      <c r="F69" s="119">
        <f t="shared" si="1"/>
        <v>0.10378823296050949</v>
      </c>
      <c r="G69" s="119">
        <f t="shared" si="2"/>
        <v>2.467946</v>
      </c>
      <c r="H69" s="119">
        <f>0.001013*Constantes!$D$6/(0.622*G69)</f>
        <v>4.5151329208626335E-2</v>
      </c>
      <c r="I69" s="119">
        <f t="shared" si="3"/>
        <v>0.35577296023920879</v>
      </c>
      <c r="J69" s="119">
        <f t="shared" si="4"/>
        <v>-0.12471278088442223</v>
      </c>
      <c r="K69" s="119">
        <f>(Constantes!$D$12/0.8)*(Constantes!$D$7*J69^2+Constantes!$D$8*J69+Constantes!$D$9)</f>
        <v>18.92564267642102</v>
      </c>
      <c r="L69" s="119">
        <f>(Constantes!$D$12/0.8)*(0.00376*D69^2-0.0516*D69-6.967)</f>
        <v>-4.3452749999999991</v>
      </c>
      <c r="M69" s="13"/>
    </row>
    <row r="70" spans="2:13" x14ac:dyDescent="0.3">
      <c r="B70" s="12"/>
      <c r="C70" s="68">
        <v>65</v>
      </c>
      <c r="D70" s="67">
        <f>(Observaciones!D70+Observaciones!E70)/2</f>
        <v>13.1</v>
      </c>
      <c r="E70" s="119">
        <f t="shared" si="0"/>
        <v>1.5083470419027751</v>
      </c>
      <c r="F70" s="119">
        <f t="shared" si="1"/>
        <v>9.8583579016665535E-2</v>
      </c>
      <c r="G70" s="119">
        <f t="shared" si="2"/>
        <v>2.4700709000000001</v>
      </c>
      <c r="H70" s="119">
        <f>0.001013*Constantes!$D$6/(0.622*G70)</f>
        <v>4.5112487384516987E-2</v>
      </c>
      <c r="I70" s="119">
        <f t="shared" si="3"/>
        <v>0.34996194939764519</v>
      </c>
      <c r="J70" s="119">
        <f t="shared" si="4"/>
        <v>-0.11798931504816906</v>
      </c>
      <c r="K70" s="119">
        <f>(Constantes!$D$12/0.8)*(Constantes!$D$7*J70^2+Constantes!$D$8*J70+Constantes!$D$9)</f>
        <v>18.894147570122875</v>
      </c>
      <c r="L70" s="119">
        <f>(Constantes!$D$12/0.8)*(0.00376*D70^2-0.0516*D70-6.967)</f>
        <v>-4.3735664999999999</v>
      </c>
      <c r="M70" s="13"/>
    </row>
    <row r="71" spans="2:13" x14ac:dyDescent="0.3">
      <c r="B71" s="12"/>
      <c r="C71" s="68">
        <v>66</v>
      </c>
      <c r="D71" s="67">
        <f>(Observaciones!D71+Observaciones!E71)/2</f>
        <v>12.6</v>
      </c>
      <c r="E71" s="119">
        <f t="shared" ref="E71:E134" si="5">EXP((16.78*D71-116.9)/(D71+237.3))</f>
        <v>1.4597472514986058</v>
      </c>
      <c r="F71" s="119">
        <f t="shared" ref="F71:F134" si="6">4098*E71/((D71+237.3)^2)</f>
        <v>9.5789323919104052E-2</v>
      </c>
      <c r="G71" s="119">
        <f t="shared" ref="G71:G134" si="7">2.501-0.002361*D71</f>
        <v>2.4712513999999999</v>
      </c>
      <c r="H71" s="119">
        <f>0.001013*Constantes!$D$6/(0.622*G71)</f>
        <v>4.5090937455862456E-2</v>
      </c>
      <c r="I71" s="119">
        <f t="shared" ref="I71:I134" si="8">IF(D71&gt;0,1.26*F71/(G71*(F71+H71)),0)</f>
        <v>0.34667344489607588</v>
      </c>
      <c r="J71" s="119">
        <f t="shared" ref="J71:J134" si="9">0.409*SIN(2*PI()*(C71-82)/365)</f>
        <v>-0.11123088643144916</v>
      </c>
      <c r="K71" s="119">
        <f>(Constantes!$D$12/0.8)*(Constantes!$D$7*J71^2+Constantes!$D$8*J71+Constantes!$D$9)</f>
        <v>18.861719463861881</v>
      </c>
      <c r="L71" s="119">
        <f>(Constantes!$D$12/0.8)*(0.00376*D71^2-0.0516*D71-6.967)</f>
        <v>-4.3876390000000001</v>
      </c>
      <c r="M71" s="13"/>
    </row>
    <row r="72" spans="2:13" x14ac:dyDescent="0.3">
      <c r="B72" s="12"/>
      <c r="C72" s="68">
        <v>67</v>
      </c>
      <c r="D72" s="67">
        <f>(Observaciones!D72+Observaciones!E72)/2</f>
        <v>14.35</v>
      </c>
      <c r="E72" s="119">
        <f t="shared" si="5"/>
        <v>1.6361119589017179</v>
      </c>
      <c r="F72" s="119">
        <f t="shared" si="6"/>
        <v>0.10587443449555982</v>
      </c>
      <c r="G72" s="119">
        <f t="shared" si="7"/>
        <v>2.4671196499999999</v>
      </c>
      <c r="H72" s="119">
        <f>0.001013*Constantes!$D$6/(0.622*G72)</f>
        <v>4.5166452431730474E-2</v>
      </c>
      <c r="I72" s="119">
        <f t="shared" si="8"/>
        <v>0.35799495730755543</v>
      </c>
      <c r="J72" s="119">
        <f t="shared" si="9"/>
        <v>-0.10443949770252046</v>
      </c>
      <c r="K72" s="119">
        <f>(Constantes!$D$12/0.8)*(Constantes!$D$7*J72^2+Constantes!$D$8*J72+Constantes!$D$9)</f>
        <v>18.82835634172524</v>
      </c>
      <c r="L72" s="119">
        <f>(Constantes!$D$12/0.8)*(0.00376*D72^2-0.0516*D72-6.967)</f>
        <v>-4.3332446249999998</v>
      </c>
      <c r="M72" s="13"/>
    </row>
    <row r="73" spans="2:13" x14ac:dyDescent="0.3">
      <c r="B73" s="12"/>
      <c r="C73" s="68">
        <v>68</v>
      </c>
      <c r="D73" s="67">
        <f>(Observaciones!D73+Observaciones!E73)/2</f>
        <v>13.1</v>
      </c>
      <c r="E73" s="119">
        <f t="shared" si="5"/>
        <v>1.5083470419027751</v>
      </c>
      <c r="F73" s="119">
        <f t="shared" si="6"/>
        <v>9.8583579016665535E-2</v>
      </c>
      <c r="G73" s="119">
        <f t="shared" si="7"/>
        <v>2.4700709000000001</v>
      </c>
      <c r="H73" s="119">
        <f>0.001013*Constantes!$D$6/(0.622*G73)</f>
        <v>4.5112487384516987E-2</v>
      </c>
      <c r="I73" s="119">
        <f t="shared" si="8"/>
        <v>0.34996194939764519</v>
      </c>
      <c r="J73" s="119">
        <f t="shared" si="9"/>
        <v>-9.7617161296433594E-2</v>
      </c>
      <c r="K73" s="119">
        <f>(Constantes!$D$12/0.8)*(Constantes!$D$7*J73^2+Constantes!$D$8*J73+Constantes!$D$9)</f>
        <v>18.794057098711075</v>
      </c>
      <c r="L73" s="119">
        <f>(Constantes!$D$12/0.8)*(0.00376*D73^2-0.0516*D73-6.967)</f>
        <v>-4.3735664999999999</v>
      </c>
      <c r="M73" s="13"/>
    </row>
    <row r="74" spans="2:13" x14ac:dyDescent="0.3">
      <c r="B74" s="12"/>
      <c r="C74" s="68">
        <v>69</v>
      </c>
      <c r="D74" s="67">
        <f>(Observaciones!D74+Observaciones!E74)/2</f>
        <v>14.7</v>
      </c>
      <c r="E74" s="119">
        <f t="shared" si="5"/>
        <v>1.6735455244634905</v>
      </c>
      <c r="F74" s="119">
        <f t="shared" si="6"/>
        <v>0.10799618227594142</v>
      </c>
      <c r="G74" s="119">
        <f t="shared" si="7"/>
        <v>2.4662932999999998</v>
      </c>
      <c r="H74" s="119">
        <f>0.001013*Constantes!$D$6/(0.622*G74)</f>
        <v>4.5181585789132436E-2</v>
      </c>
      <c r="I74" s="119">
        <f t="shared" si="8"/>
        <v>0.36019567023422705</v>
      </c>
      <c r="J74" s="119">
        <f t="shared" si="9"/>
        <v>-9.0765898818703686E-2</v>
      </c>
      <c r="K74" s="119">
        <f>(Constantes!$D$12/0.8)*(Constantes!$D$7*J74^2+Constantes!$D$8*J74+Constantes!$D$9)</f>
        <v>18.758821554082626</v>
      </c>
      <c r="L74" s="119">
        <f>(Constantes!$D$12/0.8)*(0.00376*D74^2-0.0516*D74-6.967)</f>
        <v>-4.3206384999999994</v>
      </c>
      <c r="M74" s="13"/>
    </row>
    <row r="75" spans="2:13" x14ac:dyDescent="0.3">
      <c r="B75" s="12"/>
      <c r="C75" s="68">
        <v>70</v>
      </c>
      <c r="D75" s="67">
        <f>(Observaciones!D75+Observaciones!E75)/2</f>
        <v>13.5</v>
      </c>
      <c r="E75" s="119">
        <f t="shared" si="5"/>
        <v>1.5482437315899678</v>
      </c>
      <c r="F75" s="119">
        <f t="shared" si="6"/>
        <v>0.10086865272047608</v>
      </c>
      <c r="G75" s="119">
        <f t="shared" si="7"/>
        <v>2.4691264999999998</v>
      </c>
      <c r="H75" s="119">
        <f>0.001013*Constantes!$D$6/(0.622*G75)</f>
        <v>4.512974216392418E-2</v>
      </c>
      <c r="I75" s="119">
        <f t="shared" si="8"/>
        <v>0.35256187200074002</v>
      </c>
      <c r="J75" s="119">
        <f t="shared" si="9"/>
        <v>-8.3887740446265249E-2</v>
      </c>
      <c r="K75" s="119">
        <f>(Constantes!$D$12/0.8)*(Constantes!$D$7*J75^2+Constantes!$D$8*J75+Constantes!$D$9)</f>
        <v>18.722650463681902</v>
      </c>
      <c r="L75" s="119">
        <f>(Constantes!$D$12/0.8)*(0.00376*D75^2-0.0516*D75-6.967)</f>
        <v>-4.3614625</v>
      </c>
      <c r="M75" s="13"/>
    </row>
    <row r="76" spans="2:13" x14ac:dyDescent="0.3">
      <c r="B76" s="12"/>
      <c r="C76" s="68">
        <v>71</v>
      </c>
      <c r="D76" s="67">
        <f>(Observaciones!D76+Observaciones!E76)/2</f>
        <v>14</v>
      </c>
      <c r="E76" s="119">
        <f t="shared" si="5"/>
        <v>1.5994149130233961</v>
      </c>
      <c r="F76" s="119">
        <f t="shared" si="6"/>
        <v>0.10378823296050949</v>
      </c>
      <c r="G76" s="119">
        <f t="shared" si="7"/>
        <v>2.467946</v>
      </c>
      <c r="H76" s="119">
        <f>0.001013*Constantes!$D$6/(0.622*G76)</f>
        <v>4.5151329208626335E-2</v>
      </c>
      <c r="I76" s="119">
        <f t="shared" si="8"/>
        <v>0.35577296023920879</v>
      </c>
      <c r="J76" s="119">
        <f t="shared" si="9"/>
        <v>-7.6984724325886864E-2</v>
      </c>
      <c r="K76" s="119">
        <f>(Constantes!$D$12/0.8)*(Constantes!$D$7*J76^2+Constantes!$D$8*J76+Constantes!$D$9)</f>
        <v>18.685545531184623</v>
      </c>
      <c r="L76" s="119">
        <f>(Constantes!$D$12/0.8)*(0.00376*D76^2-0.0516*D76-6.967)</f>
        <v>-4.3452749999999991</v>
      </c>
      <c r="M76" s="13"/>
    </row>
    <row r="77" spans="2:13" x14ac:dyDescent="0.3">
      <c r="B77" s="12"/>
      <c r="C77" s="68">
        <v>72</v>
      </c>
      <c r="D77" s="67">
        <f>(Observaciones!D77+Observaciones!E77)/2</f>
        <v>14.05</v>
      </c>
      <c r="E77" s="119">
        <f t="shared" si="5"/>
        <v>1.604612725353836</v>
      </c>
      <c r="F77" s="119">
        <f t="shared" si="6"/>
        <v>0.10408410376289531</v>
      </c>
      <c r="G77" s="119">
        <f t="shared" si="7"/>
        <v>2.4678279499999998</v>
      </c>
      <c r="H77" s="119">
        <f>0.001013*Constantes!$D$6/(0.622*G77)</f>
        <v>4.5153489048988422E-2</v>
      </c>
      <c r="I77" s="119">
        <f t="shared" si="8"/>
        <v>0.35609168948623277</v>
      </c>
      <c r="J77" s="119">
        <f t="shared" si="9"/>
        <v>-7.0058895970224327E-2</v>
      </c>
      <c r="K77" s="119">
        <f>(Constantes!$D$12/0.8)*(Constantes!$D$7*J77^2+Constantes!$D$8*J77+Constantes!$D$9)</f>
        <v>18.647509418279455</v>
      </c>
      <c r="L77" s="119">
        <f>(Constantes!$D$12/0.8)*(0.00376*D77^2-0.0516*D77-6.967)</f>
        <v>-4.3435916249999993</v>
      </c>
      <c r="M77" s="13"/>
    </row>
    <row r="78" spans="2:13" x14ac:dyDescent="0.3">
      <c r="B78" s="12"/>
      <c r="C78" s="68">
        <v>73</v>
      </c>
      <c r="D78" s="67">
        <f>(Observaciones!D78+Observaciones!E78)/2</f>
        <v>12.3</v>
      </c>
      <c r="E78" s="119">
        <f t="shared" si="5"/>
        <v>1.4312521342340263</v>
      </c>
      <c r="F78" s="119">
        <f t="shared" si="6"/>
        <v>9.4145364090413866E-2</v>
      </c>
      <c r="G78" s="119">
        <f t="shared" si="7"/>
        <v>2.4719596999999998</v>
      </c>
      <c r="H78" s="119">
        <f>0.001013*Constantes!$D$6/(0.622*G78)</f>
        <v>4.5078017378322364E-2</v>
      </c>
      <c r="I78" s="119">
        <f t="shared" si="8"/>
        <v>0.34467987000801242</v>
      </c>
      <c r="J78" s="119">
        <f t="shared" si="9"/>
        <v>-6.3112307651690999E-2</v>
      </c>
      <c r="K78" s="119">
        <f>(Constantes!$D$12/0.8)*(Constantes!$D$7*J78^2+Constantes!$D$8*J78+Constantes!$D$9)</f>
        <v>18.608545753755926</v>
      </c>
      <c r="L78" s="119">
        <f>(Constantes!$D$12/0.8)*(0.00376*D78^2-0.0516*D78-6.967)</f>
        <v>-4.3955184999999997</v>
      </c>
      <c r="M78" s="13"/>
    </row>
    <row r="79" spans="2:13" x14ac:dyDescent="0.3">
      <c r="B79" s="12"/>
      <c r="C79" s="68">
        <v>74</v>
      </c>
      <c r="D79" s="67">
        <f>(Observaciones!D79+Observaciones!E79)/2</f>
        <v>12.7</v>
      </c>
      <c r="E79" s="119">
        <f t="shared" si="5"/>
        <v>1.4693556920806219</v>
      </c>
      <c r="F79" s="119">
        <f t="shared" si="6"/>
        <v>9.6342714018342213E-2</v>
      </c>
      <c r="G79" s="119">
        <f t="shared" si="7"/>
        <v>2.4710152999999999</v>
      </c>
      <c r="H79" s="119">
        <f>0.001013*Constantes!$D$6/(0.622*G79)</f>
        <v>4.5095245794355275E-2</v>
      </c>
      <c r="I79" s="119">
        <f t="shared" si="8"/>
        <v>0.34733456468782936</v>
      </c>
      <c r="J79" s="119">
        <f t="shared" si="9"/>
        <v>-5.6147017794325293E-2</v>
      </c>
      <c r="K79" s="119">
        <f>(Constantes!$D$12/0.8)*(Constantes!$D$7*J79^2+Constantes!$D$8*J79+Constantes!$D$9)</f>
        <v>18.568659141486574</v>
      </c>
      <c r="L79" s="119">
        <f>(Constantes!$D$12/0.8)*(0.00376*D79^2-0.0516*D79-6.967)</f>
        <v>-4.3849184999999995</v>
      </c>
      <c r="M79" s="13"/>
    </row>
    <row r="80" spans="2:13" x14ac:dyDescent="0.3">
      <c r="B80" s="12"/>
      <c r="C80" s="68">
        <v>75</v>
      </c>
      <c r="D80" s="67">
        <f>(Observaciones!D80+Observaciones!E80)/2</f>
        <v>13.3</v>
      </c>
      <c r="E80" s="119">
        <f t="shared" si="5"/>
        <v>1.5281811116551587</v>
      </c>
      <c r="F80" s="119">
        <f t="shared" si="6"/>
        <v>9.9720546117296777E-2</v>
      </c>
      <c r="G80" s="119">
        <f t="shared" si="7"/>
        <v>2.4695986999999997</v>
      </c>
      <c r="H80" s="119">
        <f>0.001013*Constantes!$D$6/(0.622*G80)</f>
        <v>4.5121113124619215E-2</v>
      </c>
      <c r="I80" s="119">
        <f t="shared" si="8"/>
        <v>0.35126535211020804</v>
      </c>
      <c r="J80" s="119">
        <f t="shared" si="9"/>
        <v>-4.9165090363835255E-2</v>
      </c>
      <c r="K80" s="119">
        <f>(Constantes!$D$12/0.8)*(Constantes!$D$7*J80^2+Constantes!$D$8*J80+Constantes!$D$9)</f>
        <v>18.527855167290255</v>
      </c>
      <c r="L80" s="119">
        <f>(Constantes!$D$12/0.8)*(0.00376*D80^2-0.0516*D80-6.967)</f>
        <v>-4.3676084999999993</v>
      </c>
      <c r="M80" s="13"/>
    </row>
    <row r="81" spans="2:13" x14ac:dyDescent="0.3">
      <c r="B81" s="12"/>
      <c r="C81" s="68">
        <v>76</v>
      </c>
      <c r="D81" s="67">
        <f>(Observaciones!D81+Observaciones!E81)/2</f>
        <v>13.450000000000001</v>
      </c>
      <c r="E81" s="119">
        <f t="shared" si="5"/>
        <v>1.543206527984887</v>
      </c>
      <c r="F81" s="119">
        <f t="shared" si="6"/>
        <v>0.10058057694008013</v>
      </c>
      <c r="G81" s="119">
        <f t="shared" si="7"/>
        <v>2.46924455</v>
      </c>
      <c r="H81" s="119">
        <f>0.001013*Constantes!$D$6/(0.622*G81)</f>
        <v>4.5127584594694167E-2</v>
      </c>
      <c r="I81" s="119">
        <f t="shared" si="8"/>
        <v>0.35223838816895908</v>
      </c>
      <c r="J81" s="119">
        <f t="shared" si="9"/>
        <v>-4.2168594256000849E-2</v>
      </c>
      <c r="K81" s="119">
        <f>(Constantes!$D$12/0.8)*(Constantes!$D$7*J81^2+Constantes!$D$8*J81+Constantes!$D$9)</f>
        <v>18.486140404664809</v>
      </c>
      <c r="L81" s="119">
        <f>(Constantes!$D$12/0.8)*(0.00376*D81^2-0.0516*D81-6.967)</f>
        <v>-4.3630166249999993</v>
      </c>
      <c r="M81" s="13"/>
    </row>
    <row r="82" spans="2:13" x14ac:dyDescent="0.3">
      <c r="B82" s="12"/>
      <c r="C82" s="68">
        <v>77</v>
      </c>
      <c r="D82" s="67">
        <f>(Observaciones!D82+Observaciones!E82)/2</f>
        <v>14.95</v>
      </c>
      <c r="E82" s="119">
        <f t="shared" si="5"/>
        <v>1.7007416492954901</v>
      </c>
      <c r="F82" s="119">
        <f t="shared" si="6"/>
        <v>0.10953374874986048</v>
      </c>
      <c r="G82" s="119">
        <f t="shared" si="7"/>
        <v>2.4657030500000001</v>
      </c>
      <c r="H82" s="119">
        <f>0.001013*Constantes!$D$6/(0.622*G82)</f>
        <v>4.5192401540450108E-2</v>
      </c>
      <c r="I82" s="119">
        <f t="shared" si="8"/>
        <v>0.36175455161738501</v>
      </c>
      <c r="J82" s="119">
        <f t="shared" si="9"/>
        <v>-3.5159602683615607E-2</v>
      </c>
      <c r="K82" s="119">
        <f>(Constantes!$D$12/0.8)*(Constantes!$D$7*J82^2+Constantes!$D$8*J82+Constantes!$D$9)</f>
        <v>18.443522419378656</v>
      </c>
      <c r="L82" s="119">
        <f>(Constantes!$D$12/0.8)*(0.00376*D82^2-0.0516*D82-6.967)</f>
        <v>-4.3112816249999995</v>
      </c>
      <c r="M82" s="13"/>
    </row>
    <row r="83" spans="2:13" x14ac:dyDescent="0.3">
      <c r="B83" s="12"/>
      <c r="C83" s="68">
        <v>78</v>
      </c>
      <c r="D83" s="67">
        <f>(Observaciones!D83+Observaciones!E83)/2</f>
        <v>15.55</v>
      </c>
      <c r="E83" s="119">
        <f t="shared" si="5"/>
        <v>1.7675993131821897</v>
      </c>
      <c r="F83" s="119">
        <f t="shared" si="6"/>
        <v>0.11329998758344098</v>
      </c>
      <c r="G83" s="119">
        <f t="shared" si="7"/>
        <v>2.4642864499999999</v>
      </c>
      <c r="H83" s="119">
        <f>0.001013*Constantes!$D$6/(0.622*G83)</f>
        <v>4.5218380482963956E-2</v>
      </c>
      <c r="I83" s="119">
        <f t="shared" si="8"/>
        <v>0.36545139639916813</v>
      </c>
      <c r="J83" s="119">
        <f t="shared" si="9"/>
        <v>-2.8140192562148822E-2</v>
      </c>
      <c r="K83" s="119">
        <f>(Constantes!$D$12/0.8)*(Constantes!$D$7*J83^2+Constantes!$D$8*J83+Constantes!$D$9)</f>
        <v>18.400009772912163</v>
      </c>
      <c r="L83" s="119">
        <f>(Constantes!$D$12/0.8)*(0.00376*D83^2-0.0516*D83-6.967)</f>
        <v>-4.2876266249999997</v>
      </c>
      <c r="M83" s="13"/>
    </row>
    <row r="84" spans="2:13" x14ac:dyDescent="0.3">
      <c r="B84" s="12"/>
      <c r="C84" s="68">
        <v>79</v>
      </c>
      <c r="D84" s="67">
        <f>(Observaciones!D84+Observaciones!E84)/2</f>
        <v>14.700000000000001</v>
      </c>
      <c r="E84" s="119">
        <f t="shared" si="5"/>
        <v>1.6735455244634907</v>
      </c>
      <c r="F84" s="119">
        <f t="shared" si="6"/>
        <v>0.10799618227594143</v>
      </c>
      <c r="G84" s="119">
        <f t="shared" si="7"/>
        <v>2.4662932999999998</v>
      </c>
      <c r="H84" s="119">
        <f>0.001013*Constantes!$D$6/(0.622*G84)</f>
        <v>4.5181585789132436E-2</v>
      </c>
      <c r="I84" s="119">
        <f t="shared" si="8"/>
        <v>0.36019567023422699</v>
      </c>
      <c r="J84" s="119">
        <f t="shared" si="9"/>
        <v>-2.1112443894310787E-2</v>
      </c>
      <c r="K84" s="119">
        <f>(Constantes!$D$12/0.8)*(Constantes!$D$7*J84^2+Constantes!$D$8*J84+Constantes!$D$9)</f>
        <v>18.355612024741074</v>
      </c>
      <c r="L84" s="119">
        <f>(Constantes!$D$12/0.8)*(0.00376*D84^2-0.0516*D84-6.967)</f>
        <v>-4.3206384999999994</v>
      </c>
      <c r="M84" s="13"/>
    </row>
    <row r="85" spans="2:13" x14ac:dyDescent="0.3">
      <c r="B85" s="12"/>
      <c r="C85" s="68">
        <v>80</v>
      </c>
      <c r="D85" s="67">
        <f>(Observaciones!D85+Observaciones!E85)/2</f>
        <v>13.1</v>
      </c>
      <c r="E85" s="119">
        <f t="shared" si="5"/>
        <v>1.5083470419027751</v>
      </c>
      <c r="F85" s="119">
        <f t="shared" si="6"/>
        <v>9.8583579016665535E-2</v>
      </c>
      <c r="G85" s="119">
        <f t="shared" si="7"/>
        <v>2.4700709000000001</v>
      </c>
      <c r="H85" s="119">
        <f>0.001013*Constantes!$D$6/(0.622*G85)</f>
        <v>4.5112487384516987E-2</v>
      </c>
      <c r="I85" s="119">
        <f t="shared" si="8"/>
        <v>0.34996194939764519</v>
      </c>
      <c r="J85" s="119">
        <f t="shared" si="9"/>
        <v>-1.4078439153703007E-2</v>
      </c>
      <c r="K85" s="119">
        <f>(Constantes!$D$12/0.8)*(Constantes!$D$7*J85^2+Constantes!$D$8*J85+Constantes!$D$9)</f>
        <v>18.310339733455606</v>
      </c>
      <c r="L85" s="119">
        <f>(Constantes!$D$12/0.8)*(0.00376*D85^2-0.0516*D85-6.967)</f>
        <v>-4.3735664999999999</v>
      </c>
      <c r="M85" s="13"/>
    </row>
    <row r="86" spans="2:13" x14ac:dyDescent="0.3">
      <c r="B86" s="12"/>
      <c r="C86" s="68">
        <v>81</v>
      </c>
      <c r="D86" s="67">
        <f>(Observaciones!D86+Observaciones!E86)/2</f>
        <v>13.3</v>
      </c>
      <c r="E86" s="119">
        <f t="shared" si="5"/>
        <v>1.5281811116551587</v>
      </c>
      <c r="F86" s="119">
        <f t="shared" si="6"/>
        <v>9.9720546117296777E-2</v>
      </c>
      <c r="G86" s="119">
        <f t="shared" si="7"/>
        <v>2.4695986999999997</v>
      </c>
      <c r="H86" s="119">
        <f>0.001013*Constantes!$D$6/(0.622*G86)</f>
        <v>4.5121113124619215E-2</v>
      </c>
      <c r="I86" s="119">
        <f t="shared" si="8"/>
        <v>0.35126535211020804</v>
      </c>
      <c r="J86" s="119">
        <f t="shared" si="9"/>
        <v>-7.0402626677363855E-3</v>
      </c>
      <c r="K86" s="119">
        <f>(Constantes!$D$12/0.8)*(Constantes!$D$7*J86^2+Constantes!$D$8*J86+Constantes!$D$9)</f>
        <v>18.264204456710146</v>
      </c>
      <c r="L86" s="119">
        <f>(Constantes!$D$12/0.8)*(0.00376*D86^2-0.0516*D86-6.967)</f>
        <v>-4.3676084999999993</v>
      </c>
      <c r="M86" s="13"/>
    </row>
    <row r="87" spans="2:13" x14ac:dyDescent="0.3">
      <c r="B87" s="12"/>
      <c r="C87" s="68">
        <v>82</v>
      </c>
      <c r="D87" s="67">
        <f>(Observaciones!D87+Observaciones!E87)/2</f>
        <v>11.75</v>
      </c>
      <c r="E87" s="119">
        <f t="shared" si="5"/>
        <v>1.3802776599471762</v>
      </c>
      <c r="F87" s="119">
        <f t="shared" si="6"/>
        <v>9.1193801661548224E-2</v>
      </c>
      <c r="G87" s="119">
        <f t="shared" si="7"/>
        <v>2.4732582499999998</v>
      </c>
      <c r="H87" s="119">
        <f>0.001013*Constantes!$D$6/(0.622*G87)</f>
        <v>4.5054349789437696E-2</v>
      </c>
      <c r="I87" s="119">
        <f t="shared" si="8"/>
        <v>0.34098539738615508</v>
      </c>
      <c r="J87" s="119">
        <f t="shared" si="9"/>
        <v>0</v>
      </c>
      <c r="K87" s="119">
        <f>(Constantes!$D$12/0.8)*(Constantes!$D$7*J87^2+Constantes!$D$8*J87+Constantes!$D$9)</f>
        <v>18.217218750000001</v>
      </c>
      <c r="L87" s="119">
        <f>(Constantes!$D$12/0.8)*(0.00376*D87^2-0.0516*D87-6.967)</f>
        <v>-4.4088656249999998</v>
      </c>
      <c r="M87" s="13"/>
    </row>
    <row r="88" spans="2:13" x14ac:dyDescent="0.3">
      <c r="B88" s="12"/>
      <c r="C88" s="68">
        <v>83</v>
      </c>
      <c r="D88" s="67">
        <f>(Observaciones!D88+Observaciones!E88)/2</f>
        <v>13.1</v>
      </c>
      <c r="E88" s="119">
        <f t="shared" si="5"/>
        <v>1.5083470419027751</v>
      </c>
      <c r="F88" s="119">
        <f t="shared" si="6"/>
        <v>9.8583579016665535E-2</v>
      </c>
      <c r="G88" s="119">
        <f t="shared" si="7"/>
        <v>2.4700709000000001</v>
      </c>
      <c r="H88" s="119">
        <f>0.001013*Constantes!$D$6/(0.622*G88)</f>
        <v>4.5112487384516987E-2</v>
      </c>
      <c r="I88" s="119">
        <f t="shared" si="8"/>
        <v>0.34996194939764519</v>
      </c>
      <c r="J88" s="119">
        <f t="shared" si="9"/>
        <v>7.0402626677363855E-3</v>
      </c>
      <c r="K88" s="119">
        <f>(Constantes!$D$12/0.8)*(Constantes!$D$7*J88^2+Constantes!$D$8*J88+Constantes!$D$9)</f>
        <v>18.169396164262864</v>
      </c>
      <c r="L88" s="119">
        <f>(Constantes!$D$12/0.8)*(0.00376*D88^2-0.0516*D88-6.967)</f>
        <v>-4.3735664999999999</v>
      </c>
      <c r="M88" s="13"/>
    </row>
    <row r="89" spans="2:13" x14ac:dyDescent="0.3">
      <c r="B89" s="12"/>
      <c r="C89" s="68">
        <v>84</v>
      </c>
      <c r="D89" s="67">
        <f>(Observaciones!D89+Observaciones!E89)/2</f>
        <v>15.15</v>
      </c>
      <c r="E89" s="119">
        <f t="shared" si="5"/>
        <v>1.7227768098060423</v>
      </c>
      <c r="F89" s="119">
        <f t="shared" si="6"/>
        <v>0.11077715852006502</v>
      </c>
      <c r="G89" s="119">
        <f t="shared" si="7"/>
        <v>2.4652308499999998</v>
      </c>
      <c r="H89" s="119">
        <f>0.001013*Constantes!$D$6/(0.622*G89)</f>
        <v>4.5201057870548941E-2</v>
      </c>
      <c r="I89" s="119">
        <f t="shared" si="8"/>
        <v>0.36299381271709158</v>
      </c>
      <c r="J89" s="119">
        <f t="shared" si="9"/>
        <v>1.4078439153703007E-2</v>
      </c>
      <c r="K89" s="119">
        <f>(Constantes!$D$12/0.8)*(Constantes!$D$7*J89^2+Constantes!$D$8*J89+Constantes!$D$9)</f>
        <v>18.12075124230423</v>
      </c>
      <c r="L89" s="119">
        <f>(Constantes!$D$12/0.8)*(0.00376*D89^2-0.0516*D89-6.967)</f>
        <v>-4.3035846250000001</v>
      </c>
      <c r="M89" s="13"/>
    </row>
    <row r="90" spans="2:13" x14ac:dyDescent="0.3">
      <c r="B90" s="12"/>
      <c r="C90" s="68">
        <v>85</v>
      </c>
      <c r="D90" s="67">
        <f>(Observaciones!D90+Observaciones!E90)/2</f>
        <v>14.05</v>
      </c>
      <c r="E90" s="119">
        <f t="shared" si="5"/>
        <v>1.604612725353836</v>
      </c>
      <c r="F90" s="119">
        <f t="shared" si="6"/>
        <v>0.10408410376289531</v>
      </c>
      <c r="G90" s="119">
        <f t="shared" si="7"/>
        <v>2.4678279499999998</v>
      </c>
      <c r="H90" s="119">
        <f>0.001013*Constantes!$D$6/(0.622*G90)</f>
        <v>4.5153489048988422E-2</v>
      </c>
      <c r="I90" s="119">
        <f t="shared" si="8"/>
        <v>0.35609168948623277</v>
      </c>
      <c r="J90" s="119">
        <f t="shared" si="9"/>
        <v>2.1112443894310787E-2</v>
      </c>
      <c r="K90" s="119">
        <f>(Constantes!$D$12/0.8)*(Constantes!$D$7*J90^2+Constantes!$D$8*J90+Constantes!$D$9)</f>
        <v>18.071299514047187</v>
      </c>
      <c r="L90" s="119">
        <f>(Constantes!$D$12/0.8)*(0.00376*D90^2-0.0516*D90-6.967)</f>
        <v>-4.3435916249999993</v>
      </c>
      <c r="M90" s="13"/>
    </row>
    <row r="91" spans="2:13" x14ac:dyDescent="0.3">
      <c r="B91" s="12"/>
      <c r="C91" s="68">
        <v>86</v>
      </c>
      <c r="D91" s="67">
        <f>(Observaciones!D91+Observaciones!E91)/2</f>
        <v>14.649999999999999</v>
      </c>
      <c r="E91" s="119">
        <f t="shared" si="5"/>
        <v>1.6681523061985433</v>
      </c>
      <c r="F91" s="119">
        <f t="shared" si="6"/>
        <v>0.10769088075978796</v>
      </c>
      <c r="G91" s="119">
        <f t="shared" si="7"/>
        <v>2.46641135</v>
      </c>
      <c r="H91" s="119">
        <f>0.001013*Constantes!$D$6/(0.622*G91)</f>
        <v>4.5179423260078871E-2</v>
      </c>
      <c r="I91" s="119">
        <f t="shared" si="8"/>
        <v>0.35988258760990804</v>
      </c>
      <c r="J91" s="119">
        <f t="shared" si="9"/>
        <v>2.8140192562148822E-2</v>
      </c>
      <c r="K91" s="119">
        <f>(Constantes!$D$12/0.8)*(Constantes!$D$7*J91^2+Constantes!$D$8*J91+Constantes!$D$9)</f>
        <v>18.021057490608644</v>
      </c>
      <c r="L91" s="119">
        <f>(Constantes!$D$12/0.8)*(0.00376*D91^2-0.0516*D91-6.967)</f>
        <v>-4.3224746249999999</v>
      </c>
      <c r="M91" s="13"/>
    </row>
    <row r="92" spans="2:13" x14ac:dyDescent="0.3">
      <c r="B92" s="12"/>
      <c r="C92" s="68">
        <v>87</v>
      </c>
      <c r="D92" s="67">
        <f>(Observaciones!D92+Observaciones!E92)/2</f>
        <v>13.299999999999999</v>
      </c>
      <c r="E92" s="119">
        <f t="shared" si="5"/>
        <v>1.5281811116551585</v>
      </c>
      <c r="F92" s="119">
        <f t="shared" si="6"/>
        <v>9.9720546117296763E-2</v>
      </c>
      <c r="G92" s="119">
        <f t="shared" si="7"/>
        <v>2.4695986999999997</v>
      </c>
      <c r="H92" s="119">
        <f>0.001013*Constantes!$D$6/(0.622*G92)</f>
        <v>4.5121113124619215E-2</v>
      </c>
      <c r="I92" s="119">
        <f t="shared" si="8"/>
        <v>0.3512653521102081</v>
      </c>
      <c r="J92" s="119">
        <f t="shared" si="9"/>
        <v>3.5159602683615607E-2</v>
      </c>
      <c r="K92" s="119">
        <f>(Constantes!$D$12/0.8)*(Constantes!$D$7*J92^2+Constantes!$D$8*J92+Constantes!$D$9)</f>
        <v>17.970042657205216</v>
      </c>
      <c r="L92" s="119">
        <f>(Constantes!$D$12/0.8)*(0.00376*D92^2-0.0516*D92-6.967)</f>
        <v>-4.3676084999999993</v>
      </c>
      <c r="M92" s="13"/>
    </row>
    <row r="93" spans="2:13" x14ac:dyDescent="0.3">
      <c r="B93" s="12"/>
      <c r="C93" s="68">
        <v>88</v>
      </c>
      <c r="D93" s="67">
        <f>(Observaciones!D93+Observaciones!E93)/2</f>
        <v>14.1</v>
      </c>
      <c r="E93" s="119">
        <f t="shared" si="5"/>
        <v>1.6098253520131185</v>
      </c>
      <c r="F93" s="119">
        <f t="shared" si="6"/>
        <v>0.10438069155687195</v>
      </c>
      <c r="G93" s="119">
        <f t="shared" si="7"/>
        <v>2.4677099</v>
      </c>
      <c r="H93" s="119">
        <f>0.001013*Constantes!$D$6/(0.622*G93)</f>
        <v>4.5155649095994843E-2</v>
      </c>
      <c r="I93" s="119">
        <f t="shared" si="8"/>
        <v>0.35640998531823892</v>
      </c>
      <c r="J93" s="119">
        <f t="shared" si="9"/>
        <v>4.2168594256000849E-2</v>
      </c>
      <c r="K93" s="119">
        <f>(Constantes!$D$12/0.8)*(Constantes!$D$7*J93^2+Constantes!$D$8*J93+Constantes!$D$9)</f>
        <v>17.91827346489351</v>
      </c>
      <c r="L93" s="119">
        <f>(Constantes!$D$12/0.8)*(0.00376*D93^2-0.0516*D93-6.967)</f>
        <v>-4.3418964999999998</v>
      </c>
      <c r="M93" s="13"/>
    </row>
    <row r="94" spans="2:13" x14ac:dyDescent="0.3">
      <c r="B94" s="12"/>
      <c r="C94" s="68">
        <v>89</v>
      </c>
      <c r="D94" s="67">
        <f>(Observaciones!D94+Observaciones!E94)/2</f>
        <v>12.9</v>
      </c>
      <c r="E94" s="119">
        <f t="shared" si="5"/>
        <v>1.4887393027557323</v>
      </c>
      <c r="F94" s="119">
        <f t="shared" si="6"/>
        <v>9.7457663967834368E-2</v>
      </c>
      <c r="G94" s="119">
        <f t="shared" si="7"/>
        <v>2.4705431</v>
      </c>
      <c r="H94" s="119">
        <f>0.001013*Constantes!$D$6/(0.622*G94)</f>
        <v>4.5103864941725781E-2</v>
      </c>
      <c r="I94" s="119">
        <f t="shared" si="8"/>
        <v>0.34865168081674919</v>
      </c>
      <c r="J94" s="119">
        <f t="shared" si="9"/>
        <v>4.9165090363835255E-2</v>
      </c>
      <c r="K94" s="119">
        <f>(Constantes!$D$12/0.8)*(Constantes!$D$7*J94^2+Constantes!$D$8*J94+Constantes!$D$9)</f>
        <v>17.865769321150918</v>
      </c>
      <c r="L94" s="119">
        <f>(Constantes!$D$12/0.8)*(0.00376*D94^2-0.0516*D94-6.967)</f>
        <v>-4.3793364999999991</v>
      </c>
      <c r="M94" s="13"/>
    </row>
    <row r="95" spans="2:13" x14ac:dyDescent="0.3">
      <c r="B95" s="12"/>
      <c r="C95" s="68">
        <v>90</v>
      </c>
      <c r="D95" s="67">
        <f>(Observaciones!D95+Observaciones!E95)/2</f>
        <v>14.5</v>
      </c>
      <c r="E95" s="119">
        <f t="shared" si="5"/>
        <v>1.6520640028566567</v>
      </c>
      <c r="F95" s="119">
        <f t="shared" si="6"/>
        <v>0.10677937410937641</v>
      </c>
      <c r="G95" s="119">
        <f t="shared" si="7"/>
        <v>2.4667654999999997</v>
      </c>
      <c r="H95" s="119">
        <f>0.001013*Constantes!$D$6/(0.622*G95)</f>
        <v>4.5172936914803029E-2</v>
      </c>
      <c r="I95" s="119">
        <f t="shared" si="8"/>
        <v>0.35894072909367275</v>
      </c>
      <c r="J95" s="119">
        <f t="shared" si="9"/>
        <v>5.6147017794325293E-2</v>
      </c>
      <c r="K95" s="119">
        <f>(Constantes!$D$12/0.8)*(Constantes!$D$7*J95^2+Constantes!$D$8*J95+Constantes!$D$9)</f>
        <v>17.8125505793044</v>
      </c>
      <c r="L95" s="119">
        <f>(Constantes!$D$12/0.8)*(0.00376*D95^2-0.0516*D95-6.967)</f>
        <v>-4.3279125000000001</v>
      </c>
      <c r="M95" s="13"/>
    </row>
    <row r="96" spans="2:13" x14ac:dyDescent="0.3">
      <c r="B96" s="12"/>
      <c r="C96" s="68">
        <v>91</v>
      </c>
      <c r="D96" s="67">
        <f>(Observaciones!D96+Observaciones!E96)/2</f>
        <v>14.5</v>
      </c>
      <c r="E96" s="119">
        <f t="shared" si="5"/>
        <v>1.6520640028566567</v>
      </c>
      <c r="F96" s="119">
        <f t="shared" si="6"/>
        <v>0.10677937410937641</v>
      </c>
      <c r="G96" s="119">
        <f t="shared" si="7"/>
        <v>2.4667654999999997</v>
      </c>
      <c r="H96" s="119">
        <f>0.001013*Constantes!$D$6/(0.622*G96)</f>
        <v>4.5172936914803029E-2</v>
      </c>
      <c r="I96" s="119">
        <f t="shared" si="8"/>
        <v>0.35894072909367275</v>
      </c>
      <c r="J96" s="119">
        <f t="shared" si="9"/>
        <v>6.3112307651690999E-2</v>
      </c>
      <c r="K96" s="119">
        <f>(Constantes!$D$12/0.8)*(Constantes!$D$7*J96^2+Constantes!$D$8*J96+Constantes!$D$9)</f>
        <v>17.758638526816043</v>
      </c>
      <c r="L96" s="119">
        <f>(Constantes!$D$12/0.8)*(0.00376*D96^2-0.0516*D96-6.967)</f>
        <v>-4.3279125000000001</v>
      </c>
      <c r="M96" s="13"/>
    </row>
    <row r="97" spans="2:13" x14ac:dyDescent="0.3">
      <c r="B97" s="12"/>
      <c r="C97" s="68">
        <v>92</v>
      </c>
      <c r="D97" s="67">
        <f>(Observaciones!D97+Observaciones!E97)/2</f>
        <v>15.1</v>
      </c>
      <c r="E97" s="119">
        <f t="shared" si="5"/>
        <v>1.7172446826168701</v>
      </c>
      <c r="F97" s="119">
        <f t="shared" si="6"/>
        <v>0.11046518728234203</v>
      </c>
      <c r="G97" s="119">
        <f t="shared" si="7"/>
        <v>2.4653489</v>
      </c>
      <c r="H97" s="119">
        <f>0.001013*Constantes!$D$6/(0.622*G97)</f>
        <v>4.5198893477151461E-2</v>
      </c>
      <c r="I97" s="119">
        <f t="shared" si="8"/>
        <v>0.36268465146207884</v>
      </c>
      <c r="J97" s="119">
        <f t="shared" si="9"/>
        <v>7.0058895970224327E-2</v>
      </c>
      <c r="K97" s="119">
        <f>(Constantes!$D$12/0.8)*(Constantes!$D$7*J97^2+Constantes!$D$8*J97+Constantes!$D$9)</f>
        <v>17.704055372435707</v>
      </c>
      <c r="L97" s="119">
        <f>(Constantes!$D$12/0.8)*(0.00376*D97^2-0.0516*D97-6.967)</f>
        <v>-4.3055265</v>
      </c>
      <c r="M97" s="13"/>
    </row>
    <row r="98" spans="2:13" x14ac:dyDescent="0.3">
      <c r="B98" s="12"/>
      <c r="C98" s="68">
        <v>93</v>
      </c>
      <c r="D98" s="67">
        <f>(Observaciones!D98+Observaciones!E98)/2</f>
        <v>14.4</v>
      </c>
      <c r="E98" s="119">
        <f t="shared" si="5"/>
        <v>1.6414142277133972</v>
      </c>
      <c r="F98" s="119">
        <f t="shared" si="6"/>
        <v>0.10617535372371334</v>
      </c>
      <c r="G98" s="119">
        <f t="shared" si="7"/>
        <v>2.4670015999999997</v>
      </c>
      <c r="H98" s="119">
        <f>0.001013*Constantes!$D$6/(0.622*G98)</f>
        <v>4.5168613719226022E-2</v>
      </c>
      <c r="I98" s="119">
        <f t="shared" si="8"/>
        <v>0.3583106491514223</v>
      </c>
      <c r="J98" s="119">
        <f t="shared" si="9"/>
        <v>7.6984724325886864E-2</v>
      </c>
      <c r="K98" s="119">
        <f>(Constantes!$D$12/0.8)*(Constantes!$D$7*J98^2+Constantes!$D$8*J98+Constantes!$D$9)</f>
        <v>17.648824232232201</v>
      </c>
      <c r="L98" s="119">
        <f>(Constantes!$D$12/0.8)*(0.00376*D98^2-0.0516*D98-6.967)</f>
        <v>-4.3314789999999999</v>
      </c>
      <c r="M98" s="13"/>
    </row>
    <row r="99" spans="2:13" x14ac:dyDescent="0.3">
      <c r="B99" s="12"/>
      <c r="C99" s="68">
        <v>94</v>
      </c>
      <c r="D99" s="67">
        <f>(Observaciones!D99+Observaciones!E99)/2</f>
        <v>13.75</v>
      </c>
      <c r="E99" s="119">
        <f t="shared" si="5"/>
        <v>1.5736468149943981</v>
      </c>
      <c r="F99" s="119">
        <f t="shared" si="6"/>
        <v>0.10231958493462359</v>
      </c>
      <c r="G99" s="119">
        <f t="shared" si="7"/>
        <v>2.4685362500000001</v>
      </c>
      <c r="H99" s="119">
        <f>0.001013*Constantes!$D$6/(0.622*G99)</f>
        <v>4.5140533105443567E-2</v>
      </c>
      <c r="I99" s="119">
        <f t="shared" si="8"/>
        <v>0.35417281924860555</v>
      </c>
      <c r="J99" s="119">
        <f t="shared" si="9"/>
        <v>8.3887740446265249E-2</v>
      </c>
      <c r="K99" s="119">
        <f>(Constantes!$D$12/0.8)*(Constantes!$D$7*J99^2+Constantes!$D$8*J99+Constantes!$D$9)</f>
        <v>17.592969114515963</v>
      </c>
      <c r="L99" s="119">
        <f>(Constantes!$D$12/0.8)*(0.00376*D99^2-0.0516*D99-6.967)</f>
        <v>-4.353515625</v>
      </c>
      <c r="M99" s="13"/>
    </row>
    <row r="100" spans="2:13" x14ac:dyDescent="0.3">
      <c r="B100" s="12"/>
      <c r="C100" s="68">
        <v>95</v>
      </c>
      <c r="D100" s="67">
        <f>(Observaciones!D100+Observaciones!E100)/2</f>
        <v>13.8</v>
      </c>
      <c r="E100" s="119">
        <f t="shared" si="5"/>
        <v>1.5787710916071758</v>
      </c>
      <c r="F100" s="119">
        <f t="shared" si="6"/>
        <v>0.10261189172112961</v>
      </c>
      <c r="G100" s="119">
        <f t="shared" si="7"/>
        <v>2.4684181999999999</v>
      </c>
      <c r="H100" s="119">
        <f>0.001013*Constantes!$D$6/(0.622*G100)</f>
        <v>4.5142691913028568E-2</v>
      </c>
      <c r="I100" s="119">
        <f t="shared" si="8"/>
        <v>0.35449371277278185</v>
      </c>
      <c r="J100" s="119">
        <f t="shared" si="9"/>
        <v>9.0765898818703686E-2</v>
      </c>
      <c r="K100" s="119">
        <f>(Constantes!$D$12/0.8)*(Constantes!$D$7*J100^2+Constantes!$D$8*J100+Constantes!$D$9)</f>
        <v>17.536514903667452</v>
      </c>
      <c r="L100" s="119">
        <f>(Constantes!$D$12/0.8)*(0.00376*D100^2-0.0516*D100-6.967)</f>
        <v>-4.3518910000000002</v>
      </c>
      <c r="M100" s="13"/>
    </row>
    <row r="101" spans="2:13" x14ac:dyDescent="0.3">
      <c r="B101" s="12"/>
      <c r="C101" s="68">
        <v>96</v>
      </c>
      <c r="D101" s="67">
        <f>(Observaciones!D101+Observaciones!E101)/2</f>
        <v>11.65</v>
      </c>
      <c r="E101" s="119">
        <f t="shared" si="5"/>
        <v>1.3711829440577765</v>
      </c>
      <c r="F101" s="119">
        <f t="shared" si="6"/>
        <v>9.0665715946703279E-2</v>
      </c>
      <c r="G101" s="119">
        <f t="shared" si="7"/>
        <v>2.4734943499999997</v>
      </c>
      <c r="H101" s="119">
        <f>0.001013*Constantes!$D$6/(0.622*G101)</f>
        <v>4.5050049261326407E-2</v>
      </c>
      <c r="I101" s="119">
        <f t="shared" si="8"/>
        <v>0.34030820325039612</v>
      </c>
      <c r="J101" s="119">
        <f t="shared" si="9"/>
        <v>9.7617161296433594E-2</v>
      </c>
      <c r="K101" s="119">
        <f>(Constantes!$D$12/0.8)*(Constantes!$D$7*J101^2+Constantes!$D$8*J101+Constantes!$D$9)</f>
        <v>17.479487342886721</v>
      </c>
      <c r="L101" s="119">
        <f>(Constantes!$D$12/0.8)*(0.00376*D101^2-0.0516*D101-6.967)</f>
        <v>-4.4111396249999997</v>
      </c>
      <c r="M101" s="13"/>
    </row>
    <row r="102" spans="2:13" x14ac:dyDescent="0.3">
      <c r="B102" s="12"/>
      <c r="C102" s="68">
        <v>97</v>
      </c>
      <c r="D102" s="67">
        <f>(Observaciones!D102+Observaciones!E102)/2</f>
        <v>12.15</v>
      </c>
      <c r="E102" s="119">
        <f t="shared" si="5"/>
        <v>1.4171886499432413</v>
      </c>
      <c r="F102" s="119">
        <f t="shared" si="6"/>
        <v>9.3332436390604984E-2</v>
      </c>
      <c r="G102" s="119">
        <f t="shared" si="7"/>
        <v>2.4723138499999999</v>
      </c>
      <c r="H102" s="119">
        <f>0.001013*Constantes!$D$6/(0.622*G102)</f>
        <v>4.5071560115683744E-2</v>
      </c>
      <c r="I102" s="119">
        <f t="shared" si="8"/>
        <v>0.34367735355446433</v>
      </c>
      <c r="J102" s="119">
        <f t="shared" si="9"/>
        <v>0.10443949770252046</v>
      </c>
      <c r="K102" s="119">
        <f>(Constantes!$D$12/0.8)*(Constantes!$D$7*J102^2+Constantes!$D$8*J102+Constantes!$D$9)</f>
        <v>17.421913015881092</v>
      </c>
      <c r="L102" s="119">
        <f>(Constantes!$D$12/0.8)*(0.00376*D102^2-0.0516*D102-6.967)</f>
        <v>-4.3992996250000003</v>
      </c>
      <c r="M102" s="13"/>
    </row>
    <row r="103" spans="2:13" x14ac:dyDescent="0.3">
      <c r="B103" s="12"/>
      <c r="C103" s="68">
        <v>98</v>
      </c>
      <c r="D103" s="67">
        <f>(Observaciones!D103+Observaciones!E103)/2</f>
        <v>12.350000000000001</v>
      </c>
      <c r="E103" s="119">
        <f t="shared" si="5"/>
        <v>1.4359671208266069</v>
      </c>
      <c r="F103" s="119">
        <f t="shared" si="6"/>
        <v>9.4417676614232643E-2</v>
      </c>
      <c r="G103" s="119">
        <f t="shared" si="7"/>
        <v>2.47184165</v>
      </c>
      <c r="H103" s="119">
        <f>0.001013*Constantes!$D$6/(0.622*G103)</f>
        <v>4.5080170210382423E-2</v>
      </c>
      <c r="I103" s="119">
        <f t="shared" si="8"/>
        <v>0.34501319460891361</v>
      </c>
      <c r="J103" s="119">
        <f t="shared" si="9"/>
        <v>0.11123088643144916</v>
      </c>
      <c r="K103" s="119">
        <f>(Constantes!$D$12/0.8)*(Constantes!$D$7*J103^2+Constantes!$D$8*J103+Constantes!$D$9)</f>
        <v>17.363819327508921</v>
      </c>
      <c r="L103" s="119">
        <f>(Constantes!$D$12/0.8)*(0.00376*D103^2-0.0516*D103-6.967)</f>
        <v>-4.3942346249999993</v>
      </c>
      <c r="M103" s="13"/>
    </row>
    <row r="104" spans="2:13" x14ac:dyDescent="0.3">
      <c r="B104" s="12"/>
      <c r="C104" s="68">
        <v>99</v>
      </c>
      <c r="D104" s="67">
        <f>(Observaciones!D104+Observaciones!E104)/2</f>
        <v>11.5</v>
      </c>
      <c r="E104" s="119">
        <f t="shared" si="5"/>
        <v>1.3576395793502862</v>
      </c>
      <c r="F104" s="119">
        <f t="shared" si="6"/>
        <v>8.9878474493928939E-2</v>
      </c>
      <c r="G104" s="119">
        <f t="shared" si="7"/>
        <v>2.4738484999999999</v>
      </c>
      <c r="H104" s="119">
        <f>0.001013*Constantes!$D$6/(0.622*G104)</f>
        <v>4.5043600008291752E-2</v>
      </c>
      <c r="I104" s="119">
        <f t="shared" si="8"/>
        <v>0.33928927202235942</v>
      </c>
      <c r="J104" s="119">
        <f t="shared" si="9"/>
        <v>0.11798931504816906</v>
      </c>
      <c r="K104" s="119">
        <f>(Constantes!$D$12/0.8)*(Constantes!$D$7*J104^2+Constantes!$D$8*J104+Constantes!$D$9)</f>
        <v>17.305234483398838</v>
      </c>
      <c r="L104" s="119">
        <f>(Constantes!$D$12/0.8)*(0.00376*D104^2-0.0516*D104-6.967)</f>
        <v>-4.4144625</v>
      </c>
      <c r="M104" s="13"/>
    </row>
    <row r="105" spans="2:13" x14ac:dyDescent="0.3">
      <c r="B105" s="12"/>
      <c r="C105" s="68">
        <v>100</v>
      </c>
      <c r="D105" s="67">
        <f>(Observaciones!D105+Observaciones!E105)/2</f>
        <v>13.05</v>
      </c>
      <c r="E105" s="119">
        <f t="shared" si="5"/>
        <v>1.5034239749399432</v>
      </c>
      <c r="F105" s="119">
        <f t="shared" si="6"/>
        <v>9.8301067529686689E-2</v>
      </c>
      <c r="G105" s="119">
        <f t="shared" si="7"/>
        <v>2.4701889499999998</v>
      </c>
      <c r="H105" s="119">
        <f>0.001013*Constantes!$D$6/(0.622*G105)</f>
        <v>4.5110331464770149E-2</v>
      </c>
      <c r="I105" s="119">
        <f t="shared" si="8"/>
        <v>0.34963502523543477</v>
      </c>
      <c r="J105" s="119">
        <f t="shared" si="9"/>
        <v>0.12471278088442223</v>
      </c>
      <c r="K105" s="119">
        <f>(Constantes!$D$12/0.8)*(Constantes!$D$7*J105^2+Constantes!$D$8*J105+Constantes!$D$9)</f>
        <v>17.246187468565054</v>
      </c>
      <c r="L105" s="119">
        <f>(Constantes!$D$12/0.8)*(0.00376*D105^2-0.0516*D105-6.967)</f>
        <v>-4.3750266249999994</v>
      </c>
      <c r="M105" s="13"/>
    </row>
    <row r="106" spans="2:13" x14ac:dyDescent="0.3">
      <c r="B106" s="12"/>
      <c r="C106" s="68">
        <v>101</v>
      </c>
      <c r="D106" s="67">
        <f>(Observaciones!D106+Observaciones!E106)/2</f>
        <v>13.55</v>
      </c>
      <c r="E106" s="119">
        <f t="shared" si="5"/>
        <v>1.5532953593153362</v>
      </c>
      <c r="F106" s="119">
        <f t="shared" si="6"/>
        <v>0.10115743021423786</v>
      </c>
      <c r="G106" s="119">
        <f t="shared" si="7"/>
        <v>2.46900845</v>
      </c>
      <c r="H106" s="119">
        <f>0.001013*Constantes!$D$6/(0.622*G106)</f>
        <v>4.5131899939472676E-2</v>
      </c>
      <c r="I106" s="119">
        <f t="shared" si="8"/>
        <v>0.35288492467431798</v>
      </c>
      <c r="J106" s="119">
        <f t="shared" si="9"/>
        <v>0.13139929163217703</v>
      </c>
      <c r="K106" s="119">
        <f>(Constantes!$D$12/0.8)*(Constantes!$D$7*J106^2+Constantes!$D$8*J106+Constantes!$D$9)</f>
        <v>17.186708025040463</v>
      </c>
      <c r="L106" s="119">
        <f>(Constantes!$D$12/0.8)*(0.00376*D106^2-0.0516*D106-6.967)</f>
        <v>-4.3598966250000002</v>
      </c>
      <c r="M106" s="13"/>
    </row>
    <row r="107" spans="2:13" x14ac:dyDescent="0.3">
      <c r="B107" s="12"/>
      <c r="C107" s="68">
        <v>102</v>
      </c>
      <c r="D107" s="67">
        <f>(Observaciones!D107+Observaciones!E107)/2</f>
        <v>13.5</v>
      </c>
      <c r="E107" s="119">
        <f t="shared" si="5"/>
        <v>1.5482437315899678</v>
      </c>
      <c r="F107" s="119">
        <f t="shared" si="6"/>
        <v>0.10086865272047608</v>
      </c>
      <c r="G107" s="119">
        <f t="shared" si="7"/>
        <v>2.4691264999999998</v>
      </c>
      <c r="H107" s="119">
        <f>0.001013*Constantes!$D$6/(0.622*G107)</f>
        <v>4.512974216392418E-2</v>
      </c>
      <c r="I107" s="119">
        <f t="shared" si="8"/>
        <v>0.35256187200074002</v>
      </c>
      <c r="J107" s="119">
        <f t="shared" si="9"/>
        <v>0.13804686593399232</v>
      </c>
      <c r="K107" s="119">
        <f>(Constantes!$D$12/0.8)*(Constantes!$D$7*J107^2+Constantes!$D$8*J107+Constantes!$D$9)</f>
        <v>17.126826628550525</v>
      </c>
      <c r="L107" s="119">
        <f>(Constantes!$D$12/0.8)*(0.00376*D107^2-0.0516*D107-6.967)</f>
        <v>-4.3614625</v>
      </c>
      <c r="M107" s="13"/>
    </row>
    <row r="108" spans="2:13" x14ac:dyDescent="0.3">
      <c r="B108" s="12"/>
      <c r="C108" s="68">
        <v>103</v>
      </c>
      <c r="D108" s="67">
        <f>(Observaciones!D108+Observaciones!E108)/2</f>
        <v>10.65</v>
      </c>
      <c r="E108" s="119">
        <f t="shared" si="5"/>
        <v>1.2830910256867623</v>
      </c>
      <c r="F108" s="119">
        <f t="shared" si="6"/>
        <v>8.5526597767177456E-2</v>
      </c>
      <c r="G108" s="119">
        <f t="shared" si="7"/>
        <v>2.4758553499999998</v>
      </c>
      <c r="H108" s="119">
        <f>0.001013*Constantes!$D$6/(0.622*G108)</f>
        <v>4.5007089091498233E-2</v>
      </c>
      <c r="I108" s="119">
        <f t="shared" si="8"/>
        <v>0.33344473848536765</v>
      </c>
      <c r="J108" s="119">
        <f t="shared" si="9"/>
        <v>0.14465353397013597</v>
      </c>
      <c r="K108" s="119">
        <f>(Constantes!$D$12/0.8)*(Constantes!$D$7*J108^2+Constantes!$D$8*J108+Constantes!$D$9)</f>
        <v>17.066574464252053</v>
      </c>
      <c r="L108" s="119">
        <f>(Constantes!$D$12/0.8)*(0.00376*D108^2-0.0516*D108-6.967)</f>
        <v>-4.4312946249999996</v>
      </c>
      <c r="M108" s="13"/>
    </row>
    <row r="109" spans="2:13" x14ac:dyDescent="0.3">
      <c r="B109" s="12"/>
      <c r="C109" s="68">
        <v>104</v>
      </c>
      <c r="D109" s="67">
        <f>(Observaciones!D109+Observaciones!E109)/2</f>
        <v>13.4</v>
      </c>
      <c r="E109" s="119">
        <f t="shared" si="5"/>
        <v>1.5381837134420713</v>
      </c>
      <c r="F109" s="119">
        <f t="shared" si="6"/>
        <v>0.10029320149589299</v>
      </c>
      <c r="G109" s="119">
        <f t="shared" si="7"/>
        <v>2.4693625999999997</v>
      </c>
      <c r="H109" s="119">
        <f>0.001013*Constantes!$D$6/(0.622*G109)</f>
        <v>4.5125427231753057E-2</v>
      </c>
      <c r="I109" s="119">
        <f t="shared" si="8"/>
        <v>0.35191447341494769</v>
      </c>
      <c r="J109" s="119">
        <f t="shared" si="9"/>
        <v>0.15121733804228529</v>
      </c>
      <c r="K109" s="119">
        <f>(Constantes!$D$12/0.8)*(Constantes!$D$7*J109^2+Constantes!$D$8*J109+Constantes!$D$9)</f>
        <v>17.005983401562105</v>
      </c>
      <c r="L109" s="119">
        <f>(Constantes!$D$12/0.8)*(0.00376*D109^2-0.0516*D109-6.967)</f>
        <v>-4.3645589999999999</v>
      </c>
      <c r="M109" s="13"/>
    </row>
    <row r="110" spans="2:13" x14ac:dyDescent="0.3">
      <c r="B110" s="12"/>
      <c r="C110" s="68">
        <v>105</v>
      </c>
      <c r="D110" s="67">
        <f>(Observaciones!D110+Observaciones!E110)/2</f>
        <v>11.3</v>
      </c>
      <c r="E110" s="119">
        <f t="shared" si="5"/>
        <v>1.3397646526819857</v>
      </c>
      <c r="F110" s="119">
        <f t="shared" si="6"/>
        <v>8.8837887126731518E-2</v>
      </c>
      <c r="G110" s="119">
        <f t="shared" si="7"/>
        <v>2.4743206999999998</v>
      </c>
      <c r="H110" s="119">
        <f>0.001013*Constantes!$D$6/(0.622*G110)</f>
        <v>4.5035003876058806E-2</v>
      </c>
      <c r="I110" s="119">
        <f t="shared" si="8"/>
        <v>0.33792485453988758</v>
      </c>
      <c r="J110" s="119">
        <f t="shared" si="9"/>
        <v>0.15773633315363528</v>
      </c>
      <c r="K110" s="119">
        <f>(Constantes!$D$12/0.8)*(Constantes!$D$7*J110^2+Constantes!$D$8*J110+Constantes!$D$9)</f>
        <v>16.945085968103356</v>
      </c>
      <c r="L110" s="119">
        <f>(Constantes!$D$12/0.8)*(0.00376*D110^2-0.0516*D110-6.967)</f>
        <v>-4.4187285000000003</v>
      </c>
      <c r="M110" s="13"/>
    </row>
    <row r="111" spans="2:13" x14ac:dyDescent="0.3">
      <c r="B111" s="12"/>
      <c r="C111" s="68">
        <v>106</v>
      </c>
      <c r="D111" s="67">
        <f>(Observaciones!D111+Observaciones!E111)/2</f>
        <v>12.45</v>
      </c>
      <c r="E111" s="119">
        <f t="shared" si="5"/>
        <v>1.4454380326538754</v>
      </c>
      <c r="F111" s="119">
        <f t="shared" si="6"/>
        <v>9.4964314589914542E-2</v>
      </c>
      <c r="G111" s="119">
        <f t="shared" si="7"/>
        <v>2.47160555</v>
      </c>
      <c r="H111" s="119">
        <f>0.001013*Constantes!$D$6/(0.622*G111)</f>
        <v>4.5084476491450073E-2</v>
      </c>
      <c r="I111" s="119">
        <f t="shared" si="8"/>
        <v>0.34567857031477189</v>
      </c>
      <c r="J111" s="119">
        <f t="shared" si="9"/>
        <v>0.16420858758524295</v>
      </c>
      <c r="K111" s="119">
        <f>(Constantes!$D$12/0.8)*(Constantes!$D$7*J111^2+Constantes!$D$8*J111+Constantes!$D$9)</f>
        <v>16.883915322793356</v>
      </c>
      <c r="L111" s="119">
        <f>(Constantes!$D$12/0.8)*(0.00376*D111^2-0.0516*D111-6.967)</f>
        <v>-4.3916316249999996</v>
      </c>
      <c r="M111" s="13"/>
    </row>
    <row r="112" spans="2:13" x14ac:dyDescent="0.3">
      <c r="B112" s="12"/>
      <c r="C112" s="68">
        <v>107</v>
      </c>
      <c r="D112" s="67">
        <f>(Observaciones!D112+Observaciones!E112)/2</f>
        <v>12.049999999999999</v>
      </c>
      <c r="E112" s="119">
        <f t="shared" si="5"/>
        <v>1.4078805564877415</v>
      </c>
      <c r="F112" s="119">
        <f t="shared" si="6"/>
        <v>9.2793812868529585E-2</v>
      </c>
      <c r="G112" s="119">
        <f t="shared" si="7"/>
        <v>2.4725499499999999</v>
      </c>
      <c r="H112" s="119">
        <f>0.001013*Constantes!$D$6/(0.622*G112)</f>
        <v>4.506725630158151E-2</v>
      </c>
      <c r="I112" s="119">
        <f t="shared" si="8"/>
        <v>0.34300689410647989</v>
      </c>
      <c r="J112" s="119">
        <f t="shared" si="9"/>
        <v>0.17063218346843756</v>
      </c>
      <c r="K112" s="119">
        <f>(Constantes!$D$12/0.8)*(Constantes!$D$7*J112^2+Constantes!$D$8*J112+Constantes!$D$9)</f>
        <v>16.822505228106095</v>
      </c>
      <c r="L112" s="119">
        <f>(Constantes!$D$12/0.8)*(0.00376*D112^2-0.0516*D112-6.967)</f>
        <v>-4.4017616249999998</v>
      </c>
      <c r="M112" s="13"/>
    </row>
    <row r="113" spans="2:13" x14ac:dyDescent="0.3">
      <c r="B113" s="12"/>
      <c r="C113" s="68">
        <v>108</v>
      </c>
      <c r="D113" s="67">
        <f>(Observaciones!D113+Observaciones!E113)/2</f>
        <v>13</v>
      </c>
      <c r="E113" s="119">
        <f t="shared" si="5"/>
        <v>1.4985150190445926</v>
      </c>
      <c r="F113" s="119">
        <f t="shared" si="6"/>
        <v>9.8019245431965704E-2</v>
      </c>
      <c r="G113" s="119">
        <f t="shared" si="7"/>
        <v>2.470307</v>
      </c>
      <c r="H113" s="119">
        <f>0.001013*Constantes!$D$6/(0.622*G113)</f>
        <v>4.5108175751075688E-2</v>
      </c>
      <c r="I113" s="119">
        <f t="shared" si="8"/>
        <v>0.3493076722279615</v>
      </c>
      <c r="J113" s="119">
        <f t="shared" si="9"/>
        <v>0.17700521735312635</v>
      </c>
      <c r="K113" s="119">
        <f>(Constantes!$D$12/0.8)*(Constantes!$D$7*J113^2+Constantes!$D$8*J113+Constantes!$D$9)</f>
        <v>16.760890021535339</v>
      </c>
      <c r="L113" s="119">
        <f>(Constantes!$D$12/0.8)*(0.00376*D113^2-0.0516*D113-6.967)</f>
        <v>-4.3764749999999992</v>
      </c>
      <c r="M113" s="13"/>
    </row>
    <row r="114" spans="2:13" x14ac:dyDescent="0.3">
      <c r="B114" s="12"/>
      <c r="C114" s="68">
        <v>109</v>
      </c>
      <c r="D114" s="67">
        <f>(Observaciones!D114+Observaciones!E114)/2</f>
        <v>13.6</v>
      </c>
      <c r="E114" s="119">
        <f t="shared" si="5"/>
        <v>1.5583614462879349</v>
      </c>
      <c r="F114" s="119">
        <f t="shared" si="6"/>
        <v>0.10144691080047988</v>
      </c>
      <c r="G114" s="119">
        <f t="shared" si="7"/>
        <v>2.4688903999999998</v>
      </c>
      <c r="H114" s="119">
        <f>0.001013*Constantes!$D$6/(0.622*G114)</f>
        <v>4.5134057921369271E-2</v>
      </c>
      <c r="I114" s="119">
        <f t="shared" si="8"/>
        <v>0.3532075459589159</v>
      </c>
      <c r="J114" s="119">
        <f t="shared" si="9"/>
        <v>0.18332580077182795</v>
      </c>
      <c r="K114" s="119">
        <f>(Constantes!$D$12/0.8)*(Constantes!$D$7*J114^2+Constantes!$D$8*J114+Constantes!$D$9)</f>
        <v>16.699104586290161</v>
      </c>
      <c r="L114" s="119">
        <f>(Constantes!$D$12/0.8)*(0.00376*D114^2-0.0516*D114-6.967)</f>
        <v>-4.3583189999999998</v>
      </c>
      <c r="M114" s="13"/>
    </row>
    <row r="115" spans="2:13" x14ac:dyDescent="0.3">
      <c r="B115" s="12"/>
      <c r="C115" s="68">
        <v>110</v>
      </c>
      <c r="D115" s="67">
        <f>(Observaciones!D115+Observaciones!E115)/2</f>
        <v>14.5</v>
      </c>
      <c r="E115" s="119">
        <f t="shared" si="5"/>
        <v>1.6520640028566567</v>
      </c>
      <c r="F115" s="119">
        <f t="shared" si="6"/>
        <v>0.10677937410937641</v>
      </c>
      <c r="G115" s="119">
        <f t="shared" si="7"/>
        <v>2.4667654999999997</v>
      </c>
      <c r="H115" s="119">
        <f>0.001013*Constantes!$D$6/(0.622*G115)</f>
        <v>4.5172936914803029E-2</v>
      </c>
      <c r="I115" s="119">
        <f t="shared" si="8"/>
        <v>0.35894072909367275</v>
      </c>
      <c r="J115" s="119">
        <f t="shared" si="9"/>
        <v>0.18959206079926599</v>
      </c>
      <c r="K115" s="119">
        <f>(Constantes!$D$12/0.8)*(Constantes!$D$7*J115^2+Constantes!$D$8*J115+Constantes!$D$9)</f>
        <v>16.637184321254036</v>
      </c>
      <c r="L115" s="119">
        <f>(Constantes!$D$12/0.8)*(0.00376*D115^2-0.0516*D115-6.967)</f>
        <v>-4.3279125000000001</v>
      </c>
      <c r="M115" s="13"/>
    </row>
    <row r="116" spans="2:13" x14ac:dyDescent="0.3">
      <c r="B116" s="12"/>
      <c r="C116" s="68">
        <v>111</v>
      </c>
      <c r="D116" s="67">
        <f>(Observaciones!D116+Observaciones!E116)/2</f>
        <v>12.45</v>
      </c>
      <c r="E116" s="119">
        <f t="shared" si="5"/>
        <v>1.4454380326538754</v>
      </c>
      <c r="F116" s="119">
        <f t="shared" si="6"/>
        <v>9.4964314589914542E-2</v>
      </c>
      <c r="G116" s="119">
        <f t="shared" si="7"/>
        <v>2.47160555</v>
      </c>
      <c r="H116" s="119">
        <f>0.001013*Constantes!$D$6/(0.622*G116)</f>
        <v>4.5084476491450073E-2</v>
      </c>
      <c r="I116" s="119">
        <f t="shared" si="8"/>
        <v>0.34567857031477189</v>
      </c>
      <c r="J116" s="119">
        <f t="shared" si="9"/>
        <v>0.19580214060735746</v>
      </c>
      <c r="K116" s="119">
        <f>(Constantes!$D$12/0.8)*(Constantes!$D$7*J116^2+Constantes!$D$8*J116+Constantes!$D$9)</f>
        <v>16.575165110239702</v>
      </c>
      <c r="L116" s="119">
        <f>(Constantes!$D$12/0.8)*(0.00376*D116^2-0.0516*D116-6.967)</f>
        <v>-4.3916316249999996</v>
      </c>
      <c r="M116" s="13"/>
    </row>
    <row r="117" spans="2:13" x14ac:dyDescent="0.3">
      <c r="B117" s="12"/>
      <c r="C117" s="68">
        <v>112</v>
      </c>
      <c r="D117" s="67">
        <f>(Observaciones!D117+Observaciones!E117)/2</f>
        <v>11.8</v>
      </c>
      <c r="E117" s="119">
        <f t="shared" si="5"/>
        <v>1.384844857641909</v>
      </c>
      <c r="F117" s="119">
        <f t="shared" si="6"/>
        <v>9.1458825865714591E-2</v>
      </c>
      <c r="G117" s="119">
        <f t="shared" si="7"/>
        <v>2.4731402</v>
      </c>
      <c r="H117" s="119">
        <f>0.001013*Constantes!$D$6/(0.622*G117)</f>
        <v>4.5056500361407952E-2</v>
      </c>
      <c r="I117" s="119">
        <f t="shared" si="8"/>
        <v>0.3413233651453087</v>
      </c>
      <c r="J117" s="119">
        <f t="shared" si="9"/>
        <v>0.20195420001543066</v>
      </c>
      <c r="K117" s="119">
        <f>(Constantes!$D$12/0.8)*(Constantes!$D$7*J117^2+Constantes!$D$8*J117+Constantes!$D$9)</f>
        <v>16.513083290572975</v>
      </c>
      <c r="L117" s="119">
        <f>(Constantes!$D$12/0.8)*(0.00376*D117^2-0.0516*D117-6.967)</f>
        <v>-4.4077109999999999</v>
      </c>
      <c r="M117" s="13"/>
    </row>
    <row r="118" spans="2:13" x14ac:dyDescent="0.3">
      <c r="B118" s="12"/>
      <c r="C118" s="68">
        <v>113</v>
      </c>
      <c r="D118" s="67">
        <f>(Observaciones!D118+Observaciones!E118)/2</f>
        <v>10.85</v>
      </c>
      <c r="E118" s="119">
        <f t="shared" si="5"/>
        <v>1.3003002567289974</v>
      </c>
      <c r="F118" s="119">
        <f t="shared" si="6"/>
        <v>8.6534052607070783E-2</v>
      </c>
      <c r="G118" s="119">
        <f t="shared" si="7"/>
        <v>2.4753831499999999</v>
      </c>
      <c r="H118" s="119">
        <f>0.001013*Constantes!$D$6/(0.622*G118)</f>
        <v>4.5015674569455051E-2</v>
      </c>
      <c r="I118" s="119">
        <f t="shared" si="8"/>
        <v>0.33483065028999898</v>
      </c>
      <c r="J118" s="119">
        <f t="shared" si="9"/>
        <v>0.20804641603551069</v>
      </c>
      <c r="K118" s="119">
        <f>(Constantes!$D$12/0.8)*(Constantes!$D$7*J118^2+Constantes!$D$8*J118+Constantes!$D$9)</f>
        <v>16.450975621039397</v>
      </c>
      <c r="L118" s="119">
        <f>(Constantes!$D$12/0.8)*(0.00376*D118^2-0.0516*D118-6.967)</f>
        <v>-4.4276396250000003</v>
      </c>
      <c r="M118" s="13"/>
    </row>
    <row r="119" spans="2:13" x14ac:dyDescent="0.3">
      <c r="B119" s="12"/>
      <c r="C119" s="68">
        <v>114</v>
      </c>
      <c r="D119" s="67">
        <f>(Observaciones!D119+Observaciones!E119)/2</f>
        <v>11.9</v>
      </c>
      <c r="E119" s="119">
        <f t="shared" si="5"/>
        <v>1.3940190963940859</v>
      </c>
      <c r="F119" s="119">
        <f t="shared" si="6"/>
        <v>9.1990843524687727E-2</v>
      </c>
      <c r="G119" s="119">
        <f t="shared" si="7"/>
        <v>2.4729041</v>
      </c>
      <c r="H119" s="119">
        <f>0.001013*Constantes!$D$6/(0.622*G119)</f>
        <v>4.506080212132469E-2</v>
      </c>
      <c r="I119" s="119">
        <f t="shared" si="8"/>
        <v>0.34199803993111727</v>
      </c>
      <c r="J119" s="119">
        <f t="shared" si="9"/>
        <v>0.21407698341251005</v>
      </c>
      <c r="K119" s="119">
        <f>(Constantes!$D$12/0.8)*(Constantes!$D$7*J119^2+Constantes!$D$8*J119+Constantes!$D$9)</f>
        <v>16.388879249228509</v>
      </c>
      <c r="L119" s="119">
        <f>(Constantes!$D$12/0.8)*(0.00376*D119^2-0.0516*D119-6.967)</f>
        <v>-4.4053664999999995</v>
      </c>
      <c r="M119" s="13"/>
    </row>
    <row r="120" spans="2:13" x14ac:dyDescent="0.3">
      <c r="B120" s="12"/>
      <c r="C120" s="68">
        <v>115</v>
      </c>
      <c r="D120" s="67">
        <f>(Observaciones!D120+Observaciones!E120)/2</f>
        <v>11.600000000000001</v>
      </c>
      <c r="E120" s="119">
        <f t="shared" si="5"/>
        <v>1.3666553605146041</v>
      </c>
      <c r="F120" s="119">
        <f t="shared" si="6"/>
        <v>9.0402651818888555E-2</v>
      </c>
      <c r="G120" s="119">
        <f t="shared" si="7"/>
        <v>2.4736123999999999</v>
      </c>
      <c r="H120" s="119">
        <f>0.001013*Constantes!$D$6/(0.622*G120)</f>
        <v>4.5047899305126593E-2</v>
      </c>
      <c r="I120" s="119">
        <f t="shared" si="8"/>
        <v>0.33996897773719958</v>
      </c>
      <c r="J120" s="119">
        <f t="shared" si="9"/>
        <v>0.22004411515916453</v>
      </c>
      <c r="K120" s="119">
        <f>(Constantes!$D$12/0.8)*(Constantes!$D$7*J120^2+Constantes!$D$8*J120+Constantes!$D$9)</f>
        <v>16.326831678311123</v>
      </c>
      <c r="L120" s="119">
        <f>(Constantes!$D$12/0.8)*(0.00376*D120^2-0.0516*D120-6.967)</f>
        <v>-4.4122589999999997</v>
      </c>
      <c r="M120" s="13"/>
    </row>
    <row r="121" spans="2:13" x14ac:dyDescent="0.3">
      <c r="B121" s="12"/>
      <c r="C121" s="68">
        <v>116</v>
      </c>
      <c r="D121" s="67">
        <f>(Observaciones!D121+Observaciones!E121)/2</f>
        <v>11.9</v>
      </c>
      <c r="E121" s="119">
        <f t="shared" si="5"/>
        <v>1.3940190963940859</v>
      </c>
      <c r="F121" s="119">
        <f t="shared" si="6"/>
        <v>9.1990843524687727E-2</v>
      </c>
      <c r="G121" s="119">
        <f t="shared" si="7"/>
        <v>2.4729041</v>
      </c>
      <c r="H121" s="119">
        <f>0.001013*Constantes!$D$6/(0.622*G121)</f>
        <v>4.506080212132469E-2</v>
      </c>
      <c r="I121" s="119">
        <f t="shared" si="8"/>
        <v>0.34199803993111727</v>
      </c>
      <c r="J121" s="119">
        <f t="shared" si="9"/>
        <v>0.22594604308555641</v>
      </c>
      <c r="K121" s="119">
        <f>(Constantes!$D$12/0.8)*(Constantes!$D$7*J121^2+Constantes!$D$8*J121+Constantes!$D$9)</f>
        <v>16.264870733285896</v>
      </c>
      <c r="L121" s="119">
        <f>(Constantes!$D$12/0.8)*(0.00376*D121^2-0.0516*D121-6.967)</f>
        <v>-4.4053664999999995</v>
      </c>
      <c r="M121" s="13"/>
    </row>
    <row r="122" spans="2:13" x14ac:dyDescent="0.3">
      <c r="B122" s="12"/>
      <c r="C122" s="68">
        <v>117</v>
      </c>
      <c r="D122" s="67">
        <f>(Observaciones!D122+Observaciones!E122)/2</f>
        <v>14.1</v>
      </c>
      <c r="E122" s="119">
        <f t="shared" si="5"/>
        <v>1.6098253520131185</v>
      </c>
      <c r="F122" s="119">
        <f t="shared" si="6"/>
        <v>0.10438069155687195</v>
      </c>
      <c r="G122" s="119">
        <f t="shared" si="7"/>
        <v>2.4677099</v>
      </c>
      <c r="H122" s="119">
        <f>0.001013*Constantes!$D$6/(0.622*G122)</f>
        <v>4.5155649095994843E-2</v>
      </c>
      <c r="I122" s="119">
        <f t="shared" si="8"/>
        <v>0.35640998531823892</v>
      </c>
      <c r="J122" s="119">
        <f t="shared" si="9"/>
        <v>0.23178101832306711</v>
      </c>
      <c r="K122" s="119">
        <f>(Constantes!$D$12/0.8)*(Constantes!$D$7*J122^2+Constantes!$D$8*J122+Constantes!$D$9)</f>
        <v>16.203034526731908</v>
      </c>
      <c r="L122" s="119">
        <f>(Constantes!$D$12/0.8)*(0.00376*D122^2-0.0516*D122-6.967)</f>
        <v>-4.3418964999999998</v>
      </c>
      <c r="M122" s="13"/>
    </row>
    <row r="123" spans="2:13" x14ac:dyDescent="0.3">
      <c r="B123" s="12"/>
      <c r="C123" s="68">
        <v>118</v>
      </c>
      <c r="D123" s="67">
        <f>(Observaciones!D123+Observaciones!E123)/2</f>
        <v>12.200000000000001</v>
      </c>
      <c r="E123" s="119">
        <f t="shared" si="5"/>
        <v>1.4218629321922343</v>
      </c>
      <c r="F123" s="119">
        <f t="shared" si="6"/>
        <v>9.3602745308232108E-2</v>
      </c>
      <c r="G123" s="119">
        <f t="shared" si="7"/>
        <v>2.4721957999999997</v>
      </c>
      <c r="H123" s="119">
        <f>0.001013*Constantes!$D$6/(0.622*G123)</f>
        <v>4.5073712331002484E-2</v>
      </c>
      <c r="I123" s="119">
        <f t="shared" si="8"/>
        <v>0.34401194911201238</v>
      </c>
      <c r="J123" s="119">
        <f t="shared" si="9"/>
        <v>0.23754731184260455</v>
      </c>
      <c r="K123" s="119">
        <f>(Constantes!$D$12/0.8)*(Constantes!$D$7*J123^2+Constantes!$D$8*J123+Constantes!$D$9)</f>
        <v>16.141361424104808</v>
      </c>
      <c r="L123" s="119">
        <f>(Constantes!$D$12/0.8)*(0.00376*D123^2-0.0516*D123-6.967)</f>
        <v>-4.3980509999999997</v>
      </c>
      <c r="M123" s="13"/>
    </row>
    <row r="124" spans="2:13" x14ac:dyDescent="0.3">
      <c r="B124" s="12"/>
      <c r="C124" s="68">
        <v>119</v>
      </c>
      <c r="D124" s="67">
        <f>(Observaciones!D124+Observaciones!E124)/2</f>
        <v>13.85</v>
      </c>
      <c r="E124" s="119">
        <f t="shared" si="5"/>
        <v>1.5839100041391287</v>
      </c>
      <c r="F124" s="119">
        <f t="shared" si="6"/>
        <v>0.10290490852509908</v>
      </c>
      <c r="G124" s="119">
        <f t="shared" si="7"/>
        <v>2.4683001499999997</v>
      </c>
      <c r="H124" s="119">
        <f>0.001013*Constantes!$D$6/(0.622*G124)</f>
        <v>4.5144850927109709E-2</v>
      </c>
      <c r="I124" s="119">
        <f t="shared" si="8"/>
        <v>0.35481417383138586</v>
      </c>
      <c r="J124" s="119">
        <f t="shared" si="9"/>
        <v>0.2432432149669522</v>
      </c>
      <c r="K124" s="119">
        <f>(Constantes!$D$12/0.8)*(Constantes!$D$7*J124^2+Constantes!$D$8*J124+Constantes!$D$9)</f>
        <v>16.079890008614473</v>
      </c>
      <c r="L124" s="119">
        <f>(Constantes!$D$12/0.8)*(0.00376*D124^2-0.0516*D124-6.967)</f>
        <v>-4.3502546249999998</v>
      </c>
      <c r="M124" s="13"/>
    </row>
    <row r="125" spans="2:13" x14ac:dyDescent="0.3">
      <c r="B125" s="12"/>
      <c r="C125" s="68">
        <v>120</v>
      </c>
      <c r="D125" s="67">
        <f>(Observaciones!D125+Observaciones!E125)/2</f>
        <v>12.6</v>
      </c>
      <c r="E125" s="119">
        <f t="shared" si="5"/>
        <v>1.4597472514986058</v>
      </c>
      <c r="F125" s="119">
        <f t="shared" si="6"/>
        <v>9.5789323919104052E-2</v>
      </c>
      <c r="G125" s="119">
        <f t="shared" si="7"/>
        <v>2.4712513999999999</v>
      </c>
      <c r="H125" s="119">
        <f>0.001013*Constantes!$D$6/(0.622*G125)</f>
        <v>4.5090937455862456E-2</v>
      </c>
      <c r="I125" s="119">
        <f t="shared" si="8"/>
        <v>0.34667344489607588</v>
      </c>
      <c r="J125" s="119">
        <f t="shared" si="9"/>
        <v>0.24886703987708655</v>
      </c>
      <c r="K125" s="119">
        <f>(Constantes!$D$12/0.8)*(Constantes!$D$7*J125^2+Constantes!$D$8*J125+Constantes!$D$9)</f>
        <v>16.018659045722799</v>
      </c>
      <c r="L125" s="119">
        <f>(Constantes!$D$12/0.8)*(0.00376*D125^2-0.0516*D125-6.967)</f>
        <v>-4.3876390000000001</v>
      </c>
      <c r="M125" s="13"/>
    </row>
    <row r="126" spans="2:13" x14ac:dyDescent="0.3">
      <c r="B126" s="12"/>
      <c r="C126" s="68">
        <v>121</v>
      </c>
      <c r="D126" s="67">
        <f>(Observaciones!D126+Observaciones!E126)/2</f>
        <v>12.55</v>
      </c>
      <c r="E126" s="119">
        <f t="shared" si="5"/>
        <v>1.4549637534474031</v>
      </c>
      <c r="F126" s="119">
        <f t="shared" si="6"/>
        <v>9.551364537557766E-2</v>
      </c>
      <c r="G126" s="119">
        <f t="shared" si="7"/>
        <v>2.4713694500000001</v>
      </c>
      <c r="H126" s="119">
        <f>0.001013*Constantes!$D$6/(0.622*G126)</f>
        <v>4.5088783595310905E-2</v>
      </c>
      <c r="I126" s="119">
        <f t="shared" si="8"/>
        <v>0.34634224568893279</v>
      </c>
      <c r="J126" s="119">
        <f t="shared" si="9"/>
        <v>0.25441712011231477</v>
      </c>
      <c r="K126" s="119">
        <f>(Constantes!$D$12/0.8)*(Constantes!$D$7*J126^2+Constantes!$D$8*J126+Constantes!$D$9)</f>
        <v>15.95770744730066</v>
      </c>
      <c r="L126" s="119">
        <f>(Constantes!$D$12/0.8)*(0.00376*D126^2-0.0516*D126-6.967)</f>
        <v>-4.3889816249999996</v>
      </c>
      <c r="M126" s="13"/>
    </row>
    <row r="127" spans="2:13" x14ac:dyDescent="0.3">
      <c r="B127" s="12"/>
      <c r="C127" s="68">
        <v>122</v>
      </c>
      <c r="D127" s="67">
        <f>(Observaciones!D127+Observaciones!E127)/2</f>
        <v>13.15</v>
      </c>
      <c r="E127" s="119">
        <f t="shared" si="5"/>
        <v>1.5132842544432668</v>
      </c>
      <c r="F127" s="119">
        <f t="shared" si="6"/>
        <v>9.8866781254448824E-2</v>
      </c>
      <c r="G127" s="119">
        <f t="shared" si="7"/>
        <v>2.4699528499999999</v>
      </c>
      <c r="H127" s="119">
        <f>0.001013*Constantes!$D$6/(0.622*G127)</f>
        <v>4.5114643510345769E-2</v>
      </c>
      <c r="I127" s="119">
        <f t="shared" si="8"/>
        <v>0.35028844443641177</v>
      </c>
      <c r="J127" s="119">
        <f t="shared" si="9"/>
        <v>0.25989181106408255</v>
      </c>
      <c r="K127" s="119">
        <f>(Constantes!$D$12/0.8)*(Constantes!$D$7*J127^2+Constantes!$D$8*J127+Constantes!$D$9)</f>
        <v>15.897074235483466</v>
      </c>
      <c r="L127" s="119">
        <f>(Constantes!$D$12/0.8)*(0.00376*D127^2-0.0516*D127-6.967)</f>
        <v>-4.3720946249999999</v>
      </c>
      <c r="M127" s="13"/>
    </row>
    <row r="128" spans="2:13" x14ac:dyDescent="0.3">
      <c r="B128" s="12"/>
      <c r="C128" s="68">
        <v>123</v>
      </c>
      <c r="D128" s="67">
        <f>(Observaciones!D128+Observaciones!E128)/2</f>
        <v>13.25</v>
      </c>
      <c r="E128" s="119">
        <f t="shared" si="5"/>
        <v>1.5232012546387372</v>
      </c>
      <c r="F128" s="119">
        <f t="shared" si="6"/>
        <v>9.943526343834895E-2</v>
      </c>
      <c r="G128" s="119">
        <f t="shared" si="7"/>
        <v>2.4697167499999999</v>
      </c>
      <c r="H128" s="119">
        <f>0.001013*Constantes!$D$6/(0.622*G128)</f>
        <v>4.5118956380367316E-2</v>
      </c>
      <c r="I128" s="119">
        <f t="shared" si="8"/>
        <v>0.35094014605756357</v>
      </c>
      <c r="J128" s="119">
        <f t="shared" si="9"/>
        <v>0.26528949046330735</v>
      </c>
      <c r="K128" s="119">
        <f>(Constantes!$D$12/0.8)*(Constantes!$D$7*J128^2+Constantes!$D$8*J128+Constantes!$D$9)</f>
        <v>15.836798506265314</v>
      </c>
      <c r="L128" s="119">
        <f>(Constantes!$D$12/0.8)*(0.00376*D128^2-0.0516*D128-6.967)</f>
        <v>-4.3691156249999992</v>
      </c>
      <c r="M128" s="13"/>
    </row>
    <row r="129" spans="2:13" x14ac:dyDescent="0.3">
      <c r="B129" s="12"/>
      <c r="C129" s="68">
        <v>124</v>
      </c>
      <c r="D129" s="67">
        <f>(Observaciones!D129+Observaciones!E129)/2</f>
        <v>11.899999999999999</v>
      </c>
      <c r="E129" s="119">
        <f t="shared" si="5"/>
        <v>1.3940190963940857</v>
      </c>
      <c r="F129" s="119">
        <f t="shared" si="6"/>
        <v>9.1990843524687713E-2</v>
      </c>
      <c r="G129" s="119">
        <f t="shared" si="7"/>
        <v>2.4729041</v>
      </c>
      <c r="H129" s="119">
        <f>0.001013*Constantes!$D$6/(0.622*G129)</f>
        <v>4.506080212132469E-2</v>
      </c>
      <c r="I129" s="119">
        <f t="shared" si="8"/>
        <v>0.34199803993111721</v>
      </c>
      <c r="J129" s="119">
        <f t="shared" si="9"/>
        <v>0.27060855886109181</v>
      </c>
      <c r="K129" s="119">
        <f>(Constantes!$D$12/0.8)*(Constantes!$D$7*J129^2+Constantes!$D$8*J129+Constantes!$D$9)</f>
        <v>15.776919392871843</v>
      </c>
      <c r="L129" s="119">
        <f>(Constantes!$D$12/0.8)*(0.00376*D129^2-0.0516*D129-6.967)</f>
        <v>-4.4053664999999995</v>
      </c>
      <c r="M129" s="13"/>
    </row>
    <row r="130" spans="2:13" x14ac:dyDescent="0.3">
      <c r="B130" s="12"/>
      <c r="C130" s="68">
        <v>125</v>
      </c>
      <c r="D130" s="67">
        <f>(Observaciones!D130+Observaciones!E130)/2</f>
        <v>12.450000000000001</v>
      </c>
      <c r="E130" s="119">
        <f t="shared" si="5"/>
        <v>1.4454380326538756</v>
      </c>
      <c r="F130" s="119">
        <f t="shared" si="6"/>
        <v>9.4964314589914556E-2</v>
      </c>
      <c r="G130" s="119">
        <f t="shared" si="7"/>
        <v>2.47160555</v>
      </c>
      <c r="H130" s="119">
        <f>0.001013*Constantes!$D$6/(0.622*G130)</f>
        <v>4.5084476491450073E-2</v>
      </c>
      <c r="I130" s="119">
        <f t="shared" si="8"/>
        <v>0.34567857031477189</v>
      </c>
      <c r="J130" s="119">
        <f t="shared" si="9"/>
        <v>0.2758474401026747</v>
      </c>
      <c r="K130" s="119">
        <f>(Constantes!$D$12/0.8)*(Constantes!$D$7*J130^2+Constantes!$D$8*J130+Constantes!$D$9)</f>
        <v>15.717476028952412</v>
      </c>
      <c r="L130" s="119">
        <f>(Constantes!$D$12/0.8)*(0.00376*D130^2-0.0516*D130-6.967)</f>
        <v>-4.3916316249999996</v>
      </c>
      <c r="M130" s="13"/>
    </row>
    <row r="131" spans="2:13" x14ac:dyDescent="0.3">
      <c r="B131" s="12"/>
      <c r="C131" s="68">
        <v>126</v>
      </c>
      <c r="D131" s="67">
        <f>(Observaciones!D131+Observaciones!E131)/2</f>
        <v>11.15</v>
      </c>
      <c r="E131" s="119">
        <f t="shared" si="5"/>
        <v>1.3264944974668198</v>
      </c>
      <c r="F131" s="119">
        <f t="shared" si="6"/>
        <v>8.8064202128366353E-2</v>
      </c>
      <c r="G131" s="119">
        <f t="shared" si="7"/>
        <v>2.47467485</v>
      </c>
      <c r="H131" s="119">
        <f>0.001013*Constantes!$D$6/(0.622*G131)</f>
        <v>4.5028558929716578E-2</v>
      </c>
      <c r="I131" s="119">
        <f t="shared" si="8"/>
        <v>0.33689717588432466</v>
      </c>
      <c r="J131" s="119">
        <f t="shared" si="9"/>
        <v>0.28100458179447974</v>
      </c>
      <c r="K131" s="119">
        <f>(Constantes!$D$12/0.8)*(Constantes!$D$7*J131^2+Constantes!$D$8*J131+Constantes!$D$9)</f>
        <v>15.658507511632344</v>
      </c>
      <c r="L131" s="119">
        <f>(Constantes!$D$12/0.8)*(0.00376*D131^2-0.0516*D131-6.967)</f>
        <v>-4.421804625</v>
      </c>
      <c r="M131" s="13"/>
    </row>
    <row r="132" spans="2:13" x14ac:dyDescent="0.3">
      <c r="B132" s="12"/>
      <c r="C132" s="68">
        <v>127</v>
      </c>
      <c r="D132" s="67">
        <f>(Observaciones!D132+Observaciones!E132)/2</f>
        <v>12.4</v>
      </c>
      <c r="E132" s="119">
        <f t="shared" si="5"/>
        <v>1.440695742444418</v>
      </c>
      <c r="F132" s="119">
        <f t="shared" si="6"/>
        <v>9.4690659669251859E-2</v>
      </c>
      <c r="G132" s="119">
        <f t="shared" si="7"/>
        <v>2.4717235999999998</v>
      </c>
      <c r="H132" s="119">
        <f>0.001013*Constantes!$D$6/(0.622*G132)</f>
        <v>4.508232324808184E-2</v>
      </c>
      <c r="I132" s="119">
        <f t="shared" si="8"/>
        <v>0.34534609482941636</v>
      </c>
      <c r="J132" s="119">
        <f t="shared" si="9"/>
        <v>0.28607845576412366</v>
      </c>
      <c r="K132" s="119">
        <f>(Constantes!$D$12/0.8)*(Constantes!$D$7*J132^2+Constantes!$D$8*J132+Constantes!$D$9)</f>
        <v>15.600052864466267</v>
      </c>
      <c r="L132" s="119">
        <f>(Constantes!$D$12/0.8)*(0.00376*D132^2-0.0516*D132-6.967)</f>
        <v>-4.3929389999999993</v>
      </c>
      <c r="M132" s="13"/>
    </row>
    <row r="133" spans="2:13" x14ac:dyDescent="0.3">
      <c r="B133" s="12"/>
      <c r="C133" s="68">
        <v>128</v>
      </c>
      <c r="D133" s="67">
        <f>(Observaciones!D133+Observaciones!E133)/2</f>
        <v>11.15</v>
      </c>
      <c r="E133" s="119">
        <f t="shared" si="5"/>
        <v>1.3264944974668198</v>
      </c>
      <c r="F133" s="119">
        <f t="shared" si="6"/>
        <v>8.8064202128366353E-2</v>
      </c>
      <c r="G133" s="119">
        <f t="shared" si="7"/>
        <v>2.47467485</v>
      </c>
      <c r="H133" s="119">
        <f>0.001013*Constantes!$D$6/(0.622*G133)</f>
        <v>4.5028558929716578E-2</v>
      </c>
      <c r="I133" s="119">
        <f t="shared" si="8"/>
        <v>0.33689717588432466</v>
      </c>
      <c r="J133" s="119">
        <f t="shared" si="9"/>
        <v>0.29106755851324578</v>
      </c>
      <c r="K133" s="119">
        <f>(Constantes!$D$12/0.8)*(Constantes!$D$7*J133^2+Constantes!$D$8*J133+Constantes!$D$9)</f>
        <v>15.54215100033365</v>
      </c>
      <c r="L133" s="119">
        <f>(Constantes!$D$12/0.8)*(0.00376*D133^2-0.0516*D133-6.967)</f>
        <v>-4.421804625</v>
      </c>
      <c r="M133" s="13"/>
    </row>
    <row r="134" spans="2:13" x14ac:dyDescent="0.3">
      <c r="B134" s="12"/>
      <c r="C134" s="68">
        <v>129</v>
      </c>
      <c r="D134" s="67">
        <f>(Observaciones!D134+Observaciones!E134)/2</f>
        <v>11.75</v>
      </c>
      <c r="E134" s="119">
        <f t="shared" si="5"/>
        <v>1.3802776599471762</v>
      </c>
      <c r="F134" s="119">
        <f t="shared" si="6"/>
        <v>9.1193801661548224E-2</v>
      </c>
      <c r="G134" s="119">
        <f t="shared" si="7"/>
        <v>2.4732582499999998</v>
      </c>
      <c r="H134" s="119">
        <f>0.001013*Constantes!$D$6/(0.622*G134)</f>
        <v>4.5054349789437696E-2</v>
      </c>
      <c r="I134" s="119">
        <f t="shared" si="8"/>
        <v>0.34098539738615508</v>
      </c>
      <c r="J134" s="119">
        <f t="shared" si="9"/>
        <v>0.29597041166302818</v>
      </c>
      <c r="K134" s="119">
        <f>(Constantes!$D$12/0.8)*(Constantes!$D$7*J134^2+Constantes!$D$8*J134+Constantes!$D$9)</f>
        <v>15.484840684317874</v>
      </c>
      <c r="L134" s="119">
        <f>(Constantes!$D$12/0.8)*(0.00376*D134^2-0.0516*D134-6.967)</f>
        <v>-4.4088656249999998</v>
      </c>
      <c r="M134" s="13"/>
    </row>
    <row r="135" spans="2:13" x14ac:dyDescent="0.3">
      <c r="B135" s="12"/>
      <c r="C135" s="68">
        <v>130</v>
      </c>
      <c r="D135" s="67">
        <f>(Observaciones!D135+Observaciones!E135)/2</f>
        <v>12.25</v>
      </c>
      <c r="E135" s="119">
        <f t="shared" ref="E135:E198" si="10">EXP((16.78*D135-116.9)/(D135+237.3))</f>
        <v>1.4265507491669478</v>
      </c>
      <c r="F135" s="119">
        <f t="shared" ref="F135:F198" si="11">4098*E135/((D135+237.3)^2)</f>
        <v>9.387372076527814E-2</v>
      </c>
      <c r="G135" s="119">
        <f t="shared" ref="G135:G198" si="12">2.501-0.002361*D135</f>
        <v>2.47207775</v>
      </c>
      <c r="H135" s="119">
        <f>0.001013*Constantes!$D$6/(0.622*G135)</f>
        <v>4.5075864751872197E-2</v>
      </c>
      <c r="I135" s="119">
        <f t="shared" ref="I135:I198" si="13">IF(D135&gt;0,1.26*F135/(G135*(F135+H135)),0)</f>
        <v>0.34434612138705856</v>
      </c>
      <c r="J135" s="119">
        <f t="shared" ref="J135:J198" si="14">0.409*SIN(2*PI()*(C135-82)/365)</f>
        <v>0.30078556239227006</v>
      </c>
      <c r="K135" s="119">
        <f>(Constantes!$D$12/0.8)*(Constantes!$D$7*J135^2+Constantes!$D$8*J135+Constantes!$D$9)</f>
        <v>15.428160496610097</v>
      </c>
      <c r="L135" s="119">
        <f>(Constantes!$D$12/0.8)*(0.00376*D135^2-0.0516*D135-6.967)</f>
        <v>-4.3967906249999995</v>
      </c>
      <c r="M135" s="13"/>
    </row>
    <row r="136" spans="2:13" x14ac:dyDescent="0.3">
      <c r="B136" s="12"/>
      <c r="C136" s="68">
        <v>131</v>
      </c>
      <c r="D136" s="67">
        <f>(Observaciones!D136+Observaciones!E136)/2</f>
        <v>12.15</v>
      </c>
      <c r="E136" s="119">
        <f t="shared" si="10"/>
        <v>1.4171886499432413</v>
      </c>
      <c r="F136" s="119">
        <f t="shared" si="11"/>
        <v>9.3332436390604984E-2</v>
      </c>
      <c r="G136" s="119">
        <f t="shared" si="12"/>
        <v>2.4723138499999999</v>
      </c>
      <c r="H136" s="119">
        <f>0.001013*Constantes!$D$6/(0.622*G136)</f>
        <v>4.5071560115683744E-2</v>
      </c>
      <c r="I136" s="119">
        <f t="shared" si="13"/>
        <v>0.34367735355446433</v>
      </c>
      <c r="J136" s="119">
        <f t="shared" si="14"/>
        <v>0.30551158386789107</v>
      </c>
      <c r="K136" s="119">
        <f>(Constantes!$D$12/0.8)*(Constantes!$D$7*J136^2+Constantes!$D$8*J136+Constantes!$D$9)</f>
        <v>15.372148795479317</v>
      </c>
      <c r="L136" s="119">
        <f>(Constantes!$D$12/0.8)*(0.00376*D136^2-0.0516*D136-6.967)</f>
        <v>-4.3992996250000003</v>
      </c>
      <c r="M136" s="13"/>
    </row>
    <row r="137" spans="2:13" x14ac:dyDescent="0.3">
      <c r="B137" s="12"/>
      <c r="C137" s="68">
        <v>132</v>
      </c>
      <c r="D137" s="67">
        <f>(Observaciones!D137+Observaciones!E137)/2</f>
        <v>11.15</v>
      </c>
      <c r="E137" s="119">
        <f t="shared" si="10"/>
        <v>1.3264944974668198</v>
      </c>
      <c r="F137" s="119">
        <f t="shared" si="11"/>
        <v>8.8064202128366353E-2</v>
      </c>
      <c r="G137" s="119">
        <f t="shared" si="12"/>
        <v>2.47467485</v>
      </c>
      <c r="H137" s="119">
        <f>0.001013*Constantes!$D$6/(0.622*G137)</f>
        <v>4.5028558929716578E-2</v>
      </c>
      <c r="I137" s="119">
        <f t="shared" si="13"/>
        <v>0.33689717588432466</v>
      </c>
      <c r="J137" s="119">
        <f t="shared" si="14"/>
        <v>0.31014707566773203</v>
      </c>
      <c r="K137" s="119">
        <f>(Constantes!$D$12/0.8)*(Constantes!$D$7*J137^2+Constantes!$D$8*J137+Constantes!$D$9)</f>
        <v>15.316843680349885</v>
      </c>
      <c r="L137" s="119">
        <f>(Constantes!$D$12/0.8)*(0.00376*D137^2-0.0516*D137-6.967)</f>
        <v>-4.421804625</v>
      </c>
      <c r="M137" s="13"/>
    </row>
    <row r="138" spans="2:13" x14ac:dyDescent="0.3">
      <c r="B138" s="12"/>
      <c r="C138" s="68">
        <v>133</v>
      </c>
      <c r="D138" s="67">
        <f>(Observaciones!D138+Observaciones!E138)/2</f>
        <v>10.5</v>
      </c>
      <c r="E138" s="119">
        <f t="shared" si="10"/>
        <v>1.270315807299828</v>
      </c>
      <c r="F138" s="119">
        <f t="shared" si="11"/>
        <v>8.4777587211605721E-2</v>
      </c>
      <c r="G138" s="119">
        <f t="shared" si="12"/>
        <v>2.4762095</v>
      </c>
      <c r="H138" s="119">
        <f>0.001013*Constantes!$D$6/(0.622*G138)</f>
        <v>4.5000652131862245E-2</v>
      </c>
      <c r="I138" s="119">
        <f t="shared" si="13"/>
        <v>0.33240100947604179</v>
      </c>
      <c r="J138" s="119">
        <f t="shared" si="14"/>
        <v>0.31469066419553055</v>
      </c>
      <c r="K138" s="119">
        <f>(Constantes!$D$12/0.8)*(Constantes!$D$7*J138^2+Constantes!$D$8*J138+Constantes!$D$9)</f>
        <v>15.262282955027764</v>
      </c>
      <c r="L138" s="119">
        <f>(Constantes!$D$12/0.8)*(0.00376*D138^2-0.0516*D138-6.967)</f>
        <v>-4.4339124999999999</v>
      </c>
      <c r="M138" s="13"/>
    </row>
    <row r="139" spans="2:13" x14ac:dyDescent="0.3">
      <c r="B139" s="12"/>
      <c r="C139" s="68">
        <v>134</v>
      </c>
      <c r="D139" s="67">
        <f>(Observaciones!D139+Observaciones!E139)/2</f>
        <v>10.5</v>
      </c>
      <c r="E139" s="119">
        <f t="shared" si="10"/>
        <v>1.270315807299828</v>
      </c>
      <c r="F139" s="119">
        <f t="shared" si="11"/>
        <v>8.4777587211605721E-2</v>
      </c>
      <c r="G139" s="119">
        <f t="shared" si="12"/>
        <v>2.4762095</v>
      </c>
      <c r="H139" s="119">
        <f>0.001013*Constantes!$D$6/(0.622*G139)</f>
        <v>4.5000652131862245E-2</v>
      </c>
      <c r="I139" s="119">
        <f t="shared" si="13"/>
        <v>0.33240100947604179</v>
      </c>
      <c r="J139" s="119">
        <f t="shared" si="14"/>
        <v>0.31914100308794713</v>
      </c>
      <c r="K139" s="119">
        <f>(Constantes!$D$12/0.8)*(Constantes!$D$7*J139^2+Constantes!$D$8*J139+Constantes!$D$9)</f>
        <v>15.208504091116561</v>
      </c>
      <c r="L139" s="119">
        <f>(Constantes!$D$12/0.8)*(0.00376*D139^2-0.0516*D139-6.967)</f>
        <v>-4.4339124999999999</v>
      </c>
      <c r="M139" s="13"/>
    </row>
    <row r="140" spans="2:13" x14ac:dyDescent="0.3">
      <c r="B140" s="12"/>
      <c r="C140" s="68">
        <v>135</v>
      </c>
      <c r="D140" s="67">
        <f>(Observaciones!D140+Observaciones!E140)/2</f>
        <v>11.25</v>
      </c>
      <c r="E140" s="119">
        <f t="shared" si="10"/>
        <v>1.3353283650298429</v>
      </c>
      <c r="F140" s="119">
        <f t="shared" si="11"/>
        <v>8.8579350899344877E-2</v>
      </c>
      <c r="G140" s="119">
        <f t="shared" si="12"/>
        <v>2.47443875</v>
      </c>
      <c r="H140" s="119">
        <f>0.001013*Constantes!$D$6/(0.622*G140)</f>
        <v>4.5032855355628641E-2</v>
      </c>
      <c r="I140" s="119">
        <f t="shared" si="13"/>
        <v>0.33758270995629469</v>
      </c>
      <c r="J140" s="119">
        <f t="shared" si="14"/>
        <v>0.32349677361352186</v>
      </c>
      <c r="K140" s="119">
        <f>(Constantes!$D$12/0.8)*(Constantes!$D$7*J140^2+Constantes!$D$8*J140+Constantes!$D$9)</f>
        <v>15.155544191664333</v>
      </c>
      <c r="L140" s="119">
        <f>(Constantes!$D$12/0.8)*(0.00376*D140^2-0.0516*D140-6.967)</f>
        <v>-4.4197656250000001</v>
      </c>
      <c r="M140" s="13"/>
    </row>
    <row r="141" spans="2:13" x14ac:dyDescent="0.3">
      <c r="B141" s="12"/>
      <c r="C141" s="68">
        <v>136</v>
      </c>
      <c r="D141" s="67">
        <f>(Observaciones!D141+Observaciones!E141)/2</f>
        <v>10.25</v>
      </c>
      <c r="E141" s="119">
        <f t="shared" si="10"/>
        <v>1.2492721463078402</v>
      </c>
      <c r="F141" s="119">
        <f t="shared" si="11"/>
        <v>8.3541669468764471E-2</v>
      </c>
      <c r="G141" s="119">
        <f t="shared" si="12"/>
        <v>2.4767997500000001</v>
      </c>
      <c r="H141" s="119">
        <f>0.001013*Constantes!$D$6/(0.622*G141)</f>
        <v>4.4989927956473885E-2</v>
      </c>
      <c r="I141" s="119">
        <f t="shared" si="13"/>
        <v>0.33065332530236252</v>
      </c>
      <c r="J141" s="119">
        <f t="shared" si="14"/>
        <v>0.32775668506344269</v>
      </c>
      <c r="K141" s="119">
        <f>(Constantes!$D$12/0.8)*(Constantes!$D$7*J141^2+Constantes!$D$8*J141+Constantes!$D$9)</f>
        <v>15.103439955081798</v>
      </c>
      <c r="L141" s="119">
        <f>(Constantes!$D$12/0.8)*(0.00376*D141^2-0.0516*D141-6.967)</f>
        <v>-4.4380406250000002</v>
      </c>
      <c r="M141" s="13"/>
    </row>
    <row r="142" spans="2:13" x14ac:dyDescent="0.3">
      <c r="B142" s="12"/>
      <c r="C142" s="68">
        <v>137</v>
      </c>
      <c r="D142" s="67">
        <f>(Observaciones!D142+Observaciones!E142)/2</f>
        <v>10.9</v>
      </c>
      <c r="E142" s="119">
        <f t="shared" si="10"/>
        <v>1.3046341322396258</v>
      </c>
      <c r="F142" s="119">
        <f t="shared" si="11"/>
        <v>8.6787491598136493E-2</v>
      </c>
      <c r="G142" s="119">
        <f t="shared" si="12"/>
        <v>2.4752651000000001</v>
      </c>
      <c r="H142" s="119">
        <f>0.001013*Constantes!$D$6/(0.622*G142)</f>
        <v>4.5017821450766028E-2</v>
      </c>
      <c r="I142" s="119">
        <f t="shared" si="13"/>
        <v>0.33517610193237696</v>
      </c>
      <c r="J142" s="119">
        <f t="shared" si="14"/>
        <v>0.33191947513401066</v>
      </c>
      <c r="K142" s="119">
        <f>(Constantes!$D$12/0.8)*(Constantes!$D$7*J142^2+Constantes!$D$8*J142+Constantes!$D$9)</f>
        <v>15.052227639372413</v>
      </c>
      <c r="L142" s="119">
        <f>(Constantes!$D$12/0.8)*(0.00376*D142^2-0.0516*D142-6.967)</f>
        <v>-4.4266964999999994</v>
      </c>
      <c r="M142" s="13"/>
    </row>
    <row r="143" spans="2:13" x14ac:dyDescent="0.3">
      <c r="B143" s="12"/>
      <c r="C143" s="68">
        <v>138</v>
      </c>
      <c r="D143" s="67">
        <f>(Observaciones!D143+Observaciones!E143)/2</f>
        <v>11.25</v>
      </c>
      <c r="E143" s="119">
        <f t="shared" si="10"/>
        <v>1.3353283650298429</v>
      </c>
      <c r="F143" s="119">
        <f t="shared" si="11"/>
        <v>8.8579350899344877E-2</v>
      </c>
      <c r="G143" s="119">
        <f t="shared" si="12"/>
        <v>2.47443875</v>
      </c>
      <c r="H143" s="119">
        <f>0.001013*Constantes!$D$6/(0.622*G143)</f>
        <v>4.5032855355628641E-2</v>
      </c>
      <c r="I143" s="119">
        <f t="shared" si="13"/>
        <v>0.33758270995629469</v>
      </c>
      <c r="J143" s="119">
        <f t="shared" si="14"/>
        <v>0.33598391030068736</v>
      </c>
      <c r="K143" s="119">
        <f>(Constantes!$D$12/0.8)*(Constantes!$D$7*J143^2+Constantes!$D$8*J143+Constantes!$D$9)</f>
        <v>15.001943026714414</v>
      </c>
      <c r="L143" s="119">
        <f>(Constantes!$D$12/0.8)*(0.00376*D143^2-0.0516*D143-6.967)</f>
        <v>-4.4197656250000001</v>
      </c>
      <c r="M143" s="13"/>
    </row>
    <row r="144" spans="2:13" x14ac:dyDescent="0.3">
      <c r="B144" s="12"/>
      <c r="C144" s="68">
        <v>139</v>
      </c>
      <c r="D144" s="67">
        <f>(Observaciones!D144+Observaciones!E144)/2</f>
        <v>10.25</v>
      </c>
      <c r="E144" s="119">
        <f t="shared" si="10"/>
        <v>1.2492721463078402</v>
      </c>
      <c r="F144" s="119">
        <f t="shared" si="11"/>
        <v>8.3541669468764471E-2</v>
      </c>
      <c r="G144" s="119">
        <f t="shared" si="12"/>
        <v>2.4767997500000001</v>
      </c>
      <c r="H144" s="119">
        <f>0.001013*Constantes!$D$6/(0.622*G144)</f>
        <v>4.4989927956473885E-2</v>
      </c>
      <c r="I144" s="119">
        <f t="shared" si="13"/>
        <v>0.33065332530236252</v>
      </c>
      <c r="J144" s="119">
        <f t="shared" si="14"/>
        <v>0.3399487861836154</v>
      </c>
      <c r="K144" s="119">
        <f>(Constantes!$D$12/0.8)*(Constantes!$D$7*J144^2+Constantes!$D$8*J144+Constantes!$D$9)</f>
        <v>14.95262138843457</v>
      </c>
      <c r="L144" s="119">
        <f>(Constantes!$D$12/0.8)*(0.00376*D144^2-0.0516*D144-6.967)</f>
        <v>-4.4380406250000002</v>
      </c>
      <c r="M144" s="13"/>
    </row>
    <row r="145" spans="2:13" x14ac:dyDescent="0.3">
      <c r="B145" s="12"/>
      <c r="C145" s="68">
        <v>140</v>
      </c>
      <c r="D145" s="67">
        <f>(Observaciones!D145+Observaciones!E145)/2</f>
        <v>11.65</v>
      </c>
      <c r="E145" s="119">
        <f t="shared" si="10"/>
        <v>1.3711829440577765</v>
      </c>
      <c r="F145" s="119">
        <f t="shared" si="11"/>
        <v>9.0665715946703279E-2</v>
      </c>
      <c r="G145" s="119">
        <f t="shared" si="12"/>
        <v>2.4734943499999997</v>
      </c>
      <c r="H145" s="119">
        <f>0.001013*Constantes!$D$6/(0.622*G145)</f>
        <v>4.5050049261326407E-2</v>
      </c>
      <c r="I145" s="119">
        <f t="shared" si="13"/>
        <v>0.34030820325039612</v>
      </c>
      <c r="J145" s="119">
        <f t="shared" si="14"/>
        <v>0.34381292790450158</v>
      </c>
      <c r="K145" s="119">
        <f>(Constantes!$D$12/0.8)*(Constantes!$D$7*J145^2+Constantes!$D$8*J145+Constantes!$D$9)</f>
        <v>14.904297450412942</v>
      </c>
      <c r="L145" s="119">
        <f>(Constantes!$D$12/0.8)*(0.00376*D145^2-0.0516*D145-6.967)</f>
        <v>-4.4111396249999997</v>
      </c>
      <c r="M145" s="13"/>
    </row>
    <row r="146" spans="2:13" x14ac:dyDescent="0.3">
      <c r="B146" s="12"/>
      <c r="C146" s="68">
        <v>141</v>
      </c>
      <c r="D146" s="67">
        <f>(Observaciones!D146+Observaciones!E146)/2</f>
        <v>12</v>
      </c>
      <c r="E146" s="119">
        <f t="shared" si="10"/>
        <v>1.4032466788795555</v>
      </c>
      <c r="F146" s="119">
        <f t="shared" si="11"/>
        <v>9.2525495616340561E-2</v>
      </c>
      <c r="G146" s="119">
        <f t="shared" si="12"/>
        <v>2.4726680000000001</v>
      </c>
      <c r="H146" s="119">
        <f>0.001013*Constantes!$D$6/(0.622*G146)</f>
        <v>4.5065104702739119E-2</v>
      </c>
      <c r="I146" s="119">
        <f t="shared" si="13"/>
        <v>0.34267103098752799</v>
      </c>
      <c r="J146" s="119">
        <f t="shared" si="14"/>
        <v>0.34757519043475887</v>
      </c>
      <c r="K146" s="119">
        <f>(Constantes!$D$12/0.8)*(Constantes!$D$7*J146^2+Constantes!$D$8*J146+Constantes!$D$9)</f>
        <v>14.857005358957556</v>
      </c>
      <c r="L146" s="119">
        <f>(Constantes!$D$12/0.8)*(0.00376*D146^2-0.0516*D146-6.967)</f>
        <v>-4.4029749999999996</v>
      </c>
      <c r="M146" s="13"/>
    </row>
    <row r="147" spans="2:13" x14ac:dyDescent="0.3">
      <c r="B147" s="12"/>
      <c r="C147" s="68">
        <v>142</v>
      </c>
      <c r="D147" s="67">
        <f>(Observaciones!D147+Observaciones!E147)/2</f>
        <v>11.1</v>
      </c>
      <c r="E147" s="119">
        <f t="shared" si="10"/>
        <v>1.3220968535067421</v>
      </c>
      <c r="F147" s="119">
        <f t="shared" si="11"/>
        <v>8.7807587005638468E-2</v>
      </c>
      <c r="G147" s="119">
        <f t="shared" si="12"/>
        <v>2.4747928999999997</v>
      </c>
      <c r="H147" s="119">
        <f>0.001013*Constantes!$D$6/(0.622*G147)</f>
        <v>4.5026411024176018E-2</v>
      </c>
      <c r="I147" s="119">
        <f t="shared" si="13"/>
        <v>0.33655378737709518</v>
      </c>
      <c r="J147" s="119">
        <f t="shared" si="14"/>
        <v>0.35123445893480337</v>
      </c>
      <c r="K147" s="119">
        <f>(Constantes!$D$12/0.8)*(Constantes!$D$7*J147^2+Constantes!$D$8*J147+Constantes!$D$9)</f>
        <v>14.810778647187316</v>
      </c>
      <c r="L147" s="119">
        <f>(Constantes!$D$12/0.8)*(0.00376*D147^2-0.0516*D147-6.967)</f>
        <v>-4.4228065000000001</v>
      </c>
      <c r="M147" s="13"/>
    </row>
    <row r="148" spans="2:13" x14ac:dyDescent="0.3">
      <c r="B148" s="12"/>
      <c r="C148" s="68">
        <v>143</v>
      </c>
      <c r="D148" s="67">
        <f>(Observaciones!D148+Observaciones!E148)/2</f>
        <v>10.25</v>
      </c>
      <c r="E148" s="119">
        <f t="shared" si="10"/>
        <v>1.2492721463078402</v>
      </c>
      <c r="F148" s="119">
        <f t="shared" si="11"/>
        <v>8.3541669468764471E-2</v>
      </c>
      <c r="G148" s="119">
        <f t="shared" si="12"/>
        <v>2.4767997500000001</v>
      </c>
      <c r="H148" s="119">
        <f>0.001013*Constantes!$D$6/(0.622*G148)</f>
        <v>4.4989927956473885E-2</v>
      </c>
      <c r="I148" s="119">
        <f t="shared" si="13"/>
        <v>0.33065332530236252</v>
      </c>
      <c r="J148" s="119">
        <f t="shared" si="14"/>
        <v>0.35478964908440508</v>
      </c>
      <c r="K148" s="119">
        <f>(Constantes!$D$12/0.8)*(Constantes!$D$7*J148^2+Constantes!$D$8*J148+Constantes!$D$9)</f>
        <v>14.765650201961007</v>
      </c>
      <c r="L148" s="119">
        <f>(Constantes!$D$12/0.8)*(0.00376*D148^2-0.0516*D148-6.967)</f>
        <v>-4.4380406250000002</v>
      </c>
      <c r="M148" s="13"/>
    </row>
    <row r="149" spans="2:13" x14ac:dyDescent="0.3">
      <c r="B149" s="12"/>
      <c r="C149" s="68">
        <v>144</v>
      </c>
      <c r="D149" s="67">
        <f>(Observaciones!D149+Observaciones!E149)/2</f>
        <v>10</v>
      </c>
      <c r="E149" s="119">
        <f t="shared" si="10"/>
        <v>1.2285355953233976</v>
      </c>
      <c r="F149" s="119">
        <f t="shared" si="11"/>
        <v>8.2321156964857062E-2</v>
      </c>
      <c r="G149" s="119">
        <f t="shared" si="12"/>
        <v>2.4773899999999998</v>
      </c>
      <c r="H149" s="119">
        <f>0.001013*Constantes!$D$6/(0.622*G149)</f>
        <v>4.4979208891257547E-2</v>
      </c>
      <c r="I149" s="119">
        <f t="shared" si="13"/>
        <v>0.32889553570326324</v>
      </c>
      <c r="J149" s="119">
        <f t="shared" si="14"/>
        <v>0.3582397074039953</v>
      </c>
      <c r="K149" s="119">
        <f>(Constantes!$D$12/0.8)*(Constantes!$D$7*J149^2+Constantes!$D$8*J149+Constantes!$D$9)</f>
        <v>14.721652231389545</v>
      </c>
      <c r="L149" s="119">
        <f>(Constantes!$D$12/0.8)*(0.00376*D149^2-0.0516*D149-6.967)</f>
        <v>-4.4418749999999996</v>
      </c>
      <c r="M149" s="13"/>
    </row>
    <row r="150" spans="2:13" x14ac:dyDescent="0.3">
      <c r="B150" s="12"/>
      <c r="C150" s="68">
        <v>145</v>
      </c>
      <c r="D150" s="67">
        <f>(Observaciones!D150+Observaciones!E150)/2</f>
        <v>9.5</v>
      </c>
      <c r="E150" s="119">
        <f t="shared" si="10"/>
        <v>1.187968532240967</v>
      </c>
      <c r="F150" s="119">
        <f t="shared" si="11"/>
        <v>7.9925724231647788E-2</v>
      </c>
      <c r="G150" s="119">
        <f t="shared" si="12"/>
        <v>2.4785705</v>
      </c>
      <c r="H150" s="119">
        <f>0.001013*Constantes!$D$6/(0.622*G150)</f>
        <v>4.4957786076737595E-2</v>
      </c>
      <c r="I150" s="119">
        <f t="shared" si="13"/>
        <v>0.32534995521168669</v>
      </c>
      <c r="J150" s="119">
        <f t="shared" si="14"/>
        <v>0.36158361156683566</v>
      </c>
      <c r="K150" s="119">
        <f>(Constantes!$D$12/0.8)*(Constantes!$D$7*J150^2+Constantes!$D$8*J150+Constantes!$D$9)</f>
        <v>14.678816232968144</v>
      </c>
      <c r="L150" s="119">
        <f>(Constantes!$D$12/0.8)*(0.00376*D150^2-0.0516*D150-6.967)</f>
        <v>-4.4486624999999993</v>
      </c>
      <c r="M150" s="13"/>
    </row>
    <row r="151" spans="2:13" x14ac:dyDescent="0.3">
      <c r="B151" s="12"/>
      <c r="C151" s="68">
        <v>146</v>
      </c>
      <c r="D151" s="67">
        <f>(Observaciones!D151+Observaciones!E151)/2</f>
        <v>10.5</v>
      </c>
      <c r="E151" s="119">
        <f t="shared" si="10"/>
        <v>1.270315807299828</v>
      </c>
      <c r="F151" s="119">
        <f t="shared" si="11"/>
        <v>8.4777587211605721E-2</v>
      </c>
      <c r="G151" s="119">
        <f t="shared" si="12"/>
        <v>2.4762095</v>
      </c>
      <c r="H151" s="119">
        <f>0.001013*Constantes!$D$6/(0.622*G151)</f>
        <v>4.5000652131862245E-2</v>
      </c>
      <c r="I151" s="119">
        <f t="shared" si="13"/>
        <v>0.33240100947604179</v>
      </c>
      <c r="J151" s="119">
        <f t="shared" si="14"/>
        <v>0.36482037070195533</v>
      </c>
      <c r="K151" s="119">
        <f>(Constantes!$D$12/0.8)*(Constantes!$D$7*J151^2+Constantes!$D$8*J151+Constantes!$D$9)</f>
        <v>14.637172962364211</v>
      </c>
      <c r="L151" s="119">
        <f>(Constantes!$D$12/0.8)*(0.00376*D151^2-0.0516*D151-6.967)</f>
        <v>-4.4339124999999999</v>
      </c>
      <c r="M151" s="13"/>
    </row>
    <row r="152" spans="2:13" x14ac:dyDescent="0.3">
      <c r="B152" s="12"/>
      <c r="C152" s="68">
        <v>147</v>
      </c>
      <c r="D152" s="67">
        <f>(Observaciones!D152+Observaciones!E152)/2</f>
        <v>10.85</v>
      </c>
      <c r="E152" s="119">
        <f t="shared" si="10"/>
        <v>1.3003002567289974</v>
      </c>
      <c r="F152" s="119">
        <f t="shared" si="11"/>
        <v>8.6534052607070783E-2</v>
      </c>
      <c r="G152" s="119">
        <f t="shared" si="12"/>
        <v>2.4753831499999999</v>
      </c>
      <c r="H152" s="119">
        <f>0.001013*Constantes!$D$6/(0.622*G152)</f>
        <v>4.5015674569455051E-2</v>
      </c>
      <c r="I152" s="119">
        <f t="shared" si="13"/>
        <v>0.33483065028999898</v>
      </c>
      <c r="J152" s="119">
        <f t="shared" si="14"/>
        <v>0.36794902568776749</v>
      </c>
      <c r="K152" s="119">
        <f>(Constantes!$D$12/0.8)*(Constantes!$D$7*J152^2+Constantes!$D$8*J152+Constantes!$D$9)</f>
        <v>14.596752402896209</v>
      </c>
      <c r="L152" s="119">
        <f>(Constantes!$D$12/0.8)*(0.00376*D152^2-0.0516*D152-6.967)</f>
        <v>-4.4276396250000003</v>
      </c>
      <c r="M152" s="13"/>
    </row>
    <row r="153" spans="2:13" x14ac:dyDescent="0.3">
      <c r="B153" s="12"/>
      <c r="C153" s="68">
        <v>148</v>
      </c>
      <c r="D153" s="67">
        <f>(Observaciones!D153+Observaciones!E153)/2</f>
        <v>10.1</v>
      </c>
      <c r="E153" s="119">
        <f t="shared" si="10"/>
        <v>1.2367936086713311</v>
      </c>
      <c r="F153" s="119">
        <f t="shared" si="11"/>
        <v>8.280752335747088E-2</v>
      </c>
      <c r="G153" s="119">
        <f t="shared" si="12"/>
        <v>2.4771538999999998</v>
      </c>
      <c r="H153" s="119">
        <f>0.001013*Constantes!$D$6/(0.622*G153)</f>
        <v>4.4983495904357233E-2</v>
      </c>
      <c r="I153" s="119">
        <f t="shared" si="13"/>
        <v>0.32959985930480346</v>
      </c>
      <c r="J153" s="119">
        <f t="shared" si="14"/>
        <v>0.37096864943627805</v>
      </c>
      <c r="K153" s="119">
        <f>(Constantes!$D$12/0.8)*(Constantes!$D$7*J153^2+Constantes!$D$8*J153+Constantes!$D$9)</f>
        <v>14.557583735737879</v>
      </c>
      <c r="L153" s="119">
        <f>(Constantes!$D$12/0.8)*(0.00376*D153^2-0.0516*D153-6.967)</f>
        <v>-4.4403764999999993</v>
      </c>
      <c r="M153" s="13"/>
    </row>
    <row r="154" spans="2:13" x14ac:dyDescent="0.3">
      <c r="B154" s="12"/>
      <c r="C154" s="68">
        <v>149</v>
      </c>
      <c r="D154" s="67">
        <f>(Observaciones!D154+Observaciones!E154)/2</f>
        <v>10.050000000000001</v>
      </c>
      <c r="E154" s="119">
        <f t="shared" si="10"/>
        <v>1.2326585212421168</v>
      </c>
      <c r="F154" s="119">
        <f t="shared" si="11"/>
        <v>8.2564034558520752E-2</v>
      </c>
      <c r="G154" s="119">
        <f t="shared" si="12"/>
        <v>2.47727195</v>
      </c>
      <c r="H154" s="119">
        <f>0.001013*Constantes!$D$6/(0.622*G154)</f>
        <v>4.4981352295662379E-2</v>
      </c>
      <c r="I154" s="119">
        <f t="shared" si="13"/>
        <v>0.32924789838088458</v>
      </c>
      <c r="J154" s="119">
        <f t="shared" si="14"/>
        <v>0.37387834716780144</v>
      </c>
      <c r="K154" s="119">
        <f>(Constantes!$D$12/0.8)*(Constantes!$D$7*J154^2+Constantes!$D$8*J154+Constantes!$D$9)</f>
        <v>14.519695310881445</v>
      </c>
      <c r="L154" s="119">
        <f>(Constantes!$D$12/0.8)*(0.00376*D154^2-0.0516*D154-6.967)</f>
        <v>-4.4411316249999997</v>
      </c>
      <c r="M154" s="13"/>
    </row>
    <row r="155" spans="2:13" x14ac:dyDescent="0.3">
      <c r="B155" s="12"/>
      <c r="C155" s="68">
        <v>150</v>
      </c>
      <c r="D155" s="67">
        <f>(Observaciones!D155+Observaciones!E155)/2</f>
        <v>9.35</v>
      </c>
      <c r="E155" s="119">
        <f t="shared" si="10"/>
        <v>1.1760304470729337</v>
      </c>
      <c r="F155" s="119">
        <f t="shared" si="11"/>
        <v>7.921880376620824E-2</v>
      </c>
      <c r="G155" s="119">
        <f t="shared" si="12"/>
        <v>2.4789246499999997</v>
      </c>
      <c r="H155" s="119">
        <f>0.001013*Constantes!$D$6/(0.622*G155)</f>
        <v>4.4951363211105488E-2</v>
      </c>
      <c r="I155" s="119">
        <f t="shared" si="13"/>
        <v>0.32427855867946659</v>
      </c>
      <c r="J155" s="119">
        <f t="shared" si="14"/>
        <v>0.37667725667610352</v>
      </c>
      <c r="K155" s="119">
        <f>(Constantes!$D$12/0.8)*(Constantes!$D$7*J155^2+Constantes!$D$8*J155+Constantes!$D$9)</f>
        <v>14.483114618892564</v>
      </c>
      <c r="L155" s="119">
        <f>(Constantes!$D$12/0.8)*(0.00376*D155^2-0.0516*D155-6.967)</f>
        <v>-4.4504696250000002</v>
      </c>
      <c r="M155" s="13"/>
    </row>
    <row r="156" spans="2:13" x14ac:dyDescent="0.3">
      <c r="B156" s="12"/>
      <c r="C156" s="68">
        <v>151</v>
      </c>
      <c r="D156" s="67">
        <f>(Observaciones!D156+Observaciones!E156)/2</f>
        <v>9.75</v>
      </c>
      <c r="E156" s="119">
        <f t="shared" si="10"/>
        <v>1.208102321837458</v>
      </c>
      <c r="F156" s="119">
        <f t="shared" si="11"/>
        <v>8.1115893548976525E-2</v>
      </c>
      <c r="G156" s="119">
        <f t="shared" si="12"/>
        <v>2.4779802499999999</v>
      </c>
      <c r="H156" s="119">
        <f>0.001013*Constantes!$D$6/(0.622*G156)</f>
        <v>4.4968494932561519E-2</v>
      </c>
      <c r="I156" s="119">
        <f t="shared" si="13"/>
        <v>0.3271277184414379</v>
      </c>
      <c r="J156" s="119">
        <f t="shared" si="14"/>
        <v>0.3793645485838914</v>
      </c>
      <c r="K156" s="119">
        <f>(Constantes!$D$12/0.8)*(Constantes!$D$7*J156^2+Constantes!$D$8*J156+Constantes!$D$9)</f>
        <v>14.4478682634889</v>
      </c>
      <c r="L156" s="119">
        <f>(Constantes!$D$12/0.8)*(0.00376*D156^2-0.0516*D156-6.967)</f>
        <v>-4.4454156249999999</v>
      </c>
      <c r="M156" s="13"/>
    </row>
    <row r="157" spans="2:13" x14ac:dyDescent="0.3">
      <c r="B157" s="12"/>
      <c r="C157" s="68">
        <v>152</v>
      </c>
      <c r="D157" s="67">
        <f>(Observaciones!D157+Observaciones!E157)/2</f>
        <v>9.9</v>
      </c>
      <c r="E157" s="119">
        <f t="shared" si="10"/>
        <v>1.2203261059395465</v>
      </c>
      <c r="F157" s="119">
        <f t="shared" si="11"/>
        <v>8.1837230413319473E-2</v>
      </c>
      <c r="G157" s="119">
        <f t="shared" si="12"/>
        <v>2.4776260999999997</v>
      </c>
      <c r="H157" s="119">
        <f>0.001013*Constantes!$D$6/(0.622*G157)</f>
        <v>4.4974922695201085E-2</v>
      </c>
      <c r="I157" s="119">
        <f t="shared" si="13"/>
        <v>0.3281896076316444</v>
      </c>
      <c r="J157" s="119">
        <f t="shared" si="14"/>
        <v>0.38193942658857638</v>
      </c>
      <c r="K157" s="119">
        <f>(Constantes!$D$12/0.8)*(Constantes!$D$7*J157^2+Constantes!$D$8*J157+Constantes!$D$9)</f>
        <v>14.413981934973322</v>
      </c>
      <c r="L157" s="119">
        <f>(Constantes!$D$12/0.8)*(0.00376*D157^2-0.0516*D157-6.967)</f>
        <v>-4.4433264999999995</v>
      </c>
      <c r="M157" s="13"/>
    </row>
    <row r="158" spans="2:13" x14ac:dyDescent="0.3">
      <c r="B158" s="12"/>
      <c r="C158" s="68">
        <v>153</v>
      </c>
      <c r="D158" s="67">
        <f>(Observaciones!D158+Observaciones!E158)/2</f>
        <v>9.5</v>
      </c>
      <c r="E158" s="119">
        <f t="shared" si="10"/>
        <v>1.187968532240967</v>
      </c>
      <c r="F158" s="119">
        <f t="shared" si="11"/>
        <v>7.9925724231647788E-2</v>
      </c>
      <c r="G158" s="119">
        <f t="shared" si="12"/>
        <v>2.4785705</v>
      </c>
      <c r="H158" s="119">
        <f>0.001013*Constantes!$D$6/(0.622*G158)</f>
        <v>4.4957786076737595E-2</v>
      </c>
      <c r="I158" s="119">
        <f t="shared" si="13"/>
        <v>0.32534995521168669</v>
      </c>
      <c r="J158" s="119">
        <f t="shared" si="14"/>
        <v>0.3844011276982352</v>
      </c>
      <c r="K158" s="119">
        <f>(Constantes!$D$12/0.8)*(Constantes!$D$7*J158^2+Constantes!$D$8*J158+Constantes!$D$9)</f>
        <v>14.381480384551732</v>
      </c>
      <c r="L158" s="119">
        <f>(Constantes!$D$12/0.8)*(0.00376*D158^2-0.0516*D158-6.967)</f>
        <v>-4.4486624999999993</v>
      </c>
      <c r="M158" s="13"/>
    </row>
    <row r="159" spans="2:13" x14ac:dyDescent="0.3">
      <c r="B159" s="12"/>
      <c r="C159" s="68">
        <v>154</v>
      </c>
      <c r="D159" s="67">
        <f>(Observaciones!D159+Observaciones!E159)/2</f>
        <v>7.55</v>
      </c>
      <c r="E159" s="119">
        <f t="shared" si="10"/>
        <v>1.0407895203605066</v>
      </c>
      <c r="F159" s="119">
        <f t="shared" si="11"/>
        <v>7.1143405147673366E-2</v>
      </c>
      <c r="G159" s="119">
        <f t="shared" si="12"/>
        <v>2.4831744499999999</v>
      </c>
      <c r="H159" s="119">
        <f>0.001013*Constantes!$D$6/(0.622*G159)</f>
        <v>4.4874431723921991E-2</v>
      </c>
      <c r="I159" s="119">
        <f t="shared" si="13"/>
        <v>0.31115243087450783</v>
      </c>
      <c r="J159" s="119">
        <f t="shared" si="14"/>
        <v>0.38674892245770132</v>
      </c>
      <c r="K159" s="119">
        <f>(Constantes!$D$12/0.8)*(Constantes!$D$7*J159^2+Constantes!$D$8*J159+Constantes!$D$9)</f>
        <v>14.35038739956452</v>
      </c>
      <c r="L159" s="119">
        <f>(Constantes!$D$12/0.8)*(0.00376*D159^2-0.0516*D159-6.967)</f>
        <v>-4.4639066249999999</v>
      </c>
      <c r="M159" s="13"/>
    </row>
    <row r="160" spans="2:13" x14ac:dyDescent="0.3">
      <c r="B160" s="12"/>
      <c r="C160" s="68">
        <v>155</v>
      </c>
      <c r="D160" s="67">
        <f>(Observaciones!D160+Observaciones!E160)/2</f>
        <v>12.65</v>
      </c>
      <c r="E160" s="119">
        <f t="shared" si="10"/>
        <v>1.4645445530759136</v>
      </c>
      <c r="F160" s="119">
        <f t="shared" si="11"/>
        <v>9.6065679685328434E-2</v>
      </c>
      <c r="G160" s="119">
        <f t="shared" si="12"/>
        <v>2.4711333499999997</v>
      </c>
      <c r="H160" s="119">
        <f>0.001013*Constantes!$D$6/(0.622*G160)</f>
        <v>4.5093091522200757E-2</v>
      </c>
      <c r="I160" s="119">
        <f t="shared" si="13"/>
        <v>0.34700421800471326</v>
      </c>
      <c r="J160" s="119">
        <f t="shared" si="14"/>
        <v>0.38898211516471776</v>
      </c>
      <c r="K160" s="119">
        <f>(Constantes!$D$12/0.8)*(Constantes!$D$7*J160^2+Constantes!$D$8*J160+Constantes!$D$9)</f>
        <v>14.320725779659679</v>
      </c>
      <c r="L160" s="119">
        <f>(Constantes!$D$12/0.8)*(0.00376*D160^2-0.0516*D160-6.967)</f>
        <v>-4.386284625</v>
      </c>
      <c r="M160" s="13"/>
    </row>
    <row r="161" spans="2:13" x14ac:dyDescent="0.3">
      <c r="B161" s="12"/>
      <c r="C161" s="68">
        <v>156</v>
      </c>
      <c r="D161" s="67">
        <f>(Observaciones!D161+Observaciones!E161)/2</f>
        <v>9.75</v>
      </c>
      <c r="E161" s="119">
        <f t="shared" si="10"/>
        <v>1.208102321837458</v>
      </c>
      <c r="F161" s="119">
        <f t="shared" si="11"/>
        <v>8.1115893548976525E-2</v>
      </c>
      <c r="G161" s="119">
        <f t="shared" si="12"/>
        <v>2.4779802499999999</v>
      </c>
      <c r="H161" s="119">
        <f>0.001013*Constantes!$D$6/(0.622*G161)</f>
        <v>4.4968494932561519E-2</v>
      </c>
      <c r="I161" s="119">
        <f t="shared" si="13"/>
        <v>0.3271277184414379</v>
      </c>
      <c r="J161" s="119">
        <f t="shared" si="14"/>
        <v>0.39110004407608939</v>
      </c>
      <c r="K161" s="119">
        <f>(Constantes!$D$12/0.8)*(Constantes!$D$7*J161^2+Constantes!$D$8*J161+Constantes!$D$9)</f>
        <v>14.292517313934528</v>
      </c>
      <c r="L161" s="119">
        <f>(Constantes!$D$12/0.8)*(0.00376*D161^2-0.0516*D161-6.967)</f>
        <v>-4.4454156249999999</v>
      </c>
      <c r="M161" s="13"/>
    </row>
    <row r="162" spans="2:13" x14ac:dyDescent="0.3">
      <c r="B162" s="12"/>
      <c r="C162" s="68">
        <v>157</v>
      </c>
      <c r="D162" s="67">
        <f>(Observaciones!D162+Observaciones!E162)/2</f>
        <v>11.05</v>
      </c>
      <c r="E162" s="119">
        <f t="shared" si="10"/>
        <v>1.3177120268355451</v>
      </c>
      <c r="F162" s="119">
        <f t="shared" si="11"/>
        <v>8.755160967514751E-2</v>
      </c>
      <c r="G162" s="119">
        <f t="shared" si="12"/>
        <v>2.4749109499999999</v>
      </c>
      <c r="H162" s="119">
        <f>0.001013*Constantes!$D$6/(0.622*G162)</f>
        <v>4.5024263323540002E-2</v>
      </c>
      <c r="I162" s="119">
        <f t="shared" si="13"/>
        <v>0.33620998521975448</v>
      </c>
      <c r="J162" s="119">
        <f t="shared" si="14"/>
        <v>0.39310208160377097</v>
      </c>
      <c r="K162" s="119">
        <f>(Constantes!$D$12/0.8)*(Constantes!$D$7*J162^2+Constantes!$D$8*J162+Constantes!$D$9)</f>
        <v>14.265782759071888</v>
      </c>
      <c r="L162" s="119">
        <f>(Constantes!$D$12/0.8)*(0.00376*D162^2-0.0516*D162-6.967)</f>
        <v>-4.4237966249999996</v>
      </c>
      <c r="M162" s="13"/>
    </row>
    <row r="163" spans="2:13" x14ac:dyDescent="0.3">
      <c r="B163" s="12"/>
      <c r="C163" s="68">
        <v>158</v>
      </c>
      <c r="D163" s="67">
        <f>(Observaciones!D163+Observaciones!E163)/2</f>
        <v>10</v>
      </c>
      <c r="E163" s="119">
        <f t="shared" si="10"/>
        <v>1.2285355953233976</v>
      </c>
      <c r="F163" s="119">
        <f t="shared" si="11"/>
        <v>8.2321156964857062E-2</v>
      </c>
      <c r="G163" s="119">
        <f t="shared" si="12"/>
        <v>2.4773899999999998</v>
      </c>
      <c r="H163" s="119">
        <f>0.001013*Constantes!$D$6/(0.622*G163)</f>
        <v>4.4979208891257547E-2</v>
      </c>
      <c r="I163" s="119">
        <f t="shared" si="13"/>
        <v>0.32889553570326324</v>
      </c>
      <c r="J163" s="119">
        <f t="shared" si="14"/>
        <v>0.39498763450083563</v>
      </c>
      <c r="K163" s="119">
        <f>(Constantes!$D$12/0.8)*(Constantes!$D$7*J163^2+Constantes!$D$8*J163+Constantes!$D$9)</f>
        <v>14.240541818495435</v>
      </c>
      <c r="L163" s="119">
        <f>(Constantes!$D$12/0.8)*(0.00376*D163^2-0.0516*D163-6.967)</f>
        <v>-4.4418749999999996</v>
      </c>
      <c r="M163" s="13"/>
    </row>
    <row r="164" spans="2:13" x14ac:dyDescent="0.3">
      <c r="B164" s="12"/>
      <c r="C164" s="68">
        <v>159</v>
      </c>
      <c r="D164" s="67">
        <f>(Observaciones!D164+Observaciones!E164)/2</f>
        <v>10.5</v>
      </c>
      <c r="E164" s="119">
        <f t="shared" si="10"/>
        <v>1.270315807299828</v>
      </c>
      <c r="F164" s="119">
        <f t="shared" si="11"/>
        <v>8.4777587211605721E-2</v>
      </c>
      <c r="G164" s="119">
        <f t="shared" si="12"/>
        <v>2.4762095</v>
      </c>
      <c r="H164" s="119">
        <f>0.001013*Constantes!$D$6/(0.622*G164)</f>
        <v>4.5000652131862245E-2</v>
      </c>
      <c r="I164" s="119">
        <f t="shared" si="13"/>
        <v>0.33240100947604179</v>
      </c>
      <c r="J164" s="119">
        <f t="shared" si="14"/>
        <v>0.39675614403726639</v>
      </c>
      <c r="K164" s="119">
        <f>(Constantes!$D$12/0.8)*(Constantes!$D$7*J164^2+Constantes!$D$8*J164+Constantes!$D$9)</f>
        <v>14.216813122567874</v>
      </c>
      <c r="L164" s="119">
        <f>(Constantes!$D$12/0.8)*(0.00376*D164^2-0.0516*D164-6.967)</f>
        <v>-4.4339124999999999</v>
      </c>
      <c r="M164" s="13"/>
    </row>
    <row r="165" spans="2:13" x14ac:dyDescent="0.3">
      <c r="B165" s="12"/>
      <c r="C165" s="68">
        <v>160</v>
      </c>
      <c r="D165" s="67">
        <f>(Observaciones!D165+Observaciones!E165)/2</f>
        <v>8.3000000000000007</v>
      </c>
      <c r="E165" s="119">
        <f t="shared" si="10"/>
        <v>1.0953778240340981</v>
      </c>
      <c r="F165" s="119">
        <f t="shared" si="11"/>
        <v>7.4418202097829511E-2</v>
      </c>
      <c r="G165" s="119">
        <f t="shared" si="12"/>
        <v>2.4814037</v>
      </c>
      <c r="H165" s="119">
        <f>0.001013*Constantes!$D$6/(0.622*G165)</f>
        <v>4.4906454485867227E-2</v>
      </c>
      <c r="I165" s="119">
        <f t="shared" si="13"/>
        <v>0.31668106733869283</v>
      </c>
      <c r="J165" s="119">
        <f t="shared" si="14"/>
        <v>0.39840708616551995</v>
      </c>
      <c r="K165" s="119">
        <f>(Constantes!$D$12/0.8)*(Constantes!$D$7*J165^2+Constantes!$D$8*J165+Constantes!$D$9)</f>
        <v>14.194614209854281</v>
      </c>
      <c r="L165" s="119">
        <f>(Constantes!$D$12/0.8)*(0.00376*D165^2-0.0516*D165-6.967)</f>
        <v>-4.4601585000000004</v>
      </c>
      <c r="M165" s="13"/>
    </row>
    <row r="166" spans="2:13" x14ac:dyDescent="0.3">
      <c r="B166" s="12"/>
      <c r="C166" s="68">
        <v>161</v>
      </c>
      <c r="D166" s="67">
        <f>(Observaciones!D166+Observaciones!E166)/2</f>
        <v>7.5</v>
      </c>
      <c r="E166" s="119">
        <f t="shared" si="10"/>
        <v>1.0372370108957141</v>
      </c>
      <c r="F166" s="119">
        <f t="shared" si="11"/>
        <v>7.0929538162582961E-2</v>
      </c>
      <c r="G166" s="119">
        <f t="shared" si="12"/>
        <v>2.4832924999999997</v>
      </c>
      <c r="H166" s="119">
        <f>0.001013*Constantes!$D$6/(0.622*G166)</f>
        <v>4.4872298496899804E-2</v>
      </c>
      <c r="I166" s="119">
        <f t="shared" si="13"/>
        <v>0.31078092343514818</v>
      </c>
      <c r="J166" s="119">
        <f t="shared" si="14"/>
        <v>0.39993997167581363</v>
      </c>
      <c r="K166" s="119">
        <f>(Constantes!$D$12/0.8)*(Constantes!$D$7*J166^2+Constantes!$D$8*J166+Constantes!$D$9)</f>
        <v>14.173961509471891</v>
      </c>
      <c r="L166" s="119">
        <f>(Constantes!$D$12/0.8)*(0.00376*D166^2-0.0516*D166-6.967)</f>
        <v>-4.4640624999999998</v>
      </c>
      <c r="M166" s="13"/>
    </row>
    <row r="167" spans="2:13" x14ac:dyDescent="0.3">
      <c r="B167" s="12"/>
      <c r="C167" s="68">
        <v>162</v>
      </c>
      <c r="D167" s="67">
        <f>(Observaciones!D167+Observaciones!E167)/2</f>
        <v>9.1</v>
      </c>
      <c r="E167" s="119">
        <f t="shared" si="10"/>
        <v>1.1563680372555176</v>
      </c>
      <c r="F167" s="119">
        <f t="shared" si="11"/>
        <v>7.8052465514333522E-2</v>
      </c>
      <c r="G167" s="119">
        <f t="shared" si="12"/>
        <v>2.4795148999999999</v>
      </c>
      <c r="H167" s="119">
        <f>0.001013*Constantes!$D$6/(0.622*G167)</f>
        <v>4.494066251229728E-2</v>
      </c>
      <c r="I167" s="119">
        <f t="shared" si="13"/>
        <v>0.32248506174818503</v>
      </c>
      <c r="J167" s="119">
        <f t="shared" si="14"/>
        <v>0.40135434634108819</v>
      </c>
      <c r="K167" s="119">
        <f>(Constantes!$D$12/0.8)*(Constantes!$D$7*J167^2+Constantes!$D$8*J167+Constantes!$D$9)</f>
        <v>14.154870324546284</v>
      </c>
      <c r="L167" s="119">
        <f>(Constantes!$D$12/0.8)*(0.00376*D167^2-0.0516*D167-6.967)</f>
        <v>-4.4532464999999997</v>
      </c>
      <c r="M167" s="13"/>
    </row>
    <row r="168" spans="2:13" x14ac:dyDescent="0.3">
      <c r="B168" s="12"/>
      <c r="C168" s="68">
        <v>163</v>
      </c>
      <c r="D168" s="67">
        <f>(Observaciones!D168+Observaciones!E168)/2</f>
        <v>10.85</v>
      </c>
      <c r="E168" s="119">
        <f t="shared" si="10"/>
        <v>1.3003002567289974</v>
      </c>
      <c r="F168" s="119">
        <f t="shared" si="11"/>
        <v>8.6534052607070783E-2</v>
      </c>
      <c r="G168" s="119">
        <f t="shared" si="12"/>
        <v>2.4753831499999999</v>
      </c>
      <c r="H168" s="119">
        <f>0.001013*Constantes!$D$6/(0.622*G168)</f>
        <v>4.5015674569455051E-2</v>
      </c>
      <c r="I168" s="119">
        <f t="shared" si="13"/>
        <v>0.33483065028999898</v>
      </c>
      <c r="J168" s="119">
        <f t="shared" si="14"/>
        <v>0.4026497910516057</v>
      </c>
      <c r="K168" s="119">
        <f>(Constantes!$D$12/0.8)*(Constantes!$D$7*J168^2+Constantes!$D$8*J168+Constantes!$D$9)</f>
        <v>14.13735481679273</v>
      </c>
      <c r="L168" s="119">
        <f>(Constantes!$D$12/0.8)*(0.00376*D168^2-0.0516*D168-6.967)</f>
        <v>-4.4276396250000003</v>
      </c>
      <c r="M168" s="13"/>
    </row>
    <row r="169" spans="2:13" x14ac:dyDescent="0.3">
      <c r="B169" s="12"/>
      <c r="C169" s="68">
        <v>164</v>
      </c>
      <c r="D169" s="67">
        <f>(Observaciones!D169+Observaciones!E169)/2</f>
        <v>8.5500000000000007</v>
      </c>
      <c r="E169" s="119">
        <f t="shared" si="10"/>
        <v>1.1141256884066946</v>
      </c>
      <c r="F169" s="119">
        <f t="shared" si="11"/>
        <v>7.553804083049119E-2</v>
      </c>
      <c r="G169" s="119">
        <f t="shared" si="12"/>
        <v>2.4808134499999999</v>
      </c>
      <c r="H169" s="119">
        <f>0.001013*Constantes!$D$6/(0.622*G169)</f>
        <v>4.4917138898578825E-2</v>
      </c>
      <c r="I169" s="119">
        <f t="shared" si="13"/>
        <v>0.31850530773396696</v>
      </c>
      <c r="J169" s="119">
        <f t="shared" si="14"/>
        <v>0.40382592193914041</v>
      </c>
      <c r="K169" s="119">
        <f>(Constantes!$D$12/0.8)*(Constantes!$D$7*J169^2+Constantes!$D$8*J169+Constantes!$D$9)</f>
        <v>14.121427992240122</v>
      </c>
      <c r="L169" s="119">
        <f>(Constantes!$D$12/0.8)*(0.00376*D169^2-0.0516*D169-6.967)</f>
        <v>-4.458321625</v>
      </c>
      <c r="M169" s="13"/>
    </row>
    <row r="170" spans="2:13" x14ac:dyDescent="0.3">
      <c r="B170" s="12"/>
      <c r="C170" s="68">
        <v>165</v>
      </c>
      <c r="D170" s="67">
        <f>(Observaciones!D170+Observaciones!E170)/2</f>
        <v>9.75</v>
      </c>
      <c r="E170" s="119">
        <f t="shared" si="10"/>
        <v>1.208102321837458</v>
      </c>
      <c r="F170" s="119">
        <f t="shared" si="11"/>
        <v>8.1115893548976525E-2</v>
      </c>
      <c r="G170" s="119">
        <f t="shared" si="12"/>
        <v>2.4779802499999999</v>
      </c>
      <c r="H170" s="119">
        <f>0.001013*Constantes!$D$6/(0.622*G170)</f>
        <v>4.4968494932561519E-2</v>
      </c>
      <c r="I170" s="119">
        <f t="shared" si="13"/>
        <v>0.3271277184414379</v>
      </c>
      <c r="J170" s="119">
        <f t="shared" si="14"/>
        <v>0.40488239049072738</v>
      </c>
      <c r="K170" s="119">
        <f>(Constantes!$D$12/0.8)*(Constantes!$D$7*J170^2+Constantes!$D$8*J170+Constantes!$D$9)</f>
        <v>14.107101688113758</v>
      </c>
      <c r="L170" s="119">
        <f>(Constantes!$D$12/0.8)*(0.00376*D170^2-0.0516*D170-6.967)</f>
        <v>-4.4454156249999999</v>
      </c>
      <c r="M170" s="13"/>
    </row>
    <row r="171" spans="2:13" x14ac:dyDescent="0.3">
      <c r="B171" s="12"/>
      <c r="C171" s="68">
        <v>166</v>
      </c>
      <c r="D171" s="67">
        <f>(Observaciones!D171+Observaciones!E171)/2</f>
        <v>8.15</v>
      </c>
      <c r="E171" s="119">
        <f t="shared" si="10"/>
        <v>1.0842628845563618</v>
      </c>
      <c r="F171" s="119">
        <f t="shared" si="11"/>
        <v>7.3753132863077983E-2</v>
      </c>
      <c r="G171" s="119">
        <f t="shared" si="12"/>
        <v>2.4817578499999997</v>
      </c>
      <c r="H171" s="119">
        <f>0.001013*Constantes!$D$6/(0.622*G171)</f>
        <v>4.4900046277727111E-2</v>
      </c>
      <c r="I171" s="119">
        <f t="shared" si="13"/>
        <v>0.3155820076579775</v>
      </c>
      <c r="J171" s="119">
        <f t="shared" si="14"/>
        <v>0.40581888365193425</v>
      </c>
      <c r="K171" s="119">
        <f>(Constantes!$D$12/0.8)*(Constantes!$D$7*J171^2+Constantes!$D$8*J171+Constantes!$D$9)</f>
        <v>14.094386560891742</v>
      </c>
      <c r="L171" s="119">
        <f>(Constantes!$D$12/0.8)*(0.00376*D171^2-0.0516*D171-6.967)</f>
        <v>-4.4611196249999994</v>
      </c>
      <c r="M171" s="13"/>
    </row>
    <row r="172" spans="2:13" x14ac:dyDescent="0.3">
      <c r="B172" s="12"/>
      <c r="C172" s="68">
        <v>167</v>
      </c>
      <c r="D172" s="67">
        <f>(Observaciones!D172+Observaciones!E172)/2</f>
        <v>9.85</v>
      </c>
      <c r="E172" s="119">
        <f t="shared" si="10"/>
        <v>1.2162394815909714</v>
      </c>
      <c r="F172" s="119">
        <f t="shared" si="11"/>
        <v>8.1596178970055111E-2</v>
      </c>
      <c r="G172" s="119">
        <f t="shared" si="12"/>
        <v>2.4777441499999999</v>
      </c>
      <c r="H172" s="119">
        <f>0.001013*Constantes!$D$6/(0.622*G172)</f>
        <v>4.4972779903491057E-2</v>
      </c>
      <c r="I172" s="119">
        <f t="shared" si="13"/>
        <v>0.32783604352575479</v>
      </c>
      <c r="J172" s="119">
        <f t="shared" si="14"/>
        <v>0.40663512391962631</v>
      </c>
      <c r="K172" s="119">
        <f>(Constantes!$D$12/0.8)*(Constantes!$D$7*J172^2+Constantes!$D$8*J172+Constantes!$D$9)</f>
        <v>14.083292075548584</v>
      </c>
      <c r="L172" s="119">
        <f>(Constantes!$D$12/0.8)*(0.00376*D172^2-0.0516*D172-6.967)</f>
        <v>-4.4440346249999996</v>
      </c>
      <c r="M172" s="13"/>
    </row>
    <row r="173" spans="2:13" x14ac:dyDescent="0.3">
      <c r="B173" s="12"/>
      <c r="C173" s="68">
        <v>168</v>
      </c>
      <c r="D173" s="67">
        <f>(Observaciones!D173+Observaciones!E173)/2</f>
        <v>8.8000000000000007</v>
      </c>
      <c r="E173" s="119">
        <f t="shared" si="10"/>
        <v>1.1331553597220867</v>
      </c>
      <c r="F173" s="119">
        <f t="shared" si="11"/>
        <v>7.6672245735482633E-2</v>
      </c>
      <c r="G173" s="119">
        <f t="shared" si="12"/>
        <v>2.4802231999999997</v>
      </c>
      <c r="H173" s="119">
        <f>0.001013*Constantes!$D$6/(0.622*G173)</f>
        <v>4.4927828396699357E-2</v>
      </c>
      <c r="I173" s="119">
        <f t="shared" si="13"/>
        <v>0.32032005015899595</v>
      </c>
      <c r="J173" s="119">
        <f t="shared" si="14"/>
        <v>0.40733086942419622</v>
      </c>
      <c r="K173" s="119">
        <f>(Constantes!$D$12/0.8)*(Constantes!$D$7*J173^2+Constantes!$D$8*J173+Constantes!$D$9)</f>
        <v>14.073826495998203</v>
      </c>
      <c r="L173" s="119">
        <f>(Constantes!$D$12/0.8)*(0.00376*D173^2-0.0516*D173-6.967)</f>
        <v>-4.4561909999999996</v>
      </c>
      <c r="M173" s="13"/>
    </row>
    <row r="174" spans="2:13" x14ac:dyDescent="0.3">
      <c r="B174" s="12"/>
      <c r="C174" s="68">
        <v>169</v>
      </c>
      <c r="D174" s="67">
        <f>(Observaciones!D174+Observaciones!E174)/2</f>
        <v>8.5500000000000007</v>
      </c>
      <c r="E174" s="119">
        <f t="shared" si="10"/>
        <v>1.1141256884066946</v>
      </c>
      <c r="F174" s="119">
        <f t="shared" si="11"/>
        <v>7.553804083049119E-2</v>
      </c>
      <c r="G174" s="119">
        <f t="shared" si="12"/>
        <v>2.4808134499999999</v>
      </c>
      <c r="H174" s="119">
        <f>0.001013*Constantes!$D$6/(0.622*G174)</f>
        <v>4.4917138898578825E-2</v>
      </c>
      <c r="I174" s="119">
        <f t="shared" si="13"/>
        <v>0.31850530773396696</v>
      </c>
      <c r="J174" s="119">
        <f t="shared" si="14"/>
        <v>0.40790591400123555</v>
      </c>
      <c r="K174" s="119">
        <f>(Constantes!$D$12/0.8)*(Constantes!$D$7*J174^2+Constantes!$D$8*J174+Constantes!$D$9)</f>
        <v>14.065996876747175</v>
      </c>
      <c r="L174" s="119">
        <f>(Constantes!$D$12/0.8)*(0.00376*D174^2-0.0516*D174-6.967)</f>
        <v>-4.458321625</v>
      </c>
      <c r="M174" s="13"/>
    </row>
    <row r="175" spans="2:13" x14ac:dyDescent="0.3">
      <c r="B175" s="12"/>
      <c r="C175" s="68">
        <v>170</v>
      </c>
      <c r="D175" s="67">
        <f>(Observaciones!D175+Observaciones!E175)/2</f>
        <v>8.65</v>
      </c>
      <c r="E175" s="119">
        <f t="shared" si="10"/>
        <v>1.1217035387262231</v>
      </c>
      <c r="F175" s="119">
        <f t="shared" si="11"/>
        <v>7.5989990506503152E-2</v>
      </c>
      <c r="G175" s="119">
        <f t="shared" si="12"/>
        <v>2.4805773499999999</v>
      </c>
      <c r="H175" s="119">
        <f>0.001013*Constantes!$D$6/(0.622*G175)</f>
        <v>4.4921414087374677E-2</v>
      </c>
      <c r="I175" s="119">
        <f t="shared" si="13"/>
        <v>0.3192323502116553</v>
      </c>
      <c r="J175" s="119">
        <f t="shared" si="14"/>
        <v>0.40836008725262574</v>
      </c>
      <c r="K175" s="119">
        <f>(Constantes!$D$12/0.8)*(Constantes!$D$7*J175^2+Constantes!$D$8*J175+Constantes!$D$9)</f>
        <v>14.059809055767623</v>
      </c>
      <c r="L175" s="119">
        <f>(Constantes!$D$12/0.8)*(0.00376*D175^2-0.0516*D175-6.967)</f>
        <v>-4.4575046250000003</v>
      </c>
      <c r="M175" s="13"/>
    </row>
    <row r="176" spans="2:13" x14ac:dyDescent="0.3">
      <c r="B176" s="12"/>
      <c r="C176" s="68">
        <v>171</v>
      </c>
      <c r="D176" s="67">
        <f>(Observaciones!D176+Observaciones!E176)/2</f>
        <v>9.15</v>
      </c>
      <c r="E176" s="119">
        <f t="shared" si="10"/>
        <v>1.1602772175252039</v>
      </c>
      <c r="F176" s="119">
        <f t="shared" si="11"/>
        <v>7.8284552595211263E-2</v>
      </c>
      <c r="G176" s="119">
        <f t="shared" si="12"/>
        <v>2.4793968500000001</v>
      </c>
      <c r="H176" s="119">
        <f>0.001013*Constantes!$D$6/(0.622*G176)</f>
        <v>4.4942802244470274E-2</v>
      </c>
      <c r="I176" s="119">
        <f t="shared" si="13"/>
        <v>0.3228445413311169</v>
      </c>
      <c r="J176" s="119">
        <f t="shared" si="14"/>
        <v>0.40869325459703054</v>
      </c>
      <c r="K176" s="119">
        <f>(Constantes!$D$12/0.8)*(Constantes!$D$7*J176^2+Constantes!$D$8*J176+Constantes!$D$9)</f>
        <v>14.055267648597923</v>
      </c>
      <c r="L176" s="119">
        <f>(Constantes!$D$12/0.8)*(0.00376*D176^2-0.0516*D176-6.967)</f>
        <v>-4.4527146249999996</v>
      </c>
      <c r="M176" s="13"/>
    </row>
    <row r="177" spans="2:13" x14ac:dyDescent="0.3">
      <c r="B177" s="12"/>
      <c r="C177" s="68">
        <v>172</v>
      </c>
      <c r="D177" s="67">
        <f>(Observaciones!D177+Observaciones!E177)/2</f>
        <v>8.85</v>
      </c>
      <c r="E177" s="119">
        <f t="shared" si="10"/>
        <v>1.1369954279192902</v>
      </c>
      <c r="F177" s="119">
        <f t="shared" si="11"/>
        <v>7.6900823791210993E-2</v>
      </c>
      <c r="G177" s="119">
        <f t="shared" si="12"/>
        <v>2.48010515</v>
      </c>
      <c r="H177" s="119">
        <f>0.001013*Constantes!$D$6/(0.622*G177)</f>
        <v>4.4929966906892042E-2</v>
      </c>
      <c r="I177" s="119">
        <f t="shared" si="13"/>
        <v>0.32068184992229182</v>
      </c>
      <c r="J177" s="119">
        <f t="shared" si="14"/>
        <v>0.40890531730977536</v>
      </c>
      <c r="K177" s="119">
        <f>(Constantes!$D$12/0.8)*(Constantes!$D$7*J177^2+Constantes!$D$8*J177+Constantes!$D$9)</f>
        <v>14.052376043677848</v>
      </c>
      <c r="L177" s="119">
        <f>(Constantes!$D$12/0.8)*(0.00376*D177^2-0.0516*D177-6.967)</f>
        <v>-4.455729625</v>
      </c>
      <c r="M177" s="13"/>
    </row>
    <row r="178" spans="2:13" x14ac:dyDescent="0.3">
      <c r="B178" s="12"/>
      <c r="C178" s="68">
        <v>173</v>
      </c>
      <c r="D178" s="67">
        <f>(Observaciones!D178+Observaciones!E178)/2</f>
        <v>8.9</v>
      </c>
      <c r="E178" s="119">
        <f t="shared" si="10"/>
        <v>1.1408469417770644</v>
      </c>
      <c r="F178" s="119">
        <f t="shared" si="11"/>
        <v>7.7129983670597452E-2</v>
      </c>
      <c r="G178" s="119">
        <f t="shared" si="12"/>
        <v>2.4799870999999998</v>
      </c>
      <c r="H178" s="119">
        <f>0.001013*Constantes!$D$6/(0.622*G178)</f>
        <v>4.4932105620675421E-2</v>
      </c>
      <c r="I178" s="119">
        <f t="shared" si="13"/>
        <v>0.3210432649226323</v>
      </c>
      <c r="J178" s="119">
        <f t="shared" si="14"/>
        <v>0.40899621255210172</v>
      </c>
      <c r="K178" s="119">
        <f>(Constantes!$D$12/0.8)*(Constantes!$D$7*J178^2+Constantes!$D$8*J178+Constantes!$D$9)</f>
        <v>14.051136398923472</v>
      </c>
      <c r="L178" s="119">
        <f>(Constantes!$D$12/0.8)*(0.00376*D178^2-0.0516*D178-6.967)</f>
        <v>-4.4552565</v>
      </c>
      <c r="M178" s="13"/>
    </row>
    <row r="179" spans="2:13" x14ac:dyDescent="0.3">
      <c r="B179" s="12"/>
      <c r="C179" s="68">
        <v>174</v>
      </c>
      <c r="D179" s="67">
        <f>(Observaciones!D179+Observaciones!E179)/2</f>
        <v>10</v>
      </c>
      <c r="E179" s="119">
        <f t="shared" si="10"/>
        <v>1.2285355953233976</v>
      </c>
      <c r="F179" s="119">
        <f t="shared" si="11"/>
        <v>8.2321156964857062E-2</v>
      </c>
      <c r="G179" s="119">
        <f t="shared" si="12"/>
        <v>2.4773899999999998</v>
      </c>
      <c r="H179" s="119">
        <f>0.001013*Constantes!$D$6/(0.622*G179)</f>
        <v>4.4979208891257547E-2</v>
      </c>
      <c r="I179" s="119">
        <f t="shared" si="13"/>
        <v>0.32889553570326324</v>
      </c>
      <c r="J179" s="119">
        <f t="shared" si="14"/>
        <v>0.40896591338978777</v>
      </c>
      <c r="K179" s="119">
        <f>(Constantes!$D$12/0.8)*(Constantes!$D$7*J179^2+Constantes!$D$8*J179+Constantes!$D$9)</f>
        <v>14.051549639545691</v>
      </c>
      <c r="L179" s="119">
        <f>(Constantes!$D$12/0.8)*(0.00376*D179^2-0.0516*D179-6.967)</f>
        <v>-4.4418749999999996</v>
      </c>
      <c r="M179" s="13"/>
    </row>
    <row r="180" spans="2:13" x14ac:dyDescent="0.3">
      <c r="B180" s="12"/>
      <c r="C180" s="68">
        <v>175</v>
      </c>
      <c r="D180" s="67">
        <f>(Observaciones!D180+Observaciones!E180)/2</f>
        <v>9</v>
      </c>
      <c r="E180" s="119">
        <f t="shared" si="10"/>
        <v>1.1485844230421196</v>
      </c>
      <c r="F180" s="119">
        <f t="shared" si="11"/>
        <v>7.759005371461257E-2</v>
      </c>
      <c r="G180" s="119">
        <f t="shared" si="12"/>
        <v>2.4797509999999998</v>
      </c>
      <c r="H180" s="119">
        <f>0.001013*Constantes!$D$6/(0.622*G180)</f>
        <v>4.493638365913051E-2</v>
      </c>
      <c r="I180" s="119">
        <f t="shared" si="13"/>
        <v>0.32176493751214225</v>
      </c>
      <c r="J180" s="119">
        <f t="shared" si="14"/>
        <v>0.40881442880112911</v>
      </c>
      <c r="K180" s="119">
        <f>(Constantes!$D$12/0.8)*(Constantes!$D$7*J180^2+Constantes!$D$8*J180+Constantes!$D$9)</f>
        <v>14.053615457114885</v>
      </c>
      <c r="L180" s="119">
        <f>(Constantes!$D$12/0.8)*(0.00376*D180^2-0.0516*D180-6.967)</f>
        <v>-4.454275</v>
      </c>
      <c r="M180" s="13"/>
    </row>
    <row r="181" spans="2:13" x14ac:dyDescent="0.3">
      <c r="B181" s="12"/>
      <c r="C181" s="68">
        <v>176</v>
      </c>
      <c r="D181" s="67">
        <f>(Observaciones!D181+Observaciones!E181)/2</f>
        <v>9</v>
      </c>
      <c r="E181" s="119">
        <f t="shared" si="10"/>
        <v>1.1485844230421196</v>
      </c>
      <c r="F181" s="119">
        <f t="shared" si="11"/>
        <v>7.759005371461257E-2</v>
      </c>
      <c r="G181" s="119">
        <f t="shared" si="12"/>
        <v>2.4797509999999998</v>
      </c>
      <c r="H181" s="119">
        <f>0.001013*Constantes!$D$6/(0.622*G181)</f>
        <v>4.493638365913051E-2</v>
      </c>
      <c r="I181" s="119">
        <f t="shared" si="13"/>
        <v>0.32176493751214225</v>
      </c>
      <c r="J181" s="119">
        <f t="shared" si="14"/>
        <v>0.40854180367427873</v>
      </c>
      <c r="K181" s="119">
        <f>(Constantes!$D$12/0.8)*(Constantes!$D$7*J181^2+Constantes!$D$8*J181+Constantes!$D$9)</f>
        <v>14.057332309872731</v>
      </c>
      <c r="L181" s="119">
        <f>(Constantes!$D$12/0.8)*(0.00376*D181^2-0.0516*D181-6.967)</f>
        <v>-4.454275</v>
      </c>
      <c r="M181" s="13"/>
    </row>
    <row r="182" spans="2:13" x14ac:dyDescent="0.3">
      <c r="B182" s="12"/>
      <c r="C182" s="68">
        <v>177</v>
      </c>
      <c r="D182" s="67">
        <f>(Observaciones!D182+Observaciones!E182)/2</f>
        <v>10.7</v>
      </c>
      <c r="E182" s="119">
        <f t="shared" si="10"/>
        <v>1.2873744557569893</v>
      </c>
      <c r="F182" s="119">
        <f t="shared" si="11"/>
        <v>8.5777518855556414E-2</v>
      </c>
      <c r="G182" s="119">
        <f t="shared" si="12"/>
        <v>2.4757373</v>
      </c>
      <c r="H182" s="119">
        <f>0.001013*Constantes!$D$6/(0.622*G182)</f>
        <v>4.5009235153952935E-2</v>
      </c>
      <c r="I182" s="119">
        <f t="shared" si="13"/>
        <v>0.33379183113820976</v>
      </c>
      <c r="J182" s="119">
        <f t="shared" si="14"/>
        <v>0.40814811879394536</v>
      </c>
      <c r="K182" s="119">
        <f>(Constantes!$D$12/0.8)*(Constantes!$D$7*J182^2+Constantes!$D$8*J182+Constantes!$D$9)</f>
        <v>14.062697424290816</v>
      </c>
      <c r="L182" s="119">
        <f>(Constantes!$D$12/0.8)*(0.00376*D182^2-0.0516*D182-6.967)</f>
        <v>-4.4303984999999999</v>
      </c>
      <c r="M182" s="13"/>
    </row>
    <row r="183" spans="2:13" x14ac:dyDescent="0.3">
      <c r="B183" s="12"/>
      <c r="C183" s="68">
        <v>178</v>
      </c>
      <c r="D183" s="67">
        <f>(Observaciones!D183+Observaciones!E183)/2</f>
        <v>9.0500000000000007</v>
      </c>
      <c r="E183" s="119">
        <f t="shared" si="10"/>
        <v>1.152470448883921</v>
      </c>
      <c r="F183" s="119">
        <f t="shared" si="11"/>
        <v>7.7820966290941845E-2</v>
      </c>
      <c r="G183" s="119">
        <f t="shared" si="12"/>
        <v>2.4796329500000001</v>
      </c>
      <c r="H183" s="119">
        <f>0.001013*Constantes!$D$6/(0.622*G183)</f>
        <v>4.4938522983860384E-2</v>
      </c>
      <c r="I183" s="119">
        <f t="shared" si="13"/>
        <v>0.32212519355648117</v>
      </c>
      <c r="J183" s="119">
        <f t="shared" si="14"/>
        <v>0.40763349081745559</v>
      </c>
      <c r="K183" s="119">
        <f>(Constantes!$D$12/0.8)*(Constantes!$D$7*J183^2+Constantes!$D$8*J183+Constantes!$D$9)</f>
        <v>14.069706797874339</v>
      </c>
      <c r="L183" s="119">
        <f>(Constantes!$D$12/0.8)*(0.00376*D183^2-0.0516*D183-6.967)</f>
        <v>-4.4537666250000001</v>
      </c>
      <c r="M183" s="13"/>
    </row>
    <row r="184" spans="2:13" x14ac:dyDescent="0.3">
      <c r="B184" s="12"/>
      <c r="C184" s="68">
        <v>179</v>
      </c>
      <c r="D184" s="67">
        <f>(Observaciones!D184+Observaciones!E184)/2</f>
        <v>10.95</v>
      </c>
      <c r="E184" s="119">
        <f t="shared" si="10"/>
        <v>1.3089806979693788</v>
      </c>
      <c r="F184" s="119">
        <f t="shared" si="11"/>
        <v>8.7041563253404466E-2</v>
      </c>
      <c r="G184" s="119">
        <f t="shared" si="12"/>
        <v>2.4751470499999999</v>
      </c>
      <c r="H184" s="119">
        <f>0.001013*Constantes!$D$6/(0.622*G184)</f>
        <v>4.5019968536864317E-2</v>
      </c>
      <c r="I184" s="119">
        <f t="shared" si="13"/>
        <v>0.33552114198285082</v>
      </c>
      <c r="J184" s="119">
        <f t="shared" si="14"/>
        <v>0.40699807224018525</v>
      </c>
      <c r="K184" s="119">
        <f>(Constantes!$D$12/0.8)*(Constantes!$D$7*J184^2+Constantes!$D$8*J184+Constantes!$D$9)</f>
        <v>14.078355203207654</v>
      </c>
      <c r="L184" s="119">
        <f>(Constantes!$D$12/0.8)*(0.00376*D184^2-0.0516*D184-6.967)</f>
        <v>-4.4257416249999997</v>
      </c>
      <c r="M184" s="13"/>
    </row>
    <row r="185" spans="2:13" x14ac:dyDescent="0.3">
      <c r="B185" s="12"/>
      <c r="C185" s="68">
        <v>180</v>
      </c>
      <c r="D185" s="67">
        <f>(Observaciones!D185+Observaciones!E185)/2</f>
        <v>11.35</v>
      </c>
      <c r="E185" s="119">
        <f t="shared" si="10"/>
        <v>1.3442138857215939</v>
      </c>
      <c r="F185" s="119">
        <f t="shared" si="11"/>
        <v>8.9097066304630032E-2</v>
      </c>
      <c r="G185" s="119">
        <f t="shared" si="12"/>
        <v>2.4742026500000001</v>
      </c>
      <c r="H185" s="119">
        <f>0.001013*Constantes!$D$6/(0.622*G185)</f>
        <v>4.5037152601510852E-2</v>
      </c>
      <c r="I185" s="119">
        <f t="shared" si="13"/>
        <v>0.33826658351104416</v>
      </c>
      <c r="J185" s="119">
        <f t="shared" si="14"/>
        <v>0.40624205135037245</v>
      </c>
      <c r="K185" s="119">
        <f>(Constantes!$D$12/0.8)*(Constantes!$D$7*J185^2+Constantes!$D$8*J185+Constantes!$D$9)</f>
        <v>14.088636193237081</v>
      </c>
      <c r="L185" s="119">
        <f>(Constantes!$D$12/0.8)*(0.00376*D185^2-0.0516*D185-6.967)</f>
        <v>-4.4176796249999999</v>
      </c>
      <c r="M185" s="13"/>
    </row>
    <row r="186" spans="2:13" x14ac:dyDescent="0.3">
      <c r="B186" s="12"/>
      <c r="C186" s="68">
        <v>181</v>
      </c>
      <c r="D186" s="67">
        <f>(Observaciones!D186+Observaciones!E186)/2</f>
        <v>9.75</v>
      </c>
      <c r="E186" s="119">
        <f t="shared" si="10"/>
        <v>1.208102321837458</v>
      </c>
      <c r="F186" s="119">
        <f t="shared" si="11"/>
        <v>8.1115893548976525E-2</v>
      </c>
      <c r="G186" s="119">
        <f t="shared" si="12"/>
        <v>2.4779802499999999</v>
      </c>
      <c r="H186" s="119">
        <f>0.001013*Constantes!$D$6/(0.622*G186)</f>
        <v>4.4968494932561519E-2</v>
      </c>
      <c r="I186" s="119">
        <f t="shared" si="13"/>
        <v>0.3271277184414379</v>
      </c>
      <c r="J186" s="119">
        <f t="shared" si="14"/>
        <v>0.40536565217332293</v>
      </c>
      <c r="K186" s="119">
        <f>(Constantes!$D$12/0.8)*(Constantes!$D$7*J186^2+Constantes!$D$8*J186+Constantes!$D$9)</f>
        <v>14.100542107785055</v>
      </c>
      <c r="L186" s="119">
        <f>(Constantes!$D$12/0.8)*(0.00376*D186^2-0.0516*D186-6.967)</f>
        <v>-4.4454156249999999</v>
      </c>
      <c r="M186" s="13"/>
    </row>
    <row r="187" spans="2:13" x14ac:dyDescent="0.3">
      <c r="B187" s="12"/>
      <c r="C187" s="68">
        <v>182</v>
      </c>
      <c r="D187" s="67">
        <f>(Observaciones!D187+Observaciones!E187)/2</f>
        <v>10.75</v>
      </c>
      <c r="E187" s="119">
        <f t="shared" si="10"/>
        <v>1.2916704499993741</v>
      </c>
      <c r="F187" s="119">
        <f t="shared" si="11"/>
        <v>8.602906751025155E-2</v>
      </c>
      <c r="G187" s="119">
        <f t="shared" si="12"/>
        <v>2.4756192499999998</v>
      </c>
      <c r="H187" s="119">
        <f>0.001013*Constantes!$D$6/(0.622*G187)</f>
        <v>4.5011381421077787E-2</v>
      </c>
      <c r="I187" s="119">
        <f t="shared" si="13"/>
        <v>0.33413851435416753</v>
      </c>
      <c r="J187" s="119">
        <f t="shared" si="14"/>
        <v>0.40436913440502725</v>
      </c>
      <c r="K187" s="119">
        <f>(Constantes!$D$12/0.8)*(Constantes!$D$7*J187^2+Constantes!$D$8*J187+Constantes!$D$9)</f>
        <v>14.114064081288136</v>
      </c>
      <c r="L187" s="119">
        <f>(Constantes!$D$12/0.8)*(0.00376*D187^2-0.0516*D187-6.967)</f>
        <v>-4.4294906249999997</v>
      </c>
      <c r="M187" s="13"/>
    </row>
    <row r="188" spans="2:13" x14ac:dyDescent="0.3">
      <c r="B188" s="12"/>
      <c r="C188" s="68">
        <v>183</v>
      </c>
      <c r="D188" s="67">
        <f>(Observaciones!D188+Observaciones!E188)/2</f>
        <v>10.9</v>
      </c>
      <c r="E188" s="119">
        <f t="shared" si="10"/>
        <v>1.3046341322396258</v>
      </c>
      <c r="F188" s="119">
        <f t="shared" si="11"/>
        <v>8.6787491598136493E-2</v>
      </c>
      <c r="G188" s="119">
        <f t="shared" si="12"/>
        <v>2.4752651000000001</v>
      </c>
      <c r="H188" s="119">
        <f>0.001013*Constantes!$D$6/(0.622*G188)</f>
        <v>4.5017821450766028E-2</v>
      </c>
      <c r="I188" s="119">
        <f t="shared" si="13"/>
        <v>0.33517610193237696</v>
      </c>
      <c r="J188" s="119">
        <f t="shared" si="14"/>
        <v>0.40325279333520658</v>
      </c>
      <c r="K188" s="119">
        <f>(Constantes!$D$12/0.8)*(Constantes!$D$7*J188^2+Constantes!$D$8*J188+Constantes!$D$9)</f>
        <v>14.129192051750161</v>
      </c>
      <c r="L188" s="119">
        <f>(Constantes!$D$12/0.8)*(0.00376*D188^2-0.0516*D188-6.967)</f>
        <v>-4.4266964999999994</v>
      </c>
      <c r="M188" s="13"/>
    </row>
    <row r="189" spans="2:13" x14ac:dyDescent="0.3">
      <c r="B189" s="12"/>
      <c r="C189" s="68">
        <v>184</v>
      </c>
      <c r="D189" s="67">
        <f>(Observaciones!D189+Observaciones!E189)/2</f>
        <v>10</v>
      </c>
      <c r="E189" s="119">
        <f t="shared" si="10"/>
        <v>1.2285355953233976</v>
      </c>
      <c r="F189" s="119">
        <f t="shared" si="11"/>
        <v>8.2321156964857062E-2</v>
      </c>
      <c r="G189" s="119">
        <f t="shared" si="12"/>
        <v>2.4773899999999998</v>
      </c>
      <c r="H189" s="119">
        <f>0.001013*Constantes!$D$6/(0.622*G189)</f>
        <v>4.4979208891257547E-2</v>
      </c>
      <c r="I189" s="119">
        <f t="shared" si="13"/>
        <v>0.32889553570326324</v>
      </c>
      <c r="J189" s="119">
        <f t="shared" si="14"/>
        <v>0.40201695975981272</v>
      </c>
      <c r="K189" s="119">
        <f>(Constantes!$D$12/0.8)*(Constantes!$D$7*J189^2+Constantes!$D$8*J189+Constantes!$D$9)</f>
        <v>14.145914770900381</v>
      </c>
      <c r="L189" s="119">
        <f>(Constantes!$D$12/0.8)*(0.00376*D189^2-0.0516*D189-6.967)</f>
        <v>-4.4418749999999996</v>
      </c>
      <c r="M189" s="13"/>
    </row>
    <row r="190" spans="2:13" x14ac:dyDescent="0.3">
      <c r="B190" s="12"/>
      <c r="C190" s="68">
        <v>185</v>
      </c>
      <c r="D190" s="67">
        <f>(Observaciones!D190+Observaciones!E190)/2</f>
        <v>11.65</v>
      </c>
      <c r="E190" s="119">
        <f t="shared" si="10"/>
        <v>1.3711829440577765</v>
      </c>
      <c r="F190" s="119">
        <f t="shared" si="11"/>
        <v>9.0665715946703279E-2</v>
      </c>
      <c r="G190" s="119">
        <f t="shared" si="12"/>
        <v>2.4734943499999997</v>
      </c>
      <c r="H190" s="119">
        <f>0.001013*Constantes!$D$6/(0.622*G190)</f>
        <v>4.5050049261326407E-2</v>
      </c>
      <c r="I190" s="119">
        <f t="shared" si="13"/>
        <v>0.34030820325039612</v>
      </c>
      <c r="J190" s="119">
        <f t="shared" si="14"/>
        <v>0.40066199988300538</v>
      </c>
      <c r="K190" s="119">
        <f>(Constantes!$D$12/0.8)*(Constantes!$D$7*J190^2+Constantes!$D$8*J190+Constantes!$D$9)</f>
        <v>14.164219815545065</v>
      </c>
      <c r="L190" s="119">
        <f>(Constantes!$D$12/0.8)*(0.00376*D190^2-0.0516*D190-6.967)</f>
        <v>-4.4111396249999997</v>
      </c>
      <c r="M190" s="13"/>
    </row>
    <row r="191" spans="2:13" x14ac:dyDescent="0.3">
      <c r="B191" s="12"/>
      <c r="C191" s="68">
        <v>186</v>
      </c>
      <c r="D191" s="67">
        <f>(Observaciones!D191+Observaciones!E191)/2</f>
        <v>11.45</v>
      </c>
      <c r="E191" s="119">
        <f t="shared" si="10"/>
        <v>1.3531513167724236</v>
      </c>
      <c r="F191" s="119">
        <f t="shared" si="11"/>
        <v>8.9617358691077773E-2</v>
      </c>
      <c r="G191" s="119">
        <f t="shared" si="12"/>
        <v>2.4739665500000001</v>
      </c>
      <c r="H191" s="119">
        <f>0.001013*Constantes!$D$6/(0.622*G191)</f>
        <v>4.504145066759796E-2</v>
      </c>
      <c r="I191" s="119">
        <f t="shared" si="13"/>
        <v>0.33894879271912193</v>
      </c>
      <c r="J191" s="119">
        <f t="shared" si="14"/>
        <v>0.39918831520863862</v>
      </c>
      <c r="K191" s="119">
        <f>(Constantes!$D$12/0.8)*(Constantes!$D$7*J191^2+Constantes!$D$8*J191+Constantes!$D$9)</f>
        <v>14.184093600099683</v>
      </c>
      <c r="L191" s="119">
        <f>(Constantes!$D$12/0.8)*(0.00376*D191^2-0.0516*D191-6.967)</f>
        <v>-4.4155466249999993</v>
      </c>
      <c r="M191" s="13"/>
    </row>
    <row r="192" spans="2:13" x14ac:dyDescent="0.3">
      <c r="B192" s="12"/>
      <c r="C192" s="68">
        <v>187</v>
      </c>
      <c r="D192" s="67">
        <f>(Observaciones!D192+Observaciones!E192)/2</f>
        <v>11.7</v>
      </c>
      <c r="E192" s="119">
        <f t="shared" si="10"/>
        <v>1.3757236996547897</v>
      </c>
      <c r="F192" s="119">
        <f t="shared" si="11"/>
        <v>9.0929432125051668E-2</v>
      </c>
      <c r="G192" s="119">
        <f t="shared" si="12"/>
        <v>2.4733763</v>
      </c>
      <c r="H192" s="119">
        <f>0.001013*Constantes!$D$6/(0.622*G192)</f>
        <v>4.5052199422753639E-2</v>
      </c>
      <c r="I192" s="119">
        <f t="shared" si="13"/>
        <v>0.3406470099449177</v>
      </c>
      <c r="J192" s="119">
        <f t="shared" si="14"/>
        <v>0.39759634242128605</v>
      </c>
      <c r="K192" s="119">
        <f>(Constantes!$D$12/0.8)*(Constantes!$D$7*J192^2+Constantes!$D$8*J192+Constantes!$D$9)</f>
        <v>14.205521390287499</v>
      </c>
      <c r="L192" s="119">
        <f>(Constantes!$D$12/0.8)*(0.00376*D192^2-0.0516*D192-6.967)</f>
        <v>-4.4100085</v>
      </c>
      <c r="M192" s="13"/>
    </row>
    <row r="193" spans="2:13" x14ac:dyDescent="0.3">
      <c r="B193" s="12"/>
      <c r="C193" s="68">
        <v>188</v>
      </c>
      <c r="D193" s="67">
        <f>(Observaciones!D193+Observaciones!E193)/2</f>
        <v>9.75</v>
      </c>
      <c r="E193" s="119">
        <f t="shared" si="10"/>
        <v>1.208102321837458</v>
      </c>
      <c r="F193" s="119">
        <f t="shared" si="11"/>
        <v>8.1115893548976525E-2</v>
      </c>
      <c r="G193" s="119">
        <f t="shared" si="12"/>
        <v>2.4779802499999999</v>
      </c>
      <c r="H193" s="119">
        <f>0.001013*Constantes!$D$6/(0.622*G193)</f>
        <v>4.4968494932561519E-2</v>
      </c>
      <c r="I193" s="119">
        <f t="shared" si="13"/>
        <v>0.3271277184414379</v>
      </c>
      <c r="J193" s="119">
        <f t="shared" si="14"/>
        <v>0.39588655325684224</v>
      </c>
      <c r="K193" s="119">
        <f>(Constantes!$D$12/0.8)*(Constantes!$D$7*J193^2+Constantes!$D$8*J193+Constantes!$D$9)</f>
        <v>14.228487317989027</v>
      </c>
      <c r="L193" s="119">
        <f>(Constantes!$D$12/0.8)*(0.00376*D193^2-0.0516*D193-6.967)</f>
        <v>-4.4454156249999999</v>
      </c>
      <c r="M193" s="13"/>
    </row>
    <row r="194" spans="2:13" x14ac:dyDescent="0.3">
      <c r="B194" s="12"/>
      <c r="C194" s="68">
        <v>189</v>
      </c>
      <c r="D194" s="67">
        <f>(Observaciones!D194+Observaciones!E194)/2</f>
        <v>8.3000000000000007</v>
      </c>
      <c r="E194" s="119">
        <f t="shared" si="10"/>
        <v>1.0953778240340981</v>
      </c>
      <c r="F194" s="119">
        <f t="shared" si="11"/>
        <v>7.4418202097829511E-2</v>
      </c>
      <c r="G194" s="119">
        <f t="shared" si="12"/>
        <v>2.4814037</v>
      </c>
      <c r="H194" s="119">
        <f>0.001013*Constantes!$D$6/(0.622*G194)</f>
        <v>4.4906454485867227E-2</v>
      </c>
      <c r="I194" s="119">
        <f t="shared" si="13"/>
        <v>0.31668106733869283</v>
      </c>
      <c r="J194" s="119">
        <f t="shared" si="14"/>
        <v>0.39405945436273682</v>
      </c>
      <c r="K194" s="119">
        <f>(Constantes!$D$12/0.8)*(Constantes!$D$7*J194^2+Constantes!$D$8*J194+Constantes!$D$9)</f>
        <v>14.252974397225529</v>
      </c>
      <c r="L194" s="119">
        <f>(Constantes!$D$12/0.8)*(0.00376*D194^2-0.0516*D194-6.967)</f>
        <v>-4.4601585000000004</v>
      </c>
      <c r="M194" s="13"/>
    </row>
    <row r="195" spans="2:13" x14ac:dyDescent="0.3">
      <c r="B195" s="12"/>
      <c r="C195" s="68">
        <v>190</v>
      </c>
      <c r="D195" s="67">
        <f>(Observaciones!D195+Observaciones!E195)/2</f>
        <v>7.2</v>
      </c>
      <c r="E195" s="119">
        <f t="shared" si="10"/>
        <v>1.0161453093242518</v>
      </c>
      <c r="F195" s="119">
        <f t="shared" si="11"/>
        <v>6.9657846489614608E-2</v>
      </c>
      <c r="G195" s="119">
        <f t="shared" si="12"/>
        <v>2.4840008</v>
      </c>
      <c r="H195" s="119">
        <f>0.001013*Constantes!$D$6/(0.622*G195)</f>
        <v>4.4859503392717312E-2</v>
      </c>
      <c r="I195" s="119">
        <f t="shared" si="13"/>
        <v>0.30854432891657324</v>
      </c>
      <c r="J195" s="119">
        <f t="shared" si="14"/>
        <v>0.3921155871478042</v>
      </c>
      <c r="K195" s="119">
        <f>(Constantes!$D$12/0.8)*(Constantes!$D$7*J195^2+Constantes!$D$8*J195+Constantes!$D$9)</f>
        <v>14.278964541258452</v>
      </c>
      <c r="L195" s="119">
        <f>(Constantes!$D$12/0.8)*(0.00376*D195^2-0.0516*D195-6.967)</f>
        <v>-4.4647509999999997</v>
      </c>
      <c r="M195" s="13"/>
    </row>
    <row r="196" spans="2:13" x14ac:dyDescent="0.3">
      <c r="B196" s="12"/>
      <c r="C196" s="68">
        <v>191</v>
      </c>
      <c r="D196" s="67">
        <f>(Observaciones!D196+Observaciones!E196)/2</f>
        <v>9.5500000000000007</v>
      </c>
      <c r="E196" s="119">
        <f t="shared" si="10"/>
        <v>1.1919715122427115</v>
      </c>
      <c r="F196" s="119">
        <f t="shared" si="11"/>
        <v>8.0162557967816087E-2</v>
      </c>
      <c r="G196" s="119">
        <f t="shared" si="12"/>
        <v>2.4784524499999998</v>
      </c>
      <c r="H196" s="119">
        <f>0.001013*Constantes!$D$6/(0.622*G196)</f>
        <v>4.4959927439847613E-2</v>
      </c>
      <c r="I196" s="119">
        <f t="shared" si="13"/>
        <v>0.32570629948063018</v>
      </c>
      <c r="J196" s="119">
        <f t="shared" si="14"/>
        <v>0.39005552762185225</v>
      </c>
      <c r="K196" s="119">
        <f>(Constantes!$D$12/0.8)*(Constantes!$D$7*J196^2+Constantes!$D$8*J196+Constantes!$D$9)</f>
        <v>14.306438580785441</v>
      </c>
      <c r="L196" s="119">
        <f>(Constantes!$D$12/0.8)*(0.00376*D196^2-0.0516*D196-6.967)</f>
        <v>-4.4480366249999994</v>
      </c>
      <c r="M196" s="13"/>
    </row>
    <row r="197" spans="2:13" x14ac:dyDescent="0.3">
      <c r="B197" s="12"/>
      <c r="C197" s="68">
        <v>192</v>
      </c>
      <c r="D197" s="67">
        <f>(Observaciones!D197+Observaciones!E197)/2</f>
        <v>10.950000000000001</v>
      </c>
      <c r="E197" s="119">
        <f t="shared" si="10"/>
        <v>1.3089806979693788</v>
      </c>
      <c r="F197" s="119">
        <f t="shared" si="11"/>
        <v>8.7041563253404466E-2</v>
      </c>
      <c r="G197" s="119">
        <f t="shared" si="12"/>
        <v>2.4751470499999999</v>
      </c>
      <c r="H197" s="119">
        <f>0.001013*Constantes!$D$6/(0.622*G197)</f>
        <v>4.5019968536864317E-2</v>
      </c>
      <c r="I197" s="119">
        <f t="shared" si="13"/>
        <v>0.33552114198285082</v>
      </c>
      <c r="J197" s="119">
        <f t="shared" si="14"/>
        <v>0.38787988622497815</v>
      </c>
      <c r="K197" s="119">
        <f>(Constantes!$D$12/0.8)*(Constantes!$D$7*J197^2+Constantes!$D$8*J197+Constantes!$D$9)</f>
        <v>14.335376283212305</v>
      </c>
      <c r="L197" s="119">
        <f>(Constantes!$D$12/0.8)*(0.00376*D197^2-0.0516*D197-6.967)</f>
        <v>-4.4257416249999997</v>
      </c>
      <c r="M197" s="13"/>
    </row>
    <row r="198" spans="2:13" x14ac:dyDescent="0.3">
      <c r="B198" s="12"/>
      <c r="C198" s="68">
        <v>193</v>
      </c>
      <c r="D198" s="67">
        <f>(Observaciones!D198+Observaciones!E198)/2</f>
        <v>10.8</v>
      </c>
      <c r="E198" s="119">
        <f t="shared" si="10"/>
        <v>1.2959790398301012</v>
      </c>
      <c r="F198" s="119">
        <f t="shared" si="11"/>
        <v>8.6281245002912968E-2</v>
      </c>
      <c r="G198" s="119">
        <f t="shared" si="12"/>
        <v>2.4755012000000001</v>
      </c>
      <c r="H198" s="119">
        <f>0.001013*Constantes!$D$6/(0.622*G198)</f>
        <v>4.5013527892902062E-2</v>
      </c>
      <c r="I198" s="119">
        <f t="shared" si="13"/>
        <v>0.33448478758535966</v>
      </c>
      <c r="J198" s="119">
        <f t="shared" si="14"/>
        <v>0.38558930764668203</v>
      </c>
      <c r="K198" s="119">
        <f>(Constantes!$D$12/0.8)*(Constantes!$D$7*J198^2+Constantes!$D$8*J198+Constantes!$D$9)</f>
        <v>14.365756372979126</v>
      </c>
      <c r="L198" s="119">
        <f>(Constantes!$D$12/0.8)*(0.00376*D198^2-0.0516*D198-6.967)</f>
        <v>-4.4285709999999998</v>
      </c>
      <c r="M198" s="13"/>
    </row>
    <row r="199" spans="2:13" x14ac:dyDescent="0.3">
      <c r="B199" s="12"/>
      <c r="C199" s="68">
        <v>194</v>
      </c>
      <c r="D199" s="67">
        <f>(Observaciones!D199+Observaciones!E199)/2</f>
        <v>9</v>
      </c>
      <c r="E199" s="119">
        <f t="shared" ref="E199:E262" si="15">EXP((16.78*D199-116.9)/(D199+237.3))</f>
        <v>1.1485844230421196</v>
      </c>
      <c r="F199" s="119">
        <f t="shared" ref="F199:F262" si="16">4098*E199/((D199+237.3)^2)</f>
        <v>7.759005371461257E-2</v>
      </c>
      <c r="G199" s="119">
        <f t="shared" ref="G199:G262" si="17">2.501-0.002361*D199</f>
        <v>2.4797509999999998</v>
      </c>
      <c r="H199" s="119">
        <f>0.001013*Constantes!$D$6/(0.622*G199)</f>
        <v>4.493638365913051E-2</v>
      </c>
      <c r="I199" s="119">
        <f t="shared" ref="I199:I262" si="18">IF(D199&gt;0,1.26*F199/(G199*(F199+H199)),0)</f>
        <v>0.32176493751214225</v>
      </c>
      <c r="J199" s="119">
        <f t="shared" ref="J199:J262" si="19">0.409*SIN(2*PI()*(C199-82)/365)</f>
        <v>0.38318447063483146</v>
      </c>
      <c r="K199" s="119">
        <f>(Constantes!$D$12/0.8)*(Constantes!$D$7*J199^2+Constantes!$D$8*J199+Constantes!$D$9)</f>
        <v>14.397556552917518</v>
      </c>
      <c r="L199" s="119">
        <f>(Constantes!$D$12/0.8)*(0.00376*D199^2-0.0516*D199-6.967)</f>
        <v>-4.454275</v>
      </c>
      <c r="M199" s="13"/>
    </row>
    <row r="200" spans="2:13" x14ac:dyDescent="0.3">
      <c r="B200" s="12"/>
      <c r="C200" s="68">
        <v>195</v>
      </c>
      <c r="D200" s="67">
        <f>(Observaciones!D200+Observaciones!E200)/2</f>
        <v>8.15</v>
      </c>
      <c r="E200" s="119">
        <f t="shared" si="15"/>
        <v>1.0842628845563618</v>
      </c>
      <c r="F200" s="119">
        <f t="shared" si="16"/>
        <v>7.3753132863077983E-2</v>
      </c>
      <c r="G200" s="119">
        <f t="shared" si="17"/>
        <v>2.4817578499999997</v>
      </c>
      <c r="H200" s="119">
        <f>0.001013*Constantes!$D$6/(0.622*G200)</f>
        <v>4.4900046277727111E-2</v>
      </c>
      <c r="I200" s="119">
        <f t="shared" si="18"/>
        <v>0.3155820076579775</v>
      </c>
      <c r="J200" s="119">
        <f t="shared" si="19"/>
        <v>0.38066608779453359</v>
      </c>
      <c r="K200" s="119">
        <f>(Constantes!$D$12/0.8)*(Constantes!$D$7*J200^2+Constantes!$D$8*J200+Constantes!$D$9)</f>
        <v>14.430753526614858</v>
      </c>
      <c r="L200" s="119">
        <f>(Constantes!$D$12/0.8)*(0.00376*D200^2-0.0516*D200-6.967)</f>
        <v>-4.4611196249999994</v>
      </c>
      <c r="M200" s="13"/>
    </row>
    <row r="201" spans="2:13" x14ac:dyDescent="0.3">
      <c r="B201" s="12"/>
      <c r="C201" s="68">
        <v>196</v>
      </c>
      <c r="D201" s="67">
        <f>(Observaciones!D201+Observaciones!E201)/2</f>
        <v>9.6999999999999993</v>
      </c>
      <c r="E201" s="119">
        <f t="shared" si="15"/>
        <v>1.2040517259211223</v>
      </c>
      <c r="F201" s="119">
        <f t="shared" si="16"/>
        <v>8.0876657096899784E-2</v>
      </c>
      <c r="G201" s="119">
        <f t="shared" si="17"/>
        <v>2.4780983000000001</v>
      </c>
      <c r="H201" s="119">
        <f>0.001013*Constantes!$D$6/(0.622*G201)</f>
        <v>4.4966352753283652E-2</v>
      </c>
      <c r="I201" s="119">
        <f t="shared" si="18"/>
        <v>0.32677295878905227</v>
      </c>
      <c r="J201" s="119">
        <f t="shared" si="19"/>
        <v>0.37803490537697515</v>
      </c>
      <c r="K201" s="119">
        <f>(Constantes!$D$12/0.8)*(Constantes!$D$7*J201^2+Constantes!$D$8*J201+Constantes!$D$9)</f>
        <v>14.465323021760135</v>
      </c>
      <c r="L201" s="119">
        <f>(Constantes!$D$12/0.8)*(0.00376*D201^2-0.0516*D201-6.967)</f>
        <v>-4.4460885000000001</v>
      </c>
      <c r="M201" s="13"/>
    </row>
    <row r="202" spans="2:13" x14ac:dyDescent="0.3">
      <c r="B202" s="12"/>
      <c r="C202" s="68">
        <v>197</v>
      </c>
      <c r="D202" s="67">
        <f>(Observaciones!D202+Observaciones!E202)/2</f>
        <v>9</v>
      </c>
      <c r="E202" s="119">
        <f t="shared" si="15"/>
        <v>1.1485844230421196</v>
      </c>
      <c r="F202" s="119">
        <f t="shared" si="16"/>
        <v>7.759005371461257E-2</v>
      </c>
      <c r="G202" s="119">
        <f t="shared" si="17"/>
        <v>2.4797509999999998</v>
      </c>
      <c r="H202" s="119">
        <f>0.001013*Constantes!$D$6/(0.622*G202)</f>
        <v>4.493638365913051E-2</v>
      </c>
      <c r="I202" s="119">
        <f t="shared" si="18"/>
        <v>0.32176493751214225</v>
      </c>
      <c r="J202" s="119">
        <f t="shared" si="19"/>
        <v>0.37529170305829201</v>
      </c>
      <c r="K202" s="119">
        <f>(Constantes!$D$12/0.8)*(Constantes!$D$7*J202^2+Constantes!$D$8*J202+Constantes!$D$9)</f>
        <v>14.50123981444513</v>
      </c>
      <c r="L202" s="119">
        <f>(Constantes!$D$12/0.8)*(0.00376*D202^2-0.0516*D202-6.967)</f>
        <v>-4.454275</v>
      </c>
      <c r="M202" s="13"/>
    </row>
    <row r="203" spans="2:13" x14ac:dyDescent="0.3">
      <c r="B203" s="12"/>
      <c r="C203" s="68">
        <v>198</v>
      </c>
      <c r="D203" s="67">
        <f>(Observaciones!D203+Observaciones!E203)/2</f>
        <v>8.5500000000000007</v>
      </c>
      <c r="E203" s="119">
        <f t="shared" si="15"/>
        <v>1.1141256884066946</v>
      </c>
      <c r="F203" s="119">
        <f t="shared" si="16"/>
        <v>7.553804083049119E-2</v>
      </c>
      <c r="G203" s="119">
        <f t="shared" si="17"/>
        <v>2.4808134499999999</v>
      </c>
      <c r="H203" s="119">
        <f>0.001013*Constantes!$D$6/(0.622*G203)</f>
        <v>4.4917138898578825E-2</v>
      </c>
      <c r="I203" s="119">
        <f t="shared" si="18"/>
        <v>0.31850530773396696</v>
      </c>
      <c r="J203" s="119">
        <f t="shared" si="19"/>
        <v>0.37243729370853446</v>
      </c>
      <c r="K203" s="119">
        <f>(Constantes!$D$12/0.8)*(Constantes!$D$7*J203^2+Constantes!$D$8*J203+Constantes!$D$9)</f>
        <v>14.53847775439332</v>
      </c>
      <c r="L203" s="119">
        <f>(Constantes!$D$12/0.8)*(0.00376*D203^2-0.0516*D203-6.967)</f>
        <v>-4.458321625</v>
      </c>
      <c r="M203" s="13"/>
    </row>
    <row r="204" spans="2:13" x14ac:dyDescent="0.3">
      <c r="B204" s="12"/>
      <c r="C204" s="68">
        <v>199</v>
      </c>
      <c r="D204" s="67">
        <f>(Observaciones!D204+Observaciones!E204)/2</f>
        <v>9.25</v>
      </c>
      <c r="E204" s="119">
        <f t="shared" si="15"/>
        <v>1.1681304715350127</v>
      </c>
      <c r="F204" s="119">
        <f t="shared" si="16"/>
        <v>7.8750495180281335E-2</v>
      </c>
      <c r="G204" s="119">
        <f t="shared" si="17"/>
        <v>2.4791607499999997</v>
      </c>
      <c r="H204" s="119">
        <f>0.001013*Constantes!$D$6/(0.622*G204)</f>
        <v>4.4947082320141017E-2</v>
      </c>
      <c r="I204" s="119">
        <f t="shared" si="18"/>
        <v>0.32356233167857845</v>
      </c>
      <c r="J204" s="119">
        <f t="shared" si="19"/>
        <v>0.36947252315079593</v>
      </c>
      <c r="K204" s="119">
        <f>(Constantes!$D$12/0.8)*(Constantes!$D$7*J204^2+Constantes!$D$8*J204+Constantes!$D$9)</f>
        <v>14.577009791088059</v>
      </c>
      <c r="L204" s="119">
        <f>(Constantes!$D$12/0.8)*(0.00376*D204^2-0.0516*D204-6.967)</f>
        <v>-4.4516156249999996</v>
      </c>
      <c r="M204" s="13"/>
    </row>
    <row r="205" spans="2:13" x14ac:dyDescent="0.3">
      <c r="B205" s="12"/>
      <c r="C205" s="68">
        <v>200</v>
      </c>
      <c r="D205" s="67">
        <f>(Observaciones!D205+Observaciones!E205)/2</f>
        <v>9.15</v>
      </c>
      <c r="E205" s="119">
        <f t="shared" si="15"/>
        <v>1.1602772175252039</v>
      </c>
      <c r="F205" s="119">
        <f t="shared" si="16"/>
        <v>7.8284552595211263E-2</v>
      </c>
      <c r="G205" s="119">
        <f t="shared" si="17"/>
        <v>2.4793968500000001</v>
      </c>
      <c r="H205" s="119">
        <f>0.001013*Constantes!$D$6/(0.622*G205)</f>
        <v>4.4942802244470274E-2</v>
      </c>
      <c r="I205" s="119">
        <f t="shared" si="18"/>
        <v>0.3228445413311169</v>
      </c>
      <c r="J205" s="119">
        <f t="shared" si="19"/>
        <v>0.36639826991057772</v>
      </c>
      <c r="K205" s="119">
        <f>(Constantes!$D$12/0.8)*(Constantes!$D$7*J205^2+Constantes!$D$8*J205+Constantes!$D$9)</f>
        <v>14.616808000770529</v>
      </c>
      <c r="L205" s="119">
        <f>(Constantes!$D$12/0.8)*(0.00376*D205^2-0.0516*D205-6.967)</f>
        <v>-4.4527146249999996</v>
      </c>
      <c r="M205" s="13"/>
    </row>
    <row r="206" spans="2:13" x14ac:dyDescent="0.3">
      <c r="B206" s="12"/>
      <c r="C206" s="68">
        <v>201</v>
      </c>
      <c r="D206" s="67">
        <f>(Observaciones!D206+Observaciones!E206)/2</f>
        <v>8.1</v>
      </c>
      <c r="E206" s="119">
        <f t="shared" si="15"/>
        <v>1.0805800307855125</v>
      </c>
      <c r="F206" s="119">
        <f t="shared" si="16"/>
        <v>7.3532575031085901E-2</v>
      </c>
      <c r="G206" s="119">
        <f t="shared" si="17"/>
        <v>2.4818758999999999</v>
      </c>
      <c r="H206" s="119">
        <f>0.001013*Constantes!$D$6/(0.622*G206)</f>
        <v>4.4897910614754163E-2</v>
      </c>
      <c r="I206" s="119">
        <f t="shared" si="18"/>
        <v>0.31521490702492766</v>
      </c>
      <c r="J206" s="119">
        <f t="shared" si="19"/>
        <v>0.36321544495546271</v>
      </c>
      <c r="K206" s="119">
        <f>(Constantes!$D$12/0.8)*(Constantes!$D$7*J206^2+Constantes!$D$8*J206+Constantes!$D$9)</f>
        <v>14.657843614276867</v>
      </c>
      <c r="L206" s="119">
        <f>(Constantes!$D$12/0.8)*(0.00376*D206^2-0.0516*D206-6.967)</f>
        <v>-4.4614165000000003</v>
      </c>
      <c r="M206" s="13"/>
    </row>
    <row r="207" spans="2:13" x14ac:dyDescent="0.3">
      <c r="B207" s="12"/>
      <c r="C207" s="68">
        <v>202</v>
      </c>
      <c r="D207" s="67">
        <f>(Observaciones!D207+Observaciones!E207)/2</f>
        <v>6.95</v>
      </c>
      <c r="E207" s="119">
        <f t="shared" si="15"/>
        <v>0.99885837988260118</v>
      </c>
      <c r="F207" s="119">
        <f t="shared" si="16"/>
        <v>6.8613050260539377E-2</v>
      </c>
      <c r="G207" s="119">
        <f t="shared" si="17"/>
        <v>2.4845910499999997</v>
      </c>
      <c r="H207" s="119">
        <f>0.001013*Constantes!$D$6/(0.622*G207)</f>
        <v>4.4848846378607275E-2</v>
      </c>
      <c r="I207" s="119">
        <f t="shared" si="18"/>
        <v>0.30667072251816546</v>
      </c>
      <c r="J207" s="119">
        <f t="shared" si="19"/>
        <v>0.35992499142517609</v>
      </c>
      <c r="K207" s="119">
        <f>(Constantes!$D$12/0.8)*(Constantes!$D$7*J207^2+Constantes!$D$8*J207+Constantes!$D$9)</f>
        <v>14.700087045683157</v>
      </c>
      <c r="L207" s="119">
        <f>(Constantes!$D$12/0.8)*(0.00376*D207^2-0.0516*D207-6.967)</f>
        <v>-4.4650016249999993</v>
      </c>
      <c r="M207" s="13"/>
    </row>
    <row r="208" spans="2:13" x14ac:dyDescent="0.3">
      <c r="B208" s="12"/>
      <c r="C208" s="68">
        <v>203</v>
      </c>
      <c r="D208" s="67">
        <f>(Observaciones!D208+Observaciones!E208)/2</f>
        <v>9.6</v>
      </c>
      <c r="E208" s="119">
        <f t="shared" si="15"/>
        <v>1.1959863511942588</v>
      </c>
      <c r="F208" s="119">
        <f t="shared" si="16"/>
        <v>8.0399990537899965E-2</v>
      </c>
      <c r="G208" s="119">
        <f t="shared" si="17"/>
        <v>2.4783344</v>
      </c>
      <c r="H208" s="119">
        <f>0.001013*Constantes!$D$6/(0.622*G208)</f>
        <v>4.4962069006955853E-2</v>
      </c>
      <c r="I208" s="119">
        <f t="shared" si="18"/>
        <v>0.32606224862655375</v>
      </c>
      <c r="J208" s="119">
        <f t="shared" si="19"/>
        <v>0.35652788435211263</v>
      </c>
      <c r="K208" s="119">
        <f>(Constantes!$D$12/0.8)*(Constantes!$D$7*J208^2+Constantes!$D$8*J208+Constantes!$D$9)</f>
        <v>14.743507921725856</v>
      </c>
      <c r="L208" s="119">
        <f>(Constantes!$D$12/0.8)*(0.00376*D208^2-0.0516*D208-6.967)</f>
        <v>-4.4473989999999999</v>
      </c>
      <c r="M208" s="13"/>
    </row>
    <row r="209" spans="2:13" x14ac:dyDescent="0.3">
      <c r="B209" s="12"/>
      <c r="C209" s="68">
        <v>204</v>
      </c>
      <c r="D209" s="67">
        <f>(Observaciones!D209+Observaciones!E209)/2</f>
        <v>9</v>
      </c>
      <c r="E209" s="119">
        <f t="shared" si="15"/>
        <v>1.1485844230421196</v>
      </c>
      <c r="F209" s="119">
        <f t="shared" si="16"/>
        <v>7.759005371461257E-2</v>
      </c>
      <c r="G209" s="119">
        <f t="shared" si="17"/>
        <v>2.4797509999999998</v>
      </c>
      <c r="H209" s="119">
        <f>0.001013*Constantes!$D$6/(0.622*G209)</f>
        <v>4.493638365913051E-2</v>
      </c>
      <c r="I209" s="119">
        <f t="shared" si="18"/>
        <v>0.32176493751214225</v>
      </c>
      <c r="J209" s="119">
        <f t="shared" si="19"/>
        <v>0.35302513037241373</v>
      </c>
      <c r="K209" s="119">
        <f>(Constantes!$D$12/0.8)*(Constantes!$D$7*J209^2+Constantes!$D$8*J209+Constantes!$D$9)</f>
        <v>14.788075111964519</v>
      </c>
      <c r="L209" s="119">
        <f>(Constantes!$D$12/0.8)*(0.00376*D209^2-0.0516*D209-6.967)</f>
        <v>-4.454275</v>
      </c>
      <c r="M209" s="13"/>
    </row>
    <row r="210" spans="2:13" x14ac:dyDescent="0.3">
      <c r="B210" s="12"/>
      <c r="C210" s="68">
        <v>205</v>
      </c>
      <c r="D210" s="67">
        <f>(Observaciones!D210+Observaciones!E210)/2</f>
        <v>9.8500000000000014</v>
      </c>
      <c r="E210" s="119">
        <f t="shared" si="15"/>
        <v>1.2162394815909716</v>
      </c>
      <c r="F210" s="119">
        <f t="shared" si="16"/>
        <v>8.1596178970055125E-2</v>
      </c>
      <c r="G210" s="119">
        <f t="shared" si="17"/>
        <v>2.4777441499999999</v>
      </c>
      <c r="H210" s="119">
        <f>0.001013*Constantes!$D$6/(0.622*G210)</f>
        <v>4.4972779903491057E-2</v>
      </c>
      <c r="I210" s="119">
        <f t="shared" si="18"/>
        <v>0.32783604352575479</v>
      </c>
      <c r="J210" s="119">
        <f t="shared" si="19"/>
        <v>0.34941776742767922</v>
      </c>
      <c r="K210" s="119">
        <f>(Constantes!$D$12/0.8)*(Constantes!$D$7*J210^2+Constantes!$D$8*J210+Constantes!$D$9)</f>
        <v>14.833756759652744</v>
      </c>
      <c r="L210" s="119">
        <f>(Constantes!$D$12/0.8)*(0.00376*D210^2-0.0516*D210-6.967)</f>
        <v>-4.4440346249999996</v>
      </c>
      <c r="M210" s="13"/>
    </row>
    <row r="211" spans="2:13" x14ac:dyDescent="0.3">
      <c r="B211" s="12"/>
      <c r="C211" s="68">
        <v>206</v>
      </c>
      <c r="D211" s="67">
        <f>(Observaciones!D211+Observaciones!E211)/2</f>
        <v>9.85</v>
      </c>
      <c r="E211" s="119">
        <f t="shared" si="15"/>
        <v>1.2162394815909714</v>
      </c>
      <c r="F211" s="119">
        <f t="shared" si="16"/>
        <v>8.1596178970055111E-2</v>
      </c>
      <c r="G211" s="119">
        <f t="shared" si="17"/>
        <v>2.4777441499999999</v>
      </c>
      <c r="H211" s="119">
        <f>0.001013*Constantes!$D$6/(0.622*G211)</f>
        <v>4.4972779903491057E-2</v>
      </c>
      <c r="I211" s="119">
        <f t="shared" si="18"/>
        <v>0.32783604352575479</v>
      </c>
      <c r="J211" s="119">
        <f t="shared" si="19"/>
        <v>0.3457068644574029</v>
      </c>
      <c r="K211" s="119">
        <f>(Constantes!$D$12/0.8)*(Constantes!$D$7*J211^2+Constantes!$D$8*J211+Constantes!$D$9)</f>
        <v>14.880520313282606</v>
      </c>
      <c r="L211" s="119">
        <f>(Constantes!$D$12/0.8)*(0.00376*D211^2-0.0516*D211-6.967)</f>
        <v>-4.4440346249999996</v>
      </c>
      <c r="M211" s="13"/>
    </row>
    <row r="212" spans="2:13" x14ac:dyDescent="0.3">
      <c r="B212" s="12"/>
      <c r="C212" s="68">
        <v>207</v>
      </c>
      <c r="D212" s="67">
        <f>(Observaciones!D212+Observaciones!E212)/2</f>
        <v>8.65</v>
      </c>
      <c r="E212" s="119">
        <f t="shared" si="15"/>
        <v>1.1217035387262231</v>
      </c>
      <c r="F212" s="119">
        <f t="shared" si="16"/>
        <v>7.5989990506503152E-2</v>
      </c>
      <c r="G212" s="119">
        <f t="shared" si="17"/>
        <v>2.4805773499999999</v>
      </c>
      <c r="H212" s="119">
        <f>0.001013*Constantes!$D$6/(0.622*G212)</f>
        <v>4.4921414087374677E-2</v>
      </c>
      <c r="I212" s="119">
        <f t="shared" si="18"/>
        <v>0.3192323502116553</v>
      </c>
      <c r="J212" s="119">
        <f t="shared" si="19"/>
        <v>0.3418935210822226</v>
      </c>
      <c r="K212" s="119">
        <f>(Constantes!$D$12/0.8)*(Constantes!$D$7*J212^2+Constantes!$D$8*J212+Constantes!$D$9)</f>
        <v>14.928332558766982</v>
      </c>
      <c r="L212" s="119">
        <f>(Constantes!$D$12/0.8)*(0.00376*D212^2-0.0516*D212-6.967)</f>
        <v>-4.4575046250000003</v>
      </c>
      <c r="M212" s="13"/>
    </row>
    <row r="213" spans="2:13" x14ac:dyDescent="0.3">
      <c r="B213" s="12"/>
      <c r="C213" s="68">
        <v>208</v>
      </c>
      <c r="D213" s="67">
        <f>(Observaciones!D213+Observaciones!E213)/2</f>
        <v>8.5500000000000007</v>
      </c>
      <c r="E213" s="119">
        <f t="shared" si="15"/>
        <v>1.1141256884066946</v>
      </c>
      <c r="F213" s="119">
        <f t="shared" si="16"/>
        <v>7.553804083049119E-2</v>
      </c>
      <c r="G213" s="119">
        <f t="shared" si="17"/>
        <v>2.4808134499999999</v>
      </c>
      <c r="H213" s="119">
        <f>0.001013*Constantes!$D$6/(0.622*G213)</f>
        <v>4.4917138898578825E-2</v>
      </c>
      <c r="I213" s="119">
        <f t="shared" si="18"/>
        <v>0.31850530773396696</v>
      </c>
      <c r="J213" s="119">
        <f t="shared" si="19"/>
        <v>0.33797886727807902</v>
      </c>
      <c r="K213" s="119">
        <f>(Constantes!$D$12/0.8)*(Constantes!$D$7*J213^2+Constantes!$D$8*J213+Constantes!$D$9)</f>
        <v>14.977159652223516</v>
      </c>
      <c r="L213" s="119">
        <f>(Constantes!$D$12/0.8)*(0.00376*D213^2-0.0516*D213-6.967)</f>
        <v>-4.458321625</v>
      </c>
      <c r="M213" s="13"/>
    </row>
    <row r="214" spans="2:13" x14ac:dyDescent="0.3">
      <c r="B214" s="12"/>
      <c r="C214" s="68">
        <v>209</v>
      </c>
      <c r="D214" s="67">
        <f>(Observaciones!D214+Observaciones!E214)/2</f>
        <v>9.1</v>
      </c>
      <c r="E214" s="119">
        <f t="shared" si="15"/>
        <v>1.1563680372555176</v>
      </c>
      <c r="F214" s="119">
        <f t="shared" si="16"/>
        <v>7.8052465514333522E-2</v>
      </c>
      <c r="G214" s="119">
        <f t="shared" si="17"/>
        <v>2.4795148999999999</v>
      </c>
      <c r="H214" s="119">
        <f>0.001013*Constantes!$D$6/(0.622*G214)</f>
        <v>4.494066251229728E-2</v>
      </c>
      <c r="I214" s="119">
        <f t="shared" si="18"/>
        <v>0.32248506174818503</v>
      </c>
      <c r="J214" s="119">
        <f t="shared" si="19"/>
        <v>0.33396406304137966</v>
      </c>
      <c r="K214" s="119">
        <f>(Constantes!$D$12/0.8)*(Constantes!$D$7*J214^2+Constantes!$D$8*J214+Constantes!$D$9)</f>
        <v>15.026967153323373</v>
      </c>
      <c r="L214" s="119">
        <f>(Constantes!$D$12/0.8)*(0.00376*D214^2-0.0516*D214-6.967)</f>
        <v>-4.4532464999999997</v>
      </c>
      <c r="M214" s="13"/>
    </row>
    <row r="215" spans="2:13" x14ac:dyDescent="0.3">
      <c r="B215" s="12"/>
      <c r="C215" s="68">
        <v>210</v>
      </c>
      <c r="D215" s="67">
        <f>(Observaciones!D215+Observaciones!E215)/2</f>
        <v>9.35</v>
      </c>
      <c r="E215" s="119">
        <f t="shared" si="15"/>
        <v>1.1760304470729337</v>
      </c>
      <c r="F215" s="119">
        <f t="shared" si="16"/>
        <v>7.921880376620824E-2</v>
      </c>
      <c r="G215" s="119">
        <f t="shared" si="17"/>
        <v>2.4789246499999997</v>
      </c>
      <c r="H215" s="119">
        <f>0.001013*Constantes!$D$6/(0.622*G215)</f>
        <v>4.4951363211105488E-2</v>
      </c>
      <c r="I215" s="119">
        <f t="shared" si="18"/>
        <v>0.32427855867946659</v>
      </c>
      <c r="J215" s="119">
        <f t="shared" si="19"/>
        <v>0.32985029804526639</v>
      </c>
      <c r="K215" s="119">
        <f>(Constantes!$D$12/0.8)*(Constantes!$D$7*J215^2+Constantes!$D$8*J215+Constantes!$D$9)</f>
        <v>15.077720059167195</v>
      </c>
      <c r="L215" s="119">
        <f>(Constantes!$D$12/0.8)*(0.00376*D215^2-0.0516*D215-6.967)</f>
        <v>-4.4504696250000002</v>
      </c>
      <c r="M215" s="13"/>
    </row>
    <row r="216" spans="2:13" x14ac:dyDescent="0.3">
      <c r="B216" s="12"/>
      <c r="C216" s="68">
        <v>211</v>
      </c>
      <c r="D216" s="67">
        <f>(Observaciones!D216+Observaciones!E216)/2</f>
        <v>11.75</v>
      </c>
      <c r="E216" s="119">
        <f t="shared" si="15"/>
        <v>1.3802776599471762</v>
      </c>
      <c r="F216" s="119">
        <f t="shared" si="16"/>
        <v>9.1193801661548224E-2</v>
      </c>
      <c r="G216" s="119">
        <f t="shared" si="17"/>
        <v>2.4732582499999998</v>
      </c>
      <c r="H216" s="119">
        <f>0.001013*Constantes!$D$6/(0.622*G216)</f>
        <v>4.5054349789437696E-2</v>
      </c>
      <c r="I216" s="119">
        <f t="shared" si="18"/>
        <v>0.34098539738615508</v>
      </c>
      <c r="J216" s="119">
        <f t="shared" si="19"/>
        <v>0.32563879128708983</v>
      </c>
      <c r="K216" s="119">
        <f>(Constantes!$D$12/0.8)*(Constantes!$D$7*J216^2+Constantes!$D$8*J216+Constantes!$D$9)</f>
        <v>15.129382838650223</v>
      </c>
      <c r="L216" s="119">
        <f>(Constantes!$D$12/0.8)*(0.00376*D216^2-0.0516*D216-6.967)</f>
        <v>-4.4088656249999998</v>
      </c>
      <c r="M216" s="13"/>
    </row>
    <row r="217" spans="2:13" x14ac:dyDescent="0.3">
      <c r="B217" s="12"/>
      <c r="C217" s="68">
        <v>212</v>
      </c>
      <c r="D217" s="67">
        <f>(Observaciones!D217+Observaciones!E217)/2</f>
        <v>9.9</v>
      </c>
      <c r="E217" s="119">
        <f t="shared" si="15"/>
        <v>1.2203261059395465</v>
      </c>
      <c r="F217" s="119">
        <f t="shared" si="16"/>
        <v>8.1837230413319473E-2</v>
      </c>
      <c r="G217" s="119">
        <f t="shared" si="17"/>
        <v>2.4776260999999997</v>
      </c>
      <c r="H217" s="119">
        <f>0.001013*Constantes!$D$6/(0.622*G217)</f>
        <v>4.4974922695201085E-2</v>
      </c>
      <c r="I217" s="119">
        <f t="shared" si="18"/>
        <v>0.3281896076316444</v>
      </c>
      <c r="J217" s="119">
        <f t="shared" si="19"/>
        <v>0.32133079072719428</v>
      </c>
      <c r="K217" s="119">
        <f>(Constantes!$D$12/0.8)*(Constantes!$D$7*J217^2+Constantes!$D$8*J217+Constantes!$D$9)</f>
        <v>15.181919467277915</v>
      </c>
      <c r="L217" s="119">
        <f>(Constantes!$D$12/0.8)*(0.00376*D217^2-0.0516*D217-6.967)</f>
        <v>-4.4433264999999995</v>
      </c>
      <c r="M217" s="13"/>
    </row>
    <row r="218" spans="2:13" x14ac:dyDescent="0.3">
      <c r="B218" s="12"/>
      <c r="C218" s="68">
        <v>213</v>
      </c>
      <c r="D218" s="67">
        <f>(Observaciones!D218+Observaciones!E218)/2</f>
        <v>11.95</v>
      </c>
      <c r="E218" s="119">
        <f t="shared" si="15"/>
        <v>1.3986262031935408</v>
      </c>
      <c r="F218" s="119">
        <f t="shared" si="16"/>
        <v>9.2257839608086131E-2</v>
      </c>
      <c r="G218" s="119">
        <f t="shared" si="17"/>
        <v>2.4727860499999998</v>
      </c>
      <c r="H218" s="119">
        <f>0.001013*Constantes!$D$6/(0.622*G218)</f>
        <v>4.5062953309329995E-2</v>
      </c>
      <c r="I218" s="119">
        <f t="shared" si="18"/>
        <v>0.34233474612907638</v>
      </c>
      <c r="J218" s="119">
        <f t="shared" si="19"/>
        <v>0.3169275729191196</v>
      </c>
      <c r="K218" s="119">
        <f>(Constantes!$D$12/0.8)*(Constantes!$D$7*J218^2+Constantes!$D$8*J218+Constantes!$D$9)</f>
        <v>15.235293462393017</v>
      </c>
      <c r="L218" s="119">
        <f>(Constantes!$D$12/0.8)*(0.00376*D218^2-0.0516*D218-6.967)</f>
        <v>-4.4041766249999998</v>
      </c>
      <c r="M218" s="13"/>
    </row>
    <row r="219" spans="2:13" x14ac:dyDescent="0.3">
      <c r="B219" s="12"/>
      <c r="C219" s="68">
        <v>214</v>
      </c>
      <c r="D219" s="67">
        <f>(Observaciones!D219+Observaciones!E219)/2</f>
        <v>11.4</v>
      </c>
      <c r="E219" s="119">
        <f t="shared" si="15"/>
        <v>1.3486760963347784</v>
      </c>
      <c r="F219" s="119">
        <f t="shared" si="16"/>
        <v>8.9356889727344888E-2</v>
      </c>
      <c r="G219" s="119">
        <f t="shared" si="17"/>
        <v>2.4740845999999999</v>
      </c>
      <c r="H219" s="119">
        <f>0.001013*Constantes!$D$6/(0.622*G219)</f>
        <v>4.5039301532014117E-2</v>
      </c>
      <c r="I219" s="119">
        <f t="shared" si="18"/>
        <v>0.33860789639405336</v>
      </c>
      <c r="J219" s="119">
        <f t="shared" si="19"/>
        <v>0.31243044263133196</v>
      </c>
      <c r="K219" s="119">
        <f>(Constantes!$D$12/0.8)*(Constantes!$D$7*J219^2+Constantes!$D$8*J219+Constantes!$D$9)</f>
        <v>15.289467918774452</v>
      </c>
      <c r="L219" s="119">
        <f>(Constantes!$D$12/0.8)*(0.00376*D219^2-0.0516*D219-6.967)</f>
        <v>-4.4166189999999999</v>
      </c>
      <c r="M219" s="13"/>
    </row>
    <row r="220" spans="2:13" x14ac:dyDescent="0.3">
      <c r="B220" s="12"/>
      <c r="C220" s="68">
        <v>215</v>
      </c>
      <c r="D220" s="67">
        <f>(Observaciones!D220+Observaciones!E220)/2</f>
        <v>11.4</v>
      </c>
      <c r="E220" s="119">
        <f t="shared" si="15"/>
        <v>1.3486760963347784</v>
      </c>
      <c r="F220" s="119">
        <f t="shared" si="16"/>
        <v>8.9356889727344888E-2</v>
      </c>
      <c r="G220" s="119">
        <f t="shared" si="17"/>
        <v>2.4740845999999999</v>
      </c>
      <c r="H220" s="119">
        <f>0.001013*Constantes!$D$6/(0.622*G220)</f>
        <v>4.5039301532014117E-2</v>
      </c>
      <c r="I220" s="119">
        <f t="shared" si="18"/>
        <v>0.33860789639405336</v>
      </c>
      <c r="J220" s="119">
        <f t="shared" si="19"/>
        <v>0.3078407324605914</v>
      </c>
      <c r="K220" s="119">
        <f>(Constantes!$D$12/0.8)*(Constantes!$D$7*J220^2+Constantes!$D$8*J220+Constantes!$D$9)</f>
        <v>15.344405544568257</v>
      </c>
      <c r="L220" s="119">
        <f>(Constantes!$D$12/0.8)*(0.00376*D220^2-0.0516*D220-6.967)</f>
        <v>-4.4166189999999999</v>
      </c>
      <c r="M220" s="13"/>
    </row>
    <row r="221" spans="2:13" x14ac:dyDescent="0.3">
      <c r="B221" s="12"/>
      <c r="C221" s="68">
        <v>216</v>
      </c>
      <c r="D221" s="67">
        <f>(Observaciones!D221+Observaciones!E221)/2</f>
        <v>11.4</v>
      </c>
      <c r="E221" s="119">
        <f t="shared" si="15"/>
        <v>1.3486760963347784</v>
      </c>
      <c r="F221" s="119">
        <f t="shared" si="16"/>
        <v>8.9356889727344888E-2</v>
      </c>
      <c r="G221" s="119">
        <f t="shared" si="17"/>
        <v>2.4740845999999999</v>
      </c>
      <c r="H221" s="119">
        <f>0.001013*Constantes!$D$6/(0.622*G221)</f>
        <v>4.5039301532014117E-2</v>
      </c>
      <c r="I221" s="119">
        <f t="shared" si="18"/>
        <v>0.33860789639405336</v>
      </c>
      <c r="J221" s="119">
        <f t="shared" si="19"/>
        <v>0.30315980243707574</v>
      </c>
      <c r="K221" s="119">
        <f>(Constantes!$D$12/0.8)*(Constantes!$D$7*J221^2+Constantes!$D$8*J221+Constantes!$D$9)</f>
        <v>15.400068697510118</v>
      </c>
      <c r="L221" s="119">
        <f>(Constantes!$D$12/0.8)*(0.00376*D221^2-0.0516*D221-6.967)</f>
        <v>-4.4166189999999999</v>
      </c>
      <c r="M221" s="13"/>
    </row>
    <row r="222" spans="2:13" x14ac:dyDescent="0.3">
      <c r="B222" s="12"/>
      <c r="C222" s="68">
        <v>217</v>
      </c>
      <c r="D222" s="67">
        <f>(Observaciones!D222+Observaciones!E222)/2</f>
        <v>12.8</v>
      </c>
      <c r="E222" s="119">
        <f t="shared" si="15"/>
        <v>1.4790196183138538</v>
      </c>
      <c r="F222" s="119">
        <f t="shared" si="16"/>
        <v>9.6898823770774328E-2</v>
      </c>
      <c r="G222" s="119">
        <f t="shared" si="17"/>
        <v>2.4707792</v>
      </c>
      <c r="H222" s="119">
        <f>0.001013*Constantes!$D$6/(0.622*G222)</f>
        <v>4.5099554956231032E-2</v>
      </c>
      <c r="I222" s="119">
        <f t="shared" si="18"/>
        <v>0.34799397749689576</v>
      </c>
      <c r="J222" s="119">
        <f t="shared" si="19"/>
        <v>0.29838903962137336</v>
      </c>
      <c r="K222" s="119">
        <f>(Constantes!$D$12/0.8)*(Constantes!$D$7*J222^2+Constantes!$D$8*J222+Constantes!$D$9)</f>
        <v>15.456419421399062</v>
      </c>
      <c r="L222" s="119">
        <f>(Constantes!$D$12/0.8)*(0.00376*D222^2-0.0516*D222-6.967)</f>
        <v>-4.3821509999999995</v>
      </c>
      <c r="M222" s="13"/>
    </row>
    <row r="223" spans="2:13" x14ac:dyDescent="0.3">
      <c r="B223" s="12"/>
      <c r="C223" s="68">
        <v>218</v>
      </c>
      <c r="D223" s="67">
        <f>(Observaciones!D223+Observaciones!E223)/2</f>
        <v>6.3999999999999995</v>
      </c>
      <c r="E223" s="119">
        <f t="shared" si="15"/>
        <v>0.96173610737939708</v>
      </c>
      <c r="F223" s="119">
        <f t="shared" si="16"/>
        <v>6.6361595220328126E-2</v>
      </c>
      <c r="G223" s="119">
        <f t="shared" si="17"/>
        <v>2.4858895999999997</v>
      </c>
      <c r="H223" s="119">
        <f>0.001013*Constantes!$D$6/(0.622*G223)</f>
        <v>4.4825418761602502E-2</v>
      </c>
      <c r="I223" s="119">
        <f t="shared" si="18"/>
        <v>0.30251816528286729</v>
      </c>
      <c r="J223" s="119">
        <f t="shared" si="19"/>
        <v>0.29352985769346845</v>
      </c>
      <c r="K223" s="119">
        <f>(Constantes!$D$12/0.8)*(Constantes!$D$7*J223^2+Constantes!$D$8*J223+Constantes!$D$9)</f>
        <v>15.51341948278143</v>
      </c>
      <c r="L223" s="119">
        <f>(Constantes!$D$12/0.8)*(0.00376*D223^2-0.0516*D223-6.967)</f>
        <v>-4.4645189999999992</v>
      </c>
      <c r="M223" s="13"/>
    </row>
    <row r="224" spans="2:13" x14ac:dyDescent="0.3">
      <c r="B224" s="12"/>
      <c r="C224" s="68">
        <v>219</v>
      </c>
      <c r="D224" s="67">
        <f>(Observaciones!D224+Observaciones!E224)/2</f>
        <v>11.35</v>
      </c>
      <c r="E224" s="119">
        <f t="shared" si="15"/>
        <v>1.3442138857215939</v>
      </c>
      <c r="F224" s="119">
        <f t="shared" si="16"/>
        <v>8.9097066304630032E-2</v>
      </c>
      <c r="G224" s="119">
        <f t="shared" si="17"/>
        <v>2.4742026500000001</v>
      </c>
      <c r="H224" s="119">
        <f>0.001013*Constantes!$D$6/(0.622*G224)</f>
        <v>4.5037152601510852E-2</v>
      </c>
      <c r="I224" s="119">
        <f t="shared" si="18"/>
        <v>0.33826658351104416</v>
      </c>
      <c r="J224" s="119">
        <f t="shared" si="19"/>
        <v>0.28858369653383575</v>
      </c>
      <c r="K224" s="119">
        <f>(Constantes!$D$12/0.8)*(Constantes!$D$7*J224^2+Constantes!$D$8*J224+Constantes!$D$9)</f>
        <v>15.571030407804152</v>
      </c>
      <c r="L224" s="119">
        <f>(Constantes!$D$12/0.8)*(0.00376*D224^2-0.0516*D224-6.967)</f>
        <v>-4.4176796249999999</v>
      </c>
      <c r="M224" s="13"/>
    </row>
    <row r="225" spans="2:13" x14ac:dyDescent="0.3">
      <c r="B225" s="12"/>
      <c r="C225" s="68">
        <v>220</v>
      </c>
      <c r="D225" s="67">
        <f>(Observaciones!D225+Observaciones!E225)/2</f>
        <v>10.15</v>
      </c>
      <c r="E225" s="119">
        <f t="shared" si="15"/>
        <v>1.2409408882084079</v>
      </c>
      <c r="F225" s="119">
        <f t="shared" si="16"/>
        <v>8.3051624609049163E-2</v>
      </c>
      <c r="G225" s="119">
        <f t="shared" si="17"/>
        <v>2.47703585</v>
      </c>
      <c r="H225" s="119">
        <f>0.001013*Constantes!$D$6/(0.622*G225)</f>
        <v>4.4985639717371281E-2</v>
      </c>
      <c r="I225" s="119">
        <f t="shared" si="18"/>
        <v>0.32995141784668947</v>
      </c>
      <c r="J225" s="119">
        <f t="shared" si="19"/>
        <v>0.28355202179677386</v>
      </c>
      <c r="K225" s="119">
        <f>(Constantes!$D$12/0.8)*(Constantes!$D$7*J225^2+Constantes!$D$8*J225+Constantes!$D$9)</f>
        <v>15.62921351919611</v>
      </c>
      <c r="L225" s="119">
        <f>(Constantes!$D$12/0.8)*(0.00376*D225^2-0.0516*D225-6.967)</f>
        <v>-4.4396096250000001</v>
      </c>
      <c r="M225" s="13"/>
    </row>
    <row r="226" spans="2:13" x14ac:dyDescent="0.3">
      <c r="B226" s="12"/>
      <c r="C226" s="68">
        <v>221</v>
      </c>
      <c r="D226" s="67">
        <f>(Observaciones!D226+Observaciones!E226)/2</f>
        <v>12.2</v>
      </c>
      <c r="E226" s="119">
        <f t="shared" si="15"/>
        <v>1.421862932192234</v>
      </c>
      <c r="F226" s="119">
        <f t="shared" si="16"/>
        <v>9.3602745308232094E-2</v>
      </c>
      <c r="G226" s="119">
        <f t="shared" si="17"/>
        <v>2.4721957999999997</v>
      </c>
      <c r="H226" s="119">
        <f>0.001013*Constantes!$D$6/(0.622*G226)</f>
        <v>4.5073712331002484E-2</v>
      </c>
      <c r="I226" s="119">
        <f t="shared" si="18"/>
        <v>0.34401194911201238</v>
      </c>
      <c r="J226" s="119">
        <f t="shared" si="19"/>
        <v>0.27843632447609956</v>
      </c>
      <c r="K226" s="119">
        <f>(Constantes!$D$12/0.8)*(Constantes!$D$7*J226^2+Constantes!$D$8*J226+Constantes!$D$9)</f>
        <v>15.687929973336345</v>
      </c>
      <c r="L226" s="119">
        <f>(Constantes!$D$12/0.8)*(0.00376*D226^2-0.0516*D226-6.967)</f>
        <v>-4.3980509999999997</v>
      </c>
      <c r="M226" s="13"/>
    </row>
    <row r="227" spans="2:13" x14ac:dyDescent="0.3">
      <c r="B227" s="12"/>
      <c r="C227" s="68">
        <v>222</v>
      </c>
      <c r="D227" s="67">
        <f>(Observaciones!D227+Observaciones!E227)/2</f>
        <v>12.5</v>
      </c>
      <c r="E227" s="119">
        <f t="shared" si="15"/>
        <v>1.4501940250881777</v>
      </c>
      <c r="F227" s="119">
        <f t="shared" si="16"/>
        <v>9.5238642712590429E-2</v>
      </c>
      <c r="G227" s="119">
        <f t="shared" si="17"/>
        <v>2.4714874999999998</v>
      </c>
      <c r="H227" s="119">
        <f>0.001013*Constantes!$D$6/(0.622*G227)</f>
        <v>4.5086629940516605E-2</v>
      </c>
      <c r="I227" s="119">
        <f t="shared" si="18"/>
        <v>0.34601062071581223</v>
      </c>
      <c r="J227" s="119">
        <f t="shared" si="19"/>
        <v>0.27323812046333518</v>
      </c>
      <c r="K227" s="119">
        <f>(Constantes!$D$12/0.8)*(Constantes!$D$7*J227^2+Constantes!$D$8*J227+Constantes!$D$9)</f>
        <v>15.747140797367749</v>
      </c>
      <c r="L227" s="119">
        <f>(Constantes!$D$12/0.8)*(0.00376*D227^2-0.0516*D227-6.967)</f>
        <v>-4.3903125000000003</v>
      </c>
      <c r="M227" s="13"/>
    </row>
    <row r="228" spans="2:13" x14ac:dyDescent="0.3">
      <c r="B228" s="12"/>
      <c r="C228" s="68">
        <v>223</v>
      </c>
      <c r="D228" s="67">
        <f>(Observaciones!D228+Observaciones!E228)/2</f>
        <v>10.85</v>
      </c>
      <c r="E228" s="119">
        <f t="shared" si="15"/>
        <v>1.3003002567289974</v>
      </c>
      <c r="F228" s="119">
        <f t="shared" si="16"/>
        <v>8.6534052607070783E-2</v>
      </c>
      <c r="G228" s="119">
        <f t="shared" si="17"/>
        <v>2.4753831499999999</v>
      </c>
      <c r="H228" s="119">
        <f>0.001013*Constantes!$D$6/(0.622*G228)</f>
        <v>4.5015674569455051E-2</v>
      </c>
      <c r="I228" s="119">
        <f t="shared" si="18"/>
        <v>0.33483065028999898</v>
      </c>
      <c r="J228" s="119">
        <f t="shared" si="19"/>
        <v>0.26795895009851584</v>
      </c>
      <c r="K228" s="119">
        <f>(Constantes!$D$12/0.8)*(Constantes!$D$7*J228^2+Constantes!$D$8*J228+Constantes!$D$9)</f>
        <v>15.806806926314941</v>
      </c>
      <c r="L228" s="119">
        <f>(Constantes!$D$12/0.8)*(0.00376*D228^2-0.0516*D228-6.967)</f>
        <v>-4.4276396250000003</v>
      </c>
      <c r="M228" s="13"/>
    </row>
    <row r="229" spans="2:13" x14ac:dyDescent="0.3">
      <c r="B229" s="12"/>
      <c r="C229" s="68">
        <v>224</v>
      </c>
      <c r="D229" s="67">
        <f>(Observaciones!D229+Observaciones!E229)/2</f>
        <v>10.450000000000001</v>
      </c>
      <c r="E229" s="119">
        <f t="shared" si="15"/>
        <v>1.2660823210259287</v>
      </c>
      <c r="F229" s="119">
        <f t="shared" si="16"/>
        <v>8.4529163709539321E-2</v>
      </c>
      <c r="G229" s="119">
        <f t="shared" si="17"/>
        <v>2.4763275499999997</v>
      </c>
      <c r="H229" s="119">
        <f>0.001013*Constantes!$D$6/(0.622*G229)</f>
        <v>4.4998506887795414E-2</v>
      </c>
      <c r="I229" s="119">
        <f t="shared" si="18"/>
        <v>0.33205228467683068</v>
      </c>
      <c r="J229" s="119">
        <f t="shared" si="19"/>
        <v>0.26260037771375455</v>
      </c>
      <c r="K229" s="119">
        <f>(Constantes!$D$12/0.8)*(Constantes!$D$7*J229^2+Constantes!$D$8*J229+Constantes!$D$9)</f>
        <v>15.866889240164962</v>
      </c>
      <c r="L229" s="119">
        <f>(Constantes!$D$12/0.8)*(0.00376*D229^2-0.0516*D229-6.967)</f>
        <v>-4.4347616250000002</v>
      </c>
      <c r="M229" s="13"/>
    </row>
    <row r="230" spans="2:13" x14ac:dyDescent="0.3">
      <c r="B230" s="12"/>
      <c r="C230" s="68">
        <v>225</v>
      </c>
      <c r="D230" s="67">
        <f>(Observaciones!D230+Observaciones!E230)/2</f>
        <v>10.15</v>
      </c>
      <c r="E230" s="119">
        <f t="shared" si="15"/>
        <v>1.2409408882084079</v>
      </c>
      <c r="F230" s="119">
        <f t="shared" si="16"/>
        <v>8.3051624609049163E-2</v>
      </c>
      <c r="G230" s="119">
        <f t="shared" si="17"/>
        <v>2.47703585</v>
      </c>
      <c r="H230" s="119">
        <f>0.001013*Constantes!$D$6/(0.622*G230)</f>
        <v>4.4985639717371281E-2</v>
      </c>
      <c r="I230" s="119">
        <f t="shared" si="18"/>
        <v>0.32995141784668947</v>
      </c>
      <c r="J230" s="119">
        <f t="shared" si="19"/>
        <v>0.25716399116969624</v>
      </c>
      <c r="K230" s="119">
        <f>(Constantes!$D$12/0.8)*(Constantes!$D$7*J230^2+Constantes!$D$8*J230+Constantes!$D$9)</f>
        <v>15.927348600869633</v>
      </c>
      <c r="L230" s="119">
        <f>(Constantes!$D$12/0.8)*(0.00376*D230^2-0.0516*D230-6.967)</f>
        <v>-4.4396096250000001</v>
      </c>
      <c r="M230" s="13"/>
    </row>
    <row r="231" spans="2:13" x14ac:dyDescent="0.3">
      <c r="B231" s="12"/>
      <c r="C231" s="68">
        <v>226</v>
      </c>
      <c r="D231" s="67">
        <f>(Observaciones!D231+Observaciones!E231)/2</f>
        <v>10</v>
      </c>
      <c r="E231" s="119">
        <f t="shared" si="15"/>
        <v>1.2285355953233976</v>
      </c>
      <c r="F231" s="119">
        <f t="shared" si="16"/>
        <v>8.2321156964857062E-2</v>
      </c>
      <c r="G231" s="119">
        <f t="shared" si="17"/>
        <v>2.4773899999999998</v>
      </c>
      <c r="H231" s="119">
        <f>0.001013*Constantes!$D$6/(0.622*G231)</f>
        <v>4.4979208891257547E-2</v>
      </c>
      <c r="I231" s="119">
        <f t="shared" si="18"/>
        <v>0.32889553570326324</v>
      </c>
      <c r="J231" s="119">
        <f t="shared" si="19"/>
        <v>0.25165140138500097</v>
      </c>
      <c r="K231" s="119">
        <f>(Constantes!$D$12/0.8)*(Constantes!$D$7*J231^2+Constantes!$D$8*J231+Constantes!$D$9)</f>
        <v>15.988145889228447</v>
      </c>
      <c r="L231" s="119">
        <f>(Constantes!$D$12/0.8)*(0.00376*D231^2-0.0516*D231-6.967)</f>
        <v>-4.4418749999999996</v>
      </c>
      <c r="M231" s="13"/>
    </row>
    <row r="232" spans="2:13" x14ac:dyDescent="0.3">
      <c r="B232" s="12"/>
      <c r="C232" s="68">
        <v>227</v>
      </c>
      <c r="D232" s="67">
        <f>(Observaciones!D232+Observaciones!E232)/2</f>
        <v>10.4</v>
      </c>
      <c r="E232" s="119">
        <f t="shared" si="15"/>
        <v>1.2618612427946017</v>
      </c>
      <c r="F232" s="119">
        <f t="shared" si="16"/>
        <v>8.4281361443687683E-2</v>
      </c>
      <c r="G232" s="119">
        <f t="shared" si="17"/>
        <v>2.4764455999999999</v>
      </c>
      <c r="H232" s="119">
        <f>0.001013*Constantes!$D$6/(0.622*G232)</f>
        <v>4.4996361848252404E-2</v>
      </c>
      <c r="I232" s="119">
        <f t="shared" si="18"/>
        <v>0.33170315327202898</v>
      </c>
      <c r="J232" s="119">
        <f t="shared" si="19"/>
        <v>0.24606424185899331</v>
      </c>
      <c r="K232" s="119">
        <f>(Constantes!$D$12/0.8)*(Constantes!$D$7*J232^2+Constantes!$D$8*J232+Constantes!$D$9)</f>
        <v>16.049242041611144</v>
      </c>
      <c r="L232" s="119">
        <f>(Constantes!$D$12/0.8)*(0.00376*D232^2-0.0516*D232-6.967)</f>
        <v>-4.4355989999999998</v>
      </c>
      <c r="M232" s="13"/>
    </row>
    <row r="233" spans="2:13" x14ac:dyDescent="0.3">
      <c r="B233" s="12"/>
      <c r="C233" s="68">
        <v>228</v>
      </c>
      <c r="D233" s="67">
        <f>(Observaciones!D233+Observaciones!E233)/2</f>
        <v>10.4</v>
      </c>
      <c r="E233" s="119">
        <f t="shared" si="15"/>
        <v>1.2618612427946017</v>
      </c>
      <c r="F233" s="119">
        <f t="shared" si="16"/>
        <v>8.4281361443687683E-2</v>
      </c>
      <c r="G233" s="119">
        <f t="shared" si="17"/>
        <v>2.4764455999999999</v>
      </c>
      <c r="H233" s="119">
        <f>0.001013*Constantes!$D$6/(0.622*G233)</f>
        <v>4.4996361848252404E-2</v>
      </c>
      <c r="I233" s="119">
        <f t="shared" si="18"/>
        <v>0.33170315327202898</v>
      </c>
      <c r="J233" s="119">
        <f t="shared" si="19"/>
        <v>0.24040416818762153</v>
      </c>
      <c r="K233" s="119">
        <f>(Constantes!$D$12/0.8)*(Constantes!$D$7*J233^2+Constantes!$D$8*J233+Constantes!$D$9)</f>
        <v>16.110598086479239</v>
      </c>
      <c r="L233" s="119">
        <f>(Constantes!$D$12/0.8)*(0.00376*D233^2-0.0516*D233-6.967)</f>
        <v>-4.4355989999999998</v>
      </c>
      <c r="M233" s="13"/>
    </row>
    <row r="234" spans="2:13" x14ac:dyDescent="0.3">
      <c r="B234" s="12"/>
      <c r="C234" s="68">
        <v>229</v>
      </c>
      <c r="D234" s="67">
        <f>(Observaciones!D234+Observaciones!E234)/2</f>
        <v>11.25</v>
      </c>
      <c r="E234" s="119">
        <f t="shared" si="15"/>
        <v>1.3353283650298429</v>
      </c>
      <c r="F234" s="119">
        <f t="shared" si="16"/>
        <v>8.8579350899344877E-2</v>
      </c>
      <c r="G234" s="119">
        <f t="shared" si="17"/>
        <v>2.47443875</v>
      </c>
      <c r="H234" s="119">
        <f>0.001013*Constantes!$D$6/(0.622*G234)</f>
        <v>4.5032855355628641E-2</v>
      </c>
      <c r="I234" s="119">
        <f t="shared" si="18"/>
        <v>0.33758270995629469</v>
      </c>
      <c r="J234" s="119">
        <f t="shared" si="19"/>
        <v>0.23467285757286874</v>
      </c>
      <c r="K234" s="119">
        <f>(Constantes!$D$12/0.8)*(Constantes!$D$7*J234^2+Constantes!$D$8*J234+Constantes!$D$9)</f>
        <v>16.172175180666216</v>
      </c>
      <c r="L234" s="119">
        <f>(Constantes!$D$12/0.8)*(0.00376*D234^2-0.0516*D234-6.967)</f>
        <v>-4.4197656250000001</v>
      </c>
      <c r="M234" s="13"/>
    </row>
    <row r="235" spans="2:13" x14ac:dyDescent="0.3">
      <c r="B235" s="12"/>
      <c r="C235" s="68">
        <v>230</v>
      </c>
      <c r="D235" s="67">
        <f>(Observaciones!D235+Observaciones!E235)/2</f>
        <v>11.2</v>
      </c>
      <c r="E235" s="119">
        <f t="shared" si="15"/>
        <v>1.3309049906437358</v>
      </c>
      <c r="F235" s="119">
        <f t="shared" si="16"/>
        <v>8.8321456330061332E-2</v>
      </c>
      <c r="G235" s="119">
        <f t="shared" si="17"/>
        <v>2.4745567999999998</v>
      </c>
      <c r="H235" s="119">
        <f>0.001013*Constantes!$D$6/(0.622*G235)</f>
        <v>4.5030707040191013E-2</v>
      </c>
      <c r="I235" s="119">
        <f t="shared" si="18"/>
        <v>0.33724015024190968</v>
      </c>
      <c r="J235" s="119">
        <f t="shared" si="19"/>
        <v>0.22887200832576216</v>
      </c>
      <c r="K235" s="119">
        <f>(Constantes!$D$12/0.8)*(Constantes!$D$7*J235^2+Constantes!$D$8*J235+Constantes!$D$9)</f>
        <v>16.233934645376173</v>
      </c>
      <c r="L235" s="119">
        <f>(Constantes!$D$12/0.8)*(0.00376*D235^2-0.0516*D235-6.967)</f>
        <v>-4.4207910000000004</v>
      </c>
      <c r="M235" s="13"/>
    </row>
    <row r="236" spans="2:13" x14ac:dyDescent="0.3">
      <c r="B236" s="12"/>
      <c r="C236" s="68">
        <v>231</v>
      </c>
      <c r="D236" s="67">
        <f>(Observaciones!D236+Observaciones!E236)/2</f>
        <v>11.299999999999999</v>
      </c>
      <c r="E236" s="119">
        <f t="shared" si="15"/>
        <v>1.3397646526819855</v>
      </c>
      <c r="F236" s="119">
        <f t="shared" si="16"/>
        <v>8.8837887126731505E-2</v>
      </c>
      <c r="G236" s="119">
        <f t="shared" si="17"/>
        <v>2.4743206999999998</v>
      </c>
      <c r="H236" s="119">
        <f>0.001013*Constantes!$D$6/(0.622*G236)</f>
        <v>4.5035003876058806E-2</v>
      </c>
      <c r="I236" s="119">
        <f t="shared" si="18"/>
        <v>0.33792485453988752</v>
      </c>
      <c r="J236" s="119">
        <f t="shared" si="19"/>
        <v>0.22300333936312622</v>
      </c>
      <c r="K236" s="119">
        <f>(Constantes!$D$12/0.8)*(Constantes!$D$7*J236^2+Constantes!$D$8*J236+Constantes!$D$9)</f>
        <v>16.295838001861412</v>
      </c>
      <c r="L236" s="119">
        <f>(Constantes!$D$12/0.8)*(0.00376*D236^2-0.0516*D236-6.967)</f>
        <v>-4.4187285000000003</v>
      </c>
      <c r="M236" s="13"/>
    </row>
    <row r="237" spans="2:13" x14ac:dyDescent="0.3">
      <c r="B237" s="12"/>
      <c r="C237" s="68">
        <v>232</v>
      </c>
      <c r="D237" s="67">
        <f>(Observaciones!D237+Observaciones!E237)/2</f>
        <v>12.799999999999999</v>
      </c>
      <c r="E237" s="119">
        <f t="shared" si="15"/>
        <v>1.4790196183138535</v>
      </c>
      <c r="F237" s="119">
        <f t="shared" si="16"/>
        <v>9.6898823770774314E-2</v>
      </c>
      <c r="G237" s="119">
        <f t="shared" si="17"/>
        <v>2.4707792</v>
      </c>
      <c r="H237" s="119">
        <f>0.001013*Constantes!$D$6/(0.622*G237)</f>
        <v>4.5099554956231032E-2</v>
      </c>
      <c r="I237" s="119">
        <f t="shared" si="18"/>
        <v>0.3479939774968957</v>
      </c>
      <c r="J237" s="119">
        <f t="shared" si="19"/>
        <v>0.21706858969823073</v>
      </c>
      <c r="K237" s="119">
        <f>(Constantes!$D$12/0.8)*(Constantes!$D$7*J237^2+Constantes!$D$8*J237+Constantes!$D$9)</f>
        <v>16.357847006739533</v>
      </c>
      <c r="L237" s="119">
        <f>(Constantes!$D$12/0.8)*(0.00376*D237^2-0.0516*D237-6.967)</f>
        <v>-4.3821509999999995</v>
      </c>
      <c r="M237" s="13"/>
    </row>
    <row r="238" spans="2:13" x14ac:dyDescent="0.3">
      <c r="B238" s="12"/>
      <c r="C238" s="68">
        <v>233</v>
      </c>
      <c r="D238" s="67">
        <f>(Observaciones!D238+Observaciones!E238)/2</f>
        <v>11.700000000000001</v>
      </c>
      <c r="E238" s="119">
        <f t="shared" si="15"/>
        <v>1.3757236996547897</v>
      </c>
      <c r="F238" s="119">
        <f t="shared" si="16"/>
        <v>9.0929432125051668E-2</v>
      </c>
      <c r="G238" s="119">
        <f t="shared" si="17"/>
        <v>2.4733763</v>
      </c>
      <c r="H238" s="119">
        <f>0.001013*Constantes!$D$6/(0.622*G238)</f>
        <v>4.5052199422753639E-2</v>
      </c>
      <c r="I238" s="119">
        <f t="shared" si="18"/>
        <v>0.3406470099449177</v>
      </c>
      <c r="J238" s="119">
        <f t="shared" si="19"/>
        <v>0.21106951792548378</v>
      </c>
      <c r="K238" s="119">
        <f>(Constantes!$D$12/0.8)*(Constantes!$D$7*J238^2+Constantes!$D$8*J238+Constantes!$D$9)</f>
        <v>16.419923686911332</v>
      </c>
      <c r="L238" s="119">
        <f>(Constantes!$D$12/0.8)*(0.00376*D238^2-0.0516*D238-6.967)</f>
        <v>-4.4100085</v>
      </c>
      <c r="M238" s="13"/>
    </row>
    <row r="239" spans="2:13" x14ac:dyDescent="0.3">
      <c r="B239" s="12"/>
      <c r="C239" s="68">
        <v>234</v>
      </c>
      <c r="D239" s="67">
        <f>(Observaciones!D239+Observaciones!E239)/2</f>
        <v>14.15</v>
      </c>
      <c r="E239" s="119">
        <f t="shared" si="15"/>
        <v>1.6150528288927855</v>
      </c>
      <c r="F239" s="119">
        <f t="shared" si="16"/>
        <v>0.10467799774317721</v>
      </c>
      <c r="G239" s="119">
        <f t="shared" si="17"/>
        <v>2.4675918499999998</v>
      </c>
      <c r="H239" s="119">
        <f>0.001013*Constantes!$D$6/(0.622*G239)</f>
        <v>4.5157809349675282E-2</v>
      </c>
      <c r="I239" s="119">
        <f t="shared" si="18"/>
        <v>0.35672784756039339</v>
      </c>
      <c r="J239" s="119">
        <f t="shared" si="19"/>
        <v>0.20500790169932229</v>
      </c>
      <c r="K239" s="119">
        <f>(Constantes!$D$12/0.8)*(Constantes!$D$7*J239^2+Constantes!$D$8*J239+Constantes!$D$9)</f>
        <v>16.482030374041141</v>
      </c>
      <c r="L239" s="119">
        <f>(Constantes!$D$12/0.8)*(0.00376*D239^2-0.0516*D239-6.967)</f>
        <v>-4.3401896249999998</v>
      </c>
      <c r="M239" s="13"/>
    </row>
    <row r="240" spans="2:13" x14ac:dyDescent="0.3">
      <c r="B240" s="12"/>
      <c r="C240" s="68">
        <v>235</v>
      </c>
      <c r="D240" s="67">
        <f>(Observaciones!D240+Observaciones!E240)/2</f>
        <v>12.1</v>
      </c>
      <c r="E240" s="119">
        <f t="shared" si="15"/>
        <v>1.4125278691197247</v>
      </c>
      <c r="F240" s="119">
        <f t="shared" si="16"/>
        <v>9.306279268564735E-2</v>
      </c>
      <c r="G240" s="119">
        <f t="shared" si="17"/>
        <v>2.4724318999999997</v>
      </c>
      <c r="H240" s="119">
        <f>0.001013*Constantes!$D$6/(0.622*G240)</f>
        <v>4.5069408105886576E-2</v>
      </c>
      <c r="I240" s="119">
        <f t="shared" si="18"/>
        <v>0.34334233509165285</v>
      </c>
      <c r="J240" s="119">
        <f t="shared" si="19"/>
        <v>0.19888553720745422</v>
      </c>
      <c r="K240" s="119">
        <f>(Constantes!$D$12/0.8)*(Constantes!$D$7*J240^2+Constantes!$D$8*J240+Constantes!$D$9)</f>
        <v>16.544129738561924</v>
      </c>
      <c r="L240" s="119">
        <f>(Constantes!$D$12/0.8)*(0.00376*D240^2-0.0516*D240-6.967)</f>
        <v>-4.4005364999999994</v>
      </c>
      <c r="M240" s="13"/>
    </row>
    <row r="241" spans="2:13" x14ac:dyDescent="0.3">
      <c r="B241" s="12"/>
      <c r="C241" s="68">
        <v>236</v>
      </c>
      <c r="D241" s="67">
        <f>(Observaciones!D241+Observaciones!E241)/2</f>
        <v>12.4</v>
      </c>
      <c r="E241" s="119">
        <f t="shared" si="15"/>
        <v>1.440695742444418</v>
      </c>
      <c r="F241" s="119">
        <f t="shared" si="16"/>
        <v>9.4690659669251859E-2</v>
      </c>
      <c r="G241" s="119">
        <f t="shared" si="17"/>
        <v>2.4717235999999998</v>
      </c>
      <c r="H241" s="119">
        <f>0.001013*Constantes!$D$6/(0.622*G241)</f>
        <v>4.508232324808184E-2</v>
      </c>
      <c r="I241" s="119">
        <f t="shared" si="18"/>
        <v>0.34534609482941636</v>
      </c>
      <c r="J241" s="119">
        <f t="shared" si="19"/>
        <v>0.19270423863861028</v>
      </c>
      <c r="K241" s="119">
        <f>(Constantes!$D$12/0.8)*(Constantes!$D$7*J241^2+Constantes!$D$8*J241+Constantes!$D$9)</f>
        <v>16.606184823167897</v>
      </c>
      <c r="L241" s="119">
        <f>(Constantes!$D$12/0.8)*(0.00376*D241^2-0.0516*D241-6.967)</f>
        <v>-4.3929389999999993</v>
      </c>
      <c r="M241" s="13"/>
    </row>
    <row r="242" spans="2:13" x14ac:dyDescent="0.3">
      <c r="B242" s="12"/>
      <c r="C242" s="68">
        <v>237</v>
      </c>
      <c r="D242" s="67">
        <f>(Observaciones!D242+Observaciones!E242)/2</f>
        <v>9.5</v>
      </c>
      <c r="E242" s="119">
        <f t="shared" si="15"/>
        <v>1.187968532240967</v>
      </c>
      <c r="F242" s="119">
        <f t="shared" si="16"/>
        <v>7.9925724231647788E-2</v>
      </c>
      <c r="G242" s="119">
        <f t="shared" si="17"/>
        <v>2.4785705</v>
      </c>
      <c r="H242" s="119">
        <f>0.001013*Constantes!$D$6/(0.622*G242)</f>
        <v>4.4957786076737595E-2</v>
      </c>
      <c r="I242" s="119">
        <f t="shared" si="18"/>
        <v>0.32534995521168669</v>
      </c>
      <c r="J242" s="119">
        <f t="shared" si="19"/>
        <v>0.18646583764495964</v>
      </c>
      <c r="K242" s="119">
        <f>(Constantes!$D$12/0.8)*(Constantes!$D$7*J242^2+Constantes!$D$8*J242+Constantes!$D$9)</f>
        <v>16.668159075758236</v>
      </c>
      <c r="L242" s="119">
        <f>(Constantes!$D$12/0.8)*(0.00376*D242^2-0.0516*D242-6.967)</f>
        <v>-4.4486624999999993</v>
      </c>
      <c r="M242" s="13"/>
    </row>
    <row r="243" spans="2:13" x14ac:dyDescent="0.3">
      <c r="B243" s="12"/>
      <c r="C243" s="68">
        <v>238</v>
      </c>
      <c r="D243" s="67">
        <f>(Observaciones!D243+Observaciones!E243)/2</f>
        <v>11.5</v>
      </c>
      <c r="E243" s="119">
        <f t="shared" si="15"/>
        <v>1.3576395793502862</v>
      </c>
      <c r="F243" s="119">
        <f t="shared" si="16"/>
        <v>8.9878474493928939E-2</v>
      </c>
      <c r="G243" s="119">
        <f t="shared" si="17"/>
        <v>2.4738484999999999</v>
      </c>
      <c r="H243" s="119">
        <f>0.001013*Constantes!$D$6/(0.622*G243)</f>
        <v>4.5043600008291752E-2</v>
      </c>
      <c r="I243" s="119">
        <f t="shared" si="18"/>
        <v>0.33928927202235942</v>
      </c>
      <c r="J243" s="119">
        <f t="shared" si="19"/>
        <v>0.18017218279935246</v>
      </c>
      <c r="K243" s="119">
        <f>(Constantes!$D$12/0.8)*(Constantes!$D$7*J243^2+Constantes!$D$8*J243+Constantes!$D$9)</f>
        <v>16.730016381796016</v>
      </c>
      <c r="L243" s="119">
        <f>(Constantes!$D$12/0.8)*(0.00376*D243^2-0.0516*D243-6.967)</f>
        <v>-4.4144625</v>
      </c>
      <c r="M243" s="13"/>
    </row>
    <row r="244" spans="2:13" x14ac:dyDescent="0.3">
      <c r="B244" s="12"/>
      <c r="C244" s="68">
        <v>239</v>
      </c>
      <c r="D244" s="67">
        <f>(Observaciones!D244+Observaciones!E244)/2</f>
        <v>12.25</v>
      </c>
      <c r="E244" s="119">
        <f t="shared" si="15"/>
        <v>1.4265507491669478</v>
      </c>
      <c r="F244" s="119">
        <f t="shared" si="16"/>
        <v>9.387372076527814E-2</v>
      </c>
      <c r="G244" s="119">
        <f t="shared" si="17"/>
        <v>2.47207775</v>
      </c>
      <c r="H244" s="119">
        <f>0.001013*Constantes!$D$6/(0.622*G244)</f>
        <v>4.5075864751872197E-2</v>
      </c>
      <c r="I244" s="119">
        <f t="shared" si="18"/>
        <v>0.34434612138705856</v>
      </c>
      <c r="J244" s="119">
        <f t="shared" si="19"/>
        <v>0.17382513904754765</v>
      </c>
      <c r="K244" s="119">
        <f>(Constantes!$D$12/0.8)*(Constantes!$D$7*J244^2+Constantes!$D$8*J244+Constantes!$D$9)</f>
        <v>16.791721096047262</v>
      </c>
      <c r="L244" s="119">
        <f>(Constantes!$D$12/0.8)*(0.00376*D244^2-0.0516*D244-6.967)</f>
        <v>-4.3967906249999995</v>
      </c>
      <c r="M244" s="13"/>
    </row>
    <row r="245" spans="2:13" x14ac:dyDescent="0.3">
      <c r="B245" s="12"/>
      <c r="C245" s="68">
        <v>240</v>
      </c>
      <c r="D245" s="67">
        <f>(Observaciones!D245+Observaciones!E245)/2</f>
        <v>10</v>
      </c>
      <c r="E245" s="119">
        <f t="shared" si="15"/>
        <v>1.2285355953233976</v>
      </c>
      <c r="F245" s="119">
        <f t="shared" si="16"/>
        <v>8.2321156964857062E-2</v>
      </c>
      <c r="G245" s="119">
        <f t="shared" si="17"/>
        <v>2.4773899999999998</v>
      </c>
      <c r="H245" s="119">
        <f>0.001013*Constantes!$D$6/(0.622*G245)</f>
        <v>4.4979208891257547E-2</v>
      </c>
      <c r="I245" s="119">
        <f t="shared" si="18"/>
        <v>0.32889553570326324</v>
      </c>
      <c r="J245" s="119">
        <f t="shared" si="19"/>
        <v>0.16742658715558911</v>
      </c>
      <c r="K245" s="119">
        <f>(Constantes!$D$12/0.8)*(Constantes!$D$7*J245^2+Constantes!$D$8*J245+Constantes!$D$9)</f>
        <v>16.853238073665811</v>
      </c>
      <c r="L245" s="119">
        <f>(Constantes!$D$12/0.8)*(0.00376*D245^2-0.0516*D245-6.967)</f>
        <v>-4.4418749999999996</v>
      </c>
      <c r="M245" s="13"/>
    </row>
    <row r="246" spans="2:13" x14ac:dyDescent="0.3">
      <c r="B246" s="12"/>
      <c r="C246" s="68">
        <v>241</v>
      </c>
      <c r="D246" s="67">
        <f>(Observaciones!D246+Observaciones!E246)/2</f>
        <v>9.5</v>
      </c>
      <c r="E246" s="119">
        <f t="shared" si="15"/>
        <v>1.187968532240967</v>
      </c>
      <c r="F246" s="119">
        <f t="shared" si="16"/>
        <v>7.9925724231647788E-2</v>
      </c>
      <c r="G246" s="119">
        <f t="shared" si="17"/>
        <v>2.4785705</v>
      </c>
      <c r="H246" s="119">
        <f>0.001013*Constantes!$D$6/(0.622*G246)</f>
        <v>4.4957786076737595E-2</v>
      </c>
      <c r="I246" s="119">
        <f t="shared" si="18"/>
        <v>0.32534995521168669</v>
      </c>
      <c r="J246" s="119">
        <f t="shared" si="19"/>
        <v>0.16097842315249489</v>
      </c>
      <c r="K246" s="119">
        <f>(Constantes!$D$12/0.8)*(Constantes!$D$7*J246^2+Constantes!$D$8*J246+Constantes!$D$9)</f>
        <v>16.914532700590403</v>
      </c>
      <c r="L246" s="119">
        <f>(Constantes!$D$12/0.8)*(0.00376*D246^2-0.0516*D246-6.967)</f>
        <v>-4.4486624999999993</v>
      </c>
      <c r="M246" s="13"/>
    </row>
    <row r="247" spans="2:13" x14ac:dyDescent="0.3">
      <c r="B247" s="12"/>
      <c r="C247" s="68">
        <v>242</v>
      </c>
      <c r="D247" s="67">
        <f>(Observaciones!D247+Observaciones!E247)/2</f>
        <v>11.5</v>
      </c>
      <c r="E247" s="119">
        <f t="shared" si="15"/>
        <v>1.3576395793502862</v>
      </c>
      <c r="F247" s="119">
        <f t="shared" si="16"/>
        <v>8.9878474493928939E-2</v>
      </c>
      <c r="G247" s="119">
        <f t="shared" si="17"/>
        <v>2.4738484999999999</v>
      </c>
      <c r="H247" s="119">
        <f>0.001013*Constantes!$D$6/(0.622*G247)</f>
        <v>4.5043600008291752E-2</v>
      </c>
      <c r="I247" s="119">
        <f t="shared" si="18"/>
        <v>0.33928927202235942</v>
      </c>
      <c r="J247" s="119">
        <f t="shared" si="19"/>
        <v>0.15448255776842162</v>
      </c>
      <c r="K247" s="119">
        <f>(Constantes!$D$12/0.8)*(Constantes!$D$7*J247^2+Constantes!$D$8*J247+Constantes!$D$9)</f>
        <v>16.975570923221369</v>
      </c>
      <c r="L247" s="119">
        <f>(Constantes!$D$12/0.8)*(0.00376*D247^2-0.0516*D247-6.967)</f>
        <v>-4.4144625</v>
      </c>
      <c r="M247" s="13"/>
    </row>
    <row r="248" spans="2:13" x14ac:dyDescent="0.3">
      <c r="B248" s="12"/>
      <c r="C248" s="68">
        <v>243</v>
      </c>
      <c r="D248" s="67">
        <f>(Observaciones!D248+Observaciones!E248)/2</f>
        <v>11</v>
      </c>
      <c r="E248" s="119">
        <f t="shared" si="15"/>
        <v>1.3133399855895733</v>
      </c>
      <c r="F248" s="119">
        <f t="shared" si="16"/>
        <v>8.7296268852053341E-2</v>
      </c>
      <c r="G248" s="119">
        <f t="shared" si="17"/>
        <v>2.4750289999999997</v>
      </c>
      <c r="H248" s="119">
        <f>0.001013*Constantes!$D$6/(0.622*G248)</f>
        <v>4.5022115827779208E-2</v>
      </c>
      <c r="I248" s="119">
        <f t="shared" si="18"/>
        <v>0.33586576991782852</v>
      </c>
      <c r="J248" s="119">
        <f t="shared" si="19"/>
        <v>0.14794091586847496</v>
      </c>
      <c r="K248" s="119">
        <f>(Constantes!$D$12/0.8)*(Constantes!$D$7*J248^2+Constantes!$D$8*J248+Constantes!$D$9)</f>
        <v>17.036319277345044</v>
      </c>
      <c r="L248" s="119">
        <f>(Constantes!$D$12/0.8)*(0.00376*D248^2-0.0516*D248-6.967)</f>
        <v>-4.4247749999999995</v>
      </c>
      <c r="M248" s="13"/>
    </row>
    <row r="249" spans="2:13" x14ac:dyDescent="0.3">
      <c r="B249" s="12"/>
      <c r="C249" s="68">
        <v>244</v>
      </c>
      <c r="D249" s="67">
        <f>(Observaciones!D249+Observaciones!E249)/2</f>
        <v>11.9</v>
      </c>
      <c r="E249" s="119">
        <f t="shared" si="15"/>
        <v>1.3940190963940859</v>
      </c>
      <c r="F249" s="119">
        <f t="shared" si="16"/>
        <v>9.1990843524687727E-2</v>
      </c>
      <c r="G249" s="119">
        <f t="shared" si="17"/>
        <v>2.4729041</v>
      </c>
      <c r="H249" s="119">
        <f>0.001013*Constantes!$D$6/(0.622*G249)</f>
        <v>4.506080212132469E-2</v>
      </c>
      <c r="I249" s="119">
        <f t="shared" si="18"/>
        <v>0.34199803993111727</v>
      </c>
      <c r="J249" s="119">
        <f t="shared" si="19"/>
        <v>0.14135543588232999</v>
      </c>
      <c r="K249" s="119">
        <f>(Constantes!$D$12/0.8)*(Constantes!$D$7*J249^2+Constantes!$D$8*J249+Constantes!$D$9)</f>
        <v>17.09674491627506</v>
      </c>
      <c r="L249" s="119">
        <f>(Constantes!$D$12/0.8)*(0.00376*D249^2-0.0516*D249-6.967)</f>
        <v>-4.4053664999999995</v>
      </c>
      <c r="M249" s="13"/>
    </row>
    <row r="250" spans="2:13" x14ac:dyDescent="0.3">
      <c r="B250" s="12"/>
      <c r="C250" s="68">
        <v>245</v>
      </c>
      <c r="D250" s="67">
        <f>(Observaciones!D250+Observaciones!E250)/2</f>
        <v>11.6</v>
      </c>
      <c r="E250" s="119">
        <f t="shared" si="15"/>
        <v>1.3666553605146039</v>
      </c>
      <c r="F250" s="119">
        <f t="shared" si="16"/>
        <v>9.0402651818888541E-2</v>
      </c>
      <c r="G250" s="119">
        <f t="shared" si="17"/>
        <v>2.4736123999999999</v>
      </c>
      <c r="H250" s="119">
        <f>0.001013*Constantes!$D$6/(0.622*G250)</f>
        <v>4.5047899305126593E-2</v>
      </c>
      <c r="I250" s="119">
        <f t="shared" si="18"/>
        <v>0.33996897773719964</v>
      </c>
      <c r="J250" s="119">
        <f t="shared" si="19"/>
        <v>0.13472806922983294</v>
      </c>
      <c r="K250" s="119">
        <f>(Constantes!$D$12/0.8)*(Constantes!$D$7*J250^2+Constantes!$D$8*J250+Constantes!$D$9)</f>
        <v>17.156815638180561</v>
      </c>
      <c r="L250" s="119">
        <f>(Constantes!$D$12/0.8)*(0.00376*D250^2-0.0516*D250-6.967)</f>
        <v>-4.4122589999999997</v>
      </c>
      <c r="M250" s="13"/>
    </row>
    <row r="251" spans="2:13" x14ac:dyDescent="0.3">
      <c r="B251" s="12"/>
      <c r="C251" s="68">
        <v>246</v>
      </c>
      <c r="D251" s="67">
        <f>(Observaciones!D251+Observaciones!E251)/2</f>
        <v>11.799999999999999</v>
      </c>
      <c r="E251" s="119">
        <f t="shared" si="15"/>
        <v>1.384844857641909</v>
      </c>
      <c r="F251" s="119">
        <f t="shared" si="16"/>
        <v>9.1458825865714591E-2</v>
      </c>
      <c r="G251" s="119">
        <f t="shared" si="17"/>
        <v>2.4731402</v>
      </c>
      <c r="H251" s="119">
        <f>0.001013*Constantes!$D$6/(0.622*G251)</f>
        <v>4.5056500361407952E-2</v>
      </c>
      <c r="I251" s="119">
        <f t="shared" si="18"/>
        <v>0.3413233651453087</v>
      </c>
      <c r="J251" s="119">
        <f t="shared" si="19"/>
        <v>0.12806077974275321</v>
      </c>
      <c r="K251" s="119">
        <f>(Constantes!$D$12/0.8)*(Constantes!$D$7*J251^2+Constantes!$D$8*J251+Constantes!$D$9)</f>
        <v>17.216499912572381</v>
      </c>
      <c r="L251" s="119">
        <f>(Constantes!$D$12/0.8)*(0.00376*D251^2-0.0516*D251-6.967)</f>
        <v>-4.4077109999999999</v>
      </c>
      <c r="M251" s="13"/>
    </row>
    <row r="252" spans="2:13" x14ac:dyDescent="0.3">
      <c r="B252" s="12"/>
      <c r="C252" s="68">
        <v>247</v>
      </c>
      <c r="D252" s="67">
        <f>(Observaciones!D252+Observaciones!E252)/2</f>
        <v>10.4</v>
      </c>
      <c r="E252" s="119">
        <f t="shared" si="15"/>
        <v>1.2618612427946017</v>
      </c>
      <c r="F252" s="119">
        <f t="shared" si="16"/>
        <v>8.4281361443687683E-2</v>
      </c>
      <c r="G252" s="119">
        <f t="shared" si="17"/>
        <v>2.4764455999999999</v>
      </c>
      <c r="H252" s="119">
        <f>0.001013*Constantes!$D$6/(0.622*G252)</f>
        <v>4.4996361848252404E-2</v>
      </c>
      <c r="I252" s="119">
        <f t="shared" si="18"/>
        <v>0.33170315327202898</v>
      </c>
      <c r="J252" s="119">
        <f t="shared" si="19"/>
        <v>0.1213555430828577</v>
      </c>
      <c r="K252" s="119">
        <f>(Constantes!$D$12/0.8)*(Constantes!$D$7*J252^2+Constantes!$D$8*J252+Constantes!$D$9)</f>
        <v>17.275766905919248</v>
      </c>
      <c r="L252" s="119">
        <f>(Constantes!$D$12/0.8)*(0.00376*D252^2-0.0516*D252-6.967)</f>
        <v>-4.4355989999999998</v>
      </c>
      <c r="M252" s="13"/>
    </row>
    <row r="253" spans="2:13" x14ac:dyDescent="0.3">
      <c r="B253" s="12"/>
      <c r="C253" s="68">
        <v>248</v>
      </c>
      <c r="D253" s="67">
        <f>(Observaciones!D253+Observaciones!E253)/2</f>
        <v>11.25</v>
      </c>
      <c r="E253" s="119">
        <f t="shared" si="15"/>
        <v>1.3353283650298429</v>
      </c>
      <c r="F253" s="119">
        <f t="shared" si="16"/>
        <v>8.8579350899344877E-2</v>
      </c>
      <c r="G253" s="119">
        <f t="shared" si="17"/>
        <v>2.47443875</v>
      </c>
      <c r="H253" s="119">
        <f>0.001013*Constantes!$D$6/(0.622*G253)</f>
        <v>4.5032855355628641E-2</v>
      </c>
      <c r="I253" s="119">
        <f t="shared" si="18"/>
        <v>0.33758270995629469</v>
      </c>
      <c r="J253" s="119">
        <f t="shared" si="19"/>
        <v>0.11461434615647929</v>
      </c>
      <c r="K253" s="119">
        <f>(Constantes!$D$12/0.8)*(Constantes!$D$7*J253^2+Constantes!$D$8*J253+Constantes!$D$9)</f>
        <v>17.334586506367209</v>
      </c>
      <c r="L253" s="119">
        <f>(Constantes!$D$12/0.8)*(0.00376*D253^2-0.0516*D253-6.967)</f>
        <v>-4.4197656250000001</v>
      </c>
      <c r="M253" s="13"/>
    </row>
    <row r="254" spans="2:13" x14ac:dyDescent="0.3">
      <c r="B254" s="12"/>
      <c r="C254" s="68">
        <v>249</v>
      </c>
      <c r="D254" s="67">
        <f>(Observaciones!D254+Observaciones!E254)/2</f>
        <v>9.6999999999999993</v>
      </c>
      <c r="E254" s="119">
        <f t="shared" si="15"/>
        <v>1.2040517259211223</v>
      </c>
      <c r="F254" s="119">
        <f t="shared" si="16"/>
        <v>8.0876657096899784E-2</v>
      </c>
      <c r="G254" s="119">
        <f t="shared" si="17"/>
        <v>2.4780983000000001</v>
      </c>
      <c r="H254" s="119">
        <f>0.001013*Constantes!$D$6/(0.622*G254)</f>
        <v>4.4966352753283652E-2</v>
      </c>
      <c r="I254" s="119">
        <f t="shared" si="18"/>
        <v>0.32677295878905227</v>
      </c>
      <c r="J254" s="119">
        <f t="shared" si="19"/>
        <v>0.10783918652575487</v>
      </c>
      <c r="K254" s="119">
        <f>(Constantes!$D$12/0.8)*(Constantes!$D$7*J254^2+Constantes!$D$8*J254+Constantes!$D$9)</f>
        <v>17.392929347536338</v>
      </c>
      <c r="L254" s="119">
        <f>(Constantes!$D$12/0.8)*(0.00376*D254^2-0.0516*D254-6.967)</f>
        <v>-4.4460885000000001</v>
      </c>
      <c r="M254" s="13"/>
    </row>
    <row r="255" spans="2:13" x14ac:dyDescent="0.3">
      <c r="B255" s="12"/>
      <c r="C255" s="68">
        <v>250</v>
      </c>
      <c r="D255" s="67">
        <f>(Observaciones!D255+Observaciones!E255)/2</f>
        <v>12.7</v>
      </c>
      <c r="E255" s="119">
        <f t="shared" si="15"/>
        <v>1.4693556920806219</v>
      </c>
      <c r="F255" s="119">
        <f t="shared" si="16"/>
        <v>9.6342714018342213E-2</v>
      </c>
      <c r="G255" s="119">
        <f t="shared" si="17"/>
        <v>2.4710152999999999</v>
      </c>
      <c r="H255" s="119">
        <f>0.001013*Constantes!$D$6/(0.622*G255)</f>
        <v>4.5095245794355275E-2</v>
      </c>
      <c r="I255" s="119">
        <f t="shared" si="18"/>
        <v>0.34733456468782936</v>
      </c>
      <c r="J255" s="119">
        <f t="shared" si="19"/>
        <v>0.10103207181670262</v>
      </c>
      <c r="K255" s="119">
        <f>(Constantes!$D$12/0.8)*(Constantes!$D$7*J255^2+Constantes!$D$8*J255+Constantes!$D$9)</f>
        <v>17.450766831370213</v>
      </c>
      <c r="L255" s="119">
        <f>(Constantes!$D$12/0.8)*(0.00376*D255^2-0.0516*D255-6.967)</f>
        <v>-4.3849184999999995</v>
      </c>
      <c r="M255" s="13"/>
    </row>
    <row r="256" spans="2:13" x14ac:dyDescent="0.3">
      <c r="B256" s="12"/>
      <c r="C256" s="68">
        <v>251</v>
      </c>
      <c r="D256" s="67">
        <f>(Observaciones!D256+Observaciones!E256)/2</f>
        <v>12.85</v>
      </c>
      <c r="E256" s="119">
        <f t="shared" si="15"/>
        <v>1.4838724736816862</v>
      </c>
      <c r="F256" s="119">
        <f t="shared" si="16"/>
        <v>9.717790188805045E-2</v>
      </c>
      <c r="G256" s="119">
        <f t="shared" si="17"/>
        <v>2.4706611499999998</v>
      </c>
      <c r="H256" s="119">
        <f>0.001013*Constantes!$D$6/(0.622*G256)</f>
        <v>4.5101709846011272E-2</v>
      </c>
      <c r="I256" s="119">
        <f t="shared" si="18"/>
        <v>0.34832304299622313</v>
      </c>
      <c r="J256" s="119">
        <f t="shared" si="19"/>
        <v>9.4195019124320392E-2</v>
      </c>
      <c r="K256" s="119">
        <f>(Constantes!$D$12/0.8)*(Constantes!$D$7*J256^2+Constantes!$D$8*J256+Constantes!$D$9)</f>
        <v>17.508071150014512</v>
      </c>
      <c r="L256" s="119">
        <f>(Constantes!$D$12/0.8)*(0.00376*D256^2-0.0516*D256-6.967)</f>
        <v>-4.380749625</v>
      </c>
      <c r="M256" s="13"/>
    </row>
    <row r="257" spans="2:13" x14ac:dyDescent="0.3">
      <c r="B257" s="12"/>
      <c r="C257" s="68">
        <v>252</v>
      </c>
      <c r="D257" s="67">
        <f>(Observaciones!D257+Observaciones!E257)/2</f>
        <v>13.15</v>
      </c>
      <c r="E257" s="119">
        <f t="shared" si="15"/>
        <v>1.5132842544432668</v>
      </c>
      <c r="F257" s="119">
        <f t="shared" si="16"/>
        <v>9.8866781254448824E-2</v>
      </c>
      <c r="G257" s="119">
        <f t="shared" si="17"/>
        <v>2.4699528499999999</v>
      </c>
      <c r="H257" s="119">
        <f>0.001013*Constantes!$D$6/(0.622*G257)</f>
        <v>4.5114643510345769E-2</v>
      </c>
      <c r="I257" s="119">
        <f t="shared" si="18"/>
        <v>0.35028844443641177</v>
      </c>
      <c r="J257" s="119">
        <f t="shared" si="19"/>
        <v>8.7330054414876609E-2</v>
      </c>
      <c r="K257" s="119">
        <f>(Constantes!$D$12/0.8)*(Constantes!$D$7*J257^2+Constantes!$D$8*J257+Constantes!$D$9)</f>
        <v>17.564815306702364</v>
      </c>
      <c r="L257" s="119">
        <f>(Constantes!$D$12/0.8)*(0.00376*D257^2-0.0516*D257-6.967)</f>
        <v>-4.3720946249999999</v>
      </c>
      <c r="M257" s="13"/>
    </row>
    <row r="258" spans="2:13" x14ac:dyDescent="0.3">
      <c r="B258" s="12"/>
      <c r="C258" s="68">
        <v>253</v>
      </c>
      <c r="D258" s="67">
        <f>(Observaciones!D258+Observaciones!E258)/2</f>
        <v>12.9</v>
      </c>
      <c r="E258" s="119">
        <f t="shared" si="15"/>
        <v>1.4887393027557323</v>
      </c>
      <c r="F258" s="119">
        <f t="shared" si="16"/>
        <v>9.7457663967834368E-2</v>
      </c>
      <c r="G258" s="119">
        <f t="shared" si="17"/>
        <v>2.4705431</v>
      </c>
      <c r="H258" s="119">
        <f>0.001013*Constantes!$D$6/(0.622*G258)</f>
        <v>4.5103864941725781E-2</v>
      </c>
      <c r="I258" s="119">
        <f t="shared" si="18"/>
        <v>0.34865168081674919</v>
      </c>
      <c r="J258" s="119">
        <f t="shared" si="19"/>
        <v>8.0439211925572768E-2</v>
      </c>
      <c r="K258" s="119">
        <f>(Constantes!$D$12/0.8)*(Constantes!$D$7*J258^2+Constantes!$D$8*J258+Constantes!$D$9)</f>
        <v>17.620973135625363</v>
      </c>
      <c r="L258" s="119">
        <f>(Constantes!$D$12/0.8)*(0.00376*D258^2-0.0516*D258-6.967)</f>
        <v>-4.3793364999999991</v>
      </c>
      <c r="M258" s="13"/>
    </row>
    <row r="259" spans="2:13" x14ac:dyDescent="0.3">
      <c r="B259" s="12"/>
      <c r="C259" s="68">
        <v>254</v>
      </c>
      <c r="D259" s="67">
        <f>(Observaciones!D259+Observaciones!E259)/2</f>
        <v>12.35</v>
      </c>
      <c r="E259" s="119">
        <f t="shared" si="15"/>
        <v>1.4359671208266067</v>
      </c>
      <c r="F259" s="119">
        <f t="shared" si="16"/>
        <v>9.4417676614232629E-2</v>
      </c>
      <c r="G259" s="119">
        <f t="shared" si="17"/>
        <v>2.47184165</v>
      </c>
      <c r="H259" s="119">
        <f>0.001013*Constantes!$D$6/(0.622*G259)</f>
        <v>4.5080170210382423E-2</v>
      </c>
      <c r="I259" s="119">
        <f t="shared" si="18"/>
        <v>0.34501319460891361</v>
      </c>
      <c r="J259" s="119">
        <f t="shared" si="19"/>
        <v>7.3524533561755021E-2</v>
      </c>
      <c r="K259" s="119">
        <f>(Constantes!$D$12/0.8)*(Constantes!$D$7*J259^2+Constantes!$D$8*J259+Constantes!$D$9)</f>
        <v>17.676519320770158</v>
      </c>
      <c r="L259" s="119">
        <f>(Constantes!$D$12/0.8)*(0.00376*D259^2-0.0516*D259-6.967)</f>
        <v>-4.3942346249999993</v>
      </c>
      <c r="M259" s="13"/>
    </row>
    <row r="260" spans="2:13" x14ac:dyDescent="0.3">
      <c r="B260" s="12"/>
      <c r="C260" s="68">
        <v>255</v>
      </c>
      <c r="D260" s="67">
        <f>(Observaciones!D260+Observaciones!E260)/2</f>
        <v>13.15</v>
      </c>
      <c r="E260" s="119">
        <f t="shared" si="15"/>
        <v>1.5132842544432668</v>
      </c>
      <c r="F260" s="119">
        <f t="shared" si="16"/>
        <v>9.8866781254448824E-2</v>
      </c>
      <c r="G260" s="119">
        <f t="shared" si="17"/>
        <v>2.4699528499999999</v>
      </c>
      <c r="H260" s="119">
        <f>0.001013*Constantes!$D$6/(0.622*G260)</f>
        <v>4.5114643510345769E-2</v>
      </c>
      <c r="I260" s="119">
        <f t="shared" si="18"/>
        <v>0.35028844443641177</v>
      </c>
      <c r="J260" s="119">
        <f t="shared" si="19"/>
        <v>6.6588068291853514E-2</v>
      </c>
      <c r="K260" s="119">
        <f>(Constantes!$D$12/0.8)*(Constantes!$D$7*J260^2+Constantes!$D$8*J260+Constantes!$D$9)</f>
        <v>17.731429413702052</v>
      </c>
      <c r="L260" s="119">
        <f>(Constantes!$D$12/0.8)*(0.00376*D260^2-0.0516*D260-6.967)</f>
        <v>-4.3720946249999999</v>
      </c>
      <c r="M260" s="13"/>
    </row>
    <row r="261" spans="2:13" x14ac:dyDescent="0.3">
      <c r="B261" s="12"/>
      <c r="C261" s="68">
        <v>256</v>
      </c>
      <c r="D261" s="67">
        <f>(Observaciones!D261+Observaciones!E261)/2</f>
        <v>12.25</v>
      </c>
      <c r="E261" s="119">
        <f t="shared" si="15"/>
        <v>1.4265507491669478</v>
      </c>
      <c r="F261" s="119">
        <f t="shared" si="16"/>
        <v>9.387372076527814E-2</v>
      </c>
      <c r="G261" s="119">
        <f t="shared" si="17"/>
        <v>2.47207775</v>
      </c>
      <c r="H261" s="119">
        <f>0.001013*Constantes!$D$6/(0.622*G261)</f>
        <v>4.5075864751872197E-2</v>
      </c>
      <c r="I261" s="119">
        <f t="shared" si="18"/>
        <v>0.34434612138705856</v>
      </c>
      <c r="J261" s="119">
        <f t="shared" si="19"/>
        <v>5.963187154022892E-2</v>
      </c>
      <c r="K261" s="119">
        <f>(Constantes!$D$12/0.8)*(Constantes!$D$7*J261^2+Constantes!$D$8*J261+Constantes!$D$9)</f>
        <v>17.785679850278015</v>
      </c>
      <c r="L261" s="119">
        <f>(Constantes!$D$12/0.8)*(0.00376*D261^2-0.0516*D261-6.967)</f>
        <v>-4.3967906249999995</v>
      </c>
      <c r="M261" s="13"/>
    </row>
    <row r="262" spans="2:13" x14ac:dyDescent="0.3">
      <c r="B262" s="12"/>
      <c r="C262" s="68">
        <v>257</v>
      </c>
      <c r="D262" s="67">
        <f>(Observaciones!D262+Observaciones!E262)/2</f>
        <v>11.9</v>
      </c>
      <c r="E262" s="119">
        <f t="shared" si="15"/>
        <v>1.3940190963940859</v>
      </c>
      <c r="F262" s="119">
        <f t="shared" si="16"/>
        <v>9.1990843524687727E-2</v>
      </c>
      <c r="G262" s="119">
        <f t="shared" si="17"/>
        <v>2.4729041</v>
      </c>
      <c r="H262" s="119">
        <f>0.001013*Constantes!$D$6/(0.622*G262)</f>
        <v>4.506080212132469E-2</v>
      </c>
      <c r="I262" s="119">
        <f t="shared" si="18"/>
        <v>0.34199803993111727</v>
      </c>
      <c r="J262" s="119">
        <f t="shared" si="19"/>
        <v>5.2658004578105759E-2</v>
      </c>
      <c r="K262" s="119">
        <f>(Constantes!$D$12/0.8)*(Constantes!$D$7*J262^2+Constantes!$D$8*J262+Constantes!$D$9)</f>
        <v>17.839247966273007</v>
      </c>
      <c r="L262" s="119">
        <f>(Constantes!$D$12/0.8)*(0.00376*D262^2-0.0516*D262-6.967)</f>
        <v>-4.4053664999999995</v>
      </c>
      <c r="M262" s="13"/>
    </row>
    <row r="263" spans="2:13" x14ac:dyDescent="0.3">
      <c r="B263" s="12"/>
      <c r="C263" s="68">
        <v>258</v>
      </c>
      <c r="D263" s="67">
        <f>(Observaciones!D263+Observaciones!E263)/2</f>
        <v>11.75</v>
      </c>
      <c r="E263" s="119">
        <f t="shared" ref="E263:E326" si="20">EXP((16.78*D263-116.9)/(D263+237.3))</f>
        <v>1.3802776599471762</v>
      </c>
      <c r="F263" s="119">
        <f t="shared" ref="F263:F326" si="21">4098*E263/((D263+237.3)^2)</f>
        <v>9.1193801661548224E-2</v>
      </c>
      <c r="G263" s="119">
        <f t="shared" ref="G263:G326" si="22">2.501-0.002361*D263</f>
        <v>2.4732582499999998</v>
      </c>
      <c r="H263" s="119">
        <f>0.001013*Constantes!$D$6/(0.622*G263)</f>
        <v>4.5054349789437696E-2</v>
      </c>
      <c r="I263" s="119">
        <f t="shared" ref="I263:I326" si="23">IF(D263&gt;0,1.26*F263/(G263*(F263+H263)),0)</f>
        <v>0.34098539738615508</v>
      </c>
      <c r="J263" s="119">
        <f t="shared" ref="J263:J326" si="24">0.409*SIN(2*PI()*(C263-82)/365)</f>
        <v>4.5668533912773299E-2</v>
      </c>
      <c r="K263" s="119">
        <f>(Constantes!$D$12/0.8)*(Constantes!$D$7*J263^2+Constantes!$D$8*J263+Constantes!$D$9)</f>
        <v>17.892112011904764</v>
      </c>
      <c r="L263" s="119">
        <f>(Constantes!$D$12/0.8)*(0.00376*D263^2-0.0516*D263-6.967)</f>
        <v>-4.4088656249999998</v>
      </c>
      <c r="M263" s="13"/>
    </row>
    <row r="264" spans="2:13" x14ac:dyDescent="0.3">
      <c r="B264" s="12"/>
      <c r="C264" s="68">
        <v>259</v>
      </c>
      <c r="D264" s="67">
        <f>(Observaciones!D264+Observaciones!E264)/2</f>
        <v>13.85</v>
      </c>
      <c r="E264" s="119">
        <f t="shared" si="20"/>
        <v>1.5839100041391287</v>
      </c>
      <c r="F264" s="119">
        <f t="shared" si="21"/>
        <v>0.10290490852509908</v>
      </c>
      <c r="G264" s="119">
        <f t="shared" si="22"/>
        <v>2.4683001499999997</v>
      </c>
      <c r="H264" s="119">
        <f>0.001013*Constantes!$D$6/(0.622*G264)</f>
        <v>4.5144850927109709E-2</v>
      </c>
      <c r="I264" s="119">
        <f t="shared" si="23"/>
        <v>0.35481417383138586</v>
      </c>
      <c r="J264" s="119">
        <f t="shared" si="24"/>
        <v>3.8665530675234434E-2</v>
      </c>
      <c r="K264" s="119">
        <f>(Constantes!$D$12/0.8)*(Constantes!$D$7*J264^2+Constantes!$D$8*J264+Constantes!$D$9)</f>
        <v>17.944251165243394</v>
      </c>
      <c r="L264" s="119">
        <f>(Constantes!$D$12/0.8)*(0.00376*D264^2-0.0516*D264-6.967)</f>
        <v>-4.3502546249999998</v>
      </c>
      <c r="M264" s="13"/>
    </row>
    <row r="265" spans="2:13" x14ac:dyDescent="0.3">
      <c r="B265" s="12"/>
      <c r="C265" s="68">
        <v>260</v>
      </c>
      <c r="D265" s="67">
        <f>(Observaciones!D265+Observaciones!E265)/2</f>
        <v>13.9</v>
      </c>
      <c r="E265" s="119">
        <f t="shared" si="20"/>
        <v>1.589063588132779</v>
      </c>
      <c r="F265" s="119">
        <f t="shared" si="21"/>
        <v>0.10319863673742037</v>
      </c>
      <c r="G265" s="119">
        <f t="shared" si="22"/>
        <v>2.4681820999999999</v>
      </c>
      <c r="H265" s="119">
        <f>0.001013*Constantes!$D$6/(0.622*G265)</f>
        <v>4.5147010147716632E-2</v>
      </c>
      <c r="I265" s="119">
        <f t="shared" si="23"/>
        <v>0.35513420222442993</v>
      </c>
      <c r="J265" s="119">
        <f t="shared" si="24"/>
        <v>3.165107000648637E-2</v>
      </c>
      <c r="K265" s="119">
        <f>(Constantes!$D$12/0.8)*(Constantes!$D$7*J265^2+Constantes!$D$8*J265+Constantes!$D$9)</f>
        <v>17.995645544493641</v>
      </c>
      <c r="L265" s="119">
        <f>(Constantes!$D$12/0.8)*(0.00376*D265^2-0.0516*D265-6.967)</f>
        <v>-4.3486064999999998</v>
      </c>
      <c r="M265" s="13"/>
    </row>
    <row r="266" spans="2:13" x14ac:dyDescent="0.3">
      <c r="B266" s="12"/>
      <c r="C266" s="68">
        <v>261</v>
      </c>
      <c r="D266" s="67">
        <f>(Observaciones!D266+Observaciones!E266)/2</f>
        <v>13.25</v>
      </c>
      <c r="E266" s="119">
        <f t="shared" si="20"/>
        <v>1.5232012546387372</v>
      </c>
      <c r="F266" s="119">
        <f t="shared" si="21"/>
        <v>9.943526343834895E-2</v>
      </c>
      <c r="G266" s="119">
        <f t="shared" si="22"/>
        <v>2.4697167499999999</v>
      </c>
      <c r="H266" s="119">
        <f>0.001013*Constantes!$D$6/(0.622*G266)</f>
        <v>4.5118956380367316E-2</v>
      </c>
      <c r="I266" s="119">
        <f t="shared" si="23"/>
        <v>0.35094014605756357</v>
      </c>
      <c r="J266" s="119">
        <f t="shared" si="24"/>
        <v>2.4627230442609345E-2</v>
      </c>
      <c r="K266" s="119">
        <f>(Constantes!$D$12/0.8)*(Constantes!$D$7*J266^2+Constantes!$D$8*J266+Constantes!$D$9)</f>
        <v>18.04627621913891</v>
      </c>
      <c r="L266" s="119">
        <f>(Constantes!$D$12/0.8)*(0.00376*D266^2-0.0516*D266-6.967)</f>
        <v>-4.3691156249999992</v>
      </c>
      <c r="M266" s="13"/>
    </row>
    <row r="267" spans="2:13" x14ac:dyDescent="0.3">
      <c r="B267" s="12"/>
      <c r="C267" s="68">
        <v>262</v>
      </c>
      <c r="D267" s="67">
        <f>(Observaciones!D267+Observaciones!E267)/2</f>
        <v>14.45</v>
      </c>
      <c r="E267" s="119">
        <f t="shared" si="20"/>
        <v>1.6467315635702708</v>
      </c>
      <c r="F267" s="119">
        <f t="shared" si="21"/>
        <v>0.10647699979012407</v>
      </c>
      <c r="G267" s="119">
        <f t="shared" si="22"/>
        <v>2.4668835499999999</v>
      </c>
      <c r="H267" s="119">
        <f>0.001013*Constantes!$D$6/(0.622*G267)</f>
        <v>4.5170775213573627E-2</v>
      </c>
      <c r="I267" s="119">
        <f t="shared" si="23"/>
        <v>0.3586259064602611</v>
      </c>
      <c r="J267" s="119">
        <f t="shared" si="24"/>
        <v>1.7596093298853012E-2</v>
      </c>
      <c r="K267" s="119">
        <f>(Constantes!$D$12/0.8)*(Constantes!$D$7*J267^2+Constantes!$D$8*J267+Constantes!$D$9)</f>
        <v>18.096125219937498</v>
      </c>
      <c r="L267" s="119">
        <f>(Constantes!$D$12/0.8)*(0.00376*D267^2-0.0516*D267-6.967)</f>
        <v>-4.3297016250000002</v>
      </c>
      <c r="M267" s="13"/>
    </row>
    <row r="268" spans="2:13" x14ac:dyDescent="0.3">
      <c r="B268" s="12"/>
      <c r="C268" s="68">
        <v>263</v>
      </c>
      <c r="D268" s="67">
        <f>(Observaciones!D268+Observaciones!E268)/2</f>
        <v>15.399999999999999</v>
      </c>
      <c r="E268" s="119">
        <f t="shared" si="20"/>
        <v>1.7506725002961008</v>
      </c>
      <c r="F268" s="119">
        <f t="shared" si="21"/>
        <v>0.11234826761695367</v>
      </c>
      <c r="G268" s="119">
        <f t="shared" si="22"/>
        <v>2.4646406000000001</v>
      </c>
      <c r="H268" s="119">
        <f>0.001013*Constantes!$D$6/(0.622*G268)</f>
        <v>4.5211882947604011E-2</v>
      </c>
      <c r="I268" s="119">
        <f t="shared" si="23"/>
        <v>0.36453307555197856</v>
      </c>
      <c r="J268" s="119">
        <f t="shared" si="24"/>
        <v>1.055974205289743E-2</v>
      </c>
      <c r="K268" s="119">
        <f>(Constantes!$D$12/0.8)*(Constantes!$D$7*J268^2+Constantes!$D$8*J268+Constantes!$D$9)</f>
        <v>18.145175547762914</v>
      </c>
      <c r="L268" s="119">
        <f>(Constantes!$D$12/0.8)*(0.00376*D268^2-0.0516*D268-6.967)</f>
        <v>-4.2936990000000002</v>
      </c>
      <c r="M268" s="13"/>
    </row>
    <row r="269" spans="2:13" x14ac:dyDescent="0.3">
      <c r="B269" s="12"/>
      <c r="C269" s="68">
        <v>264</v>
      </c>
      <c r="D269" s="67">
        <f>(Observaciones!D269+Observaciones!E269)/2</f>
        <v>14.299999999999999</v>
      </c>
      <c r="E269" s="119">
        <f t="shared" si="20"/>
        <v>1.6308247208216091</v>
      </c>
      <c r="F269" s="119">
        <f t="shared" si="21"/>
        <v>0.10557424069306127</v>
      </c>
      <c r="G269" s="119">
        <f t="shared" si="22"/>
        <v>2.4672377000000001</v>
      </c>
      <c r="H269" s="119">
        <f>0.001013*Constantes!$D$6/(0.622*G269)</f>
        <v>4.5164291351057304E-2</v>
      </c>
      <c r="I269" s="119">
        <f t="shared" si="23"/>
        <v>0.35767883107392273</v>
      </c>
      <c r="J269" s="119">
        <f t="shared" si="24"/>
        <v>3.520261727473677E-3</v>
      </c>
      <c r="K269" s="119">
        <f>(Constantes!$D$12/0.8)*(Constantes!$D$7*J269^2+Constantes!$D$8*J269+Constantes!$D$9)</f>
        <v>18.193411181281434</v>
      </c>
      <c r="L269" s="119">
        <f>(Constantes!$D$12/0.8)*(0.00376*D269^2-0.0516*D269-6.967)</f>
        <v>-4.3349984999999993</v>
      </c>
      <c r="M269" s="13"/>
    </row>
    <row r="270" spans="2:13" x14ac:dyDescent="0.3">
      <c r="B270" s="12"/>
      <c r="C270" s="68">
        <v>265</v>
      </c>
      <c r="D270" s="67">
        <f>(Observaciones!D270+Observaciones!E270)/2</f>
        <v>13.35</v>
      </c>
      <c r="E270" s="119">
        <f t="shared" si="20"/>
        <v>1.5331752529723204</v>
      </c>
      <c r="F270" s="119">
        <f t="shared" si="21"/>
        <v>0.1000065250127139</v>
      </c>
      <c r="G270" s="119">
        <f t="shared" si="22"/>
        <v>2.4694806499999999</v>
      </c>
      <c r="H270" s="119">
        <f>0.001013*Constantes!$D$6/(0.622*G270)</f>
        <v>4.5123270075071269E-2</v>
      </c>
      <c r="I270" s="119">
        <f t="shared" si="23"/>
        <v>0.35159012797989159</v>
      </c>
      <c r="J270" s="119">
        <f t="shared" si="24"/>
        <v>-3.5202617274733955E-3</v>
      </c>
      <c r="K270" s="119">
        <f>(Constantes!$D$12/0.8)*(Constantes!$D$7*J270^2+Constantes!$D$8*J270+Constantes!$D$9)</f>
        <v>18.240817083461586</v>
      </c>
      <c r="L270" s="119">
        <f>(Constantes!$D$12/0.8)*(0.00376*D270^2-0.0516*D270-6.967)</f>
        <v>-4.3660896249999999</v>
      </c>
      <c r="M270" s="13"/>
    </row>
    <row r="271" spans="2:13" x14ac:dyDescent="0.3">
      <c r="B271" s="12"/>
      <c r="C271" s="68">
        <v>266</v>
      </c>
      <c r="D271" s="67">
        <f>(Observaciones!D271+Observaciones!E271)/2</f>
        <v>12</v>
      </c>
      <c r="E271" s="119">
        <f t="shared" si="20"/>
        <v>1.4032466788795555</v>
      </c>
      <c r="F271" s="119">
        <f t="shared" si="21"/>
        <v>9.2525495616340561E-2</v>
      </c>
      <c r="G271" s="119">
        <f t="shared" si="22"/>
        <v>2.4726680000000001</v>
      </c>
      <c r="H271" s="119">
        <f>0.001013*Constantes!$D$6/(0.622*G271)</f>
        <v>4.5065104702739119E-2</v>
      </c>
      <c r="I271" s="119">
        <f t="shared" si="23"/>
        <v>0.34267103098752799</v>
      </c>
      <c r="J271" s="119">
        <f t="shared" si="24"/>
        <v>-1.0559742052897147E-2</v>
      </c>
      <c r="K271" s="119">
        <f>(Constantes!$D$12/0.8)*(Constantes!$D$7*J271^2+Constantes!$D$8*J271+Constantes!$D$9)</f>
        <v>18.287379206911446</v>
      </c>
      <c r="L271" s="119">
        <f>(Constantes!$D$12/0.8)*(0.00376*D271^2-0.0516*D271-6.967)</f>
        <v>-4.4029749999999996</v>
      </c>
      <c r="M271" s="13"/>
    </row>
    <row r="272" spans="2:13" x14ac:dyDescent="0.3">
      <c r="B272" s="12"/>
      <c r="C272" s="68">
        <v>267</v>
      </c>
      <c r="D272" s="67">
        <f>(Observaciones!D272+Observaciones!E272)/2</f>
        <v>12.65</v>
      </c>
      <c r="E272" s="119">
        <f t="shared" si="20"/>
        <v>1.4645445530759136</v>
      </c>
      <c r="F272" s="119">
        <f t="shared" si="21"/>
        <v>9.6065679685328434E-2</v>
      </c>
      <c r="G272" s="119">
        <f t="shared" si="22"/>
        <v>2.4711333499999997</v>
      </c>
      <c r="H272" s="119">
        <f>0.001013*Constantes!$D$6/(0.622*G272)</f>
        <v>4.5093091522200757E-2</v>
      </c>
      <c r="I272" s="119">
        <f t="shared" si="23"/>
        <v>0.34700421800471326</v>
      </c>
      <c r="J272" s="119">
        <f t="shared" si="24"/>
        <v>-1.7596093298852908E-2</v>
      </c>
      <c r="K272" s="119">
        <f>(Constantes!$D$12/0.8)*(Constantes!$D$7*J272^2+Constantes!$D$8*J272+Constantes!$D$9)</f>
        <v>18.333084498041206</v>
      </c>
      <c r="L272" s="119">
        <f>(Constantes!$D$12/0.8)*(0.00376*D272^2-0.0516*D272-6.967)</f>
        <v>-4.386284625</v>
      </c>
      <c r="M272" s="13"/>
    </row>
    <row r="273" spans="2:13" x14ac:dyDescent="0.3">
      <c r="B273" s="12"/>
      <c r="C273" s="68">
        <v>268</v>
      </c>
      <c r="D273" s="67">
        <f>(Observaciones!D273+Observaciones!E273)/2</f>
        <v>12.6</v>
      </c>
      <c r="E273" s="119">
        <f t="shared" si="20"/>
        <v>1.4597472514986058</v>
      </c>
      <c r="F273" s="119">
        <f t="shared" si="21"/>
        <v>9.5789323919104052E-2</v>
      </c>
      <c r="G273" s="119">
        <f t="shared" si="22"/>
        <v>2.4712513999999999</v>
      </c>
      <c r="H273" s="119">
        <f>0.001013*Constantes!$D$6/(0.622*G273)</f>
        <v>4.5090937455862456E-2</v>
      </c>
      <c r="I273" s="119">
        <f t="shared" si="23"/>
        <v>0.34667344489607588</v>
      </c>
      <c r="J273" s="119">
        <f t="shared" si="24"/>
        <v>-2.4627230442609244E-2</v>
      </c>
      <c r="K273" s="119">
        <f>(Constantes!$D$12/0.8)*(Constantes!$D$7*J273^2+Constantes!$D$8*J273+Constantes!$D$9)</f>
        <v>18.377920900049681</v>
      </c>
      <c r="L273" s="119">
        <f>(Constantes!$D$12/0.8)*(0.00376*D273^2-0.0516*D273-6.967)</f>
        <v>-4.3876390000000001</v>
      </c>
      <c r="M273" s="13"/>
    </row>
    <row r="274" spans="2:13" x14ac:dyDescent="0.3">
      <c r="B274" s="12"/>
      <c r="C274" s="68">
        <v>269</v>
      </c>
      <c r="D274" s="67">
        <f>(Observaciones!D274+Observaciones!E274)/2</f>
        <v>12.2</v>
      </c>
      <c r="E274" s="119">
        <f t="shared" si="20"/>
        <v>1.421862932192234</v>
      </c>
      <c r="F274" s="119">
        <f t="shared" si="21"/>
        <v>9.3602745308232094E-2</v>
      </c>
      <c r="G274" s="119">
        <f t="shared" si="22"/>
        <v>2.4721957999999997</v>
      </c>
      <c r="H274" s="119">
        <f>0.001013*Constantes!$D$6/(0.622*G274)</f>
        <v>4.5073712331002484E-2</v>
      </c>
      <c r="I274" s="119">
        <f t="shared" si="23"/>
        <v>0.34401194911201238</v>
      </c>
      <c r="J274" s="119">
        <f t="shared" si="24"/>
        <v>-3.1651070006486454E-2</v>
      </c>
      <c r="K274" s="119">
        <f>(Constantes!$D$12/0.8)*(Constantes!$D$7*J274^2+Constantes!$D$8*J274+Constantes!$D$9)</f>
        <v>18.421877354735049</v>
      </c>
      <c r="L274" s="119">
        <f>(Constantes!$D$12/0.8)*(0.00376*D274^2-0.0516*D274-6.967)</f>
        <v>-4.3980509999999997</v>
      </c>
      <c r="M274" s="13"/>
    </row>
    <row r="275" spans="2:13" x14ac:dyDescent="0.3">
      <c r="B275" s="12"/>
      <c r="C275" s="68">
        <v>270</v>
      </c>
      <c r="D275" s="67">
        <f>(Observaciones!D275+Observaciones!E275)/2</f>
        <v>11.5</v>
      </c>
      <c r="E275" s="119">
        <f t="shared" si="20"/>
        <v>1.3576395793502862</v>
      </c>
      <c r="F275" s="119">
        <f t="shared" si="21"/>
        <v>8.9878474493928939E-2</v>
      </c>
      <c r="G275" s="119">
        <f t="shared" si="22"/>
        <v>2.4738484999999999</v>
      </c>
      <c r="H275" s="119">
        <f>0.001013*Constantes!$D$6/(0.622*G275)</f>
        <v>4.5043600008291752E-2</v>
      </c>
      <c r="I275" s="119">
        <f t="shared" si="23"/>
        <v>0.33928927202235942</v>
      </c>
      <c r="J275" s="119">
        <f t="shared" si="24"/>
        <v>-3.8665530675234525E-2</v>
      </c>
      <c r="K275" s="119">
        <f>(Constantes!$D$12/0.8)*(Constantes!$D$7*J275^2+Constantes!$D$8*J275+Constantes!$D$9)</f>
        <v>18.464943803131227</v>
      </c>
      <c r="L275" s="119">
        <f>(Constantes!$D$12/0.8)*(0.00376*D275^2-0.0516*D275-6.967)</f>
        <v>-4.4144625</v>
      </c>
      <c r="M275" s="13"/>
    </row>
    <row r="276" spans="2:13" x14ac:dyDescent="0.3">
      <c r="B276" s="12"/>
      <c r="C276" s="68">
        <v>271</v>
      </c>
      <c r="D276" s="67">
        <f>(Observaciones!D276+Observaciones!E276)/2</f>
        <v>12.35</v>
      </c>
      <c r="E276" s="119">
        <f t="shared" si="20"/>
        <v>1.4359671208266067</v>
      </c>
      <c r="F276" s="119">
        <f t="shared" si="21"/>
        <v>9.4417676614232629E-2</v>
      </c>
      <c r="G276" s="119">
        <f t="shared" si="22"/>
        <v>2.47184165</v>
      </c>
      <c r="H276" s="119">
        <f>0.001013*Constantes!$D$6/(0.622*G276)</f>
        <v>4.5080170210382423E-2</v>
      </c>
      <c r="I276" s="119">
        <f t="shared" si="23"/>
        <v>0.34501319460891361</v>
      </c>
      <c r="J276" s="119">
        <f t="shared" si="24"/>
        <v>-4.5668533912773021E-2</v>
      </c>
      <c r="K276" s="119">
        <f>(Constantes!$D$12/0.8)*(Constantes!$D$7*J276^2+Constantes!$D$8*J276+Constantes!$D$9)</f>
        <v>18.507111184972956</v>
      </c>
      <c r="L276" s="119">
        <f>(Constantes!$D$12/0.8)*(0.00376*D276^2-0.0516*D276-6.967)</f>
        <v>-4.3942346249999993</v>
      </c>
      <c r="M276" s="13"/>
    </row>
    <row r="277" spans="2:13" x14ac:dyDescent="0.3">
      <c r="B277" s="12"/>
      <c r="C277" s="68">
        <v>272</v>
      </c>
      <c r="D277" s="67">
        <f>(Observaciones!D277+Observaciones!E277)/2</f>
        <v>13.35</v>
      </c>
      <c r="E277" s="119">
        <f t="shared" si="20"/>
        <v>1.5331752529723204</v>
      </c>
      <c r="F277" s="119">
        <f t="shared" si="21"/>
        <v>0.1000065250127139</v>
      </c>
      <c r="G277" s="119">
        <f t="shared" si="22"/>
        <v>2.4694806499999999</v>
      </c>
      <c r="H277" s="119">
        <f>0.001013*Constantes!$D$6/(0.622*G277)</f>
        <v>4.5123270075071269E-2</v>
      </c>
      <c r="I277" s="119">
        <f t="shared" si="23"/>
        <v>0.35159012797989159</v>
      </c>
      <c r="J277" s="119">
        <f t="shared" si="24"/>
        <v>-5.2658004578105488E-2</v>
      </c>
      <c r="K277" s="119">
        <f>(Constantes!$D$12/0.8)*(Constantes!$D$7*J277^2+Constantes!$D$8*J277+Constantes!$D$9)</f>
        <v>18.548371436993797</v>
      </c>
      <c r="L277" s="119">
        <f>(Constantes!$D$12/0.8)*(0.00376*D277^2-0.0516*D277-6.967)</f>
        <v>-4.3660896249999999</v>
      </c>
      <c r="M277" s="13"/>
    </row>
    <row r="278" spans="2:13" x14ac:dyDescent="0.3">
      <c r="B278" s="12"/>
      <c r="C278" s="68">
        <v>273</v>
      </c>
      <c r="D278" s="67">
        <f>(Observaciones!D278+Observaciones!E278)/2</f>
        <v>14.55</v>
      </c>
      <c r="E278" s="119">
        <f t="shared" si="20"/>
        <v>1.6574115820276645</v>
      </c>
      <c r="F278" s="119">
        <f t="shared" si="21"/>
        <v>0.10708247809803828</v>
      </c>
      <c r="G278" s="119">
        <f t="shared" si="22"/>
        <v>2.46664745</v>
      </c>
      <c r="H278" s="119">
        <f>0.001013*Constantes!$D$6/(0.622*G278)</f>
        <v>4.5175098822943884E-2</v>
      </c>
      <c r="I278" s="119">
        <f t="shared" si="23"/>
        <v>0.35925511691610273</v>
      </c>
      <c r="J278" s="119">
        <f t="shared" si="24"/>
        <v>-5.9631871540228636E-2</v>
      </c>
      <c r="K278" s="119">
        <f>(Constantes!$D$12/0.8)*(Constantes!$D$7*J278^2+Constantes!$D$8*J278+Constantes!$D$9)</f>
        <v>18.588717490062894</v>
      </c>
      <c r="L278" s="119">
        <f>(Constantes!$D$12/0.8)*(0.00376*D278^2-0.0516*D278-6.967)</f>
        <v>-4.3261116249999993</v>
      </c>
      <c r="M278" s="13"/>
    </row>
    <row r="279" spans="2:13" x14ac:dyDescent="0.3">
      <c r="B279" s="12"/>
      <c r="C279" s="68">
        <v>274</v>
      </c>
      <c r="D279" s="67">
        <f>(Observaciones!D279+Observaciones!E279)/2</f>
        <v>13.35</v>
      </c>
      <c r="E279" s="119">
        <f t="shared" si="20"/>
        <v>1.5331752529723204</v>
      </c>
      <c r="F279" s="119">
        <f t="shared" si="21"/>
        <v>0.1000065250127139</v>
      </c>
      <c r="G279" s="119">
        <f t="shared" si="22"/>
        <v>2.4694806499999999</v>
      </c>
      <c r="H279" s="119">
        <f>0.001013*Constantes!$D$6/(0.622*G279)</f>
        <v>4.5123270075071269E-2</v>
      </c>
      <c r="I279" s="119">
        <f t="shared" si="23"/>
        <v>0.35159012797989159</v>
      </c>
      <c r="J279" s="119">
        <f t="shared" si="24"/>
        <v>-6.6588068291853222E-2</v>
      </c>
      <c r="K279" s="119">
        <f>(Constantes!$D$12/0.8)*(Constantes!$D$7*J279^2+Constantes!$D$8*J279+Constantes!$D$9)</f>
        <v>18.628143265167381</v>
      </c>
      <c r="L279" s="119">
        <f>(Constantes!$D$12/0.8)*(0.00376*D279^2-0.0516*D279-6.967)</f>
        <v>-4.3660896249999999</v>
      </c>
      <c r="M279" s="13"/>
    </row>
    <row r="280" spans="2:13" x14ac:dyDescent="0.3">
      <c r="B280" s="12"/>
      <c r="C280" s="68">
        <v>275</v>
      </c>
      <c r="D280" s="67">
        <f>(Observaciones!D280+Observaciones!E280)/2</f>
        <v>14.5</v>
      </c>
      <c r="E280" s="119">
        <f t="shared" si="20"/>
        <v>1.6520640028566567</v>
      </c>
      <c r="F280" s="119">
        <f t="shared" si="21"/>
        <v>0.10677937410937641</v>
      </c>
      <c r="G280" s="119">
        <f t="shared" si="22"/>
        <v>2.4667654999999997</v>
      </c>
      <c r="H280" s="119">
        <f>0.001013*Constantes!$D$6/(0.622*G280)</f>
        <v>4.5172936914803029E-2</v>
      </c>
      <c r="I280" s="119">
        <f t="shared" si="23"/>
        <v>0.35894072909367275</v>
      </c>
      <c r="J280" s="119">
        <f t="shared" si="24"/>
        <v>-7.352453356175491E-2</v>
      </c>
      <c r="K280" s="119">
        <f>(Constantes!$D$12/0.8)*(Constantes!$D$7*J280^2+Constantes!$D$8*J280+Constantes!$D$9)</f>
        <v>18.66664366824908</v>
      </c>
      <c r="L280" s="119">
        <f>(Constantes!$D$12/0.8)*(0.00376*D280^2-0.0516*D280-6.967)</f>
        <v>-4.3279125000000001</v>
      </c>
      <c r="M280" s="13"/>
    </row>
    <row r="281" spans="2:13" x14ac:dyDescent="0.3">
      <c r="B281" s="12"/>
      <c r="C281" s="68">
        <v>276</v>
      </c>
      <c r="D281" s="67">
        <f>(Observaciones!D281+Observaciones!E281)/2</f>
        <v>14.05</v>
      </c>
      <c r="E281" s="119">
        <f t="shared" si="20"/>
        <v>1.604612725353836</v>
      </c>
      <c r="F281" s="119">
        <f t="shared" si="21"/>
        <v>0.10408410376289531</v>
      </c>
      <c r="G281" s="119">
        <f t="shared" si="22"/>
        <v>2.4678279499999998</v>
      </c>
      <c r="H281" s="119">
        <f>0.001013*Constantes!$D$6/(0.622*G281)</f>
        <v>4.5153489048988422E-2</v>
      </c>
      <c r="I281" s="119">
        <f t="shared" si="23"/>
        <v>0.35609168948623277</v>
      </c>
      <c r="J281" s="119">
        <f t="shared" si="24"/>
        <v>-8.0439211925572671E-2</v>
      </c>
      <c r="K281" s="119">
        <f>(Constantes!$D$12/0.8)*(Constantes!$D$7*J281^2+Constantes!$D$8*J281+Constantes!$D$9)</f>
        <v>18.704214583905081</v>
      </c>
      <c r="L281" s="119">
        <f>(Constantes!$D$12/0.8)*(0.00376*D281^2-0.0516*D281-6.967)</f>
        <v>-4.3435916249999993</v>
      </c>
      <c r="M281" s="13"/>
    </row>
    <row r="282" spans="2:13" x14ac:dyDescent="0.3">
      <c r="B282" s="12"/>
      <c r="C282" s="68">
        <v>277</v>
      </c>
      <c r="D282" s="67">
        <f>(Observaciones!D282+Observaciones!E282)/2</f>
        <v>9.15</v>
      </c>
      <c r="E282" s="119">
        <f t="shared" si="20"/>
        <v>1.1602772175252039</v>
      </c>
      <c r="F282" s="119">
        <f t="shared" si="21"/>
        <v>7.8284552595211263E-2</v>
      </c>
      <c r="G282" s="119">
        <f t="shared" si="22"/>
        <v>2.4793968500000001</v>
      </c>
      <c r="H282" s="119">
        <f>0.001013*Constantes!$D$6/(0.622*G282)</f>
        <v>4.4942802244470274E-2</v>
      </c>
      <c r="I282" s="119">
        <f t="shared" si="23"/>
        <v>0.3228445413311169</v>
      </c>
      <c r="J282" s="119">
        <f t="shared" si="24"/>
        <v>-8.7330054414876512E-2</v>
      </c>
      <c r="K282" s="119">
        <f>(Constantes!$D$12/0.8)*(Constantes!$D$7*J282^2+Constantes!$D$8*J282+Constantes!$D$9)</f>
        <v>18.740852867963497</v>
      </c>
      <c r="L282" s="119">
        <f>(Constantes!$D$12/0.8)*(0.00376*D282^2-0.0516*D282-6.967)</f>
        <v>-4.4527146249999996</v>
      </c>
      <c r="M282" s="13"/>
    </row>
    <row r="283" spans="2:13" x14ac:dyDescent="0.3">
      <c r="B283" s="12"/>
      <c r="C283" s="68">
        <v>278</v>
      </c>
      <c r="D283" s="67">
        <f>(Observaciones!D283+Observaciones!E283)/2</f>
        <v>14.5</v>
      </c>
      <c r="E283" s="119">
        <f t="shared" si="20"/>
        <v>1.6520640028566567</v>
      </c>
      <c r="F283" s="119">
        <f t="shared" si="21"/>
        <v>0.10677937410937641</v>
      </c>
      <c r="G283" s="119">
        <f t="shared" si="22"/>
        <v>2.4667654999999997</v>
      </c>
      <c r="H283" s="119">
        <f>0.001013*Constantes!$D$6/(0.622*G283)</f>
        <v>4.5172936914803029E-2</v>
      </c>
      <c r="I283" s="119">
        <f t="shared" si="23"/>
        <v>0.35894072909367275</v>
      </c>
      <c r="J283" s="119">
        <f t="shared" si="24"/>
        <v>-9.4195019124320281E-2</v>
      </c>
      <c r="K283" s="119">
        <f>(Constantes!$D$12/0.8)*(Constantes!$D$7*J283^2+Constantes!$D$8*J283+Constantes!$D$9)</f>
        <v>18.776556338946683</v>
      </c>
      <c r="L283" s="119">
        <f>(Constantes!$D$12/0.8)*(0.00376*D283^2-0.0516*D283-6.967)</f>
        <v>-4.3279125000000001</v>
      </c>
      <c r="M283" s="13"/>
    </row>
    <row r="284" spans="2:13" x14ac:dyDescent="0.3">
      <c r="B284" s="12"/>
      <c r="C284" s="68">
        <v>279</v>
      </c>
      <c r="D284" s="67">
        <f>(Observaciones!D284+Observaciones!E284)/2</f>
        <v>13.5</v>
      </c>
      <c r="E284" s="119">
        <f t="shared" si="20"/>
        <v>1.5482437315899678</v>
      </c>
      <c r="F284" s="119">
        <f t="shared" si="21"/>
        <v>0.10086865272047608</v>
      </c>
      <c r="G284" s="119">
        <f t="shared" si="22"/>
        <v>2.4691264999999998</v>
      </c>
      <c r="H284" s="119">
        <f>0.001013*Constantes!$D$6/(0.622*G284)</f>
        <v>4.512974216392418E-2</v>
      </c>
      <c r="I284" s="119">
        <f t="shared" si="23"/>
        <v>0.35256187200074002</v>
      </c>
      <c r="J284" s="119">
        <f t="shared" si="24"/>
        <v>-0.10103207181670253</v>
      </c>
      <c r="K284" s="119">
        <f>(Constantes!$D$12/0.8)*(Constantes!$D$7*J284^2+Constantes!$D$8*J284+Constantes!$D$9)</f>
        <v>18.811323768435788</v>
      </c>
      <c r="L284" s="119">
        <f>(Constantes!$D$12/0.8)*(0.00376*D284^2-0.0516*D284-6.967)</f>
        <v>-4.3614625</v>
      </c>
      <c r="M284" s="13"/>
    </row>
    <row r="285" spans="2:13" x14ac:dyDescent="0.3">
      <c r="B285" s="12"/>
      <c r="C285" s="68">
        <v>280</v>
      </c>
      <c r="D285" s="67">
        <f>(Observaciones!D285+Observaciones!E285)/2</f>
        <v>12.7</v>
      </c>
      <c r="E285" s="119">
        <f t="shared" si="20"/>
        <v>1.4693556920806219</v>
      </c>
      <c r="F285" s="119">
        <f t="shared" si="21"/>
        <v>9.6342714018342213E-2</v>
      </c>
      <c r="G285" s="119">
        <f t="shared" si="22"/>
        <v>2.4710152999999999</v>
      </c>
      <c r="H285" s="119">
        <f>0.001013*Constantes!$D$6/(0.622*G285)</f>
        <v>4.5095245794355275E-2</v>
      </c>
      <c r="I285" s="119">
        <f t="shared" si="23"/>
        <v>0.34733456468782936</v>
      </c>
      <c r="J285" s="119">
        <f t="shared" si="24"/>
        <v>-0.10783918652575494</v>
      </c>
      <c r="K285" s="119">
        <f>(Constantes!$D$12/0.8)*(Constantes!$D$7*J285^2+Constantes!$D$8*J285+Constantes!$D$9)</f>
        <v>18.845154870351635</v>
      </c>
      <c r="L285" s="119">
        <f>(Constantes!$D$12/0.8)*(0.00376*D285^2-0.0516*D285-6.967)</f>
        <v>-4.3849184999999995</v>
      </c>
      <c r="M285" s="13"/>
    </row>
    <row r="286" spans="2:13" x14ac:dyDescent="0.3">
      <c r="B286" s="12"/>
      <c r="C286" s="68">
        <v>281</v>
      </c>
      <c r="D286" s="67">
        <f>(Observaciones!D286+Observaciones!E286)/2</f>
        <v>9.9</v>
      </c>
      <c r="E286" s="119">
        <f t="shared" si="20"/>
        <v>1.2203261059395465</v>
      </c>
      <c r="F286" s="119">
        <f t="shared" si="21"/>
        <v>8.1837230413319473E-2</v>
      </c>
      <c r="G286" s="119">
        <f t="shared" si="22"/>
        <v>2.4776260999999997</v>
      </c>
      <c r="H286" s="119">
        <f>0.001013*Constantes!$D$6/(0.622*G286)</f>
        <v>4.4974922695201085E-2</v>
      </c>
      <c r="I286" s="119">
        <f t="shared" si="23"/>
        <v>0.3281896076316444</v>
      </c>
      <c r="J286" s="119">
        <f t="shared" si="24"/>
        <v>-0.11461434615647936</v>
      </c>
      <c r="K286" s="119">
        <f>(Constantes!$D$12/0.8)*(Constantes!$D$7*J286^2+Constantes!$D$8*J286+Constantes!$D$9)</f>
        <v>18.878050289168236</v>
      </c>
      <c r="L286" s="119">
        <f>(Constantes!$D$12/0.8)*(0.00376*D286^2-0.0516*D286-6.967)</f>
        <v>-4.4433264999999995</v>
      </c>
      <c r="M286" s="13"/>
    </row>
    <row r="287" spans="2:13" x14ac:dyDescent="0.3">
      <c r="B287" s="12"/>
      <c r="C287" s="68">
        <v>282</v>
      </c>
      <c r="D287" s="67">
        <f>(Observaciones!D287+Observaciones!E287)/2</f>
        <v>13.3</v>
      </c>
      <c r="E287" s="119">
        <f t="shared" si="20"/>
        <v>1.5281811116551587</v>
      </c>
      <c r="F287" s="119">
        <f t="shared" si="21"/>
        <v>9.9720546117296777E-2</v>
      </c>
      <c r="G287" s="119">
        <f t="shared" si="22"/>
        <v>2.4695986999999997</v>
      </c>
      <c r="H287" s="119">
        <f>0.001013*Constantes!$D$6/(0.622*G287)</f>
        <v>4.5121113124619215E-2</v>
      </c>
      <c r="I287" s="119">
        <f t="shared" si="23"/>
        <v>0.35126535211020804</v>
      </c>
      <c r="J287" s="119">
        <f t="shared" si="24"/>
        <v>-0.12135554308285744</v>
      </c>
      <c r="K287" s="119">
        <f>(Constantes!$D$12/0.8)*(Constantes!$D$7*J287^2+Constantes!$D$8*J287+Constantes!$D$9)</f>
        <v>18.910011587076482</v>
      </c>
      <c r="L287" s="119">
        <f>(Constantes!$D$12/0.8)*(0.00376*D287^2-0.0516*D287-6.967)</f>
        <v>-4.3676084999999993</v>
      </c>
      <c r="M287" s="13"/>
    </row>
    <row r="288" spans="2:13" x14ac:dyDescent="0.3">
      <c r="B288" s="12"/>
      <c r="C288" s="68">
        <v>283</v>
      </c>
      <c r="D288" s="67">
        <f>(Observaciones!D288+Observaciones!E288)/2</f>
        <v>12.5</v>
      </c>
      <c r="E288" s="119">
        <f t="shared" si="20"/>
        <v>1.4501940250881777</v>
      </c>
      <c r="F288" s="119">
        <f t="shared" si="21"/>
        <v>9.5238642712590429E-2</v>
      </c>
      <c r="G288" s="119">
        <f t="shared" si="22"/>
        <v>2.4714874999999998</v>
      </c>
      <c r="H288" s="119">
        <f>0.001013*Constantes!$D$6/(0.622*G288)</f>
        <v>4.5086629940516605E-2</v>
      </c>
      <c r="I288" s="119">
        <f t="shared" si="23"/>
        <v>0.34601062071581223</v>
      </c>
      <c r="J288" s="119">
        <f t="shared" si="24"/>
        <v>-0.12806077974275312</v>
      </c>
      <c r="K288" s="119">
        <f>(Constantes!$D$12/0.8)*(Constantes!$D$7*J288^2+Constantes!$D$8*J288+Constantes!$D$9)</f>
        <v>18.941041230116905</v>
      </c>
      <c r="L288" s="119">
        <f>(Constantes!$D$12/0.8)*(0.00376*D288^2-0.0516*D288-6.967)</f>
        <v>-4.3903125000000003</v>
      </c>
      <c r="M288" s="13"/>
    </row>
    <row r="289" spans="2:13" x14ac:dyDescent="0.3">
      <c r="B289" s="12"/>
      <c r="C289" s="68">
        <v>284</v>
      </c>
      <c r="D289" s="67">
        <f>(Observaciones!D289+Observaciones!E289)/2</f>
        <v>13.4</v>
      </c>
      <c r="E289" s="119">
        <f t="shared" si="20"/>
        <v>1.5381837134420713</v>
      </c>
      <c r="F289" s="119">
        <f t="shared" si="21"/>
        <v>0.10029320149589299</v>
      </c>
      <c r="G289" s="119">
        <f t="shared" si="22"/>
        <v>2.4693625999999997</v>
      </c>
      <c r="H289" s="119">
        <f>0.001013*Constantes!$D$6/(0.622*G289)</f>
        <v>4.5125427231753057E-2</v>
      </c>
      <c r="I289" s="119">
        <f t="shared" si="23"/>
        <v>0.35191447341494769</v>
      </c>
      <c r="J289" s="119">
        <f t="shared" si="24"/>
        <v>-0.13472806922983283</v>
      </c>
      <c r="K289" s="119">
        <f>(Constantes!$D$12/0.8)*(Constantes!$D$7*J289^2+Constantes!$D$8*J289+Constantes!$D$9)</f>
        <v>18.971142573301336</v>
      </c>
      <c r="L289" s="119">
        <f>(Constantes!$D$12/0.8)*(0.00376*D289^2-0.0516*D289-6.967)</f>
        <v>-4.3645589999999999</v>
      </c>
      <c r="M289" s="13"/>
    </row>
    <row r="290" spans="2:13" x14ac:dyDescent="0.3">
      <c r="B290" s="12"/>
      <c r="C290" s="68">
        <v>285</v>
      </c>
      <c r="D290" s="67">
        <f>(Observaciones!D290+Observaciones!E290)/2</f>
        <v>13.75</v>
      </c>
      <c r="E290" s="119">
        <f t="shared" si="20"/>
        <v>1.5736468149943981</v>
      </c>
      <c r="F290" s="119">
        <f t="shared" si="21"/>
        <v>0.10231958493462359</v>
      </c>
      <c r="G290" s="119">
        <f t="shared" si="22"/>
        <v>2.4685362500000001</v>
      </c>
      <c r="H290" s="119">
        <f>0.001013*Constantes!$D$6/(0.622*G290)</f>
        <v>4.5140533105443567E-2</v>
      </c>
      <c r="I290" s="119">
        <f t="shared" si="23"/>
        <v>0.35417281924860555</v>
      </c>
      <c r="J290" s="119">
        <f t="shared" si="24"/>
        <v>-0.14135543588232991</v>
      </c>
      <c r="K290" s="119">
        <f>(Constantes!$D$12/0.8)*(Constantes!$D$7*J290^2+Constantes!$D$8*J290+Constantes!$D$9)</f>
        <v>19.000319844744823</v>
      </c>
      <c r="L290" s="119">
        <f>(Constantes!$D$12/0.8)*(0.00376*D290^2-0.0516*D290-6.967)</f>
        <v>-4.353515625</v>
      </c>
      <c r="M290" s="13"/>
    </row>
    <row r="291" spans="2:13" x14ac:dyDescent="0.3">
      <c r="B291" s="12"/>
      <c r="C291" s="68">
        <v>286</v>
      </c>
      <c r="D291" s="67">
        <f>(Observaciones!D291+Observaciones!E291)/2</f>
        <v>11.4</v>
      </c>
      <c r="E291" s="119">
        <f t="shared" si="20"/>
        <v>1.3486760963347784</v>
      </c>
      <c r="F291" s="119">
        <f t="shared" si="21"/>
        <v>8.9356889727344888E-2</v>
      </c>
      <c r="G291" s="119">
        <f t="shared" si="22"/>
        <v>2.4740845999999999</v>
      </c>
      <c r="H291" s="119">
        <f>0.001013*Constantes!$D$6/(0.622*G291)</f>
        <v>4.5039301532014117E-2</v>
      </c>
      <c r="I291" s="119">
        <f t="shared" si="23"/>
        <v>0.33860789639405336</v>
      </c>
      <c r="J291" s="119">
        <f t="shared" si="24"/>
        <v>-0.14794091586847485</v>
      </c>
      <c r="K291" s="119">
        <f>(Constantes!$D$12/0.8)*(Constantes!$D$7*J291^2+Constantes!$D$8*J291+Constantes!$D$9)</f>
        <v>19.028578128829981</v>
      </c>
      <c r="L291" s="119">
        <f>(Constantes!$D$12/0.8)*(0.00376*D291^2-0.0516*D291-6.967)</f>
        <v>-4.4166189999999999</v>
      </c>
      <c r="M291" s="13"/>
    </row>
    <row r="292" spans="2:13" x14ac:dyDescent="0.3">
      <c r="B292" s="12"/>
      <c r="C292" s="68">
        <v>287</v>
      </c>
      <c r="D292" s="67">
        <f>(Observaciones!D292+Observaciones!E292)/2</f>
        <v>13.1</v>
      </c>
      <c r="E292" s="119">
        <f t="shared" si="20"/>
        <v>1.5083470419027751</v>
      </c>
      <c r="F292" s="119">
        <f t="shared" si="21"/>
        <v>9.8583579016665535E-2</v>
      </c>
      <c r="G292" s="119">
        <f t="shared" si="22"/>
        <v>2.4700709000000001</v>
      </c>
      <c r="H292" s="119">
        <f>0.001013*Constantes!$D$6/(0.622*G292)</f>
        <v>4.5112487384516987E-2</v>
      </c>
      <c r="I292" s="119">
        <f t="shared" si="23"/>
        <v>0.34996194939764519</v>
      </c>
      <c r="J292" s="119">
        <f t="shared" si="24"/>
        <v>-0.15448255776842154</v>
      </c>
      <c r="K292" s="119">
        <f>(Constantes!$D$12/0.8)*(Constantes!$D$7*J292^2+Constantes!$D$8*J292+Constantes!$D$9)</f>
        <v>19.055923348427321</v>
      </c>
      <c r="L292" s="119">
        <f>(Constantes!$D$12/0.8)*(0.00376*D292^2-0.0516*D292-6.967)</f>
        <v>-4.3735664999999999</v>
      </c>
      <c r="M292" s="13"/>
    </row>
    <row r="293" spans="2:13" x14ac:dyDescent="0.3">
      <c r="B293" s="12"/>
      <c r="C293" s="68">
        <v>288</v>
      </c>
      <c r="D293" s="67">
        <f>(Observaciones!D293+Observaciones!E293)/2</f>
        <v>13.95</v>
      </c>
      <c r="E293" s="119">
        <f t="shared" si="20"/>
        <v>1.5942318792002568</v>
      </c>
      <c r="F293" s="119">
        <f t="shared" si="21"/>
        <v>0.10349307775094918</v>
      </c>
      <c r="G293" s="119">
        <f t="shared" si="22"/>
        <v>2.4680640499999997</v>
      </c>
      <c r="H293" s="119">
        <f>0.001013*Constantes!$D$6/(0.622*G293)</f>
        <v>4.514916957487896E-2</v>
      </c>
      <c r="I293" s="119">
        <f t="shared" si="23"/>
        <v>0.35545379775699454</v>
      </c>
      <c r="J293" s="119">
        <f t="shared" si="24"/>
        <v>-0.16097842315249478</v>
      </c>
      <c r="K293" s="119">
        <f>(Constantes!$D$12/0.8)*(Constantes!$D$7*J293^2+Constantes!$D$8*J293+Constantes!$D$9)</f>
        <v>19.082362246196098</v>
      </c>
      <c r="L293" s="119">
        <f>(Constantes!$D$12/0.8)*(0.00376*D293^2-0.0516*D293-6.967)</f>
        <v>-4.3469466250000002</v>
      </c>
      <c r="M293" s="13"/>
    </row>
    <row r="294" spans="2:13" x14ac:dyDescent="0.3">
      <c r="B294" s="12"/>
      <c r="C294" s="68">
        <v>289</v>
      </c>
      <c r="D294" s="67">
        <f>(Observaciones!D294+Observaciones!E294)/2</f>
        <v>14.8</v>
      </c>
      <c r="E294" s="119">
        <f t="shared" si="20"/>
        <v>1.6843778570488643</v>
      </c>
      <c r="F294" s="119">
        <f t="shared" si="21"/>
        <v>0.10860899280138459</v>
      </c>
      <c r="G294" s="119">
        <f t="shared" si="22"/>
        <v>2.4660571999999998</v>
      </c>
      <c r="H294" s="119">
        <f>0.001013*Constantes!$D$6/(0.622*G294)</f>
        <v>4.5185911468360318E-2</v>
      </c>
      <c r="I294" s="119">
        <f t="shared" si="23"/>
        <v>0.36082052945585191</v>
      </c>
      <c r="J294" s="119">
        <f t="shared" si="24"/>
        <v>-0.16742658715558903</v>
      </c>
      <c r="K294" s="119">
        <f>(Constantes!$D$12/0.8)*(Constantes!$D$7*J294^2+Constantes!$D$8*J294+Constantes!$D$9)</f>
        <v>19.10790236499129</v>
      </c>
      <c r="L294" s="119">
        <f>(Constantes!$D$12/0.8)*(0.00376*D294^2-0.0516*D294-6.967)</f>
        <v>-4.3169310000000003</v>
      </c>
      <c r="M294" s="13"/>
    </row>
    <row r="295" spans="2:13" x14ac:dyDescent="0.3">
      <c r="B295" s="12"/>
      <c r="C295" s="68">
        <v>290</v>
      </c>
      <c r="D295" s="67">
        <f>(Observaciones!D295+Observaciones!E295)/2</f>
        <v>14.8</v>
      </c>
      <c r="E295" s="119">
        <f t="shared" si="20"/>
        <v>1.6843778570488643</v>
      </c>
      <c r="F295" s="119">
        <f t="shared" si="21"/>
        <v>0.10860899280138459</v>
      </c>
      <c r="G295" s="119">
        <f t="shared" si="22"/>
        <v>2.4660571999999998</v>
      </c>
      <c r="H295" s="119">
        <f>0.001013*Constantes!$D$6/(0.622*G295)</f>
        <v>4.5185911468360318E-2</v>
      </c>
      <c r="I295" s="119">
        <f t="shared" si="23"/>
        <v>0.36082052945585191</v>
      </c>
      <c r="J295" s="119">
        <f t="shared" si="24"/>
        <v>-0.17382513904754754</v>
      </c>
      <c r="K295" s="119">
        <f>(Constantes!$D$12/0.8)*(Constantes!$D$7*J295^2+Constantes!$D$8*J295+Constantes!$D$9)</f>
        <v>19.132552027403367</v>
      </c>
      <c r="L295" s="119">
        <f>(Constantes!$D$12/0.8)*(0.00376*D295^2-0.0516*D295-6.967)</f>
        <v>-4.3169310000000003</v>
      </c>
      <c r="M295" s="13"/>
    </row>
    <row r="296" spans="2:13" x14ac:dyDescent="0.3">
      <c r="B296" s="12"/>
      <c r="C296" s="68">
        <v>291</v>
      </c>
      <c r="D296" s="67">
        <f>(Observaciones!D296+Observaciones!E296)/2</f>
        <v>13.45</v>
      </c>
      <c r="E296" s="119">
        <f t="shared" si="20"/>
        <v>1.5432065279848868</v>
      </c>
      <c r="F296" s="119">
        <f t="shared" si="21"/>
        <v>0.1005805769400801</v>
      </c>
      <c r="G296" s="119">
        <f t="shared" si="22"/>
        <v>2.46924455</v>
      </c>
      <c r="H296" s="119">
        <f>0.001013*Constantes!$D$6/(0.622*G296)</f>
        <v>4.5127584594694167E-2</v>
      </c>
      <c r="I296" s="119">
        <f t="shared" si="23"/>
        <v>0.35223838816895903</v>
      </c>
      <c r="J296" s="119">
        <f t="shared" si="24"/>
        <v>-0.18017218279935251</v>
      </c>
      <c r="K296" s="119">
        <f>(Constantes!$D$12/0.8)*(Constantes!$D$7*J296^2+Constantes!$D$8*J296+Constantes!$D$9)</f>
        <v>19.156320314458515</v>
      </c>
      <c r="L296" s="119">
        <f>(Constantes!$D$12/0.8)*(0.00376*D296^2-0.0516*D296-6.967)</f>
        <v>-4.3630166249999993</v>
      </c>
      <c r="M296" s="13"/>
    </row>
    <row r="297" spans="2:13" x14ac:dyDescent="0.3">
      <c r="B297" s="12"/>
      <c r="C297" s="68">
        <v>292</v>
      </c>
      <c r="D297" s="67">
        <f>(Observaciones!D297+Observaciones!E297)/2</f>
        <v>13.75</v>
      </c>
      <c r="E297" s="119">
        <f t="shared" si="20"/>
        <v>1.5736468149943981</v>
      </c>
      <c r="F297" s="119">
        <f t="shared" si="21"/>
        <v>0.10231958493462359</v>
      </c>
      <c r="G297" s="119">
        <f t="shared" si="22"/>
        <v>2.4685362500000001</v>
      </c>
      <c r="H297" s="119">
        <f>0.001013*Constantes!$D$6/(0.622*G297)</f>
        <v>4.5140533105443567E-2</v>
      </c>
      <c r="I297" s="119">
        <f t="shared" si="23"/>
        <v>0.35417281924860555</v>
      </c>
      <c r="J297" s="119">
        <f t="shared" si="24"/>
        <v>-0.18646583764495972</v>
      </c>
      <c r="K297" s="119">
        <f>(Constantes!$D$12/0.8)*(Constantes!$D$7*J297^2+Constantes!$D$8*J297+Constantes!$D$9)</f>
        <v>19.179217043507954</v>
      </c>
      <c r="L297" s="119">
        <f>(Constantes!$D$12/0.8)*(0.00376*D297^2-0.0516*D297-6.967)</f>
        <v>-4.353515625</v>
      </c>
      <c r="M297" s="13"/>
    </row>
    <row r="298" spans="2:13" x14ac:dyDescent="0.3">
      <c r="B298" s="12"/>
      <c r="C298" s="68">
        <v>293</v>
      </c>
      <c r="D298" s="67">
        <f>(Observaciones!D298+Observaciones!E298)/2</f>
        <v>12.7</v>
      </c>
      <c r="E298" s="119">
        <f t="shared" si="20"/>
        <v>1.4693556920806219</v>
      </c>
      <c r="F298" s="119">
        <f t="shared" si="21"/>
        <v>9.6342714018342213E-2</v>
      </c>
      <c r="G298" s="119">
        <f t="shared" si="22"/>
        <v>2.4710152999999999</v>
      </c>
      <c r="H298" s="119">
        <f>0.001013*Constantes!$D$6/(0.622*G298)</f>
        <v>4.5095245794355275E-2</v>
      </c>
      <c r="I298" s="119">
        <f t="shared" si="23"/>
        <v>0.34733456468782936</v>
      </c>
      <c r="J298" s="119">
        <f t="shared" si="24"/>
        <v>-0.19270423863861033</v>
      </c>
      <c r="K298" s="119">
        <f>(Constantes!$D$12/0.8)*(Constantes!$D$7*J298^2+Constantes!$D$8*J298+Constantes!$D$9)</f>
        <v>19.201252745335921</v>
      </c>
      <c r="L298" s="119">
        <f>(Constantes!$D$12/0.8)*(0.00376*D298^2-0.0516*D298-6.967)</f>
        <v>-4.3849184999999995</v>
      </c>
      <c r="M298" s="13"/>
    </row>
    <row r="299" spans="2:13" x14ac:dyDescent="0.3">
      <c r="B299" s="12"/>
      <c r="C299" s="68">
        <v>294</v>
      </c>
      <c r="D299" s="67">
        <f>(Observaciones!D299+Observaciones!E299)/2</f>
        <v>13.65</v>
      </c>
      <c r="E299" s="119">
        <f t="shared" si="20"/>
        <v>1.5634420277037249</v>
      </c>
      <c r="F299" s="119">
        <f t="shared" si="21"/>
        <v>0.1017370958602755</v>
      </c>
      <c r="G299" s="119">
        <f t="shared" si="22"/>
        <v>2.4687723500000001</v>
      </c>
      <c r="H299" s="119">
        <f>0.001013*Constantes!$D$6/(0.622*G299)</f>
        <v>4.5136216109643537E-2</v>
      </c>
      <c r="I299" s="119">
        <f t="shared" si="23"/>
        <v>0.35352973562893358</v>
      </c>
      <c r="J299" s="119">
        <f t="shared" si="24"/>
        <v>-0.19888553720745428</v>
      </c>
      <c r="K299" s="119">
        <f>(Constantes!$D$12/0.8)*(Constantes!$D$7*J299^2+Constantes!$D$8*J299+Constantes!$D$9)</f>
        <v>19.22243864051676</v>
      </c>
      <c r="L299" s="119">
        <f>(Constantes!$D$12/0.8)*(0.00376*D299^2-0.0516*D299-6.967)</f>
        <v>-4.3567296249999998</v>
      </c>
      <c r="M299" s="13"/>
    </row>
    <row r="300" spans="2:13" x14ac:dyDescent="0.3">
      <c r="B300" s="12"/>
      <c r="C300" s="68">
        <v>295</v>
      </c>
      <c r="D300" s="67">
        <f>(Observaciones!D300+Observaciones!E300)/2</f>
        <v>14.05</v>
      </c>
      <c r="E300" s="119">
        <f t="shared" si="20"/>
        <v>1.604612725353836</v>
      </c>
      <c r="F300" s="119">
        <f t="shared" si="21"/>
        <v>0.10408410376289531</v>
      </c>
      <c r="G300" s="119">
        <f t="shared" si="22"/>
        <v>2.4678279499999998</v>
      </c>
      <c r="H300" s="119">
        <f>0.001013*Constantes!$D$6/(0.622*G300)</f>
        <v>4.5153489048988422E-2</v>
      </c>
      <c r="I300" s="119">
        <f t="shared" si="23"/>
        <v>0.35609168948623277</v>
      </c>
      <c r="J300" s="119">
        <f t="shared" si="24"/>
        <v>-0.2050079016993222</v>
      </c>
      <c r="K300" s="119">
        <f>(Constantes!$D$12/0.8)*(Constantes!$D$7*J300^2+Constantes!$D$8*J300+Constantes!$D$9)</f>
        <v>19.242786615052502</v>
      </c>
      <c r="L300" s="119">
        <f>(Constantes!$D$12/0.8)*(0.00376*D300^2-0.0516*D300-6.967)</f>
        <v>-4.3435916249999993</v>
      </c>
      <c r="M300" s="13"/>
    </row>
    <row r="301" spans="2:13" x14ac:dyDescent="0.3">
      <c r="B301" s="12"/>
      <c r="C301" s="68">
        <v>296</v>
      </c>
      <c r="D301" s="67">
        <f>(Observaciones!D301+Observaciones!E301)/2</f>
        <v>14.600000000000001</v>
      </c>
      <c r="E301" s="119">
        <f t="shared" si="20"/>
        <v>1.662774337609296</v>
      </c>
      <c r="F301" s="119">
        <f t="shared" si="21"/>
        <v>0.10738631317466249</v>
      </c>
      <c r="G301" s="119">
        <f t="shared" si="22"/>
        <v>2.4665293999999998</v>
      </c>
      <c r="H301" s="119">
        <f>0.001013*Constantes!$D$6/(0.622*G301)</f>
        <v>4.5177260938025939E-2</v>
      </c>
      <c r="I301" s="119">
        <f t="shared" si="23"/>
        <v>0.35956906979682202</v>
      </c>
      <c r="J301" s="119">
        <f t="shared" si="24"/>
        <v>-0.2110695179254837</v>
      </c>
      <c r="K301" s="119">
        <f>(Constantes!$D$12/0.8)*(Constantes!$D$7*J301^2+Constantes!$D$8*J301+Constantes!$D$9)</f>
        <v>19.262309195323006</v>
      </c>
      <c r="L301" s="119">
        <f>(Constantes!$D$12/0.8)*(0.00376*D301^2-0.0516*D301-6.967)</f>
        <v>-4.3242989999999999</v>
      </c>
      <c r="M301" s="13"/>
    </row>
    <row r="302" spans="2:13" x14ac:dyDescent="0.3">
      <c r="B302" s="12"/>
      <c r="C302" s="68">
        <v>297</v>
      </c>
      <c r="D302" s="67">
        <f>(Observaciones!D302+Observaciones!E302)/2</f>
        <v>11.3</v>
      </c>
      <c r="E302" s="119">
        <f t="shared" si="20"/>
        <v>1.3397646526819857</v>
      </c>
      <c r="F302" s="119">
        <f t="shared" si="21"/>
        <v>8.8837887126731518E-2</v>
      </c>
      <c r="G302" s="119">
        <f t="shared" si="22"/>
        <v>2.4743206999999998</v>
      </c>
      <c r="H302" s="119">
        <f>0.001013*Constantes!$D$6/(0.622*G302)</f>
        <v>4.5035003876058806E-2</v>
      </c>
      <c r="I302" s="119">
        <f t="shared" si="23"/>
        <v>0.33792485453988758</v>
      </c>
      <c r="J302" s="119">
        <f t="shared" si="24"/>
        <v>-0.21706858969823065</v>
      </c>
      <c r="K302" s="119">
        <f>(Constantes!$D$12/0.8)*(Constantes!$D$7*J302^2+Constantes!$D$8*J302+Constantes!$D$9)</f>
        <v>19.281019522381676</v>
      </c>
      <c r="L302" s="119">
        <f>(Constantes!$D$12/0.8)*(0.00376*D302^2-0.0516*D302-6.967)</f>
        <v>-4.4187285000000003</v>
      </c>
      <c r="M302" s="13"/>
    </row>
    <row r="303" spans="2:13" x14ac:dyDescent="0.3">
      <c r="B303" s="12"/>
      <c r="C303" s="68">
        <v>298</v>
      </c>
      <c r="D303" s="67">
        <f>(Observaciones!D303+Observaciones!E303)/2</f>
        <v>11.45</v>
      </c>
      <c r="E303" s="119">
        <f t="shared" si="20"/>
        <v>1.3531513167724236</v>
      </c>
      <c r="F303" s="119">
        <f t="shared" si="21"/>
        <v>8.9617358691077773E-2</v>
      </c>
      <c r="G303" s="119">
        <f t="shared" si="22"/>
        <v>2.4739665500000001</v>
      </c>
      <c r="H303" s="119">
        <f>0.001013*Constantes!$D$6/(0.622*G303)</f>
        <v>4.504145066759796E-2</v>
      </c>
      <c r="I303" s="119">
        <f t="shared" si="23"/>
        <v>0.33894879271912193</v>
      </c>
      <c r="J303" s="119">
        <f t="shared" si="24"/>
        <v>-0.22300333936312614</v>
      </c>
      <c r="K303" s="119">
        <f>(Constantes!$D$12/0.8)*(Constantes!$D$7*J303^2+Constantes!$D$8*J303+Constantes!$D$9)</f>
        <v>19.298931325630409</v>
      </c>
      <c r="L303" s="119">
        <f>(Constantes!$D$12/0.8)*(0.00376*D303^2-0.0516*D303-6.967)</f>
        <v>-4.4155466249999993</v>
      </c>
      <c r="M303" s="13"/>
    </row>
    <row r="304" spans="2:13" x14ac:dyDescent="0.3">
      <c r="B304" s="12"/>
      <c r="C304" s="68">
        <v>299</v>
      </c>
      <c r="D304" s="67">
        <f>(Observaciones!D304+Observaciones!E304)/2</f>
        <v>12.9</v>
      </c>
      <c r="E304" s="119">
        <f t="shared" si="20"/>
        <v>1.4887393027557323</v>
      </c>
      <c r="F304" s="119">
        <f t="shared" si="21"/>
        <v>9.7457663967834368E-2</v>
      </c>
      <c r="G304" s="119">
        <f t="shared" si="22"/>
        <v>2.4705431</v>
      </c>
      <c r="H304" s="119">
        <f>0.001013*Constantes!$D$6/(0.622*G304)</f>
        <v>4.5103864941725781E-2</v>
      </c>
      <c r="I304" s="119">
        <f t="shared" si="23"/>
        <v>0.34865168081674919</v>
      </c>
      <c r="J304" s="119">
        <f t="shared" si="24"/>
        <v>-0.22887200832576207</v>
      </c>
      <c r="K304" s="119">
        <f>(Constantes!$D$12/0.8)*(Constantes!$D$7*J304^2+Constantes!$D$8*J304+Constantes!$D$9)</f>
        <v>19.316058895908128</v>
      </c>
      <c r="L304" s="119">
        <f>(Constantes!$D$12/0.8)*(0.00376*D304^2-0.0516*D304-6.967)</f>
        <v>-4.3793364999999991</v>
      </c>
      <c r="M304" s="13"/>
    </row>
    <row r="305" spans="2:13" x14ac:dyDescent="0.3">
      <c r="B305" s="12"/>
      <c r="C305" s="68">
        <v>300</v>
      </c>
      <c r="D305" s="67">
        <f>(Observaciones!D305+Observaciones!E305)/2</f>
        <v>14.35</v>
      </c>
      <c r="E305" s="119">
        <f t="shared" si="20"/>
        <v>1.6361119589017179</v>
      </c>
      <c r="F305" s="119">
        <f t="shared" si="21"/>
        <v>0.10587443449555982</v>
      </c>
      <c r="G305" s="119">
        <f t="shared" si="22"/>
        <v>2.4671196499999999</v>
      </c>
      <c r="H305" s="119">
        <f>0.001013*Constantes!$D$6/(0.622*G305)</f>
        <v>4.5166452431730474E-2</v>
      </c>
      <c r="I305" s="119">
        <f t="shared" si="23"/>
        <v>0.35799495730755543</v>
      </c>
      <c r="J305" s="119">
        <f t="shared" si="24"/>
        <v>-0.23467285757286865</v>
      </c>
      <c r="K305" s="119">
        <f>(Constantes!$D$12/0.8)*(Constantes!$D$7*J305^2+Constantes!$D$8*J305+Constantes!$D$9)</f>
        <v>19.332417058028007</v>
      </c>
      <c r="L305" s="119">
        <f>(Constantes!$D$12/0.8)*(0.00376*D305^2-0.0516*D305-6.967)</f>
        <v>-4.3332446249999998</v>
      </c>
      <c r="M305" s="13"/>
    </row>
    <row r="306" spans="2:13" x14ac:dyDescent="0.3">
      <c r="B306" s="12"/>
      <c r="C306" s="68">
        <v>301</v>
      </c>
      <c r="D306" s="67">
        <f>(Observaciones!D306+Observaciones!E306)/2</f>
        <v>15.75</v>
      </c>
      <c r="E306" s="119">
        <f t="shared" si="20"/>
        <v>1.7903914829906238</v>
      </c>
      <c r="F306" s="119">
        <f t="shared" si="21"/>
        <v>0.11457959266903198</v>
      </c>
      <c r="G306" s="119">
        <f t="shared" si="22"/>
        <v>2.46381425</v>
      </c>
      <c r="H306" s="119">
        <f>0.001013*Constantes!$D$6/(0.622*G306)</f>
        <v>4.5227046769094927E-2</v>
      </c>
      <c r="I306" s="119">
        <f t="shared" si="23"/>
        <v>0.36666971208022214</v>
      </c>
      <c r="J306" s="119">
        <f t="shared" si="24"/>
        <v>-0.24040416818762159</v>
      </c>
      <c r="K306" s="119">
        <f>(Constantes!$D$12/0.8)*(Constantes!$D$7*J306^2+Constantes!$D$8*J306+Constantes!$D$9)</f>
        <v>19.348021142799002</v>
      </c>
      <c r="L306" s="119">
        <f>(Constantes!$D$12/0.8)*(0.00376*D306^2-0.0516*D306-6.967)</f>
        <v>-4.2793656250000005</v>
      </c>
      <c r="M306" s="13"/>
    </row>
    <row r="307" spans="2:13" x14ac:dyDescent="0.3">
      <c r="B307" s="12"/>
      <c r="C307" s="68">
        <v>302</v>
      </c>
      <c r="D307" s="67">
        <f>(Observaciones!D307+Observaciones!E307)/2</f>
        <v>15.6</v>
      </c>
      <c r="E307" s="119">
        <f t="shared" si="20"/>
        <v>1.7732733774914811</v>
      </c>
      <c r="F307" s="119">
        <f t="shared" si="21"/>
        <v>0.11361874538407207</v>
      </c>
      <c r="G307" s="119">
        <f t="shared" si="22"/>
        <v>2.4641683999999997</v>
      </c>
      <c r="H307" s="119">
        <f>0.001013*Constantes!$D$6/(0.622*G307)</f>
        <v>4.522054674311729E-2</v>
      </c>
      <c r="I307" s="119">
        <f t="shared" si="23"/>
        <v>0.36575663025648686</v>
      </c>
      <c r="J307" s="119">
        <f t="shared" si="24"/>
        <v>-0.24606424185899337</v>
      </c>
      <c r="K307" s="119">
        <f>(Constantes!$D$12/0.8)*(Constantes!$D$7*J307^2+Constantes!$D$8*J307+Constantes!$D$9)</f>
        <v>19.362886958567977</v>
      </c>
      <c r="L307" s="119">
        <f>(Constantes!$D$12/0.8)*(0.00376*D307^2-0.0516*D307-6.967)</f>
        <v>-4.2855790000000002</v>
      </c>
      <c r="M307" s="13"/>
    </row>
    <row r="308" spans="2:13" x14ac:dyDescent="0.3">
      <c r="B308" s="12"/>
      <c r="C308" s="68">
        <v>303</v>
      </c>
      <c r="D308" s="67">
        <f>(Observaciones!D308+Observaciones!E308)/2</f>
        <v>14.15</v>
      </c>
      <c r="E308" s="119">
        <f t="shared" si="20"/>
        <v>1.6150528288927855</v>
      </c>
      <c r="F308" s="119">
        <f t="shared" si="21"/>
        <v>0.10467799774317721</v>
      </c>
      <c r="G308" s="119">
        <f t="shared" si="22"/>
        <v>2.4675918499999998</v>
      </c>
      <c r="H308" s="119">
        <f>0.001013*Constantes!$D$6/(0.622*G308)</f>
        <v>4.5157809349675282E-2</v>
      </c>
      <c r="I308" s="119">
        <f t="shared" si="23"/>
        <v>0.35672784756039339</v>
      </c>
      <c r="J308" s="119">
        <f t="shared" si="24"/>
        <v>-0.25165140138500103</v>
      </c>
      <c r="K308" s="119">
        <f>(Constantes!$D$12/0.8)*(Constantes!$D$7*J308^2+Constantes!$D$8*J308+Constantes!$D$9)</f>
        <v>19.377030762319141</v>
      </c>
      <c r="L308" s="119">
        <f>(Constantes!$D$12/0.8)*(0.00376*D308^2-0.0516*D308-6.967)</f>
        <v>-4.3401896249999998</v>
      </c>
      <c r="M308" s="13"/>
    </row>
    <row r="309" spans="2:13" x14ac:dyDescent="0.3">
      <c r="B309" s="12"/>
      <c r="C309" s="68">
        <v>304</v>
      </c>
      <c r="D309" s="67">
        <f>(Observaciones!D309+Observaciones!E309)/2</f>
        <v>14.9</v>
      </c>
      <c r="E309" s="119">
        <f t="shared" si="20"/>
        <v>1.6952716301356707</v>
      </c>
      <c r="F309" s="119">
        <f t="shared" si="21"/>
        <v>0.10922475617100802</v>
      </c>
      <c r="G309" s="119">
        <f t="shared" si="22"/>
        <v>2.4658210999999999</v>
      </c>
      <c r="H309" s="119">
        <f>0.001013*Constantes!$D$6/(0.622*G309)</f>
        <v>4.5190237975947463E-2</v>
      </c>
      <c r="I309" s="119">
        <f t="shared" si="23"/>
        <v>0.36144364658766281</v>
      </c>
      <c r="J309" s="119">
        <f t="shared" si="24"/>
        <v>-0.25716399116969629</v>
      </c>
      <c r="K309" s="119">
        <f>(Constantes!$D$12/0.8)*(Constantes!$D$7*J309^2+Constantes!$D$8*J309+Constantes!$D$9)</f>
        <v>19.390469230368165</v>
      </c>
      <c r="L309" s="119">
        <f>(Constantes!$D$12/0.8)*(0.00376*D309^2-0.0516*D309-6.967)</f>
        <v>-4.3131765</v>
      </c>
      <c r="M309" s="13"/>
    </row>
    <row r="310" spans="2:13" x14ac:dyDescent="0.3">
      <c r="B310" s="12"/>
      <c r="C310" s="68">
        <v>305</v>
      </c>
      <c r="D310" s="67">
        <f>(Observaciones!D310+Observaciones!E310)/2</f>
        <v>14.5</v>
      </c>
      <c r="E310" s="119">
        <f t="shared" si="20"/>
        <v>1.6520640028566567</v>
      </c>
      <c r="F310" s="119">
        <f t="shared" si="21"/>
        <v>0.10677937410937641</v>
      </c>
      <c r="G310" s="119">
        <f t="shared" si="22"/>
        <v>2.4667654999999997</v>
      </c>
      <c r="H310" s="119">
        <f>0.001013*Constantes!$D$6/(0.622*G310)</f>
        <v>4.5172936914803029E-2</v>
      </c>
      <c r="I310" s="119">
        <f t="shared" si="23"/>
        <v>0.35894072909367275</v>
      </c>
      <c r="J310" s="119">
        <f t="shared" si="24"/>
        <v>-0.2626003777137545</v>
      </c>
      <c r="K310" s="119">
        <f>(Constantes!$D$12/0.8)*(Constantes!$D$7*J310^2+Constantes!$D$8*J310+Constantes!$D$9)</f>
        <v>19.403219428688548</v>
      </c>
      <c r="L310" s="119">
        <f>(Constantes!$D$12/0.8)*(0.00376*D310^2-0.0516*D310-6.967)</f>
        <v>-4.3279125000000001</v>
      </c>
      <c r="M310" s="13"/>
    </row>
    <row r="311" spans="2:13" x14ac:dyDescent="0.3">
      <c r="B311" s="12"/>
      <c r="C311" s="68">
        <v>306</v>
      </c>
      <c r="D311" s="67">
        <f>(Observaciones!D311+Observaciones!E311)/2</f>
        <v>14.6</v>
      </c>
      <c r="E311" s="119">
        <f t="shared" si="20"/>
        <v>1.6627743376092956</v>
      </c>
      <c r="F311" s="119">
        <f t="shared" si="21"/>
        <v>0.10738631317466246</v>
      </c>
      <c r="G311" s="119">
        <f t="shared" si="22"/>
        <v>2.4665293999999998</v>
      </c>
      <c r="H311" s="119">
        <f>0.001013*Constantes!$D$6/(0.622*G311)</f>
        <v>4.5177260938025939E-2</v>
      </c>
      <c r="I311" s="119">
        <f t="shared" si="23"/>
        <v>0.35956906979682196</v>
      </c>
      <c r="J311" s="119">
        <f t="shared" si="24"/>
        <v>-0.26795895009851578</v>
      </c>
      <c r="K311" s="119">
        <f>(Constantes!$D$12/0.8)*(Constantes!$D$7*J311^2+Constantes!$D$8*J311+Constantes!$D$9)</f>
        <v>19.415298782908465</v>
      </c>
      <c r="L311" s="119">
        <f>(Constantes!$D$12/0.8)*(0.00376*D311^2-0.0516*D311-6.967)</f>
        <v>-4.3242989999999999</v>
      </c>
      <c r="M311" s="13"/>
    </row>
    <row r="312" spans="2:13" x14ac:dyDescent="0.3">
      <c r="B312" s="12"/>
      <c r="C312" s="68">
        <v>307</v>
      </c>
      <c r="D312" s="67">
        <f>(Observaciones!D312+Observaciones!E312)/2</f>
        <v>15</v>
      </c>
      <c r="E312" s="119">
        <f t="shared" si="20"/>
        <v>1.7062271396379793</v>
      </c>
      <c r="F312" s="119">
        <f t="shared" si="21"/>
        <v>0.10984348383671551</v>
      </c>
      <c r="G312" s="119">
        <f t="shared" si="22"/>
        <v>2.4655849999999999</v>
      </c>
      <c r="H312" s="119">
        <f>0.001013*Constantes!$D$6/(0.622*G312)</f>
        <v>4.5194565312131819E-2</v>
      </c>
      <c r="I312" s="119">
        <f t="shared" si="23"/>
        <v>0.36206502083102154</v>
      </c>
      <c r="J312" s="119">
        <f t="shared" si="24"/>
        <v>-0.27323812046333507</v>
      </c>
      <c r="K312" s="119">
        <f>(Constantes!$D$12/0.8)*(Constantes!$D$7*J312^2+Constantes!$D$8*J312+Constantes!$D$9)</f>
        <v>19.426725048016468</v>
      </c>
      <c r="L312" s="119">
        <f>(Constantes!$D$12/0.8)*(0.00376*D312^2-0.0516*D312-6.967)</f>
        <v>-4.3093749999999993</v>
      </c>
      <c r="M312" s="13"/>
    </row>
    <row r="313" spans="2:13" x14ac:dyDescent="0.3">
      <c r="B313" s="12"/>
      <c r="C313" s="68">
        <v>308</v>
      </c>
      <c r="D313" s="67">
        <f>(Observaciones!D313+Observaciones!E313)/2</f>
        <v>14.25</v>
      </c>
      <c r="E313" s="119">
        <f t="shared" si="20"/>
        <v>1.6255524772300411</v>
      </c>
      <c r="F313" s="119">
        <f t="shared" si="21"/>
        <v>0.10527477090559632</v>
      </c>
      <c r="G313" s="119">
        <f t="shared" si="22"/>
        <v>2.4673557499999998</v>
      </c>
      <c r="H313" s="119">
        <f>0.001013*Constantes!$D$6/(0.622*G313)</f>
        <v>4.5162130477176848E-2</v>
      </c>
      <c r="I313" s="119">
        <f t="shared" si="23"/>
        <v>0.35736227060066839</v>
      </c>
      <c r="J313" s="119">
        <f t="shared" si="24"/>
        <v>-0.27843632447609956</v>
      </c>
      <c r="K313" s="119">
        <f>(Constantes!$D$12/0.8)*(Constantes!$D$7*J313^2+Constantes!$D$8*J313+Constantes!$D$9)</f>
        <v>19.437516277814861</v>
      </c>
      <c r="L313" s="119">
        <f>(Constantes!$D$12/0.8)*(0.00376*D313^2-0.0516*D313-6.967)</f>
        <v>-4.3367406249999991</v>
      </c>
      <c r="M313" s="13"/>
    </row>
    <row r="314" spans="2:13" x14ac:dyDescent="0.3">
      <c r="B314" s="12"/>
      <c r="C314" s="68">
        <v>309</v>
      </c>
      <c r="D314" s="67">
        <f>(Observaciones!D314+Observaciones!E314)/2</f>
        <v>15.6</v>
      </c>
      <c r="E314" s="119">
        <f t="shared" si="20"/>
        <v>1.7732733774914811</v>
      </c>
      <c r="F314" s="119">
        <f t="shared" si="21"/>
        <v>0.11361874538407207</v>
      </c>
      <c r="G314" s="119">
        <f t="shared" si="22"/>
        <v>2.4641683999999997</v>
      </c>
      <c r="H314" s="119">
        <f>0.001013*Constantes!$D$6/(0.622*G314)</f>
        <v>4.522054674311729E-2</v>
      </c>
      <c r="I314" s="119">
        <f t="shared" si="23"/>
        <v>0.36575663025648686</v>
      </c>
      <c r="J314" s="119">
        <f t="shared" si="24"/>
        <v>-0.28355202179677363</v>
      </c>
      <c r="K314" s="119">
        <f>(Constantes!$D$12/0.8)*(Constantes!$D$7*J314^2+Constantes!$D$8*J314+Constantes!$D$9)</f>
        <v>19.447690794159705</v>
      </c>
      <c r="L314" s="119">
        <f>(Constantes!$D$12/0.8)*(0.00376*D314^2-0.0516*D314-6.967)</f>
        <v>-4.2855790000000002</v>
      </c>
      <c r="M314" s="13"/>
    </row>
    <row r="315" spans="2:13" x14ac:dyDescent="0.3">
      <c r="B315" s="12"/>
      <c r="C315" s="68">
        <v>310</v>
      </c>
      <c r="D315" s="67">
        <f>(Observaciones!D315+Observaciones!E315)/2</f>
        <v>15</v>
      </c>
      <c r="E315" s="119">
        <f t="shared" si="20"/>
        <v>1.7062271396379793</v>
      </c>
      <c r="F315" s="119">
        <f t="shared" si="21"/>
        <v>0.10984348383671551</v>
      </c>
      <c r="G315" s="119">
        <f t="shared" si="22"/>
        <v>2.4655849999999999</v>
      </c>
      <c r="H315" s="119">
        <f>0.001013*Constantes!$D$6/(0.622*G315)</f>
        <v>4.5194565312131819E-2</v>
      </c>
      <c r="I315" s="119">
        <f t="shared" si="23"/>
        <v>0.36206502083102154</v>
      </c>
      <c r="J315" s="119">
        <f t="shared" si="24"/>
        <v>-0.28858369653383553</v>
      </c>
      <c r="K315" s="119">
        <f>(Constantes!$D$12/0.8)*(Constantes!$D$7*J315^2+Constantes!$D$8*J315+Constantes!$D$9)</f>
        <v>19.457267156026766</v>
      </c>
      <c r="L315" s="119">
        <f>(Constantes!$D$12/0.8)*(0.00376*D315^2-0.0516*D315-6.967)</f>
        <v>-4.3093749999999993</v>
      </c>
      <c r="M315" s="13"/>
    </row>
    <row r="316" spans="2:13" x14ac:dyDescent="0.3">
      <c r="B316" s="12"/>
      <c r="C316" s="68">
        <v>311</v>
      </c>
      <c r="D316" s="67">
        <f>(Observaciones!D316+Observaciones!E316)/2</f>
        <v>14.75</v>
      </c>
      <c r="E316" s="119">
        <f t="shared" si="20"/>
        <v>1.6789540291434102</v>
      </c>
      <c r="F316" s="119">
        <f t="shared" si="21"/>
        <v>0.10830221914763835</v>
      </c>
      <c r="G316" s="119">
        <f t="shared" si="22"/>
        <v>2.46617525</v>
      </c>
      <c r="H316" s="119">
        <f>0.001013*Constantes!$D$6/(0.622*G316)</f>
        <v>4.5183748525216338E-2</v>
      </c>
      <c r="I316" s="119">
        <f t="shared" si="23"/>
        <v>0.36050831755341328</v>
      </c>
      <c r="J316" s="119">
        <f t="shared" si="24"/>
        <v>-0.29352985769346823</v>
      </c>
      <c r="K316" s="119">
        <f>(Constantes!$D$12/0.8)*(Constantes!$D$7*J316^2+Constantes!$D$8*J316+Constantes!$D$9)</f>
        <v>19.46626412844271</v>
      </c>
      <c r="L316" s="119">
        <f>(Constantes!$D$12/0.8)*(0.00376*D316^2-0.0516*D316-6.967)</f>
        <v>-4.3187906250000001</v>
      </c>
      <c r="M316" s="13"/>
    </row>
    <row r="317" spans="2:13" x14ac:dyDescent="0.3">
      <c r="B317" s="12"/>
      <c r="C317" s="68">
        <v>312</v>
      </c>
      <c r="D317" s="67">
        <f>(Observaciones!D317+Observaciones!E317)/2</f>
        <v>14.75</v>
      </c>
      <c r="E317" s="119">
        <f t="shared" si="20"/>
        <v>1.6789540291434102</v>
      </c>
      <c r="F317" s="119">
        <f t="shared" si="21"/>
        <v>0.10830221914763835</v>
      </c>
      <c r="G317" s="119">
        <f t="shared" si="22"/>
        <v>2.46617525</v>
      </c>
      <c r="H317" s="119">
        <f>0.001013*Constantes!$D$6/(0.622*G317)</f>
        <v>4.5183748525216338E-2</v>
      </c>
      <c r="I317" s="119">
        <f t="shared" si="23"/>
        <v>0.36050831755341328</v>
      </c>
      <c r="J317" s="119">
        <f t="shared" si="24"/>
        <v>-0.29838903962137342</v>
      </c>
      <c r="K317" s="119">
        <f>(Constantes!$D$12/0.8)*(Constantes!$D$7*J317^2+Constantes!$D$8*J317+Constantes!$D$9)</f>
        <v>19.474700651321122</v>
      </c>
      <c r="L317" s="119">
        <f>(Constantes!$D$12/0.8)*(0.00376*D317^2-0.0516*D317-6.967)</f>
        <v>-4.3187906250000001</v>
      </c>
      <c r="M317" s="13"/>
    </row>
    <row r="318" spans="2:13" x14ac:dyDescent="0.3">
      <c r="B318" s="12"/>
      <c r="C318" s="68">
        <v>313</v>
      </c>
      <c r="D318" s="67">
        <f>(Observaciones!D318+Observaciones!E318)/2</f>
        <v>15.25</v>
      </c>
      <c r="E318" s="119">
        <f t="shared" si="20"/>
        <v>1.7338879625062771</v>
      </c>
      <c r="F318" s="119">
        <f t="shared" si="21"/>
        <v>0.11140334723771557</v>
      </c>
      <c r="G318" s="119">
        <f t="shared" si="22"/>
        <v>2.4649947499999998</v>
      </c>
      <c r="H318" s="119">
        <f>0.001013*Constantes!$D$6/(0.622*G318)</f>
        <v>4.5205387279268053E-2</v>
      </c>
      <c r="I318" s="119">
        <f t="shared" si="23"/>
        <v>0.36361082673457973</v>
      </c>
      <c r="J318" s="119">
        <f t="shared" si="24"/>
        <v>-0.30315980243707563</v>
      </c>
      <c r="K318" s="119">
        <f>(Constantes!$D$12/0.8)*(Constantes!$D$7*J318^2+Constantes!$D$8*J318+Constantes!$D$9)</f>
        <v>19.482595808242923</v>
      </c>
      <c r="L318" s="119">
        <f>(Constantes!$D$12/0.8)*(0.00376*D318^2-0.0516*D318-6.967)</f>
        <v>-4.2996656249999994</v>
      </c>
      <c r="M318" s="13"/>
    </row>
    <row r="319" spans="2:13" x14ac:dyDescent="0.3">
      <c r="B319" s="12"/>
      <c r="C319" s="68">
        <v>314</v>
      </c>
      <c r="D319" s="67">
        <f>(Observaciones!D319+Observaciones!E319)/2</f>
        <v>14.55</v>
      </c>
      <c r="E319" s="119">
        <f t="shared" si="20"/>
        <v>1.6574115820276645</v>
      </c>
      <c r="F319" s="119">
        <f t="shared" si="21"/>
        <v>0.10708247809803828</v>
      </c>
      <c r="G319" s="119">
        <f t="shared" si="22"/>
        <v>2.46664745</v>
      </c>
      <c r="H319" s="119">
        <f>0.001013*Constantes!$D$6/(0.622*G319)</f>
        <v>4.5175098822943884E-2</v>
      </c>
      <c r="I319" s="119">
        <f t="shared" si="23"/>
        <v>0.35925511691610273</v>
      </c>
      <c r="J319" s="119">
        <f t="shared" si="24"/>
        <v>-0.3078407324605914</v>
      </c>
      <c r="K319" s="119">
        <f>(Constantes!$D$12/0.8)*(Constantes!$D$7*J319^2+Constantes!$D$8*J319+Constantes!$D$9)</f>
        <v>19.48996879522074</v>
      </c>
      <c r="L319" s="119">
        <f>(Constantes!$D$12/0.8)*(0.00376*D319^2-0.0516*D319-6.967)</f>
        <v>-4.3261116249999993</v>
      </c>
      <c r="M319" s="13"/>
    </row>
    <row r="320" spans="2:13" x14ac:dyDescent="0.3">
      <c r="B320" s="12"/>
      <c r="C320" s="68">
        <v>315</v>
      </c>
      <c r="D320" s="67">
        <f>(Observaciones!D320+Observaciones!E320)/2</f>
        <v>13</v>
      </c>
      <c r="E320" s="119">
        <f t="shared" si="20"/>
        <v>1.4985150190445926</v>
      </c>
      <c r="F320" s="119">
        <f t="shared" si="21"/>
        <v>9.8019245431965704E-2</v>
      </c>
      <c r="G320" s="119">
        <f t="shared" si="22"/>
        <v>2.470307</v>
      </c>
      <c r="H320" s="119">
        <f>0.001013*Constantes!$D$6/(0.622*G320)</f>
        <v>4.5108175751075688E-2</v>
      </c>
      <c r="I320" s="119">
        <f t="shared" si="23"/>
        <v>0.3493076722279615</v>
      </c>
      <c r="J320" s="119">
        <f t="shared" si="24"/>
        <v>-0.31243044263133202</v>
      </c>
      <c r="K320" s="119">
        <f>(Constantes!$D$12/0.8)*(Constantes!$D$7*J320^2+Constantes!$D$8*J320+Constantes!$D$9)</f>
        <v>19.496838889486867</v>
      </c>
      <c r="L320" s="119">
        <f>(Constantes!$D$12/0.8)*(0.00376*D320^2-0.0516*D320-6.967)</f>
        <v>-4.3764749999999992</v>
      </c>
      <c r="M320" s="13"/>
    </row>
    <row r="321" spans="2:13" x14ac:dyDescent="0.3">
      <c r="B321" s="12"/>
      <c r="C321" s="68">
        <v>316</v>
      </c>
      <c r="D321" s="67">
        <f>(Observaciones!D321+Observaciones!E321)/2</f>
        <v>14.35</v>
      </c>
      <c r="E321" s="119">
        <f t="shared" si="20"/>
        <v>1.6361119589017179</v>
      </c>
      <c r="F321" s="119">
        <f t="shared" si="21"/>
        <v>0.10587443449555982</v>
      </c>
      <c r="G321" s="119">
        <f t="shared" si="22"/>
        <v>2.4671196499999999</v>
      </c>
      <c r="H321" s="119">
        <f>0.001013*Constantes!$D$6/(0.622*G321)</f>
        <v>4.5166452431730474E-2</v>
      </c>
      <c r="I321" s="119">
        <f t="shared" si="23"/>
        <v>0.35799495730755543</v>
      </c>
      <c r="J321" s="119">
        <f t="shared" si="24"/>
        <v>-0.3169275729191196</v>
      </c>
      <c r="K321" s="119">
        <f>(Constantes!$D$12/0.8)*(Constantes!$D$7*J321^2+Constantes!$D$8*J321+Constantes!$D$9)</f>
        <v>19.503225418344233</v>
      </c>
      <c r="L321" s="119">
        <f>(Constantes!$D$12/0.8)*(0.00376*D321^2-0.0516*D321-6.967)</f>
        <v>-4.3332446249999998</v>
      </c>
      <c r="M321" s="13"/>
    </row>
    <row r="322" spans="2:13" x14ac:dyDescent="0.3">
      <c r="B322" s="12"/>
      <c r="C322" s="68">
        <v>317</v>
      </c>
      <c r="D322" s="67">
        <f>(Observaciones!D322+Observaciones!E322)/2</f>
        <v>15.8</v>
      </c>
      <c r="E322" s="119">
        <f t="shared" si="20"/>
        <v>1.7961296162943761</v>
      </c>
      <c r="F322" s="119">
        <f t="shared" si="21"/>
        <v>0.11490140460696453</v>
      </c>
      <c r="G322" s="119">
        <f t="shared" si="22"/>
        <v>2.4636961999999998</v>
      </c>
      <c r="H322" s="119">
        <f>0.001013*Constantes!$D$6/(0.622*G322)</f>
        <v>4.5229213859692821E-2</v>
      </c>
      <c r="I322" s="119">
        <f t="shared" si="23"/>
        <v>0.36697319935543615</v>
      </c>
      <c r="J322" s="119">
        <f t="shared" si="24"/>
        <v>-0.32133079072719417</v>
      </c>
      <c r="K322" s="119">
        <f>(Constantes!$D$12/0.8)*(Constantes!$D$7*J322^2+Constantes!$D$8*J322+Constantes!$D$9)</f>
        <v>19.509147728119878</v>
      </c>
      <c r="L322" s="119">
        <f>(Constantes!$D$12/0.8)*(0.00376*D322^2-0.0516*D322-6.967)</f>
        <v>-4.2772709999999998</v>
      </c>
      <c r="M322" s="13"/>
    </row>
    <row r="323" spans="2:13" x14ac:dyDescent="0.3">
      <c r="B323" s="12"/>
      <c r="C323" s="68">
        <v>318</v>
      </c>
      <c r="D323" s="67">
        <f>(Observaciones!D323+Observaciones!E323)/2</f>
        <v>15.65</v>
      </c>
      <c r="E323" s="119">
        <f t="shared" si="20"/>
        <v>1.7789634018098772</v>
      </c>
      <c r="F323" s="119">
        <f t="shared" si="21"/>
        <v>0.11393826452317098</v>
      </c>
      <c r="G323" s="119">
        <f t="shared" si="22"/>
        <v>2.4640503499999999</v>
      </c>
      <c r="H323" s="119">
        <f>0.001013*Constantes!$D$6/(0.622*G323)</f>
        <v>4.5222713210836998E-2</v>
      </c>
      <c r="I323" s="119">
        <f t="shared" si="23"/>
        <v>0.36606142750795007</v>
      </c>
      <c r="J323" s="119">
        <f t="shared" si="24"/>
        <v>-0.32563879128708967</v>
      </c>
      <c r="K323" s="119">
        <f>(Constantes!$D$12/0.8)*(Constantes!$D$7*J323^2+Constantes!$D$8*J323+Constantes!$D$9)</f>
        <v>19.514625153260003</v>
      </c>
      <c r="L323" s="119">
        <f>(Constantes!$D$12/0.8)*(0.00376*D323^2-0.0516*D323-6.967)</f>
        <v>-4.2835196249999994</v>
      </c>
      <c r="M323" s="13"/>
    </row>
    <row r="324" spans="2:13" x14ac:dyDescent="0.3">
      <c r="B324" s="12"/>
      <c r="C324" s="68">
        <v>319</v>
      </c>
      <c r="D324" s="67">
        <f>(Observaciones!D324+Observaciones!E324)/2</f>
        <v>15.3</v>
      </c>
      <c r="E324" s="119">
        <f t="shared" si="20"/>
        <v>1.7394670630029376</v>
      </c>
      <c r="F324" s="119">
        <f t="shared" si="21"/>
        <v>0.11171756760860506</v>
      </c>
      <c r="G324" s="119">
        <f t="shared" si="22"/>
        <v>2.4648767</v>
      </c>
      <c r="H324" s="119">
        <f>0.001013*Constantes!$D$6/(0.622*G324)</f>
        <v>4.5207552294649268E-2</v>
      </c>
      <c r="I324" s="119">
        <f t="shared" si="23"/>
        <v>0.36391867936217853</v>
      </c>
      <c r="J324" s="119">
        <f t="shared" si="24"/>
        <v>-0.32985029804526633</v>
      </c>
      <c r="K324" s="119">
        <f>(Constantes!$D$12/0.8)*(Constantes!$D$7*J324^2+Constantes!$D$8*J324+Constantes!$D$9)</f>
        <v>19.519676985605692</v>
      </c>
      <c r="L324" s="119">
        <f>(Constantes!$D$12/0.8)*(0.00376*D324^2-0.0516*D324-6.967)</f>
        <v>-4.2976884999999996</v>
      </c>
      <c r="M324" s="13"/>
    </row>
    <row r="325" spans="2:13" x14ac:dyDescent="0.3">
      <c r="B325" s="12"/>
      <c r="C325" s="68">
        <v>320</v>
      </c>
      <c r="D325" s="67">
        <f>(Observaciones!D325+Observaciones!E325)/2</f>
        <v>15</v>
      </c>
      <c r="E325" s="119">
        <f t="shared" si="20"/>
        <v>1.7062271396379793</v>
      </c>
      <c r="F325" s="119">
        <f t="shared" si="21"/>
        <v>0.10984348383671551</v>
      </c>
      <c r="G325" s="119">
        <f t="shared" si="22"/>
        <v>2.4655849999999999</v>
      </c>
      <c r="H325" s="119">
        <f>0.001013*Constantes!$D$6/(0.622*G325)</f>
        <v>4.5194565312131819E-2</v>
      </c>
      <c r="I325" s="119">
        <f t="shared" si="23"/>
        <v>0.36206502083102154</v>
      </c>
      <c r="J325" s="119">
        <f t="shared" si="24"/>
        <v>-0.33396406304137949</v>
      </c>
      <c r="K325" s="119">
        <f>(Constantes!$D$12/0.8)*(Constantes!$D$7*J325^2+Constantes!$D$8*J325+Constantes!$D$9)</f>
        <v>19.524322443888003</v>
      </c>
      <c r="L325" s="119">
        <f>(Constantes!$D$12/0.8)*(0.00376*D325^2-0.0516*D325-6.967)</f>
        <v>-4.3093749999999993</v>
      </c>
      <c r="M325" s="13"/>
    </row>
    <row r="326" spans="2:13" x14ac:dyDescent="0.3">
      <c r="B326" s="12"/>
      <c r="C326" s="68">
        <v>321</v>
      </c>
      <c r="D326" s="67">
        <f>(Observaciones!D326+Observaciones!E326)/2</f>
        <v>15.7</v>
      </c>
      <c r="E326" s="119">
        <f t="shared" si="20"/>
        <v>1.7846694242482402</v>
      </c>
      <c r="F326" s="119">
        <f t="shared" si="21"/>
        <v>0.11425854646329872</v>
      </c>
      <c r="G326" s="119">
        <f t="shared" si="22"/>
        <v>2.4639322999999997</v>
      </c>
      <c r="H326" s="119">
        <f>0.001013*Constantes!$D$6/(0.622*G326)</f>
        <v>4.5224879886152931E-2</v>
      </c>
      <c r="I326" s="119">
        <f t="shared" si="23"/>
        <v>0.36636578812418896</v>
      </c>
      <c r="J326" s="119">
        <f t="shared" si="24"/>
        <v>-0.33797886727807891</v>
      </c>
      <c r="K326" s="119">
        <f>(Constantes!$D$12/0.8)*(Constantes!$D$7*J326^2+Constantes!$D$8*J326+Constantes!$D$9)</f>
        <v>19.528580643480812</v>
      </c>
      <c r="L326" s="119">
        <f>(Constantes!$D$12/0.8)*(0.00376*D326^2-0.0516*D326-6.967)</f>
        <v>-4.2814484999999998</v>
      </c>
      <c r="M326" s="13"/>
    </row>
    <row r="327" spans="2:13" x14ac:dyDescent="0.3">
      <c r="B327" s="12"/>
      <c r="C327" s="68">
        <v>322</v>
      </c>
      <c r="D327" s="67">
        <f>(Observaciones!D327+Observaciones!E327)/2</f>
        <v>16.3</v>
      </c>
      <c r="E327" s="119">
        <f t="shared" ref="E327:E390" si="25">EXP((16.78*D327-116.9)/(D327+237.3))</f>
        <v>1.8544035194307129</v>
      </c>
      <c r="F327" s="119">
        <f t="shared" ref="F327:F390" si="26">4098*E327/((D327+237.3)^2)</f>
        <v>0.11816196335275285</v>
      </c>
      <c r="G327" s="119">
        <f t="shared" ref="G327:G390" si="27">2.501-0.002361*D327</f>
        <v>2.4625157</v>
      </c>
      <c r="H327" s="119">
        <f>0.001013*Constantes!$D$6/(0.622*G327)</f>
        <v>4.5250896193316674E-2</v>
      </c>
      <c r="I327" s="119">
        <f t="shared" ref="I327:I390" si="28">IF(D327&gt;0,1.26*F327/(G327*(F327+H327)),0)</f>
        <v>0.36998405321225664</v>
      </c>
      <c r="J327" s="119">
        <f t="shared" ref="J327:J390" si="29">0.409*SIN(2*PI()*(C327-82)/365)</f>
        <v>-0.34189352108222232</v>
      </c>
      <c r="K327" s="119">
        <f>(Constantes!$D$12/0.8)*(Constantes!$D$7*J327^2+Constantes!$D$8*J327+Constantes!$D$9)</f>
        <v>19.532470566449522</v>
      </c>
      <c r="L327" s="119">
        <f>(Constantes!$D$12/0.8)*(0.00376*D327^2-0.0516*D327-6.967)</f>
        <v>-4.2556785000000001</v>
      </c>
      <c r="M327" s="13"/>
    </row>
    <row r="328" spans="2:13" x14ac:dyDescent="0.3">
      <c r="B328" s="12"/>
      <c r="C328" s="68">
        <v>323</v>
      </c>
      <c r="D328" s="67">
        <f>(Observaciones!D328+Observaciones!E328)/2</f>
        <v>13.75</v>
      </c>
      <c r="E328" s="119">
        <f t="shared" si="25"/>
        <v>1.5736468149943981</v>
      </c>
      <c r="F328" s="119">
        <f t="shared" si="26"/>
        <v>0.10231958493462359</v>
      </c>
      <c r="G328" s="119">
        <f t="shared" si="27"/>
        <v>2.4685362500000001</v>
      </c>
      <c r="H328" s="119">
        <f>0.001013*Constantes!$D$6/(0.622*G328)</f>
        <v>4.5140533105443567E-2</v>
      </c>
      <c r="I328" s="119">
        <f t="shared" si="28"/>
        <v>0.35417281924860555</v>
      </c>
      <c r="J328" s="119">
        <f t="shared" si="29"/>
        <v>-0.3457068644574029</v>
      </c>
      <c r="K328" s="119">
        <f>(Constantes!$D$12/0.8)*(Constantes!$D$7*J328^2+Constantes!$D$8*J328+Constantes!$D$9)</f>
        <v>19.536011031933281</v>
      </c>
      <c r="L328" s="119">
        <f>(Constantes!$D$12/0.8)*(0.00376*D328^2-0.0516*D328-6.967)</f>
        <v>-4.353515625</v>
      </c>
      <c r="M328" s="13"/>
    </row>
    <row r="329" spans="2:13" x14ac:dyDescent="0.3">
      <c r="B329" s="12"/>
      <c r="C329" s="68">
        <v>324</v>
      </c>
      <c r="D329" s="67">
        <f>(Observaciones!D329+Observaciones!E329)/2</f>
        <v>14.1</v>
      </c>
      <c r="E329" s="119">
        <f t="shared" si="25"/>
        <v>1.6098253520131185</v>
      </c>
      <c r="F329" s="119">
        <f t="shared" si="26"/>
        <v>0.10438069155687195</v>
      </c>
      <c r="G329" s="119">
        <f t="shared" si="27"/>
        <v>2.4677099</v>
      </c>
      <c r="H329" s="119">
        <f>0.001013*Constantes!$D$6/(0.622*G329)</f>
        <v>4.5155649095994843E-2</v>
      </c>
      <c r="I329" s="119">
        <f t="shared" si="28"/>
        <v>0.35640998531823892</v>
      </c>
      <c r="J329" s="119">
        <f t="shared" si="29"/>
        <v>-0.34941776742767916</v>
      </c>
      <c r="K329" s="119">
        <f>(Constantes!$D$12/0.8)*(Constantes!$D$7*J329^2+Constantes!$D$8*J329+Constantes!$D$9)</f>
        <v>19.53922066689789</v>
      </c>
      <c r="L329" s="119">
        <f>(Constantes!$D$12/0.8)*(0.00376*D329^2-0.0516*D329-6.967)</f>
        <v>-4.3418964999999998</v>
      </c>
      <c r="M329" s="13"/>
    </row>
    <row r="330" spans="2:13" x14ac:dyDescent="0.3">
      <c r="B330" s="12"/>
      <c r="C330" s="68">
        <v>325</v>
      </c>
      <c r="D330" s="67">
        <f>(Observaciones!D330+Observaciones!E330)/2</f>
        <v>15.3</v>
      </c>
      <c r="E330" s="119">
        <f t="shared" si="25"/>
        <v>1.7394670630029376</v>
      </c>
      <c r="F330" s="119">
        <f t="shared" si="26"/>
        <v>0.11171756760860506</v>
      </c>
      <c r="G330" s="119">
        <f t="shared" si="27"/>
        <v>2.4648767</v>
      </c>
      <c r="H330" s="119">
        <f>0.001013*Constantes!$D$6/(0.622*G330)</f>
        <v>4.5207552294649268E-2</v>
      </c>
      <c r="I330" s="119">
        <f t="shared" si="28"/>
        <v>0.36391867936217853</v>
      </c>
      <c r="J330" s="119">
        <f t="shared" si="29"/>
        <v>-0.35302513037241379</v>
      </c>
      <c r="K330" s="119">
        <f>(Constantes!$D$12/0.8)*(Constantes!$D$7*J330^2+Constantes!$D$8*J330+Constantes!$D$9)</f>
        <v>19.542117877296199</v>
      </c>
      <c r="L330" s="119">
        <f>(Constantes!$D$12/0.8)*(0.00376*D330^2-0.0516*D330-6.967)</f>
        <v>-4.2976884999999996</v>
      </c>
      <c r="M330" s="13"/>
    </row>
    <row r="331" spans="2:13" x14ac:dyDescent="0.3">
      <c r="B331" s="12"/>
      <c r="C331" s="68">
        <v>326</v>
      </c>
      <c r="D331" s="67">
        <f>(Observaciones!D331+Observaciones!E331)/2</f>
        <v>15.55</v>
      </c>
      <c r="E331" s="119">
        <f t="shared" si="25"/>
        <v>1.7675993131821897</v>
      </c>
      <c r="F331" s="119">
        <f t="shared" si="26"/>
        <v>0.11329998758344098</v>
      </c>
      <c r="G331" s="119">
        <f t="shared" si="27"/>
        <v>2.4642864499999999</v>
      </c>
      <c r="H331" s="119">
        <f>0.001013*Constantes!$D$6/(0.622*G331)</f>
        <v>4.5218380482963956E-2</v>
      </c>
      <c r="I331" s="119">
        <f t="shared" si="28"/>
        <v>0.36545139639916813</v>
      </c>
      <c r="J331" s="119">
        <f t="shared" si="29"/>
        <v>-0.35652788435211252</v>
      </c>
      <c r="K331" s="119">
        <f>(Constantes!$D$12/0.8)*(Constantes!$D$7*J331^2+Constantes!$D$8*J331+Constantes!$D$9)</f>
        <v>19.544720819672055</v>
      </c>
      <c r="L331" s="119">
        <f>(Constantes!$D$12/0.8)*(0.00376*D331^2-0.0516*D331-6.967)</f>
        <v>-4.2876266249999997</v>
      </c>
      <c r="M331" s="13"/>
    </row>
    <row r="332" spans="2:13" x14ac:dyDescent="0.3">
      <c r="B332" s="12"/>
      <c r="C332" s="68">
        <v>327</v>
      </c>
      <c r="D332" s="67">
        <f>(Observaciones!D332+Observaciones!E332)/2</f>
        <v>15.95</v>
      </c>
      <c r="E332" s="119">
        <f t="shared" si="25"/>
        <v>1.8134408472488435</v>
      </c>
      <c r="F332" s="119">
        <f t="shared" si="26"/>
        <v>0.11587144951018026</v>
      </c>
      <c r="G332" s="119">
        <f t="shared" si="27"/>
        <v>2.4633420500000001</v>
      </c>
      <c r="H332" s="119">
        <f>0.001013*Constantes!$D$6/(0.622*G332)</f>
        <v>4.5235716377720475E-2</v>
      </c>
      <c r="I332" s="119">
        <f t="shared" si="28"/>
        <v>0.36788104095514867</v>
      </c>
      <c r="J332" s="119">
        <f t="shared" si="29"/>
        <v>-0.35992499142517603</v>
      </c>
      <c r="K332" s="119">
        <f>(Constantes!$D$12/0.8)*(Constantes!$D$7*J332^2+Constantes!$D$8*J332+Constantes!$D$9)</f>
        <v>19.547047373243551</v>
      </c>
      <c r="L332" s="119">
        <f>(Constantes!$D$12/0.8)*(0.00376*D332^2-0.0516*D332-6.967)</f>
        <v>-4.2709166249999999</v>
      </c>
      <c r="M332" s="13"/>
    </row>
    <row r="333" spans="2:13" x14ac:dyDescent="0.3">
      <c r="B333" s="12"/>
      <c r="C333" s="68">
        <v>328</v>
      </c>
      <c r="D333" s="67">
        <f>(Observaciones!D333+Observaciones!E333)/2</f>
        <v>14.65</v>
      </c>
      <c r="E333" s="119">
        <f t="shared" si="25"/>
        <v>1.6681523061985435</v>
      </c>
      <c r="F333" s="119">
        <f t="shared" si="26"/>
        <v>0.10769088075978797</v>
      </c>
      <c r="G333" s="119">
        <f t="shared" si="27"/>
        <v>2.46641135</v>
      </c>
      <c r="H333" s="119">
        <f>0.001013*Constantes!$D$6/(0.622*G333)</f>
        <v>4.5179423260078871E-2</v>
      </c>
      <c r="I333" s="119">
        <f t="shared" si="28"/>
        <v>0.35988258760990816</v>
      </c>
      <c r="J333" s="119">
        <f t="shared" si="29"/>
        <v>-0.3632154449554626</v>
      </c>
      <c r="K333" s="119">
        <f>(Constantes!$D$12/0.8)*(Constantes!$D$7*J333^2+Constantes!$D$8*J333+Constantes!$D$9)</f>
        <v>19.549115112500427</v>
      </c>
      <c r="L333" s="119">
        <f>(Constantes!$D$12/0.8)*(0.00376*D333^2-0.0516*D333-6.967)</f>
        <v>-4.3224746249999999</v>
      </c>
      <c r="M333" s="13"/>
    </row>
    <row r="334" spans="2:13" x14ac:dyDescent="0.3">
      <c r="B334" s="12"/>
      <c r="C334" s="68">
        <v>329</v>
      </c>
      <c r="D334" s="67">
        <f>(Observaciones!D334+Observaciones!E334)/2</f>
        <v>15.25</v>
      </c>
      <c r="E334" s="119">
        <f t="shared" si="25"/>
        <v>1.7338879625062771</v>
      </c>
      <c r="F334" s="119">
        <f t="shared" si="26"/>
        <v>0.11140334723771557</v>
      </c>
      <c r="G334" s="119">
        <f t="shared" si="27"/>
        <v>2.4649947499999998</v>
      </c>
      <c r="H334" s="119">
        <f>0.001013*Constantes!$D$6/(0.622*G334)</f>
        <v>4.5205387279268053E-2</v>
      </c>
      <c r="I334" s="119">
        <f t="shared" si="28"/>
        <v>0.36361082673457973</v>
      </c>
      <c r="J334" s="119">
        <f t="shared" si="29"/>
        <v>-0.36639826991057772</v>
      </c>
      <c r="K334" s="119">
        <f>(Constantes!$D$12/0.8)*(Constantes!$D$7*J334^2+Constantes!$D$8*J334+Constantes!$D$9)</f>
        <v>19.550941280350052</v>
      </c>
      <c r="L334" s="119">
        <f>(Constantes!$D$12/0.8)*(0.00376*D334^2-0.0516*D334-6.967)</f>
        <v>-4.2996656249999994</v>
      </c>
      <c r="M334" s="13"/>
    </row>
    <row r="335" spans="2:13" x14ac:dyDescent="0.3">
      <c r="B335" s="12"/>
      <c r="C335" s="68">
        <v>330</v>
      </c>
      <c r="D335" s="67">
        <f>(Observaciones!D335+Observaciones!E335)/2</f>
        <v>16</v>
      </c>
      <c r="E335" s="119">
        <f t="shared" si="25"/>
        <v>1.8192436628409498</v>
      </c>
      <c r="F335" s="119">
        <f t="shared" si="26"/>
        <v>0.11619633908323609</v>
      </c>
      <c r="G335" s="119">
        <f t="shared" si="27"/>
        <v>2.4632239999999999</v>
      </c>
      <c r="H335" s="119">
        <f>0.001013*Constantes!$D$6/(0.622*G335)</f>
        <v>4.5237884299240562E-2</v>
      </c>
      <c r="I335" s="119">
        <f t="shared" si="28"/>
        <v>0.36818278138764216</v>
      </c>
      <c r="J335" s="119">
        <f t="shared" si="29"/>
        <v>-0.36947252315079582</v>
      </c>
      <c r="K335" s="119">
        <f>(Constantes!$D$12/0.8)*(Constantes!$D$7*J335^2+Constantes!$D$8*J335+Constantes!$D$9)</f>
        <v>19.552542761845487</v>
      </c>
      <c r="L335" s="119">
        <f>(Constantes!$D$12/0.8)*(0.00376*D335^2-0.0516*D335-6.967)</f>
        <v>-4.2687749999999998</v>
      </c>
      <c r="M335" s="13"/>
    </row>
    <row r="336" spans="2:13" x14ac:dyDescent="0.3">
      <c r="B336" s="12"/>
      <c r="C336" s="68">
        <v>331</v>
      </c>
      <c r="D336" s="67">
        <f>(Observaciones!D336+Observaciones!E336)/2</f>
        <v>15.7</v>
      </c>
      <c r="E336" s="119">
        <f t="shared" si="25"/>
        <v>1.7846694242482402</v>
      </c>
      <c r="F336" s="119">
        <f t="shared" si="26"/>
        <v>0.11425854646329872</v>
      </c>
      <c r="G336" s="119">
        <f t="shared" si="27"/>
        <v>2.4639322999999997</v>
      </c>
      <c r="H336" s="119">
        <f>0.001013*Constantes!$D$6/(0.622*G336)</f>
        <v>4.5224879886152931E-2</v>
      </c>
      <c r="I336" s="119">
        <f t="shared" si="28"/>
        <v>0.36636578812418896</v>
      </c>
      <c r="J336" s="119">
        <f t="shared" si="29"/>
        <v>-0.3724372937085344</v>
      </c>
      <c r="K336" s="119">
        <f>(Constantes!$D$12/0.8)*(Constantes!$D$7*J336^2+Constantes!$D$8*J336+Constantes!$D$9)</f>
        <v>19.553936058528617</v>
      </c>
      <c r="L336" s="119">
        <f>(Constantes!$D$12/0.8)*(0.00376*D336^2-0.0516*D336-6.967)</f>
        <v>-4.2814484999999998</v>
      </c>
      <c r="M336" s="13"/>
    </row>
    <row r="337" spans="2:13" x14ac:dyDescent="0.3">
      <c r="B337" s="12"/>
      <c r="C337" s="68">
        <v>332</v>
      </c>
      <c r="D337" s="67">
        <f>(Observaciones!D337+Observaciones!E337)/2</f>
        <v>15.75</v>
      </c>
      <c r="E337" s="119">
        <f t="shared" si="25"/>
        <v>1.7903914829906238</v>
      </c>
      <c r="F337" s="119">
        <f t="shared" si="26"/>
        <v>0.11457959266903198</v>
      </c>
      <c r="G337" s="119">
        <f t="shared" si="27"/>
        <v>2.46381425</v>
      </c>
      <c r="H337" s="119">
        <f>0.001013*Constantes!$D$6/(0.622*G337)</f>
        <v>4.5227046769094927E-2</v>
      </c>
      <c r="I337" s="119">
        <f t="shared" si="28"/>
        <v>0.36666971208022214</v>
      </c>
      <c r="J337" s="119">
        <f t="shared" si="29"/>
        <v>-0.37529170305829185</v>
      </c>
      <c r="K337" s="119">
        <f>(Constantes!$D$12/0.8)*(Constantes!$D$7*J337^2+Constantes!$D$8*J337+Constantes!$D$9)</f>
        <v>19.555137263420328</v>
      </c>
      <c r="L337" s="119">
        <f>(Constantes!$D$12/0.8)*(0.00376*D337^2-0.0516*D337-6.967)</f>
        <v>-4.2793656250000005</v>
      </c>
      <c r="M337" s="13"/>
    </row>
    <row r="338" spans="2:13" x14ac:dyDescent="0.3">
      <c r="B338" s="12"/>
      <c r="C338" s="68">
        <v>333</v>
      </c>
      <c r="D338" s="67">
        <f>(Observaciones!D338+Observaciones!E338)/2</f>
        <v>14.45</v>
      </c>
      <c r="E338" s="119">
        <f t="shared" si="25"/>
        <v>1.6467315635702708</v>
      </c>
      <c r="F338" s="119">
        <f t="shared" si="26"/>
        <v>0.10647699979012407</v>
      </c>
      <c r="G338" s="119">
        <f t="shared" si="27"/>
        <v>2.4668835499999999</v>
      </c>
      <c r="H338" s="119">
        <f>0.001013*Constantes!$D$6/(0.622*G338)</f>
        <v>4.5170775213573627E-2</v>
      </c>
      <c r="I338" s="119">
        <f t="shared" si="28"/>
        <v>0.3586259064602611</v>
      </c>
      <c r="J338" s="119">
        <f t="shared" si="29"/>
        <v>-0.37803490537697515</v>
      </c>
      <c r="K338" s="119">
        <f>(Constantes!$D$12/0.8)*(Constantes!$D$7*J338^2+Constantes!$D$8*J338+Constantes!$D$9)</f>
        <v>19.556162036689063</v>
      </c>
      <c r="L338" s="119">
        <f>(Constantes!$D$12/0.8)*(0.00376*D338^2-0.0516*D338-6.967)</f>
        <v>-4.3297016250000002</v>
      </c>
      <c r="M338" s="13"/>
    </row>
    <row r="339" spans="2:13" x14ac:dyDescent="0.3">
      <c r="B339" s="12"/>
      <c r="C339" s="68">
        <v>334</v>
      </c>
      <c r="D339" s="67">
        <f>(Observaciones!D339+Observaciones!E339)/2</f>
        <v>13.35</v>
      </c>
      <c r="E339" s="119">
        <f t="shared" si="25"/>
        <v>1.5331752529723204</v>
      </c>
      <c r="F339" s="119">
        <f t="shared" si="26"/>
        <v>0.1000065250127139</v>
      </c>
      <c r="G339" s="119">
        <f t="shared" si="27"/>
        <v>2.4694806499999999</v>
      </c>
      <c r="H339" s="119">
        <f>0.001013*Constantes!$D$6/(0.622*G339)</f>
        <v>4.5123270075071269E-2</v>
      </c>
      <c r="I339" s="119">
        <f t="shared" si="28"/>
        <v>0.35159012797989159</v>
      </c>
      <c r="J339" s="119">
        <f t="shared" si="29"/>
        <v>-0.38066608779453354</v>
      </c>
      <c r="K339" s="119">
        <f>(Constantes!$D$12/0.8)*(Constantes!$D$7*J339^2+Constantes!$D$8*J339+Constantes!$D$9)</f>
        <v>19.557025582028086</v>
      </c>
      <c r="L339" s="119">
        <f>(Constantes!$D$12/0.8)*(0.00376*D339^2-0.0516*D339-6.967)</f>
        <v>-4.3660896249999999</v>
      </c>
      <c r="M339" s="13"/>
    </row>
    <row r="340" spans="2:13" x14ac:dyDescent="0.3">
      <c r="B340" s="12"/>
      <c r="C340" s="68">
        <v>335</v>
      </c>
      <c r="D340" s="67">
        <f>(Observaciones!D340+Observaciones!E340)/2</f>
        <v>12.4</v>
      </c>
      <c r="E340" s="119">
        <f t="shared" si="25"/>
        <v>1.440695742444418</v>
      </c>
      <c r="F340" s="119">
        <f t="shared" si="26"/>
        <v>9.4690659669251859E-2</v>
      </c>
      <c r="G340" s="119">
        <f t="shared" si="27"/>
        <v>2.4717235999999998</v>
      </c>
      <c r="H340" s="119">
        <f>0.001013*Constantes!$D$6/(0.622*G340)</f>
        <v>4.508232324808184E-2</v>
      </c>
      <c r="I340" s="119">
        <f t="shared" si="28"/>
        <v>0.34534609482941636</v>
      </c>
      <c r="J340" s="119">
        <f t="shared" si="29"/>
        <v>-0.38318447063483146</v>
      </c>
      <c r="K340" s="119">
        <f>(Constantes!$D$12/0.8)*(Constantes!$D$7*J340^2+Constantes!$D$8*J340+Constantes!$D$9)</f>
        <v>19.55774262377102</v>
      </c>
      <c r="L340" s="119">
        <f>(Constantes!$D$12/0.8)*(0.00376*D340^2-0.0516*D340-6.967)</f>
        <v>-4.3929389999999993</v>
      </c>
      <c r="M340" s="13"/>
    </row>
    <row r="341" spans="2:13" x14ac:dyDescent="0.3">
      <c r="B341" s="12"/>
      <c r="C341" s="68">
        <v>336</v>
      </c>
      <c r="D341" s="67">
        <f>(Observaciones!D341+Observaciones!E341)/2</f>
        <v>12.55</v>
      </c>
      <c r="E341" s="119">
        <f t="shared" si="25"/>
        <v>1.4549637534474031</v>
      </c>
      <c r="F341" s="119">
        <f t="shared" si="26"/>
        <v>9.551364537557766E-2</v>
      </c>
      <c r="G341" s="119">
        <f t="shared" si="27"/>
        <v>2.4713694500000001</v>
      </c>
      <c r="H341" s="119">
        <f>0.001013*Constantes!$D$6/(0.622*G341)</f>
        <v>4.5088783595310905E-2</v>
      </c>
      <c r="I341" s="119">
        <f t="shared" si="28"/>
        <v>0.34634224568893279</v>
      </c>
      <c r="J341" s="119">
        <f t="shared" si="29"/>
        <v>-0.38558930764668198</v>
      </c>
      <c r="K341" s="119">
        <f>(Constantes!$D$12/0.8)*(Constantes!$D$7*J341^2+Constantes!$D$8*J341+Constantes!$D$9)</f>
        <v>19.558327384774163</v>
      </c>
      <c r="L341" s="119">
        <f>(Constantes!$D$12/0.8)*(0.00376*D341^2-0.0516*D341-6.967)</f>
        <v>-4.3889816249999996</v>
      </c>
      <c r="M341" s="13"/>
    </row>
    <row r="342" spans="2:13" x14ac:dyDescent="0.3">
      <c r="B342" s="12"/>
      <c r="C342" s="68">
        <v>337</v>
      </c>
      <c r="D342" s="67">
        <f>(Observaciones!D342+Observaciones!E342)/2</f>
        <v>13.8</v>
      </c>
      <c r="E342" s="119">
        <f t="shared" si="25"/>
        <v>1.5787710916071758</v>
      </c>
      <c r="F342" s="119">
        <f t="shared" si="26"/>
        <v>0.10261189172112961</v>
      </c>
      <c r="G342" s="119">
        <f t="shared" si="27"/>
        <v>2.4684181999999999</v>
      </c>
      <c r="H342" s="119">
        <f>0.001013*Constantes!$D$6/(0.622*G342)</f>
        <v>4.5142691913028568E-2</v>
      </c>
      <c r="I342" s="119">
        <f t="shared" si="28"/>
        <v>0.35449371277278185</v>
      </c>
      <c r="J342" s="119">
        <f t="shared" si="29"/>
        <v>-0.38787988622497815</v>
      </c>
      <c r="K342" s="119">
        <f>(Constantes!$D$12/0.8)*(Constantes!$D$7*J342^2+Constantes!$D$8*J342+Constantes!$D$9)</f>
        <v>19.558793565093229</v>
      </c>
      <c r="L342" s="119">
        <f>(Constantes!$D$12/0.8)*(0.00376*D342^2-0.0516*D342-6.967)</f>
        <v>-4.3518910000000002</v>
      </c>
      <c r="M342" s="13"/>
    </row>
    <row r="343" spans="2:13" x14ac:dyDescent="0.3">
      <c r="B343" s="12"/>
      <c r="C343" s="68">
        <v>338</v>
      </c>
      <c r="D343" s="67">
        <f>(Observaciones!D343+Observaciones!E343)/2</f>
        <v>13.75</v>
      </c>
      <c r="E343" s="119">
        <f t="shared" si="25"/>
        <v>1.5736468149943981</v>
      </c>
      <c r="F343" s="119">
        <f t="shared" si="26"/>
        <v>0.10231958493462359</v>
      </c>
      <c r="G343" s="119">
        <f t="shared" si="27"/>
        <v>2.4685362500000001</v>
      </c>
      <c r="H343" s="119">
        <f>0.001013*Constantes!$D$6/(0.622*G343)</f>
        <v>4.5140533105443567E-2</v>
      </c>
      <c r="I343" s="119">
        <f t="shared" si="28"/>
        <v>0.35417281924860555</v>
      </c>
      <c r="J343" s="119">
        <f t="shared" si="29"/>
        <v>-0.39005552762185219</v>
      </c>
      <c r="K343" s="119">
        <f>(Constantes!$D$12/0.8)*(Constantes!$D$7*J343^2+Constantes!$D$8*J343+Constantes!$D$9)</f>
        <v>19.559154321481053</v>
      </c>
      <c r="L343" s="119">
        <f>(Constantes!$D$12/0.8)*(0.00376*D343^2-0.0516*D343-6.967)</f>
        <v>-4.353515625</v>
      </c>
      <c r="M343" s="13"/>
    </row>
    <row r="344" spans="2:13" x14ac:dyDescent="0.3">
      <c r="B344" s="12"/>
      <c r="C344" s="68">
        <v>339</v>
      </c>
      <c r="D344" s="67">
        <f>(Observaciones!D344+Observaciones!E344)/2</f>
        <v>13.75</v>
      </c>
      <c r="E344" s="119">
        <f t="shared" si="25"/>
        <v>1.5736468149943981</v>
      </c>
      <c r="F344" s="119">
        <f t="shared" si="26"/>
        <v>0.10231958493462359</v>
      </c>
      <c r="G344" s="119">
        <f t="shared" si="27"/>
        <v>2.4685362500000001</v>
      </c>
      <c r="H344" s="119">
        <f>0.001013*Constantes!$D$6/(0.622*G344)</f>
        <v>4.5140533105443567E-2</v>
      </c>
      <c r="I344" s="119">
        <f t="shared" si="28"/>
        <v>0.35417281924860555</v>
      </c>
      <c r="J344" s="119">
        <f t="shared" si="29"/>
        <v>-0.3921155871478042</v>
      </c>
      <c r="K344" s="119">
        <f>(Constantes!$D$12/0.8)*(Constantes!$D$7*J344^2+Constantes!$D$8*J344+Constantes!$D$9)</f>
        <v>19.559422247731892</v>
      </c>
      <c r="L344" s="119">
        <f>(Constantes!$D$12/0.8)*(0.00376*D344^2-0.0516*D344-6.967)</f>
        <v>-4.353515625</v>
      </c>
      <c r="M344" s="13"/>
    </row>
    <row r="345" spans="2:13" x14ac:dyDescent="0.3">
      <c r="B345" s="12"/>
      <c r="C345" s="68">
        <v>340</v>
      </c>
      <c r="D345" s="67">
        <f>(Observaciones!D345+Observaciones!E345)/2</f>
        <v>14.1</v>
      </c>
      <c r="E345" s="119">
        <f t="shared" si="25"/>
        <v>1.6098253520131185</v>
      </c>
      <c r="F345" s="119">
        <f t="shared" si="26"/>
        <v>0.10438069155687195</v>
      </c>
      <c r="G345" s="119">
        <f t="shared" si="27"/>
        <v>2.4677099</v>
      </c>
      <c r="H345" s="119">
        <f>0.001013*Constantes!$D$6/(0.622*G345)</f>
        <v>4.5155649095994843E-2</v>
      </c>
      <c r="I345" s="119">
        <f t="shared" si="28"/>
        <v>0.35640998531823892</v>
      </c>
      <c r="J345" s="119">
        <f t="shared" si="29"/>
        <v>-0.39405945436273676</v>
      </c>
      <c r="K345" s="119">
        <f>(Constantes!$D$12/0.8)*(Constantes!$D$7*J345^2+Constantes!$D$8*J345+Constantes!$D$9)</f>
        <v>19.559609355896754</v>
      </c>
      <c r="L345" s="119">
        <f>(Constantes!$D$12/0.8)*(0.00376*D345^2-0.0516*D345-6.967)</f>
        <v>-4.3418964999999998</v>
      </c>
      <c r="M345" s="13"/>
    </row>
    <row r="346" spans="2:13" x14ac:dyDescent="0.3">
      <c r="B346" s="12"/>
      <c r="C346" s="68">
        <v>341</v>
      </c>
      <c r="D346" s="67">
        <f>(Observaciones!D346+Observaciones!E346)/2</f>
        <v>13.75</v>
      </c>
      <c r="E346" s="119">
        <f t="shared" si="25"/>
        <v>1.5736468149943981</v>
      </c>
      <c r="F346" s="119">
        <f t="shared" si="26"/>
        <v>0.10231958493462359</v>
      </c>
      <c r="G346" s="119">
        <f t="shared" si="27"/>
        <v>2.4685362500000001</v>
      </c>
      <c r="H346" s="119">
        <f>0.001013*Constantes!$D$6/(0.622*G346)</f>
        <v>4.5140533105443567E-2</v>
      </c>
      <c r="I346" s="119">
        <f t="shared" si="28"/>
        <v>0.35417281924860555</v>
      </c>
      <c r="J346" s="119">
        <f t="shared" si="29"/>
        <v>-0.39588655325684219</v>
      </c>
      <c r="K346" s="119">
        <f>(Constantes!$D$12/0.8)*(Constantes!$D$7*J346^2+Constantes!$D$8*J346+Constantes!$D$9)</f>
        <v>19.559727058393225</v>
      </c>
      <c r="L346" s="119">
        <f>(Constantes!$D$12/0.8)*(0.00376*D346^2-0.0516*D346-6.967)</f>
        <v>-4.353515625</v>
      </c>
      <c r="M346" s="13"/>
    </row>
    <row r="347" spans="2:13" x14ac:dyDescent="0.3">
      <c r="B347" s="12"/>
      <c r="C347" s="68">
        <v>342</v>
      </c>
      <c r="D347" s="67">
        <f>(Observaciones!D347+Observaciones!E347)/2</f>
        <v>13.7</v>
      </c>
      <c r="E347" s="119">
        <f t="shared" si="25"/>
        <v>1.568537138827782</v>
      </c>
      <c r="F347" s="119">
        <f t="shared" si="26"/>
        <v>0.10202798677665831</v>
      </c>
      <c r="G347" s="119">
        <f t="shared" si="27"/>
        <v>2.4686542999999999</v>
      </c>
      <c r="H347" s="119">
        <f>0.001013*Constantes!$D$6/(0.622*G347)</f>
        <v>4.5138374504325104E-2</v>
      </c>
      <c r="I347" s="119">
        <f t="shared" si="28"/>
        <v>0.35385149346393019</v>
      </c>
      <c r="J347" s="119">
        <f t="shared" si="29"/>
        <v>-0.397596342421286</v>
      </c>
      <c r="K347" s="119">
        <f>(Constantes!$D$12/0.8)*(Constantes!$D$7*J347^2+Constantes!$D$8*J347+Constantes!$D$9)</f>
        <v>19.559786151032014</v>
      </c>
      <c r="L347" s="119">
        <f>(Constantes!$D$12/0.8)*(0.00376*D347^2-0.0516*D347-6.967)</f>
        <v>-4.3551285000000002</v>
      </c>
      <c r="M347" s="13"/>
    </row>
    <row r="348" spans="2:13" x14ac:dyDescent="0.3">
      <c r="B348" s="12"/>
      <c r="C348" s="68">
        <v>343</v>
      </c>
      <c r="D348" s="67">
        <f>(Observaciones!D348+Observaciones!E348)/2</f>
        <v>15.1</v>
      </c>
      <c r="E348" s="119">
        <f t="shared" si="25"/>
        <v>1.7172446826168701</v>
      </c>
      <c r="F348" s="119">
        <f t="shared" si="26"/>
        <v>0.11046518728234203</v>
      </c>
      <c r="G348" s="119">
        <f t="shared" si="27"/>
        <v>2.4653489</v>
      </c>
      <c r="H348" s="119">
        <f>0.001013*Constantes!$D$6/(0.622*G348)</f>
        <v>4.5198893477151461E-2</v>
      </c>
      <c r="I348" s="119">
        <f t="shared" si="28"/>
        <v>0.36268465146207884</v>
      </c>
      <c r="J348" s="119">
        <f t="shared" si="29"/>
        <v>-0.39918831520863857</v>
      </c>
      <c r="K348" s="119">
        <f>(Constantes!$D$12/0.8)*(Constantes!$D$7*J348^2+Constantes!$D$8*J348+Constantes!$D$9)</f>
        <v>19.559796796981402</v>
      </c>
      <c r="L348" s="119">
        <f>(Constantes!$D$12/0.8)*(0.00376*D348^2-0.0516*D348-6.967)</f>
        <v>-4.3055265</v>
      </c>
      <c r="M348" s="13"/>
    </row>
    <row r="349" spans="2:13" x14ac:dyDescent="0.3">
      <c r="B349" s="12"/>
      <c r="C349" s="68">
        <v>344</v>
      </c>
      <c r="D349" s="67">
        <f>(Observaciones!D349+Observaciones!E349)/2</f>
        <v>11.75</v>
      </c>
      <c r="E349" s="119">
        <f t="shared" si="25"/>
        <v>1.3802776599471762</v>
      </c>
      <c r="F349" s="119">
        <f t="shared" si="26"/>
        <v>9.1193801661548224E-2</v>
      </c>
      <c r="G349" s="119">
        <f t="shared" si="27"/>
        <v>2.4732582499999998</v>
      </c>
      <c r="H349" s="119">
        <f>0.001013*Constantes!$D$6/(0.622*G349)</f>
        <v>4.5054349789437696E-2</v>
      </c>
      <c r="I349" s="119">
        <f t="shared" si="28"/>
        <v>0.34098539738615508</v>
      </c>
      <c r="J349" s="119">
        <f t="shared" si="29"/>
        <v>-0.40066199988300538</v>
      </c>
      <c r="K349" s="119">
        <f>(Constantes!$D$12/0.8)*(Constantes!$D$7*J349^2+Constantes!$D$8*J349+Constantes!$D$9)</f>
        <v>19.55976851168958</v>
      </c>
      <c r="L349" s="119">
        <f>(Constantes!$D$12/0.8)*(0.00376*D349^2-0.0516*D349-6.967)</f>
        <v>-4.4088656249999998</v>
      </c>
      <c r="M349" s="13"/>
    </row>
    <row r="350" spans="2:13" x14ac:dyDescent="0.3">
      <c r="B350" s="12"/>
      <c r="C350" s="68">
        <v>345</v>
      </c>
      <c r="D350" s="67">
        <f>(Observaciones!D350+Observaciones!E350)/2</f>
        <v>14.35</v>
      </c>
      <c r="E350" s="119">
        <f t="shared" si="25"/>
        <v>1.6361119589017179</v>
      </c>
      <c r="F350" s="119">
        <f t="shared" si="26"/>
        <v>0.10587443449555982</v>
      </c>
      <c r="G350" s="119">
        <f t="shared" si="27"/>
        <v>2.4671196499999999</v>
      </c>
      <c r="H350" s="119">
        <f>0.001013*Constantes!$D$6/(0.622*G350)</f>
        <v>4.5166452431730474E-2</v>
      </c>
      <c r="I350" s="119">
        <f t="shared" si="28"/>
        <v>0.35799495730755543</v>
      </c>
      <c r="J350" s="119">
        <f t="shared" si="29"/>
        <v>-0.40201695975981272</v>
      </c>
      <c r="K350" s="119">
        <f>(Constantes!$D$12/0.8)*(Constantes!$D$7*J350^2+Constantes!$D$8*J350+Constantes!$D$9)</f>
        <v>19.559710148783545</v>
      </c>
      <c r="L350" s="119">
        <f>(Constantes!$D$12/0.8)*(0.00376*D350^2-0.0516*D350-6.967)</f>
        <v>-4.3332446249999998</v>
      </c>
      <c r="M350" s="13"/>
    </row>
    <row r="351" spans="2:13" x14ac:dyDescent="0.3">
      <c r="B351" s="12"/>
      <c r="C351" s="68">
        <v>346</v>
      </c>
      <c r="D351" s="67">
        <f>(Observaciones!D351+Observaciones!E351)/2</f>
        <v>13.45</v>
      </c>
      <c r="E351" s="119">
        <f t="shared" si="25"/>
        <v>1.5432065279848868</v>
      </c>
      <c r="F351" s="119">
        <f t="shared" si="26"/>
        <v>0.1005805769400801</v>
      </c>
      <c r="G351" s="119">
        <f t="shared" si="27"/>
        <v>2.46924455</v>
      </c>
      <c r="H351" s="119">
        <f>0.001013*Constantes!$D$6/(0.622*G351)</f>
        <v>4.5127584594694167E-2</v>
      </c>
      <c r="I351" s="119">
        <f t="shared" si="28"/>
        <v>0.35223838816895903</v>
      </c>
      <c r="J351" s="119">
        <f t="shared" si="29"/>
        <v>-0.40325279333520658</v>
      </c>
      <c r="K351" s="119">
        <f>(Constantes!$D$12/0.8)*(Constantes!$D$7*J351^2+Constantes!$D$8*J351+Constantes!$D$9)</f>
        <v>19.559629886962234</v>
      </c>
      <c r="L351" s="119">
        <f>(Constantes!$D$12/0.8)*(0.00376*D351^2-0.0516*D351-6.967)</f>
        <v>-4.3630166249999993</v>
      </c>
      <c r="M351" s="13"/>
    </row>
    <row r="352" spans="2:13" x14ac:dyDescent="0.3">
      <c r="B352" s="12"/>
      <c r="C352" s="68">
        <v>347</v>
      </c>
      <c r="D352" s="67">
        <f>(Observaciones!D352+Observaciones!E352)/2</f>
        <v>12</v>
      </c>
      <c r="E352" s="119">
        <f t="shared" si="25"/>
        <v>1.4032466788795555</v>
      </c>
      <c r="F352" s="119">
        <f t="shared" si="26"/>
        <v>9.2525495616340561E-2</v>
      </c>
      <c r="G352" s="119">
        <f t="shared" si="27"/>
        <v>2.4726680000000001</v>
      </c>
      <c r="H352" s="119">
        <f>0.001013*Constantes!$D$6/(0.622*G352)</f>
        <v>4.5065104702739119E-2</v>
      </c>
      <c r="I352" s="119">
        <f t="shared" si="28"/>
        <v>0.34267103098752799</v>
      </c>
      <c r="J352" s="119">
        <f t="shared" si="29"/>
        <v>-0.4043691344050272</v>
      </c>
      <c r="K352" s="119">
        <f>(Constantes!$D$12/0.8)*(Constantes!$D$7*J352^2+Constantes!$D$8*J352+Constantes!$D$9)</f>
        <v>19.559535217900098</v>
      </c>
      <c r="L352" s="119">
        <f>(Constantes!$D$12/0.8)*(0.00376*D352^2-0.0516*D352-6.967)</f>
        <v>-4.4029749999999996</v>
      </c>
      <c r="M352" s="13"/>
    </row>
    <row r="353" spans="2:13" x14ac:dyDescent="0.3">
      <c r="B353" s="12"/>
      <c r="C353" s="68">
        <v>348</v>
      </c>
      <c r="D353" s="67">
        <f>(Observaciones!D353+Observaciones!E353)/2</f>
        <v>15.25</v>
      </c>
      <c r="E353" s="119">
        <f t="shared" si="25"/>
        <v>1.7338879625062771</v>
      </c>
      <c r="F353" s="119">
        <f t="shared" si="26"/>
        <v>0.11140334723771557</v>
      </c>
      <c r="G353" s="119">
        <f t="shared" si="27"/>
        <v>2.4649947499999998</v>
      </c>
      <c r="H353" s="119">
        <f>0.001013*Constantes!$D$6/(0.622*G353)</f>
        <v>4.5205387279268053E-2</v>
      </c>
      <c r="I353" s="119">
        <f t="shared" si="28"/>
        <v>0.36361082673457973</v>
      </c>
      <c r="J353" s="119">
        <f t="shared" si="29"/>
        <v>-0.40536565217332288</v>
      </c>
      <c r="K353" s="119">
        <f>(Constantes!$D$12/0.8)*(Constantes!$D$7*J353^2+Constantes!$D$8*J353+Constantes!$D$9)</f>
        <v>19.559432935176233</v>
      </c>
      <c r="L353" s="119">
        <f>(Constantes!$D$12/0.8)*(0.00376*D353^2-0.0516*D353-6.967)</f>
        <v>-4.2996656249999994</v>
      </c>
      <c r="M353" s="13"/>
    </row>
    <row r="354" spans="2:13" x14ac:dyDescent="0.3">
      <c r="B354" s="12"/>
      <c r="C354" s="68">
        <v>349</v>
      </c>
      <c r="D354" s="67">
        <f>(Observaciones!D354+Observaciones!E354)/2</f>
        <v>14.25</v>
      </c>
      <c r="E354" s="119">
        <f t="shared" si="25"/>
        <v>1.6255524772300411</v>
      </c>
      <c r="F354" s="119">
        <f t="shared" si="26"/>
        <v>0.10527477090559632</v>
      </c>
      <c r="G354" s="119">
        <f t="shared" si="27"/>
        <v>2.4673557499999998</v>
      </c>
      <c r="H354" s="119">
        <f>0.001013*Constantes!$D$6/(0.622*G354)</f>
        <v>4.5162130477176848E-2</v>
      </c>
      <c r="I354" s="119">
        <f t="shared" si="28"/>
        <v>0.35736227060066839</v>
      </c>
      <c r="J354" s="119">
        <f t="shared" si="29"/>
        <v>-0.40624205135037245</v>
      </c>
      <c r="K354" s="119">
        <f>(Constantes!$D$12/0.8)*(Constantes!$D$7*J354^2+Constantes!$D$8*J354+Constantes!$D$9)</f>
        <v>19.559329124242808</v>
      </c>
      <c r="L354" s="119">
        <f>(Constantes!$D$12/0.8)*(0.00376*D354^2-0.0516*D354-6.967)</f>
        <v>-4.3367406249999991</v>
      </c>
      <c r="M354" s="13"/>
    </row>
    <row r="355" spans="2:13" x14ac:dyDescent="0.3">
      <c r="B355" s="12"/>
      <c r="C355" s="68">
        <v>350</v>
      </c>
      <c r="D355" s="67">
        <f>(Observaciones!D355+Observaciones!E355)/2</f>
        <v>14.899999999999999</v>
      </c>
      <c r="E355" s="119">
        <f t="shared" si="25"/>
        <v>1.6952716301356705</v>
      </c>
      <c r="F355" s="119">
        <f t="shared" si="26"/>
        <v>0.10922475617100801</v>
      </c>
      <c r="G355" s="119">
        <f t="shared" si="27"/>
        <v>2.4658210999999999</v>
      </c>
      <c r="H355" s="119">
        <f>0.001013*Constantes!$D$6/(0.622*G355)</f>
        <v>4.5190237975947463E-2</v>
      </c>
      <c r="I355" s="119">
        <f t="shared" si="28"/>
        <v>0.36144364658766276</v>
      </c>
      <c r="J355" s="119">
        <f t="shared" si="29"/>
        <v>-0.40699807224018525</v>
      </c>
      <c r="K355" s="119">
        <f>(Constantes!$D$12/0.8)*(Constantes!$D$7*J355^2+Constantes!$D$8*J355+Constantes!$D$9)</f>
        <v>19.559229153445248</v>
      </c>
      <c r="L355" s="119">
        <f>(Constantes!$D$12/0.8)*(0.00376*D355^2-0.0516*D355-6.967)</f>
        <v>-4.3131765</v>
      </c>
      <c r="M355" s="13"/>
    </row>
    <row r="356" spans="2:13" x14ac:dyDescent="0.3">
      <c r="B356" s="12"/>
      <c r="C356" s="68">
        <v>351</v>
      </c>
      <c r="D356" s="67">
        <f>(Observaciones!D356+Observaciones!E356)/2</f>
        <v>13.25</v>
      </c>
      <c r="E356" s="119">
        <f t="shared" si="25"/>
        <v>1.5232012546387372</v>
      </c>
      <c r="F356" s="119">
        <f t="shared" si="26"/>
        <v>9.943526343834895E-2</v>
      </c>
      <c r="G356" s="119">
        <f t="shared" si="27"/>
        <v>2.4697167499999999</v>
      </c>
      <c r="H356" s="119">
        <f>0.001013*Constantes!$D$6/(0.622*G356)</f>
        <v>4.5118956380367316E-2</v>
      </c>
      <c r="I356" s="119">
        <f t="shared" si="28"/>
        <v>0.35094014605756357</v>
      </c>
      <c r="J356" s="119">
        <f t="shared" si="29"/>
        <v>-0.40763349081745553</v>
      </c>
      <c r="K356" s="119">
        <f>(Constantes!$D$12/0.8)*(Constantes!$D$7*J356^2+Constantes!$D$8*J356+Constantes!$D$9)</f>
        <v>19.5591376661054</v>
      </c>
      <c r="L356" s="119">
        <f>(Constantes!$D$12/0.8)*(0.00376*D356^2-0.0516*D356-6.967)</f>
        <v>-4.3691156249999992</v>
      </c>
      <c r="M356" s="13"/>
    </row>
    <row r="357" spans="2:13" x14ac:dyDescent="0.3">
      <c r="B357" s="12"/>
      <c r="C357" s="68">
        <v>352</v>
      </c>
      <c r="D357" s="67">
        <f>(Observaciones!D357+Observaciones!E357)/2</f>
        <v>12.9</v>
      </c>
      <c r="E357" s="119">
        <f t="shared" si="25"/>
        <v>1.4887393027557323</v>
      </c>
      <c r="F357" s="119">
        <f t="shared" si="26"/>
        <v>9.7457663967834368E-2</v>
      </c>
      <c r="G357" s="119">
        <f t="shared" si="27"/>
        <v>2.4705431</v>
      </c>
      <c r="H357" s="119">
        <f>0.001013*Constantes!$D$6/(0.622*G357)</f>
        <v>4.5103864941725781E-2</v>
      </c>
      <c r="I357" s="119">
        <f t="shared" si="28"/>
        <v>0.34865168081674919</v>
      </c>
      <c r="J357" s="119">
        <f t="shared" si="29"/>
        <v>-0.40814811879394536</v>
      </c>
      <c r="K357" s="119">
        <f>(Constantes!$D$12/0.8)*(Constantes!$D$7*J357^2+Constantes!$D$8*J357+Constantes!$D$9)</f>
        <v>19.559058573677465</v>
      </c>
      <c r="L357" s="119">
        <f>(Constantes!$D$12/0.8)*(0.00376*D357^2-0.0516*D357-6.967)</f>
        <v>-4.3793364999999991</v>
      </c>
      <c r="M357" s="13"/>
    </row>
    <row r="358" spans="2:13" x14ac:dyDescent="0.3">
      <c r="B358" s="12"/>
      <c r="C358" s="68">
        <v>353</v>
      </c>
      <c r="D358" s="67">
        <f>(Observaciones!D358+Observaciones!E358)/2</f>
        <v>12.9</v>
      </c>
      <c r="E358" s="119">
        <f t="shared" si="25"/>
        <v>1.4887393027557323</v>
      </c>
      <c r="F358" s="119">
        <f t="shared" si="26"/>
        <v>9.7457663967834368E-2</v>
      </c>
      <c r="G358" s="119">
        <f t="shared" si="27"/>
        <v>2.4705431</v>
      </c>
      <c r="H358" s="119">
        <f>0.001013*Constantes!$D$6/(0.622*G358)</f>
        <v>4.5103864941725781E-2</v>
      </c>
      <c r="I358" s="119">
        <f t="shared" si="28"/>
        <v>0.34865168081674919</v>
      </c>
      <c r="J358" s="119">
        <f t="shared" si="29"/>
        <v>-0.40854180367427867</v>
      </c>
      <c r="K358" s="119">
        <f>(Constantes!$D$12/0.8)*(Constantes!$D$7*J358^2+Constantes!$D$8*J358+Constantes!$D$9)</f>
        <v>19.558995049985214</v>
      </c>
      <c r="L358" s="119">
        <f>(Constantes!$D$12/0.8)*(0.00376*D358^2-0.0516*D358-6.967)</f>
        <v>-4.3793364999999991</v>
      </c>
      <c r="M358" s="13"/>
    </row>
    <row r="359" spans="2:13" x14ac:dyDescent="0.3">
      <c r="B359" s="12"/>
      <c r="C359" s="68">
        <v>354</v>
      </c>
      <c r="D359" s="67">
        <f>(Observaciones!D359+Observaciones!E359)/2</f>
        <v>13.8</v>
      </c>
      <c r="E359" s="119">
        <f t="shared" si="25"/>
        <v>1.5787710916071758</v>
      </c>
      <c r="F359" s="119">
        <f t="shared" si="26"/>
        <v>0.10261189172112961</v>
      </c>
      <c r="G359" s="119">
        <f t="shared" si="27"/>
        <v>2.4684181999999999</v>
      </c>
      <c r="H359" s="119">
        <f>0.001013*Constantes!$D$6/(0.622*G359)</f>
        <v>4.5142691913028568E-2</v>
      </c>
      <c r="I359" s="119">
        <f t="shared" si="28"/>
        <v>0.35449371277278185</v>
      </c>
      <c r="J359" s="119">
        <f t="shared" si="29"/>
        <v>-0.40881442880112911</v>
      </c>
      <c r="K359" s="119">
        <f>(Constantes!$D$12/0.8)*(Constantes!$D$7*J359^2+Constantes!$D$8*J359+Constantes!$D$9)</f>
        <v>19.558949526547703</v>
      </c>
      <c r="L359" s="119">
        <f>(Constantes!$D$12/0.8)*(0.00376*D359^2-0.0516*D359-6.967)</f>
        <v>-4.3518910000000002</v>
      </c>
      <c r="M359" s="13"/>
    </row>
    <row r="360" spans="2:13" x14ac:dyDescent="0.3">
      <c r="B360" s="12"/>
      <c r="C360" s="68">
        <v>355</v>
      </c>
      <c r="D360" s="67">
        <f>(Observaciones!D360+Observaciones!E360)/2</f>
        <v>13.8</v>
      </c>
      <c r="E360" s="119">
        <f t="shared" si="25"/>
        <v>1.5787710916071758</v>
      </c>
      <c r="F360" s="119">
        <f t="shared" si="26"/>
        <v>0.10261189172112961</v>
      </c>
      <c r="G360" s="119">
        <f t="shared" si="27"/>
        <v>2.4684181999999999</v>
      </c>
      <c r="H360" s="119">
        <f>0.001013*Constantes!$D$6/(0.622*G360)</f>
        <v>4.5142691913028568E-2</v>
      </c>
      <c r="I360" s="119">
        <f t="shared" si="28"/>
        <v>0.35449371277278185</v>
      </c>
      <c r="J360" s="119">
        <f t="shared" si="29"/>
        <v>-0.40896591338978777</v>
      </c>
      <c r="K360" s="119">
        <f>(Constantes!$D$12/0.8)*(Constantes!$D$7*J360^2+Constantes!$D$8*J360+Constantes!$D$9)</f>
        <v>19.558923688999226</v>
      </c>
      <c r="L360" s="119">
        <f>(Constantes!$D$12/0.8)*(0.00376*D360^2-0.0516*D360-6.967)</f>
        <v>-4.3518910000000002</v>
      </c>
      <c r="M360" s="13"/>
    </row>
    <row r="361" spans="2:13" x14ac:dyDescent="0.3">
      <c r="B361" s="12"/>
      <c r="C361" s="68">
        <v>356</v>
      </c>
      <c r="D361" s="67">
        <f>(Observaciones!D361+Observaciones!E361)/2</f>
        <v>14</v>
      </c>
      <c r="E361" s="119">
        <f t="shared" si="25"/>
        <v>1.5994149130233961</v>
      </c>
      <c r="F361" s="119">
        <f t="shared" si="26"/>
        <v>0.10378823296050949</v>
      </c>
      <c r="G361" s="119">
        <f t="shared" si="27"/>
        <v>2.467946</v>
      </c>
      <c r="H361" s="119">
        <f>0.001013*Constantes!$D$6/(0.622*G361)</f>
        <v>4.5151329208626335E-2</v>
      </c>
      <c r="I361" s="119">
        <f t="shared" si="28"/>
        <v>0.35577296023920879</v>
      </c>
      <c r="J361" s="119">
        <f t="shared" si="29"/>
        <v>-0.40899621255210172</v>
      </c>
      <c r="K361" s="119">
        <f>(Constantes!$D$12/0.8)*(Constantes!$D$7*J361^2+Constantes!$D$8*J361+Constantes!$D$9)</f>
        <v>19.558918474608006</v>
      </c>
      <c r="L361" s="119">
        <f>(Constantes!$D$12/0.8)*(0.00376*D361^2-0.0516*D361-6.967)</f>
        <v>-4.3452749999999991</v>
      </c>
      <c r="M361" s="13"/>
    </row>
    <row r="362" spans="2:13" x14ac:dyDescent="0.3">
      <c r="B362" s="12"/>
      <c r="C362" s="68">
        <v>357</v>
      </c>
      <c r="D362" s="67">
        <f>(Observaciones!D362+Observaciones!E362)/2</f>
        <v>15.5</v>
      </c>
      <c r="E362" s="119">
        <f t="shared" si="25"/>
        <v>1.7619411708442332</v>
      </c>
      <c r="F362" s="119">
        <f t="shared" si="26"/>
        <v>0.11298198966073125</v>
      </c>
      <c r="G362" s="119">
        <f t="shared" si="27"/>
        <v>2.4644045000000001</v>
      </c>
      <c r="H362" s="119">
        <f>0.001013*Constantes!$D$6/(0.622*G362)</f>
        <v>4.5216214430347179E-2</v>
      </c>
      <c r="I362" s="119">
        <f t="shared" si="28"/>
        <v>0.36514572596976891</v>
      </c>
      <c r="J362" s="119">
        <f t="shared" si="29"/>
        <v>-0.40890531730977536</v>
      </c>
      <c r="K362" s="119">
        <f>(Constantes!$D$12/0.8)*(Constantes!$D$7*J362^2+Constantes!$D$8*J362+Constantes!$D$9)</f>
        <v>19.55893407089669</v>
      </c>
      <c r="L362" s="119">
        <f>(Constantes!$D$12/0.8)*(0.00376*D362^2-0.0516*D362-6.967)</f>
        <v>-4.2896625000000004</v>
      </c>
      <c r="M362" s="13"/>
    </row>
    <row r="363" spans="2:13" x14ac:dyDescent="0.3">
      <c r="B363" s="12"/>
      <c r="C363" s="68">
        <v>358</v>
      </c>
      <c r="D363" s="67">
        <f>(Observaciones!D363+Observaciones!E363)/2</f>
        <v>13.85</v>
      </c>
      <c r="E363" s="119">
        <f t="shared" si="25"/>
        <v>1.5839100041391287</v>
      </c>
      <c r="F363" s="119">
        <f t="shared" si="26"/>
        <v>0.10290490852509908</v>
      </c>
      <c r="G363" s="119">
        <f t="shared" si="27"/>
        <v>2.4683001499999997</v>
      </c>
      <c r="H363" s="119">
        <f>0.001013*Constantes!$D$6/(0.622*G363)</f>
        <v>4.5144850927109709E-2</v>
      </c>
      <c r="I363" s="119">
        <f t="shared" si="28"/>
        <v>0.35481417383138586</v>
      </c>
      <c r="J363" s="119">
        <f t="shared" si="29"/>
        <v>-0.40869325459703054</v>
      </c>
      <c r="K363" s="119">
        <f>(Constantes!$D$12/0.8)*(Constantes!$D$7*J363^2+Constantes!$D$8*J363+Constantes!$D$9)</f>
        <v>19.558969915366344</v>
      </c>
      <c r="L363" s="119">
        <f>(Constantes!$D$12/0.8)*(0.00376*D363^2-0.0516*D363-6.967)</f>
        <v>-4.3502546249999998</v>
      </c>
      <c r="M363" s="13"/>
    </row>
    <row r="364" spans="2:13" x14ac:dyDescent="0.3">
      <c r="B364" s="12"/>
      <c r="C364" s="68">
        <v>359</v>
      </c>
      <c r="D364" s="67">
        <f>(Observaciones!D364+Observaciones!E364)/2</f>
        <v>13.9</v>
      </c>
      <c r="E364" s="119">
        <f t="shared" si="25"/>
        <v>1.589063588132779</v>
      </c>
      <c r="F364" s="119">
        <f t="shared" si="26"/>
        <v>0.10319863673742037</v>
      </c>
      <c r="G364" s="119">
        <f t="shared" si="27"/>
        <v>2.4681820999999999</v>
      </c>
      <c r="H364" s="119">
        <f>0.001013*Constantes!$D$6/(0.622*G364)</f>
        <v>4.5147010147716632E-2</v>
      </c>
      <c r="I364" s="119">
        <f t="shared" si="28"/>
        <v>0.35513420222442993</v>
      </c>
      <c r="J364" s="119">
        <f t="shared" si="29"/>
        <v>-0.40836008725262574</v>
      </c>
      <c r="K364" s="119">
        <f>(Constantes!$D$12/0.8)*(Constantes!$D$7*J364^2+Constantes!$D$8*J364+Constantes!$D$9)</f>
        <v>19.559024696324361</v>
      </c>
      <c r="L364" s="119">
        <f>(Constantes!$D$12/0.8)*(0.00376*D364^2-0.0516*D364-6.967)</f>
        <v>-4.3486064999999998</v>
      </c>
      <c r="M364" s="13"/>
    </row>
    <row r="365" spans="2:13" x14ac:dyDescent="0.3">
      <c r="B365" s="12"/>
      <c r="C365" s="68">
        <v>360</v>
      </c>
      <c r="D365" s="67">
        <f>(Observaciones!D365+Observaciones!E365)/2</f>
        <v>13.4</v>
      </c>
      <c r="E365" s="119">
        <f t="shared" si="25"/>
        <v>1.5381837134420713</v>
      </c>
      <c r="F365" s="119">
        <f t="shared" si="26"/>
        <v>0.10029320149589299</v>
      </c>
      <c r="G365" s="119">
        <f t="shared" si="27"/>
        <v>2.4693625999999997</v>
      </c>
      <c r="H365" s="119">
        <f>0.001013*Constantes!$D$6/(0.622*G365)</f>
        <v>4.5125427231753057E-2</v>
      </c>
      <c r="I365" s="119">
        <f t="shared" si="28"/>
        <v>0.35191447341494769</v>
      </c>
      <c r="J365" s="119">
        <f t="shared" si="29"/>
        <v>-0.40790591400123555</v>
      </c>
      <c r="K365" s="119">
        <f>(Constantes!$D$12/0.8)*(Constantes!$D$7*J365^2+Constantes!$D$8*J365+Constantes!$D$9)</f>
        <v>19.559096354815139</v>
      </c>
      <c r="L365" s="119">
        <f>(Constantes!$D$12/0.8)*(0.00376*D365^2-0.0516*D365-6.967)</f>
        <v>-4.3645589999999999</v>
      </c>
      <c r="M365" s="13"/>
    </row>
    <row r="366" spans="2:13" x14ac:dyDescent="0.3">
      <c r="B366" s="12"/>
      <c r="C366" s="68">
        <v>361</v>
      </c>
      <c r="D366" s="67">
        <f>(Observaciones!D366+Observaciones!E366)/2</f>
        <v>15</v>
      </c>
      <c r="E366" s="119">
        <f t="shared" si="25"/>
        <v>1.7062271396379793</v>
      </c>
      <c r="F366" s="119">
        <f t="shared" si="26"/>
        <v>0.10984348383671551</v>
      </c>
      <c r="G366" s="119">
        <f t="shared" si="27"/>
        <v>2.4655849999999999</v>
      </c>
      <c r="H366" s="119">
        <f>0.001013*Constantes!$D$6/(0.622*G366)</f>
        <v>4.5194565312131819E-2</v>
      </c>
      <c r="I366" s="119">
        <f t="shared" si="28"/>
        <v>0.36206502083102154</v>
      </c>
      <c r="J366" s="119">
        <f t="shared" si="29"/>
        <v>-0.40733086942419627</v>
      </c>
      <c r="K366" s="119">
        <f>(Constantes!$D$12/0.8)*(Constantes!$D$7*J366^2+Constantes!$D$8*J366+Constantes!$D$9)</f>
        <v>19.559182087651244</v>
      </c>
      <c r="L366" s="119">
        <f>(Constantes!$D$12/0.8)*(0.00376*D366^2-0.0516*D366-6.967)</f>
        <v>-4.3093749999999993</v>
      </c>
      <c r="M366" s="13"/>
    </row>
    <row r="367" spans="2:13" x14ac:dyDescent="0.3">
      <c r="B367" s="12"/>
      <c r="C367" s="68">
        <v>362</v>
      </c>
      <c r="D367" s="67">
        <f>(Observaciones!D367+Observaciones!E367)/2</f>
        <v>15.5</v>
      </c>
      <c r="E367" s="119">
        <f t="shared" si="25"/>
        <v>1.7619411708442332</v>
      </c>
      <c r="F367" s="119">
        <f t="shared" si="26"/>
        <v>0.11298198966073125</v>
      </c>
      <c r="G367" s="119">
        <f t="shared" si="27"/>
        <v>2.4644045000000001</v>
      </c>
      <c r="H367" s="119">
        <f>0.001013*Constantes!$D$6/(0.622*G367)</f>
        <v>4.5216214430347179E-2</v>
      </c>
      <c r="I367" s="119">
        <f t="shared" si="28"/>
        <v>0.36514572596976891</v>
      </c>
      <c r="J367" s="119">
        <f t="shared" si="29"/>
        <v>-0.40663512391962631</v>
      </c>
      <c r="K367" s="119">
        <f>(Constantes!$D$12/0.8)*(Constantes!$D$7*J367^2+Constantes!$D$8*J367+Constantes!$D$9)</f>
        <v>19.559278351541224</v>
      </c>
      <c r="L367" s="119">
        <f>(Constantes!$D$12/0.8)*(0.00376*D367^2-0.0516*D367-6.967)</f>
        <v>-4.2896625000000004</v>
      </c>
      <c r="M367" s="13"/>
    </row>
    <row r="368" spans="2:13" x14ac:dyDescent="0.3">
      <c r="B368" s="12"/>
      <c r="C368" s="68">
        <v>363</v>
      </c>
      <c r="D368" s="67">
        <f>(Observaciones!D368+Observaciones!E368)/2</f>
        <v>13.45</v>
      </c>
      <c r="E368" s="119">
        <f t="shared" si="25"/>
        <v>1.5432065279848868</v>
      </c>
      <c r="F368" s="119">
        <f t="shared" si="26"/>
        <v>0.1005805769400801</v>
      </c>
      <c r="G368" s="119">
        <f t="shared" si="27"/>
        <v>2.46924455</v>
      </c>
      <c r="H368" s="119">
        <f>0.001013*Constantes!$D$6/(0.622*G368)</f>
        <v>4.5127584594694167E-2</v>
      </c>
      <c r="I368" s="119">
        <f t="shared" si="28"/>
        <v>0.35223838816895903</v>
      </c>
      <c r="J368" s="119">
        <f t="shared" si="29"/>
        <v>-0.4058188836519343</v>
      </c>
      <c r="K368" s="119">
        <f>(Constantes!$D$12/0.8)*(Constantes!$D$7*J368^2+Constantes!$D$8*J368+Constantes!$D$9)</f>
        <v>19.559380868308946</v>
      </c>
      <c r="L368" s="119">
        <f>(Constantes!$D$12/0.8)*(0.00376*D368^2-0.0516*D368-6.967)</f>
        <v>-4.3630166249999993</v>
      </c>
      <c r="M368" s="13"/>
    </row>
    <row r="369" spans="2:13" x14ac:dyDescent="0.3">
      <c r="B369" s="12"/>
      <c r="C369" s="68">
        <v>364</v>
      </c>
      <c r="D369" s="67">
        <f>(Observaciones!D369+Observaciones!E369)/2</f>
        <v>13.5</v>
      </c>
      <c r="E369" s="119">
        <f t="shared" si="25"/>
        <v>1.5482437315899678</v>
      </c>
      <c r="F369" s="119">
        <f t="shared" si="26"/>
        <v>0.10086865272047608</v>
      </c>
      <c r="G369" s="119">
        <f t="shared" si="27"/>
        <v>2.4691264999999998</v>
      </c>
      <c r="H369" s="119">
        <f>0.001013*Constantes!$D$6/(0.622*G369)</f>
        <v>4.512974216392418E-2</v>
      </c>
      <c r="I369" s="119">
        <f t="shared" si="28"/>
        <v>0.35256187200074002</v>
      </c>
      <c r="J369" s="119">
        <f t="shared" si="29"/>
        <v>-0.40488239049072738</v>
      </c>
      <c r="K369" s="119">
        <f>(Constantes!$D$12/0.8)*(Constantes!$D$7*J369^2+Constantes!$D$8*J369+Constantes!$D$9)</f>
        <v>19.559484631198</v>
      </c>
      <c r="L369" s="119">
        <f>(Constantes!$D$12/0.8)*(0.00376*D369^2-0.0516*D369-6.967)</f>
        <v>-4.3614625</v>
      </c>
      <c r="M369" s="13"/>
    </row>
    <row r="370" spans="2:13" ht="18.75" customHeight="1" x14ac:dyDescent="0.3">
      <c r="B370" s="12"/>
      <c r="C370" s="68">
        <v>365</v>
      </c>
      <c r="D370" s="67">
        <f>(Observaciones!D370+Observaciones!E370)/2</f>
        <v>11.55</v>
      </c>
      <c r="E370" s="119">
        <f t="shared" si="25"/>
        <v>1.3621409164490859</v>
      </c>
      <c r="F370" s="119">
        <f t="shared" si="26"/>
        <v>9.0140238435898606E-2</v>
      </c>
      <c r="G370" s="119">
        <f t="shared" si="27"/>
        <v>2.4737304499999997</v>
      </c>
      <c r="H370" s="119">
        <f>0.001013*Constantes!$D$6/(0.622*G370)</f>
        <v>4.5045749554124839E-2</v>
      </c>
      <c r="I370" s="119">
        <f t="shared" si="28"/>
        <v>0.33962933384576244</v>
      </c>
      <c r="J370" s="119">
        <f t="shared" si="29"/>
        <v>-0.40382592193914041</v>
      </c>
      <c r="K370" s="119">
        <f>(Constantes!$D$12/0.8)*(Constantes!$D$7*J370^2+Constantes!$D$8*J370+Constantes!$D$9)</f>
        <v>19.559583912253299</v>
      </c>
      <c r="L370" s="119">
        <f>(Constantes!$D$12/0.8)*(0.00376*D370^2-0.0516*D370-6.967)</f>
        <v>-4.4133666250000001</v>
      </c>
      <c r="M370" s="13"/>
    </row>
    <row r="371" spans="2:13" s="3" customFormat="1" x14ac:dyDescent="0.3">
      <c r="B371" s="12"/>
      <c r="C371" s="78">
        <v>366</v>
      </c>
      <c r="D371" s="67">
        <f>(Observaciones!D371+Observaciones!E371)/2</f>
        <v>13.9</v>
      </c>
      <c r="E371" s="119">
        <f t="shared" si="25"/>
        <v>1.589063588132779</v>
      </c>
      <c r="F371" s="119">
        <f t="shared" si="26"/>
        <v>0.10319863673742037</v>
      </c>
      <c r="G371" s="119">
        <f t="shared" si="27"/>
        <v>2.4681820999999999</v>
      </c>
      <c r="H371" s="119">
        <f>0.001013*Constantes!$D$6/(0.622*G371)</f>
        <v>4.5147010147716632E-2</v>
      </c>
      <c r="I371" s="119">
        <f t="shared" si="28"/>
        <v>0.35513420222442993</v>
      </c>
      <c r="J371" s="119">
        <f t="shared" si="29"/>
        <v>-0.40264979105160575</v>
      </c>
      <c r="K371" s="119">
        <f>(Constantes!$D$12/0.8)*(Constantes!$D$7*J371^2+Constantes!$D$8*J371+Constantes!$D$9)</f>
        <v>19.559672270770729</v>
      </c>
      <c r="L371" s="119">
        <f>(Constantes!$D$12/0.8)*(0.00376*D371^2-0.0516*D371-6.967)</f>
        <v>-4.3486064999999998</v>
      </c>
      <c r="M371" s="13"/>
    </row>
    <row r="372" spans="2:13" s="3" customFormat="1" x14ac:dyDescent="0.3">
      <c r="B372" s="12"/>
      <c r="C372" s="78">
        <v>367</v>
      </c>
      <c r="D372" s="67">
        <f>(Observaciones!D372+Observaciones!E372)/2</f>
        <v>13.75</v>
      </c>
      <c r="E372" s="119">
        <f t="shared" si="25"/>
        <v>1.5736468149943981</v>
      </c>
      <c r="F372" s="119">
        <f t="shared" si="26"/>
        <v>0.10231958493462359</v>
      </c>
      <c r="G372" s="119">
        <f t="shared" si="27"/>
        <v>2.4685362500000001</v>
      </c>
      <c r="H372" s="119">
        <f>0.001013*Constantes!$D$6/(0.622*G372)</f>
        <v>4.5140533105443567E-2</v>
      </c>
      <c r="I372" s="119">
        <f t="shared" si="28"/>
        <v>0.35417281924860555</v>
      </c>
      <c r="J372" s="119">
        <f t="shared" si="29"/>
        <v>-0.40135434634108819</v>
      </c>
      <c r="K372" s="119">
        <f>(Constantes!$D$12/0.8)*(Constantes!$D$7*J372^2+Constantes!$D$8*J372+Constantes!$D$9)</f>
        <v>19.559742562804303</v>
      </c>
      <c r="L372" s="119">
        <f>(Constantes!$D$12/0.8)*(0.00376*D372^2-0.0516*D372-6.967)</f>
        <v>-4.353515625</v>
      </c>
      <c r="M372" s="13"/>
    </row>
    <row r="373" spans="2:13" s="3" customFormat="1" x14ac:dyDescent="0.3">
      <c r="B373" s="12"/>
      <c r="C373" s="78">
        <v>368</v>
      </c>
      <c r="D373" s="67">
        <f>(Observaciones!D373+Observaciones!E373)/2</f>
        <v>14.55</v>
      </c>
      <c r="E373" s="119">
        <f t="shared" si="25"/>
        <v>1.6574115820276645</v>
      </c>
      <c r="F373" s="119">
        <f t="shared" si="26"/>
        <v>0.10708247809803828</v>
      </c>
      <c r="G373" s="119">
        <f t="shared" si="27"/>
        <v>2.46664745</v>
      </c>
      <c r="H373" s="119">
        <f>0.001013*Constantes!$D$6/(0.622*G373)</f>
        <v>4.5175098822943884E-2</v>
      </c>
      <c r="I373" s="119">
        <f t="shared" si="28"/>
        <v>0.35925511691610273</v>
      </c>
      <c r="J373" s="119">
        <f t="shared" si="29"/>
        <v>-0.39993997167581363</v>
      </c>
      <c r="K373" s="119">
        <f>(Constantes!$D$12/0.8)*(Constantes!$D$7*J373^2+Constantes!$D$8*J373+Constantes!$D$9)</f>
        <v>19.55978695171903</v>
      </c>
      <c r="L373" s="119">
        <f>(Constantes!$D$12/0.8)*(0.00376*D373^2-0.0516*D373-6.967)</f>
        <v>-4.3261116249999993</v>
      </c>
      <c r="M373" s="13"/>
    </row>
    <row r="374" spans="2:13" s="3" customFormat="1" x14ac:dyDescent="0.3">
      <c r="B374" s="12"/>
      <c r="C374" s="78">
        <v>369</v>
      </c>
      <c r="D374" s="67">
        <f>(Observaciones!D374+Observaciones!E374)/2</f>
        <v>14.2</v>
      </c>
      <c r="E374" s="119">
        <f t="shared" si="25"/>
        <v>1.6202951919544792</v>
      </c>
      <c r="F374" s="119">
        <f t="shared" si="26"/>
        <v>0.10497602372452294</v>
      </c>
      <c r="G374" s="119">
        <f t="shared" si="27"/>
        <v>2.4674738000000001</v>
      </c>
      <c r="H374" s="119">
        <f>0.001013*Constantes!$D$6/(0.622*G374)</f>
        <v>4.5159969810059396E-2</v>
      </c>
      <c r="I374" s="119">
        <f t="shared" si="28"/>
        <v>0.3570452760428372</v>
      </c>
      <c r="J374" s="119">
        <f t="shared" si="29"/>
        <v>-0.39840708616552001</v>
      </c>
      <c r="K374" s="119">
        <f>(Constantes!$D$12/0.8)*(Constantes!$D$7*J374^2+Constantes!$D$8*J374+Constantes!$D$9)</f>
        <v>19.559796919776371</v>
      </c>
      <c r="L374" s="119">
        <f>(Constantes!$D$12/0.8)*(0.00376*D374^2-0.0516*D374-6.967)</f>
        <v>-4.3384710000000002</v>
      </c>
      <c r="M374" s="13"/>
    </row>
    <row r="375" spans="2:13" s="3" customFormat="1" x14ac:dyDescent="0.3">
      <c r="B375" s="12"/>
      <c r="C375" s="78">
        <v>370</v>
      </c>
      <c r="D375" s="67">
        <f>(Observaciones!D375+Observaciones!E375)/2</f>
        <v>13.75</v>
      </c>
      <c r="E375" s="119">
        <f t="shared" si="25"/>
        <v>1.5736468149943981</v>
      </c>
      <c r="F375" s="119">
        <f t="shared" si="26"/>
        <v>0.10231958493462359</v>
      </c>
      <c r="G375" s="119">
        <f t="shared" si="27"/>
        <v>2.4685362500000001</v>
      </c>
      <c r="H375" s="119">
        <f>0.001013*Constantes!$D$6/(0.622*G375)</f>
        <v>4.5140533105443567E-2</v>
      </c>
      <c r="I375" s="119">
        <f t="shared" si="28"/>
        <v>0.35417281924860555</v>
      </c>
      <c r="J375" s="119">
        <f t="shared" si="29"/>
        <v>-0.39675614403726633</v>
      </c>
      <c r="K375" s="119">
        <f>(Constantes!$D$12/0.8)*(Constantes!$D$7*J375^2+Constantes!$D$8*J375+Constantes!$D$9)</f>
        <v>19.55976328073784</v>
      </c>
      <c r="L375" s="119">
        <f>(Constantes!$D$12/0.8)*(0.00376*D375^2-0.0516*D375-6.967)</f>
        <v>-4.353515625</v>
      </c>
      <c r="M375" s="13"/>
    </row>
    <row r="376" spans="2:13" s="3" customFormat="1" x14ac:dyDescent="0.3">
      <c r="B376" s="12"/>
      <c r="C376" s="78">
        <v>371</v>
      </c>
      <c r="D376" s="67">
        <f>(Observaciones!D376+Observaciones!E376)/2</f>
        <v>13.45</v>
      </c>
      <c r="E376" s="119">
        <f t="shared" si="25"/>
        <v>1.5432065279848868</v>
      </c>
      <c r="F376" s="119">
        <f t="shared" si="26"/>
        <v>0.1005805769400801</v>
      </c>
      <c r="G376" s="119">
        <f t="shared" si="27"/>
        <v>2.46924455</v>
      </c>
      <c r="H376" s="119">
        <f>0.001013*Constantes!$D$6/(0.622*G376)</f>
        <v>4.5127584594694167E-2</v>
      </c>
      <c r="I376" s="119">
        <f t="shared" si="28"/>
        <v>0.35223838816895903</v>
      </c>
      <c r="J376" s="119">
        <f t="shared" si="29"/>
        <v>-0.39498763450083568</v>
      </c>
      <c r="K376" s="119">
        <f>(Constantes!$D$12/0.8)*(Constantes!$D$7*J376^2+Constantes!$D$8*J376+Constantes!$D$9)</f>
        <v>19.559676193471102</v>
      </c>
      <c r="L376" s="119">
        <f>(Constantes!$D$12/0.8)*(0.00376*D376^2-0.0516*D376-6.967)</f>
        <v>-4.3630166249999993</v>
      </c>
      <c r="M376" s="13"/>
    </row>
    <row r="377" spans="2:13" s="3" customFormat="1" x14ac:dyDescent="0.3">
      <c r="B377" s="12"/>
      <c r="C377" s="78">
        <v>372</v>
      </c>
      <c r="D377" s="67">
        <f>(Observaciones!D377+Observaciones!E377)/2</f>
        <v>13.8</v>
      </c>
      <c r="E377" s="119">
        <f t="shared" si="25"/>
        <v>1.5787710916071758</v>
      </c>
      <c r="F377" s="119">
        <f t="shared" si="26"/>
        <v>0.10261189172112961</v>
      </c>
      <c r="G377" s="119">
        <f t="shared" si="27"/>
        <v>2.4684181999999999</v>
      </c>
      <c r="H377" s="119">
        <f>0.001013*Constantes!$D$6/(0.622*G377)</f>
        <v>4.5142691913028568E-2</v>
      </c>
      <c r="I377" s="119">
        <f t="shared" si="28"/>
        <v>0.35449371277278185</v>
      </c>
      <c r="J377" s="119">
        <f t="shared" si="29"/>
        <v>-0.39310208160377097</v>
      </c>
      <c r="K377" s="119">
        <f>(Constantes!$D$12/0.8)*(Constantes!$D$7*J377^2+Constantes!$D$8*J377+Constantes!$D$9)</f>
        <v>19.559525176541626</v>
      </c>
      <c r="L377" s="119">
        <f>(Constantes!$D$12/0.8)*(0.00376*D377^2-0.0516*D377-6.967)</f>
        <v>-4.3518910000000002</v>
      </c>
      <c r="M377" s="13"/>
    </row>
    <row r="378" spans="2:13" s="3" customFormat="1" x14ac:dyDescent="0.3">
      <c r="B378" s="12"/>
      <c r="C378" s="78">
        <v>373</v>
      </c>
      <c r="D378" s="67">
        <f>(Observaciones!D378+Observaciones!E378)/2</f>
        <v>14.2</v>
      </c>
      <c r="E378" s="119">
        <f t="shared" si="25"/>
        <v>1.6202951919544792</v>
      </c>
      <c r="F378" s="119">
        <f t="shared" si="26"/>
        <v>0.10497602372452294</v>
      </c>
      <c r="G378" s="119">
        <f t="shared" si="27"/>
        <v>2.4674738000000001</v>
      </c>
      <c r="H378" s="119">
        <f>0.001013*Constantes!$D$6/(0.622*G378)</f>
        <v>4.5159969810059396E-2</v>
      </c>
      <c r="I378" s="119">
        <f t="shared" si="28"/>
        <v>0.3570452760428372</v>
      </c>
      <c r="J378" s="119">
        <f t="shared" si="29"/>
        <v>-0.39110004407608945</v>
      </c>
      <c r="K378" s="119">
        <f>(Constantes!$D$12/0.8)*(Constantes!$D$7*J378^2+Constantes!$D$8*J378+Constantes!$D$9)</f>
        <v>19.559299123771726</v>
      </c>
      <c r="L378" s="119">
        <f>(Constantes!$D$12/0.8)*(0.00376*D378^2-0.0516*D378-6.967)</f>
        <v>-4.3384710000000002</v>
      </c>
      <c r="M378" s="13"/>
    </row>
    <row r="379" spans="2:13" s="3" customFormat="1" x14ac:dyDescent="0.3">
      <c r="B379" s="12"/>
      <c r="C379" s="78">
        <v>374</v>
      </c>
      <c r="D379" s="67">
        <f>(Observaciones!D379+Observaciones!E379)/2</f>
        <v>14.1</v>
      </c>
      <c r="E379" s="119">
        <f t="shared" si="25"/>
        <v>1.6098253520131185</v>
      </c>
      <c r="F379" s="119">
        <f t="shared" si="26"/>
        <v>0.10438069155687195</v>
      </c>
      <c r="G379" s="119">
        <f t="shared" si="27"/>
        <v>2.4677099</v>
      </c>
      <c r="H379" s="119">
        <f>0.001013*Constantes!$D$6/(0.622*G379)</f>
        <v>4.5155649095994843E-2</v>
      </c>
      <c r="I379" s="119">
        <f t="shared" si="28"/>
        <v>0.35640998531823892</v>
      </c>
      <c r="J379" s="119">
        <f t="shared" si="29"/>
        <v>-0.38898211516471781</v>
      </c>
      <c r="K379" s="119">
        <f>(Constantes!$D$12/0.8)*(Constantes!$D$7*J379^2+Constantes!$D$8*J379+Constantes!$D$9)</f>
        <v>19.558986320747621</v>
      </c>
      <c r="L379" s="119">
        <f>(Constantes!$D$12/0.8)*(0.00376*D379^2-0.0516*D379-6.967)</f>
        <v>-4.3418964999999998</v>
      </c>
      <c r="M379" s="13"/>
    </row>
    <row r="380" spans="2:13" s="3" customFormat="1" x14ac:dyDescent="0.3">
      <c r="B380" s="12"/>
      <c r="C380" s="78">
        <v>375</v>
      </c>
      <c r="D380" s="67">
        <f>(Observaciones!D380+Observaciones!E380)/2</f>
        <v>14.15</v>
      </c>
      <c r="E380" s="119">
        <f t="shared" si="25"/>
        <v>1.6150528288927855</v>
      </c>
      <c r="F380" s="119">
        <f t="shared" si="26"/>
        <v>0.10467799774317721</v>
      </c>
      <c r="G380" s="119">
        <f t="shared" si="27"/>
        <v>2.4675918499999998</v>
      </c>
      <c r="H380" s="119">
        <f>0.001013*Constantes!$D$6/(0.622*G380)</f>
        <v>4.5157809349675282E-2</v>
      </c>
      <c r="I380" s="119">
        <f t="shared" si="28"/>
        <v>0.35672784756039339</v>
      </c>
      <c r="J380" s="119">
        <f t="shared" si="29"/>
        <v>-0.38674892245770137</v>
      </c>
      <c r="K380" s="119">
        <f>(Constantes!$D$12/0.8)*(Constantes!$D$7*J380^2+Constantes!$D$8*J380+Constantes!$D$9)</f>
        <v>19.558574462253958</v>
      </c>
      <c r="L380" s="119">
        <f>(Constantes!$D$12/0.8)*(0.00376*D380^2-0.0516*D380-6.967)</f>
        <v>-4.3401896249999998</v>
      </c>
      <c r="M380" s="13"/>
    </row>
    <row r="381" spans="2:13" s="3" customFormat="1" x14ac:dyDescent="0.3">
      <c r="B381" s="12"/>
      <c r="C381" s="78">
        <v>376</v>
      </c>
      <c r="D381" s="67">
        <f>(Observaciones!D381+Observaciones!E381)/2</f>
        <v>13.25</v>
      </c>
      <c r="E381" s="119">
        <f t="shared" si="25"/>
        <v>1.5232012546387372</v>
      </c>
      <c r="F381" s="119">
        <f t="shared" si="26"/>
        <v>9.943526343834895E-2</v>
      </c>
      <c r="G381" s="119">
        <f t="shared" si="27"/>
        <v>2.4697167499999999</v>
      </c>
      <c r="H381" s="119">
        <f>0.001013*Constantes!$D$6/(0.622*G381)</f>
        <v>4.5118956380367316E-2</v>
      </c>
      <c r="I381" s="119">
        <f t="shared" si="28"/>
        <v>0.35094014605756357</v>
      </c>
      <c r="J381" s="119">
        <f t="shared" si="29"/>
        <v>-0.38440112769823515</v>
      </c>
      <c r="K381" s="119">
        <f>(Constantes!$D$12/0.8)*(Constantes!$D$7*J381^2+Constantes!$D$8*J381+Constantes!$D$9)</f>
        <v>19.558050670614112</v>
      </c>
      <c r="L381" s="119">
        <f>(Constantes!$D$12/0.8)*(0.00376*D381^2-0.0516*D381-6.967)</f>
        <v>-4.3691156249999992</v>
      </c>
      <c r="M381" s="13"/>
    </row>
    <row r="382" spans="2:13" s="3" customFormat="1" x14ac:dyDescent="0.3">
      <c r="B382" s="12"/>
      <c r="C382" s="78">
        <v>377</v>
      </c>
      <c r="D382" s="67">
        <f>(Observaciones!D382+Observaciones!E382)/2</f>
        <v>12.35</v>
      </c>
      <c r="E382" s="119">
        <f t="shared" si="25"/>
        <v>1.4359671208266067</v>
      </c>
      <c r="F382" s="119">
        <f t="shared" si="26"/>
        <v>9.4417676614232629E-2</v>
      </c>
      <c r="G382" s="119">
        <f t="shared" si="27"/>
        <v>2.47184165</v>
      </c>
      <c r="H382" s="119">
        <f>0.001013*Constantes!$D$6/(0.622*G382)</f>
        <v>4.5080170210382423E-2</v>
      </c>
      <c r="I382" s="119">
        <f t="shared" si="28"/>
        <v>0.34501319460891361</v>
      </c>
      <c r="J382" s="119">
        <f t="shared" si="29"/>
        <v>-0.38193942658857638</v>
      </c>
      <c r="K382" s="119">
        <f>(Constantes!$D$12/0.8)*(Constantes!$D$7*J382^2+Constantes!$D$8*J382+Constantes!$D$9)</f>
        <v>19.557401514913341</v>
      </c>
      <c r="L382" s="119">
        <f>(Constantes!$D$12/0.8)*(0.00376*D382^2-0.0516*D382-6.967)</f>
        <v>-4.3942346249999993</v>
      </c>
      <c r="M382" s="13"/>
    </row>
    <row r="383" spans="2:13" s="3" customFormat="1" x14ac:dyDescent="0.3">
      <c r="B383" s="12"/>
      <c r="C383" s="78">
        <v>378</v>
      </c>
      <c r="D383" s="67">
        <f>(Observaciones!D383+Observaciones!E383)/2</f>
        <v>13.85</v>
      </c>
      <c r="E383" s="119">
        <f t="shared" si="25"/>
        <v>1.5839100041391287</v>
      </c>
      <c r="F383" s="119">
        <f t="shared" si="26"/>
        <v>0.10290490852509908</v>
      </c>
      <c r="G383" s="119">
        <f t="shared" si="27"/>
        <v>2.4683001499999997</v>
      </c>
      <c r="H383" s="119">
        <f>0.001013*Constantes!$D$6/(0.622*G383)</f>
        <v>4.5144850927109709E-2</v>
      </c>
      <c r="I383" s="119">
        <f t="shared" si="28"/>
        <v>0.35481417383138586</v>
      </c>
      <c r="J383" s="119">
        <f t="shared" si="29"/>
        <v>-0.37936454858389135</v>
      </c>
      <c r="K383" s="119">
        <f>(Constantes!$D$12/0.8)*(Constantes!$D$7*J383^2+Constantes!$D$8*J383+Constantes!$D$9)</f>
        <v>19.556613031080939</v>
      </c>
      <c r="L383" s="119">
        <f>(Constantes!$D$12/0.8)*(0.00376*D383^2-0.0516*D383-6.967)</f>
        <v>-4.3502546249999998</v>
      </c>
      <c r="M383" s="13"/>
    </row>
    <row r="384" spans="2:13" s="3" customFormat="1" x14ac:dyDescent="0.3">
      <c r="B384" s="12"/>
      <c r="C384" s="78">
        <v>379</v>
      </c>
      <c r="D384" s="67">
        <f>(Observaciones!D384+Observaciones!E384)/2</f>
        <v>13.75</v>
      </c>
      <c r="E384" s="119">
        <f t="shared" si="25"/>
        <v>1.5736468149943981</v>
      </c>
      <c r="F384" s="119">
        <f t="shared" si="26"/>
        <v>0.10231958493462359</v>
      </c>
      <c r="G384" s="119">
        <f t="shared" si="27"/>
        <v>2.4685362500000001</v>
      </c>
      <c r="H384" s="119">
        <f>0.001013*Constantes!$D$6/(0.622*G384)</f>
        <v>4.5140533105443567E-2</v>
      </c>
      <c r="I384" s="119">
        <f t="shared" si="28"/>
        <v>0.35417281924860555</v>
      </c>
      <c r="J384" s="119">
        <f t="shared" si="29"/>
        <v>-0.37667725667610352</v>
      </c>
      <c r="K384" s="119">
        <f>(Constantes!$D$12/0.8)*(Constantes!$D$7*J384^2+Constantes!$D$8*J384+Constantes!$D$9)</f>
        <v>19.55567074280625</v>
      </c>
      <c r="L384" s="119">
        <f>(Constantes!$D$12/0.8)*(0.00376*D384^2-0.0516*D384-6.967)</f>
        <v>-4.353515625</v>
      </c>
      <c r="M384" s="13"/>
    </row>
    <row r="385" spans="2:13" s="3" customFormat="1" x14ac:dyDescent="0.3">
      <c r="B385" s="12"/>
      <c r="C385" s="78">
        <v>380</v>
      </c>
      <c r="D385" s="67">
        <f>(Observaciones!D385+Observaciones!E385)/2</f>
        <v>13.7</v>
      </c>
      <c r="E385" s="119">
        <f t="shared" si="25"/>
        <v>1.568537138827782</v>
      </c>
      <c r="F385" s="119">
        <f t="shared" si="26"/>
        <v>0.10202798677665831</v>
      </c>
      <c r="G385" s="119">
        <f t="shared" si="27"/>
        <v>2.4686542999999999</v>
      </c>
      <c r="H385" s="119">
        <f>0.001013*Constantes!$D$6/(0.622*G385)</f>
        <v>4.5138374504325104E-2</v>
      </c>
      <c r="I385" s="119">
        <f t="shared" si="28"/>
        <v>0.35385149346393019</v>
      </c>
      <c r="J385" s="119">
        <f t="shared" si="29"/>
        <v>-0.37387834716780144</v>
      </c>
      <c r="K385" s="119">
        <f>(Constantes!$D$12/0.8)*(Constantes!$D$7*J385^2+Constantes!$D$8*J385+Constantes!$D$9)</f>
        <v>19.554559683262529</v>
      </c>
      <c r="L385" s="119">
        <f>(Constantes!$D$12/0.8)*(0.00376*D385^2-0.0516*D385-6.967)</f>
        <v>-4.3551285000000002</v>
      </c>
      <c r="M385" s="13"/>
    </row>
    <row r="386" spans="2:13" s="3" customFormat="1" x14ac:dyDescent="0.3">
      <c r="B386" s="12"/>
      <c r="C386" s="78">
        <v>381</v>
      </c>
      <c r="D386" s="67">
        <f>(Observaciones!D386+Observaciones!E386)/2</f>
        <v>14</v>
      </c>
      <c r="E386" s="119">
        <f t="shared" si="25"/>
        <v>1.5994149130233961</v>
      </c>
      <c r="F386" s="119">
        <f t="shared" si="26"/>
        <v>0.10378823296050949</v>
      </c>
      <c r="G386" s="119">
        <f t="shared" si="27"/>
        <v>2.467946</v>
      </c>
      <c r="H386" s="119">
        <f>0.001013*Constantes!$D$6/(0.622*G386)</f>
        <v>4.5151329208626335E-2</v>
      </c>
      <c r="I386" s="119">
        <f t="shared" si="28"/>
        <v>0.35577296023920879</v>
      </c>
      <c r="J386" s="119">
        <f t="shared" si="29"/>
        <v>-0.37096864943627816</v>
      </c>
      <c r="K386" s="119">
        <f>(Constantes!$D$12/0.8)*(Constantes!$D$7*J386^2+Constantes!$D$8*J386+Constantes!$D$9)</f>
        <v>19.553264417611551</v>
      </c>
      <c r="L386" s="119">
        <f>(Constantes!$D$12/0.8)*(0.00376*D386^2-0.0516*D386-6.967)</f>
        <v>-4.3452749999999991</v>
      </c>
      <c r="M386" s="13"/>
    </row>
    <row r="387" spans="2:13" s="3" customFormat="1" x14ac:dyDescent="0.3">
      <c r="B387" s="12"/>
      <c r="C387" s="78">
        <v>382</v>
      </c>
      <c r="D387" s="67">
        <f>(Observaciones!D387+Observaciones!E387)/2</f>
        <v>13.6</v>
      </c>
      <c r="E387" s="119">
        <f t="shared" si="25"/>
        <v>1.5583614462879349</v>
      </c>
      <c r="F387" s="119">
        <f t="shared" si="26"/>
        <v>0.10144691080047988</v>
      </c>
      <c r="G387" s="119">
        <f t="shared" si="27"/>
        <v>2.4688903999999998</v>
      </c>
      <c r="H387" s="119">
        <f>0.001013*Constantes!$D$6/(0.622*G387)</f>
        <v>4.5134057921369271E-2</v>
      </c>
      <c r="I387" s="119">
        <f t="shared" si="28"/>
        <v>0.3532075459589159</v>
      </c>
      <c r="J387" s="119">
        <f t="shared" si="29"/>
        <v>-0.36794902568776749</v>
      </c>
      <c r="K387" s="119">
        <f>(Constantes!$D$12/0.8)*(Constantes!$D$7*J387^2+Constantes!$D$8*J387+Constantes!$D$9)</f>
        <v>19.55176906626081</v>
      </c>
      <c r="L387" s="119">
        <f>(Constantes!$D$12/0.8)*(0.00376*D387^2-0.0516*D387-6.967)</f>
        <v>-4.3583189999999998</v>
      </c>
      <c r="M387" s="13"/>
    </row>
    <row r="388" spans="2:13" s="3" customFormat="1" x14ac:dyDescent="0.3">
      <c r="B388" s="12"/>
      <c r="C388" s="78">
        <v>383</v>
      </c>
      <c r="D388" s="67">
        <f>(Observaciones!D388+Observaciones!E388)/2</f>
        <v>11.85</v>
      </c>
      <c r="E388" s="119">
        <f t="shared" si="25"/>
        <v>1.3894253255114986</v>
      </c>
      <c r="F388" s="119">
        <f t="shared" si="26"/>
        <v>9.172450604898108E-2</v>
      </c>
      <c r="G388" s="119">
        <f t="shared" si="27"/>
        <v>2.4730221499999998</v>
      </c>
      <c r="H388" s="119">
        <f>0.001013*Constantes!$D$6/(0.622*G388)</f>
        <v>4.5058651138693818E-2</v>
      </c>
      <c r="I388" s="119">
        <f t="shared" si="28"/>
        <v>0.34166091279937238</v>
      </c>
      <c r="J388" s="119">
        <f t="shared" si="29"/>
        <v>-0.36482037070195539</v>
      </c>
      <c r="K388" s="119">
        <f>(Constantes!$D$12/0.8)*(Constantes!$D$7*J388^2+Constantes!$D$8*J388+Constantes!$D$9)</f>
        <v>19.550057328844371</v>
      </c>
      <c r="L388" s="119">
        <f>(Constantes!$D$12/0.8)*(0.00376*D388^2-0.0516*D388-6.967)</f>
        <v>-4.4065446249999995</v>
      </c>
      <c r="M388" s="13"/>
    </row>
    <row r="389" spans="2:13" s="3" customFormat="1" x14ac:dyDescent="0.3">
      <c r="B389" s="12"/>
      <c r="C389" s="78">
        <v>384</v>
      </c>
      <c r="D389" s="67">
        <f>(Observaciones!D389+Observaciones!E389)/2</f>
        <v>12.85</v>
      </c>
      <c r="E389" s="119">
        <f t="shared" si="25"/>
        <v>1.4838724736816862</v>
      </c>
      <c r="F389" s="119">
        <f t="shared" si="26"/>
        <v>9.717790188805045E-2</v>
      </c>
      <c r="G389" s="119">
        <f t="shared" si="27"/>
        <v>2.4706611499999998</v>
      </c>
      <c r="H389" s="119">
        <f>0.001013*Constantes!$D$6/(0.622*G389)</f>
        <v>4.5101709846011272E-2</v>
      </c>
      <c r="I389" s="119">
        <f t="shared" si="28"/>
        <v>0.34832304299622313</v>
      </c>
      <c r="J389" s="119">
        <f t="shared" si="29"/>
        <v>-0.36158361156683572</v>
      </c>
      <c r="K389" s="119">
        <f>(Constantes!$D$12/0.8)*(Constantes!$D$7*J389^2+Constantes!$D$8*J389+Constantes!$D$9)</f>
        <v>19.548112508897347</v>
      </c>
      <c r="L389" s="119">
        <f>(Constantes!$D$12/0.8)*(0.00376*D389^2-0.0516*D389-6.967)</f>
        <v>-4.380749625</v>
      </c>
      <c r="M389" s="13"/>
    </row>
    <row r="390" spans="2:13" s="3" customFormat="1" x14ac:dyDescent="0.3">
      <c r="B390" s="12"/>
      <c r="C390" s="78">
        <v>385</v>
      </c>
      <c r="D390" s="67">
        <f>(Observaciones!D390+Observaciones!E390)/2</f>
        <v>12.25</v>
      </c>
      <c r="E390" s="119">
        <f t="shared" si="25"/>
        <v>1.4265507491669478</v>
      </c>
      <c r="F390" s="119">
        <f t="shared" si="26"/>
        <v>9.387372076527814E-2</v>
      </c>
      <c r="G390" s="119">
        <f t="shared" si="27"/>
        <v>2.47207775</v>
      </c>
      <c r="H390" s="119">
        <f>0.001013*Constantes!$D$6/(0.622*G390)</f>
        <v>4.5075864751872197E-2</v>
      </c>
      <c r="I390" s="119">
        <f t="shared" si="28"/>
        <v>0.34434612138705856</v>
      </c>
      <c r="J390" s="119">
        <f t="shared" si="29"/>
        <v>-0.35823970740399547</v>
      </c>
      <c r="K390" s="119">
        <f>(Constantes!$D$12/0.8)*(Constantes!$D$7*J390^2+Constantes!$D$8*J390+Constantes!$D$9)</f>
        <v>19.545917539193209</v>
      </c>
      <c r="L390" s="119">
        <f>(Constantes!$D$12/0.8)*(0.00376*D390^2-0.0516*D390-6.967)</f>
        <v>-4.3967906249999995</v>
      </c>
      <c r="M390" s="13"/>
    </row>
    <row r="391" spans="2:13" s="3" customFormat="1" x14ac:dyDescent="0.3">
      <c r="B391" s="12"/>
      <c r="C391" s="78">
        <v>386</v>
      </c>
      <c r="D391" s="67">
        <f>(Observaciones!D391+Observaciones!E391)/2</f>
        <v>14.5</v>
      </c>
      <c r="E391" s="119">
        <f t="shared" ref="E391:E454" si="30">EXP((16.78*D391-116.9)/(D391+237.3))</f>
        <v>1.6520640028566567</v>
      </c>
      <c r="F391" s="119">
        <f t="shared" ref="F391:F454" si="31">4098*E391/((D391+237.3)^2)</f>
        <v>0.10677937410937641</v>
      </c>
      <c r="G391" s="119">
        <f t="shared" ref="G391:G454" si="32">2.501-0.002361*D391</f>
        <v>2.4667654999999997</v>
      </c>
      <c r="H391" s="119">
        <f>0.001013*Constantes!$D$6/(0.622*G391)</f>
        <v>4.5172936914803029E-2</v>
      </c>
      <c r="I391" s="119">
        <f t="shared" ref="I391:I454" si="33">IF(D391&gt;0,1.26*F391/(G391*(F391+H391)),0)</f>
        <v>0.35894072909367275</v>
      </c>
      <c r="J391" s="119">
        <f t="shared" ref="J391:J454" si="34">0.409*SIN(2*PI()*(C391-82)/365)</f>
        <v>-0.35478964908440519</v>
      </c>
      <c r="K391" s="119">
        <f>(Constantes!$D$12/0.8)*(Constantes!$D$7*J391^2+Constantes!$D$8*J391+Constantes!$D$9)</f>
        <v>19.543455007712261</v>
      </c>
      <c r="L391" s="119">
        <f>(Constantes!$D$12/0.8)*(0.00376*D391^2-0.0516*D391-6.967)</f>
        <v>-4.3279125000000001</v>
      </c>
      <c r="M391" s="13"/>
    </row>
    <row r="392" spans="2:13" s="3" customFormat="1" x14ac:dyDescent="0.3">
      <c r="B392" s="12"/>
      <c r="C392" s="78">
        <v>387</v>
      </c>
      <c r="D392" s="67">
        <f>(Observaciones!D392+Observaciones!E392)/2</f>
        <v>13.35</v>
      </c>
      <c r="E392" s="119">
        <f t="shared" si="30"/>
        <v>1.5331752529723204</v>
      </c>
      <c r="F392" s="119">
        <f t="shared" si="31"/>
        <v>0.1000065250127139</v>
      </c>
      <c r="G392" s="119">
        <f t="shared" si="32"/>
        <v>2.4694806499999999</v>
      </c>
      <c r="H392" s="119">
        <f>0.001013*Constantes!$D$6/(0.622*G392)</f>
        <v>4.5123270075071269E-2</v>
      </c>
      <c r="I392" s="119">
        <f t="shared" si="33"/>
        <v>0.35159012797989159</v>
      </c>
      <c r="J392" s="119">
        <f t="shared" si="34"/>
        <v>-0.35123445893480343</v>
      </c>
      <c r="K392" s="119">
        <f>(Constantes!$D$12/0.8)*(Constantes!$D$7*J392^2+Constantes!$D$8*J392+Constantes!$D$9)</f>
        <v>19.540707184208742</v>
      </c>
      <c r="L392" s="119">
        <f>(Constantes!$D$12/0.8)*(0.00376*D392^2-0.0516*D392-6.967)</f>
        <v>-4.3660896249999999</v>
      </c>
      <c r="M392" s="13"/>
    </row>
    <row r="393" spans="2:13" s="3" customFormat="1" x14ac:dyDescent="0.3">
      <c r="B393" s="12"/>
      <c r="C393" s="78">
        <v>388</v>
      </c>
      <c r="D393" s="67">
        <f>(Observaciones!D393+Observaciones!E393)/2</f>
        <v>12.649999999999999</v>
      </c>
      <c r="E393" s="119">
        <f t="shared" si="30"/>
        <v>1.4645445530759134</v>
      </c>
      <c r="F393" s="119">
        <f t="shared" si="31"/>
        <v>9.606567968532842E-2</v>
      </c>
      <c r="G393" s="119">
        <f t="shared" si="32"/>
        <v>2.4711333499999997</v>
      </c>
      <c r="H393" s="119">
        <f>0.001013*Constantes!$D$6/(0.622*G393)</f>
        <v>4.5093091522200757E-2</v>
      </c>
      <c r="I393" s="119">
        <f t="shared" si="33"/>
        <v>0.34700421800471326</v>
      </c>
      <c r="J393" s="119">
        <f t="shared" si="34"/>
        <v>-0.34757519043475882</v>
      </c>
      <c r="K393" s="119">
        <f>(Constantes!$D$12/0.8)*(Constantes!$D$7*J393^2+Constantes!$D$8*J393+Constantes!$D$9)</f>
        <v>19.537656047343415</v>
      </c>
      <c r="L393" s="119">
        <f>(Constantes!$D$12/0.8)*(0.00376*D393^2-0.0516*D393-6.967)</f>
        <v>-4.386284625</v>
      </c>
      <c r="M393" s="13"/>
    </row>
    <row r="394" spans="2:13" s="3" customFormat="1" x14ac:dyDescent="0.3">
      <c r="B394" s="12"/>
      <c r="C394" s="78">
        <v>389</v>
      </c>
      <c r="D394" s="67">
        <f>(Observaciones!D394+Observaciones!E394)/2</f>
        <v>11.549999999999999</v>
      </c>
      <c r="E394" s="119">
        <f t="shared" si="30"/>
        <v>1.3621409164490859</v>
      </c>
      <c r="F394" s="119">
        <f t="shared" si="31"/>
        <v>9.0140238435898606E-2</v>
      </c>
      <c r="G394" s="119">
        <f t="shared" si="32"/>
        <v>2.4737304499999997</v>
      </c>
      <c r="H394" s="119">
        <f>0.001013*Constantes!$D$6/(0.622*G394)</f>
        <v>4.5045749554124839E-2</v>
      </c>
      <c r="I394" s="119">
        <f t="shared" si="33"/>
        <v>0.33962933384576244</v>
      </c>
      <c r="J394" s="119">
        <f t="shared" si="34"/>
        <v>-0.34381292790450163</v>
      </c>
      <c r="K394" s="119">
        <f>(Constantes!$D$12/0.8)*(Constantes!$D$7*J394^2+Constantes!$D$8*J394+Constantes!$D$9)</f>
        <v>19.534283312347554</v>
      </c>
      <c r="L394" s="119">
        <f>(Constantes!$D$12/0.8)*(0.00376*D394^2-0.0516*D394-6.967)</f>
        <v>-4.4133666250000001</v>
      </c>
      <c r="M394" s="13"/>
    </row>
    <row r="395" spans="2:13" s="3" customFormat="1" x14ac:dyDescent="0.3">
      <c r="B395" s="12"/>
      <c r="C395" s="78">
        <v>390</v>
      </c>
      <c r="D395" s="67">
        <f>(Observaciones!D395+Observaciones!E395)/2</f>
        <v>13.55</v>
      </c>
      <c r="E395" s="119">
        <f t="shared" si="30"/>
        <v>1.5532953593153362</v>
      </c>
      <c r="F395" s="119">
        <f t="shared" si="31"/>
        <v>0.10115743021423786</v>
      </c>
      <c r="G395" s="119">
        <f t="shared" si="32"/>
        <v>2.46900845</v>
      </c>
      <c r="H395" s="119">
        <f>0.001013*Constantes!$D$6/(0.622*G395)</f>
        <v>4.5131899939472676E-2</v>
      </c>
      <c r="I395" s="119">
        <f t="shared" si="33"/>
        <v>0.35288492467431798</v>
      </c>
      <c r="J395" s="119">
        <f t="shared" si="34"/>
        <v>-0.3399487861836154</v>
      </c>
      <c r="K395" s="119">
        <f>(Constantes!$D$12/0.8)*(Constantes!$D$7*J395^2+Constantes!$D$8*J395+Constantes!$D$9)</f>
        <v>19.53057045918376</v>
      </c>
      <c r="L395" s="119">
        <f>(Constantes!$D$12/0.8)*(0.00376*D395^2-0.0516*D395-6.967)</f>
        <v>-4.3598966250000002</v>
      </c>
      <c r="M395" s="13"/>
    </row>
    <row r="396" spans="2:13" s="3" customFormat="1" x14ac:dyDescent="0.3">
      <c r="B396" s="12"/>
      <c r="C396" s="78">
        <v>391</v>
      </c>
      <c r="D396" s="67">
        <f>(Observaciones!D396+Observaciones!E396)/2</f>
        <v>13.600000000000001</v>
      </c>
      <c r="E396" s="119">
        <f t="shared" si="30"/>
        <v>1.5583614462879352</v>
      </c>
      <c r="F396" s="119">
        <f t="shared" si="31"/>
        <v>0.10144691080047989</v>
      </c>
      <c r="G396" s="119">
        <f t="shared" si="32"/>
        <v>2.4688903999999998</v>
      </c>
      <c r="H396" s="119">
        <f>0.001013*Constantes!$D$6/(0.622*G396)</f>
        <v>4.5134057921369271E-2</v>
      </c>
      <c r="I396" s="119">
        <f t="shared" si="33"/>
        <v>0.35320754595891579</v>
      </c>
      <c r="J396" s="119">
        <f t="shared" si="34"/>
        <v>-0.33598391030068753</v>
      </c>
      <c r="K396" s="119">
        <f>(Constantes!$D$12/0.8)*(Constantes!$D$7*J396^2+Constantes!$D$8*J396+Constantes!$D$9)</f>
        <v>19.526498761168291</v>
      </c>
      <c r="L396" s="119">
        <f>(Constantes!$D$12/0.8)*(0.00376*D396^2-0.0516*D396-6.967)</f>
        <v>-4.3583189999999998</v>
      </c>
      <c r="M396" s="13"/>
    </row>
    <row r="397" spans="2:13" s="3" customFormat="1" x14ac:dyDescent="0.3">
      <c r="B397" s="12"/>
      <c r="C397" s="78">
        <v>392</v>
      </c>
      <c r="D397" s="67">
        <f>(Observaciones!D397+Observaciones!E397)/2</f>
        <v>14.15</v>
      </c>
      <c r="E397" s="119">
        <f t="shared" si="30"/>
        <v>1.6150528288927855</v>
      </c>
      <c r="F397" s="119">
        <f t="shared" si="31"/>
        <v>0.10467799774317721</v>
      </c>
      <c r="G397" s="119">
        <f t="shared" si="32"/>
        <v>2.4675918499999998</v>
      </c>
      <c r="H397" s="119">
        <f>0.001013*Constantes!$D$6/(0.622*G397)</f>
        <v>4.5157809349675282E-2</v>
      </c>
      <c r="I397" s="119">
        <f t="shared" si="33"/>
        <v>0.35672784756039339</v>
      </c>
      <c r="J397" s="119">
        <f t="shared" si="34"/>
        <v>-0.33191947513401066</v>
      </c>
      <c r="K397" s="119">
        <f>(Constantes!$D$12/0.8)*(Constantes!$D$7*J397^2+Constantes!$D$8*J397+Constantes!$D$9)</f>
        <v>19.52204931401894</v>
      </c>
      <c r="L397" s="119">
        <f>(Constantes!$D$12/0.8)*(0.00376*D397^2-0.0516*D397-6.967)</f>
        <v>-4.3401896249999998</v>
      </c>
      <c r="M397" s="13"/>
    </row>
    <row r="398" spans="2:13" s="3" customFormat="1" x14ac:dyDescent="0.3">
      <c r="B398" s="12"/>
      <c r="C398" s="78">
        <v>393</v>
      </c>
      <c r="D398" s="67">
        <f>(Observaciones!D398+Observaciones!E398)/2</f>
        <v>13.75</v>
      </c>
      <c r="E398" s="119">
        <f t="shared" si="30"/>
        <v>1.5736468149943981</v>
      </c>
      <c r="F398" s="119">
        <f t="shared" si="31"/>
        <v>0.10231958493462359</v>
      </c>
      <c r="G398" s="119">
        <f t="shared" si="32"/>
        <v>2.4685362500000001</v>
      </c>
      <c r="H398" s="119">
        <f>0.001013*Constantes!$D$6/(0.622*G398)</f>
        <v>4.5140533105443567E-2</v>
      </c>
      <c r="I398" s="119">
        <f t="shared" si="33"/>
        <v>0.35417281924860555</v>
      </c>
      <c r="J398" s="119">
        <f t="shared" si="34"/>
        <v>-0.32775668506344285</v>
      </c>
      <c r="K398" s="119">
        <f>(Constantes!$D$12/0.8)*(Constantes!$D$7*J398^2+Constantes!$D$8*J398+Constantes!$D$9)</f>
        <v>19.517203065292133</v>
      </c>
      <c r="L398" s="119">
        <f>(Constantes!$D$12/0.8)*(0.00376*D398^2-0.0516*D398-6.967)</f>
        <v>-4.353515625</v>
      </c>
      <c r="M398" s="13"/>
    </row>
    <row r="399" spans="2:13" s="3" customFormat="1" x14ac:dyDescent="0.3">
      <c r="B399" s="12"/>
      <c r="C399" s="78">
        <v>394</v>
      </c>
      <c r="D399" s="67">
        <f>(Observaciones!D399+Observaciones!E399)/2</f>
        <v>11.55</v>
      </c>
      <c r="E399" s="119">
        <f t="shared" si="30"/>
        <v>1.3621409164490859</v>
      </c>
      <c r="F399" s="119">
        <f t="shared" si="31"/>
        <v>9.0140238435898606E-2</v>
      </c>
      <c r="G399" s="119">
        <f t="shared" si="32"/>
        <v>2.4737304499999997</v>
      </c>
      <c r="H399" s="119">
        <f>0.001013*Constantes!$D$6/(0.622*G399)</f>
        <v>4.5045749554124839E-2</v>
      </c>
      <c r="I399" s="119">
        <f t="shared" si="33"/>
        <v>0.33962933384576244</v>
      </c>
      <c r="J399" s="119">
        <f t="shared" si="34"/>
        <v>-0.32349677361352192</v>
      </c>
      <c r="K399" s="119">
        <f>(Constantes!$D$12/0.8)*(Constantes!$D$7*J399^2+Constantes!$D$8*J399+Constantes!$D$9)</f>
        <v>19.511940844172109</v>
      </c>
      <c r="L399" s="119">
        <f>(Constantes!$D$12/0.8)*(0.00376*D399^2-0.0516*D399-6.967)</f>
        <v>-4.4133666250000001</v>
      </c>
      <c r="M399" s="13"/>
    </row>
    <row r="400" spans="2:13" s="3" customFormat="1" x14ac:dyDescent="0.3">
      <c r="B400" s="12"/>
      <c r="C400" s="78">
        <v>395</v>
      </c>
      <c r="D400" s="67">
        <f>(Observaciones!D400+Observaciones!E400)/2</f>
        <v>13.55</v>
      </c>
      <c r="E400" s="119">
        <f t="shared" si="30"/>
        <v>1.5532953593153362</v>
      </c>
      <c r="F400" s="119">
        <f t="shared" si="31"/>
        <v>0.10115743021423786</v>
      </c>
      <c r="G400" s="119">
        <f t="shared" si="32"/>
        <v>2.46900845</v>
      </c>
      <c r="H400" s="119">
        <f>0.001013*Constantes!$D$6/(0.622*G400)</f>
        <v>4.5131899939472676E-2</v>
      </c>
      <c r="I400" s="119">
        <f t="shared" si="33"/>
        <v>0.35288492467431798</v>
      </c>
      <c r="J400" s="119">
        <f t="shared" si="34"/>
        <v>-0.31914100308794741</v>
      </c>
      <c r="K400" s="119">
        <f>(Constantes!$D$12/0.8)*(Constantes!$D$7*J400^2+Constantes!$D$8*J400+Constantes!$D$9)</f>
        <v>19.506243391574898</v>
      </c>
      <c r="L400" s="119">
        <f>(Constantes!$D$12/0.8)*(0.00376*D400^2-0.0516*D400-6.967)</f>
        <v>-4.3598966250000002</v>
      </c>
      <c r="M400" s="13"/>
    </row>
    <row r="401" spans="2:13" s="3" customFormat="1" x14ac:dyDescent="0.3">
      <c r="B401" s="12"/>
      <c r="C401" s="78">
        <v>396</v>
      </c>
      <c r="D401" s="67">
        <f>(Observaciones!D401+Observaciones!E401)/2</f>
        <v>13.1</v>
      </c>
      <c r="E401" s="119">
        <f t="shared" si="30"/>
        <v>1.5083470419027751</v>
      </c>
      <c r="F401" s="119">
        <f t="shared" si="31"/>
        <v>9.8583579016665535E-2</v>
      </c>
      <c r="G401" s="119">
        <f t="shared" si="32"/>
        <v>2.4700709000000001</v>
      </c>
      <c r="H401" s="119">
        <f>0.001013*Constantes!$D$6/(0.622*G401)</f>
        <v>4.5112487384516987E-2</v>
      </c>
      <c r="I401" s="119">
        <f t="shared" si="33"/>
        <v>0.34996194939764519</v>
      </c>
      <c r="J401" s="119">
        <f t="shared" si="34"/>
        <v>-0.31469066419553066</v>
      </c>
      <c r="K401" s="119">
        <f>(Constantes!$D$12/0.8)*(Constantes!$D$7*J401^2+Constantes!$D$8*J401+Constantes!$D$9)</f>
        <v>19.500091390529125</v>
      </c>
      <c r="L401" s="119">
        <f>(Constantes!$D$12/0.8)*(0.00376*D401^2-0.0516*D401-6.967)</f>
        <v>-4.3735664999999999</v>
      </c>
      <c r="M401" s="13"/>
    </row>
    <row r="402" spans="2:13" s="3" customFormat="1" x14ac:dyDescent="0.3">
      <c r="B402" s="12"/>
      <c r="C402" s="78">
        <v>397</v>
      </c>
      <c r="D402" s="67">
        <f>(Observaciones!D402+Observaciones!E402)/2</f>
        <v>13.95</v>
      </c>
      <c r="E402" s="119">
        <f t="shared" si="30"/>
        <v>1.5942318792002568</v>
      </c>
      <c r="F402" s="119">
        <f t="shared" si="31"/>
        <v>0.10349307775094918</v>
      </c>
      <c r="G402" s="119">
        <f t="shared" si="32"/>
        <v>2.4680640499999997</v>
      </c>
      <c r="H402" s="119">
        <f>0.001013*Constantes!$D$6/(0.622*G402)</f>
        <v>4.514916957487896E-2</v>
      </c>
      <c r="I402" s="119">
        <f t="shared" si="33"/>
        <v>0.35545379775699454</v>
      </c>
      <c r="J402" s="119">
        <f t="shared" si="34"/>
        <v>-0.31014707566773209</v>
      </c>
      <c r="K402" s="119">
        <f>(Constantes!$D$12/0.8)*(Constantes!$D$7*J402^2+Constantes!$D$8*J402+Constantes!$D$9)</f>
        <v>19.493465496795437</v>
      </c>
      <c r="L402" s="119">
        <f>(Constantes!$D$12/0.8)*(0.00376*D402^2-0.0516*D402-6.967)</f>
        <v>-4.3469466250000002</v>
      </c>
      <c r="M402" s="13"/>
    </row>
    <row r="403" spans="2:13" s="3" customFormat="1" x14ac:dyDescent="0.3">
      <c r="B403" s="12"/>
      <c r="C403" s="78">
        <v>398</v>
      </c>
      <c r="D403" s="67">
        <f>(Observaciones!D403+Observaciones!E403)/2</f>
        <v>15.100000000000001</v>
      </c>
      <c r="E403" s="119">
        <f t="shared" si="30"/>
        <v>1.7172446826168704</v>
      </c>
      <c r="F403" s="119">
        <f t="shared" si="31"/>
        <v>0.11046518728234204</v>
      </c>
      <c r="G403" s="119">
        <f t="shared" si="32"/>
        <v>2.4653489</v>
      </c>
      <c r="H403" s="119">
        <f>0.001013*Constantes!$D$6/(0.622*G403)</f>
        <v>4.5198893477151461E-2</v>
      </c>
      <c r="I403" s="119">
        <f t="shared" si="33"/>
        <v>0.36268465146207884</v>
      </c>
      <c r="J403" s="119">
        <f t="shared" si="34"/>
        <v>-0.30551158386789101</v>
      </c>
      <c r="K403" s="119">
        <f>(Constantes!$D$12/0.8)*(Constantes!$D$7*J403^2+Constantes!$D$8*J403+Constantes!$D$9)</f>
        <v>19.486346369685965</v>
      </c>
      <c r="L403" s="119">
        <f>(Constantes!$D$12/0.8)*(0.00376*D403^2-0.0516*D403-6.967)</f>
        <v>-4.3055265</v>
      </c>
      <c r="M403" s="13"/>
    </row>
    <row r="404" spans="2:13" s="3" customFormat="1" x14ac:dyDescent="0.3">
      <c r="B404" s="12"/>
      <c r="C404" s="78">
        <v>399</v>
      </c>
      <c r="D404" s="67">
        <f>(Observaciones!D404+Observaciones!E404)/2</f>
        <v>15.8</v>
      </c>
      <c r="E404" s="119">
        <f t="shared" si="30"/>
        <v>1.7961296162943761</v>
      </c>
      <c r="F404" s="119">
        <f t="shared" si="31"/>
        <v>0.11490140460696453</v>
      </c>
      <c r="G404" s="119">
        <f t="shared" si="32"/>
        <v>2.4636961999999998</v>
      </c>
      <c r="H404" s="119">
        <f>0.001013*Constantes!$D$6/(0.622*G404)</f>
        <v>4.5229213859692821E-2</v>
      </c>
      <c r="I404" s="119">
        <f t="shared" si="33"/>
        <v>0.36697319935543615</v>
      </c>
      <c r="J404" s="119">
        <f t="shared" si="34"/>
        <v>-0.30078556239227017</v>
      </c>
      <c r="K404" s="119">
        <f>(Constantes!$D$12/0.8)*(Constantes!$D$7*J404^2+Constantes!$D$8*J404+Constantes!$D$9)</f>
        <v>19.478714703044947</v>
      </c>
      <c r="L404" s="119">
        <f>(Constantes!$D$12/0.8)*(0.00376*D404^2-0.0516*D404-6.967)</f>
        <v>-4.2772709999999998</v>
      </c>
      <c r="M404" s="13"/>
    </row>
    <row r="405" spans="2:13" s="3" customFormat="1" x14ac:dyDescent="0.3">
      <c r="B405" s="12"/>
      <c r="C405" s="78">
        <v>400</v>
      </c>
      <c r="D405" s="67">
        <f>(Observaciones!D405+Observaciones!E405)/2</f>
        <v>14.25</v>
      </c>
      <c r="E405" s="119">
        <f t="shared" si="30"/>
        <v>1.6255524772300411</v>
      </c>
      <c r="F405" s="119">
        <f t="shared" si="31"/>
        <v>0.10527477090559632</v>
      </c>
      <c r="G405" s="119">
        <f t="shared" si="32"/>
        <v>2.4673557499999998</v>
      </c>
      <c r="H405" s="119">
        <f>0.001013*Constantes!$D$6/(0.622*G405)</f>
        <v>4.5162130477176848E-2</v>
      </c>
      <c r="I405" s="119">
        <f t="shared" si="33"/>
        <v>0.35736227060066839</v>
      </c>
      <c r="J405" s="119">
        <f t="shared" si="34"/>
        <v>-0.29597041166302812</v>
      </c>
      <c r="K405" s="119">
        <f>(Constantes!$D$12/0.8)*(Constantes!$D$7*J405^2+Constantes!$D$8*J405+Constantes!$D$9)</f>
        <v>19.470551256351442</v>
      </c>
      <c r="L405" s="119">
        <f>(Constantes!$D$12/0.8)*(0.00376*D405^2-0.0516*D405-6.967)</f>
        <v>-4.3367406249999991</v>
      </c>
      <c r="M405" s="13"/>
    </row>
    <row r="406" spans="2:13" s="3" customFormat="1" x14ac:dyDescent="0.3">
      <c r="B406" s="12"/>
      <c r="C406" s="78">
        <v>401</v>
      </c>
      <c r="D406" s="67">
        <f>(Observaciones!D406+Observaciones!E406)/2</f>
        <v>16.2</v>
      </c>
      <c r="E406" s="119">
        <f t="shared" si="30"/>
        <v>1.8426179820822144</v>
      </c>
      <c r="F406" s="119">
        <f t="shared" si="31"/>
        <v>0.11750364312754244</v>
      </c>
      <c r="G406" s="119">
        <f t="shared" si="32"/>
        <v>2.4627517999999999</v>
      </c>
      <c r="H406" s="119">
        <f>0.001013*Constantes!$D$6/(0.622*G406)</f>
        <v>4.5246558063671921E-2</v>
      </c>
      <c r="I406" s="119">
        <f t="shared" si="33"/>
        <v>0.36938537600029586</v>
      </c>
      <c r="J406" s="119">
        <f t="shared" si="34"/>
        <v>-0.29106755851324601</v>
      </c>
      <c r="K406" s="119">
        <f>(Constantes!$D$12/0.8)*(Constantes!$D$7*J406^2+Constantes!$D$8*J406+Constantes!$D$9)</f>
        <v>19.461836885904763</v>
      </c>
      <c r="L406" s="119">
        <f>(Constantes!$D$12/0.8)*(0.00376*D406^2-0.0516*D406-6.967)</f>
        <v>-4.2600910000000001</v>
      </c>
      <c r="M406" s="13"/>
    </row>
    <row r="407" spans="2:13" s="3" customFormat="1" x14ac:dyDescent="0.3">
      <c r="B407" s="12"/>
      <c r="C407" s="78">
        <v>402</v>
      </c>
      <c r="D407" s="67">
        <f>(Observaciones!D407+Observaciones!E407)/2</f>
        <v>16.95</v>
      </c>
      <c r="E407" s="119">
        <f t="shared" si="30"/>
        <v>1.9326323570211814</v>
      </c>
      <c r="F407" s="119">
        <f t="shared" si="31"/>
        <v>0.12251782469422456</v>
      </c>
      <c r="G407" s="119">
        <f t="shared" si="32"/>
        <v>2.46098105</v>
      </c>
      <c r="H407" s="119">
        <f>0.001013*Constantes!$D$6/(0.622*G407)</f>
        <v>4.5279114325204789E-2</v>
      </c>
      <c r="I407" s="119">
        <f t="shared" si="33"/>
        <v>0.37383289911709017</v>
      </c>
      <c r="J407" s="119">
        <f t="shared" si="34"/>
        <v>-0.28607845576412366</v>
      </c>
      <c r="K407" s="119">
        <f>(Constantes!$D$12/0.8)*(Constantes!$D$7*J407^2+Constantes!$D$8*J407+Constantes!$D$9)</f>
        <v>19.452552576053279</v>
      </c>
      <c r="L407" s="119">
        <f>(Constantes!$D$12/0.8)*(0.00376*D407^2-0.0516*D407-6.967)</f>
        <v>-4.2258516249999998</v>
      </c>
      <c r="M407" s="13"/>
    </row>
    <row r="408" spans="2:13" s="3" customFormat="1" x14ac:dyDescent="0.3">
      <c r="B408" s="12"/>
      <c r="C408" s="78">
        <v>403</v>
      </c>
      <c r="D408" s="67">
        <f>(Observaciones!D408+Observaciones!E408)/2</f>
        <v>15.85</v>
      </c>
      <c r="E408" s="119">
        <f t="shared" si="30"/>
        <v>1.8018838624902389</v>
      </c>
      <c r="F408" s="119">
        <f t="shared" si="31"/>
        <v>0.11522398374570866</v>
      </c>
      <c r="G408" s="119">
        <f t="shared" si="32"/>
        <v>2.46357815</v>
      </c>
      <c r="H408" s="119">
        <f>0.001013*Constantes!$D$6/(0.622*G408)</f>
        <v>4.5231381157976466E-2</v>
      </c>
      <c r="I408" s="119">
        <f t="shared" si="33"/>
        <v>0.36727624993356689</v>
      </c>
      <c r="J408" s="119">
        <f t="shared" si="34"/>
        <v>-0.28100458179447996</v>
      </c>
      <c r="K408" s="119">
        <f>(Constantes!$D$12/0.8)*(Constantes!$D$7*J408^2+Constantes!$D$8*J408+Constantes!$D$9)</f>
        <v>19.44267947042696</v>
      </c>
      <c r="L408" s="119">
        <f>(Constantes!$D$12/0.8)*(0.00376*D408^2-0.0516*D408-6.967)</f>
        <v>-4.2751646249999995</v>
      </c>
      <c r="M408" s="13"/>
    </row>
    <row r="409" spans="2:13" s="3" customFormat="1" x14ac:dyDescent="0.3">
      <c r="B409" s="12"/>
      <c r="C409" s="78">
        <v>404</v>
      </c>
      <c r="D409" s="67">
        <f>(Observaciones!D409+Observaciones!E409)/2</f>
        <v>16.350000000000001</v>
      </c>
      <c r="E409" s="119">
        <f t="shared" si="30"/>
        <v>1.8603210189575405</v>
      </c>
      <c r="F409" s="119">
        <f t="shared" si="31"/>
        <v>0.11849229571827896</v>
      </c>
      <c r="G409" s="119">
        <f t="shared" si="32"/>
        <v>2.4623976499999998</v>
      </c>
      <c r="H409" s="119">
        <f>0.001013*Constantes!$D$6/(0.622*G409)</f>
        <v>4.5253065570100968E-2</v>
      </c>
      <c r="I409" s="119">
        <f t="shared" si="33"/>
        <v>0.37028273686798835</v>
      </c>
      <c r="J409" s="119">
        <f t="shared" si="34"/>
        <v>-0.27584744010267476</v>
      </c>
      <c r="K409" s="119">
        <f>(Constantes!$D$12/0.8)*(Constantes!$D$7*J409^2+Constantes!$D$8*J409+Constantes!$D$9)</f>
        <v>19.432198903134118</v>
      </c>
      <c r="L409" s="119">
        <f>(Constantes!$D$12/0.8)*(0.00376*D409^2-0.0516*D409-6.967)</f>
        <v>-4.2534546249999998</v>
      </c>
      <c r="M409" s="13"/>
    </row>
    <row r="410" spans="2:13" s="3" customFormat="1" x14ac:dyDescent="0.3">
      <c r="B410" s="12"/>
      <c r="C410" s="78">
        <v>405</v>
      </c>
      <c r="D410" s="67">
        <f>(Observaciones!D410+Observaciones!E410)/2</f>
        <v>13.45</v>
      </c>
      <c r="E410" s="119">
        <f t="shared" si="30"/>
        <v>1.5432065279848868</v>
      </c>
      <c r="F410" s="119">
        <f t="shared" si="31"/>
        <v>0.1005805769400801</v>
      </c>
      <c r="G410" s="119">
        <f t="shared" si="32"/>
        <v>2.46924455</v>
      </c>
      <c r="H410" s="119">
        <f>0.001013*Constantes!$D$6/(0.622*G410)</f>
        <v>4.5127584594694167E-2</v>
      </c>
      <c r="I410" s="119">
        <f t="shared" si="33"/>
        <v>0.35223838816895903</v>
      </c>
      <c r="J410" s="119">
        <f t="shared" si="34"/>
        <v>-0.27060855886109209</v>
      </c>
      <c r="K410" s="119">
        <f>(Constantes!$D$12/0.8)*(Constantes!$D$7*J410^2+Constantes!$D$8*J410+Constantes!$D$9)</f>
        <v>19.421092429882737</v>
      </c>
      <c r="L410" s="119">
        <f>(Constantes!$D$12/0.8)*(0.00376*D410^2-0.0516*D410-6.967)</f>
        <v>-4.3630166249999993</v>
      </c>
      <c r="M410" s="13"/>
    </row>
    <row r="411" spans="2:13" s="3" customFormat="1" x14ac:dyDescent="0.3">
      <c r="B411" s="12"/>
      <c r="C411" s="78">
        <v>406</v>
      </c>
      <c r="D411" s="67">
        <f>(Observaciones!D411+Observaciones!E411)/2</f>
        <v>14.4</v>
      </c>
      <c r="E411" s="119">
        <f t="shared" si="30"/>
        <v>1.6414142277133972</v>
      </c>
      <c r="F411" s="119">
        <f t="shared" si="31"/>
        <v>0.10617535372371334</v>
      </c>
      <c r="G411" s="119">
        <f t="shared" si="32"/>
        <v>2.4670015999999997</v>
      </c>
      <c r="H411" s="119">
        <f>0.001013*Constantes!$D$6/(0.622*G411)</f>
        <v>4.5168613719226022E-2</v>
      </c>
      <c r="I411" s="119">
        <f t="shared" si="33"/>
        <v>0.3583106491514223</v>
      </c>
      <c r="J411" s="119">
        <f t="shared" si="34"/>
        <v>-0.26528949046330752</v>
      </c>
      <c r="K411" s="119">
        <f>(Constantes!$D$12/0.8)*(Constantes!$D$7*J411^2+Constantes!$D$8*J411+Constantes!$D$9)</f>
        <v>19.409341858986831</v>
      </c>
      <c r="L411" s="119">
        <f>(Constantes!$D$12/0.8)*(0.00376*D411^2-0.0516*D411-6.967)</f>
        <v>-4.3314789999999999</v>
      </c>
      <c r="M411" s="13"/>
    </row>
    <row r="412" spans="2:13" s="3" customFormat="1" x14ac:dyDescent="0.3">
      <c r="B412" s="12"/>
      <c r="C412" s="78">
        <v>407</v>
      </c>
      <c r="D412" s="67">
        <f>(Observaciones!D412+Observaciones!E412)/2</f>
        <v>12.85</v>
      </c>
      <c r="E412" s="119">
        <f t="shared" si="30"/>
        <v>1.4838724736816862</v>
      </c>
      <c r="F412" s="119">
        <f t="shared" si="31"/>
        <v>9.717790188805045E-2</v>
      </c>
      <c r="G412" s="119">
        <f t="shared" si="32"/>
        <v>2.4706611499999998</v>
      </c>
      <c r="H412" s="119">
        <f>0.001013*Constantes!$D$6/(0.622*G412)</f>
        <v>4.5101709846011272E-2</v>
      </c>
      <c r="I412" s="119">
        <f t="shared" si="33"/>
        <v>0.34832304299622313</v>
      </c>
      <c r="J412" s="119">
        <f t="shared" si="34"/>
        <v>-0.2598918110640826</v>
      </c>
      <c r="K412" s="119">
        <f>(Constantes!$D$12/0.8)*(Constantes!$D$7*J412^2+Constantes!$D$8*J412+Constantes!$D$9)</f>
        <v>19.396929282218398</v>
      </c>
      <c r="L412" s="119">
        <f>(Constantes!$D$12/0.8)*(0.00376*D412^2-0.0516*D412-6.967)</f>
        <v>-4.380749625</v>
      </c>
      <c r="M412" s="13"/>
    </row>
    <row r="413" spans="2:13" s="3" customFormat="1" x14ac:dyDescent="0.3">
      <c r="B413" s="12"/>
      <c r="C413" s="78">
        <v>408</v>
      </c>
      <c r="D413" s="67">
        <f>(Observaciones!D413+Observaciones!E413)/2</f>
        <v>14.95</v>
      </c>
      <c r="E413" s="119">
        <f t="shared" si="30"/>
        <v>1.7007416492954901</v>
      </c>
      <c r="F413" s="119">
        <f t="shared" si="31"/>
        <v>0.10953374874986048</v>
      </c>
      <c r="G413" s="119">
        <f t="shared" si="32"/>
        <v>2.4657030500000001</v>
      </c>
      <c r="H413" s="119">
        <f>0.001013*Constantes!$D$6/(0.622*G413)</f>
        <v>4.5192401540450108E-2</v>
      </c>
      <c r="I413" s="119">
        <f t="shared" si="33"/>
        <v>0.36175455161738501</v>
      </c>
      <c r="J413" s="119">
        <f t="shared" si="34"/>
        <v>-0.25441712011231504</v>
      </c>
      <c r="K413" s="119">
        <f>(Constantes!$D$12/0.8)*(Constantes!$D$7*J413^2+Constantes!$D$8*J413+Constantes!$D$9)</f>
        <v>19.383837105465599</v>
      </c>
      <c r="L413" s="119">
        <f>(Constantes!$D$12/0.8)*(0.00376*D413^2-0.0516*D413-6.967)</f>
        <v>-4.3112816249999995</v>
      </c>
      <c r="M413" s="13"/>
    </row>
    <row r="414" spans="2:13" s="3" customFormat="1" x14ac:dyDescent="0.3">
      <c r="B414" s="12"/>
      <c r="C414" s="78">
        <v>409</v>
      </c>
      <c r="D414" s="67">
        <f>(Observaciones!D414+Observaciones!E414)/2</f>
        <v>15.8</v>
      </c>
      <c r="E414" s="119">
        <f t="shared" si="30"/>
        <v>1.7961296162943761</v>
      </c>
      <c r="F414" s="119">
        <f t="shared" si="31"/>
        <v>0.11490140460696453</v>
      </c>
      <c r="G414" s="119">
        <f t="shared" si="32"/>
        <v>2.4636961999999998</v>
      </c>
      <c r="H414" s="119">
        <f>0.001013*Constantes!$D$6/(0.622*G414)</f>
        <v>4.5229213859692821E-2</v>
      </c>
      <c r="I414" s="119">
        <f t="shared" si="33"/>
        <v>0.36697319935543615</v>
      </c>
      <c r="J414" s="119">
        <f t="shared" si="34"/>
        <v>-0.24886703987708669</v>
      </c>
      <c r="K414" s="119">
        <f>(Constantes!$D$12/0.8)*(Constantes!$D$7*J414^2+Constantes!$D$8*J414+Constantes!$D$9)</f>
        <v>19.370048079158099</v>
      </c>
      <c r="L414" s="119">
        <f>(Constantes!$D$12/0.8)*(0.00376*D414^2-0.0516*D414-6.967)</f>
        <v>-4.2772709999999998</v>
      </c>
      <c r="M414" s="13"/>
    </row>
    <row r="415" spans="2:13" s="3" customFormat="1" x14ac:dyDescent="0.3">
      <c r="B415" s="12"/>
      <c r="C415" s="78">
        <v>410</v>
      </c>
      <c r="D415" s="67">
        <f>(Observaciones!D415+Observaciones!E415)/2</f>
        <v>14.9</v>
      </c>
      <c r="E415" s="119">
        <f t="shared" si="30"/>
        <v>1.6952716301356707</v>
      </c>
      <c r="F415" s="119">
        <f t="shared" si="31"/>
        <v>0.10922475617100802</v>
      </c>
      <c r="G415" s="119">
        <f t="shared" si="32"/>
        <v>2.4658210999999999</v>
      </c>
      <c r="H415" s="119">
        <f>0.001013*Constantes!$D$6/(0.622*G415)</f>
        <v>4.5190237975947463E-2</v>
      </c>
      <c r="I415" s="119">
        <f t="shared" si="33"/>
        <v>0.36144364658766281</v>
      </c>
      <c r="J415" s="119">
        <f t="shared" si="34"/>
        <v>-0.24324321496695248</v>
      </c>
      <c r="K415" s="119">
        <f>(Constantes!$D$12/0.8)*(Constantes!$D$7*J415^2+Constantes!$D$8*J415+Constantes!$D$9)</f>
        <v>19.355545328420625</v>
      </c>
      <c r="L415" s="119">
        <f>(Constantes!$D$12/0.8)*(0.00376*D415^2-0.0516*D415-6.967)</f>
        <v>-4.3131765</v>
      </c>
      <c r="M415" s="13"/>
    </row>
    <row r="416" spans="2:13" s="3" customFormat="1" x14ac:dyDescent="0.3">
      <c r="B416" s="12"/>
      <c r="C416" s="78">
        <v>411</v>
      </c>
      <c r="D416" s="67">
        <f>(Observaciones!D416+Observaciones!E416)/2</f>
        <v>15.25</v>
      </c>
      <c r="E416" s="119">
        <f t="shared" si="30"/>
        <v>1.7338879625062771</v>
      </c>
      <c r="F416" s="119">
        <f t="shared" si="31"/>
        <v>0.11140334723771557</v>
      </c>
      <c r="G416" s="119">
        <f t="shared" si="32"/>
        <v>2.4649947499999998</v>
      </c>
      <c r="H416" s="119">
        <f>0.001013*Constantes!$D$6/(0.622*G416)</f>
        <v>4.5205387279268053E-2</v>
      </c>
      <c r="I416" s="119">
        <f t="shared" si="33"/>
        <v>0.36361082673457973</v>
      </c>
      <c r="J416" s="119">
        <f t="shared" si="34"/>
        <v>-0.23754731184260469</v>
      </c>
      <c r="K416" s="119">
        <f>(Constantes!$D$12/0.8)*(Constantes!$D$7*J416^2+Constantes!$D$8*J416+Constantes!$D$9)</f>
        <v>19.340312382916125</v>
      </c>
      <c r="L416" s="119">
        <f>(Constantes!$D$12/0.8)*(0.00376*D416^2-0.0516*D416-6.967)</f>
        <v>-4.2996656249999994</v>
      </c>
      <c r="M416" s="13"/>
    </row>
    <row r="417" spans="2:13" s="3" customFormat="1" x14ac:dyDescent="0.3">
      <c r="B417" s="12"/>
      <c r="C417" s="78">
        <v>412</v>
      </c>
      <c r="D417" s="67">
        <f>(Observaciones!D417+Observaciones!E417)/2</f>
        <v>14.899999999999999</v>
      </c>
      <c r="E417" s="119">
        <f t="shared" si="30"/>
        <v>1.6952716301356705</v>
      </c>
      <c r="F417" s="119">
        <f t="shared" si="31"/>
        <v>0.10922475617100801</v>
      </c>
      <c r="G417" s="119">
        <f t="shared" si="32"/>
        <v>2.4658210999999999</v>
      </c>
      <c r="H417" s="119">
        <f>0.001013*Constantes!$D$6/(0.622*G417)</f>
        <v>4.5190237975947463E-2</v>
      </c>
      <c r="I417" s="119">
        <f t="shared" si="33"/>
        <v>0.36144364658766276</v>
      </c>
      <c r="J417" s="119">
        <f t="shared" si="34"/>
        <v>-0.23178101832306741</v>
      </c>
      <c r="K417" s="119">
        <f>(Constantes!$D$12/0.8)*(Constantes!$D$7*J417^2+Constantes!$D$8*J417+Constantes!$D$9)</f>
        <v>19.324333206340278</v>
      </c>
      <c r="L417" s="119">
        <f>(Constantes!$D$12/0.8)*(0.00376*D417^2-0.0516*D417-6.967)</f>
        <v>-4.3131765</v>
      </c>
      <c r="M417" s="13"/>
    </row>
    <row r="418" spans="2:13" s="3" customFormat="1" x14ac:dyDescent="0.3">
      <c r="B418" s="12"/>
      <c r="C418" s="78">
        <v>413</v>
      </c>
      <c r="D418" s="67">
        <f>(Observaciones!D418+Observaciones!E418)/2</f>
        <v>14.95</v>
      </c>
      <c r="E418" s="119">
        <f t="shared" si="30"/>
        <v>1.7007416492954901</v>
      </c>
      <c r="F418" s="119">
        <f t="shared" si="31"/>
        <v>0.10953374874986048</v>
      </c>
      <c r="G418" s="119">
        <f t="shared" si="32"/>
        <v>2.4657030500000001</v>
      </c>
      <c r="H418" s="119">
        <f>0.001013*Constantes!$D$6/(0.622*G418)</f>
        <v>4.5192401540450108E-2</v>
      </c>
      <c r="I418" s="119">
        <f t="shared" si="33"/>
        <v>0.36175455161738501</v>
      </c>
      <c r="J418" s="119">
        <f t="shared" si="34"/>
        <v>-0.22594604308555669</v>
      </c>
      <c r="K418" s="119">
        <f>(Constantes!$D$12/0.8)*(Constantes!$D$7*J418^2+Constantes!$D$8*J418+Constantes!$D$9)</f>
        <v>19.307592225529401</v>
      </c>
      <c r="L418" s="119">
        <f>(Constantes!$D$12/0.8)*(0.00376*D418^2-0.0516*D418-6.967)</f>
        <v>-4.3112816249999995</v>
      </c>
      <c r="M418" s="13"/>
    </row>
    <row r="419" spans="2:13" s="3" customFormat="1" x14ac:dyDescent="0.3">
      <c r="B419" s="12"/>
      <c r="C419" s="78">
        <v>414</v>
      </c>
      <c r="D419" s="67">
        <f>(Observaciones!D419+Observaciones!E419)/2</f>
        <v>15.9</v>
      </c>
      <c r="E419" s="119">
        <f t="shared" si="30"/>
        <v>1.8076542599824501</v>
      </c>
      <c r="F419" s="119">
        <f t="shared" si="31"/>
        <v>0.11554733155589622</v>
      </c>
      <c r="G419" s="119">
        <f t="shared" si="32"/>
        <v>2.4634600999999998</v>
      </c>
      <c r="H419" s="119">
        <f>0.001013*Constantes!$D$6/(0.622*G419)</f>
        <v>4.5233548663975741E-2</v>
      </c>
      <c r="I419" s="119">
        <f t="shared" si="33"/>
        <v>0.36757886380267918</v>
      </c>
      <c r="J419" s="119">
        <f t="shared" si="34"/>
        <v>-0.22004411515916436</v>
      </c>
      <c r="K419" s="119">
        <f>(Constantes!$D$12/0.8)*(Constantes!$D$7*J419^2+Constantes!$D$8*J419+Constantes!$D$9)</f>
        <v>19.29007435914431</v>
      </c>
      <c r="L419" s="119">
        <f>(Constantes!$D$12/0.8)*(0.00376*D419^2-0.0516*D419-6.967)</f>
        <v>-4.2730464999999995</v>
      </c>
      <c r="M419" s="13"/>
    </row>
    <row r="420" spans="2:13" s="3" customFormat="1" x14ac:dyDescent="0.3">
      <c r="B420" s="12"/>
      <c r="C420" s="78">
        <v>415</v>
      </c>
      <c r="D420" s="67">
        <f>(Observaciones!D420+Observaciones!E420)/2</f>
        <v>14.6</v>
      </c>
      <c r="E420" s="119">
        <f t="shared" si="30"/>
        <v>1.6627743376092956</v>
      </c>
      <c r="F420" s="119">
        <f t="shared" si="31"/>
        <v>0.10738631317466246</v>
      </c>
      <c r="G420" s="119">
        <f t="shared" si="32"/>
        <v>2.4665293999999998</v>
      </c>
      <c r="H420" s="119">
        <f>0.001013*Constantes!$D$6/(0.622*G420)</f>
        <v>4.5177260938025939E-2</v>
      </c>
      <c r="I420" s="119">
        <f t="shared" si="33"/>
        <v>0.35956906979682196</v>
      </c>
      <c r="J420" s="119">
        <f t="shared" si="34"/>
        <v>-0.21407698341251005</v>
      </c>
      <c r="K420" s="119">
        <f>(Constantes!$D$12/0.8)*(Constantes!$D$7*J420^2+Constantes!$D$8*J420+Constantes!$D$9)</f>
        <v>19.27176504589303</v>
      </c>
      <c r="L420" s="119">
        <f>(Constantes!$D$12/0.8)*(0.00376*D420^2-0.0516*D420-6.967)</f>
        <v>-4.3242989999999999</v>
      </c>
      <c r="M420" s="13"/>
    </row>
    <row r="421" spans="2:13" s="3" customFormat="1" x14ac:dyDescent="0.3">
      <c r="B421" s="12"/>
      <c r="C421" s="78">
        <v>416</v>
      </c>
      <c r="D421" s="67">
        <f>(Observaciones!D421+Observaciones!E421)/2</f>
        <v>13</v>
      </c>
      <c r="E421" s="119">
        <f t="shared" si="30"/>
        <v>1.4985150190445926</v>
      </c>
      <c r="F421" s="119">
        <f t="shared" si="31"/>
        <v>9.8019245431965704E-2</v>
      </c>
      <c r="G421" s="119">
        <f t="shared" si="32"/>
        <v>2.470307</v>
      </c>
      <c r="H421" s="119">
        <f>0.001013*Constantes!$D$6/(0.622*G421)</f>
        <v>4.5108175751075688E-2</v>
      </c>
      <c r="I421" s="119">
        <f t="shared" si="33"/>
        <v>0.3493076722279615</v>
      </c>
      <c r="J421" s="119">
        <f t="shared" si="34"/>
        <v>-0.20804641603551061</v>
      </c>
      <c r="K421" s="119">
        <f>(Constantes!$D$12/0.8)*(Constantes!$D$7*J421^2+Constantes!$D$8*J421+Constantes!$D$9)</f>
        <v>19.252650272255934</v>
      </c>
      <c r="L421" s="119">
        <f>(Constantes!$D$12/0.8)*(0.00376*D421^2-0.0516*D421-6.967)</f>
        <v>-4.3764749999999992</v>
      </c>
      <c r="M421" s="13"/>
    </row>
    <row r="422" spans="2:13" s="3" customFormat="1" x14ac:dyDescent="0.3">
      <c r="B422" s="12"/>
      <c r="C422" s="78">
        <v>417</v>
      </c>
      <c r="D422" s="67">
        <f>(Observaciones!D422+Observaciones!E422)/2</f>
        <v>11.2</v>
      </c>
      <c r="E422" s="119">
        <f t="shared" si="30"/>
        <v>1.3309049906437358</v>
      </c>
      <c r="F422" s="119">
        <f t="shared" si="31"/>
        <v>8.8321456330061332E-2</v>
      </c>
      <c r="G422" s="119">
        <f t="shared" si="32"/>
        <v>2.4745567999999998</v>
      </c>
      <c r="H422" s="119">
        <f>0.001013*Constantes!$D$6/(0.622*G422)</f>
        <v>4.5030707040191013E-2</v>
      </c>
      <c r="I422" s="119">
        <f t="shared" si="33"/>
        <v>0.33724015024190968</v>
      </c>
      <c r="J422" s="119">
        <f t="shared" si="34"/>
        <v>-0.20195420001543074</v>
      </c>
      <c r="K422" s="119">
        <f>(Constantes!$D$12/0.8)*(Constantes!$D$7*J422^2+Constantes!$D$8*J422+Constantes!$D$9)</f>
        <v>19.232716599677278</v>
      </c>
      <c r="L422" s="119">
        <f>(Constantes!$D$12/0.8)*(0.00376*D422^2-0.0516*D422-6.967)</f>
        <v>-4.4207910000000004</v>
      </c>
      <c r="M422" s="13"/>
    </row>
    <row r="423" spans="2:13" s="3" customFormat="1" x14ac:dyDescent="0.3">
      <c r="B423" s="12"/>
      <c r="C423" s="78">
        <v>418</v>
      </c>
      <c r="D423" s="67">
        <f>(Observaciones!D423+Observaciones!E423)/2</f>
        <v>10.7</v>
      </c>
      <c r="E423" s="119">
        <f t="shared" si="30"/>
        <v>1.2873744557569893</v>
      </c>
      <c r="F423" s="119">
        <f t="shared" si="31"/>
        <v>8.5777518855556414E-2</v>
      </c>
      <c r="G423" s="119">
        <f t="shared" si="32"/>
        <v>2.4757373</v>
      </c>
      <c r="H423" s="119">
        <f>0.001013*Constantes!$D$6/(0.622*G423)</f>
        <v>4.5009235153952935E-2</v>
      </c>
      <c r="I423" s="119">
        <f t="shared" si="33"/>
        <v>0.33379183113820976</v>
      </c>
      <c r="J423" s="119">
        <f t="shared" si="34"/>
        <v>-0.1958021406073574</v>
      </c>
      <c r="K423" s="119">
        <f>(Constantes!$D$12/0.8)*(Constantes!$D$7*J423^2+Constantes!$D$8*J423+Constantes!$D$9)</f>
        <v>19.211951191187786</v>
      </c>
      <c r="L423" s="119">
        <f>(Constantes!$D$12/0.8)*(0.00376*D423^2-0.0516*D423-6.967)</f>
        <v>-4.4303984999999999</v>
      </c>
      <c r="M423" s="13"/>
    </row>
    <row r="424" spans="2:13" s="3" customFormat="1" x14ac:dyDescent="0.3">
      <c r="B424" s="12"/>
      <c r="C424" s="78">
        <v>419</v>
      </c>
      <c r="D424" s="67">
        <f>(Observaciones!D424+Observaciones!E424)/2</f>
        <v>14.25</v>
      </c>
      <c r="E424" s="119">
        <f t="shared" si="30"/>
        <v>1.6255524772300411</v>
      </c>
      <c r="F424" s="119">
        <f t="shared" si="31"/>
        <v>0.10527477090559632</v>
      </c>
      <c r="G424" s="119">
        <f t="shared" si="32"/>
        <v>2.4673557499999998</v>
      </c>
      <c r="H424" s="119">
        <f>0.001013*Constantes!$D$6/(0.622*G424)</f>
        <v>4.5162130477176848E-2</v>
      </c>
      <c r="I424" s="119">
        <f t="shared" si="33"/>
        <v>0.35736227060066839</v>
      </c>
      <c r="J424" s="119">
        <f t="shared" si="34"/>
        <v>-0.18959206079926613</v>
      </c>
      <c r="K424" s="119">
        <f>(Constantes!$D$12/0.8)*(Constantes!$D$7*J424^2+Constantes!$D$8*J424+Constantes!$D$9)</f>
        <v>19.190341837423617</v>
      </c>
      <c r="L424" s="119">
        <f>(Constantes!$D$12/0.8)*(0.00376*D424^2-0.0516*D424-6.967)</f>
        <v>-4.3367406249999991</v>
      </c>
      <c r="M424" s="13"/>
    </row>
    <row r="425" spans="2:13" s="3" customFormat="1" x14ac:dyDescent="0.3">
      <c r="B425" s="12"/>
      <c r="C425" s="78">
        <v>420</v>
      </c>
      <c r="D425" s="67">
        <f>(Observaciones!D425+Observaciones!E425)/2</f>
        <v>14.5</v>
      </c>
      <c r="E425" s="119">
        <f t="shared" si="30"/>
        <v>1.6520640028566567</v>
      </c>
      <c r="F425" s="119">
        <f t="shared" si="31"/>
        <v>0.10677937410937641</v>
      </c>
      <c r="G425" s="119">
        <f t="shared" si="32"/>
        <v>2.4667654999999997</v>
      </c>
      <c r="H425" s="119">
        <f>0.001013*Constantes!$D$6/(0.622*G425)</f>
        <v>4.5172936914803029E-2</v>
      </c>
      <c r="I425" s="119">
        <f t="shared" si="33"/>
        <v>0.35894072909367275</v>
      </c>
      <c r="J425" s="119">
        <f t="shared" si="34"/>
        <v>-0.18332580077182795</v>
      </c>
      <c r="K425" s="119">
        <f>(Constantes!$D$12/0.8)*(Constantes!$D$7*J425^2+Constantes!$D$8*J425+Constantes!$D$9)</f>
        <v>19.167876982007542</v>
      </c>
      <c r="L425" s="119">
        <f>(Constantes!$D$12/0.8)*(0.00376*D425^2-0.0516*D425-6.967)</f>
        <v>-4.3279125000000001</v>
      </c>
      <c r="M425" s="13"/>
    </row>
    <row r="426" spans="2:13" s="3" customFormat="1" x14ac:dyDescent="0.3">
      <c r="B426" s="12"/>
      <c r="C426" s="78">
        <v>421</v>
      </c>
      <c r="D426" s="67">
        <f>(Observaciones!D426+Observaciones!E426)/2</f>
        <v>14.15</v>
      </c>
      <c r="E426" s="119">
        <f t="shared" si="30"/>
        <v>1.6150528288927855</v>
      </c>
      <c r="F426" s="119">
        <f t="shared" si="31"/>
        <v>0.10467799774317721</v>
      </c>
      <c r="G426" s="119">
        <f t="shared" si="32"/>
        <v>2.4675918499999998</v>
      </c>
      <c r="H426" s="119">
        <f>0.001013*Constantes!$D$6/(0.622*G426)</f>
        <v>4.5157809349675282E-2</v>
      </c>
      <c r="I426" s="119">
        <f t="shared" si="33"/>
        <v>0.35672784756039339</v>
      </c>
      <c r="J426" s="119">
        <f t="shared" si="34"/>
        <v>-0.17700521735312655</v>
      </c>
      <c r="K426" s="119">
        <f>(Constantes!$D$12/0.8)*(Constantes!$D$7*J426^2+Constantes!$D$8*J426+Constantes!$D$9)</f>
        <v>19.144545746259201</v>
      </c>
      <c r="L426" s="119">
        <f>(Constantes!$D$12/0.8)*(0.00376*D426^2-0.0516*D426-6.967)</f>
        <v>-4.3401896249999998</v>
      </c>
      <c r="M426" s="13"/>
    </row>
    <row r="427" spans="2:13" s="3" customFormat="1" x14ac:dyDescent="0.3">
      <c r="B427" s="12"/>
      <c r="C427" s="78">
        <v>422</v>
      </c>
      <c r="D427" s="67">
        <f>(Observaciones!D427+Observaciones!E427)/2</f>
        <v>15.35</v>
      </c>
      <c r="E427" s="119">
        <f t="shared" si="30"/>
        <v>1.7450618963749391</v>
      </c>
      <c r="F427" s="119">
        <f t="shared" si="31"/>
        <v>0.112032540584853</v>
      </c>
      <c r="G427" s="119">
        <f t="shared" si="32"/>
        <v>2.4647586499999998</v>
      </c>
      <c r="H427" s="119">
        <f>0.001013*Constantes!$D$6/(0.622*G427)</f>
        <v>4.5209717517418001E-2</v>
      </c>
      <c r="I427" s="119">
        <f t="shared" si="33"/>
        <v>0.36422609565334357</v>
      </c>
      <c r="J427" s="119">
        <f t="shared" si="34"/>
        <v>-0.17063218346843764</v>
      </c>
      <c r="K427" s="119">
        <f>(Constantes!$D$12/0.8)*(Constantes!$D$7*J427^2+Constantes!$D$8*J427+Constantes!$D$9)</f>
        <v>19.120337953201695</v>
      </c>
      <c r="L427" s="119">
        <f>(Constantes!$D$12/0.8)*(0.00376*D427^2-0.0516*D427-6.967)</f>
        <v>-4.2956996249999992</v>
      </c>
      <c r="M427" s="13"/>
    </row>
    <row r="428" spans="2:13" s="3" customFormat="1" x14ac:dyDescent="0.3">
      <c r="B428" s="12"/>
      <c r="C428" s="78">
        <v>423</v>
      </c>
      <c r="D428" s="67">
        <f>(Observaciones!D428+Observaciones!E428)/2</f>
        <v>12.9</v>
      </c>
      <c r="E428" s="119">
        <f t="shared" si="30"/>
        <v>1.4887393027557323</v>
      </c>
      <c r="F428" s="119">
        <f t="shared" si="31"/>
        <v>9.7457663967834368E-2</v>
      </c>
      <c r="G428" s="119">
        <f t="shared" si="32"/>
        <v>2.4705431</v>
      </c>
      <c r="H428" s="119">
        <f>0.001013*Constantes!$D$6/(0.622*G428)</f>
        <v>4.5103864941725781E-2</v>
      </c>
      <c r="I428" s="119">
        <f t="shared" si="33"/>
        <v>0.34865168081674919</v>
      </c>
      <c r="J428" s="119">
        <f t="shared" si="34"/>
        <v>-0.16420858758524323</v>
      </c>
      <c r="K428" s="119">
        <f>(Constantes!$D$12/0.8)*(Constantes!$D$7*J428^2+Constantes!$D$8*J428+Constantes!$D$9)</f>
        <v>19.095244150832961</v>
      </c>
      <c r="L428" s="119">
        <f>(Constantes!$D$12/0.8)*(0.00376*D428^2-0.0516*D428-6.967)</f>
        <v>-4.3793364999999991</v>
      </c>
      <c r="M428" s="13"/>
    </row>
    <row r="429" spans="2:13" s="3" customFormat="1" x14ac:dyDescent="0.3">
      <c r="B429" s="12"/>
      <c r="C429" s="78">
        <v>424</v>
      </c>
      <c r="D429" s="67">
        <f>(Observaciones!D429+Observaciones!E429)/2</f>
        <v>14.45</v>
      </c>
      <c r="E429" s="119">
        <f t="shared" si="30"/>
        <v>1.6467315635702708</v>
      </c>
      <c r="F429" s="119">
        <f t="shared" si="31"/>
        <v>0.10647699979012407</v>
      </c>
      <c r="G429" s="119">
        <f t="shared" si="32"/>
        <v>2.4668835499999999</v>
      </c>
      <c r="H429" s="119">
        <f>0.001013*Constantes!$D$6/(0.622*G429)</f>
        <v>4.5170775213573627E-2</v>
      </c>
      <c r="I429" s="119">
        <f t="shared" si="33"/>
        <v>0.3586259064602611</v>
      </c>
      <c r="J429" s="119">
        <f t="shared" si="34"/>
        <v>-0.15773633315363544</v>
      </c>
      <c r="K429" s="119">
        <f>(Constantes!$D$12/0.8)*(Constantes!$D$7*J429^2+Constantes!$D$8*J429+Constantes!$D$9)</f>
        <v>19.069255634630828</v>
      </c>
      <c r="L429" s="119">
        <f>(Constantes!$D$12/0.8)*(0.00376*D429^2-0.0516*D429-6.967)</f>
        <v>-4.3297016250000002</v>
      </c>
      <c r="M429" s="13"/>
    </row>
    <row r="430" spans="2:13" s="3" customFormat="1" x14ac:dyDescent="0.3">
      <c r="B430" s="12"/>
      <c r="C430" s="78">
        <v>425</v>
      </c>
      <c r="D430" s="67">
        <f>(Observaciones!D430+Observaciones!E430)/2</f>
        <v>14.5</v>
      </c>
      <c r="E430" s="119">
        <f t="shared" si="30"/>
        <v>1.6520640028566567</v>
      </c>
      <c r="F430" s="119">
        <f t="shared" si="31"/>
        <v>0.10677937410937641</v>
      </c>
      <c r="G430" s="119">
        <f t="shared" si="32"/>
        <v>2.4667654999999997</v>
      </c>
      <c r="H430" s="119">
        <f>0.001013*Constantes!$D$6/(0.622*G430)</f>
        <v>4.5172936914803029E-2</v>
      </c>
      <c r="I430" s="119">
        <f t="shared" si="33"/>
        <v>0.35894072909367275</v>
      </c>
      <c r="J430" s="119">
        <f t="shared" si="34"/>
        <v>-0.15121733804228532</v>
      </c>
      <c r="K430" s="119">
        <f>(Constantes!$D$12/0.8)*(Constantes!$D$7*J430^2+Constantes!$D$8*J430+Constantes!$D$9)</f>
        <v>19.042364469261916</v>
      </c>
      <c r="L430" s="119">
        <f>(Constantes!$D$12/0.8)*(0.00376*D430^2-0.0516*D430-6.967)</f>
        <v>-4.3279125000000001</v>
      </c>
      <c r="M430" s="13"/>
    </row>
    <row r="431" spans="2:13" s="3" customFormat="1" x14ac:dyDescent="0.3">
      <c r="B431" s="12"/>
      <c r="C431" s="78">
        <v>426</v>
      </c>
      <c r="D431" s="67">
        <f>(Observaciones!D431+Observaciones!E431)/2</f>
        <v>14.1</v>
      </c>
      <c r="E431" s="119">
        <f t="shared" si="30"/>
        <v>1.6098253520131185</v>
      </c>
      <c r="F431" s="119">
        <f t="shared" si="31"/>
        <v>0.10438069155687195</v>
      </c>
      <c r="G431" s="119">
        <f t="shared" si="32"/>
        <v>2.4677099</v>
      </c>
      <c r="H431" s="119">
        <f>0.001013*Constantes!$D$6/(0.622*G431)</f>
        <v>4.5155649095994843E-2</v>
      </c>
      <c r="I431" s="119">
        <f t="shared" si="33"/>
        <v>0.35640998531823892</v>
      </c>
      <c r="J431" s="119">
        <f t="shared" si="34"/>
        <v>-0.14465353397013617</v>
      </c>
      <c r="K431" s="119">
        <f>(Constantes!$D$12/0.8)*(Constantes!$D$7*J431^2+Constantes!$D$8*J431+Constantes!$D$9)</f>
        <v>19.014563509465145</v>
      </c>
      <c r="L431" s="119">
        <f>(Constantes!$D$12/0.8)*(0.00376*D431^2-0.0516*D431-6.967)</f>
        <v>-4.3418964999999998</v>
      </c>
      <c r="M431" s="13"/>
    </row>
    <row r="432" spans="2:13" s="3" customFormat="1" x14ac:dyDescent="0.3">
      <c r="B432" s="12"/>
      <c r="C432" s="78">
        <v>427</v>
      </c>
      <c r="D432" s="67">
        <f>(Observaciones!D432+Observaciones!E432)/2</f>
        <v>14.1</v>
      </c>
      <c r="E432" s="119">
        <f t="shared" si="30"/>
        <v>1.6098253520131185</v>
      </c>
      <c r="F432" s="119">
        <f t="shared" si="31"/>
        <v>0.10438069155687195</v>
      </c>
      <c r="G432" s="119">
        <f t="shared" si="32"/>
        <v>2.4677099</v>
      </c>
      <c r="H432" s="119">
        <f>0.001013*Constantes!$D$6/(0.622*G432)</f>
        <v>4.5155649095994843E-2</v>
      </c>
      <c r="I432" s="119">
        <f t="shared" si="33"/>
        <v>0.35640998531823892</v>
      </c>
      <c r="J432" s="119">
        <f t="shared" si="34"/>
        <v>-0.1380468659339924</v>
      </c>
      <c r="K432" s="119">
        <f>(Constantes!$D$12/0.8)*(Constantes!$D$7*J432^2+Constantes!$D$8*J432+Constantes!$D$9)</f>
        <v>18.985846420081749</v>
      </c>
      <c r="L432" s="119">
        <f>(Constantes!$D$12/0.8)*(0.00376*D432^2-0.0516*D432-6.967)</f>
        <v>-4.3418964999999998</v>
      </c>
      <c r="M432" s="13"/>
    </row>
    <row r="433" spans="2:13" s="3" customFormat="1" x14ac:dyDescent="0.3">
      <c r="B433" s="12"/>
      <c r="C433" s="78">
        <v>428</v>
      </c>
      <c r="D433" s="67">
        <f>(Observaciones!D433+Observaciones!E433)/2</f>
        <v>14.9</v>
      </c>
      <c r="E433" s="119">
        <f t="shared" si="30"/>
        <v>1.6952716301356707</v>
      </c>
      <c r="F433" s="119">
        <f t="shared" si="31"/>
        <v>0.10922475617100802</v>
      </c>
      <c r="G433" s="119">
        <f t="shared" si="32"/>
        <v>2.4658210999999999</v>
      </c>
      <c r="H433" s="119">
        <f>0.001013*Constantes!$D$6/(0.622*G433)</f>
        <v>4.5190237975947463E-2</v>
      </c>
      <c r="I433" s="119">
        <f t="shared" si="33"/>
        <v>0.36144364658766281</v>
      </c>
      <c r="J433" s="119">
        <f t="shared" si="34"/>
        <v>-0.13139929163217734</v>
      </c>
      <c r="K433" s="119">
        <f>(Constantes!$D$12/0.8)*(Constantes!$D$7*J433^2+Constantes!$D$8*J433+Constantes!$D$9)</f>
        <v>18.956207695204661</v>
      </c>
      <c r="L433" s="119">
        <f>(Constantes!$D$12/0.8)*(0.00376*D433^2-0.0516*D433-6.967)</f>
        <v>-4.3131765</v>
      </c>
      <c r="M433" s="13"/>
    </row>
    <row r="434" spans="2:13" s="3" customFormat="1" x14ac:dyDescent="0.3">
      <c r="B434" s="12"/>
      <c r="C434" s="78">
        <v>429</v>
      </c>
      <c r="D434" s="67">
        <f>(Observaciones!D434+Observaciones!E434)/2</f>
        <v>14</v>
      </c>
      <c r="E434" s="119">
        <f t="shared" si="30"/>
        <v>1.5994149130233961</v>
      </c>
      <c r="F434" s="119">
        <f t="shared" si="31"/>
        <v>0.10378823296050949</v>
      </c>
      <c r="G434" s="119">
        <f t="shared" si="32"/>
        <v>2.467946</v>
      </c>
      <c r="H434" s="119">
        <f>0.001013*Constantes!$D$6/(0.622*G434)</f>
        <v>4.5151329208626335E-2</v>
      </c>
      <c r="I434" s="119">
        <f t="shared" si="33"/>
        <v>0.35577296023920879</v>
      </c>
      <c r="J434" s="119">
        <f t="shared" si="34"/>
        <v>-0.12471278088442236</v>
      </c>
      <c r="K434" s="119">
        <f>(Constantes!$D$12/0.8)*(Constantes!$D$7*J434^2+Constantes!$D$8*J434+Constantes!$D$9)</f>
        <v>18.92564267642102</v>
      </c>
      <c r="L434" s="119">
        <f>(Constantes!$D$12/0.8)*(0.00376*D434^2-0.0516*D434-6.967)</f>
        <v>-4.3452749999999991</v>
      </c>
      <c r="M434" s="13"/>
    </row>
    <row r="435" spans="2:13" s="3" customFormat="1" x14ac:dyDescent="0.3">
      <c r="B435" s="12"/>
      <c r="C435" s="78">
        <v>430</v>
      </c>
      <c r="D435" s="67">
        <f>(Observaciones!D435+Observaciones!E435)/2</f>
        <v>13.1</v>
      </c>
      <c r="E435" s="119">
        <f t="shared" si="30"/>
        <v>1.5083470419027751</v>
      </c>
      <c r="F435" s="119">
        <f t="shared" si="31"/>
        <v>9.8583579016665535E-2</v>
      </c>
      <c r="G435" s="119">
        <f t="shared" si="32"/>
        <v>2.4700709000000001</v>
      </c>
      <c r="H435" s="119">
        <f>0.001013*Constantes!$D$6/(0.622*G435)</f>
        <v>4.5112487384516987E-2</v>
      </c>
      <c r="I435" s="119">
        <f t="shared" si="33"/>
        <v>0.34996194939764519</v>
      </c>
      <c r="J435" s="119">
        <f t="shared" si="34"/>
        <v>-0.11798931504816941</v>
      </c>
      <c r="K435" s="119">
        <f>(Constantes!$D$12/0.8)*(Constantes!$D$7*J435^2+Constantes!$D$8*J435+Constantes!$D$9)</f>
        <v>18.894147570122879</v>
      </c>
      <c r="L435" s="119">
        <f>(Constantes!$D$12/0.8)*(0.00376*D435^2-0.0516*D435-6.967)</f>
        <v>-4.3735664999999999</v>
      </c>
      <c r="M435" s="13"/>
    </row>
    <row r="436" spans="2:13" s="3" customFormat="1" x14ac:dyDescent="0.3">
      <c r="B436" s="12"/>
      <c r="C436" s="78">
        <v>431</v>
      </c>
      <c r="D436" s="67">
        <f>(Observaciones!D436+Observaciones!E436)/2</f>
        <v>12.6</v>
      </c>
      <c r="E436" s="119">
        <f t="shared" si="30"/>
        <v>1.4597472514986058</v>
      </c>
      <c r="F436" s="119">
        <f t="shared" si="31"/>
        <v>9.5789323919104052E-2</v>
      </c>
      <c r="G436" s="119">
        <f t="shared" si="32"/>
        <v>2.4712513999999999</v>
      </c>
      <c r="H436" s="119">
        <f>0.001013*Constantes!$D$6/(0.622*G436)</f>
        <v>4.5090937455862456E-2</v>
      </c>
      <c r="I436" s="119">
        <f t="shared" si="33"/>
        <v>0.34667344489607588</v>
      </c>
      <c r="J436" s="119">
        <f t="shared" si="34"/>
        <v>-0.11123088643144903</v>
      </c>
      <c r="K436" s="119">
        <f>(Constantes!$D$12/0.8)*(Constantes!$D$7*J436^2+Constantes!$D$8*J436+Constantes!$D$9)</f>
        <v>18.861719463861881</v>
      </c>
      <c r="L436" s="119">
        <f>(Constantes!$D$12/0.8)*(0.00376*D436^2-0.0516*D436-6.967)</f>
        <v>-4.3876390000000001</v>
      </c>
      <c r="M436" s="13"/>
    </row>
    <row r="437" spans="2:13" s="3" customFormat="1" x14ac:dyDescent="0.3">
      <c r="B437" s="12"/>
      <c r="C437" s="78">
        <v>432</v>
      </c>
      <c r="D437" s="67">
        <f>(Observaciones!D437+Observaciones!E437)/2</f>
        <v>14.35</v>
      </c>
      <c r="E437" s="119">
        <f t="shared" si="30"/>
        <v>1.6361119589017179</v>
      </c>
      <c r="F437" s="119">
        <f t="shared" si="31"/>
        <v>0.10587443449555982</v>
      </c>
      <c r="G437" s="119">
        <f t="shared" si="32"/>
        <v>2.4671196499999999</v>
      </c>
      <c r="H437" s="119">
        <f>0.001013*Constantes!$D$6/(0.622*G437)</f>
        <v>4.5166452431730474E-2</v>
      </c>
      <c r="I437" s="119">
        <f t="shared" si="33"/>
        <v>0.35799495730755543</v>
      </c>
      <c r="J437" s="119">
        <f t="shared" si="34"/>
        <v>-0.10443949770252092</v>
      </c>
      <c r="K437" s="119">
        <f>(Constantes!$D$12/0.8)*(Constantes!$D$7*J437^2+Constantes!$D$8*J437+Constantes!$D$9)</f>
        <v>18.828356341725243</v>
      </c>
      <c r="L437" s="119">
        <f>(Constantes!$D$12/0.8)*(0.00376*D437^2-0.0516*D437-6.967)</f>
        <v>-4.3332446249999998</v>
      </c>
      <c r="M437" s="13"/>
    </row>
    <row r="438" spans="2:13" s="3" customFormat="1" x14ac:dyDescent="0.3">
      <c r="B438" s="12"/>
      <c r="C438" s="78">
        <v>433</v>
      </c>
      <c r="D438" s="67">
        <f>(Observaciones!D438+Observaciones!E438)/2</f>
        <v>13.1</v>
      </c>
      <c r="E438" s="119">
        <f t="shared" si="30"/>
        <v>1.5083470419027751</v>
      </c>
      <c r="F438" s="119">
        <f t="shared" si="31"/>
        <v>9.8583579016665535E-2</v>
      </c>
      <c r="G438" s="119">
        <f t="shared" si="32"/>
        <v>2.4700709000000001</v>
      </c>
      <c r="H438" s="119">
        <f>0.001013*Constantes!$D$6/(0.622*G438)</f>
        <v>4.5112487384516987E-2</v>
      </c>
      <c r="I438" s="119">
        <f t="shared" si="33"/>
        <v>0.34996194939764519</v>
      </c>
      <c r="J438" s="119">
        <f t="shared" si="34"/>
        <v>-9.7617161296433538E-2</v>
      </c>
      <c r="K438" s="119">
        <f>(Constantes!$D$12/0.8)*(Constantes!$D$7*J438^2+Constantes!$D$8*J438+Constantes!$D$9)</f>
        <v>18.794057098711075</v>
      </c>
      <c r="L438" s="119">
        <f>(Constantes!$D$12/0.8)*(0.00376*D438^2-0.0516*D438-6.967)</f>
        <v>-4.3735664999999999</v>
      </c>
      <c r="M438" s="13"/>
    </row>
    <row r="439" spans="2:13" s="3" customFormat="1" x14ac:dyDescent="0.3">
      <c r="B439" s="12"/>
      <c r="C439" s="78">
        <v>434</v>
      </c>
      <c r="D439" s="67">
        <f>(Observaciones!D439+Observaciones!E439)/2</f>
        <v>14.7</v>
      </c>
      <c r="E439" s="119">
        <f t="shared" si="30"/>
        <v>1.6735455244634905</v>
      </c>
      <c r="F439" s="119">
        <f t="shared" si="31"/>
        <v>0.10799618227594142</v>
      </c>
      <c r="G439" s="119">
        <f t="shared" si="32"/>
        <v>2.4662932999999998</v>
      </c>
      <c r="H439" s="119">
        <f>0.001013*Constantes!$D$6/(0.622*G439)</f>
        <v>4.5181585789132436E-2</v>
      </c>
      <c r="I439" s="119">
        <f t="shared" si="33"/>
        <v>0.36019567023422705</v>
      </c>
      <c r="J439" s="119">
        <f t="shared" si="34"/>
        <v>-9.0765898818704185E-2</v>
      </c>
      <c r="K439" s="119">
        <f>(Constantes!$D$12/0.8)*(Constantes!$D$7*J439^2+Constantes!$D$8*J439+Constantes!$D$9)</f>
        <v>18.758821554082626</v>
      </c>
      <c r="L439" s="119">
        <f>(Constantes!$D$12/0.8)*(0.00376*D439^2-0.0516*D439-6.967)</f>
        <v>-4.3206384999999994</v>
      </c>
      <c r="M439" s="13"/>
    </row>
    <row r="440" spans="2:13" s="3" customFormat="1" x14ac:dyDescent="0.3">
      <c r="B440" s="12"/>
      <c r="C440" s="78">
        <v>435</v>
      </c>
      <c r="D440" s="67">
        <f>(Observaciones!D440+Observaciones!E440)/2</f>
        <v>13.5</v>
      </c>
      <c r="E440" s="119">
        <f t="shared" si="30"/>
        <v>1.5482437315899678</v>
      </c>
      <c r="F440" s="119">
        <f t="shared" si="31"/>
        <v>0.10086865272047608</v>
      </c>
      <c r="G440" s="119">
        <f t="shared" si="32"/>
        <v>2.4691264999999998</v>
      </c>
      <c r="H440" s="119">
        <f>0.001013*Constantes!$D$6/(0.622*G440)</f>
        <v>4.512974216392418E-2</v>
      </c>
      <c r="I440" s="119">
        <f t="shared" si="33"/>
        <v>0.35256187200074002</v>
      </c>
      <c r="J440" s="119">
        <f t="shared" si="34"/>
        <v>-8.3887740446265277E-2</v>
      </c>
      <c r="K440" s="119">
        <f>(Constantes!$D$12/0.8)*(Constantes!$D$7*J440^2+Constantes!$D$8*J440+Constantes!$D$9)</f>
        <v>18.722650463681902</v>
      </c>
      <c r="L440" s="119">
        <f>(Constantes!$D$12/0.8)*(0.00376*D440^2-0.0516*D440-6.967)</f>
        <v>-4.3614625</v>
      </c>
      <c r="M440" s="13"/>
    </row>
    <row r="441" spans="2:13" s="3" customFormat="1" x14ac:dyDescent="0.3">
      <c r="B441" s="12"/>
      <c r="C441" s="78">
        <v>436</v>
      </c>
      <c r="D441" s="67">
        <f>(Observaciones!D441+Observaciones!E441)/2</f>
        <v>14</v>
      </c>
      <c r="E441" s="119">
        <f t="shared" si="30"/>
        <v>1.5994149130233961</v>
      </c>
      <c r="F441" s="119">
        <f t="shared" si="31"/>
        <v>0.10378823296050949</v>
      </c>
      <c r="G441" s="119">
        <f t="shared" si="32"/>
        <v>2.467946</v>
      </c>
      <c r="H441" s="119">
        <f>0.001013*Constantes!$D$6/(0.622*G441)</f>
        <v>4.5151329208626335E-2</v>
      </c>
      <c r="I441" s="119">
        <f t="shared" si="33"/>
        <v>0.35577296023920879</v>
      </c>
      <c r="J441" s="119">
        <f t="shared" si="34"/>
        <v>-7.6984724325886753E-2</v>
      </c>
      <c r="K441" s="119">
        <f>(Constantes!$D$12/0.8)*(Constantes!$D$7*J441^2+Constantes!$D$8*J441+Constantes!$D$9)</f>
        <v>18.685545531184623</v>
      </c>
      <c r="L441" s="119">
        <f>(Constantes!$D$12/0.8)*(0.00376*D441^2-0.0516*D441-6.967)</f>
        <v>-4.3452749999999991</v>
      </c>
      <c r="M441" s="13"/>
    </row>
    <row r="442" spans="2:13" s="3" customFormat="1" x14ac:dyDescent="0.3">
      <c r="B442" s="12"/>
      <c r="C442" s="78">
        <v>437</v>
      </c>
      <c r="D442" s="67">
        <f>(Observaciones!D442+Observaciones!E442)/2</f>
        <v>14.05</v>
      </c>
      <c r="E442" s="119">
        <f t="shared" si="30"/>
        <v>1.604612725353836</v>
      </c>
      <c r="F442" s="119">
        <f t="shared" si="31"/>
        <v>0.10408410376289531</v>
      </c>
      <c r="G442" s="119">
        <f t="shared" si="32"/>
        <v>2.4678279499999998</v>
      </c>
      <c r="H442" s="119">
        <f>0.001013*Constantes!$D$6/(0.622*G442)</f>
        <v>4.5153489048988422E-2</v>
      </c>
      <c r="I442" s="119">
        <f t="shared" si="33"/>
        <v>0.35609168948623277</v>
      </c>
      <c r="J442" s="119">
        <f t="shared" si="34"/>
        <v>-7.0058895970224425E-2</v>
      </c>
      <c r="K442" s="119">
        <f>(Constantes!$D$12/0.8)*(Constantes!$D$7*J442^2+Constantes!$D$8*J442+Constantes!$D$9)</f>
        <v>18.647509418279455</v>
      </c>
      <c r="L442" s="119">
        <f>(Constantes!$D$12/0.8)*(0.00376*D442^2-0.0516*D442-6.967)</f>
        <v>-4.3435916249999993</v>
      </c>
      <c r="M442" s="13"/>
    </row>
    <row r="443" spans="2:13" s="3" customFormat="1" x14ac:dyDescent="0.3">
      <c r="B443" s="12"/>
      <c r="C443" s="78">
        <v>438</v>
      </c>
      <c r="D443" s="67">
        <f>(Observaciones!D443+Observaciones!E443)/2</f>
        <v>12.3</v>
      </c>
      <c r="E443" s="119">
        <f t="shared" si="30"/>
        <v>1.4312521342340263</v>
      </c>
      <c r="F443" s="119">
        <f t="shared" si="31"/>
        <v>9.4145364090413866E-2</v>
      </c>
      <c r="G443" s="119">
        <f t="shared" si="32"/>
        <v>2.4719596999999998</v>
      </c>
      <c r="H443" s="119">
        <f>0.001013*Constantes!$D$6/(0.622*G443)</f>
        <v>4.5078017378322364E-2</v>
      </c>
      <c r="I443" s="119">
        <f t="shared" si="33"/>
        <v>0.34467987000801242</v>
      </c>
      <c r="J443" s="119">
        <f t="shared" si="34"/>
        <v>-6.311230765169093E-2</v>
      </c>
      <c r="K443" s="119">
        <f>(Constantes!$D$12/0.8)*(Constantes!$D$7*J443^2+Constantes!$D$8*J443+Constantes!$D$9)</f>
        <v>18.608545753755926</v>
      </c>
      <c r="L443" s="119">
        <f>(Constantes!$D$12/0.8)*(0.00376*D443^2-0.0516*D443-6.967)</f>
        <v>-4.3955184999999997</v>
      </c>
      <c r="M443" s="13"/>
    </row>
    <row r="444" spans="2:13" s="3" customFormat="1" x14ac:dyDescent="0.3">
      <c r="B444" s="12"/>
      <c r="C444" s="78">
        <v>439</v>
      </c>
      <c r="D444" s="67">
        <f>(Observaciones!D444+Observaciones!E444)/2</f>
        <v>12.7</v>
      </c>
      <c r="E444" s="119">
        <f t="shared" si="30"/>
        <v>1.4693556920806219</v>
      </c>
      <c r="F444" s="119">
        <f t="shared" si="31"/>
        <v>9.6342714018342213E-2</v>
      </c>
      <c r="G444" s="119">
        <f t="shared" si="32"/>
        <v>2.4710152999999999</v>
      </c>
      <c r="H444" s="119">
        <f>0.001013*Constantes!$D$6/(0.622*G444)</f>
        <v>4.5095245794355275E-2</v>
      </c>
      <c r="I444" s="119">
        <f t="shared" si="33"/>
        <v>0.34733456468782936</v>
      </c>
      <c r="J444" s="119">
        <f t="shared" si="34"/>
        <v>-5.6147017794325453E-2</v>
      </c>
      <c r="K444" s="119">
        <f>(Constantes!$D$12/0.8)*(Constantes!$D$7*J444^2+Constantes!$D$8*J444+Constantes!$D$9)</f>
        <v>18.568659141486574</v>
      </c>
      <c r="L444" s="119">
        <f>(Constantes!$D$12/0.8)*(0.00376*D444^2-0.0516*D444-6.967)</f>
        <v>-4.3849184999999995</v>
      </c>
      <c r="M444" s="13"/>
    </row>
    <row r="445" spans="2:13" s="3" customFormat="1" x14ac:dyDescent="0.3">
      <c r="B445" s="12"/>
      <c r="C445" s="78">
        <v>440</v>
      </c>
      <c r="D445" s="67">
        <f>(Observaciones!D445+Observaciones!E445)/2</f>
        <v>13.3</v>
      </c>
      <c r="E445" s="119">
        <f t="shared" si="30"/>
        <v>1.5281811116551587</v>
      </c>
      <c r="F445" s="119">
        <f t="shared" si="31"/>
        <v>9.9720546117296777E-2</v>
      </c>
      <c r="G445" s="119">
        <f t="shared" si="32"/>
        <v>2.4695986999999997</v>
      </c>
      <c r="H445" s="119">
        <f>0.001013*Constantes!$D$6/(0.622*G445)</f>
        <v>4.5121113124619215E-2</v>
      </c>
      <c r="I445" s="119">
        <f t="shared" si="33"/>
        <v>0.35126535211020804</v>
      </c>
      <c r="J445" s="119">
        <f t="shared" si="34"/>
        <v>-4.9165090363835269E-2</v>
      </c>
      <c r="K445" s="119">
        <f>(Constantes!$D$12/0.8)*(Constantes!$D$7*J445^2+Constantes!$D$8*J445+Constantes!$D$9)</f>
        <v>18.527855167290255</v>
      </c>
      <c r="L445" s="119">
        <f>(Constantes!$D$12/0.8)*(0.00376*D445^2-0.0516*D445-6.967)</f>
        <v>-4.3676084999999993</v>
      </c>
      <c r="M445" s="13"/>
    </row>
    <row r="446" spans="2:13" s="3" customFormat="1" x14ac:dyDescent="0.3">
      <c r="B446" s="12"/>
      <c r="C446" s="78">
        <v>441</v>
      </c>
      <c r="D446" s="67">
        <f>(Observaciones!D446+Observaciones!E446)/2</f>
        <v>13.450000000000001</v>
      </c>
      <c r="E446" s="119">
        <f t="shared" si="30"/>
        <v>1.543206527984887</v>
      </c>
      <c r="F446" s="119">
        <f t="shared" si="31"/>
        <v>0.10058057694008013</v>
      </c>
      <c r="G446" s="119">
        <f t="shared" si="32"/>
        <v>2.46924455</v>
      </c>
      <c r="H446" s="119">
        <f>0.001013*Constantes!$D$6/(0.622*G446)</f>
        <v>4.5127584594694167E-2</v>
      </c>
      <c r="I446" s="119">
        <f t="shared" si="33"/>
        <v>0.35223838816895908</v>
      </c>
      <c r="J446" s="119">
        <f t="shared" si="34"/>
        <v>-4.2168594256001092E-2</v>
      </c>
      <c r="K446" s="119">
        <f>(Constantes!$D$12/0.8)*(Constantes!$D$7*J446^2+Constantes!$D$8*J446+Constantes!$D$9)</f>
        <v>18.486140404664813</v>
      </c>
      <c r="L446" s="119">
        <f>(Constantes!$D$12/0.8)*(0.00376*D446^2-0.0516*D446-6.967)</f>
        <v>-4.3630166249999993</v>
      </c>
      <c r="M446" s="13"/>
    </row>
    <row r="447" spans="2:13" s="3" customFormat="1" x14ac:dyDescent="0.3">
      <c r="B447" s="12"/>
      <c r="C447" s="78">
        <v>442</v>
      </c>
      <c r="D447" s="67">
        <f>(Observaciones!D447+Observaciones!E447)/2</f>
        <v>14.95</v>
      </c>
      <c r="E447" s="119">
        <f t="shared" si="30"/>
        <v>1.7007416492954901</v>
      </c>
      <c r="F447" s="119">
        <f t="shared" si="31"/>
        <v>0.10953374874986048</v>
      </c>
      <c r="G447" s="119">
        <f t="shared" si="32"/>
        <v>2.4657030500000001</v>
      </c>
      <c r="H447" s="119">
        <f>0.001013*Constantes!$D$6/(0.622*G447)</f>
        <v>4.5192401540450108E-2</v>
      </c>
      <c r="I447" s="119">
        <f t="shared" si="33"/>
        <v>0.36175455161738501</v>
      </c>
      <c r="J447" s="119">
        <f t="shared" si="34"/>
        <v>-3.5159602683615697E-2</v>
      </c>
      <c r="K447" s="119">
        <f>(Constantes!$D$12/0.8)*(Constantes!$D$7*J447^2+Constantes!$D$8*J447+Constantes!$D$9)</f>
        <v>18.44352241937866</v>
      </c>
      <c r="L447" s="119">
        <f>(Constantes!$D$12/0.8)*(0.00376*D447^2-0.0516*D447-6.967)</f>
        <v>-4.3112816249999995</v>
      </c>
      <c r="M447" s="13"/>
    </row>
    <row r="448" spans="2:13" s="3" customFormat="1" x14ac:dyDescent="0.3">
      <c r="B448" s="12"/>
      <c r="C448" s="78">
        <v>443</v>
      </c>
      <c r="D448" s="67">
        <f>(Observaciones!D448+Observaciones!E448)/2</f>
        <v>15.55</v>
      </c>
      <c r="E448" s="119">
        <f t="shared" si="30"/>
        <v>1.7675993131821897</v>
      </c>
      <c r="F448" s="119">
        <f t="shared" si="31"/>
        <v>0.11329998758344098</v>
      </c>
      <c r="G448" s="119">
        <f t="shared" si="32"/>
        <v>2.4642864499999999</v>
      </c>
      <c r="H448" s="119">
        <f>0.001013*Constantes!$D$6/(0.622*G448)</f>
        <v>4.5218380482963956E-2</v>
      </c>
      <c r="I448" s="119">
        <f t="shared" si="33"/>
        <v>0.36545139639916813</v>
      </c>
      <c r="J448" s="119">
        <f t="shared" si="34"/>
        <v>-2.8140192562149141E-2</v>
      </c>
      <c r="K448" s="119">
        <f>(Constantes!$D$12/0.8)*(Constantes!$D$7*J448^2+Constantes!$D$8*J448+Constantes!$D$9)</f>
        <v>18.400009772912163</v>
      </c>
      <c r="L448" s="119">
        <f>(Constantes!$D$12/0.8)*(0.00376*D448^2-0.0516*D448-6.967)</f>
        <v>-4.2876266249999997</v>
      </c>
      <c r="M448" s="13"/>
    </row>
    <row r="449" spans="2:13" s="3" customFormat="1" x14ac:dyDescent="0.3">
      <c r="B449" s="12"/>
      <c r="C449" s="78">
        <v>444</v>
      </c>
      <c r="D449" s="67">
        <f>(Observaciones!D449+Observaciones!E449)/2</f>
        <v>14.700000000000001</v>
      </c>
      <c r="E449" s="119">
        <f t="shared" si="30"/>
        <v>1.6735455244634907</v>
      </c>
      <c r="F449" s="119">
        <f t="shared" si="31"/>
        <v>0.10799618227594143</v>
      </c>
      <c r="G449" s="119">
        <f t="shared" si="32"/>
        <v>2.4662932999999998</v>
      </c>
      <c r="H449" s="119">
        <f>0.001013*Constantes!$D$6/(0.622*G449)</f>
        <v>4.5181585789132436E-2</v>
      </c>
      <c r="I449" s="119">
        <f t="shared" si="33"/>
        <v>0.36019567023422699</v>
      </c>
      <c r="J449" s="119">
        <f t="shared" si="34"/>
        <v>-2.1112443894310957E-2</v>
      </c>
      <c r="K449" s="119">
        <f>(Constantes!$D$12/0.8)*(Constantes!$D$7*J449^2+Constantes!$D$8*J449+Constantes!$D$9)</f>
        <v>18.355612024741077</v>
      </c>
      <c r="L449" s="119">
        <f>(Constantes!$D$12/0.8)*(0.00376*D449^2-0.0516*D449-6.967)</f>
        <v>-4.3206384999999994</v>
      </c>
      <c r="M449" s="13"/>
    </row>
    <row r="450" spans="2:13" s="3" customFormat="1" x14ac:dyDescent="0.3">
      <c r="B450" s="12"/>
      <c r="C450" s="78">
        <v>445</v>
      </c>
      <c r="D450" s="67">
        <f>(Observaciones!D450+Observaciones!E450)/2</f>
        <v>13.1</v>
      </c>
      <c r="E450" s="119">
        <f t="shared" si="30"/>
        <v>1.5083470419027751</v>
      </c>
      <c r="F450" s="119">
        <f t="shared" si="31"/>
        <v>9.8583579016665535E-2</v>
      </c>
      <c r="G450" s="119">
        <f t="shared" si="32"/>
        <v>2.4700709000000001</v>
      </c>
      <c r="H450" s="119">
        <f>0.001013*Constantes!$D$6/(0.622*G450)</f>
        <v>4.5112487384516987E-2</v>
      </c>
      <c r="I450" s="119">
        <f t="shared" si="33"/>
        <v>0.34996194939764519</v>
      </c>
      <c r="J450" s="119">
        <f t="shared" si="34"/>
        <v>-1.4078439153703033E-2</v>
      </c>
      <c r="K450" s="119">
        <f>(Constantes!$D$12/0.8)*(Constantes!$D$7*J450^2+Constantes!$D$8*J450+Constantes!$D$9)</f>
        <v>18.310339733455606</v>
      </c>
      <c r="L450" s="119">
        <f>(Constantes!$D$12/0.8)*(0.00376*D450^2-0.0516*D450-6.967)</f>
        <v>-4.3735664999999999</v>
      </c>
      <c r="M450" s="13"/>
    </row>
    <row r="451" spans="2:13" s="3" customFormat="1" x14ac:dyDescent="0.3">
      <c r="B451" s="12"/>
      <c r="C451" s="78">
        <v>446</v>
      </c>
      <c r="D451" s="67">
        <f>(Observaciones!D451+Observaciones!E451)/2</f>
        <v>13.3</v>
      </c>
      <c r="E451" s="119">
        <f t="shared" si="30"/>
        <v>1.5281811116551587</v>
      </c>
      <c r="F451" s="119">
        <f t="shared" si="31"/>
        <v>9.9720546117296777E-2</v>
      </c>
      <c r="G451" s="119">
        <f t="shared" si="32"/>
        <v>2.4695986999999997</v>
      </c>
      <c r="H451" s="119">
        <f>0.001013*Constantes!$D$6/(0.622*G451)</f>
        <v>4.5121113124619215E-2</v>
      </c>
      <c r="I451" s="119">
        <f t="shared" si="33"/>
        <v>0.35126535211020804</v>
      </c>
      <c r="J451" s="119">
        <f t="shared" si="34"/>
        <v>-7.0402626677366293E-3</v>
      </c>
      <c r="K451" s="119">
        <f>(Constantes!$D$12/0.8)*(Constantes!$D$7*J451^2+Constantes!$D$8*J451+Constantes!$D$9)</f>
        <v>18.264204456710146</v>
      </c>
      <c r="L451" s="119">
        <f>(Constantes!$D$12/0.8)*(0.00376*D451^2-0.0516*D451-6.967)</f>
        <v>-4.3676084999999993</v>
      </c>
      <c r="M451" s="13"/>
    </row>
    <row r="452" spans="2:13" s="3" customFormat="1" x14ac:dyDescent="0.3">
      <c r="B452" s="12"/>
      <c r="C452" s="78">
        <v>447</v>
      </c>
      <c r="D452" s="67">
        <f>(Observaciones!D452+Observaciones!E452)/2</f>
        <v>11.75</v>
      </c>
      <c r="E452" s="119">
        <f t="shared" si="30"/>
        <v>1.3802776599471762</v>
      </c>
      <c r="F452" s="119">
        <f t="shared" si="31"/>
        <v>9.1193801661548224E-2</v>
      </c>
      <c r="G452" s="119">
        <f t="shared" si="32"/>
        <v>2.4732582499999998</v>
      </c>
      <c r="H452" s="119">
        <f>0.001013*Constantes!$D$6/(0.622*G452)</f>
        <v>4.5054349789437696E-2</v>
      </c>
      <c r="I452" s="119">
        <f t="shared" si="33"/>
        <v>0.34098539738615508</v>
      </c>
      <c r="J452" s="119">
        <f t="shared" si="34"/>
        <v>2.6304783004582606E-16</v>
      </c>
      <c r="K452" s="119">
        <f>(Constantes!$D$12/0.8)*(Constantes!$D$7*J452^2+Constantes!$D$8*J452+Constantes!$D$9)</f>
        <v>18.217218749999997</v>
      </c>
      <c r="L452" s="119">
        <f>(Constantes!$D$12/0.8)*(0.00376*D452^2-0.0516*D452-6.967)</f>
        <v>-4.4088656249999998</v>
      </c>
      <c r="M452" s="13"/>
    </row>
    <row r="453" spans="2:13" s="3" customFormat="1" x14ac:dyDescent="0.3">
      <c r="B453" s="12"/>
      <c r="C453" s="78">
        <v>448</v>
      </c>
      <c r="D453" s="67">
        <f>(Observaciones!D453+Observaciones!E453)/2</f>
        <v>13.1</v>
      </c>
      <c r="E453" s="119">
        <f t="shared" si="30"/>
        <v>1.5083470419027751</v>
      </c>
      <c r="F453" s="119">
        <f t="shared" si="31"/>
        <v>9.8583579016665535E-2</v>
      </c>
      <c r="G453" s="119">
        <f t="shared" si="32"/>
        <v>2.4700709000000001</v>
      </c>
      <c r="H453" s="119">
        <f>0.001013*Constantes!$D$6/(0.622*G453)</f>
        <v>4.5112487384516987E-2</v>
      </c>
      <c r="I453" s="119">
        <f t="shared" si="33"/>
        <v>0.34996194939764519</v>
      </c>
      <c r="J453" s="119">
        <f t="shared" si="34"/>
        <v>7.0402626677360663E-3</v>
      </c>
      <c r="K453" s="119">
        <f>(Constantes!$D$12/0.8)*(Constantes!$D$7*J453^2+Constantes!$D$8*J453+Constantes!$D$9)</f>
        <v>18.169396164262867</v>
      </c>
      <c r="L453" s="119">
        <f>(Constantes!$D$12/0.8)*(0.00376*D453^2-0.0516*D453-6.967)</f>
        <v>-4.3735664999999999</v>
      </c>
      <c r="M453" s="13"/>
    </row>
    <row r="454" spans="2:13" s="3" customFormat="1" x14ac:dyDescent="0.3">
      <c r="B454" s="12"/>
      <c r="C454" s="78">
        <v>449</v>
      </c>
      <c r="D454" s="67">
        <f>(Observaciones!D454+Observaciones!E454)/2</f>
        <v>15.15</v>
      </c>
      <c r="E454" s="119">
        <f t="shared" si="30"/>
        <v>1.7227768098060423</v>
      </c>
      <c r="F454" s="119">
        <f t="shared" si="31"/>
        <v>0.11077715852006502</v>
      </c>
      <c r="G454" s="119">
        <f t="shared" si="32"/>
        <v>2.4652308499999998</v>
      </c>
      <c r="H454" s="119">
        <f>0.001013*Constantes!$D$6/(0.622*G454)</f>
        <v>4.5201057870548941E-2</v>
      </c>
      <c r="I454" s="119">
        <f t="shared" si="33"/>
        <v>0.36299381271709158</v>
      </c>
      <c r="J454" s="119">
        <f t="shared" si="34"/>
        <v>1.4078439153703198E-2</v>
      </c>
      <c r="K454" s="119">
        <f>(Constantes!$D$12/0.8)*(Constantes!$D$7*J454^2+Constantes!$D$8*J454+Constantes!$D$9)</f>
        <v>18.120751242304227</v>
      </c>
      <c r="L454" s="119">
        <f>(Constantes!$D$12/0.8)*(0.00376*D454^2-0.0516*D454-6.967)</f>
        <v>-4.3035846250000001</v>
      </c>
      <c r="M454" s="13"/>
    </row>
    <row r="455" spans="2:13" s="3" customFormat="1" x14ac:dyDescent="0.3">
      <c r="B455" s="12"/>
      <c r="C455" s="78">
        <v>450</v>
      </c>
      <c r="D455" s="67">
        <f>(Observaciones!D455+Observaciones!E455)/2</f>
        <v>14.05</v>
      </c>
      <c r="E455" s="119">
        <f t="shared" ref="E455:E518" si="35">EXP((16.78*D455-116.9)/(D455+237.3))</f>
        <v>1.604612725353836</v>
      </c>
      <c r="F455" s="119">
        <f t="shared" ref="F455:F518" si="36">4098*E455/((D455+237.3)^2)</f>
        <v>0.10408410376289531</v>
      </c>
      <c r="G455" s="119">
        <f t="shared" ref="G455:G518" si="37">2.501-0.002361*D455</f>
        <v>2.4678279499999998</v>
      </c>
      <c r="H455" s="119">
        <f>0.001013*Constantes!$D$6/(0.622*G455)</f>
        <v>4.5153489048988422E-2</v>
      </c>
      <c r="I455" s="119">
        <f t="shared" ref="I455:I518" si="38">IF(D455&gt;0,1.26*F455/(G455*(F455+H455)),0)</f>
        <v>0.35609168948623277</v>
      </c>
      <c r="J455" s="119">
        <f t="shared" ref="J455:J518" si="39">0.409*SIN(2*PI()*(C455-82)/365)</f>
        <v>2.1112443894310395E-2</v>
      </c>
      <c r="K455" s="119">
        <f>(Constantes!$D$12/0.8)*(Constantes!$D$7*J455^2+Constantes!$D$8*J455+Constantes!$D$9)</f>
        <v>18.071299514047187</v>
      </c>
      <c r="L455" s="119">
        <f>(Constantes!$D$12/0.8)*(0.00376*D455^2-0.0516*D455-6.967)</f>
        <v>-4.3435916249999993</v>
      </c>
      <c r="M455" s="13"/>
    </row>
    <row r="456" spans="2:13" s="3" customFormat="1" x14ac:dyDescent="0.3">
      <c r="B456" s="12"/>
      <c r="C456" s="78">
        <v>451</v>
      </c>
      <c r="D456" s="67">
        <f>(Observaciones!D456+Observaciones!E456)/2</f>
        <v>14.649999999999999</v>
      </c>
      <c r="E456" s="119">
        <f t="shared" si="35"/>
        <v>1.6681523061985433</v>
      </c>
      <c r="F456" s="119">
        <f t="shared" si="36"/>
        <v>0.10769088075978796</v>
      </c>
      <c r="G456" s="119">
        <f t="shared" si="37"/>
        <v>2.46641135</v>
      </c>
      <c r="H456" s="119">
        <f>0.001013*Constantes!$D$6/(0.622*G456)</f>
        <v>4.5179423260078871E-2</v>
      </c>
      <c r="I456" s="119">
        <f t="shared" si="38"/>
        <v>0.35988258760990804</v>
      </c>
      <c r="J456" s="119">
        <f t="shared" si="39"/>
        <v>2.814019256214894E-2</v>
      </c>
      <c r="K456" s="119">
        <f>(Constantes!$D$12/0.8)*(Constantes!$D$7*J456^2+Constantes!$D$8*J456+Constantes!$D$9)</f>
        <v>18.021057490608644</v>
      </c>
      <c r="L456" s="119">
        <f>(Constantes!$D$12/0.8)*(0.00376*D456^2-0.0516*D456-6.967)</f>
        <v>-4.3224746249999999</v>
      </c>
      <c r="M456" s="13"/>
    </row>
    <row r="457" spans="2:13" s="3" customFormat="1" x14ac:dyDescent="0.3">
      <c r="B457" s="12"/>
      <c r="C457" s="78">
        <v>452</v>
      </c>
      <c r="D457" s="67">
        <f>(Observaciones!D457+Observaciones!E457)/2</f>
        <v>13.299999999999999</v>
      </c>
      <c r="E457" s="119">
        <f t="shared" si="35"/>
        <v>1.5281811116551585</v>
      </c>
      <c r="F457" s="119">
        <f t="shared" si="36"/>
        <v>9.9720546117296763E-2</v>
      </c>
      <c r="G457" s="119">
        <f t="shared" si="37"/>
        <v>2.4695986999999997</v>
      </c>
      <c r="H457" s="119">
        <f>0.001013*Constantes!$D$6/(0.622*G457)</f>
        <v>4.5121113124619215E-2</v>
      </c>
      <c r="I457" s="119">
        <f t="shared" si="38"/>
        <v>0.3512653521102081</v>
      </c>
      <c r="J457" s="119">
        <f t="shared" si="39"/>
        <v>3.5159602683615496E-2</v>
      </c>
      <c r="K457" s="119">
        <f>(Constantes!$D$12/0.8)*(Constantes!$D$7*J457^2+Constantes!$D$8*J457+Constantes!$D$9)</f>
        <v>17.970042657205216</v>
      </c>
      <c r="L457" s="119">
        <f>(Constantes!$D$12/0.8)*(0.00376*D457^2-0.0516*D457-6.967)</f>
        <v>-4.3676084999999993</v>
      </c>
      <c r="M457" s="13"/>
    </row>
    <row r="458" spans="2:13" s="3" customFormat="1" x14ac:dyDescent="0.3">
      <c r="B458" s="12"/>
      <c r="C458" s="78">
        <v>453</v>
      </c>
      <c r="D458" s="67">
        <f>(Observaciones!D458+Observaciones!E458)/2</f>
        <v>14.1</v>
      </c>
      <c r="E458" s="119">
        <f t="shared" si="35"/>
        <v>1.6098253520131185</v>
      </c>
      <c r="F458" s="119">
        <f t="shared" si="36"/>
        <v>0.10438069155687195</v>
      </c>
      <c r="G458" s="119">
        <f t="shared" si="37"/>
        <v>2.4677099</v>
      </c>
      <c r="H458" s="119">
        <f>0.001013*Constantes!$D$6/(0.622*G458)</f>
        <v>4.5155649095994843E-2</v>
      </c>
      <c r="I458" s="119">
        <f t="shared" si="38"/>
        <v>0.35640998531823892</v>
      </c>
      <c r="J458" s="119">
        <f t="shared" si="39"/>
        <v>4.2168594256000898E-2</v>
      </c>
      <c r="K458" s="119">
        <f>(Constantes!$D$12/0.8)*(Constantes!$D$7*J458^2+Constantes!$D$8*J458+Constantes!$D$9)</f>
        <v>17.91827346489351</v>
      </c>
      <c r="L458" s="119">
        <f>(Constantes!$D$12/0.8)*(0.00376*D458^2-0.0516*D458-6.967)</f>
        <v>-4.3418964999999998</v>
      </c>
      <c r="M458" s="13"/>
    </row>
    <row r="459" spans="2:13" s="3" customFormat="1" x14ac:dyDescent="0.3">
      <c r="B459" s="12"/>
      <c r="C459" s="78">
        <v>454</v>
      </c>
      <c r="D459" s="67">
        <f>(Observaciones!D459+Observaciones!E459)/2</f>
        <v>12.9</v>
      </c>
      <c r="E459" s="119">
        <f t="shared" si="35"/>
        <v>1.4887393027557323</v>
      </c>
      <c r="F459" s="119">
        <f t="shared" si="36"/>
        <v>9.7457663967834368E-2</v>
      </c>
      <c r="G459" s="119">
        <f t="shared" si="37"/>
        <v>2.4705431</v>
      </c>
      <c r="H459" s="119">
        <f>0.001013*Constantes!$D$6/(0.622*G459)</f>
        <v>4.5103864941725781E-2</v>
      </c>
      <c r="I459" s="119">
        <f t="shared" si="38"/>
        <v>0.34865168081674919</v>
      </c>
      <c r="J459" s="119">
        <f t="shared" si="39"/>
        <v>4.9165090363835068E-2</v>
      </c>
      <c r="K459" s="119">
        <f>(Constantes!$D$12/0.8)*(Constantes!$D$7*J459^2+Constantes!$D$8*J459+Constantes!$D$9)</f>
        <v>17.865769321150921</v>
      </c>
      <c r="L459" s="119">
        <f>(Constantes!$D$12/0.8)*(0.00376*D459^2-0.0516*D459-6.967)</f>
        <v>-4.3793364999999991</v>
      </c>
      <c r="M459" s="13"/>
    </row>
    <row r="460" spans="2:13" s="3" customFormat="1" x14ac:dyDescent="0.3">
      <c r="B460" s="12"/>
      <c r="C460" s="78">
        <v>455</v>
      </c>
      <c r="D460" s="67">
        <f>(Observaciones!D460+Observaciones!E460)/2</f>
        <v>14.5</v>
      </c>
      <c r="E460" s="119">
        <f t="shared" si="35"/>
        <v>1.6520640028566567</v>
      </c>
      <c r="F460" s="119">
        <f t="shared" si="36"/>
        <v>0.10677937410937641</v>
      </c>
      <c r="G460" s="119">
        <f t="shared" si="37"/>
        <v>2.4667654999999997</v>
      </c>
      <c r="H460" s="119">
        <f>0.001013*Constantes!$D$6/(0.622*G460)</f>
        <v>4.5172936914803029E-2</v>
      </c>
      <c r="I460" s="119">
        <f t="shared" si="38"/>
        <v>0.35894072909367275</v>
      </c>
      <c r="J460" s="119">
        <f t="shared" si="39"/>
        <v>5.6147017794325259E-2</v>
      </c>
      <c r="K460" s="119">
        <f>(Constantes!$D$12/0.8)*(Constantes!$D$7*J460^2+Constantes!$D$8*J460+Constantes!$D$9)</f>
        <v>17.8125505793044</v>
      </c>
      <c r="L460" s="119">
        <f>(Constantes!$D$12/0.8)*(0.00376*D460^2-0.0516*D460-6.967)</f>
        <v>-4.3279125000000001</v>
      </c>
      <c r="M460" s="13"/>
    </row>
    <row r="461" spans="2:13" s="3" customFormat="1" x14ac:dyDescent="0.3">
      <c r="B461" s="12"/>
      <c r="C461" s="78">
        <v>456</v>
      </c>
      <c r="D461" s="67">
        <f>(Observaciones!D461+Observaciones!E461)/2</f>
        <v>14.5</v>
      </c>
      <c r="E461" s="119">
        <f t="shared" si="35"/>
        <v>1.6520640028566567</v>
      </c>
      <c r="F461" s="119">
        <f t="shared" si="36"/>
        <v>0.10677937410937641</v>
      </c>
      <c r="G461" s="119">
        <f t="shared" si="37"/>
        <v>2.4667654999999997</v>
      </c>
      <c r="H461" s="119">
        <f>0.001013*Constantes!$D$6/(0.622*G461)</f>
        <v>4.5172936914803029E-2</v>
      </c>
      <c r="I461" s="119">
        <f t="shared" si="38"/>
        <v>0.35894072909367275</v>
      </c>
      <c r="J461" s="119">
        <f t="shared" si="39"/>
        <v>6.3112307651691096E-2</v>
      </c>
      <c r="K461" s="119">
        <f>(Constantes!$D$12/0.8)*(Constantes!$D$7*J461^2+Constantes!$D$8*J461+Constantes!$D$9)</f>
        <v>17.758638526816043</v>
      </c>
      <c r="L461" s="119">
        <f>(Constantes!$D$12/0.8)*(0.00376*D461^2-0.0516*D461-6.967)</f>
        <v>-4.3279125000000001</v>
      </c>
      <c r="M461" s="13"/>
    </row>
    <row r="462" spans="2:13" s="3" customFormat="1" x14ac:dyDescent="0.3">
      <c r="B462" s="12"/>
      <c r="C462" s="78">
        <v>457</v>
      </c>
      <c r="D462" s="67">
        <f>(Observaciones!D462+Observaciones!E462)/2</f>
        <v>15.1</v>
      </c>
      <c r="E462" s="119">
        <f t="shared" si="35"/>
        <v>1.7172446826168701</v>
      </c>
      <c r="F462" s="119">
        <f t="shared" si="36"/>
        <v>0.11046518728234203</v>
      </c>
      <c r="G462" s="119">
        <f t="shared" si="37"/>
        <v>2.4653489</v>
      </c>
      <c r="H462" s="119">
        <f>0.001013*Constantes!$D$6/(0.622*G462)</f>
        <v>4.5198893477151461E-2</v>
      </c>
      <c r="I462" s="119">
        <f t="shared" si="38"/>
        <v>0.36268465146207884</v>
      </c>
      <c r="J462" s="119">
        <f t="shared" si="39"/>
        <v>7.0058895970224216E-2</v>
      </c>
      <c r="K462" s="119">
        <f>(Constantes!$D$12/0.8)*(Constantes!$D$7*J462^2+Constantes!$D$8*J462+Constantes!$D$9)</f>
        <v>17.704055372435711</v>
      </c>
      <c r="L462" s="119">
        <f>(Constantes!$D$12/0.8)*(0.00376*D462^2-0.0516*D462-6.967)</f>
        <v>-4.3055265</v>
      </c>
      <c r="M462" s="13"/>
    </row>
    <row r="463" spans="2:13" s="3" customFormat="1" x14ac:dyDescent="0.3">
      <c r="B463" s="12"/>
      <c r="C463" s="78">
        <v>458</v>
      </c>
      <c r="D463" s="67">
        <f>(Observaciones!D463+Observaciones!E463)/2</f>
        <v>14.4</v>
      </c>
      <c r="E463" s="119">
        <f t="shared" si="35"/>
        <v>1.6414142277133972</v>
      </c>
      <c r="F463" s="119">
        <f t="shared" si="36"/>
        <v>0.10617535372371334</v>
      </c>
      <c r="G463" s="119">
        <f t="shared" si="37"/>
        <v>2.4670015999999997</v>
      </c>
      <c r="H463" s="119">
        <f>0.001013*Constantes!$D$6/(0.622*G463)</f>
        <v>4.5168613719226022E-2</v>
      </c>
      <c r="I463" s="119">
        <f t="shared" si="38"/>
        <v>0.3583106491514223</v>
      </c>
      <c r="J463" s="119">
        <f t="shared" si="39"/>
        <v>7.6984724325886919E-2</v>
      </c>
      <c r="K463" s="119">
        <f>(Constantes!$D$12/0.8)*(Constantes!$D$7*J463^2+Constantes!$D$8*J463+Constantes!$D$9)</f>
        <v>17.648824232232201</v>
      </c>
      <c r="L463" s="119">
        <f>(Constantes!$D$12/0.8)*(0.00376*D463^2-0.0516*D463-6.967)</f>
        <v>-4.3314789999999999</v>
      </c>
      <c r="M463" s="13"/>
    </row>
    <row r="464" spans="2:13" s="3" customFormat="1" x14ac:dyDescent="0.3">
      <c r="B464" s="12"/>
      <c r="C464" s="78">
        <v>459</v>
      </c>
      <c r="D464" s="67">
        <f>(Observaciones!D464+Observaciones!E464)/2</f>
        <v>13.75</v>
      </c>
      <c r="E464" s="119">
        <f t="shared" si="35"/>
        <v>1.5736468149943981</v>
      </c>
      <c r="F464" s="119">
        <f t="shared" si="36"/>
        <v>0.10231958493462359</v>
      </c>
      <c r="G464" s="119">
        <f t="shared" si="37"/>
        <v>2.4685362500000001</v>
      </c>
      <c r="H464" s="119">
        <f>0.001013*Constantes!$D$6/(0.622*G464)</f>
        <v>4.5140533105443567E-2</v>
      </c>
      <c r="I464" s="119">
        <f t="shared" si="38"/>
        <v>0.35417281924860555</v>
      </c>
      <c r="J464" s="119">
        <f t="shared" si="39"/>
        <v>8.3887740446265083E-2</v>
      </c>
      <c r="K464" s="119">
        <f>(Constantes!$D$12/0.8)*(Constantes!$D$7*J464^2+Constantes!$D$8*J464+Constantes!$D$9)</f>
        <v>17.592969114515967</v>
      </c>
      <c r="L464" s="119">
        <f>(Constantes!$D$12/0.8)*(0.00376*D464^2-0.0516*D464-6.967)</f>
        <v>-4.353515625</v>
      </c>
      <c r="M464" s="13"/>
    </row>
    <row r="465" spans="2:13" s="3" customFormat="1" x14ac:dyDescent="0.3">
      <c r="B465" s="12"/>
      <c r="C465" s="78">
        <v>460</v>
      </c>
      <c r="D465" s="67">
        <f>(Observaciones!D465+Observaciones!E465)/2</f>
        <v>13.8</v>
      </c>
      <c r="E465" s="119">
        <f t="shared" si="35"/>
        <v>1.5787710916071758</v>
      </c>
      <c r="F465" s="119">
        <f t="shared" si="36"/>
        <v>0.10261189172112961</v>
      </c>
      <c r="G465" s="119">
        <f t="shared" si="37"/>
        <v>2.4684181999999999</v>
      </c>
      <c r="H465" s="119">
        <f>0.001013*Constantes!$D$6/(0.622*G465)</f>
        <v>4.5142691913028568E-2</v>
      </c>
      <c r="I465" s="119">
        <f t="shared" si="38"/>
        <v>0.35449371277278185</v>
      </c>
      <c r="J465" s="119">
        <f t="shared" si="39"/>
        <v>9.0765898818703644E-2</v>
      </c>
      <c r="K465" s="119">
        <f>(Constantes!$D$12/0.8)*(Constantes!$D$7*J465^2+Constantes!$D$8*J465+Constantes!$D$9)</f>
        <v>17.536514903667452</v>
      </c>
      <c r="L465" s="119">
        <f>(Constantes!$D$12/0.8)*(0.00376*D465^2-0.0516*D465-6.967)</f>
        <v>-4.3518910000000002</v>
      </c>
      <c r="M465" s="13"/>
    </row>
    <row r="466" spans="2:13" s="3" customFormat="1" x14ac:dyDescent="0.3">
      <c r="B466" s="12"/>
      <c r="C466" s="78">
        <v>461</v>
      </c>
      <c r="D466" s="67">
        <f>(Observaciones!D466+Observaciones!E466)/2</f>
        <v>11.65</v>
      </c>
      <c r="E466" s="119">
        <f t="shared" si="35"/>
        <v>1.3711829440577765</v>
      </c>
      <c r="F466" s="119">
        <f t="shared" si="36"/>
        <v>9.0665715946703279E-2</v>
      </c>
      <c r="G466" s="119">
        <f t="shared" si="37"/>
        <v>2.4734943499999997</v>
      </c>
      <c r="H466" s="119">
        <f>0.001013*Constantes!$D$6/(0.622*G466)</f>
        <v>4.5050049261326407E-2</v>
      </c>
      <c r="I466" s="119">
        <f t="shared" si="38"/>
        <v>0.34030820325039612</v>
      </c>
      <c r="J466" s="119">
        <f t="shared" si="39"/>
        <v>9.7617161296433344E-2</v>
      </c>
      <c r="K466" s="119">
        <f>(Constantes!$D$12/0.8)*(Constantes!$D$7*J466^2+Constantes!$D$8*J466+Constantes!$D$9)</f>
        <v>17.479487342886721</v>
      </c>
      <c r="L466" s="119">
        <f>(Constantes!$D$12/0.8)*(0.00376*D466^2-0.0516*D466-6.967)</f>
        <v>-4.4111396249999997</v>
      </c>
      <c r="M466" s="13"/>
    </row>
    <row r="467" spans="2:13" s="3" customFormat="1" x14ac:dyDescent="0.3">
      <c r="B467" s="12"/>
      <c r="C467" s="78">
        <v>462</v>
      </c>
      <c r="D467" s="67">
        <f>(Observaciones!D467+Observaciones!E467)/2</f>
        <v>12.15</v>
      </c>
      <c r="E467" s="119">
        <f t="shared" si="35"/>
        <v>1.4171886499432413</v>
      </c>
      <c r="F467" s="119">
        <f t="shared" si="36"/>
        <v>9.3332436390604984E-2</v>
      </c>
      <c r="G467" s="119">
        <f t="shared" si="37"/>
        <v>2.4723138499999999</v>
      </c>
      <c r="H467" s="119">
        <f>0.001013*Constantes!$D$6/(0.622*G467)</f>
        <v>4.5071560115683744E-2</v>
      </c>
      <c r="I467" s="119">
        <f t="shared" si="38"/>
        <v>0.34367735355446433</v>
      </c>
      <c r="J467" s="119">
        <f t="shared" si="39"/>
        <v>0.10443949770252038</v>
      </c>
      <c r="K467" s="119">
        <f>(Constantes!$D$12/0.8)*(Constantes!$D$7*J467^2+Constantes!$D$8*J467+Constantes!$D$9)</f>
        <v>17.421913015881092</v>
      </c>
      <c r="L467" s="119">
        <f>(Constantes!$D$12/0.8)*(0.00376*D467^2-0.0516*D467-6.967)</f>
        <v>-4.3992996250000003</v>
      </c>
      <c r="M467" s="13"/>
    </row>
    <row r="468" spans="2:13" s="3" customFormat="1" x14ac:dyDescent="0.3">
      <c r="B468" s="12"/>
      <c r="C468" s="78">
        <v>463</v>
      </c>
      <c r="D468" s="67">
        <f>(Observaciones!D468+Observaciones!E468)/2</f>
        <v>12.350000000000001</v>
      </c>
      <c r="E468" s="119">
        <f t="shared" si="35"/>
        <v>1.4359671208266069</v>
      </c>
      <c r="F468" s="119">
        <f t="shared" si="36"/>
        <v>9.4417676614232643E-2</v>
      </c>
      <c r="G468" s="119">
        <f t="shared" si="37"/>
        <v>2.47184165</v>
      </c>
      <c r="H468" s="119">
        <f>0.001013*Constantes!$D$6/(0.622*G468)</f>
        <v>4.5080170210382423E-2</v>
      </c>
      <c r="I468" s="119">
        <f t="shared" si="38"/>
        <v>0.34501319460891361</v>
      </c>
      <c r="J468" s="119">
        <f t="shared" si="39"/>
        <v>0.11123088643144884</v>
      </c>
      <c r="K468" s="119">
        <f>(Constantes!$D$12/0.8)*(Constantes!$D$7*J468^2+Constantes!$D$8*J468+Constantes!$D$9)</f>
        <v>17.363819327508921</v>
      </c>
      <c r="L468" s="119">
        <f>(Constantes!$D$12/0.8)*(0.00376*D468^2-0.0516*D468-6.967)</f>
        <v>-4.3942346249999993</v>
      </c>
      <c r="M468" s="13"/>
    </row>
    <row r="469" spans="2:13" s="3" customFormat="1" x14ac:dyDescent="0.3">
      <c r="B469" s="12"/>
      <c r="C469" s="78">
        <v>464</v>
      </c>
      <c r="D469" s="67">
        <f>(Observaciones!D469+Observaciones!E469)/2</f>
        <v>11.5</v>
      </c>
      <c r="E469" s="119">
        <f t="shared" si="35"/>
        <v>1.3576395793502862</v>
      </c>
      <c r="F469" s="119">
        <f t="shared" si="36"/>
        <v>8.9878474493928939E-2</v>
      </c>
      <c r="G469" s="119">
        <f t="shared" si="37"/>
        <v>2.4738484999999999</v>
      </c>
      <c r="H469" s="119">
        <f>0.001013*Constantes!$D$6/(0.622*G469)</f>
        <v>4.5043600008291752E-2</v>
      </c>
      <c r="I469" s="119">
        <f t="shared" si="38"/>
        <v>0.33928927202235942</v>
      </c>
      <c r="J469" s="119">
        <f t="shared" si="39"/>
        <v>0.11798931504816888</v>
      </c>
      <c r="K469" s="119">
        <f>(Constantes!$D$12/0.8)*(Constantes!$D$7*J469^2+Constantes!$D$8*J469+Constantes!$D$9)</f>
        <v>17.305234483398838</v>
      </c>
      <c r="L469" s="119">
        <f>(Constantes!$D$12/0.8)*(0.00376*D469^2-0.0516*D469-6.967)</f>
        <v>-4.4144625</v>
      </c>
      <c r="M469" s="13"/>
    </row>
    <row r="470" spans="2:13" s="3" customFormat="1" x14ac:dyDescent="0.3">
      <c r="B470" s="12"/>
      <c r="C470" s="78">
        <v>465</v>
      </c>
      <c r="D470" s="67">
        <f>(Observaciones!D470+Observaciones!E470)/2</f>
        <v>13.05</v>
      </c>
      <c r="E470" s="119">
        <f t="shared" si="35"/>
        <v>1.5034239749399432</v>
      </c>
      <c r="F470" s="119">
        <f t="shared" si="36"/>
        <v>9.8301067529686689E-2</v>
      </c>
      <c r="G470" s="119">
        <f t="shared" si="37"/>
        <v>2.4701889499999998</v>
      </c>
      <c r="H470" s="119">
        <f>0.001013*Constantes!$D$6/(0.622*G470)</f>
        <v>4.5110331464770149E-2</v>
      </c>
      <c r="I470" s="119">
        <f t="shared" si="38"/>
        <v>0.34963502523543477</v>
      </c>
      <c r="J470" s="119">
        <f t="shared" si="39"/>
        <v>0.12471278088442181</v>
      </c>
      <c r="K470" s="119">
        <f>(Constantes!$D$12/0.8)*(Constantes!$D$7*J470^2+Constantes!$D$8*J470+Constantes!$D$9)</f>
        <v>17.246187468565058</v>
      </c>
      <c r="L470" s="119">
        <f>(Constantes!$D$12/0.8)*(0.00376*D470^2-0.0516*D470-6.967)</f>
        <v>-4.3750266249999994</v>
      </c>
      <c r="M470" s="13"/>
    </row>
    <row r="471" spans="2:13" s="3" customFormat="1" x14ac:dyDescent="0.3">
      <c r="B471" s="12"/>
      <c r="C471" s="78">
        <v>466</v>
      </c>
      <c r="D471" s="67">
        <f>(Observaciones!D471+Observaciones!E471)/2</f>
        <v>13.55</v>
      </c>
      <c r="E471" s="119">
        <f t="shared" si="35"/>
        <v>1.5532953593153362</v>
      </c>
      <c r="F471" s="119">
        <f t="shared" si="36"/>
        <v>0.10115743021423786</v>
      </c>
      <c r="G471" s="119">
        <f t="shared" si="37"/>
        <v>2.46900845</v>
      </c>
      <c r="H471" s="119">
        <f>0.001013*Constantes!$D$6/(0.622*G471)</f>
        <v>4.5131899939472676E-2</v>
      </c>
      <c r="I471" s="119">
        <f t="shared" si="38"/>
        <v>0.35288492467431798</v>
      </c>
      <c r="J471" s="119">
        <f t="shared" si="39"/>
        <v>0.13139929163217681</v>
      </c>
      <c r="K471" s="119">
        <f>(Constantes!$D$12/0.8)*(Constantes!$D$7*J471^2+Constantes!$D$8*J471+Constantes!$D$9)</f>
        <v>17.186708025040463</v>
      </c>
      <c r="L471" s="119">
        <f>(Constantes!$D$12/0.8)*(0.00376*D471^2-0.0516*D471-6.967)</f>
        <v>-4.3598966250000002</v>
      </c>
      <c r="M471" s="13"/>
    </row>
    <row r="472" spans="2:13" s="3" customFormat="1" x14ac:dyDescent="0.3">
      <c r="B472" s="12"/>
      <c r="C472" s="78">
        <v>467</v>
      </c>
      <c r="D472" s="67">
        <f>(Observaciones!D472+Observaciones!E472)/2</f>
        <v>13.5</v>
      </c>
      <c r="E472" s="119">
        <f t="shared" si="35"/>
        <v>1.5482437315899678</v>
      </c>
      <c r="F472" s="119">
        <f t="shared" si="36"/>
        <v>0.10086865272047608</v>
      </c>
      <c r="G472" s="119">
        <f t="shared" si="37"/>
        <v>2.4691264999999998</v>
      </c>
      <c r="H472" s="119">
        <f>0.001013*Constantes!$D$6/(0.622*G472)</f>
        <v>4.512974216392418E-2</v>
      </c>
      <c r="I472" s="119">
        <f t="shared" si="38"/>
        <v>0.35256187200074002</v>
      </c>
      <c r="J472" s="119">
        <f t="shared" si="39"/>
        <v>0.13804686593399257</v>
      </c>
      <c r="K472" s="119">
        <f>(Constantes!$D$12/0.8)*(Constantes!$D$7*J472^2+Constantes!$D$8*J472+Constantes!$D$9)</f>
        <v>17.126826628550525</v>
      </c>
      <c r="L472" s="119">
        <f>(Constantes!$D$12/0.8)*(0.00376*D472^2-0.0516*D472-6.967)</f>
        <v>-4.3614625</v>
      </c>
      <c r="M472" s="13"/>
    </row>
    <row r="473" spans="2:13" s="3" customFormat="1" x14ac:dyDescent="0.3">
      <c r="B473" s="12"/>
      <c r="C473" s="78">
        <v>468</v>
      </c>
      <c r="D473" s="67">
        <f>(Observaciones!D473+Observaciones!E473)/2</f>
        <v>10.65</v>
      </c>
      <c r="E473" s="119">
        <f t="shared" si="35"/>
        <v>1.2830910256867623</v>
      </c>
      <c r="F473" s="119">
        <f t="shared" si="36"/>
        <v>8.5526597767177456E-2</v>
      </c>
      <c r="G473" s="119">
        <f t="shared" si="37"/>
        <v>2.4758553499999998</v>
      </c>
      <c r="H473" s="119">
        <f>0.001013*Constantes!$D$6/(0.622*G473)</f>
        <v>4.5007089091498233E-2</v>
      </c>
      <c r="I473" s="119">
        <f t="shared" si="38"/>
        <v>0.33344473848536765</v>
      </c>
      <c r="J473" s="119">
        <f t="shared" si="39"/>
        <v>0.14465353397013597</v>
      </c>
      <c r="K473" s="119">
        <f>(Constantes!$D$12/0.8)*(Constantes!$D$7*J473^2+Constantes!$D$8*J473+Constantes!$D$9)</f>
        <v>17.066574464252053</v>
      </c>
      <c r="L473" s="119">
        <f>(Constantes!$D$12/0.8)*(0.00376*D473^2-0.0516*D473-6.967)</f>
        <v>-4.4312946249999996</v>
      </c>
      <c r="M473" s="13"/>
    </row>
    <row r="474" spans="2:13" s="3" customFormat="1" x14ac:dyDescent="0.3">
      <c r="B474" s="12"/>
      <c r="C474" s="78">
        <v>469</v>
      </c>
      <c r="D474" s="67">
        <f>(Observaciones!D474+Observaciones!E474)/2</f>
        <v>13.4</v>
      </c>
      <c r="E474" s="119">
        <f t="shared" si="35"/>
        <v>1.5381837134420713</v>
      </c>
      <c r="F474" s="119">
        <f t="shared" si="36"/>
        <v>0.10029320149589299</v>
      </c>
      <c r="G474" s="119">
        <f t="shared" si="37"/>
        <v>2.4693625999999997</v>
      </c>
      <c r="H474" s="119">
        <f>0.001013*Constantes!$D$6/(0.622*G474)</f>
        <v>4.5125427231753057E-2</v>
      </c>
      <c r="I474" s="119">
        <f t="shared" si="38"/>
        <v>0.35191447341494769</v>
      </c>
      <c r="J474" s="119">
        <f t="shared" si="39"/>
        <v>0.15121733804228546</v>
      </c>
      <c r="K474" s="119">
        <f>(Constantes!$D$12/0.8)*(Constantes!$D$7*J474^2+Constantes!$D$8*J474+Constantes!$D$9)</f>
        <v>17.005983401562105</v>
      </c>
      <c r="L474" s="119">
        <f>(Constantes!$D$12/0.8)*(0.00376*D474^2-0.0516*D474-6.967)</f>
        <v>-4.3645589999999999</v>
      </c>
      <c r="M474" s="13"/>
    </row>
    <row r="475" spans="2:13" s="3" customFormat="1" x14ac:dyDescent="0.3">
      <c r="B475" s="12"/>
      <c r="C475" s="78">
        <v>470</v>
      </c>
      <c r="D475" s="67">
        <f>(Observaciones!D475+Observaciones!E475)/2</f>
        <v>11.3</v>
      </c>
      <c r="E475" s="119">
        <f t="shared" si="35"/>
        <v>1.3397646526819857</v>
      </c>
      <c r="F475" s="119">
        <f t="shared" si="36"/>
        <v>8.8837887126731518E-2</v>
      </c>
      <c r="G475" s="119">
        <f t="shared" si="37"/>
        <v>2.4743206999999998</v>
      </c>
      <c r="H475" s="119">
        <f>0.001013*Constantes!$D$6/(0.622*G475)</f>
        <v>4.5035003876058806E-2</v>
      </c>
      <c r="I475" s="119">
        <f t="shared" si="38"/>
        <v>0.33792485453988758</v>
      </c>
      <c r="J475" s="119">
        <f t="shared" si="39"/>
        <v>0.15773633315363522</v>
      </c>
      <c r="K475" s="119">
        <f>(Constantes!$D$12/0.8)*(Constantes!$D$7*J475^2+Constantes!$D$8*J475+Constantes!$D$9)</f>
        <v>16.945085968103356</v>
      </c>
      <c r="L475" s="119">
        <f>(Constantes!$D$12/0.8)*(0.00376*D475^2-0.0516*D475-6.967)</f>
        <v>-4.4187285000000003</v>
      </c>
      <c r="M475" s="13"/>
    </row>
    <row r="476" spans="2:13" s="3" customFormat="1" x14ac:dyDescent="0.3">
      <c r="B476" s="12"/>
      <c r="C476" s="78">
        <v>471</v>
      </c>
      <c r="D476" s="67">
        <f>(Observaciones!D476+Observaciones!E476)/2</f>
        <v>12.45</v>
      </c>
      <c r="E476" s="119">
        <f t="shared" si="35"/>
        <v>1.4454380326538754</v>
      </c>
      <c r="F476" s="119">
        <f t="shared" si="36"/>
        <v>9.4964314589914542E-2</v>
      </c>
      <c r="G476" s="119">
        <f t="shared" si="37"/>
        <v>2.47160555</v>
      </c>
      <c r="H476" s="119">
        <f>0.001013*Constantes!$D$6/(0.622*G476)</f>
        <v>4.5084476491450073E-2</v>
      </c>
      <c r="I476" s="119">
        <f t="shared" si="38"/>
        <v>0.34567857031477189</v>
      </c>
      <c r="J476" s="119">
        <f t="shared" si="39"/>
        <v>0.16420858758524307</v>
      </c>
      <c r="K476" s="119">
        <f>(Constantes!$D$12/0.8)*(Constantes!$D$7*J476^2+Constantes!$D$8*J476+Constantes!$D$9)</f>
        <v>16.883915322793356</v>
      </c>
      <c r="L476" s="119">
        <f>(Constantes!$D$12/0.8)*(0.00376*D476^2-0.0516*D476-6.967)</f>
        <v>-4.3916316249999996</v>
      </c>
      <c r="M476" s="13"/>
    </row>
    <row r="477" spans="2:13" s="3" customFormat="1" x14ac:dyDescent="0.3">
      <c r="B477" s="12"/>
      <c r="C477" s="78">
        <v>472</v>
      </c>
      <c r="D477" s="67">
        <f>(Observaciones!D477+Observaciones!E477)/2</f>
        <v>12.049999999999999</v>
      </c>
      <c r="E477" s="119">
        <f t="shared" si="35"/>
        <v>1.4078805564877415</v>
      </c>
      <c r="F477" s="119">
        <f t="shared" si="36"/>
        <v>9.2793812868529585E-2</v>
      </c>
      <c r="G477" s="119">
        <f t="shared" si="37"/>
        <v>2.4725499499999999</v>
      </c>
      <c r="H477" s="119">
        <f>0.001013*Constantes!$D$6/(0.622*G477)</f>
        <v>4.506725630158151E-2</v>
      </c>
      <c r="I477" s="119">
        <f t="shared" si="38"/>
        <v>0.34300689410647989</v>
      </c>
      <c r="J477" s="119">
        <f t="shared" si="39"/>
        <v>0.17063218346843745</v>
      </c>
      <c r="K477" s="119">
        <f>(Constantes!$D$12/0.8)*(Constantes!$D$7*J477^2+Constantes!$D$8*J477+Constantes!$D$9)</f>
        <v>16.822505228106095</v>
      </c>
      <c r="L477" s="119">
        <f>(Constantes!$D$12/0.8)*(0.00376*D477^2-0.0516*D477-6.967)</f>
        <v>-4.4017616249999998</v>
      </c>
      <c r="M477" s="13"/>
    </row>
    <row r="478" spans="2:13" s="3" customFormat="1" x14ac:dyDescent="0.3">
      <c r="B478" s="12"/>
      <c r="C478" s="78">
        <v>473</v>
      </c>
      <c r="D478" s="67">
        <f>(Observaciones!D478+Observaciones!E478)/2</f>
        <v>13</v>
      </c>
      <c r="E478" s="119">
        <f t="shared" si="35"/>
        <v>1.4985150190445926</v>
      </c>
      <c r="F478" s="119">
        <f t="shared" si="36"/>
        <v>9.8019245431965704E-2</v>
      </c>
      <c r="G478" s="119">
        <f t="shared" si="37"/>
        <v>2.470307</v>
      </c>
      <c r="H478" s="119">
        <f>0.001013*Constantes!$D$6/(0.622*G478)</f>
        <v>4.5108175751075688E-2</v>
      </c>
      <c r="I478" s="119">
        <f t="shared" si="38"/>
        <v>0.3493076722279615</v>
      </c>
      <c r="J478" s="119">
        <f t="shared" si="39"/>
        <v>0.17700521735312635</v>
      </c>
      <c r="K478" s="119">
        <f>(Constantes!$D$12/0.8)*(Constantes!$D$7*J478^2+Constantes!$D$8*J478+Constantes!$D$9)</f>
        <v>16.760890021535339</v>
      </c>
      <c r="L478" s="119">
        <f>(Constantes!$D$12/0.8)*(0.00376*D478^2-0.0516*D478-6.967)</f>
        <v>-4.3764749999999992</v>
      </c>
      <c r="M478" s="13"/>
    </row>
    <row r="479" spans="2:13" s="3" customFormat="1" x14ac:dyDescent="0.3">
      <c r="B479" s="12"/>
      <c r="C479" s="78">
        <v>474</v>
      </c>
      <c r="D479" s="67">
        <f>(Observaciones!D479+Observaciones!E479)/2</f>
        <v>13.6</v>
      </c>
      <c r="E479" s="119">
        <f t="shared" si="35"/>
        <v>1.5583614462879349</v>
      </c>
      <c r="F479" s="119">
        <f t="shared" si="36"/>
        <v>0.10144691080047988</v>
      </c>
      <c r="G479" s="119">
        <f t="shared" si="37"/>
        <v>2.4688903999999998</v>
      </c>
      <c r="H479" s="119">
        <f>0.001013*Constantes!$D$6/(0.622*G479)</f>
        <v>4.5134057921369271E-2</v>
      </c>
      <c r="I479" s="119">
        <f t="shared" si="38"/>
        <v>0.3532075459589159</v>
      </c>
      <c r="J479" s="119">
        <f t="shared" si="39"/>
        <v>0.18332580077182775</v>
      </c>
      <c r="K479" s="119">
        <f>(Constantes!$D$12/0.8)*(Constantes!$D$7*J479^2+Constantes!$D$8*J479+Constantes!$D$9)</f>
        <v>16.699104586290161</v>
      </c>
      <c r="L479" s="119">
        <f>(Constantes!$D$12/0.8)*(0.00376*D479^2-0.0516*D479-6.967)</f>
        <v>-4.3583189999999998</v>
      </c>
      <c r="M479" s="13"/>
    </row>
    <row r="480" spans="2:13" s="3" customFormat="1" x14ac:dyDescent="0.3">
      <c r="B480" s="12"/>
      <c r="C480" s="78">
        <v>475</v>
      </c>
      <c r="D480" s="67">
        <f>(Observaciones!D480+Observaciones!E480)/2</f>
        <v>14.5</v>
      </c>
      <c r="E480" s="119">
        <f t="shared" si="35"/>
        <v>1.6520640028566567</v>
      </c>
      <c r="F480" s="119">
        <f t="shared" si="36"/>
        <v>0.10677937410937641</v>
      </c>
      <c r="G480" s="119">
        <f t="shared" si="37"/>
        <v>2.4667654999999997</v>
      </c>
      <c r="H480" s="119">
        <f>0.001013*Constantes!$D$6/(0.622*G480)</f>
        <v>4.5172936914803029E-2</v>
      </c>
      <c r="I480" s="119">
        <f t="shared" si="38"/>
        <v>0.35894072909367275</v>
      </c>
      <c r="J480" s="119">
        <f t="shared" si="39"/>
        <v>0.18959206079926597</v>
      </c>
      <c r="K480" s="119">
        <f>(Constantes!$D$12/0.8)*(Constantes!$D$7*J480^2+Constantes!$D$8*J480+Constantes!$D$9)</f>
        <v>16.637184321254036</v>
      </c>
      <c r="L480" s="119">
        <f>(Constantes!$D$12/0.8)*(0.00376*D480^2-0.0516*D480-6.967)</f>
        <v>-4.3279125000000001</v>
      </c>
      <c r="M480" s="13"/>
    </row>
    <row r="481" spans="2:13" s="3" customFormat="1" x14ac:dyDescent="0.3">
      <c r="B481" s="12"/>
      <c r="C481" s="78">
        <v>476</v>
      </c>
      <c r="D481" s="67">
        <f>(Observaciones!D481+Observaciones!E481)/2</f>
        <v>12.45</v>
      </c>
      <c r="E481" s="119">
        <f t="shared" si="35"/>
        <v>1.4454380326538754</v>
      </c>
      <c r="F481" s="119">
        <f t="shared" si="36"/>
        <v>9.4964314589914542E-2</v>
      </c>
      <c r="G481" s="119">
        <f t="shared" si="37"/>
        <v>2.47160555</v>
      </c>
      <c r="H481" s="119">
        <f>0.001013*Constantes!$D$6/(0.622*G481)</f>
        <v>4.5084476491450073E-2</v>
      </c>
      <c r="I481" s="119">
        <f t="shared" si="38"/>
        <v>0.34567857031477189</v>
      </c>
      <c r="J481" s="119">
        <f t="shared" si="39"/>
        <v>0.19580214060735721</v>
      </c>
      <c r="K481" s="119">
        <f>(Constantes!$D$12/0.8)*(Constantes!$D$7*J481^2+Constantes!$D$8*J481+Constantes!$D$9)</f>
        <v>16.575165110239706</v>
      </c>
      <c r="L481" s="119">
        <f>(Constantes!$D$12/0.8)*(0.00376*D481^2-0.0516*D481-6.967)</f>
        <v>-4.3916316249999996</v>
      </c>
      <c r="M481" s="13"/>
    </row>
    <row r="482" spans="2:13" s="3" customFormat="1" x14ac:dyDescent="0.3">
      <c r="B482" s="12"/>
      <c r="C482" s="78">
        <v>477</v>
      </c>
      <c r="D482" s="67">
        <f>(Observaciones!D482+Observaciones!E482)/2</f>
        <v>11.8</v>
      </c>
      <c r="E482" s="119">
        <f t="shared" si="35"/>
        <v>1.384844857641909</v>
      </c>
      <c r="F482" s="119">
        <f t="shared" si="36"/>
        <v>9.1458825865714591E-2</v>
      </c>
      <c r="G482" s="119">
        <f t="shared" si="37"/>
        <v>2.4731402</v>
      </c>
      <c r="H482" s="119">
        <f>0.001013*Constantes!$D$6/(0.622*G482)</f>
        <v>4.5056500361407952E-2</v>
      </c>
      <c r="I482" s="119">
        <f t="shared" si="38"/>
        <v>0.3413233651453087</v>
      </c>
      <c r="J482" s="119">
        <f t="shared" si="39"/>
        <v>0.20195420001543057</v>
      </c>
      <c r="K482" s="119">
        <f>(Constantes!$D$12/0.8)*(Constantes!$D$7*J482^2+Constantes!$D$8*J482+Constantes!$D$9)</f>
        <v>16.513083290572975</v>
      </c>
      <c r="L482" s="119">
        <f>(Constantes!$D$12/0.8)*(0.00376*D482^2-0.0516*D482-6.967)</f>
        <v>-4.4077109999999999</v>
      </c>
      <c r="M482" s="13"/>
    </row>
    <row r="483" spans="2:13" s="3" customFormat="1" x14ac:dyDescent="0.3">
      <c r="B483" s="12"/>
      <c r="C483" s="78">
        <v>478</v>
      </c>
      <c r="D483" s="67">
        <f>(Observaciones!D483+Observaciones!E483)/2</f>
        <v>10.85</v>
      </c>
      <c r="E483" s="119">
        <f t="shared" si="35"/>
        <v>1.3003002567289974</v>
      </c>
      <c r="F483" s="119">
        <f t="shared" si="36"/>
        <v>8.6534052607070783E-2</v>
      </c>
      <c r="G483" s="119">
        <f t="shared" si="37"/>
        <v>2.4753831499999999</v>
      </c>
      <c r="H483" s="119">
        <f>0.001013*Constantes!$D$6/(0.622*G483)</f>
        <v>4.5015674569455051E-2</v>
      </c>
      <c r="I483" s="119">
        <f t="shared" si="38"/>
        <v>0.33483065028999898</v>
      </c>
      <c r="J483" s="119">
        <f t="shared" si="39"/>
        <v>0.20804641603551075</v>
      </c>
      <c r="K483" s="119">
        <f>(Constantes!$D$12/0.8)*(Constantes!$D$7*J483^2+Constantes!$D$8*J483+Constantes!$D$9)</f>
        <v>16.450975621039397</v>
      </c>
      <c r="L483" s="119">
        <f>(Constantes!$D$12/0.8)*(0.00376*D483^2-0.0516*D483-6.967)</f>
        <v>-4.4276396250000003</v>
      </c>
      <c r="M483" s="13"/>
    </row>
    <row r="484" spans="2:13" s="3" customFormat="1" x14ac:dyDescent="0.3">
      <c r="B484" s="12"/>
      <c r="C484" s="78">
        <v>479</v>
      </c>
      <c r="D484" s="67">
        <f>(Observaciones!D484+Observaciones!E484)/2</f>
        <v>11.9</v>
      </c>
      <c r="E484" s="119">
        <f t="shared" si="35"/>
        <v>1.3940190963940859</v>
      </c>
      <c r="F484" s="119">
        <f t="shared" si="36"/>
        <v>9.1990843524687727E-2</v>
      </c>
      <c r="G484" s="119">
        <f t="shared" si="37"/>
        <v>2.4729041</v>
      </c>
      <c r="H484" s="119">
        <f>0.001013*Constantes!$D$6/(0.622*G484)</f>
        <v>4.506080212132469E-2</v>
      </c>
      <c r="I484" s="119">
        <f t="shared" si="38"/>
        <v>0.34199803993111727</v>
      </c>
      <c r="J484" s="119">
        <f t="shared" si="39"/>
        <v>0.21407698341250986</v>
      </c>
      <c r="K484" s="119">
        <f>(Constantes!$D$12/0.8)*(Constantes!$D$7*J484^2+Constantes!$D$8*J484+Constantes!$D$9)</f>
        <v>16.388879249228509</v>
      </c>
      <c r="L484" s="119">
        <f>(Constantes!$D$12/0.8)*(0.00376*D484^2-0.0516*D484-6.967)</f>
        <v>-4.4053664999999995</v>
      </c>
      <c r="M484" s="13"/>
    </row>
    <row r="485" spans="2:13" s="3" customFormat="1" x14ac:dyDescent="0.3">
      <c r="B485" s="12"/>
      <c r="C485" s="78">
        <v>480</v>
      </c>
      <c r="D485" s="67">
        <f>(Observaciones!D485+Observaciones!E485)/2</f>
        <v>11.600000000000001</v>
      </c>
      <c r="E485" s="119">
        <f t="shared" si="35"/>
        <v>1.3666553605146041</v>
      </c>
      <c r="F485" s="119">
        <f t="shared" si="36"/>
        <v>9.0402651818888555E-2</v>
      </c>
      <c r="G485" s="119">
        <f t="shared" si="37"/>
        <v>2.4736123999999999</v>
      </c>
      <c r="H485" s="119">
        <f>0.001013*Constantes!$D$6/(0.622*G485)</f>
        <v>4.5047899305126593E-2</v>
      </c>
      <c r="I485" s="119">
        <f t="shared" si="38"/>
        <v>0.33996897773719958</v>
      </c>
      <c r="J485" s="119">
        <f t="shared" si="39"/>
        <v>0.2200441151591645</v>
      </c>
      <c r="K485" s="119">
        <f>(Constantes!$D$12/0.8)*(Constantes!$D$7*J485^2+Constantes!$D$8*J485+Constantes!$D$9)</f>
        <v>16.326831678311123</v>
      </c>
      <c r="L485" s="119">
        <f>(Constantes!$D$12/0.8)*(0.00376*D485^2-0.0516*D485-6.967)</f>
        <v>-4.4122589999999997</v>
      </c>
      <c r="M485" s="13"/>
    </row>
    <row r="486" spans="2:13" s="3" customFormat="1" x14ac:dyDescent="0.3">
      <c r="B486" s="12"/>
      <c r="C486" s="78">
        <v>481</v>
      </c>
      <c r="D486" s="67">
        <f>(Observaciones!D486+Observaciones!E486)/2</f>
        <v>11.9</v>
      </c>
      <c r="E486" s="119">
        <f t="shared" si="35"/>
        <v>1.3940190963940859</v>
      </c>
      <c r="F486" s="119">
        <f t="shared" si="36"/>
        <v>9.1990843524687727E-2</v>
      </c>
      <c r="G486" s="119">
        <f t="shared" si="37"/>
        <v>2.4729041</v>
      </c>
      <c r="H486" s="119">
        <f>0.001013*Constantes!$D$6/(0.622*G486)</f>
        <v>4.506080212132469E-2</v>
      </c>
      <c r="I486" s="119">
        <f t="shared" si="38"/>
        <v>0.34199803993111727</v>
      </c>
      <c r="J486" s="119">
        <f t="shared" si="39"/>
        <v>0.22594604308555619</v>
      </c>
      <c r="K486" s="119">
        <f>(Constantes!$D$12/0.8)*(Constantes!$D$7*J486^2+Constantes!$D$8*J486+Constantes!$D$9)</f>
        <v>16.264870733285896</v>
      </c>
      <c r="L486" s="119">
        <f>(Constantes!$D$12/0.8)*(0.00376*D486^2-0.0516*D486-6.967)</f>
        <v>-4.4053664999999995</v>
      </c>
      <c r="M486" s="13"/>
    </row>
    <row r="487" spans="2:13" s="3" customFormat="1" x14ac:dyDescent="0.3">
      <c r="B487" s="12"/>
      <c r="C487" s="78">
        <v>482</v>
      </c>
      <c r="D487" s="67">
        <f>(Observaciones!D487+Observaciones!E487)/2</f>
        <v>14.1</v>
      </c>
      <c r="E487" s="119">
        <f t="shared" si="35"/>
        <v>1.6098253520131185</v>
      </c>
      <c r="F487" s="119">
        <f t="shared" si="36"/>
        <v>0.10438069155687195</v>
      </c>
      <c r="G487" s="119">
        <f t="shared" si="37"/>
        <v>2.4677099</v>
      </c>
      <c r="H487" s="119">
        <f>0.001013*Constantes!$D$6/(0.622*G487)</f>
        <v>4.5155649095994843E-2</v>
      </c>
      <c r="I487" s="119">
        <f t="shared" si="38"/>
        <v>0.35640998531823892</v>
      </c>
      <c r="J487" s="119">
        <f t="shared" si="39"/>
        <v>0.23178101832306697</v>
      </c>
      <c r="K487" s="119">
        <f>(Constantes!$D$12/0.8)*(Constantes!$D$7*J487^2+Constantes!$D$8*J487+Constantes!$D$9)</f>
        <v>16.203034526731908</v>
      </c>
      <c r="L487" s="119">
        <f>(Constantes!$D$12/0.8)*(0.00376*D487^2-0.0516*D487-6.967)</f>
        <v>-4.3418964999999998</v>
      </c>
      <c r="M487" s="13"/>
    </row>
    <row r="488" spans="2:13" s="3" customFormat="1" x14ac:dyDescent="0.3">
      <c r="B488" s="12"/>
      <c r="C488" s="78">
        <v>483</v>
      </c>
      <c r="D488" s="67">
        <f>(Observaciones!D488+Observaciones!E488)/2</f>
        <v>12.200000000000001</v>
      </c>
      <c r="E488" s="119">
        <f t="shared" si="35"/>
        <v>1.4218629321922343</v>
      </c>
      <c r="F488" s="119">
        <f t="shared" si="36"/>
        <v>9.3602745308232108E-2</v>
      </c>
      <c r="G488" s="119">
        <f t="shared" si="37"/>
        <v>2.4721957999999997</v>
      </c>
      <c r="H488" s="119">
        <f>0.001013*Constantes!$D$6/(0.622*G488)</f>
        <v>4.5073712331002484E-2</v>
      </c>
      <c r="I488" s="119">
        <f t="shared" si="38"/>
        <v>0.34401194911201238</v>
      </c>
      <c r="J488" s="119">
        <f t="shared" si="39"/>
        <v>0.23754731184260425</v>
      </c>
      <c r="K488" s="119">
        <f>(Constantes!$D$12/0.8)*(Constantes!$D$7*J488^2+Constantes!$D$8*J488+Constantes!$D$9)</f>
        <v>16.141361424104812</v>
      </c>
      <c r="L488" s="119">
        <f>(Constantes!$D$12/0.8)*(0.00376*D488^2-0.0516*D488-6.967)</f>
        <v>-4.3980509999999997</v>
      </c>
      <c r="M488" s="13"/>
    </row>
    <row r="489" spans="2:13" s="3" customFormat="1" x14ac:dyDescent="0.3">
      <c r="B489" s="12"/>
      <c r="C489" s="78">
        <v>484</v>
      </c>
      <c r="D489" s="67">
        <f>(Observaciones!D489+Observaciones!E489)/2</f>
        <v>13.85</v>
      </c>
      <c r="E489" s="119">
        <f t="shared" si="35"/>
        <v>1.5839100041391287</v>
      </c>
      <c r="F489" s="119">
        <f t="shared" si="36"/>
        <v>0.10290490852509908</v>
      </c>
      <c r="G489" s="119">
        <f t="shared" si="37"/>
        <v>2.4683001499999997</v>
      </c>
      <c r="H489" s="119">
        <f>0.001013*Constantes!$D$6/(0.622*G489)</f>
        <v>4.5144850927109709E-2</v>
      </c>
      <c r="I489" s="119">
        <f t="shared" si="38"/>
        <v>0.35481417383138586</v>
      </c>
      <c r="J489" s="119">
        <f t="shared" si="39"/>
        <v>0.24324321496695228</v>
      </c>
      <c r="K489" s="119">
        <f>(Constantes!$D$12/0.8)*(Constantes!$D$7*J489^2+Constantes!$D$8*J489+Constantes!$D$9)</f>
        <v>16.079890008614473</v>
      </c>
      <c r="L489" s="119">
        <f>(Constantes!$D$12/0.8)*(0.00376*D489^2-0.0516*D489-6.967)</f>
        <v>-4.3502546249999998</v>
      </c>
      <c r="M489" s="13"/>
    </row>
    <row r="490" spans="2:13" s="3" customFormat="1" x14ac:dyDescent="0.3">
      <c r="B490" s="12"/>
      <c r="C490" s="78">
        <v>485</v>
      </c>
      <c r="D490" s="67">
        <f>(Observaciones!D490+Observaciones!E490)/2</f>
        <v>12.6</v>
      </c>
      <c r="E490" s="119">
        <f t="shared" si="35"/>
        <v>1.4597472514986058</v>
      </c>
      <c r="F490" s="119">
        <f t="shared" si="36"/>
        <v>9.5789323919104052E-2</v>
      </c>
      <c r="G490" s="119">
        <f t="shared" si="37"/>
        <v>2.4712513999999999</v>
      </c>
      <c r="H490" s="119">
        <f>0.001013*Constantes!$D$6/(0.622*G490)</f>
        <v>4.5090937455862456E-2</v>
      </c>
      <c r="I490" s="119">
        <f t="shared" si="38"/>
        <v>0.34667344489607588</v>
      </c>
      <c r="J490" s="119">
        <f t="shared" si="39"/>
        <v>0.24886703987708622</v>
      </c>
      <c r="K490" s="119">
        <f>(Constantes!$D$12/0.8)*(Constantes!$D$7*J490^2+Constantes!$D$8*J490+Constantes!$D$9)</f>
        <v>16.018659045722806</v>
      </c>
      <c r="L490" s="119">
        <f>(Constantes!$D$12/0.8)*(0.00376*D490^2-0.0516*D490-6.967)</f>
        <v>-4.3876390000000001</v>
      </c>
      <c r="M490" s="13"/>
    </row>
    <row r="491" spans="2:13" s="3" customFormat="1" x14ac:dyDescent="0.3">
      <c r="B491" s="12"/>
      <c r="C491" s="78">
        <v>486</v>
      </c>
      <c r="D491" s="67">
        <f>(Observaciones!D491+Observaciones!E491)/2</f>
        <v>12.55</v>
      </c>
      <c r="E491" s="119">
        <f t="shared" si="35"/>
        <v>1.4549637534474031</v>
      </c>
      <c r="F491" s="119">
        <f t="shared" si="36"/>
        <v>9.551364537557766E-2</v>
      </c>
      <c r="G491" s="119">
        <f t="shared" si="37"/>
        <v>2.4713694500000001</v>
      </c>
      <c r="H491" s="119">
        <f>0.001013*Constantes!$D$6/(0.622*G491)</f>
        <v>4.5088783595310905E-2</v>
      </c>
      <c r="I491" s="119">
        <f t="shared" si="38"/>
        <v>0.34634224568893279</v>
      </c>
      <c r="J491" s="119">
        <f t="shared" si="39"/>
        <v>0.25441712011231482</v>
      </c>
      <c r="K491" s="119">
        <f>(Constantes!$D$12/0.8)*(Constantes!$D$7*J491^2+Constantes!$D$8*J491+Constantes!$D$9)</f>
        <v>15.957707447300658</v>
      </c>
      <c r="L491" s="119">
        <f>(Constantes!$D$12/0.8)*(0.00376*D491^2-0.0516*D491-6.967)</f>
        <v>-4.3889816249999996</v>
      </c>
      <c r="M491" s="13"/>
    </row>
    <row r="492" spans="2:13" s="3" customFormat="1" x14ac:dyDescent="0.3">
      <c r="B492" s="12"/>
      <c r="C492" s="78">
        <v>487</v>
      </c>
      <c r="D492" s="67">
        <f>(Observaciones!D492+Observaciones!E492)/2</f>
        <v>13.15</v>
      </c>
      <c r="E492" s="119">
        <f t="shared" si="35"/>
        <v>1.5132842544432668</v>
      </c>
      <c r="F492" s="119">
        <f t="shared" si="36"/>
        <v>9.8866781254448824E-2</v>
      </c>
      <c r="G492" s="119">
        <f t="shared" si="37"/>
        <v>2.4699528499999999</v>
      </c>
      <c r="H492" s="119">
        <f>0.001013*Constantes!$D$6/(0.622*G492)</f>
        <v>4.5114643510345769E-2</v>
      </c>
      <c r="I492" s="119">
        <f t="shared" si="38"/>
        <v>0.35028844443641177</v>
      </c>
      <c r="J492" s="119">
        <f t="shared" si="39"/>
        <v>0.25989181106408216</v>
      </c>
      <c r="K492" s="119">
        <f>(Constantes!$D$12/0.8)*(Constantes!$D$7*J492^2+Constantes!$D$8*J492+Constantes!$D$9)</f>
        <v>15.897074235483471</v>
      </c>
      <c r="L492" s="119">
        <f>(Constantes!$D$12/0.8)*(0.00376*D492^2-0.0516*D492-6.967)</f>
        <v>-4.3720946249999999</v>
      </c>
      <c r="M492" s="13"/>
    </row>
    <row r="493" spans="2:13" s="3" customFormat="1" x14ac:dyDescent="0.3">
      <c r="B493" s="12"/>
      <c r="C493" s="78">
        <v>488</v>
      </c>
      <c r="D493" s="67">
        <f>(Observaciones!D493+Observaciones!E493)/2</f>
        <v>13.25</v>
      </c>
      <c r="E493" s="119">
        <f t="shared" si="35"/>
        <v>1.5232012546387372</v>
      </c>
      <c r="F493" s="119">
        <f t="shared" si="36"/>
        <v>9.943526343834895E-2</v>
      </c>
      <c r="G493" s="119">
        <f t="shared" si="37"/>
        <v>2.4697167499999999</v>
      </c>
      <c r="H493" s="119">
        <f>0.001013*Constantes!$D$6/(0.622*G493)</f>
        <v>4.5118956380367316E-2</v>
      </c>
      <c r="I493" s="119">
        <f t="shared" si="38"/>
        <v>0.35094014605756357</v>
      </c>
      <c r="J493" s="119">
        <f t="shared" si="39"/>
        <v>0.26528949046330741</v>
      </c>
      <c r="K493" s="119">
        <f>(Constantes!$D$12/0.8)*(Constantes!$D$7*J493^2+Constantes!$D$8*J493+Constantes!$D$9)</f>
        <v>15.836798506265312</v>
      </c>
      <c r="L493" s="119">
        <f>(Constantes!$D$12/0.8)*(0.00376*D493^2-0.0516*D493-6.967)</f>
        <v>-4.3691156249999992</v>
      </c>
      <c r="M493" s="13"/>
    </row>
    <row r="494" spans="2:13" s="3" customFormat="1" x14ac:dyDescent="0.3">
      <c r="B494" s="12"/>
      <c r="C494" s="78">
        <v>489</v>
      </c>
      <c r="D494" s="67">
        <f>(Observaciones!D494+Observaciones!E494)/2</f>
        <v>11.899999999999999</v>
      </c>
      <c r="E494" s="119">
        <f t="shared" si="35"/>
        <v>1.3940190963940857</v>
      </c>
      <c r="F494" s="119">
        <f t="shared" si="36"/>
        <v>9.1990843524687713E-2</v>
      </c>
      <c r="G494" s="119">
        <f t="shared" si="37"/>
        <v>2.4729041</v>
      </c>
      <c r="H494" s="119">
        <f>0.001013*Constantes!$D$6/(0.622*G494)</f>
        <v>4.506080212132469E-2</v>
      </c>
      <c r="I494" s="119">
        <f t="shared" si="38"/>
        <v>0.34199803993111721</v>
      </c>
      <c r="J494" s="119">
        <f t="shared" si="39"/>
        <v>0.27060855886109192</v>
      </c>
      <c r="K494" s="119">
        <f>(Constantes!$D$12/0.8)*(Constantes!$D$7*J494^2+Constantes!$D$8*J494+Constantes!$D$9)</f>
        <v>15.776919392871843</v>
      </c>
      <c r="L494" s="119">
        <f>(Constantes!$D$12/0.8)*(0.00376*D494^2-0.0516*D494-6.967)</f>
        <v>-4.4053664999999995</v>
      </c>
      <c r="M494" s="13"/>
    </row>
    <row r="495" spans="2:13" s="3" customFormat="1" x14ac:dyDescent="0.3">
      <c r="B495" s="12"/>
      <c r="C495" s="78">
        <v>490</v>
      </c>
      <c r="D495" s="67">
        <f>(Observaciones!D495+Observaciones!E495)/2</f>
        <v>12.450000000000001</v>
      </c>
      <c r="E495" s="119">
        <f t="shared" si="35"/>
        <v>1.4454380326538756</v>
      </c>
      <c r="F495" s="119">
        <f t="shared" si="36"/>
        <v>9.4964314589914556E-2</v>
      </c>
      <c r="G495" s="119">
        <f t="shared" si="37"/>
        <v>2.47160555</v>
      </c>
      <c r="H495" s="119">
        <f>0.001013*Constantes!$D$6/(0.622*G495)</f>
        <v>4.5084476491450073E-2</v>
      </c>
      <c r="I495" s="119">
        <f t="shared" si="38"/>
        <v>0.34567857031477189</v>
      </c>
      <c r="J495" s="119">
        <f t="shared" si="39"/>
        <v>0.27584744010267465</v>
      </c>
      <c r="K495" s="119">
        <f>(Constantes!$D$12/0.8)*(Constantes!$D$7*J495^2+Constantes!$D$8*J495+Constantes!$D$9)</f>
        <v>15.717476028952412</v>
      </c>
      <c r="L495" s="119">
        <f>(Constantes!$D$12/0.8)*(0.00376*D495^2-0.0516*D495-6.967)</f>
        <v>-4.3916316249999996</v>
      </c>
      <c r="M495" s="13"/>
    </row>
    <row r="496" spans="2:13" s="3" customFormat="1" x14ac:dyDescent="0.3">
      <c r="B496" s="12"/>
      <c r="C496" s="78">
        <v>491</v>
      </c>
      <c r="D496" s="67">
        <f>(Observaciones!D496+Observaciones!E496)/2</f>
        <v>11.15</v>
      </c>
      <c r="E496" s="119">
        <f t="shared" si="35"/>
        <v>1.3264944974668198</v>
      </c>
      <c r="F496" s="119">
        <f t="shared" si="36"/>
        <v>8.8064202128366353E-2</v>
      </c>
      <c r="G496" s="119">
        <f t="shared" si="37"/>
        <v>2.47467485</v>
      </c>
      <c r="H496" s="119">
        <f>0.001013*Constantes!$D$6/(0.622*G496)</f>
        <v>4.5028558929716578E-2</v>
      </c>
      <c r="I496" s="119">
        <f t="shared" si="38"/>
        <v>0.33689717588432466</v>
      </c>
      <c r="J496" s="119">
        <f t="shared" si="39"/>
        <v>0.28100458179447985</v>
      </c>
      <c r="K496" s="119">
        <f>(Constantes!$D$12/0.8)*(Constantes!$D$7*J496^2+Constantes!$D$8*J496+Constantes!$D$9)</f>
        <v>15.658507511632344</v>
      </c>
      <c r="L496" s="119">
        <f>(Constantes!$D$12/0.8)*(0.00376*D496^2-0.0516*D496-6.967)</f>
        <v>-4.421804625</v>
      </c>
      <c r="M496" s="13"/>
    </row>
    <row r="497" spans="2:13" s="3" customFormat="1" x14ac:dyDescent="0.3">
      <c r="B497" s="12"/>
      <c r="C497" s="78">
        <v>492</v>
      </c>
      <c r="D497" s="67">
        <f>(Observaciones!D497+Observaciones!E497)/2</f>
        <v>12.4</v>
      </c>
      <c r="E497" s="119">
        <f t="shared" si="35"/>
        <v>1.440695742444418</v>
      </c>
      <c r="F497" s="119">
        <f t="shared" si="36"/>
        <v>9.4690659669251859E-2</v>
      </c>
      <c r="G497" s="119">
        <f t="shared" si="37"/>
        <v>2.4717235999999998</v>
      </c>
      <c r="H497" s="119">
        <f>0.001013*Constantes!$D$6/(0.622*G497)</f>
        <v>4.508232324808184E-2</v>
      </c>
      <c r="I497" s="119">
        <f t="shared" si="38"/>
        <v>0.34534609482941636</v>
      </c>
      <c r="J497" s="119">
        <f t="shared" si="39"/>
        <v>0.2860784557641235</v>
      </c>
      <c r="K497" s="119">
        <f>(Constantes!$D$12/0.8)*(Constantes!$D$7*J497^2+Constantes!$D$8*J497+Constantes!$D$9)</f>
        <v>15.600052864466267</v>
      </c>
      <c r="L497" s="119">
        <f>(Constantes!$D$12/0.8)*(0.00376*D497^2-0.0516*D497-6.967)</f>
        <v>-4.3929389999999993</v>
      </c>
      <c r="M497" s="13"/>
    </row>
    <row r="498" spans="2:13" s="3" customFormat="1" x14ac:dyDescent="0.3">
      <c r="B498" s="12"/>
      <c r="C498" s="78">
        <v>493</v>
      </c>
      <c r="D498" s="67">
        <f>(Observaciones!D498+Observaciones!E498)/2</f>
        <v>11.15</v>
      </c>
      <c r="E498" s="119">
        <f t="shared" si="35"/>
        <v>1.3264944974668198</v>
      </c>
      <c r="F498" s="119">
        <f t="shared" si="36"/>
        <v>8.8064202128366353E-2</v>
      </c>
      <c r="G498" s="119">
        <f t="shared" si="37"/>
        <v>2.47467485</v>
      </c>
      <c r="H498" s="119">
        <f>0.001013*Constantes!$D$6/(0.622*G498)</f>
        <v>4.5028558929716578E-2</v>
      </c>
      <c r="I498" s="119">
        <f t="shared" si="38"/>
        <v>0.33689717588432466</v>
      </c>
      <c r="J498" s="119">
        <f t="shared" si="39"/>
        <v>0.29106755851324578</v>
      </c>
      <c r="K498" s="119">
        <f>(Constantes!$D$12/0.8)*(Constantes!$D$7*J498^2+Constantes!$D$8*J498+Constantes!$D$9)</f>
        <v>15.54215100033365</v>
      </c>
      <c r="L498" s="119">
        <f>(Constantes!$D$12/0.8)*(0.00376*D498^2-0.0516*D498-6.967)</f>
        <v>-4.421804625</v>
      </c>
      <c r="M498" s="13"/>
    </row>
    <row r="499" spans="2:13" s="3" customFormat="1" x14ac:dyDescent="0.3">
      <c r="B499" s="12"/>
      <c r="C499" s="78">
        <v>494</v>
      </c>
      <c r="D499" s="67">
        <f>(Observaciones!D499+Observaciones!E499)/2</f>
        <v>11.75</v>
      </c>
      <c r="E499" s="119">
        <f t="shared" si="35"/>
        <v>1.3802776599471762</v>
      </c>
      <c r="F499" s="119">
        <f t="shared" si="36"/>
        <v>9.1193801661548224E-2</v>
      </c>
      <c r="G499" s="119">
        <f t="shared" si="37"/>
        <v>2.4732582499999998</v>
      </c>
      <c r="H499" s="119">
        <f>0.001013*Constantes!$D$6/(0.622*G499)</f>
        <v>4.5054349789437696E-2</v>
      </c>
      <c r="I499" s="119">
        <f t="shared" si="38"/>
        <v>0.34098539738615508</v>
      </c>
      <c r="J499" s="119">
        <f t="shared" si="39"/>
        <v>0.29597041166302795</v>
      </c>
      <c r="K499" s="119">
        <f>(Constantes!$D$12/0.8)*(Constantes!$D$7*J499^2+Constantes!$D$8*J499+Constantes!$D$9)</f>
        <v>15.484840684317875</v>
      </c>
      <c r="L499" s="119">
        <f>(Constantes!$D$12/0.8)*(0.00376*D499^2-0.0516*D499-6.967)</f>
        <v>-4.4088656249999998</v>
      </c>
      <c r="M499" s="13"/>
    </row>
    <row r="500" spans="2:13" s="3" customFormat="1" x14ac:dyDescent="0.3">
      <c r="B500" s="12"/>
      <c r="C500" s="78">
        <v>495</v>
      </c>
      <c r="D500" s="67">
        <f>(Observaciones!D500+Observaciones!E500)/2</f>
        <v>12.25</v>
      </c>
      <c r="E500" s="119">
        <f t="shared" si="35"/>
        <v>1.4265507491669478</v>
      </c>
      <c r="F500" s="119">
        <f t="shared" si="36"/>
        <v>9.387372076527814E-2</v>
      </c>
      <c r="G500" s="119">
        <f t="shared" si="37"/>
        <v>2.47207775</v>
      </c>
      <c r="H500" s="119">
        <f>0.001013*Constantes!$D$6/(0.622*G500)</f>
        <v>4.5075864751872197E-2</v>
      </c>
      <c r="I500" s="119">
        <f t="shared" si="38"/>
        <v>0.34434612138705856</v>
      </c>
      <c r="J500" s="119">
        <f t="shared" si="39"/>
        <v>0.30078556239227006</v>
      </c>
      <c r="K500" s="119">
        <f>(Constantes!$D$12/0.8)*(Constantes!$D$7*J500^2+Constantes!$D$8*J500+Constantes!$D$9)</f>
        <v>15.428160496610097</v>
      </c>
      <c r="L500" s="119">
        <f>(Constantes!$D$12/0.8)*(0.00376*D500^2-0.0516*D500-6.967)</f>
        <v>-4.3967906249999995</v>
      </c>
      <c r="M500" s="13"/>
    </row>
    <row r="501" spans="2:13" x14ac:dyDescent="0.3">
      <c r="B501" s="12"/>
      <c r="C501" s="78">
        <v>496</v>
      </c>
      <c r="D501" s="67">
        <f>(Observaciones!D501+Observaciones!E501)/2</f>
        <v>12.15</v>
      </c>
      <c r="E501" s="119">
        <f t="shared" si="35"/>
        <v>1.4171886499432413</v>
      </c>
      <c r="F501" s="119">
        <f t="shared" si="36"/>
        <v>9.3332436390604984E-2</v>
      </c>
      <c r="G501" s="119">
        <f t="shared" si="37"/>
        <v>2.4723138499999999</v>
      </c>
      <c r="H501" s="119">
        <f>0.001013*Constantes!$D$6/(0.622*G501)</f>
        <v>4.5071560115683744E-2</v>
      </c>
      <c r="I501" s="119">
        <f t="shared" si="38"/>
        <v>0.34367735355446433</v>
      </c>
      <c r="J501" s="119">
        <f t="shared" si="39"/>
        <v>0.3055115838678909</v>
      </c>
      <c r="K501" s="119">
        <f>(Constantes!$D$12/0.8)*(Constantes!$D$7*J501^2+Constantes!$D$8*J501+Constantes!$D$9)</f>
        <v>15.372148795479319</v>
      </c>
      <c r="L501" s="119">
        <f>(Constantes!$D$12/0.8)*(0.00376*D501^2-0.0516*D501-6.967)</f>
        <v>-4.3992996250000003</v>
      </c>
      <c r="M501" s="13"/>
    </row>
    <row r="502" spans="2:13" x14ac:dyDescent="0.3">
      <c r="B502" s="12"/>
      <c r="C502" s="78">
        <v>497</v>
      </c>
      <c r="D502" s="67">
        <f>(Observaciones!D502+Observaciones!E502)/2</f>
        <v>11.15</v>
      </c>
      <c r="E502" s="119">
        <f t="shared" si="35"/>
        <v>1.3264944974668198</v>
      </c>
      <c r="F502" s="119">
        <f t="shared" si="36"/>
        <v>8.8064202128366353E-2</v>
      </c>
      <c r="G502" s="119">
        <f t="shared" si="37"/>
        <v>2.47467485</v>
      </c>
      <c r="H502" s="119">
        <f>0.001013*Constantes!$D$6/(0.622*G502)</f>
        <v>4.5028558929716578E-2</v>
      </c>
      <c r="I502" s="119">
        <f t="shared" si="38"/>
        <v>0.33689717588432466</v>
      </c>
      <c r="J502" s="119">
        <f t="shared" si="39"/>
        <v>0.31014707566773192</v>
      </c>
      <c r="K502" s="119">
        <f>(Constantes!$D$12/0.8)*(Constantes!$D$7*J502^2+Constantes!$D$8*J502+Constantes!$D$9)</f>
        <v>15.316843680349887</v>
      </c>
      <c r="L502" s="119">
        <f>(Constantes!$D$12/0.8)*(0.00376*D502^2-0.0516*D502-6.967)</f>
        <v>-4.421804625</v>
      </c>
      <c r="M502" s="13"/>
    </row>
    <row r="503" spans="2:13" x14ac:dyDescent="0.3">
      <c r="B503" s="12"/>
      <c r="C503" s="78">
        <v>498</v>
      </c>
      <c r="D503" s="67">
        <f>(Observaciones!D503+Observaciones!E503)/2</f>
        <v>10.5</v>
      </c>
      <c r="E503" s="119">
        <f t="shared" si="35"/>
        <v>1.270315807299828</v>
      </c>
      <c r="F503" s="119">
        <f t="shared" si="36"/>
        <v>8.4777587211605721E-2</v>
      </c>
      <c r="G503" s="119">
        <f t="shared" si="37"/>
        <v>2.4762095</v>
      </c>
      <c r="H503" s="119">
        <f>0.001013*Constantes!$D$6/(0.622*G503)</f>
        <v>4.5000652131862245E-2</v>
      </c>
      <c r="I503" s="119">
        <f t="shared" si="38"/>
        <v>0.33240100947604179</v>
      </c>
      <c r="J503" s="119">
        <f t="shared" si="39"/>
        <v>0.31469066419553055</v>
      </c>
      <c r="K503" s="119">
        <f>(Constantes!$D$12/0.8)*(Constantes!$D$7*J503^2+Constantes!$D$8*J503+Constantes!$D$9)</f>
        <v>15.262282955027764</v>
      </c>
      <c r="L503" s="119">
        <f>(Constantes!$D$12/0.8)*(0.00376*D503^2-0.0516*D503-6.967)</f>
        <v>-4.4339124999999999</v>
      </c>
      <c r="M503" s="13"/>
    </row>
    <row r="504" spans="2:13" x14ac:dyDescent="0.3">
      <c r="B504" s="12"/>
      <c r="C504" s="78">
        <v>499</v>
      </c>
      <c r="D504" s="67">
        <f>(Observaciones!D504+Observaciones!E504)/2</f>
        <v>10.5</v>
      </c>
      <c r="E504" s="119">
        <f t="shared" si="35"/>
        <v>1.270315807299828</v>
      </c>
      <c r="F504" s="119">
        <f t="shared" si="36"/>
        <v>8.4777587211605721E-2</v>
      </c>
      <c r="G504" s="119">
        <f t="shared" si="37"/>
        <v>2.4762095</v>
      </c>
      <c r="H504" s="119">
        <f>0.001013*Constantes!$D$6/(0.622*G504)</f>
        <v>4.5000652131862245E-2</v>
      </c>
      <c r="I504" s="119">
        <f t="shared" si="38"/>
        <v>0.33240100947604179</v>
      </c>
      <c r="J504" s="119">
        <f t="shared" si="39"/>
        <v>0.31914100308794702</v>
      </c>
      <c r="K504" s="119">
        <f>(Constantes!$D$12/0.8)*(Constantes!$D$7*J504^2+Constantes!$D$8*J504+Constantes!$D$9)</f>
        <v>15.208504091116563</v>
      </c>
      <c r="L504" s="119">
        <f>(Constantes!$D$12/0.8)*(0.00376*D504^2-0.0516*D504-6.967)</f>
        <v>-4.4339124999999999</v>
      </c>
      <c r="M504" s="13"/>
    </row>
    <row r="505" spans="2:13" x14ac:dyDescent="0.3">
      <c r="B505" s="12"/>
      <c r="C505" s="78">
        <v>500</v>
      </c>
      <c r="D505" s="67">
        <f>(Observaciones!D505+Observaciones!E505)/2</f>
        <v>11.25</v>
      </c>
      <c r="E505" s="119">
        <f t="shared" si="35"/>
        <v>1.3353283650298429</v>
      </c>
      <c r="F505" s="119">
        <f t="shared" si="36"/>
        <v>8.8579350899344877E-2</v>
      </c>
      <c r="G505" s="119">
        <f t="shared" si="37"/>
        <v>2.47443875</v>
      </c>
      <c r="H505" s="119">
        <f>0.001013*Constantes!$D$6/(0.622*G505)</f>
        <v>4.5032855355628641E-2</v>
      </c>
      <c r="I505" s="119">
        <f t="shared" si="38"/>
        <v>0.33758270995629469</v>
      </c>
      <c r="J505" s="119">
        <f t="shared" si="39"/>
        <v>0.32349677361352203</v>
      </c>
      <c r="K505" s="119">
        <f>(Constantes!$D$12/0.8)*(Constantes!$D$7*J505^2+Constantes!$D$8*J505+Constantes!$D$9)</f>
        <v>15.155544191664331</v>
      </c>
      <c r="L505" s="119">
        <f>(Constantes!$D$12/0.8)*(0.00376*D505^2-0.0516*D505-6.967)</f>
        <v>-4.4197656250000001</v>
      </c>
      <c r="M505" s="13"/>
    </row>
    <row r="506" spans="2:13" x14ac:dyDescent="0.3">
      <c r="B506" s="12"/>
      <c r="C506" s="78">
        <v>501</v>
      </c>
      <c r="D506" s="67">
        <f>(Observaciones!D506+Observaciones!E506)/2</f>
        <v>10.25</v>
      </c>
      <c r="E506" s="119">
        <f t="shared" si="35"/>
        <v>1.2492721463078402</v>
      </c>
      <c r="F506" s="119">
        <f t="shared" si="36"/>
        <v>8.3541669468764471E-2</v>
      </c>
      <c r="G506" s="119">
        <f t="shared" si="37"/>
        <v>2.4767997500000001</v>
      </c>
      <c r="H506" s="119">
        <f>0.001013*Constantes!$D$6/(0.622*G506)</f>
        <v>4.4989927956473885E-2</v>
      </c>
      <c r="I506" s="119">
        <f t="shared" si="38"/>
        <v>0.33065332530236252</v>
      </c>
      <c r="J506" s="119">
        <f t="shared" si="39"/>
        <v>0.32775668506344252</v>
      </c>
      <c r="K506" s="119">
        <f>(Constantes!$D$12/0.8)*(Constantes!$D$7*J506^2+Constantes!$D$8*J506+Constantes!$D$9)</f>
        <v>15.1034399550818</v>
      </c>
      <c r="L506" s="119">
        <f>(Constantes!$D$12/0.8)*(0.00376*D506^2-0.0516*D506-6.967)</f>
        <v>-4.4380406250000002</v>
      </c>
      <c r="M506" s="13"/>
    </row>
    <row r="507" spans="2:13" x14ac:dyDescent="0.3">
      <c r="B507" s="12"/>
      <c r="C507" s="78">
        <v>502</v>
      </c>
      <c r="D507" s="67">
        <f>(Observaciones!D507+Observaciones!E507)/2</f>
        <v>10.9</v>
      </c>
      <c r="E507" s="119">
        <f t="shared" si="35"/>
        <v>1.3046341322396258</v>
      </c>
      <c r="F507" s="119">
        <f t="shared" si="36"/>
        <v>8.6787491598136493E-2</v>
      </c>
      <c r="G507" s="119">
        <f t="shared" si="37"/>
        <v>2.4752651000000001</v>
      </c>
      <c r="H507" s="119">
        <f>0.001013*Constantes!$D$6/(0.622*G507)</f>
        <v>4.5017821450766028E-2</v>
      </c>
      <c r="I507" s="119">
        <f t="shared" si="38"/>
        <v>0.33517610193237696</v>
      </c>
      <c r="J507" s="119">
        <f t="shared" si="39"/>
        <v>0.33191947513401077</v>
      </c>
      <c r="K507" s="119">
        <f>(Constantes!$D$12/0.8)*(Constantes!$D$7*J507^2+Constantes!$D$8*J507+Constantes!$D$9)</f>
        <v>15.052227639372411</v>
      </c>
      <c r="L507" s="119">
        <f>(Constantes!$D$12/0.8)*(0.00376*D507^2-0.0516*D507-6.967)</f>
        <v>-4.4266964999999994</v>
      </c>
      <c r="M507" s="13"/>
    </row>
    <row r="508" spans="2:13" x14ac:dyDescent="0.3">
      <c r="B508" s="12"/>
      <c r="C508" s="78">
        <v>503</v>
      </c>
      <c r="D508" s="67">
        <f>(Observaciones!D508+Observaciones!E508)/2</f>
        <v>11.25</v>
      </c>
      <c r="E508" s="119">
        <f t="shared" si="35"/>
        <v>1.3353283650298429</v>
      </c>
      <c r="F508" s="119">
        <f t="shared" si="36"/>
        <v>8.8579350899344877E-2</v>
      </c>
      <c r="G508" s="119">
        <f t="shared" si="37"/>
        <v>2.47443875</v>
      </c>
      <c r="H508" s="119">
        <f>0.001013*Constantes!$D$6/(0.622*G508)</f>
        <v>4.5032855355628641E-2</v>
      </c>
      <c r="I508" s="119">
        <f t="shared" si="38"/>
        <v>0.33758270995629469</v>
      </c>
      <c r="J508" s="119">
        <f t="shared" si="39"/>
        <v>0.33598391030068719</v>
      </c>
      <c r="K508" s="119">
        <f>(Constantes!$D$12/0.8)*(Constantes!$D$7*J508^2+Constantes!$D$8*J508+Constantes!$D$9)</f>
        <v>15.001943026714418</v>
      </c>
      <c r="L508" s="119">
        <f>(Constantes!$D$12/0.8)*(0.00376*D508^2-0.0516*D508-6.967)</f>
        <v>-4.4197656250000001</v>
      </c>
      <c r="M508" s="13"/>
    </row>
    <row r="509" spans="2:13" x14ac:dyDescent="0.3">
      <c r="B509" s="12"/>
      <c r="C509" s="78">
        <v>504</v>
      </c>
      <c r="D509" s="67">
        <f>(Observaciones!D509+Observaciones!E509)/2</f>
        <v>10.25</v>
      </c>
      <c r="E509" s="119">
        <f t="shared" si="35"/>
        <v>1.2492721463078402</v>
      </c>
      <c r="F509" s="119">
        <f t="shared" si="36"/>
        <v>8.3541669468764471E-2</v>
      </c>
      <c r="G509" s="119">
        <f t="shared" si="37"/>
        <v>2.4767997500000001</v>
      </c>
      <c r="H509" s="119">
        <f>0.001013*Constantes!$D$6/(0.622*G509)</f>
        <v>4.4989927956473885E-2</v>
      </c>
      <c r="I509" s="119">
        <f t="shared" si="38"/>
        <v>0.33065332530236252</v>
      </c>
      <c r="J509" s="119">
        <f t="shared" si="39"/>
        <v>0.33994878618361546</v>
      </c>
      <c r="K509" s="119">
        <f>(Constantes!$D$12/0.8)*(Constantes!$D$7*J509^2+Constantes!$D$8*J509+Constantes!$D$9)</f>
        <v>14.95262138843457</v>
      </c>
      <c r="L509" s="119">
        <f>(Constantes!$D$12/0.8)*(0.00376*D509^2-0.0516*D509-6.967)</f>
        <v>-4.4380406250000002</v>
      </c>
      <c r="M509" s="13"/>
    </row>
    <row r="510" spans="2:13" x14ac:dyDescent="0.3">
      <c r="B510" s="12"/>
      <c r="C510" s="78">
        <v>505</v>
      </c>
      <c r="D510" s="67">
        <f>(Observaciones!D510+Observaciones!E510)/2</f>
        <v>11.65</v>
      </c>
      <c r="E510" s="119">
        <f t="shared" si="35"/>
        <v>1.3711829440577765</v>
      </c>
      <c r="F510" s="119">
        <f t="shared" si="36"/>
        <v>9.0665715946703279E-2</v>
      </c>
      <c r="G510" s="119">
        <f t="shared" si="37"/>
        <v>2.4734943499999997</v>
      </c>
      <c r="H510" s="119">
        <f>0.001013*Constantes!$D$6/(0.622*G510)</f>
        <v>4.5050049261326407E-2</v>
      </c>
      <c r="I510" s="119">
        <f t="shared" si="38"/>
        <v>0.34030820325039612</v>
      </c>
      <c r="J510" s="119">
        <f t="shared" si="39"/>
        <v>0.3438129279045013</v>
      </c>
      <c r="K510" s="119">
        <f>(Constantes!$D$12/0.8)*(Constantes!$D$7*J510^2+Constantes!$D$8*J510+Constantes!$D$9)</f>
        <v>14.904297450412948</v>
      </c>
      <c r="L510" s="119">
        <f>(Constantes!$D$12/0.8)*(0.00376*D510^2-0.0516*D510-6.967)</f>
        <v>-4.4111396249999997</v>
      </c>
      <c r="M510" s="13"/>
    </row>
    <row r="511" spans="2:13" x14ac:dyDescent="0.3">
      <c r="B511" s="12"/>
      <c r="C511" s="78">
        <v>506</v>
      </c>
      <c r="D511" s="67">
        <f>(Observaciones!D511+Observaciones!E511)/2</f>
        <v>12</v>
      </c>
      <c r="E511" s="119">
        <f t="shared" si="35"/>
        <v>1.4032466788795555</v>
      </c>
      <c r="F511" s="119">
        <f t="shared" si="36"/>
        <v>9.2525495616340561E-2</v>
      </c>
      <c r="G511" s="119">
        <f t="shared" si="37"/>
        <v>2.4726680000000001</v>
      </c>
      <c r="H511" s="119">
        <f>0.001013*Constantes!$D$6/(0.622*G511)</f>
        <v>4.5065104702739119E-2</v>
      </c>
      <c r="I511" s="119">
        <f t="shared" si="38"/>
        <v>0.34267103098752799</v>
      </c>
      <c r="J511" s="119">
        <f t="shared" si="39"/>
        <v>0.34757519043475893</v>
      </c>
      <c r="K511" s="119">
        <f>(Constantes!$D$12/0.8)*(Constantes!$D$7*J511^2+Constantes!$D$8*J511+Constantes!$D$9)</f>
        <v>14.857005358957554</v>
      </c>
      <c r="L511" s="119">
        <f>(Constantes!$D$12/0.8)*(0.00376*D511^2-0.0516*D511-6.967)</f>
        <v>-4.4029749999999996</v>
      </c>
      <c r="M511" s="13"/>
    </row>
    <row r="512" spans="2:13" x14ac:dyDescent="0.3">
      <c r="B512" s="12"/>
      <c r="C512" s="78">
        <v>507</v>
      </c>
      <c r="D512" s="67">
        <f>(Observaciones!D512+Observaciones!E512)/2</f>
        <v>11.1</v>
      </c>
      <c r="E512" s="119">
        <f t="shared" si="35"/>
        <v>1.3220968535067421</v>
      </c>
      <c r="F512" s="119">
        <f t="shared" si="36"/>
        <v>8.7807587005638468E-2</v>
      </c>
      <c r="G512" s="119">
        <f t="shared" si="37"/>
        <v>2.4747928999999997</v>
      </c>
      <c r="H512" s="119">
        <f>0.001013*Constantes!$D$6/(0.622*G512)</f>
        <v>4.5026411024176018E-2</v>
      </c>
      <c r="I512" s="119">
        <f t="shared" si="38"/>
        <v>0.33655378737709518</v>
      </c>
      <c r="J512" s="119">
        <f t="shared" si="39"/>
        <v>0.35123445893480332</v>
      </c>
      <c r="K512" s="119">
        <f>(Constantes!$D$12/0.8)*(Constantes!$D$7*J512^2+Constantes!$D$8*J512+Constantes!$D$9)</f>
        <v>14.810778647187316</v>
      </c>
      <c r="L512" s="119">
        <f>(Constantes!$D$12/0.8)*(0.00376*D512^2-0.0516*D512-6.967)</f>
        <v>-4.4228065000000001</v>
      </c>
      <c r="M512" s="13"/>
    </row>
    <row r="513" spans="2:13" x14ac:dyDescent="0.3">
      <c r="B513" s="12"/>
      <c r="C513" s="78">
        <v>508</v>
      </c>
      <c r="D513" s="67">
        <f>(Observaciones!D513+Observaciones!E513)/2</f>
        <v>10.25</v>
      </c>
      <c r="E513" s="119">
        <f t="shared" si="35"/>
        <v>1.2492721463078402</v>
      </c>
      <c r="F513" s="119">
        <f t="shared" si="36"/>
        <v>8.3541669468764471E-2</v>
      </c>
      <c r="G513" s="119">
        <f t="shared" si="37"/>
        <v>2.4767997500000001</v>
      </c>
      <c r="H513" s="119">
        <f>0.001013*Constantes!$D$6/(0.622*G513)</f>
        <v>4.4989927956473885E-2</v>
      </c>
      <c r="I513" s="119">
        <f t="shared" si="38"/>
        <v>0.33065332530236252</v>
      </c>
      <c r="J513" s="119">
        <f t="shared" si="39"/>
        <v>0.35478964908440508</v>
      </c>
      <c r="K513" s="119">
        <f>(Constantes!$D$12/0.8)*(Constantes!$D$7*J513^2+Constantes!$D$8*J513+Constantes!$D$9)</f>
        <v>14.765650201961007</v>
      </c>
      <c r="L513" s="119">
        <f>(Constantes!$D$12/0.8)*(0.00376*D513^2-0.0516*D513-6.967)</f>
        <v>-4.4380406250000002</v>
      </c>
      <c r="M513" s="13"/>
    </row>
    <row r="514" spans="2:13" x14ac:dyDescent="0.3">
      <c r="B514" s="12"/>
      <c r="C514" s="78">
        <v>509</v>
      </c>
      <c r="D514" s="67">
        <f>(Observaciones!D514+Observaciones!E514)/2</f>
        <v>10</v>
      </c>
      <c r="E514" s="119">
        <f t="shared" si="35"/>
        <v>1.2285355953233976</v>
      </c>
      <c r="F514" s="119">
        <f t="shared" si="36"/>
        <v>8.2321156964857062E-2</v>
      </c>
      <c r="G514" s="119">
        <f t="shared" si="37"/>
        <v>2.4773899999999998</v>
      </c>
      <c r="H514" s="119">
        <f>0.001013*Constantes!$D$6/(0.622*G514)</f>
        <v>4.4979208891257547E-2</v>
      </c>
      <c r="I514" s="119">
        <f t="shared" si="38"/>
        <v>0.32889553570326324</v>
      </c>
      <c r="J514" s="119">
        <f t="shared" si="39"/>
        <v>0.35823970740399541</v>
      </c>
      <c r="K514" s="119">
        <f>(Constantes!$D$12/0.8)*(Constantes!$D$7*J514^2+Constantes!$D$8*J514+Constantes!$D$9)</f>
        <v>14.721652231389545</v>
      </c>
      <c r="L514" s="119">
        <f>(Constantes!$D$12/0.8)*(0.00376*D514^2-0.0516*D514-6.967)</f>
        <v>-4.4418749999999996</v>
      </c>
      <c r="M514" s="13"/>
    </row>
    <row r="515" spans="2:13" x14ac:dyDescent="0.3">
      <c r="B515" s="12"/>
      <c r="C515" s="78">
        <v>510</v>
      </c>
      <c r="D515" s="67">
        <f>(Observaciones!D515+Observaciones!E515)/2</f>
        <v>9.5</v>
      </c>
      <c r="E515" s="119">
        <f t="shared" si="35"/>
        <v>1.187968532240967</v>
      </c>
      <c r="F515" s="119">
        <f t="shared" si="36"/>
        <v>7.9925724231647788E-2</v>
      </c>
      <c r="G515" s="119">
        <f t="shared" si="37"/>
        <v>2.4785705</v>
      </c>
      <c r="H515" s="119">
        <f>0.001013*Constantes!$D$6/(0.622*G515)</f>
        <v>4.4957786076737595E-2</v>
      </c>
      <c r="I515" s="119">
        <f t="shared" si="38"/>
        <v>0.32534995521168669</v>
      </c>
      <c r="J515" s="119">
        <f t="shared" si="39"/>
        <v>0.36158361156683566</v>
      </c>
      <c r="K515" s="119">
        <f>(Constantes!$D$12/0.8)*(Constantes!$D$7*J515^2+Constantes!$D$8*J515+Constantes!$D$9)</f>
        <v>14.678816232968144</v>
      </c>
      <c r="L515" s="119">
        <f>(Constantes!$D$12/0.8)*(0.00376*D515^2-0.0516*D515-6.967)</f>
        <v>-4.4486624999999993</v>
      </c>
      <c r="M515" s="13"/>
    </row>
    <row r="516" spans="2:13" x14ac:dyDescent="0.3">
      <c r="B516" s="12"/>
      <c r="C516" s="78">
        <v>511</v>
      </c>
      <c r="D516" s="67">
        <f>(Observaciones!D516+Observaciones!E516)/2</f>
        <v>10.5</v>
      </c>
      <c r="E516" s="119">
        <f t="shared" si="35"/>
        <v>1.270315807299828</v>
      </c>
      <c r="F516" s="119">
        <f t="shared" si="36"/>
        <v>8.4777587211605721E-2</v>
      </c>
      <c r="G516" s="119">
        <f t="shared" si="37"/>
        <v>2.4762095</v>
      </c>
      <c r="H516" s="119">
        <f>0.001013*Constantes!$D$6/(0.622*G516)</f>
        <v>4.5000652131862245E-2</v>
      </c>
      <c r="I516" s="119">
        <f t="shared" si="38"/>
        <v>0.33240100947604179</v>
      </c>
      <c r="J516" s="119">
        <f t="shared" si="39"/>
        <v>0.36482037070195533</v>
      </c>
      <c r="K516" s="119">
        <f>(Constantes!$D$12/0.8)*(Constantes!$D$7*J516^2+Constantes!$D$8*J516+Constantes!$D$9)</f>
        <v>14.637172962364211</v>
      </c>
      <c r="L516" s="119">
        <f>(Constantes!$D$12/0.8)*(0.00376*D516^2-0.0516*D516-6.967)</f>
        <v>-4.4339124999999999</v>
      </c>
      <c r="M516" s="13"/>
    </row>
    <row r="517" spans="2:13" x14ac:dyDescent="0.3">
      <c r="B517" s="12"/>
      <c r="C517" s="78">
        <v>512</v>
      </c>
      <c r="D517" s="67">
        <f>(Observaciones!D517+Observaciones!E517)/2</f>
        <v>10.85</v>
      </c>
      <c r="E517" s="119">
        <f t="shared" si="35"/>
        <v>1.3003002567289974</v>
      </c>
      <c r="F517" s="119">
        <f t="shared" si="36"/>
        <v>8.6534052607070783E-2</v>
      </c>
      <c r="G517" s="119">
        <f t="shared" si="37"/>
        <v>2.4753831499999999</v>
      </c>
      <c r="H517" s="119">
        <f>0.001013*Constantes!$D$6/(0.622*G517)</f>
        <v>4.5015674569455051E-2</v>
      </c>
      <c r="I517" s="119">
        <f t="shared" si="38"/>
        <v>0.33483065028999898</v>
      </c>
      <c r="J517" s="119">
        <f t="shared" si="39"/>
        <v>0.36794902568776744</v>
      </c>
      <c r="K517" s="119">
        <f>(Constantes!$D$12/0.8)*(Constantes!$D$7*J517^2+Constantes!$D$8*J517+Constantes!$D$9)</f>
        <v>14.596752402896209</v>
      </c>
      <c r="L517" s="119">
        <f>(Constantes!$D$12/0.8)*(0.00376*D517^2-0.0516*D517-6.967)</f>
        <v>-4.4276396250000003</v>
      </c>
      <c r="M517" s="13"/>
    </row>
    <row r="518" spans="2:13" x14ac:dyDescent="0.3">
      <c r="B518" s="12"/>
      <c r="C518" s="78">
        <v>513</v>
      </c>
      <c r="D518" s="67">
        <f>(Observaciones!D518+Observaciones!E518)/2</f>
        <v>10.1</v>
      </c>
      <c r="E518" s="119">
        <f t="shared" si="35"/>
        <v>1.2367936086713311</v>
      </c>
      <c r="F518" s="119">
        <f t="shared" si="36"/>
        <v>8.280752335747088E-2</v>
      </c>
      <c r="G518" s="119">
        <f t="shared" si="37"/>
        <v>2.4771538999999998</v>
      </c>
      <c r="H518" s="119">
        <f>0.001013*Constantes!$D$6/(0.622*G518)</f>
        <v>4.4983495904357233E-2</v>
      </c>
      <c r="I518" s="119">
        <f t="shared" si="38"/>
        <v>0.32959985930480346</v>
      </c>
      <c r="J518" s="119">
        <f t="shared" si="39"/>
        <v>0.37096864943627805</v>
      </c>
      <c r="K518" s="119">
        <f>(Constantes!$D$12/0.8)*(Constantes!$D$7*J518^2+Constantes!$D$8*J518+Constantes!$D$9)</f>
        <v>14.557583735737879</v>
      </c>
      <c r="L518" s="119">
        <f>(Constantes!$D$12/0.8)*(0.00376*D518^2-0.0516*D518-6.967)</f>
        <v>-4.4403764999999993</v>
      </c>
      <c r="M518" s="13"/>
    </row>
    <row r="519" spans="2:13" x14ac:dyDescent="0.3">
      <c r="B519" s="12"/>
      <c r="C519" s="78">
        <v>514</v>
      </c>
      <c r="D519" s="67">
        <f>(Observaciones!D519+Observaciones!E519)/2</f>
        <v>10.050000000000001</v>
      </c>
      <c r="E519" s="119">
        <f t="shared" ref="E519:E582" si="40">EXP((16.78*D519-116.9)/(D519+237.3))</f>
        <v>1.2326585212421168</v>
      </c>
      <c r="F519" s="119">
        <f t="shared" ref="F519:F582" si="41">4098*E519/((D519+237.3)^2)</f>
        <v>8.2564034558520752E-2</v>
      </c>
      <c r="G519" s="119">
        <f t="shared" ref="G519:G582" si="42">2.501-0.002361*D519</f>
        <v>2.47727195</v>
      </c>
      <c r="H519" s="119">
        <f>0.001013*Constantes!$D$6/(0.622*G519)</f>
        <v>4.4981352295662379E-2</v>
      </c>
      <c r="I519" s="119">
        <f t="shared" ref="I519:I582" si="43">IF(D519&gt;0,1.26*F519/(G519*(F519+H519)),0)</f>
        <v>0.32924789838088458</v>
      </c>
      <c r="J519" s="119">
        <f t="shared" ref="J519:J582" si="44">0.409*SIN(2*PI()*(C519-82)/365)</f>
        <v>0.37387834716780144</v>
      </c>
      <c r="K519" s="119">
        <f>(Constantes!$D$12/0.8)*(Constantes!$D$7*J519^2+Constantes!$D$8*J519+Constantes!$D$9)</f>
        <v>14.519695310881445</v>
      </c>
      <c r="L519" s="119">
        <f>(Constantes!$D$12/0.8)*(0.00376*D519^2-0.0516*D519-6.967)</f>
        <v>-4.4411316249999997</v>
      </c>
      <c r="M519" s="13"/>
    </row>
    <row r="520" spans="2:13" x14ac:dyDescent="0.3">
      <c r="B520" s="12"/>
      <c r="C520" s="78">
        <v>515</v>
      </c>
      <c r="D520" s="67">
        <f>(Observaciones!D520+Observaciones!E520)/2</f>
        <v>9.35</v>
      </c>
      <c r="E520" s="119">
        <f t="shared" si="40"/>
        <v>1.1760304470729337</v>
      </c>
      <c r="F520" s="119">
        <f t="shared" si="41"/>
        <v>7.921880376620824E-2</v>
      </c>
      <c r="G520" s="119">
        <f t="shared" si="42"/>
        <v>2.4789246499999997</v>
      </c>
      <c r="H520" s="119">
        <f>0.001013*Constantes!$D$6/(0.622*G520)</f>
        <v>4.4951363211105488E-2</v>
      </c>
      <c r="I520" s="119">
        <f t="shared" si="43"/>
        <v>0.32427855867946659</v>
      </c>
      <c r="J520" s="119">
        <f t="shared" si="44"/>
        <v>0.37667725667610347</v>
      </c>
      <c r="K520" s="119">
        <f>(Constantes!$D$12/0.8)*(Constantes!$D$7*J520^2+Constantes!$D$8*J520+Constantes!$D$9)</f>
        <v>14.483114618892564</v>
      </c>
      <c r="L520" s="119">
        <f>(Constantes!$D$12/0.8)*(0.00376*D520^2-0.0516*D520-6.967)</f>
        <v>-4.4504696250000002</v>
      </c>
      <c r="M520" s="13"/>
    </row>
    <row r="521" spans="2:13" x14ac:dyDescent="0.3">
      <c r="B521" s="12"/>
      <c r="C521" s="78">
        <v>516</v>
      </c>
      <c r="D521" s="67">
        <f>(Observaciones!D521+Observaciones!E521)/2</f>
        <v>9.75</v>
      </c>
      <c r="E521" s="119">
        <f t="shared" si="40"/>
        <v>1.208102321837458</v>
      </c>
      <c r="F521" s="119">
        <f t="shared" si="41"/>
        <v>8.1115893548976525E-2</v>
      </c>
      <c r="G521" s="119">
        <f t="shared" si="42"/>
        <v>2.4779802499999999</v>
      </c>
      <c r="H521" s="119">
        <f>0.001013*Constantes!$D$6/(0.622*G521)</f>
        <v>4.4968494932561519E-2</v>
      </c>
      <c r="I521" s="119">
        <f t="shared" si="43"/>
        <v>0.3271277184414379</v>
      </c>
      <c r="J521" s="119">
        <f t="shared" si="44"/>
        <v>0.37936454858389129</v>
      </c>
      <c r="K521" s="119">
        <f>(Constantes!$D$12/0.8)*(Constantes!$D$7*J521^2+Constantes!$D$8*J521+Constantes!$D$9)</f>
        <v>14.4478682634889</v>
      </c>
      <c r="L521" s="119">
        <f>(Constantes!$D$12/0.8)*(0.00376*D521^2-0.0516*D521-6.967)</f>
        <v>-4.4454156249999999</v>
      </c>
      <c r="M521" s="13"/>
    </row>
    <row r="522" spans="2:13" x14ac:dyDescent="0.3">
      <c r="B522" s="12"/>
      <c r="C522" s="78">
        <v>517</v>
      </c>
      <c r="D522" s="67">
        <f>(Observaciones!D522+Observaciones!E522)/2</f>
        <v>9.9</v>
      </c>
      <c r="E522" s="119">
        <f t="shared" si="40"/>
        <v>1.2203261059395465</v>
      </c>
      <c r="F522" s="119">
        <f t="shared" si="41"/>
        <v>8.1837230413319473E-2</v>
      </c>
      <c r="G522" s="119">
        <f t="shared" si="42"/>
        <v>2.4776260999999997</v>
      </c>
      <c r="H522" s="119">
        <f>0.001013*Constantes!$D$6/(0.622*G522)</f>
        <v>4.4974922695201085E-2</v>
      </c>
      <c r="I522" s="119">
        <f t="shared" si="43"/>
        <v>0.3281896076316444</v>
      </c>
      <c r="J522" s="119">
        <f t="shared" si="44"/>
        <v>0.38193942658857627</v>
      </c>
      <c r="K522" s="119">
        <f>(Constantes!$D$12/0.8)*(Constantes!$D$7*J522^2+Constantes!$D$8*J522+Constantes!$D$9)</f>
        <v>14.413981934973323</v>
      </c>
      <c r="L522" s="119">
        <f>(Constantes!$D$12/0.8)*(0.00376*D522^2-0.0516*D522-6.967)</f>
        <v>-4.4433264999999995</v>
      </c>
      <c r="M522" s="13"/>
    </row>
    <row r="523" spans="2:13" x14ac:dyDescent="0.3">
      <c r="B523" s="12"/>
      <c r="C523" s="78">
        <v>518</v>
      </c>
      <c r="D523" s="67">
        <f>(Observaciones!D523+Observaciones!E523)/2</f>
        <v>9.5</v>
      </c>
      <c r="E523" s="119">
        <f t="shared" si="40"/>
        <v>1.187968532240967</v>
      </c>
      <c r="F523" s="119">
        <f t="shared" si="41"/>
        <v>7.9925724231647788E-2</v>
      </c>
      <c r="G523" s="119">
        <f t="shared" si="42"/>
        <v>2.4785705</v>
      </c>
      <c r="H523" s="119">
        <f>0.001013*Constantes!$D$6/(0.622*G523)</f>
        <v>4.4957786076737595E-2</v>
      </c>
      <c r="I523" s="119">
        <f t="shared" si="43"/>
        <v>0.32534995521168669</v>
      </c>
      <c r="J523" s="119">
        <f t="shared" si="44"/>
        <v>0.38440112769823509</v>
      </c>
      <c r="K523" s="119">
        <f>(Constantes!$D$12/0.8)*(Constantes!$D$7*J523^2+Constantes!$D$8*J523+Constantes!$D$9)</f>
        <v>14.381480384551732</v>
      </c>
      <c r="L523" s="119">
        <f>(Constantes!$D$12/0.8)*(0.00376*D523^2-0.0516*D523-6.967)</f>
        <v>-4.4486624999999993</v>
      </c>
      <c r="M523" s="13"/>
    </row>
    <row r="524" spans="2:13" x14ac:dyDescent="0.3">
      <c r="B524" s="12"/>
      <c r="C524" s="78">
        <v>519</v>
      </c>
      <c r="D524" s="67">
        <f>(Observaciones!D524+Observaciones!E524)/2</f>
        <v>7.55</v>
      </c>
      <c r="E524" s="119">
        <f t="shared" si="40"/>
        <v>1.0407895203605066</v>
      </c>
      <c r="F524" s="119">
        <f t="shared" si="41"/>
        <v>7.1143405147673366E-2</v>
      </c>
      <c r="G524" s="119">
        <f t="shared" si="42"/>
        <v>2.4831744499999999</v>
      </c>
      <c r="H524" s="119">
        <f>0.001013*Constantes!$D$6/(0.622*G524)</f>
        <v>4.4874431723921991E-2</v>
      </c>
      <c r="I524" s="119">
        <f t="shared" si="43"/>
        <v>0.31115243087450783</v>
      </c>
      <c r="J524" s="119">
        <f t="shared" si="44"/>
        <v>0.38674892245770121</v>
      </c>
      <c r="K524" s="119">
        <f>(Constantes!$D$12/0.8)*(Constantes!$D$7*J524^2+Constantes!$D$8*J524+Constantes!$D$9)</f>
        <v>14.350387399564521</v>
      </c>
      <c r="L524" s="119">
        <f>(Constantes!$D$12/0.8)*(0.00376*D524^2-0.0516*D524-6.967)</f>
        <v>-4.4639066249999999</v>
      </c>
      <c r="M524" s="13"/>
    </row>
    <row r="525" spans="2:13" x14ac:dyDescent="0.3">
      <c r="B525" s="12"/>
      <c r="C525" s="78">
        <v>520</v>
      </c>
      <c r="D525" s="67">
        <f>(Observaciones!D525+Observaciones!E525)/2</f>
        <v>12.65</v>
      </c>
      <c r="E525" s="119">
        <f t="shared" si="40"/>
        <v>1.4645445530759136</v>
      </c>
      <c r="F525" s="119">
        <f t="shared" si="41"/>
        <v>9.6065679685328434E-2</v>
      </c>
      <c r="G525" s="119">
        <f t="shared" si="42"/>
        <v>2.4711333499999997</v>
      </c>
      <c r="H525" s="119">
        <f>0.001013*Constantes!$D$6/(0.622*G525)</f>
        <v>4.5093091522200757E-2</v>
      </c>
      <c r="I525" s="119">
        <f t="shared" si="43"/>
        <v>0.34700421800471326</v>
      </c>
      <c r="J525" s="119">
        <f t="shared" si="44"/>
        <v>0.38898211516471787</v>
      </c>
      <c r="K525" s="119">
        <f>(Constantes!$D$12/0.8)*(Constantes!$D$7*J525^2+Constantes!$D$8*J525+Constantes!$D$9)</f>
        <v>14.320725779659679</v>
      </c>
      <c r="L525" s="119">
        <f>(Constantes!$D$12/0.8)*(0.00376*D525^2-0.0516*D525-6.967)</f>
        <v>-4.386284625</v>
      </c>
      <c r="M525" s="13"/>
    </row>
    <row r="526" spans="2:13" x14ac:dyDescent="0.3">
      <c r="B526" s="12"/>
      <c r="C526" s="78">
        <v>521</v>
      </c>
      <c r="D526" s="67">
        <f>(Observaciones!D526+Observaciones!E526)/2</f>
        <v>9.75</v>
      </c>
      <c r="E526" s="119">
        <f t="shared" si="40"/>
        <v>1.208102321837458</v>
      </c>
      <c r="F526" s="119">
        <f t="shared" si="41"/>
        <v>8.1115893548976525E-2</v>
      </c>
      <c r="G526" s="119">
        <f t="shared" si="42"/>
        <v>2.4779802499999999</v>
      </c>
      <c r="H526" s="119">
        <f>0.001013*Constantes!$D$6/(0.622*G526)</f>
        <v>4.4968494932561519E-2</v>
      </c>
      <c r="I526" s="119">
        <f t="shared" si="43"/>
        <v>0.3271277184414379</v>
      </c>
      <c r="J526" s="119">
        <f t="shared" si="44"/>
        <v>0.39110004407608928</v>
      </c>
      <c r="K526" s="119">
        <f>(Constantes!$D$12/0.8)*(Constantes!$D$7*J526^2+Constantes!$D$8*J526+Constantes!$D$9)</f>
        <v>14.29251731393453</v>
      </c>
      <c r="L526" s="119">
        <f>(Constantes!$D$12/0.8)*(0.00376*D526^2-0.0516*D526-6.967)</f>
        <v>-4.4454156249999999</v>
      </c>
      <c r="M526" s="13"/>
    </row>
    <row r="527" spans="2:13" x14ac:dyDescent="0.3">
      <c r="B527" s="12"/>
      <c r="C527" s="78">
        <v>522</v>
      </c>
      <c r="D527" s="67">
        <f>(Observaciones!D527+Observaciones!E527)/2</f>
        <v>11.05</v>
      </c>
      <c r="E527" s="119">
        <f t="shared" si="40"/>
        <v>1.3177120268355451</v>
      </c>
      <c r="F527" s="119">
        <f t="shared" si="41"/>
        <v>8.755160967514751E-2</v>
      </c>
      <c r="G527" s="119">
        <f t="shared" si="42"/>
        <v>2.4749109499999999</v>
      </c>
      <c r="H527" s="119">
        <f>0.001013*Constantes!$D$6/(0.622*G527)</f>
        <v>4.5024263323540002E-2</v>
      </c>
      <c r="I527" s="119">
        <f t="shared" si="43"/>
        <v>0.33620998521975448</v>
      </c>
      <c r="J527" s="119">
        <f t="shared" si="44"/>
        <v>0.39310208160377103</v>
      </c>
      <c r="K527" s="119">
        <f>(Constantes!$D$12/0.8)*(Constantes!$D$7*J527^2+Constantes!$D$8*J527+Constantes!$D$9)</f>
        <v>14.265782759071888</v>
      </c>
      <c r="L527" s="119">
        <f>(Constantes!$D$12/0.8)*(0.00376*D527^2-0.0516*D527-6.967)</f>
        <v>-4.4237966249999996</v>
      </c>
      <c r="M527" s="13"/>
    </row>
    <row r="528" spans="2:13" x14ac:dyDescent="0.3">
      <c r="B528" s="12"/>
      <c r="C528" s="78">
        <v>523</v>
      </c>
      <c r="D528" s="67">
        <f>(Observaciones!D528+Observaciones!E528)/2</f>
        <v>10</v>
      </c>
      <c r="E528" s="119">
        <f t="shared" si="40"/>
        <v>1.2285355953233976</v>
      </c>
      <c r="F528" s="119">
        <f t="shared" si="41"/>
        <v>8.2321156964857062E-2</v>
      </c>
      <c r="G528" s="119">
        <f t="shared" si="42"/>
        <v>2.4773899999999998</v>
      </c>
      <c r="H528" s="119">
        <f>0.001013*Constantes!$D$6/(0.622*G528)</f>
        <v>4.4979208891257547E-2</v>
      </c>
      <c r="I528" s="119">
        <f t="shared" si="43"/>
        <v>0.32889553570326324</v>
      </c>
      <c r="J528" s="119">
        <f t="shared" si="44"/>
        <v>0.39498763450083563</v>
      </c>
      <c r="K528" s="119">
        <f>(Constantes!$D$12/0.8)*(Constantes!$D$7*J528^2+Constantes!$D$8*J528+Constantes!$D$9)</f>
        <v>14.240541818495435</v>
      </c>
      <c r="L528" s="119">
        <f>(Constantes!$D$12/0.8)*(0.00376*D528^2-0.0516*D528-6.967)</f>
        <v>-4.4418749999999996</v>
      </c>
      <c r="M528" s="13"/>
    </row>
    <row r="529" spans="2:13" x14ac:dyDescent="0.3">
      <c r="B529" s="12"/>
      <c r="C529" s="78">
        <v>524</v>
      </c>
      <c r="D529" s="67">
        <f>(Observaciones!D529+Observaciones!E529)/2</f>
        <v>10.5</v>
      </c>
      <c r="E529" s="119">
        <f t="shared" si="40"/>
        <v>1.270315807299828</v>
      </c>
      <c r="F529" s="119">
        <f t="shared" si="41"/>
        <v>8.4777587211605721E-2</v>
      </c>
      <c r="G529" s="119">
        <f t="shared" si="42"/>
        <v>2.4762095</v>
      </c>
      <c r="H529" s="119">
        <f>0.001013*Constantes!$D$6/(0.622*G529)</f>
        <v>4.5000652131862245E-2</v>
      </c>
      <c r="I529" s="119">
        <f t="shared" si="43"/>
        <v>0.33240100947604179</v>
      </c>
      <c r="J529" s="119">
        <f t="shared" si="44"/>
        <v>0.39675614403726639</v>
      </c>
      <c r="K529" s="119">
        <f>(Constantes!$D$12/0.8)*(Constantes!$D$7*J529^2+Constantes!$D$8*J529+Constantes!$D$9)</f>
        <v>14.216813122567874</v>
      </c>
      <c r="L529" s="119">
        <f>(Constantes!$D$12/0.8)*(0.00376*D529^2-0.0516*D529-6.967)</f>
        <v>-4.4339124999999999</v>
      </c>
      <c r="M529" s="13"/>
    </row>
    <row r="530" spans="2:13" x14ac:dyDescent="0.3">
      <c r="B530" s="12"/>
      <c r="C530" s="78">
        <v>525</v>
      </c>
      <c r="D530" s="67">
        <f>(Observaciones!D530+Observaciones!E530)/2</f>
        <v>8.3000000000000007</v>
      </c>
      <c r="E530" s="119">
        <f t="shared" si="40"/>
        <v>1.0953778240340981</v>
      </c>
      <c r="F530" s="119">
        <f t="shared" si="41"/>
        <v>7.4418202097829511E-2</v>
      </c>
      <c r="G530" s="119">
        <f t="shared" si="42"/>
        <v>2.4814037</v>
      </c>
      <c r="H530" s="119">
        <f>0.001013*Constantes!$D$6/(0.622*G530)</f>
        <v>4.4906454485867227E-2</v>
      </c>
      <c r="I530" s="119">
        <f t="shared" si="43"/>
        <v>0.31668106733869283</v>
      </c>
      <c r="J530" s="119">
        <f t="shared" si="44"/>
        <v>0.39840708616551995</v>
      </c>
      <c r="K530" s="119">
        <f>(Constantes!$D$12/0.8)*(Constantes!$D$7*J530^2+Constantes!$D$8*J530+Constantes!$D$9)</f>
        <v>14.194614209854281</v>
      </c>
      <c r="L530" s="119">
        <f>(Constantes!$D$12/0.8)*(0.00376*D530^2-0.0516*D530-6.967)</f>
        <v>-4.4601585000000004</v>
      </c>
      <c r="M530" s="13"/>
    </row>
    <row r="531" spans="2:13" x14ac:dyDescent="0.3">
      <c r="B531" s="12"/>
      <c r="C531" s="78">
        <v>526</v>
      </c>
      <c r="D531" s="67">
        <f>(Observaciones!D531+Observaciones!E531)/2</f>
        <v>7.5</v>
      </c>
      <c r="E531" s="119">
        <f t="shared" si="40"/>
        <v>1.0372370108957141</v>
      </c>
      <c r="F531" s="119">
        <f t="shared" si="41"/>
        <v>7.0929538162582961E-2</v>
      </c>
      <c r="G531" s="119">
        <f t="shared" si="42"/>
        <v>2.4832924999999997</v>
      </c>
      <c r="H531" s="119">
        <f>0.001013*Constantes!$D$6/(0.622*G531)</f>
        <v>4.4872298496899804E-2</v>
      </c>
      <c r="I531" s="119">
        <f t="shared" si="43"/>
        <v>0.31078092343514818</v>
      </c>
      <c r="J531" s="119">
        <f t="shared" si="44"/>
        <v>0.39993997167581363</v>
      </c>
      <c r="K531" s="119">
        <f>(Constantes!$D$12/0.8)*(Constantes!$D$7*J531^2+Constantes!$D$8*J531+Constantes!$D$9)</f>
        <v>14.173961509471891</v>
      </c>
      <c r="L531" s="119">
        <f>(Constantes!$D$12/0.8)*(0.00376*D531^2-0.0516*D531-6.967)</f>
        <v>-4.4640624999999998</v>
      </c>
      <c r="M531" s="13"/>
    </row>
    <row r="532" spans="2:13" x14ac:dyDescent="0.3">
      <c r="B532" s="12"/>
      <c r="C532" s="78">
        <v>527</v>
      </c>
      <c r="D532" s="67">
        <f>(Observaciones!D532+Observaciones!E532)/2</f>
        <v>9.1</v>
      </c>
      <c r="E532" s="119">
        <f t="shared" si="40"/>
        <v>1.1563680372555176</v>
      </c>
      <c r="F532" s="119">
        <f t="shared" si="41"/>
        <v>7.8052465514333522E-2</v>
      </c>
      <c r="G532" s="119">
        <f t="shared" si="42"/>
        <v>2.4795148999999999</v>
      </c>
      <c r="H532" s="119">
        <f>0.001013*Constantes!$D$6/(0.622*G532)</f>
        <v>4.494066251229728E-2</v>
      </c>
      <c r="I532" s="119">
        <f t="shared" si="43"/>
        <v>0.32248506174818503</v>
      </c>
      <c r="J532" s="119">
        <f t="shared" si="44"/>
        <v>0.40135434634108813</v>
      </c>
      <c r="K532" s="119">
        <f>(Constantes!$D$12/0.8)*(Constantes!$D$7*J532^2+Constantes!$D$8*J532+Constantes!$D$9)</f>
        <v>14.154870324546287</v>
      </c>
      <c r="L532" s="119">
        <f>(Constantes!$D$12/0.8)*(0.00376*D532^2-0.0516*D532-6.967)</f>
        <v>-4.4532464999999997</v>
      </c>
      <c r="M532" s="13"/>
    </row>
    <row r="533" spans="2:13" x14ac:dyDescent="0.3">
      <c r="B533" s="12"/>
      <c r="C533" s="78">
        <v>528</v>
      </c>
      <c r="D533" s="67">
        <f>(Observaciones!D533+Observaciones!E533)/2</f>
        <v>10.85</v>
      </c>
      <c r="E533" s="119">
        <f t="shared" si="40"/>
        <v>1.3003002567289974</v>
      </c>
      <c r="F533" s="119">
        <f t="shared" si="41"/>
        <v>8.6534052607070783E-2</v>
      </c>
      <c r="G533" s="119">
        <f t="shared" si="42"/>
        <v>2.4753831499999999</v>
      </c>
      <c r="H533" s="119">
        <f>0.001013*Constantes!$D$6/(0.622*G533)</f>
        <v>4.5015674569455051E-2</v>
      </c>
      <c r="I533" s="119">
        <f t="shared" si="43"/>
        <v>0.33483065028999898</v>
      </c>
      <c r="J533" s="119">
        <f t="shared" si="44"/>
        <v>0.4026497910516057</v>
      </c>
      <c r="K533" s="119">
        <f>(Constantes!$D$12/0.8)*(Constantes!$D$7*J533^2+Constantes!$D$8*J533+Constantes!$D$9)</f>
        <v>14.13735481679273</v>
      </c>
      <c r="L533" s="119">
        <f>(Constantes!$D$12/0.8)*(0.00376*D533^2-0.0516*D533-6.967)</f>
        <v>-4.4276396250000003</v>
      </c>
      <c r="M533" s="13"/>
    </row>
    <row r="534" spans="2:13" x14ac:dyDescent="0.3">
      <c r="B534" s="12"/>
      <c r="C534" s="78">
        <v>529</v>
      </c>
      <c r="D534" s="67">
        <f>(Observaciones!D534+Observaciones!E534)/2</f>
        <v>8.5500000000000007</v>
      </c>
      <c r="E534" s="119">
        <f t="shared" si="40"/>
        <v>1.1141256884066946</v>
      </c>
      <c r="F534" s="119">
        <f t="shared" si="41"/>
        <v>7.553804083049119E-2</v>
      </c>
      <c r="G534" s="119">
        <f t="shared" si="42"/>
        <v>2.4808134499999999</v>
      </c>
      <c r="H534" s="119">
        <f>0.001013*Constantes!$D$6/(0.622*G534)</f>
        <v>4.4917138898578825E-2</v>
      </c>
      <c r="I534" s="119">
        <f t="shared" si="43"/>
        <v>0.31850530773396696</v>
      </c>
      <c r="J534" s="119">
        <f t="shared" si="44"/>
        <v>0.40382592193914035</v>
      </c>
      <c r="K534" s="119">
        <f>(Constantes!$D$12/0.8)*(Constantes!$D$7*J534^2+Constantes!$D$8*J534+Constantes!$D$9)</f>
        <v>14.121427992240122</v>
      </c>
      <c r="L534" s="119">
        <f>(Constantes!$D$12/0.8)*(0.00376*D534^2-0.0516*D534-6.967)</f>
        <v>-4.458321625</v>
      </c>
      <c r="M534" s="13"/>
    </row>
    <row r="535" spans="2:13" x14ac:dyDescent="0.3">
      <c r="B535" s="12"/>
      <c r="C535" s="78">
        <v>530</v>
      </c>
      <c r="D535" s="67">
        <f>(Observaciones!D535+Observaciones!E535)/2</f>
        <v>9.75</v>
      </c>
      <c r="E535" s="119">
        <f t="shared" si="40"/>
        <v>1.208102321837458</v>
      </c>
      <c r="F535" s="119">
        <f t="shared" si="41"/>
        <v>8.1115893548976525E-2</v>
      </c>
      <c r="G535" s="119">
        <f t="shared" si="42"/>
        <v>2.4779802499999999</v>
      </c>
      <c r="H535" s="119">
        <f>0.001013*Constantes!$D$6/(0.622*G535)</f>
        <v>4.4968494932561519E-2</v>
      </c>
      <c r="I535" s="119">
        <f t="shared" si="43"/>
        <v>0.3271277184414379</v>
      </c>
      <c r="J535" s="119">
        <f t="shared" si="44"/>
        <v>0.40488239049072738</v>
      </c>
      <c r="K535" s="119">
        <f>(Constantes!$D$12/0.8)*(Constantes!$D$7*J535^2+Constantes!$D$8*J535+Constantes!$D$9)</f>
        <v>14.107101688113758</v>
      </c>
      <c r="L535" s="119">
        <f>(Constantes!$D$12/0.8)*(0.00376*D535^2-0.0516*D535-6.967)</f>
        <v>-4.4454156249999999</v>
      </c>
      <c r="M535" s="13"/>
    </row>
    <row r="536" spans="2:13" x14ac:dyDescent="0.3">
      <c r="B536" s="12"/>
      <c r="C536" s="78">
        <v>531</v>
      </c>
      <c r="D536" s="67">
        <f>(Observaciones!D536+Observaciones!E536)/2</f>
        <v>8.15</v>
      </c>
      <c r="E536" s="119">
        <f t="shared" si="40"/>
        <v>1.0842628845563618</v>
      </c>
      <c r="F536" s="119">
        <f t="shared" si="41"/>
        <v>7.3753132863077983E-2</v>
      </c>
      <c r="G536" s="119">
        <f t="shared" si="42"/>
        <v>2.4817578499999997</v>
      </c>
      <c r="H536" s="119">
        <f>0.001013*Constantes!$D$6/(0.622*G536)</f>
        <v>4.4900046277727111E-2</v>
      </c>
      <c r="I536" s="119">
        <f t="shared" si="43"/>
        <v>0.3155820076579775</v>
      </c>
      <c r="J536" s="119">
        <f t="shared" si="44"/>
        <v>0.40581888365193425</v>
      </c>
      <c r="K536" s="119">
        <f>(Constantes!$D$12/0.8)*(Constantes!$D$7*J536^2+Constantes!$D$8*J536+Constantes!$D$9)</f>
        <v>14.094386560891742</v>
      </c>
      <c r="L536" s="119">
        <f>(Constantes!$D$12/0.8)*(0.00376*D536^2-0.0516*D536-6.967)</f>
        <v>-4.4611196249999994</v>
      </c>
      <c r="M536" s="13"/>
    </row>
    <row r="537" spans="2:13" x14ac:dyDescent="0.3">
      <c r="B537" s="12"/>
      <c r="C537" s="78">
        <v>532</v>
      </c>
      <c r="D537" s="67">
        <f>(Observaciones!D537+Observaciones!E537)/2</f>
        <v>9.85</v>
      </c>
      <c r="E537" s="119">
        <f t="shared" si="40"/>
        <v>1.2162394815909714</v>
      </c>
      <c r="F537" s="119">
        <f t="shared" si="41"/>
        <v>8.1596178970055111E-2</v>
      </c>
      <c r="G537" s="119">
        <f t="shared" si="42"/>
        <v>2.4777441499999999</v>
      </c>
      <c r="H537" s="119">
        <f>0.001013*Constantes!$D$6/(0.622*G537)</f>
        <v>4.4972779903491057E-2</v>
      </c>
      <c r="I537" s="119">
        <f t="shared" si="43"/>
        <v>0.32783604352575479</v>
      </c>
      <c r="J537" s="119">
        <f t="shared" si="44"/>
        <v>0.40663512391962625</v>
      </c>
      <c r="K537" s="119">
        <f>(Constantes!$D$12/0.8)*(Constantes!$D$7*J537^2+Constantes!$D$8*J537+Constantes!$D$9)</f>
        <v>14.083292075548584</v>
      </c>
      <c r="L537" s="119">
        <f>(Constantes!$D$12/0.8)*(0.00376*D537^2-0.0516*D537-6.967)</f>
        <v>-4.4440346249999996</v>
      </c>
      <c r="M537" s="13"/>
    </row>
    <row r="538" spans="2:13" x14ac:dyDescent="0.3">
      <c r="B538" s="12"/>
      <c r="C538" s="78">
        <v>533</v>
      </c>
      <c r="D538" s="67">
        <f>(Observaciones!D538+Observaciones!E538)/2</f>
        <v>8.8000000000000007</v>
      </c>
      <c r="E538" s="119">
        <f t="shared" si="40"/>
        <v>1.1331553597220867</v>
      </c>
      <c r="F538" s="119">
        <f t="shared" si="41"/>
        <v>7.6672245735482633E-2</v>
      </c>
      <c r="G538" s="119">
        <f t="shared" si="42"/>
        <v>2.4802231999999997</v>
      </c>
      <c r="H538" s="119">
        <f>0.001013*Constantes!$D$6/(0.622*G538)</f>
        <v>4.4927828396699357E-2</v>
      </c>
      <c r="I538" s="119">
        <f t="shared" si="43"/>
        <v>0.32032005015899595</v>
      </c>
      <c r="J538" s="119">
        <f t="shared" si="44"/>
        <v>0.40733086942419622</v>
      </c>
      <c r="K538" s="119">
        <f>(Constantes!$D$12/0.8)*(Constantes!$D$7*J538^2+Constantes!$D$8*J538+Constantes!$D$9)</f>
        <v>14.073826495998203</v>
      </c>
      <c r="L538" s="119">
        <f>(Constantes!$D$12/0.8)*(0.00376*D538^2-0.0516*D538-6.967)</f>
        <v>-4.4561909999999996</v>
      </c>
      <c r="M538" s="13"/>
    </row>
    <row r="539" spans="2:13" x14ac:dyDescent="0.3">
      <c r="B539" s="12"/>
      <c r="C539" s="78">
        <v>534</v>
      </c>
      <c r="D539" s="67">
        <f>(Observaciones!D539+Observaciones!E539)/2</f>
        <v>8.5500000000000007</v>
      </c>
      <c r="E539" s="119">
        <f t="shared" si="40"/>
        <v>1.1141256884066946</v>
      </c>
      <c r="F539" s="119">
        <f t="shared" si="41"/>
        <v>7.553804083049119E-2</v>
      </c>
      <c r="G539" s="119">
        <f t="shared" si="42"/>
        <v>2.4808134499999999</v>
      </c>
      <c r="H539" s="119">
        <f>0.001013*Constantes!$D$6/(0.622*G539)</f>
        <v>4.4917138898578825E-2</v>
      </c>
      <c r="I539" s="119">
        <f t="shared" si="43"/>
        <v>0.31850530773396696</v>
      </c>
      <c r="J539" s="119">
        <f t="shared" si="44"/>
        <v>0.40790591400123555</v>
      </c>
      <c r="K539" s="119">
        <f>(Constantes!$D$12/0.8)*(Constantes!$D$7*J539^2+Constantes!$D$8*J539+Constantes!$D$9)</f>
        <v>14.065996876747175</v>
      </c>
      <c r="L539" s="119">
        <f>(Constantes!$D$12/0.8)*(0.00376*D539^2-0.0516*D539-6.967)</f>
        <v>-4.458321625</v>
      </c>
      <c r="M539" s="13"/>
    </row>
    <row r="540" spans="2:13" x14ac:dyDescent="0.3">
      <c r="B540" s="12"/>
      <c r="C540" s="78">
        <v>535</v>
      </c>
      <c r="D540" s="67">
        <f>(Observaciones!D540+Observaciones!E540)/2</f>
        <v>8.65</v>
      </c>
      <c r="E540" s="119">
        <f t="shared" si="40"/>
        <v>1.1217035387262231</v>
      </c>
      <c r="F540" s="119">
        <f t="shared" si="41"/>
        <v>7.5989990506503152E-2</v>
      </c>
      <c r="G540" s="119">
        <f t="shared" si="42"/>
        <v>2.4805773499999999</v>
      </c>
      <c r="H540" s="119">
        <f>0.001013*Constantes!$D$6/(0.622*G540)</f>
        <v>4.4921414087374677E-2</v>
      </c>
      <c r="I540" s="119">
        <f t="shared" si="43"/>
        <v>0.3192323502116553</v>
      </c>
      <c r="J540" s="119">
        <f t="shared" si="44"/>
        <v>0.40836008725262574</v>
      </c>
      <c r="K540" s="119">
        <f>(Constantes!$D$12/0.8)*(Constantes!$D$7*J540^2+Constantes!$D$8*J540+Constantes!$D$9)</f>
        <v>14.059809055767623</v>
      </c>
      <c r="L540" s="119">
        <f>(Constantes!$D$12/0.8)*(0.00376*D540^2-0.0516*D540-6.967)</f>
        <v>-4.4575046250000003</v>
      </c>
      <c r="M540" s="13"/>
    </row>
    <row r="541" spans="2:13" x14ac:dyDescent="0.3">
      <c r="B541" s="12"/>
      <c r="C541" s="78">
        <v>536</v>
      </c>
      <c r="D541" s="67">
        <f>(Observaciones!D541+Observaciones!E541)/2</f>
        <v>9.15</v>
      </c>
      <c r="E541" s="119">
        <f t="shared" si="40"/>
        <v>1.1602772175252039</v>
      </c>
      <c r="F541" s="119">
        <f t="shared" si="41"/>
        <v>7.8284552595211263E-2</v>
      </c>
      <c r="G541" s="119">
        <f t="shared" si="42"/>
        <v>2.4793968500000001</v>
      </c>
      <c r="H541" s="119">
        <f>0.001013*Constantes!$D$6/(0.622*G541)</f>
        <v>4.4942802244470274E-2</v>
      </c>
      <c r="I541" s="119">
        <f t="shared" si="43"/>
        <v>0.3228445413311169</v>
      </c>
      <c r="J541" s="119">
        <f t="shared" si="44"/>
        <v>0.40869325459703054</v>
      </c>
      <c r="K541" s="119">
        <f>(Constantes!$D$12/0.8)*(Constantes!$D$7*J541^2+Constantes!$D$8*J541+Constantes!$D$9)</f>
        <v>14.055267648597923</v>
      </c>
      <c r="L541" s="119">
        <f>(Constantes!$D$12/0.8)*(0.00376*D541^2-0.0516*D541-6.967)</f>
        <v>-4.4527146249999996</v>
      </c>
      <c r="M541" s="13"/>
    </row>
    <row r="542" spans="2:13" x14ac:dyDescent="0.3">
      <c r="B542" s="12"/>
      <c r="C542" s="78">
        <v>537</v>
      </c>
      <c r="D542" s="67">
        <f>(Observaciones!D542+Observaciones!E542)/2</f>
        <v>8.85</v>
      </c>
      <c r="E542" s="119">
        <f t="shared" si="40"/>
        <v>1.1369954279192902</v>
      </c>
      <c r="F542" s="119">
        <f t="shared" si="41"/>
        <v>7.6900823791210993E-2</v>
      </c>
      <c r="G542" s="119">
        <f t="shared" si="42"/>
        <v>2.48010515</v>
      </c>
      <c r="H542" s="119">
        <f>0.001013*Constantes!$D$6/(0.622*G542)</f>
        <v>4.4929966906892042E-2</v>
      </c>
      <c r="I542" s="119">
        <f t="shared" si="43"/>
        <v>0.32068184992229182</v>
      </c>
      <c r="J542" s="119">
        <f t="shared" si="44"/>
        <v>0.40890531730977536</v>
      </c>
      <c r="K542" s="119">
        <f>(Constantes!$D$12/0.8)*(Constantes!$D$7*J542^2+Constantes!$D$8*J542+Constantes!$D$9)</f>
        <v>14.052376043677848</v>
      </c>
      <c r="L542" s="119">
        <f>(Constantes!$D$12/0.8)*(0.00376*D542^2-0.0516*D542-6.967)</f>
        <v>-4.455729625</v>
      </c>
      <c r="M542" s="13"/>
    </row>
    <row r="543" spans="2:13" x14ac:dyDescent="0.3">
      <c r="B543" s="12"/>
      <c r="C543" s="78">
        <v>538</v>
      </c>
      <c r="D543" s="67">
        <f>(Observaciones!D543+Observaciones!E543)/2</f>
        <v>8.9</v>
      </c>
      <c r="E543" s="119">
        <f t="shared" si="40"/>
        <v>1.1408469417770644</v>
      </c>
      <c r="F543" s="119">
        <f t="shared" si="41"/>
        <v>7.7129983670597452E-2</v>
      </c>
      <c r="G543" s="119">
        <f t="shared" si="42"/>
        <v>2.4799870999999998</v>
      </c>
      <c r="H543" s="119">
        <f>0.001013*Constantes!$D$6/(0.622*G543)</f>
        <v>4.4932105620675421E-2</v>
      </c>
      <c r="I543" s="119">
        <f t="shared" si="43"/>
        <v>0.3210432649226323</v>
      </c>
      <c r="J543" s="119">
        <f t="shared" si="44"/>
        <v>0.40899621255210172</v>
      </c>
      <c r="K543" s="119">
        <f>(Constantes!$D$12/0.8)*(Constantes!$D$7*J543^2+Constantes!$D$8*J543+Constantes!$D$9)</f>
        <v>14.051136398923472</v>
      </c>
      <c r="L543" s="119">
        <f>(Constantes!$D$12/0.8)*(0.00376*D543^2-0.0516*D543-6.967)</f>
        <v>-4.4552565</v>
      </c>
      <c r="M543" s="13"/>
    </row>
    <row r="544" spans="2:13" x14ac:dyDescent="0.3">
      <c r="B544" s="12"/>
      <c r="C544" s="78">
        <v>539</v>
      </c>
      <c r="D544" s="67">
        <f>(Observaciones!D544+Observaciones!E544)/2</f>
        <v>10</v>
      </c>
      <c r="E544" s="119">
        <f t="shared" si="40"/>
        <v>1.2285355953233976</v>
      </c>
      <c r="F544" s="119">
        <f t="shared" si="41"/>
        <v>8.2321156964857062E-2</v>
      </c>
      <c r="G544" s="119">
        <f t="shared" si="42"/>
        <v>2.4773899999999998</v>
      </c>
      <c r="H544" s="119">
        <f>0.001013*Constantes!$D$6/(0.622*G544)</f>
        <v>4.4979208891257547E-2</v>
      </c>
      <c r="I544" s="119">
        <f t="shared" si="43"/>
        <v>0.32889553570326324</v>
      </c>
      <c r="J544" s="119">
        <f t="shared" si="44"/>
        <v>0.40896591338978777</v>
      </c>
      <c r="K544" s="119">
        <f>(Constantes!$D$12/0.8)*(Constantes!$D$7*J544^2+Constantes!$D$8*J544+Constantes!$D$9)</f>
        <v>14.051549639545691</v>
      </c>
      <c r="L544" s="119">
        <f>(Constantes!$D$12/0.8)*(0.00376*D544^2-0.0516*D544-6.967)</f>
        <v>-4.4418749999999996</v>
      </c>
      <c r="M544" s="13"/>
    </row>
    <row r="545" spans="2:13" x14ac:dyDescent="0.3">
      <c r="B545" s="12"/>
      <c r="C545" s="78">
        <v>540</v>
      </c>
      <c r="D545" s="67">
        <f>(Observaciones!D545+Observaciones!E545)/2</f>
        <v>9</v>
      </c>
      <c r="E545" s="119">
        <f t="shared" si="40"/>
        <v>1.1485844230421196</v>
      </c>
      <c r="F545" s="119">
        <f t="shared" si="41"/>
        <v>7.759005371461257E-2</v>
      </c>
      <c r="G545" s="119">
        <f t="shared" si="42"/>
        <v>2.4797509999999998</v>
      </c>
      <c r="H545" s="119">
        <f>0.001013*Constantes!$D$6/(0.622*G545)</f>
        <v>4.493638365913051E-2</v>
      </c>
      <c r="I545" s="119">
        <f t="shared" si="43"/>
        <v>0.32176493751214225</v>
      </c>
      <c r="J545" s="119">
        <f t="shared" si="44"/>
        <v>0.40881442880112917</v>
      </c>
      <c r="K545" s="119">
        <f>(Constantes!$D$12/0.8)*(Constantes!$D$7*J545^2+Constantes!$D$8*J545+Constantes!$D$9)</f>
        <v>14.053615457114885</v>
      </c>
      <c r="L545" s="119">
        <f>(Constantes!$D$12/0.8)*(0.00376*D545^2-0.0516*D545-6.967)</f>
        <v>-4.454275</v>
      </c>
      <c r="M545" s="13"/>
    </row>
    <row r="546" spans="2:13" x14ac:dyDescent="0.3">
      <c r="B546" s="12"/>
      <c r="C546" s="78">
        <v>541</v>
      </c>
      <c r="D546" s="67">
        <f>(Observaciones!D546+Observaciones!E546)/2</f>
        <v>9</v>
      </c>
      <c r="E546" s="119">
        <f t="shared" si="40"/>
        <v>1.1485844230421196</v>
      </c>
      <c r="F546" s="119">
        <f t="shared" si="41"/>
        <v>7.759005371461257E-2</v>
      </c>
      <c r="G546" s="119">
        <f t="shared" si="42"/>
        <v>2.4797509999999998</v>
      </c>
      <c r="H546" s="119">
        <f>0.001013*Constantes!$D$6/(0.622*G546)</f>
        <v>4.493638365913051E-2</v>
      </c>
      <c r="I546" s="119">
        <f t="shared" si="43"/>
        <v>0.32176493751214225</v>
      </c>
      <c r="J546" s="119">
        <f t="shared" si="44"/>
        <v>0.40854180367427873</v>
      </c>
      <c r="K546" s="119">
        <f>(Constantes!$D$12/0.8)*(Constantes!$D$7*J546^2+Constantes!$D$8*J546+Constantes!$D$9)</f>
        <v>14.057332309872731</v>
      </c>
      <c r="L546" s="119">
        <f>(Constantes!$D$12/0.8)*(0.00376*D546^2-0.0516*D546-6.967)</f>
        <v>-4.454275</v>
      </c>
      <c r="M546" s="13"/>
    </row>
    <row r="547" spans="2:13" x14ac:dyDescent="0.3">
      <c r="B547" s="12"/>
      <c r="C547" s="78">
        <v>542</v>
      </c>
      <c r="D547" s="67">
        <f>(Observaciones!D547+Observaciones!E547)/2</f>
        <v>10.7</v>
      </c>
      <c r="E547" s="119">
        <f t="shared" si="40"/>
        <v>1.2873744557569893</v>
      </c>
      <c r="F547" s="119">
        <f t="shared" si="41"/>
        <v>8.5777518855556414E-2</v>
      </c>
      <c r="G547" s="119">
        <f t="shared" si="42"/>
        <v>2.4757373</v>
      </c>
      <c r="H547" s="119">
        <f>0.001013*Constantes!$D$6/(0.622*G547)</f>
        <v>4.5009235153952935E-2</v>
      </c>
      <c r="I547" s="119">
        <f t="shared" si="43"/>
        <v>0.33379183113820976</v>
      </c>
      <c r="J547" s="119">
        <f t="shared" si="44"/>
        <v>0.40814811879394536</v>
      </c>
      <c r="K547" s="119">
        <f>(Constantes!$D$12/0.8)*(Constantes!$D$7*J547^2+Constantes!$D$8*J547+Constantes!$D$9)</f>
        <v>14.062697424290816</v>
      </c>
      <c r="L547" s="119">
        <f>(Constantes!$D$12/0.8)*(0.00376*D547^2-0.0516*D547-6.967)</f>
        <v>-4.4303984999999999</v>
      </c>
      <c r="M547" s="13"/>
    </row>
    <row r="548" spans="2:13" x14ac:dyDescent="0.3">
      <c r="B548" s="12"/>
      <c r="C548" s="78">
        <v>543</v>
      </c>
      <c r="D548" s="67">
        <f>(Observaciones!D548+Observaciones!E548)/2</f>
        <v>9.0500000000000007</v>
      </c>
      <c r="E548" s="119">
        <f t="shared" si="40"/>
        <v>1.152470448883921</v>
      </c>
      <c r="F548" s="119">
        <f t="shared" si="41"/>
        <v>7.7820966290941845E-2</v>
      </c>
      <c r="G548" s="119">
        <f t="shared" si="42"/>
        <v>2.4796329500000001</v>
      </c>
      <c r="H548" s="119">
        <f>0.001013*Constantes!$D$6/(0.622*G548)</f>
        <v>4.4938522983860384E-2</v>
      </c>
      <c r="I548" s="119">
        <f t="shared" si="43"/>
        <v>0.32212519355648117</v>
      </c>
      <c r="J548" s="119">
        <f t="shared" si="44"/>
        <v>0.40763349081745559</v>
      </c>
      <c r="K548" s="119">
        <f>(Constantes!$D$12/0.8)*(Constantes!$D$7*J548^2+Constantes!$D$8*J548+Constantes!$D$9)</f>
        <v>14.069706797874339</v>
      </c>
      <c r="L548" s="119">
        <f>(Constantes!$D$12/0.8)*(0.00376*D548^2-0.0516*D548-6.967)</f>
        <v>-4.4537666250000001</v>
      </c>
      <c r="M548" s="13"/>
    </row>
    <row r="549" spans="2:13" x14ac:dyDescent="0.3">
      <c r="B549" s="12"/>
      <c r="C549" s="78">
        <v>544</v>
      </c>
      <c r="D549" s="67">
        <f>(Observaciones!D549+Observaciones!E549)/2</f>
        <v>10.95</v>
      </c>
      <c r="E549" s="119">
        <f t="shared" si="40"/>
        <v>1.3089806979693788</v>
      </c>
      <c r="F549" s="119">
        <f t="shared" si="41"/>
        <v>8.7041563253404466E-2</v>
      </c>
      <c r="G549" s="119">
        <f t="shared" si="42"/>
        <v>2.4751470499999999</v>
      </c>
      <c r="H549" s="119">
        <f>0.001013*Constantes!$D$6/(0.622*G549)</f>
        <v>4.5019968536864317E-2</v>
      </c>
      <c r="I549" s="119">
        <f t="shared" si="43"/>
        <v>0.33552114198285082</v>
      </c>
      <c r="J549" s="119">
        <f t="shared" si="44"/>
        <v>0.40699807224018525</v>
      </c>
      <c r="K549" s="119">
        <f>(Constantes!$D$12/0.8)*(Constantes!$D$7*J549^2+Constantes!$D$8*J549+Constantes!$D$9)</f>
        <v>14.078355203207654</v>
      </c>
      <c r="L549" s="119">
        <f>(Constantes!$D$12/0.8)*(0.00376*D549^2-0.0516*D549-6.967)</f>
        <v>-4.4257416249999997</v>
      </c>
      <c r="M549" s="13"/>
    </row>
    <row r="550" spans="2:13" x14ac:dyDescent="0.3">
      <c r="B550" s="12"/>
      <c r="C550" s="78">
        <v>545</v>
      </c>
      <c r="D550" s="67">
        <f>(Observaciones!D550+Observaciones!E550)/2</f>
        <v>11.35</v>
      </c>
      <c r="E550" s="119">
        <f t="shared" si="40"/>
        <v>1.3442138857215939</v>
      </c>
      <c r="F550" s="119">
        <f t="shared" si="41"/>
        <v>8.9097066304630032E-2</v>
      </c>
      <c r="G550" s="119">
        <f t="shared" si="42"/>
        <v>2.4742026500000001</v>
      </c>
      <c r="H550" s="119">
        <f>0.001013*Constantes!$D$6/(0.622*G550)</f>
        <v>4.5037152601510852E-2</v>
      </c>
      <c r="I550" s="119">
        <f t="shared" si="43"/>
        <v>0.33826658351104416</v>
      </c>
      <c r="J550" s="119">
        <f t="shared" si="44"/>
        <v>0.40624205135037245</v>
      </c>
      <c r="K550" s="119">
        <f>(Constantes!$D$12/0.8)*(Constantes!$D$7*J550^2+Constantes!$D$8*J550+Constantes!$D$9)</f>
        <v>14.088636193237081</v>
      </c>
      <c r="L550" s="119">
        <f>(Constantes!$D$12/0.8)*(0.00376*D550^2-0.0516*D550-6.967)</f>
        <v>-4.4176796249999999</v>
      </c>
      <c r="M550" s="13"/>
    </row>
    <row r="551" spans="2:13" x14ac:dyDescent="0.3">
      <c r="B551" s="12"/>
      <c r="C551" s="78">
        <v>546</v>
      </c>
      <c r="D551" s="67">
        <f>(Observaciones!D551+Observaciones!E551)/2</f>
        <v>9.75</v>
      </c>
      <c r="E551" s="119">
        <f t="shared" si="40"/>
        <v>1.208102321837458</v>
      </c>
      <c r="F551" s="119">
        <f t="shared" si="41"/>
        <v>8.1115893548976525E-2</v>
      </c>
      <c r="G551" s="119">
        <f t="shared" si="42"/>
        <v>2.4779802499999999</v>
      </c>
      <c r="H551" s="119">
        <f>0.001013*Constantes!$D$6/(0.622*G551)</f>
        <v>4.4968494932561519E-2</v>
      </c>
      <c r="I551" s="119">
        <f t="shared" si="43"/>
        <v>0.3271277184414379</v>
      </c>
      <c r="J551" s="119">
        <f t="shared" si="44"/>
        <v>0.40536565217332293</v>
      </c>
      <c r="K551" s="119">
        <f>(Constantes!$D$12/0.8)*(Constantes!$D$7*J551^2+Constantes!$D$8*J551+Constantes!$D$9)</f>
        <v>14.100542107785055</v>
      </c>
      <c r="L551" s="119">
        <f>(Constantes!$D$12/0.8)*(0.00376*D551^2-0.0516*D551-6.967)</f>
        <v>-4.4454156249999999</v>
      </c>
      <c r="M551" s="13"/>
    </row>
    <row r="552" spans="2:13" x14ac:dyDescent="0.3">
      <c r="B552" s="12"/>
      <c r="C552" s="78">
        <v>547</v>
      </c>
      <c r="D552" s="67">
        <f>(Observaciones!D552+Observaciones!E552)/2</f>
        <v>10.75</v>
      </c>
      <c r="E552" s="119">
        <f t="shared" si="40"/>
        <v>1.2916704499993741</v>
      </c>
      <c r="F552" s="119">
        <f t="shared" si="41"/>
        <v>8.602906751025155E-2</v>
      </c>
      <c r="G552" s="119">
        <f t="shared" si="42"/>
        <v>2.4756192499999998</v>
      </c>
      <c r="H552" s="119">
        <f>0.001013*Constantes!$D$6/(0.622*G552)</f>
        <v>4.5011381421077787E-2</v>
      </c>
      <c r="I552" s="119">
        <f t="shared" si="43"/>
        <v>0.33413851435416753</v>
      </c>
      <c r="J552" s="119">
        <f t="shared" si="44"/>
        <v>0.40436913440502725</v>
      </c>
      <c r="K552" s="119">
        <f>(Constantes!$D$12/0.8)*(Constantes!$D$7*J552^2+Constantes!$D$8*J552+Constantes!$D$9)</f>
        <v>14.114064081288136</v>
      </c>
      <c r="L552" s="119">
        <f>(Constantes!$D$12/0.8)*(0.00376*D552^2-0.0516*D552-6.967)</f>
        <v>-4.4294906249999997</v>
      </c>
      <c r="M552" s="13"/>
    </row>
    <row r="553" spans="2:13" x14ac:dyDescent="0.3">
      <c r="B553" s="12"/>
      <c r="C553" s="78">
        <v>548</v>
      </c>
      <c r="D553" s="67">
        <f>(Observaciones!D553+Observaciones!E553)/2</f>
        <v>10.9</v>
      </c>
      <c r="E553" s="119">
        <f t="shared" si="40"/>
        <v>1.3046341322396258</v>
      </c>
      <c r="F553" s="119">
        <f t="shared" si="41"/>
        <v>8.6787491598136493E-2</v>
      </c>
      <c r="G553" s="119">
        <f t="shared" si="42"/>
        <v>2.4752651000000001</v>
      </c>
      <c r="H553" s="119">
        <f>0.001013*Constantes!$D$6/(0.622*G553)</f>
        <v>4.5017821450766028E-2</v>
      </c>
      <c r="I553" s="119">
        <f t="shared" si="43"/>
        <v>0.33517610193237696</v>
      </c>
      <c r="J553" s="119">
        <f t="shared" si="44"/>
        <v>0.40325279333520658</v>
      </c>
      <c r="K553" s="119">
        <f>(Constantes!$D$12/0.8)*(Constantes!$D$7*J553^2+Constantes!$D$8*J553+Constantes!$D$9)</f>
        <v>14.129192051750161</v>
      </c>
      <c r="L553" s="119">
        <f>(Constantes!$D$12/0.8)*(0.00376*D553^2-0.0516*D553-6.967)</f>
        <v>-4.4266964999999994</v>
      </c>
      <c r="M553" s="13"/>
    </row>
    <row r="554" spans="2:13" x14ac:dyDescent="0.3">
      <c r="B554" s="12"/>
      <c r="C554" s="78">
        <v>549</v>
      </c>
      <c r="D554" s="67">
        <f>(Observaciones!D554+Observaciones!E554)/2</f>
        <v>10</v>
      </c>
      <c r="E554" s="119">
        <f t="shared" si="40"/>
        <v>1.2285355953233976</v>
      </c>
      <c r="F554" s="119">
        <f t="shared" si="41"/>
        <v>8.2321156964857062E-2</v>
      </c>
      <c r="G554" s="119">
        <f t="shared" si="42"/>
        <v>2.4773899999999998</v>
      </c>
      <c r="H554" s="119">
        <f>0.001013*Constantes!$D$6/(0.622*G554)</f>
        <v>4.4979208891257547E-2</v>
      </c>
      <c r="I554" s="119">
        <f t="shared" si="43"/>
        <v>0.32889553570326324</v>
      </c>
      <c r="J554" s="119">
        <f t="shared" si="44"/>
        <v>0.40201695975981283</v>
      </c>
      <c r="K554" s="119">
        <f>(Constantes!$D$12/0.8)*(Constantes!$D$7*J554^2+Constantes!$D$8*J554+Constantes!$D$9)</f>
        <v>14.145914770900381</v>
      </c>
      <c r="L554" s="119">
        <f>(Constantes!$D$12/0.8)*(0.00376*D554^2-0.0516*D554-6.967)</f>
        <v>-4.4418749999999996</v>
      </c>
      <c r="M554" s="13"/>
    </row>
    <row r="555" spans="2:13" x14ac:dyDescent="0.3">
      <c r="B555" s="12"/>
      <c r="C555" s="78">
        <v>550</v>
      </c>
      <c r="D555" s="67">
        <f>(Observaciones!D555+Observaciones!E555)/2</f>
        <v>11.65</v>
      </c>
      <c r="E555" s="119">
        <f t="shared" si="40"/>
        <v>1.3711829440577765</v>
      </c>
      <c r="F555" s="119">
        <f t="shared" si="41"/>
        <v>9.0665715946703279E-2</v>
      </c>
      <c r="G555" s="119">
        <f t="shared" si="42"/>
        <v>2.4734943499999997</v>
      </c>
      <c r="H555" s="119">
        <f>0.001013*Constantes!$D$6/(0.622*G555)</f>
        <v>4.5050049261326407E-2</v>
      </c>
      <c r="I555" s="119">
        <f t="shared" si="43"/>
        <v>0.34030820325039612</v>
      </c>
      <c r="J555" s="119">
        <f t="shared" si="44"/>
        <v>0.40066199988300538</v>
      </c>
      <c r="K555" s="119">
        <f>(Constantes!$D$12/0.8)*(Constantes!$D$7*J555^2+Constantes!$D$8*J555+Constantes!$D$9)</f>
        <v>14.164219815545065</v>
      </c>
      <c r="L555" s="119">
        <f>(Constantes!$D$12/0.8)*(0.00376*D555^2-0.0516*D555-6.967)</f>
        <v>-4.4111396249999997</v>
      </c>
      <c r="M555" s="13"/>
    </row>
    <row r="556" spans="2:13" x14ac:dyDescent="0.3">
      <c r="B556" s="12"/>
      <c r="C556" s="78">
        <v>551</v>
      </c>
      <c r="D556" s="67">
        <f>(Observaciones!D556+Observaciones!E556)/2</f>
        <v>11.45</v>
      </c>
      <c r="E556" s="119">
        <f t="shared" si="40"/>
        <v>1.3531513167724236</v>
      </c>
      <c r="F556" s="119">
        <f t="shared" si="41"/>
        <v>8.9617358691077773E-2</v>
      </c>
      <c r="G556" s="119">
        <f t="shared" si="42"/>
        <v>2.4739665500000001</v>
      </c>
      <c r="H556" s="119">
        <f>0.001013*Constantes!$D$6/(0.622*G556)</f>
        <v>4.504145066759796E-2</v>
      </c>
      <c r="I556" s="119">
        <f t="shared" si="43"/>
        <v>0.33894879271912193</v>
      </c>
      <c r="J556" s="119">
        <f t="shared" si="44"/>
        <v>0.39918831520863868</v>
      </c>
      <c r="K556" s="119">
        <f>(Constantes!$D$12/0.8)*(Constantes!$D$7*J556^2+Constantes!$D$8*J556+Constantes!$D$9)</f>
        <v>14.184093600099681</v>
      </c>
      <c r="L556" s="119">
        <f>(Constantes!$D$12/0.8)*(0.00376*D556^2-0.0516*D556-6.967)</f>
        <v>-4.4155466249999993</v>
      </c>
      <c r="M556" s="13"/>
    </row>
    <row r="557" spans="2:13" x14ac:dyDescent="0.3">
      <c r="B557" s="12"/>
      <c r="C557" s="78">
        <v>552</v>
      </c>
      <c r="D557" s="67">
        <f>(Observaciones!D557+Observaciones!E557)/2</f>
        <v>11.7</v>
      </c>
      <c r="E557" s="119">
        <f t="shared" si="40"/>
        <v>1.3757236996547897</v>
      </c>
      <c r="F557" s="119">
        <f t="shared" si="41"/>
        <v>9.0929432125051668E-2</v>
      </c>
      <c r="G557" s="119">
        <f t="shared" si="42"/>
        <v>2.4733763</v>
      </c>
      <c r="H557" s="119">
        <f>0.001013*Constantes!$D$6/(0.622*G557)</f>
        <v>4.5052199422753639E-2</v>
      </c>
      <c r="I557" s="119">
        <f t="shared" si="43"/>
        <v>0.3406470099449177</v>
      </c>
      <c r="J557" s="119">
        <f t="shared" si="44"/>
        <v>0.39759634242128605</v>
      </c>
      <c r="K557" s="119">
        <f>(Constantes!$D$12/0.8)*(Constantes!$D$7*J557^2+Constantes!$D$8*J557+Constantes!$D$9)</f>
        <v>14.205521390287499</v>
      </c>
      <c r="L557" s="119">
        <f>(Constantes!$D$12/0.8)*(0.00376*D557^2-0.0516*D557-6.967)</f>
        <v>-4.4100085</v>
      </c>
      <c r="M557" s="13"/>
    </row>
    <row r="558" spans="2:13" x14ac:dyDescent="0.3">
      <c r="B558" s="12"/>
      <c r="C558" s="78">
        <v>553</v>
      </c>
      <c r="D558" s="67">
        <f>(Observaciones!D558+Observaciones!E558)/2</f>
        <v>9.75</v>
      </c>
      <c r="E558" s="119">
        <f t="shared" si="40"/>
        <v>1.208102321837458</v>
      </c>
      <c r="F558" s="119">
        <f t="shared" si="41"/>
        <v>8.1115893548976525E-2</v>
      </c>
      <c r="G558" s="119">
        <f t="shared" si="42"/>
        <v>2.4779802499999999</v>
      </c>
      <c r="H558" s="119">
        <f>0.001013*Constantes!$D$6/(0.622*G558)</f>
        <v>4.4968494932561519E-2</v>
      </c>
      <c r="I558" s="119">
        <f t="shared" si="43"/>
        <v>0.3271277184414379</v>
      </c>
      <c r="J558" s="119">
        <f t="shared" si="44"/>
        <v>0.3958865532568423</v>
      </c>
      <c r="K558" s="119">
        <f>(Constantes!$D$12/0.8)*(Constantes!$D$7*J558^2+Constantes!$D$8*J558+Constantes!$D$9)</f>
        <v>14.228487317989025</v>
      </c>
      <c r="L558" s="119">
        <f>(Constantes!$D$12/0.8)*(0.00376*D558^2-0.0516*D558-6.967)</f>
        <v>-4.4454156249999999</v>
      </c>
      <c r="M558" s="13"/>
    </row>
    <row r="559" spans="2:13" x14ac:dyDescent="0.3">
      <c r="B559" s="12"/>
      <c r="C559" s="78">
        <v>554</v>
      </c>
      <c r="D559" s="67">
        <f>(Observaciones!D559+Observaciones!E559)/2</f>
        <v>8.3000000000000007</v>
      </c>
      <c r="E559" s="119">
        <f t="shared" si="40"/>
        <v>1.0953778240340981</v>
      </c>
      <c r="F559" s="119">
        <f t="shared" si="41"/>
        <v>7.4418202097829511E-2</v>
      </c>
      <c r="G559" s="119">
        <f t="shared" si="42"/>
        <v>2.4814037</v>
      </c>
      <c r="H559" s="119">
        <f>0.001013*Constantes!$D$6/(0.622*G559)</f>
        <v>4.4906454485867227E-2</v>
      </c>
      <c r="I559" s="119">
        <f t="shared" si="43"/>
        <v>0.31668106733869283</v>
      </c>
      <c r="J559" s="119">
        <f t="shared" si="44"/>
        <v>0.39405945436273693</v>
      </c>
      <c r="K559" s="119">
        <f>(Constantes!$D$12/0.8)*(Constantes!$D$7*J559^2+Constantes!$D$8*J559+Constantes!$D$9)</f>
        <v>14.252974397225525</v>
      </c>
      <c r="L559" s="119">
        <f>(Constantes!$D$12/0.8)*(0.00376*D559^2-0.0516*D559-6.967)</f>
        <v>-4.4601585000000004</v>
      </c>
      <c r="M559" s="13"/>
    </row>
    <row r="560" spans="2:13" x14ac:dyDescent="0.3">
      <c r="B560" s="12"/>
      <c r="C560" s="78">
        <v>555</v>
      </c>
      <c r="D560" s="67">
        <f>(Observaciones!D560+Observaciones!E560)/2</f>
        <v>7.2</v>
      </c>
      <c r="E560" s="119">
        <f t="shared" si="40"/>
        <v>1.0161453093242518</v>
      </c>
      <c r="F560" s="119">
        <f t="shared" si="41"/>
        <v>6.9657846489614608E-2</v>
      </c>
      <c r="G560" s="119">
        <f t="shared" si="42"/>
        <v>2.4840008</v>
      </c>
      <c r="H560" s="119">
        <f>0.001013*Constantes!$D$6/(0.622*G560)</f>
        <v>4.4859503392717312E-2</v>
      </c>
      <c r="I560" s="119">
        <f t="shared" si="43"/>
        <v>0.30854432891657324</v>
      </c>
      <c r="J560" s="119">
        <f t="shared" si="44"/>
        <v>0.39211558714780415</v>
      </c>
      <c r="K560" s="119">
        <f>(Constantes!$D$12/0.8)*(Constantes!$D$7*J560^2+Constantes!$D$8*J560+Constantes!$D$9)</f>
        <v>14.278964541258453</v>
      </c>
      <c r="L560" s="119">
        <f>(Constantes!$D$12/0.8)*(0.00376*D560^2-0.0516*D560-6.967)</f>
        <v>-4.4647509999999997</v>
      </c>
      <c r="M560" s="13"/>
    </row>
    <row r="561" spans="2:13" x14ac:dyDescent="0.3">
      <c r="B561" s="12"/>
      <c r="C561" s="78">
        <v>556</v>
      </c>
      <c r="D561" s="67">
        <f>(Observaciones!D561+Observaciones!E561)/2</f>
        <v>9.5500000000000007</v>
      </c>
      <c r="E561" s="119">
        <f t="shared" si="40"/>
        <v>1.1919715122427115</v>
      </c>
      <c r="F561" s="119">
        <f t="shared" si="41"/>
        <v>8.0162557967816087E-2</v>
      </c>
      <c r="G561" s="119">
        <f t="shared" si="42"/>
        <v>2.4784524499999998</v>
      </c>
      <c r="H561" s="119">
        <f>0.001013*Constantes!$D$6/(0.622*G561)</f>
        <v>4.4959927439847613E-2</v>
      </c>
      <c r="I561" s="119">
        <f t="shared" si="43"/>
        <v>0.32570629948063018</v>
      </c>
      <c r="J561" s="119">
        <f t="shared" si="44"/>
        <v>0.39005552762185219</v>
      </c>
      <c r="K561" s="119">
        <f>(Constantes!$D$12/0.8)*(Constantes!$D$7*J561^2+Constantes!$D$8*J561+Constantes!$D$9)</f>
        <v>14.306438580785443</v>
      </c>
      <c r="L561" s="119">
        <f>(Constantes!$D$12/0.8)*(0.00376*D561^2-0.0516*D561-6.967)</f>
        <v>-4.4480366249999994</v>
      </c>
      <c r="M561" s="13"/>
    </row>
    <row r="562" spans="2:13" x14ac:dyDescent="0.3">
      <c r="B562" s="12"/>
      <c r="C562" s="78">
        <v>557</v>
      </c>
      <c r="D562" s="67">
        <f>(Observaciones!D562+Observaciones!E562)/2</f>
        <v>10.950000000000001</v>
      </c>
      <c r="E562" s="119">
        <f t="shared" si="40"/>
        <v>1.3089806979693788</v>
      </c>
      <c r="F562" s="119">
        <f t="shared" si="41"/>
        <v>8.7041563253404466E-2</v>
      </c>
      <c r="G562" s="119">
        <f t="shared" si="42"/>
        <v>2.4751470499999999</v>
      </c>
      <c r="H562" s="119">
        <f>0.001013*Constantes!$D$6/(0.622*G562)</f>
        <v>4.5019968536864317E-2</v>
      </c>
      <c r="I562" s="119">
        <f t="shared" si="43"/>
        <v>0.33552114198285082</v>
      </c>
      <c r="J562" s="119">
        <f t="shared" si="44"/>
        <v>0.38787988622497821</v>
      </c>
      <c r="K562" s="119">
        <f>(Constantes!$D$12/0.8)*(Constantes!$D$7*J562^2+Constantes!$D$8*J562+Constantes!$D$9)</f>
        <v>14.335376283212305</v>
      </c>
      <c r="L562" s="119">
        <f>(Constantes!$D$12/0.8)*(0.00376*D562^2-0.0516*D562-6.967)</f>
        <v>-4.4257416249999997</v>
      </c>
      <c r="M562" s="13"/>
    </row>
    <row r="563" spans="2:13" x14ac:dyDescent="0.3">
      <c r="B563" s="12"/>
      <c r="C563" s="78">
        <v>558</v>
      </c>
      <c r="D563" s="67">
        <f>(Observaciones!D563+Observaciones!E563)/2</f>
        <v>10.8</v>
      </c>
      <c r="E563" s="119">
        <f t="shared" si="40"/>
        <v>1.2959790398301012</v>
      </c>
      <c r="F563" s="119">
        <f t="shared" si="41"/>
        <v>8.6281245002912968E-2</v>
      </c>
      <c r="G563" s="119">
        <f t="shared" si="42"/>
        <v>2.4755012000000001</v>
      </c>
      <c r="H563" s="119">
        <f>0.001013*Constantes!$D$6/(0.622*G563)</f>
        <v>4.5013527892902062E-2</v>
      </c>
      <c r="I563" s="119">
        <f t="shared" si="43"/>
        <v>0.33448478758535966</v>
      </c>
      <c r="J563" s="119">
        <f t="shared" si="44"/>
        <v>0.3855893076466822</v>
      </c>
      <c r="K563" s="119">
        <f>(Constantes!$D$12/0.8)*(Constantes!$D$7*J563^2+Constantes!$D$8*J563+Constantes!$D$9)</f>
        <v>14.365756372979121</v>
      </c>
      <c r="L563" s="119">
        <f>(Constantes!$D$12/0.8)*(0.00376*D563^2-0.0516*D563-6.967)</f>
        <v>-4.4285709999999998</v>
      </c>
      <c r="M563" s="13"/>
    </row>
    <row r="564" spans="2:13" x14ac:dyDescent="0.3">
      <c r="B564" s="12"/>
      <c r="C564" s="78">
        <v>559</v>
      </c>
      <c r="D564" s="67">
        <f>(Observaciones!D564+Observaciones!E564)/2</f>
        <v>9</v>
      </c>
      <c r="E564" s="119">
        <f t="shared" si="40"/>
        <v>1.1485844230421196</v>
      </c>
      <c r="F564" s="119">
        <f t="shared" si="41"/>
        <v>7.759005371461257E-2</v>
      </c>
      <c r="G564" s="119">
        <f t="shared" si="42"/>
        <v>2.4797509999999998</v>
      </c>
      <c r="H564" s="119">
        <f>0.001013*Constantes!$D$6/(0.622*G564)</f>
        <v>4.493638365913051E-2</v>
      </c>
      <c r="I564" s="119">
        <f t="shared" si="43"/>
        <v>0.32176493751214225</v>
      </c>
      <c r="J564" s="119">
        <f t="shared" si="44"/>
        <v>0.38318447063483141</v>
      </c>
      <c r="K564" s="119">
        <f>(Constantes!$D$12/0.8)*(Constantes!$D$7*J564^2+Constantes!$D$8*J564+Constantes!$D$9)</f>
        <v>14.397556552917521</v>
      </c>
      <c r="L564" s="119">
        <f>(Constantes!$D$12/0.8)*(0.00376*D564^2-0.0516*D564-6.967)</f>
        <v>-4.454275</v>
      </c>
      <c r="M564" s="13"/>
    </row>
    <row r="565" spans="2:13" x14ac:dyDescent="0.3">
      <c r="B565" s="12"/>
      <c r="C565" s="78">
        <v>560</v>
      </c>
      <c r="D565" s="67">
        <f>(Observaciones!D565+Observaciones!E565)/2</f>
        <v>8.15</v>
      </c>
      <c r="E565" s="119">
        <f t="shared" si="40"/>
        <v>1.0842628845563618</v>
      </c>
      <c r="F565" s="119">
        <f t="shared" si="41"/>
        <v>7.3753132863077983E-2</v>
      </c>
      <c r="G565" s="119">
        <f t="shared" si="42"/>
        <v>2.4817578499999997</v>
      </c>
      <c r="H565" s="119">
        <f>0.001013*Constantes!$D$6/(0.622*G565)</f>
        <v>4.4900046277727111E-2</v>
      </c>
      <c r="I565" s="119">
        <f t="shared" si="43"/>
        <v>0.3155820076579775</v>
      </c>
      <c r="J565" s="119">
        <f t="shared" si="44"/>
        <v>0.38066608779453365</v>
      </c>
      <c r="K565" s="119">
        <f>(Constantes!$D$12/0.8)*(Constantes!$D$7*J565^2+Constantes!$D$8*J565+Constantes!$D$9)</f>
        <v>14.430753526614854</v>
      </c>
      <c r="L565" s="119">
        <f>(Constantes!$D$12/0.8)*(0.00376*D565^2-0.0516*D565-6.967)</f>
        <v>-4.4611196249999994</v>
      </c>
      <c r="M565" s="13"/>
    </row>
    <row r="566" spans="2:13" x14ac:dyDescent="0.3">
      <c r="B566" s="12"/>
      <c r="C566" s="78">
        <v>561</v>
      </c>
      <c r="D566" s="67">
        <f>(Observaciones!D566+Observaciones!E566)/2</f>
        <v>9.6999999999999993</v>
      </c>
      <c r="E566" s="119">
        <f t="shared" si="40"/>
        <v>1.2040517259211223</v>
      </c>
      <c r="F566" s="119">
        <f t="shared" si="41"/>
        <v>8.0876657096899784E-2</v>
      </c>
      <c r="G566" s="119">
        <f t="shared" si="42"/>
        <v>2.4780983000000001</v>
      </c>
      <c r="H566" s="119">
        <f>0.001013*Constantes!$D$6/(0.622*G566)</f>
        <v>4.4966352753283652E-2</v>
      </c>
      <c r="I566" s="119">
        <f t="shared" si="43"/>
        <v>0.32677295878905227</v>
      </c>
      <c r="J566" s="119">
        <f t="shared" si="44"/>
        <v>0.37803490537697526</v>
      </c>
      <c r="K566" s="119">
        <f>(Constantes!$D$12/0.8)*(Constantes!$D$7*J566^2+Constantes!$D$8*J566+Constantes!$D$9)</f>
        <v>14.465323021760135</v>
      </c>
      <c r="L566" s="119">
        <f>(Constantes!$D$12/0.8)*(0.00376*D566^2-0.0516*D566-6.967)</f>
        <v>-4.4460885000000001</v>
      </c>
      <c r="M566" s="13"/>
    </row>
    <row r="567" spans="2:13" x14ac:dyDescent="0.3">
      <c r="B567" s="12"/>
      <c r="C567" s="78">
        <v>562</v>
      </c>
      <c r="D567" s="67">
        <f>(Observaciones!D567+Observaciones!E567)/2</f>
        <v>9</v>
      </c>
      <c r="E567" s="119">
        <f t="shared" si="40"/>
        <v>1.1485844230421196</v>
      </c>
      <c r="F567" s="119">
        <f t="shared" si="41"/>
        <v>7.759005371461257E-2</v>
      </c>
      <c r="G567" s="119">
        <f t="shared" si="42"/>
        <v>2.4797509999999998</v>
      </c>
      <c r="H567" s="119">
        <f>0.001013*Constantes!$D$6/(0.622*G567)</f>
        <v>4.493638365913051E-2</v>
      </c>
      <c r="I567" s="119">
        <f t="shared" si="43"/>
        <v>0.32176493751214225</v>
      </c>
      <c r="J567" s="119">
        <f t="shared" si="44"/>
        <v>0.37529170305829229</v>
      </c>
      <c r="K567" s="119">
        <f>(Constantes!$D$12/0.8)*(Constantes!$D$7*J567^2+Constantes!$D$8*J567+Constantes!$D$9)</f>
        <v>14.501239814445128</v>
      </c>
      <c r="L567" s="119">
        <f>(Constantes!$D$12/0.8)*(0.00376*D567^2-0.0516*D567-6.967)</f>
        <v>-4.454275</v>
      </c>
      <c r="M567" s="13"/>
    </row>
    <row r="568" spans="2:13" x14ac:dyDescent="0.3">
      <c r="B568" s="12"/>
      <c r="C568" s="78">
        <v>563</v>
      </c>
      <c r="D568" s="67">
        <f>(Observaciones!D568+Observaciones!E568)/2</f>
        <v>8.5500000000000007</v>
      </c>
      <c r="E568" s="119">
        <f t="shared" si="40"/>
        <v>1.1141256884066946</v>
      </c>
      <c r="F568" s="119">
        <f t="shared" si="41"/>
        <v>7.553804083049119E-2</v>
      </c>
      <c r="G568" s="119">
        <f t="shared" si="42"/>
        <v>2.4808134499999999</v>
      </c>
      <c r="H568" s="119">
        <f>0.001013*Constantes!$D$6/(0.622*G568)</f>
        <v>4.4917138898578825E-2</v>
      </c>
      <c r="I568" s="119">
        <f t="shared" si="43"/>
        <v>0.31850530773396696</v>
      </c>
      <c r="J568" s="119">
        <f t="shared" si="44"/>
        <v>0.37243729370853446</v>
      </c>
      <c r="K568" s="119">
        <f>(Constantes!$D$12/0.8)*(Constantes!$D$7*J568^2+Constantes!$D$8*J568+Constantes!$D$9)</f>
        <v>14.53847775439332</v>
      </c>
      <c r="L568" s="119">
        <f>(Constantes!$D$12/0.8)*(0.00376*D568^2-0.0516*D568-6.967)</f>
        <v>-4.458321625</v>
      </c>
      <c r="M568" s="13"/>
    </row>
    <row r="569" spans="2:13" x14ac:dyDescent="0.3">
      <c r="B569" s="12"/>
      <c r="C569" s="78">
        <v>564</v>
      </c>
      <c r="D569" s="67">
        <f>(Observaciones!D569+Observaciones!E569)/2</f>
        <v>9.25</v>
      </c>
      <c r="E569" s="119">
        <f t="shared" si="40"/>
        <v>1.1681304715350127</v>
      </c>
      <c r="F569" s="119">
        <f t="shared" si="41"/>
        <v>7.8750495180281335E-2</v>
      </c>
      <c r="G569" s="119">
        <f t="shared" si="42"/>
        <v>2.4791607499999997</v>
      </c>
      <c r="H569" s="119">
        <f>0.001013*Constantes!$D$6/(0.622*G569)</f>
        <v>4.4947082320141017E-2</v>
      </c>
      <c r="I569" s="119">
        <f t="shared" si="43"/>
        <v>0.32356233167857845</v>
      </c>
      <c r="J569" s="119">
        <f t="shared" si="44"/>
        <v>0.36947252315079576</v>
      </c>
      <c r="K569" s="119">
        <f>(Constantes!$D$12/0.8)*(Constantes!$D$7*J569^2+Constantes!$D$8*J569+Constantes!$D$9)</f>
        <v>14.577009791088065</v>
      </c>
      <c r="L569" s="119">
        <f>(Constantes!$D$12/0.8)*(0.00376*D569^2-0.0516*D569-6.967)</f>
        <v>-4.4516156249999996</v>
      </c>
      <c r="M569" s="13"/>
    </row>
    <row r="570" spans="2:13" x14ac:dyDescent="0.3">
      <c r="B570" s="12"/>
      <c r="C570" s="78">
        <v>565</v>
      </c>
      <c r="D570" s="67">
        <f>(Observaciones!D570+Observaciones!E570)/2</f>
        <v>9.15</v>
      </c>
      <c r="E570" s="119">
        <f t="shared" si="40"/>
        <v>1.1602772175252039</v>
      </c>
      <c r="F570" s="119">
        <f t="shared" si="41"/>
        <v>7.8284552595211263E-2</v>
      </c>
      <c r="G570" s="119">
        <f t="shared" si="42"/>
        <v>2.4793968500000001</v>
      </c>
      <c r="H570" s="119">
        <f>0.001013*Constantes!$D$6/(0.622*G570)</f>
        <v>4.4942802244470274E-2</v>
      </c>
      <c r="I570" s="119">
        <f t="shared" si="43"/>
        <v>0.3228445413311169</v>
      </c>
      <c r="J570" s="119">
        <f t="shared" si="44"/>
        <v>0.36639826991057795</v>
      </c>
      <c r="K570" s="119">
        <f>(Constantes!$D$12/0.8)*(Constantes!$D$7*J570^2+Constantes!$D$8*J570+Constantes!$D$9)</f>
        <v>14.616808000770527</v>
      </c>
      <c r="L570" s="119">
        <f>(Constantes!$D$12/0.8)*(0.00376*D570^2-0.0516*D570-6.967)</f>
        <v>-4.4527146249999996</v>
      </c>
      <c r="M570" s="13"/>
    </row>
    <row r="571" spans="2:13" x14ac:dyDescent="0.3">
      <c r="B571" s="12"/>
      <c r="C571" s="78">
        <v>566</v>
      </c>
      <c r="D571" s="67">
        <f>(Observaciones!D571+Observaciones!E571)/2</f>
        <v>8.1</v>
      </c>
      <c r="E571" s="119">
        <f t="shared" si="40"/>
        <v>1.0805800307855125</v>
      </c>
      <c r="F571" s="119">
        <f t="shared" si="41"/>
        <v>7.3532575031085901E-2</v>
      </c>
      <c r="G571" s="119">
        <f t="shared" si="42"/>
        <v>2.4818758999999999</v>
      </c>
      <c r="H571" s="119">
        <f>0.001013*Constantes!$D$6/(0.622*G571)</f>
        <v>4.4897910614754163E-2</v>
      </c>
      <c r="I571" s="119">
        <f t="shared" si="43"/>
        <v>0.31521490702492766</v>
      </c>
      <c r="J571" s="119">
        <f t="shared" si="44"/>
        <v>0.36321544495546271</v>
      </c>
      <c r="K571" s="119">
        <f>(Constantes!$D$12/0.8)*(Constantes!$D$7*J571^2+Constantes!$D$8*J571+Constantes!$D$9)</f>
        <v>14.657843614276867</v>
      </c>
      <c r="L571" s="119">
        <f>(Constantes!$D$12/0.8)*(0.00376*D571^2-0.0516*D571-6.967)</f>
        <v>-4.4614165000000003</v>
      </c>
      <c r="M571" s="13"/>
    </row>
    <row r="572" spans="2:13" x14ac:dyDescent="0.3">
      <c r="B572" s="12"/>
      <c r="C572" s="78">
        <v>567</v>
      </c>
      <c r="D572" s="67">
        <f>(Observaciones!D572+Observaciones!E572)/2</f>
        <v>6.95</v>
      </c>
      <c r="E572" s="119">
        <f t="shared" si="40"/>
        <v>0.99885837988260118</v>
      </c>
      <c r="F572" s="119">
        <f t="shared" si="41"/>
        <v>6.8613050260539377E-2</v>
      </c>
      <c r="G572" s="119">
        <f t="shared" si="42"/>
        <v>2.4845910499999997</v>
      </c>
      <c r="H572" s="119">
        <f>0.001013*Constantes!$D$6/(0.622*G572)</f>
        <v>4.4848846378607275E-2</v>
      </c>
      <c r="I572" s="119">
        <f t="shared" si="43"/>
        <v>0.30667072251816546</v>
      </c>
      <c r="J572" s="119">
        <f t="shared" si="44"/>
        <v>0.35992499142517614</v>
      </c>
      <c r="K572" s="119">
        <f>(Constantes!$D$12/0.8)*(Constantes!$D$7*J572^2+Constantes!$D$8*J572+Constantes!$D$9)</f>
        <v>14.700087045683155</v>
      </c>
      <c r="L572" s="119">
        <f>(Constantes!$D$12/0.8)*(0.00376*D572^2-0.0516*D572-6.967)</f>
        <v>-4.4650016249999993</v>
      </c>
      <c r="M572" s="13"/>
    </row>
    <row r="573" spans="2:13" x14ac:dyDescent="0.3">
      <c r="B573" s="12"/>
      <c r="C573" s="78">
        <v>568</v>
      </c>
      <c r="D573" s="67">
        <f>(Observaciones!D573+Observaciones!E573)/2</f>
        <v>9.6</v>
      </c>
      <c r="E573" s="119">
        <f t="shared" si="40"/>
        <v>1.1959863511942588</v>
      </c>
      <c r="F573" s="119">
        <f t="shared" si="41"/>
        <v>8.0399990537899965E-2</v>
      </c>
      <c r="G573" s="119">
        <f t="shared" si="42"/>
        <v>2.4783344</v>
      </c>
      <c r="H573" s="119">
        <f>0.001013*Constantes!$D$6/(0.622*G573)</f>
        <v>4.4962069006955853E-2</v>
      </c>
      <c r="I573" s="119">
        <f t="shared" si="43"/>
        <v>0.32606224862655375</v>
      </c>
      <c r="J573" s="119">
        <f t="shared" si="44"/>
        <v>0.35652788435211252</v>
      </c>
      <c r="K573" s="119">
        <f>(Constantes!$D$12/0.8)*(Constantes!$D$7*J573^2+Constantes!$D$8*J573+Constantes!$D$9)</f>
        <v>14.743507921725858</v>
      </c>
      <c r="L573" s="119">
        <f>(Constantes!$D$12/0.8)*(0.00376*D573^2-0.0516*D573-6.967)</f>
        <v>-4.4473989999999999</v>
      </c>
      <c r="M573" s="13"/>
    </row>
    <row r="574" spans="2:13" x14ac:dyDescent="0.3">
      <c r="B574" s="12"/>
      <c r="C574" s="78">
        <v>569</v>
      </c>
      <c r="D574" s="67">
        <f>(Observaciones!D574+Observaciones!E574)/2</f>
        <v>9</v>
      </c>
      <c r="E574" s="119">
        <f t="shared" si="40"/>
        <v>1.1485844230421196</v>
      </c>
      <c r="F574" s="119">
        <f t="shared" si="41"/>
        <v>7.759005371461257E-2</v>
      </c>
      <c r="G574" s="119">
        <f t="shared" si="42"/>
        <v>2.4797509999999998</v>
      </c>
      <c r="H574" s="119">
        <f>0.001013*Constantes!$D$6/(0.622*G574)</f>
        <v>4.493638365913051E-2</v>
      </c>
      <c r="I574" s="119">
        <f t="shared" si="43"/>
        <v>0.32176493751214225</v>
      </c>
      <c r="J574" s="119">
        <f t="shared" si="44"/>
        <v>0.35302513037241368</v>
      </c>
      <c r="K574" s="119">
        <f>(Constantes!$D$12/0.8)*(Constantes!$D$7*J574^2+Constantes!$D$8*J574+Constantes!$D$9)</f>
        <v>14.78807511196452</v>
      </c>
      <c r="L574" s="119">
        <f>(Constantes!$D$12/0.8)*(0.00376*D574^2-0.0516*D574-6.967)</f>
        <v>-4.454275</v>
      </c>
      <c r="M574" s="13"/>
    </row>
    <row r="575" spans="2:13" x14ac:dyDescent="0.3">
      <c r="B575" s="12"/>
      <c r="C575" s="78">
        <v>570</v>
      </c>
      <c r="D575" s="67">
        <f>(Observaciones!D575+Observaciones!E575)/2</f>
        <v>9.8500000000000014</v>
      </c>
      <c r="E575" s="119">
        <f t="shared" si="40"/>
        <v>1.2162394815909716</v>
      </c>
      <c r="F575" s="119">
        <f t="shared" si="41"/>
        <v>8.1596178970055125E-2</v>
      </c>
      <c r="G575" s="119">
        <f t="shared" si="42"/>
        <v>2.4777441499999999</v>
      </c>
      <c r="H575" s="119">
        <f>0.001013*Constantes!$D$6/(0.622*G575)</f>
        <v>4.4972779903491057E-2</v>
      </c>
      <c r="I575" s="119">
        <f t="shared" si="43"/>
        <v>0.32783604352575479</v>
      </c>
      <c r="J575" s="119">
        <f t="shared" si="44"/>
        <v>0.34941776742767933</v>
      </c>
      <c r="K575" s="119">
        <f>(Constantes!$D$12/0.8)*(Constantes!$D$7*J575^2+Constantes!$D$8*J575+Constantes!$D$9)</f>
        <v>14.83375675965274</v>
      </c>
      <c r="L575" s="119">
        <f>(Constantes!$D$12/0.8)*(0.00376*D575^2-0.0516*D575-6.967)</f>
        <v>-4.4440346249999996</v>
      </c>
      <c r="M575" s="13"/>
    </row>
    <row r="576" spans="2:13" x14ac:dyDescent="0.3">
      <c r="B576" s="12"/>
      <c r="C576" s="78">
        <v>571</v>
      </c>
      <c r="D576" s="67">
        <f>(Observaciones!D576+Observaciones!E576)/2</f>
        <v>9.85</v>
      </c>
      <c r="E576" s="119">
        <f t="shared" si="40"/>
        <v>1.2162394815909714</v>
      </c>
      <c r="F576" s="119">
        <f t="shared" si="41"/>
        <v>8.1596178970055111E-2</v>
      </c>
      <c r="G576" s="119">
        <f t="shared" si="42"/>
        <v>2.4777441499999999</v>
      </c>
      <c r="H576" s="119">
        <f>0.001013*Constantes!$D$6/(0.622*G576)</f>
        <v>4.4972779903491057E-2</v>
      </c>
      <c r="I576" s="119">
        <f t="shared" si="43"/>
        <v>0.32783604352575479</v>
      </c>
      <c r="J576" s="119">
        <f t="shared" si="44"/>
        <v>0.34570686445740301</v>
      </c>
      <c r="K576" s="119">
        <f>(Constantes!$D$12/0.8)*(Constantes!$D$7*J576^2+Constantes!$D$8*J576+Constantes!$D$9)</f>
        <v>14.880520313282606</v>
      </c>
      <c r="L576" s="119">
        <f>(Constantes!$D$12/0.8)*(0.00376*D576^2-0.0516*D576-6.967)</f>
        <v>-4.4440346249999996</v>
      </c>
      <c r="M576" s="13"/>
    </row>
    <row r="577" spans="2:13" x14ac:dyDescent="0.3">
      <c r="B577" s="12"/>
      <c r="C577" s="78">
        <v>572</v>
      </c>
      <c r="D577" s="67">
        <f>(Observaciones!D577+Observaciones!E577)/2</f>
        <v>8.65</v>
      </c>
      <c r="E577" s="119">
        <f t="shared" si="40"/>
        <v>1.1217035387262231</v>
      </c>
      <c r="F577" s="119">
        <f t="shared" si="41"/>
        <v>7.5989990506503152E-2</v>
      </c>
      <c r="G577" s="119">
        <f t="shared" si="42"/>
        <v>2.4805773499999999</v>
      </c>
      <c r="H577" s="119">
        <f>0.001013*Constantes!$D$6/(0.622*G577)</f>
        <v>4.4921414087374677E-2</v>
      </c>
      <c r="I577" s="119">
        <f t="shared" si="43"/>
        <v>0.3192323502116553</v>
      </c>
      <c r="J577" s="119">
        <f t="shared" si="44"/>
        <v>0.34189352108222237</v>
      </c>
      <c r="K577" s="119">
        <f>(Constantes!$D$12/0.8)*(Constantes!$D$7*J577^2+Constantes!$D$8*J577+Constantes!$D$9)</f>
        <v>14.928332558766986</v>
      </c>
      <c r="L577" s="119">
        <f>(Constantes!$D$12/0.8)*(0.00376*D577^2-0.0516*D577-6.967)</f>
        <v>-4.4575046250000003</v>
      </c>
      <c r="M577" s="13"/>
    </row>
    <row r="578" spans="2:13" x14ac:dyDescent="0.3">
      <c r="B578" s="12"/>
      <c r="C578" s="78">
        <v>573</v>
      </c>
      <c r="D578" s="67">
        <f>(Observaciones!D578+Observaciones!E578)/2</f>
        <v>8.5500000000000007</v>
      </c>
      <c r="E578" s="119">
        <f t="shared" si="40"/>
        <v>1.1141256884066946</v>
      </c>
      <c r="F578" s="119">
        <f t="shared" si="41"/>
        <v>7.553804083049119E-2</v>
      </c>
      <c r="G578" s="119">
        <f t="shared" si="42"/>
        <v>2.4808134499999999</v>
      </c>
      <c r="H578" s="119">
        <f>0.001013*Constantes!$D$6/(0.622*G578)</f>
        <v>4.4917138898578825E-2</v>
      </c>
      <c r="I578" s="119">
        <f t="shared" si="43"/>
        <v>0.31850530773396696</v>
      </c>
      <c r="J578" s="119">
        <f t="shared" si="44"/>
        <v>0.33797886727807902</v>
      </c>
      <c r="K578" s="119">
        <f>(Constantes!$D$12/0.8)*(Constantes!$D$7*J578^2+Constantes!$D$8*J578+Constantes!$D$9)</f>
        <v>14.977159652223516</v>
      </c>
      <c r="L578" s="119">
        <f>(Constantes!$D$12/0.8)*(0.00376*D578^2-0.0516*D578-6.967)</f>
        <v>-4.458321625</v>
      </c>
      <c r="M578" s="13"/>
    </row>
    <row r="579" spans="2:13" x14ac:dyDescent="0.3">
      <c r="B579" s="12"/>
      <c r="C579" s="78">
        <v>574</v>
      </c>
      <c r="D579" s="67">
        <f>(Observaciones!D579+Observaciones!E579)/2</f>
        <v>9.1</v>
      </c>
      <c r="E579" s="119">
        <f t="shared" si="40"/>
        <v>1.1563680372555176</v>
      </c>
      <c r="F579" s="119">
        <f t="shared" si="41"/>
        <v>7.8052465514333522E-2</v>
      </c>
      <c r="G579" s="119">
        <f t="shared" si="42"/>
        <v>2.4795148999999999</v>
      </c>
      <c r="H579" s="119">
        <f>0.001013*Constantes!$D$6/(0.622*G579)</f>
        <v>4.494066251229728E-2</v>
      </c>
      <c r="I579" s="119">
        <f t="shared" si="43"/>
        <v>0.32248506174818503</v>
      </c>
      <c r="J579" s="119">
        <f t="shared" si="44"/>
        <v>0.33396406304137982</v>
      </c>
      <c r="K579" s="119">
        <f>(Constantes!$D$12/0.8)*(Constantes!$D$7*J579^2+Constantes!$D$8*J579+Constantes!$D$9)</f>
        <v>15.026967153323373</v>
      </c>
      <c r="L579" s="119">
        <f>(Constantes!$D$12/0.8)*(0.00376*D579^2-0.0516*D579-6.967)</f>
        <v>-4.4532464999999997</v>
      </c>
      <c r="M579" s="13"/>
    </row>
    <row r="580" spans="2:13" x14ac:dyDescent="0.3">
      <c r="B580" s="12"/>
      <c r="C580" s="78">
        <v>575</v>
      </c>
      <c r="D580" s="67">
        <f>(Observaciones!D580+Observaciones!E580)/2</f>
        <v>9.35</v>
      </c>
      <c r="E580" s="119">
        <f t="shared" si="40"/>
        <v>1.1760304470729337</v>
      </c>
      <c r="F580" s="119">
        <f t="shared" si="41"/>
        <v>7.921880376620824E-2</v>
      </c>
      <c r="G580" s="119">
        <f t="shared" si="42"/>
        <v>2.4789246499999997</v>
      </c>
      <c r="H580" s="119">
        <f>0.001013*Constantes!$D$6/(0.622*G580)</f>
        <v>4.4951363211105488E-2</v>
      </c>
      <c r="I580" s="119">
        <f t="shared" si="43"/>
        <v>0.32427855867946659</v>
      </c>
      <c r="J580" s="119">
        <f t="shared" si="44"/>
        <v>0.32985029804526628</v>
      </c>
      <c r="K580" s="119">
        <f>(Constantes!$D$12/0.8)*(Constantes!$D$7*J580^2+Constantes!$D$8*J580+Constantes!$D$9)</f>
        <v>15.077720059167197</v>
      </c>
      <c r="L580" s="119">
        <f>(Constantes!$D$12/0.8)*(0.00376*D580^2-0.0516*D580-6.967)</f>
        <v>-4.4504696250000002</v>
      </c>
      <c r="M580" s="13"/>
    </row>
    <row r="581" spans="2:13" x14ac:dyDescent="0.3">
      <c r="B581" s="12"/>
      <c r="C581" s="78">
        <v>576</v>
      </c>
      <c r="D581" s="67">
        <f>(Observaciones!D581+Observaciones!E581)/2</f>
        <v>11.75</v>
      </c>
      <c r="E581" s="119">
        <f t="shared" si="40"/>
        <v>1.3802776599471762</v>
      </c>
      <c r="F581" s="119">
        <f t="shared" si="41"/>
        <v>9.1193801661548224E-2</v>
      </c>
      <c r="G581" s="119">
        <f t="shared" si="42"/>
        <v>2.4732582499999998</v>
      </c>
      <c r="H581" s="119">
        <f>0.001013*Constantes!$D$6/(0.622*G581)</f>
        <v>4.5054349789437696E-2</v>
      </c>
      <c r="I581" s="119">
        <f t="shared" si="43"/>
        <v>0.34098539738615508</v>
      </c>
      <c r="J581" s="119">
        <f t="shared" si="44"/>
        <v>0.32563879128708978</v>
      </c>
      <c r="K581" s="119">
        <f>(Constantes!$D$12/0.8)*(Constantes!$D$7*J581^2+Constantes!$D$8*J581+Constantes!$D$9)</f>
        <v>15.129382838650223</v>
      </c>
      <c r="L581" s="119">
        <f>(Constantes!$D$12/0.8)*(0.00376*D581^2-0.0516*D581-6.967)</f>
        <v>-4.4088656249999998</v>
      </c>
      <c r="M581" s="13"/>
    </row>
    <row r="582" spans="2:13" x14ac:dyDescent="0.3">
      <c r="B582" s="12"/>
      <c r="C582" s="78">
        <v>577</v>
      </c>
      <c r="D582" s="67">
        <f>(Observaciones!D582+Observaciones!E582)/2</f>
        <v>9.9</v>
      </c>
      <c r="E582" s="119">
        <f t="shared" si="40"/>
        <v>1.2203261059395465</v>
      </c>
      <c r="F582" s="119">
        <f t="shared" si="41"/>
        <v>8.1837230413319473E-2</v>
      </c>
      <c r="G582" s="119">
        <f t="shared" si="42"/>
        <v>2.4776260999999997</v>
      </c>
      <c r="H582" s="119">
        <f>0.001013*Constantes!$D$6/(0.622*G582)</f>
        <v>4.4974922695201085E-2</v>
      </c>
      <c r="I582" s="119">
        <f t="shared" si="43"/>
        <v>0.3281896076316444</v>
      </c>
      <c r="J582" s="119">
        <f t="shared" si="44"/>
        <v>0.32133079072719434</v>
      </c>
      <c r="K582" s="119">
        <f>(Constantes!$D$12/0.8)*(Constantes!$D$7*J582^2+Constantes!$D$8*J582+Constantes!$D$9)</f>
        <v>15.181919467277915</v>
      </c>
      <c r="L582" s="119">
        <f>(Constantes!$D$12/0.8)*(0.00376*D582^2-0.0516*D582-6.967)</f>
        <v>-4.4433264999999995</v>
      </c>
      <c r="M582" s="13"/>
    </row>
    <row r="583" spans="2:13" x14ac:dyDescent="0.3">
      <c r="B583" s="12"/>
      <c r="C583" s="78">
        <v>578</v>
      </c>
      <c r="D583" s="67">
        <f>(Observaciones!D583+Observaciones!E583)/2</f>
        <v>11.95</v>
      </c>
      <c r="E583" s="119">
        <f t="shared" ref="E583:E646" si="45">EXP((16.78*D583-116.9)/(D583+237.3))</f>
        <v>1.3986262031935408</v>
      </c>
      <c r="F583" s="119">
        <f t="shared" ref="F583:F646" si="46">4098*E583/((D583+237.3)^2)</f>
        <v>9.2257839608086131E-2</v>
      </c>
      <c r="G583" s="119">
        <f t="shared" ref="G583:G646" si="47">2.501-0.002361*D583</f>
        <v>2.4727860499999998</v>
      </c>
      <c r="H583" s="119">
        <f>0.001013*Constantes!$D$6/(0.622*G583)</f>
        <v>4.5062953309329995E-2</v>
      </c>
      <c r="I583" s="119">
        <f t="shared" ref="I583:I646" si="48">IF(D583&gt;0,1.26*F583/(G583*(F583+H583)),0)</f>
        <v>0.34233474612907638</v>
      </c>
      <c r="J583" s="119">
        <f t="shared" ref="J583:J646" si="49">0.409*SIN(2*PI()*(C583-82)/365)</f>
        <v>0.31692757291911988</v>
      </c>
      <c r="K583" s="119">
        <f>(Constantes!$D$12/0.8)*(Constantes!$D$7*J583^2+Constantes!$D$8*J583+Constantes!$D$9)</f>
        <v>15.235293462393011</v>
      </c>
      <c r="L583" s="119">
        <f>(Constantes!$D$12/0.8)*(0.00376*D583^2-0.0516*D583-6.967)</f>
        <v>-4.4041766249999998</v>
      </c>
      <c r="M583" s="13"/>
    </row>
    <row r="584" spans="2:13" x14ac:dyDescent="0.3">
      <c r="B584" s="12"/>
      <c r="C584" s="78">
        <v>579</v>
      </c>
      <c r="D584" s="67">
        <f>(Observaciones!D584+Observaciones!E584)/2</f>
        <v>11.4</v>
      </c>
      <c r="E584" s="119">
        <f t="shared" si="45"/>
        <v>1.3486760963347784</v>
      </c>
      <c r="F584" s="119">
        <f t="shared" si="46"/>
        <v>8.9356889727344888E-2</v>
      </c>
      <c r="G584" s="119">
        <f t="shared" si="47"/>
        <v>2.4740845999999999</v>
      </c>
      <c r="H584" s="119">
        <f>0.001013*Constantes!$D$6/(0.622*G584)</f>
        <v>4.5039301532014117E-2</v>
      </c>
      <c r="I584" s="119">
        <f t="shared" si="48"/>
        <v>0.33860789639405336</v>
      </c>
      <c r="J584" s="119">
        <f t="shared" si="49"/>
        <v>0.31243044263133191</v>
      </c>
      <c r="K584" s="119">
        <f>(Constantes!$D$12/0.8)*(Constantes!$D$7*J584^2+Constantes!$D$8*J584+Constantes!$D$9)</f>
        <v>15.289467918774452</v>
      </c>
      <c r="L584" s="119">
        <f>(Constantes!$D$12/0.8)*(0.00376*D584^2-0.0516*D584-6.967)</f>
        <v>-4.4166189999999999</v>
      </c>
      <c r="M584" s="13"/>
    </row>
    <row r="585" spans="2:13" x14ac:dyDescent="0.3">
      <c r="B585" s="12"/>
      <c r="C585" s="78">
        <v>580</v>
      </c>
      <c r="D585" s="67">
        <f>(Observaciones!D585+Observaciones!E585)/2</f>
        <v>11.4</v>
      </c>
      <c r="E585" s="119">
        <f t="shared" si="45"/>
        <v>1.3486760963347784</v>
      </c>
      <c r="F585" s="119">
        <f t="shared" si="46"/>
        <v>8.9356889727344888E-2</v>
      </c>
      <c r="G585" s="119">
        <f t="shared" si="47"/>
        <v>2.4740845999999999</v>
      </c>
      <c r="H585" s="119">
        <f>0.001013*Constantes!$D$6/(0.622*G585)</f>
        <v>4.5039301532014117E-2</v>
      </c>
      <c r="I585" s="119">
        <f t="shared" si="48"/>
        <v>0.33860789639405336</v>
      </c>
      <c r="J585" s="119">
        <f t="shared" si="49"/>
        <v>0.30784073246059152</v>
      </c>
      <c r="K585" s="119">
        <f>(Constantes!$D$12/0.8)*(Constantes!$D$7*J585^2+Constantes!$D$8*J585+Constantes!$D$9)</f>
        <v>15.344405544568257</v>
      </c>
      <c r="L585" s="119">
        <f>(Constantes!$D$12/0.8)*(0.00376*D585^2-0.0516*D585-6.967)</f>
        <v>-4.4166189999999999</v>
      </c>
      <c r="M585" s="13"/>
    </row>
    <row r="586" spans="2:13" x14ac:dyDescent="0.3">
      <c r="B586" s="12"/>
      <c r="C586" s="78">
        <v>581</v>
      </c>
      <c r="D586" s="67">
        <f>(Observaciones!D586+Observaciones!E586)/2</f>
        <v>11.4</v>
      </c>
      <c r="E586" s="119">
        <f t="shared" si="45"/>
        <v>1.3486760963347784</v>
      </c>
      <c r="F586" s="119">
        <f t="shared" si="46"/>
        <v>8.9356889727344888E-2</v>
      </c>
      <c r="G586" s="119">
        <f t="shared" si="47"/>
        <v>2.4740845999999999</v>
      </c>
      <c r="H586" s="119">
        <f>0.001013*Constantes!$D$6/(0.622*G586)</f>
        <v>4.5039301532014117E-2</v>
      </c>
      <c r="I586" s="119">
        <f t="shared" si="48"/>
        <v>0.33860789639405336</v>
      </c>
      <c r="J586" s="119">
        <f t="shared" si="49"/>
        <v>0.30315980243707591</v>
      </c>
      <c r="K586" s="119">
        <f>(Constantes!$D$12/0.8)*(Constantes!$D$7*J586^2+Constantes!$D$8*J586+Constantes!$D$9)</f>
        <v>15.400068697510116</v>
      </c>
      <c r="L586" s="119">
        <f>(Constantes!$D$12/0.8)*(0.00376*D586^2-0.0516*D586-6.967)</f>
        <v>-4.4166189999999999</v>
      </c>
      <c r="M586" s="13"/>
    </row>
    <row r="587" spans="2:13" x14ac:dyDescent="0.3">
      <c r="B587" s="12"/>
      <c r="C587" s="78">
        <v>582</v>
      </c>
      <c r="D587" s="67">
        <f>(Observaciones!D587+Observaciones!E587)/2</f>
        <v>12.8</v>
      </c>
      <c r="E587" s="119">
        <f t="shared" si="45"/>
        <v>1.4790196183138538</v>
      </c>
      <c r="F587" s="119">
        <f t="shared" si="46"/>
        <v>9.6898823770774328E-2</v>
      </c>
      <c r="G587" s="119">
        <f t="shared" si="47"/>
        <v>2.4707792</v>
      </c>
      <c r="H587" s="119">
        <f>0.001013*Constantes!$D$6/(0.622*G587)</f>
        <v>4.5099554956231032E-2</v>
      </c>
      <c r="I587" s="119">
        <f t="shared" si="48"/>
        <v>0.34799397749689576</v>
      </c>
      <c r="J587" s="119">
        <f t="shared" si="49"/>
        <v>0.29838903962137381</v>
      </c>
      <c r="K587" s="119">
        <f>(Constantes!$D$12/0.8)*(Constantes!$D$7*J587^2+Constantes!$D$8*J587+Constantes!$D$9)</f>
        <v>15.456419421399056</v>
      </c>
      <c r="L587" s="119">
        <f>(Constantes!$D$12/0.8)*(0.00376*D587^2-0.0516*D587-6.967)</f>
        <v>-4.3821509999999995</v>
      </c>
      <c r="M587" s="13"/>
    </row>
    <row r="588" spans="2:13" x14ac:dyDescent="0.3">
      <c r="B588" s="12"/>
      <c r="C588" s="78">
        <v>583</v>
      </c>
      <c r="D588" s="67">
        <f>(Observaciones!D588+Observaciones!E588)/2</f>
        <v>6.3999999999999995</v>
      </c>
      <c r="E588" s="119">
        <f t="shared" si="45"/>
        <v>0.96173610737939708</v>
      </c>
      <c r="F588" s="119">
        <f t="shared" si="46"/>
        <v>6.6361595220328126E-2</v>
      </c>
      <c r="G588" s="119">
        <f t="shared" si="47"/>
        <v>2.4858895999999997</v>
      </c>
      <c r="H588" s="119">
        <f>0.001013*Constantes!$D$6/(0.622*G588)</f>
        <v>4.4825418761602502E-2</v>
      </c>
      <c r="I588" s="119">
        <f t="shared" si="48"/>
        <v>0.30251816528286729</v>
      </c>
      <c r="J588" s="119">
        <f t="shared" si="49"/>
        <v>0.29352985769346851</v>
      </c>
      <c r="K588" s="119">
        <f>(Constantes!$D$12/0.8)*(Constantes!$D$7*J588^2+Constantes!$D$8*J588+Constantes!$D$9)</f>
        <v>15.513419482781428</v>
      </c>
      <c r="L588" s="119">
        <f>(Constantes!$D$12/0.8)*(0.00376*D588^2-0.0516*D588-6.967)</f>
        <v>-4.4645189999999992</v>
      </c>
      <c r="M588" s="13"/>
    </row>
    <row r="589" spans="2:13" x14ac:dyDescent="0.3">
      <c r="B589" s="12"/>
      <c r="C589" s="78">
        <v>584</v>
      </c>
      <c r="D589" s="67">
        <f>(Observaciones!D589+Observaciones!E589)/2</f>
        <v>11.35</v>
      </c>
      <c r="E589" s="119">
        <f t="shared" si="45"/>
        <v>1.3442138857215939</v>
      </c>
      <c r="F589" s="119">
        <f t="shared" si="46"/>
        <v>8.9097066304630032E-2</v>
      </c>
      <c r="G589" s="119">
        <f t="shared" si="47"/>
        <v>2.4742026500000001</v>
      </c>
      <c r="H589" s="119">
        <f>0.001013*Constantes!$D$6/(0.622*G589)</f>
        <v>4.5037152601510852E-2</v>
      </c>
      <c r="I589" s="119">
        <f t="shared" si="48"/>
        <v>0.33826658351104416</v>
      </c>
      <c r="J589" s="119">
        <f t="shared" si="49"/>
        <v>0.28858369653383548</v>
      </c>
      <c r="K589" s="119">
        <f>(Constantes!$D$12/0.8)*(Constantes!$D$7*J589^2+Constantes!$D$8*J589+Constantes!$D$9)</f>
        <v>15.571030407804153</v>
      </c>
      <c r="L589" s="119">
        <f>(Constantes!$D$12/0.8)*(0.00376*D589^2-0.0516*D589-6.967)</f>
        <v>-4.4176796249999999</v>
      </c>
      <c r="M589" s="13"/>
    </row>
    <row r="590" spans="2:13" x14ac:dyDescent="0.3">
      <c r="B590" s="12"/>
      <c r="C590" s="78">
        <v>585</v>
      </c>
      <c r="D590" s="67">
        <f>(Observaciones!D590+Observaciones!E590)/2</f>
        <v>10.15</v>
      </c>
      <c r="E590" s="119">
        <f t="shared" si="45"/>
        <v>1.2409408882084079</v>
      </c>
      <c r="F590" s="119">
        <f t="shared" si="46"/>
        <v>8.3051624609049163E-2</v>
      </c>
      <c r="G590" s="119">
        <f t="shared" si="47"/>
        <v>2.47703585</v>
      </c>
      <c r="H590" s="119">
        <f>0.001013*Constantes!$D$6/(0.622*G590)</f>
        <v>4.4985639717371281E-2</v>
      </c>
      <c r="I590" s="119">
        <f t="shared" si="48"/>
        <v>0.32995141784668947</v>
      </c>
      <c r="J590" s="119">
        <f t="shared" si="49"/>
        <v>0.28355202179677369</v>
      </c>
      <c r="K590" s="119">
        <f>(Constantes!$D$12/0.8)*(Constantes!$D$7*J590^2+Constantes!$D$8*J590+Constantes!$D$9)</f>
        <v>15.62921351919611</v>
      </c>
      <c r="L590" s="119">
        <f>(Constantes!$D$12/0.8)*(0.00376*D590^2-0.0516*D590-6.967)</f>
        <v>-4.4396096250000001</v>
      </c>
      <c r="M590" s="13"/>
    </row>
    <row r="591" spans="2:13" x14ac:dyDescent="0.3">
      <c r="B591" s="12"/>
      <c r="C591" s="78">
        <v>586</v>
      </c>
      <c r="D591" s="67">
        <f>(Observaciones!D591+Observaciones!E591)/2</f>
        <v>12.2</v>
      </c>
      <c r="E591" s="119">
        <f t="shared" si="45"/>
        <v>1.421862932192234</v>
      </c>
      <c r="F591" s="119">
        <f t="shared" si="46"/>
        <v>9.3602745308232094E-2</v>
      </c>
      <c r="G591" s="119">
        <f t="shared" si="47"/>
        <v>2.4721957999999997</v>
      </c>
      <c r="H591" s="119">
        <f>0.001013*Constantes!$D$6/(0.622*G591)</f>
        <v>4.5073712331002484E-2</v>
      </c>
      <c r="I591" s="119">
        <f t="shared" si="48"/>
        <v>0.34401194911201238</v>
      </c>
      <c r="J591" s="119">
        <f t="shared" si="49"/>
        <v>0.27843632447609967</v>
      </c>
      <c r="K591" s="119">
        <f>(Constantes!$D$12/0.8)*(Constantes!$D$7*J591^2+Constantes!$D$8*J591+Constantes!$D$9)</f>
        <v>15.687929973336344</v>
      </c>
      <c r="L591" s="119">
        <f>(Constantes!$D$12/0.8)*(0.00376*D591^2-0.0516*D591-6.967)</f>
        <v>-4.3980509999999997</v>
      </c>
      <c r="M591" s="13"/>
    </row>
    <row r="592" spans="2:13" x14ac:dyDescent="0.3">
      <c r="B592" s="12"/>
      <c r="C592" s="78">
        <v>587</v>
      </c>
      <c r="D592" s="67">
        <f>(Observaciones!D592+Observaciones!E592)/2</f>
        <v>12.5</v>
      </c>
      <c r="E592" s="119">
        <f t="shared" si="45"/>
        <v>1.4501940250881777</v>
      </c>
      <c r="F592" s="119">
        <f t="shared" si="46"/>
        <v>9.5238642712590429E-2</v>
      </c>
      <c r="G592" s="119">
        <f t="shared" si="47"/>
        <v>2.4714874999999998</v>
      </c>
      <c r="H592" s="119">
        <f>0.001013*Constantes!$D$6/(0.622*G592)</f>
        <v>4.5086629940516605E-2</v>
      </c>
      <c r="I592" s="119">
        <f t="shared" si="48"/>
        <v>0.34601062071581223</v>
      </c>
      <c r="J592" s="119">
        <f t="shared" si="49"/>
        <v>0.27323812046333534</v>
      </c>
      <c r="K592" s="119">
        <f>(Constantes!$D$12/0.8)*(Constantes!$D$7*J592^2+Constantes!$D$8*J592+Constantes!$D$9)</f>
        <v>15.747140797367747</v>
      </c>
      <c r="L592" s="119">
        <f>(Constantes!$D$12/0.8)*(0.00376*D592^2-0.0516*D592-6.967)</f>
        <v>-4.3903125000000003</v>
      </c>
      <c r="M592" s="13"/>
    </row>
    <row r="593" spans="2:13" x14ac:dyDescent="0.3">
      <c r="B593" s="12"/>
      <c r="C593" s="78">
        <v>588</v>
      </c>
      <c r="D593" s="67">
        <f>(Observaciones!D593+Observaciones!E593)/2</f>
        <v>10.85</v>
      </c>
      <c r="E593" s="119">
        <f t="shared" si="45"/>
        <v>1.3003002567289974</v>
      </c>
      <c r="F593" s="119">
        <f t="shared" si="46"/>
        <v>8.6534052607070783E-2</v>
      </c>
      <c r="G593" s="119">
        <f t="shared" si="47"/>
        <v>2.4753831499999999</v>
      </c>
      <c r="H593" s="119">
        <f>0.001013*Constantes!$D$6/(0.622*G593)</f>
        <v>4.5015674569455051E-2</v>
      </c>
      <c r="I593" s="119">
        <f t="shared" si="48"/>
        <v>0.33483065028999898</v>
      </c>
      <c r="J593" s="119">
        <f t="shared" si="49"/>
        <v>0.26795895009851561</v>
      </c>
      <c r="K593" s="119">
        <f>(Constantes!$D$12/0.8)*(Constantes!$D$7*J593^2+Constantes!$D$8*J593+Constantes!$D$9)</f>
        <v>15.806806926314943</v>
      </c>
      <c r="L593" s="119">
        <f>(Constantes!$D$12/0.8)*(0.00376*D593^2-0.0516*D593-6.967)</f>
        <v>-4.4276396250000003</v>
      </c>
      <c r="M593" s="13"/>
    </row>
    <row r="594" spans="2:13" x14ac:dyDescent="0.3">
      <c r="B594" s="12"/>
      <c r="C594" s="78">
        <v>589</v>
      </c>
      <c r="D594" s="67">
        <f>(Observaciones!D594+Observaciones!E594)/2</f>
        <v>10.450000000000001</v>
      </c>
      <c r="E594" s="119">
        <f t="shared" si="45"/>
        <v>1.2660823210259287</v>
      </c>
      <c r="F594" s="119">
        <f t="shared" si="46"/>
        <v>8.4529163709539321E-2</v>
      </c>
      <c r="G594" s="119">
        <f t="shared" si="47"/>
        <v>2.4763275499999997</v>
      </c>
      <c r="H594" s="119">
        <f>0.001013*Constantes!$D$6/(0.622*G594)</f>
        <v>4.4998506887795414E-2</v>
      </c>
      <c r="I594" s="119">
        <f t="shared" si="48"/>
        <v>0.33205228467683068</v>
      </c>
      <c r="J594" s="119">
        <f t="shared" si="49"/>
        <v>0.2626003777137545</v>
      </c>
      <c r="K594" s="119">
        <f>(Constantes!$D$12/0.8)*(Constantes!$D$7*J594^2+Constantes!$D$8*J594+Constantes!$D$9)</f>
        <v>15.866889240164962</v>
      </c>
      <c r="L594" s="119">
        <f>(Constantes!$D$12/0.8)*(0.00376*D594^2-0.0516*D594-6.967)</f>
        <v>-4.4347616250000002</v>
      </c>
      <c r="M594" s="13"/>
    </row>
    <row r="595" spans="2:13" x14ac:dyDescent="0.3">
      <c r="B595" s="12"/>
      <c r="C595" s="78">
        <v>590</v>
      </c>
      <c r="D595" s="67">
        <f>(Observaciones!D595+Observaciones!E595)/2</f>
        <v>10.15</v>
      </c>
      <c r="E595" s="119">
        <f t="shared" si="45"/>
        <v>1.2409408882084079</v>
      </c>
      <c r="F595" s="119">
        <f t="shared" si="46"/>
        <v>8.3051624609049163E-2</v>
      </c>
      <c r="G595" s="119">
        <f t="shared" si="47"/>
        <v>2.47703585</v>
      </c>
      <c r="H595" s="119">
        <f>0.001013*Constantes!$D$6/(0.622*G595)</f>
        <v>4.4985639717371281E-2</v>
      </c>
      <c r="I595" s="119">
        <f t="shared" si="48"/>
        <v>0.32995141784668947</v>
      </c>
      <c r="J595" s="119">
        <f t="shared" si="49"/>
        <v>0.25716399116969646</v>
      </c>
      <c r="K595" s="119">
        <f>(Constantes!$D$12/0.8)*(Constantes!$D$7*J595^2+Constantes!$D$8*J595+Constantes!$D$9)</f>
        <v>15.927348600869632</v>
      </c>
      <c r="L595" s="119">
        <f>(Constantes!$D$12/0.8)*(0.00376*D595^2-0.0516*D595-6.967)</f>
        <v>-4.4396096250000001</v>
      </c>
      <c r="M595" s="13"/>
    </row>
    <row r="596" spans="2:13" x14ac:dyDescent="0.3">
      <c r="B596" s="12"/>
      <c r="C596" s="78">
        <v>591</v>
      </c>
      <c r="D596" s="67">
        <f>(Observaciones!D596+Observaciones!E596)/2</f>
        <v>10</v>
      </c>
      <c r="E596" s="119">
        <f t="shared" si="45"/>
        <v>1.2285355953233976</v>
      </c>
      <c r="F596" s="119">
        <f t="shared" si="46"/>
        <v>8.2321156964857062E-2</v>
      </c>
      <c r="G596" s="119">
        <f t="shared" si="47"/>
        <v>2.4773899999999998</v>
      </c>
      <c r="H596" s="119">
        <f>0.001013*Constantes!$D$6/(0.622*G596)</f>
        <v>4.4979208891257547E-2</v>
      </c>
      <c r="I596" s="119">
        <f t="shared" si="48"/>
        <v>0.32889553570326324</v>
      </c>
      <c r="J596" s="119">
        <f t="shared" si="49"/>
        <v>0.25165140138500136</v>
      </c>
      <c r="K596" s="119">
        <f>(Constantes!$D$12/0.8)*(Constantes!$D$7*J596^2+Constantes!$D$8*J596+Constantes!$D$9)</f>
        <v>15.988145889228445</v>
      </c>
      <c r="L596" s="119">
        <f>(Constantes!$D$12/0.8)*(0.00376*D596^2-0.0516*D596-6.967)</f>
        <v>-4.4418749999999996</v>
      </c>
      <c r="M596" s="13"/>
    </row>
    <row r="597" spans="2:13" x14ac:dyDescent="0.3">
      <c r="B597" s="12"/>
      <c r="C597" s="78">
        <v>592</v>
      </c>
      <c r="D597" s="67">
        <f>(Observaciones!D597+Observaciones!E597)/2</f>
        <v>10.4</v>
      </c>
      <c r="E597" s="119">
        <f t="shared" si="45"/>
        <v>1.2618612427946017</v>
      </c>
      <c r="F597" s="119">
        <f t="shared" si="46"/>
        <v>8.4281361443687683E-2</v>
      </c>
      <c r="G597" s="119">
        <f t="shared" si="47"/>
        <v>2.4764455999999999</v>
      </c>
      <c r="H597" s="119">
        <f>0.001013*Constantes!$D$6/(0.622*G597)</f>
        <v>4.4996361848252404E-2</v>
      </c>
      <c r="I597" s="119">
        <f t="shared" si="48"/>
        <v>0.33170315327202898</v>
      </c>
      <c r="J597" s="119">
        <f t="shared" si="49"/>
        <v>0.24606424185899323</v>
      </c>
      <c r="K597" s="119">
        <f>(Constantes!$D$12/0.8)*(Constantes!$D$7*J597^2+Constantes!$D$8*J597+Constantes!$D$9)</f>
        <v>16.049242041611144</v>
      </c>
      <c r="L597" s="119">
        <f>(Constantes!$D$12/0.8)*(0.00376*D597^2-0.0516*D597-6.967)</f>
        <v>-4.4355989999999998</v>
      </c>
      <c r="M597" s="13"/>
    </row>
    <row r="598" spans="2:13" x14ac:dyDescent="0.3">
      <c r="B598" s="12"/>
      <c r="C598" s="78">
        <v>593</v>
      </c>
      <c r="D598" s="67">
        <f>(Observaciones!D598+Observaciones!E598)/2</f>
        <v>10.4</v>
      </c>
      <c r="E598" s="119">
        <f t="shared" si="45"/>
        <v>1.2618612427946017</v>
      </c>
      <c r="F598" s="119">
        <f t="shared" si="46"/>
        <v>8.4281361443687683E-2</v>
      </c>
      <c r="G598" s="119">
        <f t="shared" si="47"/>
        <v>2.4764455999999999</v>
      </c>
      <c r="H598" s="119">
        <f>0.001013*Constantes!$D$6/(0.622*G598)</f>
        <v>4.4996361848252404E-2</v>
      </c>
      <c r="I598" s="119">
        <f t="shared" si="48"/>
        <v>0.33170315327202898</v>
      </c>
      <c r="J598" s="119">
        <f t="shared" si="49"/>
        <v>0.24040416818762159</v>
      </c>
      <c r="K598" s="119">
        <f>(Constantes!$D$12/0.8)*(Constantes!$D$7*J598^2+Constantes!$D$8*J598+Constantes!$D$9)</f>
        <v>16.110598086479239</v>
      </c>
      <c r="L598" s="119">
        <f>(Constantes!$D$12/0.8)*(0.00376*D598^2-0.0516*D598-6.967)</f>
        <v>-4.4355989999999998</v>
      </c>
      <c r="M598" s="13"/>
    </row>
    <row r="599" spans="2:13" x14ac:dyDescent="0.3">
      <c r="B599" s="12"/>
      <c r="C599" s="78">
        <v>594</v>
      </c>
      <c r="D599" s="67">
        <f>(Observaciones!D599+Observaciones!E599)/2</f>
        <v>11.25</v>
      </c>
      <c r="E599" s="119">
        <f t="shared" si="45"/>
        <v>1.3353283650298429</v>
      </c>
      <c r="F599" s="119">
        <f t="shared" si="46"/>
        <v>8.8579350899344877E-2</v>
      </c>
      <c r="G599" s="119">
        <f t="shared" si="47"/>
        <v>2.47443875</v>
      </c>
      <c r="H599" s="119">
        <f>0.001013*Constantes!$D$6/(0.622*G599)</f>
        <v>4.5032855355628641E-2</v>
      </c>
      <c r="I599" s="119">
        <f t="shared" si="48"/>
        <v>0.33758270995629469</v>
      </c>
      <c r="J599" s="119">
        <f t="shared" si="49"/>
        <v>0.2346728575728691</v>
      </c>
      <c r="K599" s="119">
        <f>(Constantes!$D$12/0.8)*(Constantes!$D$7*J599^2+Constantes!$D$8*J599+Constantes!$D$9)</f>
        <v>16.172175180666212</v>
      </c>
      <c r="L599" s="119">
        <f>(Constantes!$D$12/0.8)*(0.00376*D599^2-0.0516*D599-6.967)</f>
        <v>-4.4197656250000001</v>
      </c>
      <c r="M599" s="13"/>
    </row>
    <row r="600" spans="2:13" x14ac:dyDescent="0.3">
      <c r="B600" s="12"/>
      <c r="C600" s="78">
        <v>595</v>
      </c>
      <c r="D600" s="67">
        <f>(Observaciones!D600+Observaciones!E600)/2</f>
        <v>11.2</v>
      </c>
      <c r="E600" s="119">
        <f t="shared" si="45"/>
        <v>1.3309049906437358</v>
      </c>
      <c r="F600" s="119">
        <f t="shared" si="46"/>
        <v>8.8321456330061332E-2</v>
      </c>
      <c r="G600" s="119">
        <f t="shared" si="47"/>
        <v>2.4745567999999998</v>
      </c>
      <c r="H600" s="119">
        <f>0.001013*Constantes!$D$6/(0.622*G600)</f>
        <v>4.5030707040191013E-2</v>
      </c>
      <c r="I600" s="119">
        <f t="shared" si="48"/>
        <v>0.33724015024190968</v>
      </c>
      <c r="J600" s="119">
        <f t="shared" si="49"/>
        <v>0.22887200832576213</v>
      </c>
      <c r="K600" s="119">
        <f>(Constantes!$D$12/0.8)*(Constantes!$D$7*J600^2+Constantes!$D$8*J600+Constantes!$D$9)</f>
        <v>16.233934645376173</v>
      </c>
      <c r="L600" s="119">
        <f>(Constantes!$D$12/0.8)*(0.00376*D600^2-0.0516*D600-6.967)</f>
        <v>-4.4207910000000004</v>
      </c>
      <c r="M600" s="13"/>
    </row>
    <row r="601" spans="2:13" x14ac:dyDescent="0.3">
      <c r="B601" s="12"/>
      <c r="C601" s="78">
        <v>596</v>
      </c>
      <c r="D601" s="67">
        <f>(Observaciones!D601+Observaciones!E601)/2</f>
        <v>11.299999999999999</v>
      </c>
      <c r="E601" s="119">
        <f t="shared" si="45"/>
        <v>1.3397646526819855</v>
      </c>
      <c r="F601" s="119">
        <f t="shared" si="46"/>
        <v>8.8837887126731505E-2</v>
      </c>
      <c r="G601" s="119">
        <f t="shared" si="47"/>
        <v>2.4743206999999998</v>
      </c>
      <c r="H601" s="119">
        <f>0.001013*Constantes!$D$6/(0.622*G601)</f>
        <v>4.5035003876058806E-2</v>
      </c>
      <c r="I601" s="119">
        <f t="shared" si="48"/>
        <v>0.33792485453988752</v>
      </c>
      <c r="J601" s="119">
        <f t="shared" si="49"/>
        <v>0.22300333936312633</v>
      </c>
      <c r="K601" s="119">
        <f>(Constantes!$D$12/0.8)*(Constantes!$D$7*J601^2+Constantes!$D$8*J601+Constantes!$D$9)</f>
        <v>16.295838001861412</v>
      </c>
      <c r="L601" s="119">
        <f>(Constantes!$D$12/0.8)*(0.00376*D601^2-0.0516*D601-6.967)</f>
        <v>-4.4187285000000003</v>
      </c>
      <c r="M601" s="13"/>
    </row>
    <row r="602" spans="2:13" x14ac:dyDescent="0.3">
      <c r="B602" s="12"/>
      <c r="C602" s="78">
        <v>597</v>
      </c>
      <c r="D602" s="67">
        <f>(Observaciones!D602+Observaciones!E602)/2</f>
        <v>12.799999999999999</v>
      </c>
      <c r="E602" s="119">
        <f t="shared" si="45"/>
        <v>1.4790196183138535</v>
      </c>
      <c r="F602" s="119">
        <f t="shared" si="46"/>
        <v>9.6898823770774314E-2</v>
      </c>
      <c r="G602" s="119">
        <f t="shared" si="47"/>
        <v>2.4707792</v>
      </c>
      <c r="H602" s="119">
        <f>0.001013*Constantes!$D$6/(0.622*G602)</f>
        <v>4.5099554956231032E-2</v>
      </c>
      <c r="I602" s="119">
        <f t="shared" si="48"/>
        <v>0.3479939774968957</v>
      </c>
      <c r="J602" s="119">
        <f t="shared" si="49"/>
        <v>0.21706858969823095</v>
      </c>
      <c r="K602" s="119">
        <f>(Constantes!$D$12/0.8)*(Constantes!$D$7*J602^2+Constantes!$D$8*J602+Constantes!$D$9)</f>
        <v>16.357847006739533</v>
      </c>
      <c r="L602" s="119">
        <f>(Constantes!$D$12/0.8)*(0.00376*D602^2-0.0516*D602-6.967)</f>
        <v>-4.3821509999999995</v>
      </c>
      <c r="M602" s="13"/>
    </row>
    <row r="603" spans="2:13" x14ac:dyDescent="0.3">
      <c r="B603" s="12"/>
      <c r="C603" s="78">
        <v>598</v>
      </c>
      <c r="D603" s="67">
        <f>(Observaciones!D603+Observaciones!E603)/2</f>
        <v>11.700000000000001</v>
      </c>
      <c r="E603" s="119">
        <f t="shared" si="45"/>
        <v>1.3757236996547897</v>
      </c>
      <c r="F603" s="119">
        <f t="shared" si="46"/>
        <v>9.0929432125051668E-2</v>
      </c>
      <c r="G603" s="119">
        <f t="shared" si="47"/>
        <v>2.4733763</v>
      </c>
      <c r="H603" s="119">
        <f>0.001013*Constantes!$D$6/(0.622*G603)</f>
        <v>4.5052199422753639E-2</v>
      </c>
      <c r="I603" s="119">
        <f t="shared" si="48"/>
        <v>0.3406470099449177</v>
      </c>
      <c r="J603" s="119">
        <f t="shared" si="49"/>
        <v>0.2110695179254842</v>
      </c>
      <c r="K603" s="119">
        <f>(Constantes!$D$12/0.8)*(Constantes!$D$7*J603^2+Constantes!$D$8*J603+Constantes!$D$9)</f>
        <v>16.419923686911325</v>
      </c>
      <c r="L603" s="119">
        <f>(Constantes!$D$12/0.8)*(0.00376*D603^2-0.0516*D603-6.967)</f>
        <v>-4.4100085</v>
      </c>
      <c r="M603" s="13"/>
    </row>
    <row r="604" spans="2:13" x14ac:dyDescent="0.3">
      <c r="B604" s="12"/>
      <c r="C604" s="78">
        <v>599</v>
      </c>
      <c r="D604" s="67">
        <f>(Observaciones!D604+Observaciones!E604)/2</f>
        <v>14.15</v>
      </c>
      <c r="E604" s="119">
        <f t="shared" si="45"/>
        <v>1.6150528288927855</v>
      </c>
      <c r="F604" s="119">
        <f t="shared" si="46"/>
        <v>0.10467799774317721</v>
      </c>
      <c r="G604" s="119">
        <f t="shared" si="47"/>
        <v>2.4675918499999998</v>
      </c>
      <c r="H604" s="119">
        <f>0.001013*Constantes!$D$6/(0.622*G604)</f>
        <v>4.5157809349675282E-2</v>
      </c>
      <c r="I604" s="119">
        <f t="shared" si="48"/>
        <v>0.35672784756039339</v>
      </c>
      <c r="J604" s="119">
        <f t="shared" si="49"/>
        <v>0.2050079016993222</v>
      </c>
      <c r="K604" s="119">
        <f>(Constantes!$D$12/0.8)*(Constantes!$D$7*J604^2+Constantes!$D$8*J604+Constantes!$D$9)</f>
        <v>16.482030374041141</v>
      </c>
      <c r="L604" s="119">
        <f>(Constantes!$D$12/0.8)*(0.00376*D604^2-0.0516*D604-6.967)</f>
        <v>-4.3401896249999998</v>
      </c>
      <c r="M604" s="13"/>
    </row>
    <row r="605" spans="2:13" x14ac:dyDescent="0.3">
      <c r="B605" s="12"/>
      <c r="C605" s="78">
        <v>600</v>
      </c>
      <c r="D605" s="67">
        <f>(Observaciones!D605+Observaciones!E605)/2</f>
        <v>12.1</v>
      </c>
      <c r="E605" s="119">
        <f t="shared" si="45"/>
        <v>1.4125278691197247</v>
      </c>
      <c r="F605" s="119">
        <f t="shared" si="46"/>
        <v>9.306279268564735E-2</v>
      </c>
      <c r="G605" s="119">
        <f t="shared" si="47"/>
        <v>2.4724318999999997</v>
      </c>
      <c r="H605" s="119">
        <f>0.001013*Constantes!$D$6/(0.622*G605)</f>
        <v>4.5069408105886576E-2</v>
      </c>
      <c r="I605" s="119">
        <f t="shared" si="48"/>
        <v>0.34334233509165285</v>
      </c>
      <c r="J605" s="119">
        <f t="shared" si="49"/>
        <v>0.19888553720745444</v>
      </c>
      <c r="K605" s="119">
        <f>(Constantes!$D$12/0.8)*(Constantes!$D$7*J605^2+Constantes!$D$8*J605+Constantes!$D$9)</f>
        <v>16.544129738561924</v>
      </c>
      <c r="L605" s="119">
        <f>(Constantes!$D$12/0.8)*(0.00376*D605^2-0.0516*D605-6.967)</f>
        <v>-4.4005364999999994</v>
      </c>
      <c r="M605" s="13"/>
    </row>
    <row r="606" spans="2:13" x14ac:dyDescent="0.3">
      <c r="B606" s="12"/>
      <c r="C606" s="78">
        <v>601</v>
      </c>
      <c r="D606" s="67">
        <f>(Observaciones!D606+Observaciones!E606)/2</f>
        <v>12.4</v>
      </c>
      <c r="E606" s="119">
        <f t="shared" si="45"/>
        <v>1.440695742444418</v>
      </c>
      <c r="F606" s="119">
        <f t="shared" si="46"/>
        <v>9.4690659669251859E-2</v>
      </c>
      <c r="G606" s="119">
        <f t="shared" si="47"/>
        <v>2.4717235999999998</v>
      </c>
      <c r="H606" s="119">
        <f>0.001013*Constantes!$D$6/(0.622*G606)</f>
        <v>4.508232324808184E-2</v>
      </c>
      <c r="I606" s="119">
        <f t="shared" si="48"/>
        <v>0.34534609482941636</v>
      </c>
      <c r="J606" s="119">
        <f t="shared" si="49"/>
        <v>0.19270423863861005</v>
      </c>
      <c r="K606" s="119">
        <f>(Constantes!$D$12/0.8)*(Constantes!$D$7*J606^2+Constantes!$D$8*J606+Constantes!$D$9)</f>
        <v>16.606184823167901</v>
      </c>
      <c r="L606" s="119">
        <f>(Constantes!$D$12/0.8)*(0.00376*D606^2-0.0516*D606-6.967)</f>
        <v>-4.3929389999999993</v>
      </c>
      <c r="M606" s="13"/>
    </row>
    <row r="607" spans="2:13" x14ac:dyDescent="0.3">
      <c r="B607" s="12"/>
      <c r="C607" s="78">
        <v>602</v>
      </c>
      <c r="D607" s="67">
        <f>(Observaciones!D607+Observaciones!E607)/2</f>
        <v>9.5</v>
      </c>
      <c r="E607" s="119">
        <f t="shared" si="45"/>
        <v>1.187968532240967</v>
      </c>
      <c r="F607" s="119">
        <f t="shared" si="46"/>
        <v>7.9925724231647788E-2</v>
      </c>
      <c r="G607" s="119">
        <f t="shared" si="47"/>
        <v>2.4785705</v>
      </c>
      <c r="H607" s="119">
        <f>0.001013*Constantes!$D$6/(0.622*G607)</f>
        <v>4.4957786076737595E-2</v>
      </c>
      <c r="I607" s="119">
        <f t="shared" si="48"/>
        <v>0.32534995521168669</v>
      </c>
      <c r="J607" s="119">
        <f t="shared" si="49"/>
        <v>0.18646583764496022</v>
      </c>
      <c r="K607" s="119">
        <f>(Constantes!$D$12/0.8)*(Constantes!$D$7*J607^2+Constantes!$D$8*J607+Constantes!$D$9)</f>
        <v>16.668159075758233</v>
      </c>
      <c r="L607" s="119">
        <f>(Constantes!$D$12/0.8)*(0.00376*D607^2-0.0516*D607-6.967)</f>
        <v>-4.4486624999999993</v>
      </c>
      <c r="M607" s="13"/>
    </row>
    <row r="608" spans="2:13" x14ac:dyDescent="0.3">
      <c r="B608" s="12"/>
      <c r="C608" s="78">
        <v>603</v>
      </c>
      <c r="D608" s="67">
        <f>(Observaciones!D608+Observaciones!E608)/2</f>
        <v>11.5</v>
      </c>
      <c r="E608" s="119">
        <f t="shared" si="45"/>
        <v>1.3576395793502862</v>
      </c>
      <c r="F608" s="119">
        <f t="shared" si="46"/>
        <v>8.9878474493928939E-2</v>
      </c>
      <c r="G608" s="119">
        <f t="shared" si="47"/>
        <v>2.4738484999999999</v>
      </c>
      <c r="H608" s="119">
        <f>0.001013*Constantes!$D$6/(0.622*G608)</f>
        <v>4.5043600008291752E-2</v>
      </c>
      <c r="I608" s="119">
        <f t="shared" si="48"/>
        <v>0.33928927202235942</v>
      </c>
      <c r="J608" s="119">
        <f t="shared" si="49"/>
        <v>0.18017218279935254</v>
      </c>
      <c r="K608" s="119">
        <f>(Constantes!$D$12/0.8)*(Constantes!$D$7*J608^2+Constantes!$D$8*J608+Constantes!$D$9)</f>
        <v>16.730016381796016</v>
      </c>
      <c r="L608" s="119">
        <f>(Constantes!$D$12/0.8)*(0.00376*D608^2-0.0516*D608-6.967)</f>
        <v>-4.4144625</v>
      </c>
      <c r="M608" s="13"/>
    </row>
    <row r="609" spans="2:13" x14ac:dyDescent="0.3">
      <c r="B609" s="12"/>
      <c r="C609" s="78">
        <v>604</v>
      </c>
      <c r="D609" s="67">
        <f>(Observaciones!D609+Observaciones!E609)/2</f>
        <v>12.25</v>
      </c>
      <c r="E609" s="119">
        <f t="shared" si="45"/>
        <v>1.4265507491669478</v>
      </c>
      <c r="F609" s="119">
        <f t="shared" si="46"/>
        <v>9.387372076527814E-2</v>
      </c>
      <c r="G609" s="119">
        <f t="shared" si="47"/>
        <v>2.47207775</v>
      </c>
      <c r="H609" s="119">
        <f>0.001013*Constantes!$D$6/(0.622*G609)</f>
        <v>4.5075864751872197E-2</v>
      </c>
      <c r="I609" s="119">
        <f t="shared" si="48"/>
        <v>0.34434612138705856</v>
      </c>
      <c r="J609" s="119">
        <f t="shared" si="49"/>
        <v>0.1738251390475479</v>
      </c>
      <c r="K609" s="119">
        <f>(Constantes!$D$12/0.8)*(Constantes!$D$7*J609^2+Constantes!$D$8*J609+Constantes!$D$9)</f>
        <v>16.791721096047262</v>
      </c>
      <c r="L609" s="119">
        <f>(Constantes!$D$12/0.8)*(0.00376*D609^2-0.0516*D609-6.967)</f>
        <v>-4.3967906249999995</v>
      </c>
      <c r="M609" s="13"/>
    </row>
    <row r="610" spans="2:13" x14ac:dyDescent="0.3">
      <c r="B610" s="12"/>
      <c r="C610" s="78">
        <v>605</v>
      </c>
      <c r="D610" s="67">
        <f>(Observaciones!D610+Observaciones!E610)/2</f>
        <v>10</v>
      </c>
      <c r="E610" s="119">
        <f t="shared" si="45"/>
        <v>1.2285355953233976</v>
      </c>
      <c r="F610" s="119">
        <f t="shared" si="46"/>
        <v>8.2321156964857062E-2</v>
      </c>
      <c r="G610" s="119">
        <f t="shared" si="47"/>
        <v>2.4773899999999998</v>
      </c>
      <c r="H610" s="119">
        <f>0.001013*Constantes!$D$6/(0.622*G610)</f>
        <v>4.4979208891257547E-2</v>
      </c>
      <c r="I610" s="119">
        <f t="shared" si="48"/>
        <v>0.32889553570326324</v>
      </c>
      <c r="J610" s="119">
        <f t="shared" si="49"/>
        <v>0.16742658715558903</v>
      </c>
      <c r="K610" s="119">
        <f>(Constantes!$D$12/0.8)*(Constantes!$D$7*J610^2+Constantes!$D$8*J610+Constantes!$D$9)</f>
        <v>16.853238073665814</v>
      </c>
      <c r="L610" s="119">
        <f>(Constantes!$D$12/0.8)*(0.00376*D610^2-0.0516*D610-6.967)</f>
        <v>-4.4418749999999996</v>
      </c>
      <c r="M610" s="13"/>
    </row>
    <row r="611" spans="2:13" x14ac:dyDescent="0.3">
      <c r="B611" s="12"/>
      <c r="C611" s="78">
        <v>606</v>
      </c>
      <c r="D611" s="67">
        <f>(Observaciones!D611+Observaciones!E611)/2</f>
        <v>9.5</v>
      </c>
      <c r="E611" s="119">
        <f t="shared" si="45"/>
        <v>1.187968532240967</v>
      </c>
      <c r="F611" s="119">
        <f t="shared" si="46"/>
        <v>7.9925724231647788E-2</v>
      </c>
      <c r="G611" s="119">
        <f t="shared" si="47"/>
        <v>2.4785705</v>
      </c>
      <c r="H611" s="119">
        <f>0.001013*Constantes!$D$6/(0.622*G611)</f>
        <v>4.4957786076737595E-2</v>
      </c>
      <c r="I611" s="119">
        <f t="shared" si="48"/>
        <v>0.32534995521168669</v>
      </c>
      <c r="J611" s="119">
        <f t="shared" si="49"/>
        <v>0.16097842315249497</v>
      </c>
      <c r="K611" s="119">
        <f>(Constantes!$D$12/0.8)*(Constantes!$D$7*J611^2+Constantes!$D$8*J611+Constantes!$D$9)</f>
        <v>16.914532700590399</v>
      </c>
      <c r="L611" s="119">
        <f>(Constantes!$D$12/0.8)*(0.00376*D611^2-0.0516*D611-6.967)</f>
        <v>-4.4486624999999993</v>
      </c>
      <c r="M611" s="13"/>
    </row>
    <row r="612" spans="2:13" x14ac:dyDescent="0.3">
      <c r="B612" s="12"/>
      <c r="C612" s="78">
        <v>607</v>
      </c>
      <c r="D612" s="67">
        <f>(Observaciones!D612+Observaciones!E612)/2</f>
        <v>11.5</v>
      </c>
      <c r="E612" s="119">
        <f t="shared" si="45"/>
        <v>1.3576395793502862</v>
      </c>
      <c r="F612" s="119">
        <f t="shared" si="46"/>
        <v>8.9878474493928939E-2</v>
      </c>
      <c r="G612" s="119">
        <f t="shared" si="47"/>
        <v>2.4738484999999999</v>
      </c>
      <c r="H612" s="119">
        <f>0.001013*Constantes!$D$6/(0.622*G612)</f>
        <v>4.5043600008291752E-2</v>
      </c>
      <c r="I612" s="119">
        <f t="shared" si="48"/>
        <v>0.33928927202235942</v>
      </c>
      <c r="J612" s="119">
        <f t="shared" si="49"/>
        <v>0.1544825577684219</v>
      </c>
      <c r="K612" s="119">
        <f>(Constantes!$D$12/0.8)*(Constantes!$D$7*J612^2+Constantes!$D$8*J612+Constantes!$D$9)</f>
        <v>16.975570923221365</v>
      </c>
      <c r="L612" s="119">
        <f>(Constantes!$D$12/0.8)*(0.00376*D612^2-0.0516*D612-6.967)</f>
        <v>-4.4144625</v>
      </c>
      <c r="M612" s="13"/>
    </row>
    <row r="613" spans="2:13" x14ac:dyDescent="0.3">
      <c r="B613" s="12"/>
      <c r="C613" s="78">
        <v>608</v>
      </c>
      <c r="D613" s="67">
        <f>(Observaciones!D613+Observaciones!E613)/2</f>
        <v>11</v>
      </c>
      <c r="E613" s="119">
        <f t="shared" si="45"/>
        <v>1.3133399855895733</v>
      </c>
      <c r="F613" s="119">
        <f t="shared" si="46"/>
        <v>8.7296268852053341E-2</v>
      </c>
      <c r="G613" s="119">
        <f t="shared" si="47"/>
        <v>2.4750289999999997</v>
      </c>
      <c r="H613" s="119">
        <f>0.001013*Constantes!$D$6/(0.622*G613)</f>
        <v>4.5022115827779208E-2</v>
      </c>
      <c r="I613" s="119">
        <f t="shared" si="48"/>
        <v>0.33586576991782852</v>
      </c>
      <c r="J613" s="119">
        <f t="shared" si="49"/>
        <v>0.14794091586847471</v>
      </c>
      <c r="K613" s="119">
        <f>(Constantes!$D$12/0.8)*(Constantes!$D$7*J613^2+Constantes!$D$8*J613+Constantes!$D$9)</f>
        <v>17.036319277345044</v>
      </c>
      <c r="L613" s="119">
        <f>(Constantes!$D$12/0.8)*(0.00376*D613^2-0.0516*D613-6.967)</f>
        <v>-4.4247749999999995</v>
      </c>
      <c r="M613" s="13"/>
    </row>
    <row r="614" spans="2:13" x14ac:dyDescent="0.3">
      <c r="B614" s="12"/>
      <c r="C614" s="78">
        <v>609</v>
      </c>
      <c r="D614" s="67">
        <f>(Observaciones!D614+Observaciones!E614)/2</f>
        <v>11.9</v>
      </c>
      <c r="E614" s="119">
        <f t="shared" si="45"/>
        <v>1.3940190963940859</v>
      </c>
      <c r="F614" s="119">
        <f t="shared" si="46"/>
        <v>9.1990843524687727E-2</v>
      </c>
      <c r="G614" s="119">
        <f t="shared" si="47"/>
        <v>2.4729041</v>
      </c>
      <c r="H614" s="119">
        <f>0.001013*Constantes!$D$6/(0.622*G614)</f>
        <v>4.506080212132469E-2</v>
      </c>
      <c r="I614" s="119">
        <f t="shared" si="48"/>
        <v>0.34199803993111727</v>
      </c>
      <c r="J614" s="119">
        <f t="shared" si="49"/>
        <v>0.14135543588232993</v>
      </c>
      <c r="K614" s="119">
        <f>(Constantes!$D$12/0.8)*(Constantes!$D$7*J614^2+Constantes!$D$8*J614+Constantes!$D$9)</f>
        <v>17.09674491627506</v>
      </c>
      <c r="L614" s="119">
        <f>(Constantes!$D$12/0.8)*(0.00376*D614^2-0.0516*D614-6.967)</f>
        <v>-4.4053664999999995</v>
      </c>
      <c r="M614" s="13"/>
    </row>
    <row r="615" spans="2:13" x14ac:dyDescent="0.3">
      <c r="B615" s="12"/>
      <c r="C615" s="78">
        <v>610</v>
      </c>
      <c r="D615" s="67">
        <f>(Observaciones!D615+Observaciones!E615)/2</f>
        <v>11.6</v>
      </c>
      <c r="E615" s="119">
        <f t="shared" si="45"/>
        <v>1.3666553605146039</v>
      </c>
      <c r="F615" s="119">
        <f t="shared" si="46"/>
        <v>9.0402651818888541E-2</v>
      </c>
      <c r="G615" s="119">
        <f t="shared" si="47"/>
        <v>2.4736123999999999</v>
      </c>
      <c r="H615" s="119">
        <f>0.001013*Constantes!$D$6/(0.622*G615)</f>
        <v>4.5047899305126593E-2</v>
      </c>
      <c r="I615" s="119">
        <f t="shared" si="48"/>
        <v>0.33996897773719964</v>
      </c>
      <c r="J615" s="119">
        <f t="shared" si="49"/>
        <v>0.13472806922983305</v>
      </c>
      <c r="K615" s="119">
        <f>(Constantes!$D$12/0.8)*(Constantes!$D$7*J615^2+Constantes!$D$8*J615+Constantes!$D$9)</f>
        <v>17.156815638180561</v>
      </c>
      <c r="L615" s="119">
        <f>(Constantes!$D$12/0.8)*(0.00376*D615^2-0.0516*D615-6.967)</f>
        <v>-4.4122589999999997</v>
      </c>
      <c r="M615" s="13"/>
    </row>
    <row r="616" spans="2:13" x14ac:dyDescent="0.3">
      <c r="B616" s="12"/>
      <c r="C616" s="78">
        <v>611</v>
      </c>
      <c r="D616" s="67">
        <f>(Observaciones!D616+Observaciones!E616)/2</f>
        <v>11.799999999999999</v>
      </c>
      <c r="E616" s="119">
        <f t="shared" si="45"/>
        <v>1.384844857641909</v>
      </c>
      <c r="F616" s="119">
        <f t="shared" si="46"/>
        <v>9.1458825865714591E-2</v>
      </c>
      <c r="G616" s="119">
        <f t="shared" si="47"/>
        <v>2.4731402</v>
      </c>
      <c r="H616" s="119">
        <f>0.001013*Constantes!$D$6/(0.622*G616)</f>
        <v>4.5056500361407952E-2</v>
      </c>
      <c r="I616" s="119">
        <f t="shared" si="48"/>
        <v>0.3413233651453087</v>
      </c>
      <c r="J616" s="119">
        <f t="shared" si="49"/>
        <v>0.12806077974275348</v>
      </c>
      <c r="K616" s="119">
        <f>(Constantes!$D$12/0.8)*(Constantes!$D$7*J616^2+Constantes!$D$8*J616+Constantes!$D$9)</f>
        <v>17.216499912572377</v>
      </c>
      <c r="L616" s="119">
        <f>(Constantes!$D$12/0.8)*(0.00376*D616^2-0.0516*D616-6.967)</f>
        <v>-4.4077109999999999</v>
      </c>
      <c r="M616" s="13"/>
    </row>
    <row r="617" spans="2:13" x14ac:dyDescent="0.3">
      <c r="B617" s="12"/>
      <c r="C617" s="78">
        <v>612</v>
      </c>
      <c r="D617" s="67">
        <f>(Observaciones!D617+Observaciones!E617)/2</f>
        <v>10.4</v>
      </c>
      <c r="E617" s="119">
        <f t="shared" si="45"/>
        <v>1.2618612427946017</v>
      </c>
      <c r="F617" s="119">
        <f t="shared" si="46"/>
        <v>8.4281361443687683E-2</v>
      </c>
      <c r="G617" s="119">
        <f t="shared" si="47"/>
        <v>2.4764455999999999</v>
      </c>
      <c r="H617" s="119">
        <f>0.001013*Constantes!$D$6/(0.622*G617)</f>
        <v>4.4996361848252404E-2</v>
      </c>
      <c r="I617" s="119">
        <f t="shared" si="48"/>
        <v>0.33170315327202898</v>
      </c>
      <c r="J617" s="119">
        <f t="shared" si="49"/>
        <v>0.12135554308285745</v>
      </c>
      <c r="K617" s="119">
        <f>(Constantes!$D$12/0.8)*(Constantes!$D$7*J617^2+Constantes!$D$8*J617+Constantes!$D$9)</f>
        <v>17.275766905919252</v>
      </c>
      <c r="L617" s="119">
        <f>(Constantes!$D$12/0.8)*(0.00376*D617^2-0.0516*D617-6.967)</f>
        <v>-4.4355989999999998</v>
      </c>
      <c r="M617" s="13"/>
    </row>
    <row r="618" spans="2:13" x14ac:dyDescent="0.3">
      <c r="B618" s="12"/>
      <c r="C618" s="78">
        <v>613</v>
      </c>
      <c r="D618" s="67">
        <f>(Observaciones!D618+Observaciones!E618)/2</f>
        <v>11.25</v>
      </c>
      <c r="E618" s="119">
        <f t="shared" si="45"/>
        <v>1.3353283650298429</v>
      </c>
      <c r="F618" s="119">
        <f t="shared" si="46"/>
        <v>8.8579350899344877E-2</v>
      </c>
      <c r="G618" s="119">
        <f t="shared" si="47"/>
        <v>2.47443875</v>
      </c>
      <c r="H618" s="119">
        <f>0.001013*Constantes!$D$6/(0.622*G618)</f>
        <v>4.5032855355628641E-2</v>
      </c>
      <c r="I618" s="119">
        <f t="shared" si="48"/>
        <v>0.33758270995629469</v>
      </c>
      <c r="J618" s="119">
        <f t="shared" si="49"/>
        <v>0.11461434615647954</v>
      </c>
      <c r="K618" s="119">
        <f>(Constantes!$D$12/0.8)*(Constantes!$D$7*J618^2+Constantes!$D$8*J618+Constantes!$D$9)</f>
        <v>17.334586506367206</v>
      </c>
      <c r="L618" s="119">
        <f>(Constantes!$D$12/0.8)*(0.00376*D618^2-0.0516*D618-6.967)</f>
        <v>-4.4197656250000001</v>
      </c>
      <c r="M618" s="13"/>
    </row>
    <row r="619" spans="2:13" x14ac:dyDescent="0.3">
      <c r="B619" s="12"/>
      <c r="C619" s="78">
        <v>614</v>
      </c>
      <c r="D619" s="67">
        <f>(Observaciones!D619+Observaciones!E619)/2</f>
        <v>9.6999999999999993</v>
      </c>
      <c r="E619" s="119">
        <f t="shared" si="45"/>
        <v>1.2040517259211223</v>
      </c>
      <c r="F619" s="119">
        <f t="shared" si="46"/>
        <v>8.0876657096899784E-2</v>
      </c>
      <c r="G619" s="119">
        <f t="shared" si="47"/>
        <v>2.4780983000000001</v>
      </c>
      <c r="H619" s="119">
        <f>0.001013*Constantes!$D$6/(0.622*G619)</f>
        <v>4.4966352753283652E-2</v>
      </c>
      <c r="I619" s="119">
        <f t="shared" si="48"/>
        <v>0.32677295878905227</v>
      </c>
      <c r="J619" s="119">
        <f t="shared" si="49"/>
        <v>0.10783918652575533</v>
      </c>
      <c r="K619" s="119">
        <f>(Constantes!$D$12/0.8)*(Constantes!$D$7*J619^2+Constantes!$D$8*J619+Constantes!$D$9)</f>
        <v>17.392929347536331</v>
      </c>
      <c r="L619" s="119">
        <f>(Constantes!$D$12/0.8)*(0.00376*D619^2-0.0516*D619-6.967)</f>
        <v>-4.4460885000000001</v>
      </c>
      <c r="M619" s="13"/>
    </row>
    <row r="620" spans="2:13" x14ac:dyDescent="0.3">
      <c r="B620" s="12"/>
      <c r="C620" s="78">
        <v>615</v>
      </c>
      <c r="D620" s="67">
        <f>(Observaciones!D620+Observaciones!E620)/2</f>
        <v>12.7</v>
      </c>
      <c r="E620" s="119">
        <f t="shared" si="45"/>
        <v>1.4693556920806219</v>
      </c>
      <c r="F620" s="119">
        <f t="shared" si="46"/>
        <v>9.6342714018342213E-2</v>
      </c>
      <c r="G620" s="119">
        <f t="shared" si="47"/>
        <v>2.4710152999999999</v>
      </c>
      <c r="H620" s="119">
        <f>0.001013*Constantes!$D$6/(0.622*G620)</f>
        <v>4.5095245794355275E-2</v>
      </c>
      <c r="I620" s="119">
        <f t="shared" si="48"/>
        <v>0.34733456468782936</v>
      </c>
      <c r="J620" s="119">
        <f t="shared" si="49"/>
        <v>0.10103207181670325</v>
      </c>
      <c r="K620" s="119">
        <f>(Constantes!$D$12/0.8)*(Constantes!$D$7*J620^2+Constantes!$D$8*J620+Constantes!$D$9)</f>
        <v>17.45076683137021</v>
      </c>
      <c r="L620" s="119">
        <f>(Constantes!$D$12/0.8)*(0.00376*D620^2-0.0516*D620-6.967)</f>
        <v>-4.3849184999999995</v>
      </c>
      <c r="M620" s="13"/>
    </row>
    <row r="621" spans="2:13" x14ac:dyDescent="0.3">
      <c r="B621" s="12"/>
      <c r="C621" s="78">
        <v>616</v>
      </c>
      <c r="D621" s="67">
        <f>(Observaciones!D621+Observaciones!E621)/2</f>
        <v>12.85</v>
      </c>
      <c r="E621" s="119">
        <f t="shared" si="45"/>
        <v>1.4838724736816862</v>
      </c>
      <c r="F621" s="119">
        <f t="shared" si="46"/>
        <v>9.717790188805045E-2</v>
      </c>
      <c r="G621" s="119">
        <f t="shared" si="47"/>
        <v>2.4706611499999998</v>
      </c>
      <c r="H621" s="119">
        <f>0.001013*Constantes!$D$6/(0.622*G621)</f>
        <v>4.5101709846011272E-2</v>
      </c>
      <c r="I621" s="119">
        <f t="shared" si="48"/>
        <v>0.34832304299622313</v>
      </c>
      <c r="J621" s="119">
        <f t="shared" si="49"/>
        <v>9.4195019124320489E-2</v>
      </c>
      <c r="K621" s="119">
        <f>(Constantes!$D$12/0.8)*(Constantes!$D$7*J621^2+Constantes!$D$8*J621+Constantes!$D$9)</f>
        <v>17.508071150014512</v>
      </c>
      <c r="L621" s="119">
        <f>(Constantes!$D$12/0.8)*(0.00376*D621^2-0.0516*D621-6.967)</f>
        <v>-4.380749625</v>
      </c>
      <c r="M621" s="13"/>
    </row>
    <row r="622" spans="2:13" x14ac:dyDescent="0.3">
      <c r="B622" s="12"/>
      <c r="C622" s="78">
        <v>617</v>
      </c>
      <c r="D622" s="67">
        <f>(Observaciones!D622+Observaciones!E622)/2</f>
        <v>13.15</v>
      </c>
      <c r="E622" s="119">
        <f t="shared" si="45"/>
        <v>1.5132842544432668</v>
      </c>
      <c r="F622" s="119">
        <f t="shared" si="46"/>
        <v>9.8866781254448824E-2</v>
      </c>
      <c r="G622" s="119">
        <f t="shared" si="47"/>
        <v>2.4699528499999999</v>
      </c>
      <c r="H622" s="119">
        <f>0.001013*Constantes!$D$6/(0.622*G622)</f>
        <v>4.5114643510345769E-2</v>
      </c>
      <c r="I622" s="119">
        <f t="shared" si="48"/>
        <v>0.35028844443641177</v>
      </c>
      <c r="J622" s="119">
        <f t="shared" si="49"/>
        <v>8.7330054414876179E-2</v>
      </c>
      <c r="K622" s="119">
        <f>(Constantes!$D$12/0.8)*(Constantes!$D$7*J622^2+Constantes!$D$8*J622+Constantes!$D$9)</f>
        <v>17.564815306702371</v>
      </c>
      <c r="L622" s="119">
        <f>(Constantes!$D$12/0.8)*(0.00376*D622^2-0.0516*D622-6.967)</f>
        <v>-4.3720946249999999</v>
      </c>
      <c r="M622" s="13"/>
    </row>
    <row r="623" spans="2:13" x14ac:dyDescent="0.3">
      <c r="B623" s="12"/>
      <c r="C623" s="78">
        <v>618</v>
      </c>
      <c r="D623" s="67">
        <f>(Observaciones!D623+Observaciones!E623)/2</f>
        <v>12.9</v>
      </c>
      <c r="E623" s="119">
        <f t="shared" si="45"/>
        <v>1.4887393027557323</v>
      </c>
      <c r="F623" s="119">
        <f t="shared" si="46"/>
        <v>9.7457663967834368E-2</v>
      </c>
      <c r="G623" s="119">
        <f t="shared" si="47"/>
        <v>2.4705431</v>
      </c>
      <c r="H623" s="119">
        <f>0.001013*Constantes!$D$6/(0.622*G623)</f>
        <v>4.5103864941725781E-2</v>
      </c>
      <c r="I623" s="119">
        <f t="shared" si="48"/>
        <v>0.34865168081674919</v>
      </c>
      <c r="J623" s="119">
        <f t="shared" si="49"/>
        <v>8.0439211925573226E-2</v>
      </c>
      <c r="K623" s="119">
        <f>(Constantes!$D$12/0.8)*(Constantes!$D$7*J623^2+Constantes!$D$8*J623+Constantes!$D$9)</f>
        <v>17.620973135625356</v>
      </c>
      <c r="L623" s="119">
        <f>(Constantes!$D$12/0.8)*(0.00376*D623^2-0.0516*D623-6.967)</f>
        <v>-4.3793364999999991</v>
      </c>
      <c r="M623" s="13"/>
    </row>
    <row r="624" spans="2:13" x14ac:dyDescent="0.3">
      <c r="B624" s="12"/>
      <c r="C624" s="78">
        <v>619</v>
      </c>
      <c r="D624" s="67">
        <f>(Observaciones!D624+Observaciones!E624)/2</f>
        <v>12.35</v>
      </c>
      <c r="E624" s="119">
        <f t="shared" si="45"/>
        <v>1.4359671208266067</v>
      </c>
      <c r="F624" s="119">
        <f t="shared" si="46"/>
        <v>9.4417676614232629E-2</v>
      </c>
      <c r="G624" s="119">
        <f t="shared" si="47"/>
        <v>2.47184165</v>
      </c>
      <c r="H624" s="119">
        <f>0.001013*Constantes!$D$6/(0.622*G624)</f>
        <v>4.5080170210382423E-2</v>
      </c>
      <c r="I624" s="119">
        <f t="shared" si="48"/>
        <v>0.34501319460891361</v>
      </c>
      <c r="J624" s="119">
        <f t="shared" si="49"/>
        <v>7.3524533561754937E-2</v>
      </c>
      <c r="K624" s="119">
        <f>(Constantes!$D$12/0.8)*(Constantes!$D$7*J624^2+Constantes!$D$8*J624+Constantes!$D$9)</f>
        <v>17.676519320770158</v>
      </c>
      <c r="L624" s="119">
        <f>(Constantes!$D$12/0.8)*(0.00376*D624^2-0.0516*D624-6.967)</f>
        <v>-4.3942346249999993</v>
      </c>
      <c r="M624" s="13"/>
    </row>
    <row r="625" spans="2:13" x14ac:dyDescent="0.3">
      <c r="B625" s="12"/>
      <c r="C625" s="78">
        <v>620</v>
      </c>
      <c r="D625" s="67">
        <f>(Observaciones!D625+Observaciones!E625)/2</f>
        <v>13.15</v>
      </c>
      <c r="E625" s="119">
        <f t="shared" si="45"/>
        <v>1.5132842544432668</v>
      </c>
      <c r="F625" s="119">
        <f t="shared" si="46"/>
        <v>9.8866781254448824E-2</v>
      </c>
      <c r="G625" s="119">
        <f t="shared" si="47"/>
        <v>2.4699528499999999</v>
      </c>
      <c r="H625" s="119">
        <f>0.001013*Constantes!$D$6/(0.622*G625)</f>
        <v>4.5114643510345769E-2</v>
      </c>
      <c r="I625" s="119">
        <f t="shared" si="48"/>
        <v>0.35028844443641177</v>
      </c>
      <c r="J625" s="119">
        <f t="shared" si="49"/>
        <v>6.6588068291853597E-2</v>
      </c>
      <c r="K625" s="119">
        <f>(Constantes!$D$12/0.8)*(Constantes!$D$7*J625^2+Constantes!$D$8*J625+Constantes!$D$9)</f>
        <v>17.731429413702052</v>
      </c>
      <c r="L625" s="119">
        <f>(Constantes!$D$12/0.8)*(0.00376*D625^2-0.0516*D625-6.967)</f>
        <v>-4.3720946249999999</v>
      </c>
      <c r="M625" s="13"/>
    </row>
    <row r="626" spans="2:13" x14ac:dyDescent="0.3">
      <c r="B626" s="12"/>
      <c r="C626" s="78">
        <v>621</v>
      </c>
      <c r="D626" s="67">
        <f>(Observaciones!D626+Observaciones!E626)/2</f>
        <v>12.25</v>
      </c>
      <c r="E626" s="119">
        <f t="shared" si="45"/>
        <v>1.4265507491669478</v>
      </c>
      <c r="F626" s="119">
        <f t="shared" si="46"/>
        <v>9.387372076527814E-2</v>
      </c>
      <c r="G626" s="119">
        <f t="shared" si="47"/>
        <v>2.47207775</v>
      </c>
      <c r="H626" s="119">
        <f>0.001013*Constantes!$D$6/(0.622*G626)</f>
        <v>4.5075864751872197E-2</v>
      </c>
      <c r="I626" s="119">
        <f t="shared" si="48"/>
        <v>0.34434612138705856</v>
      </c>
      <c r="J626" s="119">
        <f t="shared" si="49"/>
        <v>5.9631871540228476E-2</v>
      </c>
      <c r="K626" s="119">
        <f>(Constantes!$D$12/0.8)*(Constantes!$D$7*J626^2+Constantes!$D$8*J626+Constantes!$D$9)</f>
        <v>17.785679850278015</v>
      </c>
      <c r="L626" s="119">
        <f>(Constantes!$D$12/0.8)*(0.00376*D626^2-0.0516*D626-6.967)</f>
        <v>-4.3967906249999995</v>
      </c>
      <c r="M626" s="13"/>
    </row>
    <row r="627" spans="2:13" x14ac:dyDescent="0.3">
      <c r="B627" s="12"/>
      <c r="C627" s="78">
        <v>622</v>
      </c>
      <c r="D627" s="67">
        <f>(Observaciones!D627+Observaciones!E627)/2</f>
        <v>11.9</v>
      </c>
      <c r="E627" s="119">
        <f t="shared" si="45"/>
        <v>1.3940190963940859</v>
      </c>
      <c r="F627" s="119">
        <f t="shared" si="46"/>
        <v>9.1990843524687727E-2</v>
      </c>
      <c r="G627" s="119">
        <f t="shared" si="47"/>
        <v>2.4729041</v>
      </c>
      <c r="H627" s="119">
        <f>0.001013*Constantes!$D$6/(0.622*G627)</f>
        <v>4.506080212132469E-2</v>
      </c>
      <c r="I627" s="119">
        <f t="shared" si="48"/>
        <v>0.34199803993111727</v>
      </c>
      <c r="J627" s="119">
        <f t="shared" si="49"/>
        <v>5.2658004578105495E-2</v>
      </c>
      <c r="K627" s="119">
        <f>(Constantes!$D$12/0.8)*(Constantes!$D$7*J627^2+Constantes!$D$8*J627+Constantes!$D$9)</f>
        <v>17.83924796627301</v>
      </c>
      <c r="L627" s="119">
        <f>(Constantes!$D$12/0.8)*(0.00376*D627^2-0.0516*D627-6.967)</f>
        <v>-4.4053664999999995</v>
      </c>
      <c r="M627" s="13"/>
    </row>
    <row r="628" spans="2:13" x14ac:dyDescent="0.3">
      <c r="B628" s="12"/>
      <c r="C628" s="78">
        <v>623</v>
      </c>
      <c r="D628" s="67">
        <f>(Observaciones!D628+Observaciones!E628)/2</f>
        <v>11.75</v>
      </c>
      <c r="E628" s="119">
        <f t="shared" si="45"/>
        <v>1.3802776599471762</v>
      </c>
      <c r="F628" s="119">
        <f t="shared" si="46"/>
        <v>9.1193801661548224E-2</v>
      </c>
      <c r="G628" s="119">
        <f t="shared" si="47"/>
        <v>2.4732582499999998</v>
      </c>
      <c r="H628" s="119">
        <f>0.001013*Constantes!$D$6/(0.622*G628)</f>
        <v>4.5054349789437696E-2</v>
      </c>
      <c r="I628" s="119">
        <f t="shared" si="48"/>
        <v>0.34098539738615508</v>
      </c>
      <c r="J628" s="119">
        <f t="shared" si="49"/>
        <v>4.5668533912773222E-2</v>
      </c>
      <c r="K628" s="119">
        <f>(Constantes!$D$12/0.8)*(Constantes!$D$7*J628^2+Constantes!$D$8*J628+Constantes!$D$9)</f>
        <v>17.892112011904764</v>
      </c>
      <c r="L628" s="119">
        <f>(Constantes!$D$12/0.8)*(0.00376*D628^2-0.0516*D628-6.967)</f>
        <v>-4.4088656249999998</v>
      </c>
      <c r="M628" s="13"/>
    </row>
    <row r="629" spans="2:13" x14ac:dyDescent="0.3">
      <c r="B629" s="12"/>
      <c r="C629" s="78">
        <v>624</v>
      </c>
      <c r="D629" s="67">
        <f>(Observaciones!D629+Observaciones!E629)/2</f>
        <v>13.85</v>
      </c>
      <c r="E629" s="119">
        <f t="shared" si="45"/>
        <v>1.5839100041391287</v>
      </c>
      <c r="F629" s="119">
        <f t="shared" si="46"/>
        <v>0.10290490852509908</v>
      </c>
      <c r="G629" s="119">
        <f t="shared" si="47"/>
        <v>2.4683001499999997</v>
      </c>
      <c r="H629" s="119">
        <f>0.001013*Constantes!$D$6/(0.622*G629)</f>
        <v>4.5144850927109709E-2</v>
      </c>
      <c r="I629" s="119">
        <f t="shared" si="48"/>
        <v>0.35481417383138586</v>
      </c>
      <c r="J629" s="119">
        <f t="shared" si="49"/>
        <v>3.8665530675234899E-2</v>
      </c>
      <c r="K629" s="119">
        <f>(Constantes!$D$12/0.8)*(Constantes!$D$7*J629^2+Constantes!$D$8*J629+Constantes!$D$9)</f>
        <v>17.944251165243394</v>
      </c>
      <c r="L629" s="119">
        <f>(Constantes!$D$12/0.8)*(0.00376*D629^2-0.0516*D629-6.967)</f>
        <v>-4.3502546249999998</v>
      </c>
      <c r="M629" s="13"/>
    </row>
    <row r="630" spans="2:13" x14ac:dyDescent="0.3">
      <c r="B630" s="12"/>
      <c r="C630" s="78">
        <v>625</v>
      </c>
      <c r="D630" s="67">
        <f>(Observaciones!D630+Observaciones!E630)/2</f>
        <v>13.9</v>
      </c>
      <c r="E630" s="119">
        <f t="shared" si="45"/>
        <v>1.589063588132779</v>
      </c>
      <c r="F630" s="119">
        <f t="shared" si="46"/>
        <v>0.10319863673742037</v>
      </c>
      <c r="G630" s="119">
        <f t="shared" si="47"/>
        <v>2.4681820999999999</v>
      </c>
      <c r="H630" s="119">
        <f>0.001013*Constantes!$D$6/(0.622*G630)</f>
        <v>4.5147010147716632E-2</v>
      </c>
      <c r="I630" s="119">
        <f t="shared" si="48"/>
        <v>0.35513420222442993</v>
      </c>
      <c r="J630" s="119">
        <f t="shared" si="49"/>
        <v>3.1651070006486287E-2</v>
      </c>
      <c r="K630" s="119">
        <f>(Constantes!$D$12/0.8)*(Constantes!$D$7*J630^2+Constantes!$D$8*J630+Constantes!$D$9)</f>
        <v>17.995645544493641</v>
      </c>
      <c r="L630" s="119">
        <f>(Constantes!$D$12/0.8)*(0.00376*D630^2-0.0516*D630-6.967)</f>
        <v>-4.3486064999999998</v>
      </c>
      <c r="M630" s="13"/>
    </row>
    <row r="631" spans="2:13" x14ac:dyDescent="0.3">
      <c r="B631" s="12"/>
      <c r="C631" s="78">
        <v>626</v>
      </c>
      <c r="D631" s="67">
        <f>(Observaciones!D631+Observaciones!E631)/2</f>
        <v>13.25</v>
      </c>
      <c r="E631" s="119">
        <f t="shared" si="45"/>
        <v>1.5232012546387372</v>
      </c>
      <c r="F631" s="119">
        <f t="shared" si="46"/>
        <v>9.943526343834895E-2</v>
      </c>
      <c r="G631" s="119">
        <f t="shared" si="47"/>
        <v>2.4697167499999999</v>
      </c>
      <c r="H631" s="119">
        <f>0.001013*Constantes!$D$6/(0.622*G631)</f>
        <v>4.5118956380367316E-2</v>
      </c>
      <c r="I631" s="119">
        <f t="shared" si="48"/>
        <v>0.35094014605756357</v>
      </c>
      <c r="J631" s="119">
        <f t="shared" si="49"/>
        <v>2.4627230442609446E-2</v>
      </c>
      <c r="K631" s="119">
        <f>(Constantes!$D$12/0.8)*(Constantes!$D$7*J631^2+Constantes!$D$8*J631+Constantes!$D$9)</f>
        <v>18.046276219138907</v>
      </c>
      <c r="L631" s="119">
        <f>(Constantes!$D$12/0.8)*(0.00376*D631^2-0.0516*D631-6.967)</f>
        <v>-4.3691156249999992</v>
      </c>
      <c r="M631" s="13"/>
    </row>
    <row r="632" spans="2:13" x14ac:dyDescent="0.3">
      <c r="B632" s="12"/>
      <c r="C632" s="78">
        <v>627</v>
      </c>
      <c r="D632" s="67">
        <f>(Observaciones!D632+Observaciones!E632)/2</f>
        <v>14.45</v>
      </c>
      <c r="E632" s="119">
        <f t="shared" si="45"/>
        <v>1.6467315635702708</v>
      </c>
      <c r="F632" s="119">
        <f t="shared" si="46"/>
        <v>0.10647699979012407</v>
      </c>
      <c r="G632" s="119">
        <f t="shared" si="47"/>
        <v>2.4668835499999999</v>
      </c>
      <c r="H632" s="119">
        <f>0.001013*Constantes!$D$6/(0.622*G632)</f>
        <v>4.5170775213573627E-2</v>
      </c>
      <c r="I632" s="119">
        <f t="shared" si="48"/>
        <v>0.3586259064602611</v>
      </c>
      <c r="J632" s="119">
        <f t="shared" si="49"/>
        <v>1.7596093298853293E-2</v>
      </c>
      <c r="K632" s="119">
        <f>(Constantes!$D$12/0.8)*(Constantes!$D$7*J632^2+Constantes!$D$8*J632+Constantes!$D$9)</f>
        <v>18.096125219937498</v>
      </c>
      <c r="L632" s="119">
        <f>(Constantes!$D$12/0.8)*(0.00376*D632^2-0.0516*D632-6.967)</f>
        <v>-4.3297016250000002</v>
      </c>
      <c r="M632" s="13"/>
    </row>
    <row r="633" spans="2:13" x14ac:dyDescent="0.3">
      <c r="B633" s="12"/>
      <c r="C633" s="78">
        <v>628</v>
      </c>
      <c r="D633" s="67">
        <f>(Observaciones!D633+Observaciones!E633)/2</f>
        <v>15.399999999999999</v>
      </c>
      <c r="E633" s="119">
        <f t="shared" si="45"/>
        <v>1.7506725002961008</v>
      </c>
      <c r="F633" s="119">
        <f t="shared" si="46"/>
        <v>0.11234826761695367</v>
      </c>
      <c r="G633" s="119">
        <f t="shared" si="47"/>
        <v>2.4646406000000001</v>
      </c>
      <c r="H633" s="119">
        <f>0.001013*Constantes!$D$6/(0.622*G633)</f>
        <v>4.5211882947604011E-2</v>
      </c>
      <c r="I633" s="119">
        <f t="shared" si="48"/>
        <v>0.36453307555197856</v>
      </c>
      <c r="J633" s="119">
        <f t="shared" si="49"/>
        <v>1.0559742052897166E-2</v>
      </c>
      <c r="K633" s="119">
        <f>(Constantes!$D$12/0.8)*(Constantes!$D$7*J633^2+Constantes!$D$8*J633+Constantes!$D$9)</f>
        <v>18.145175547762918</v>
      </c>
      <c r="L633" s="119">
        <f>(Constantes!$D$12/0.8)*(0.00376*D633^2-0.0516*D633-6.967)</f>
        <v>-4.2936990000000002</v>
      </c>
      <c r="M633" s="13"/>
    </row>
    <row r="634" spans="2:13" x14ac:dyDescent="0.3">
      <c r="B634" s="12"/>
      <c r="C634" s="78">
        <v>629</v>
      </c>
      <c r="D634" s="67">
        <f>(Observaciones!D634+Observaciones!E634)/2</f>
        <v>14.299999999999999</v>
      </c>
      <c r="E634" s="119">
        <f t="shared" si="45"/>
        <v>1.6308247208216091</v>
      </c>
      <c r="F634" s="119">
        <f t="shared" si="46"/>
        <v>0.10557424069306127</v>
      </c>
      <c r="G634" s="119">
        <f t="shared" si="47"/>
        <v>2.4672377000000001</v>
      </c>
      <c r="H634" s="119">
        <f>0.001013*Constantes!$D$6/(0.622*G634)</f>
        <v>4.5164291351057304E-2</v>
      </c>
      <c r="I634" s="119">
        <f t="shared" si="48"/>
        <v>0.35767883107392273</v>
      </c>
      <c r="J634" s="119">
        <f t="shared" si="49"/>
        <v>3.5202617274735963E-3</v>
      </c>
      <c r="K634" s="119">
        <f>(Constantes!$D$12/0.8)*(Constantes!$D$7*J634^2+Constantes!$D$8*J634+Constantes!$D$9)</f>
        <v>18.193411181281437</v>
      </c>
      <c r="L634" s="119">
        <f>(Constantes!$D$12/0.8)*(0.00376*D634^2-0.0516*D634-6.967)</f>
        <v>-4.3349984999999993</v>
      </c>
      <c r="M634" s="13"/>
    </row>
    <row r="635" spans="2:13" x14ac:dyDescent="0.3">
      <c r="B635" s="12"/>
      <c r="C635" s="78">
        <v>630</v>
      </c>
      <c r="D635" s="67">
        <f>(Observaciones!D635+Observaciones!E635)/2</f>
        <v>13.35</v>
      </c>
      <c r="E635" s="119">
        <f t="shared" si="45"/>
        <v>1.5331752529723204</v>
      </c>
      <c r="F635" s="119">
        <f t="shared" si="46"/>
        <v>0.1000065250127139</v>
      </c>
      <c r="G635" s="119">
        <f t="shared" si="47"/>
        <v>2.4694806499999999</v>
      </c>
      <c r="H635" s="119">
        <f>0.001013*Constantes!$D$6/(0.622*G635)</f>
        <v>4.5123270075071269E-2</v>
      </c>
      <c r="I635" s="119">
        <f t="shared" si="48"/>
        <v>0.35159012797989159</v>
      </c>
      <c r="J635" s="119">
        <f t="shared" si="49"/>
        <v>-3.5202617274732954E-3</v>
      </c>
      <c r="K635" s="119">
        <f>(Constantes!$D$12/0.8)*(Constantes!$D$7*J635^2+Constantes!$D$8*J635+Constantes!$D$9)</f>
        <v>18.240817083461586</v>
      </c>
      <c r="L635" s="119">
        <f>(Constantes!$D$12/0.8)*(0.00376*D635^2-0.0516*D635-6.967)</f>
        <v>-4.3660896249999999</v>
      </c>
      <c r="M635" s="13"/>
    </row>
    <row r="636" spans="2:13" x14ac:dyDescent="0.3">
      <c r="B636" s="12"/>
      <c r="C636" s="78">
        <v>631</v>
      </c>
      <c r="D636" s="67">
        <f>(Observaciones!D636+Observaciones!E636)/2</f>
        <v>12</v>
      </c>
      <c r="E636" s="119">
        <f t="shared" si="45"/>
        <v>1.4032466788795555</v>
      </c>
      <c r="F636" s="119">
        <f t="shared" si="46"/>
        <v>9.2525495616340561E-2</v>
      </c>
      <c r="G636" s="119">
        <f t="shared" si="47"/>
        <v>2.4726680000000001</v>
      </c>
      <c r="H636" s="119">
        <f>0.001013*Constantes!$D$6/(0.622*G636)</f>
        <v>4.5065104702739119E-2</v>
      </c>
      <c r="I636" s="119">
        <f t="shared" si="48"/>
        <v>0.34267103098752799</v>
      </c>
      <c r="J636" s="119">
        <f t="shared" si="49"/>
        <v>-1.0559742052896866E-2</v>
      </c>
      <c r="K636" s="119">
        <f>(Constantes!$D$12/0.8)*(Constantes!$D$7*J636^2+Constantes!$D$8*J636+Constantes!$D$9)</f>
        <v>18.287379206911446</v>
      </c>
      <c r="L636" s="119">
        <f>(Constantes!$D$12/0.8)*(0.00376*D636^2-0.0516*D636-6.967)</f>
        <v>-4.4029749999999996</v>
      </c>
      <c r="M636" s="13"/>
    </row>
    <row r="637" spans="2:13" x14ac:dyDescent="0.3">
      <c r="B637" s="12"/>
      <c r="C637" s="78">
        <v>632</v>
      </c>
      <c r="D637" s="67">
        <f>(Observaciones!D637+Observaciones!E637)/2</f>
        <v>12.65</v>
      </c>
      <c r="E637" s="119">
        <f t="shared" si="45"/>
        <v>1.4645445530759136</v>
      </c>
      <c r="F637" s="119">
        <f t="shared" si="46"/>
        <v>9.6065679685328434E-2</v>
      </c>
      <c r="G637" s="119">
        <f t="shared" si="47"/>
        <v>2.4711333499999997</v>
      </c>
      <c r="H637" s="119">
        <f>0.001013*Constantes!$D$6/(0.622*G637)</f>
        <v>4.5093091522200757E-2</v>
      </c>
      <c r="I637" s="119">
        <f t="shared" si="48"/>
        <v>0.34700421800471326</v>
      </c>
      <c r="J637" s="119">
        <f t="shared" si="49"/>
        <v>-1.7596093298852991E-2</v>
      </c>
      <c r="K637" s="119">
        <f>(Constantes!$D$12/0.8)*(Constantes!$D$7*J637^2+Constantes!$D$8*J637+Constantes!$D$9)</f>
        <v>18.333084498041206</v>
      </c>
      <c r="L637" s="119">
        <f>(Constantes!$D$12/0.8)*(0.00376*D637^2-0.0516*D637-6.967)</f>
        <v>-4.386284625</v>
      </c>
      <c r="M637" s="13"/>
    </row>
    <row r="638" spans="2:13" x14ac:dyDescent="0.3">
      <c r="B638" s="12"/>
      <c r="C638" s="78">
        <v>633</v>
      </c>
      <c r="D638" s="67">
        <f>(Observaciones!D638+Observaciones!E638)/2</f>
        <v>12.6</v>
      </c>
      <c r="E638" s="119">
        <f t="shared" si="45"/>
        <v>1.4597472514986058</v>
      </c>
      <c r="F638" s="119">
        <f t="shared" si="46"/>
        <v>9.5789323919104052E-2</v>
      </c>
      <c r="G638" s="119">
        <f t="shared" si="47"/>
        <v>2.4712513999999999</v>
      </c>
      <c r="H638" s="119">
        <f>0.001013*Constantes!$D$6/(0.622*G638)</f>
        <v>4.5090937455862456E-2</v>
      </c>
      <c r="I638" s="119">
        <f t="shared" si="48"/>
        <v>0.34667344489607588</v>
      </c>
      <c r="J638" s="119">
        <f t="shared" si="49"/>
        <v>-2.4627230442609144E-2</v>
      </c>
      <c r="K638" s="119">
        <f>(Constantes!$D$12/0.8)*(Constantes!$D$7*J638^2+Constantes!$D$8*J638+Constantes!$D$9)</f>
        <v>18.377920900049681</v>
      </c>
      <c r="L638" s="119">
        <f>(Constantes!$D$12/0.8)*(0.00376*D638^2-0.0516*D638-6.967)</f>
        <v>-4.3876390000000001</v>
      </c>
      <c r="M638" s="13"/>
    </row>
    <row r="639" spans="2:13" x14ac:dyDescent="0.3">
      <c r="B639" s="12"/>
      <c r="C639" s="78">
        <v>634</v>
      </c>
      <c r="D639" s="67">
        <f>(Observaciones!D639+Observaciones!E639)/2</f>
        <v>12.2</v>
      </c>
      <c r="E639" s="119">
        <f t="shared" si="45"/>
        <v>1.421862932192234</v>
      </c>
      <c r="F639" s="119">
        <f t="shared" si="46"/>
        <v>9.3602745308232094E-2</v>
      </c>
      <c r="G639" s="119">
        <f t="shared" si="47"/>
        <v>2.4721957999999997</v>
      </c>
      <c r="H639" s="119">
        <f>0.001013*Constantes!$D$6/(0.622*G639)</f>
        <v>4.5073712331002484E-2</v>
      </c>
      <c r="I639" s="119">
        <f t="shared" si="48"/>
        <v>0.34401194911201238</v>
      </c>
      <c r="J639" s="119">
        <f t="shared" si="49"/>
        <v>-3.1651070006485989E-2</v>
      </c>
      <c r="K639" s="119">
        <f>(Constantes!$D$12/0.8)*(Constantes!$D$7*J639^2+Constantes!$D$8*J639+Constantes!$D$9)</f>
        <v>18.421877354735045</v>
      </c>
      <c r="L639" s="119">
        <f>(Constantes!$D$12/0.8)*(0.00376*D639^2-0.0516*D639-6.967)</f>
        <v>-4.3980509999999997</v>
      </c>
      <c r="M639" s="13"/>
    </row>
    <row r="640" spans="2:13" x14ac:dyDescent="0.3">
      <c r="B640" s="12"/>
      <c r="C640" s="78">
        <v>635</v>
      </c>
      <c r="D640" s="67">
        <f>(Observaciones!D640+Observaciones!E640)/2</f>
        <v>11.5</v>
      </c>
      <c r="E640" s="119">
        <f t="shared" si="45"/>
        <v>1.3576395793502862</v>
      </c>
      <c r="F640" s="119">
        <f t="shared" si="46"/>
        <v>8.9878474493928939E-2</v>
      </c>
      <c r="G640" s="119">
        <f t="shared" si="47"/>
        <v>2.4738484999999999</v>
      </c>
      <c r="H640" s="119">
        <f>0.001013*Constantes!$D$6/(0.622*G640)</f>
        <v>4.5043600008291752E-2</v>
      </c>
      <c r="I640" s="119">
        <f t="shared" si="48"/>
        <v>0.33928927202235942</v>
      </c>
      <c r="J640" s="119">
        <f t="shared" si="49"/>
        <v>-3.8665530675233872E-2</v>
      </c>
      <c r="K640" s="119">
        <f>(Constantes!$D$12/0.8)*(Constantes!$D$7*J640^2+Constantes!$D$8*J640+Constantes!$D$9)</f>
        <v>18.464943803131227</v>
      </c>
      <c r="L640" s="119">
        <f>(Constantes!$D$12/0.8)*(0.00376*D640^2-0.0516*D640-6.967)</f>
        <v>-4.4144625</v>
      </c>
      <c r="M640" s="13"/>
    </row>
    <row r="641" spans="2:13" x14ac:dyDescent="0.3">
      <c r="B641" s="12"/>
      <c r="C641" s="78">
        <v>636</v>
      </c>
      <c r="D641" s="67">
        <f>(Observaciones!D641+Observaciones!E641)/2</f>
        <v>12.35</v>
      </c>
      <c r="E641" s="119">
        <f t="shared" si="45"/>
        <v>1.4359671208266067</v>
      </c>
      <c r="F641" s="119">
        <f t="shared" si="46"/>
        <v>9.4417676614232629E-2</v>
      </c>
      <c r="G641" s="119">
        <f t="shared" si="47"/>
        <v>2.47184165</v>
      </c>
      <c r="H641" s="119">
        <f>0.001013*Constantes!$D$6/(0.622*G641)</f>
        <v>4.5080170210382423E-2</v>
      </c>
      <c r="I641" s="119">
        <f t="shared" si="48"/>
        <v>0.34501319460891361</v>
      </c>
      <c r="J641" s="119">
        <f t="shared" si="49"/>
        <v>-4.5668533912772917E-2</v>
      </c>
      <c r="K641" s="119">
        <f>(Constantes!$D$12/0.8)*(Constantes!$D$7*J641^2+Constantes!$D$8*J641+Constantes!$D$9)</f>
        <v>18.507111184972953</v>
      </c>
      <c r="L641" s="119">
        <f>(Constantes!$D$12/0.8)*(0.00376*D641^2-0.0516*D641-6.967)</f>
        <v>-4.3942346249999993</v>
      </c>
      <c r="M641" s="13"/>
    </row>
    <row r="642" spans="2:13" x14ac:dyDescent="0.3">
      <c r="B642" s="12"/>
      <c r="C642" s="78">
        <v>637</v>
      </c>
      <c r="D642" s="67">
        <f>(Observaciones!D642+Observaciones!E642)/2</f>
        <v>13.35</v>
      </c>
      <c r="E642" s="119">
        <f t="shared" si="45"/>
        <v>1.5331752529723204</v>
      </c>
      <c r="F642" s="119">
        <f t="shared" si="46"/>
        <v>0.1000065250127139</v>
      </c>
      <c r="G642" s="119">
        <f t="shared" si="47"/>
        <v>2.4694806499999999</v>
      </c>
      <c r="H642" s="119">
        <f>0.001013*Constantes!$D$6/(0.622*G642)</f>
        <v>4.5123270075071269E-2</v>
      </c>
      <c r="I642" s="119">
        <f t="shared" si="48"/>
        <v>0.35159012797989159</v>
      </c>
      <c r="J642" s="119">
        <f t="shared" si="49"/>
        <v>-5.2658004578105919E-2</v>
      </c>
      <c r="K642" s="119">
        <f>(Constantes!$D$12/0.8)*(Constantes!$D$7*J642^2+Constantes!$D$8*J642+Constantes!$D$9)</f>
        <v>18.548371436993804</v>
      </c>
      <c r="L642" s="119">
        <f>(Constantes!$D$12/0.8)*(0.00376*D642^2-0.0516*D642-6.967)</f>
        <v>-4.3660896249999999</v>
      </c>
      <c r="M642" s="13"/>
    </row>
    <row r="643" spans="2:13" x14ac:dyDescent="0.3">
      <c r="B643" s="12"/>
      <c r="C643" s="78">
        <v>638</v>
      </c>
      <c r="D643" s="67">
        <f>(Observaciones!D643+Observaciones!E643)/2</f>
        <v>14.55</v>
      </c>
      <c r="E643" s="119">
        <f t="shared" si="45"/>
        <v>1.6574115820276645</v>
      </c>
      <c r="F643" s="119">
        <f t="shared" si="46"/>
        <v>0.10708247809803828</v>
      </c>
      <c r="G643" s="119">
        <f t="shared" si="47"/>
        <v>2.46664745</v>
      </c>
      <c r="H643" s="119">
        <f>0.001013*Constantes!$D$6/(0.622*G643)</f>
        <v>4.5175098822943884E-2</v>
      </c>
      <c r="I643" s="119">
        <f t="shared" si="48"/>
        <v>0.35925511691610273</v>
      </c>
      <c r="J643" s="119">
        <f t="shared" si="49"/>
        <v>-5.9631871540228892E-2</v>
      </c>
      <c r="K643" s="119">
        <f>(Constantes!$D$12/0.8)*(Constantes!$D$7*J643^2+Constantes!$D$8*J643+Constantes!$D$9)</f>
        <v>18.588717490062894</v>
      </c>
      <c r="L643" s="119">
        <f>(Constantes!$D$12/0.8)*(0.00376*D643^2-0.0516*D643-6.967)</f>
        <v>-4.3261116249999993</v>
      </c>
      <c r="M643" s="13"/>
    </row>
    <row r="644" spans="2:13" x14ac:dyDescent="0.3">
      <c r="B644" s="12"/>
      <c r="C644" s="78">
        <v>639</v>
      </c>
      <c r="D644" s="67">
        <f>(Observaciones!D644+Observaciones!E644)/2</f>
        <v>13.35</v>
      </c>
      <c r="E644" s="119">
        <f t="shared" si="45"/>
        <v>1.5331752529723204</v>
      </c>
      <c r="F644" s="119">
        <f t="shared" si="46"/>
        <v>0.1000065250127139</v>
      </c>
      <c r="G644" s="119">
        <f t="shared" si="47"/>
        <v>2.4694806499999999</v>
      </c>
      <c r="H644" s="119">
        <f>0.001013*Constantes!$D$6/(0.622*G644)</f>
        <v>4.5123270075071269E-2</v>
      </c>
      <c r="I644" s="119">
        <f t="shared" si="48"/>
        <v>0.35159012797989159</v>
      </c>
      <c r="J644" s="119">
        <f t="shared" si="49"/>
        <v>-6.6588068291853306E-2</v>
      </c>
      <c r="K644" s="119">
        <f>(Constantes!$D$12/0.8)*(Constantes!$D$7*J644^2+Constantes!$D$8*J644+Constantes!$D$9)</f>
        <v>18.628143265167381</v>
      </c>
      <c r="L644" s="119">
        <f>(Constantes!$D$12/0.8)*(0.00376*D644^2-0.0516*D644-6.967)</f>
        <v>-4.3660896249999999</v>
      </c>
      <c r="M644" s="13"/>
    </row>
    <row r="645" spans="2:13" x14ac:dyDescent="0.3">
      <c r="B645" s="12"/>
      <c r="C645" s="78">
        <v>640</v>
      </c>
      <c r="D645" s="67">
        <f>(Observaciones!D645+Observaciones!E645)/2</f>
        <v>14.5</v>
      </c>
      <c r="E645" s="119">
        <f t="shared" si="45"/>
        <v>1.6520640028566567</v>
      </c>
      <c r="F645" s="119">
        <f t="shared" si="46"/>
        <v>0.10677937410937641</v>
      </c>
      <c r="G645" s="119">
        <f t="shared" si="47"/>
        <v>2.4667654999999997</v>
      </c>
      <c r="H645" s="119">
        <f>0.001013*Constantes!$D$6/(0.622*G645)</f>
        <v>4.5172936914803029E-2</v>
      </c>
      <c r="I645" s="119">
        <f t="shared" si="48"/>
        <v>0.35894072909367275</v>
      </c>
      <c r="J645" s="119">
        <f t="shared" si="49"/>
        <v>-7.3524533561754646E-2</v>
      </c>
      <c r="K645" s="119">
        <f>(Constantes!$D$12/0.8)*(Constantes!$D$7*J645^2+Constantes!$D$8*J645+Constantes!$D$9)</f>
        <v>18.666643668249076</v>
      </c>
      <c r="L645" s="119">
        <f>(Constantes!$D$12/0.8)*(0.00376*D645^2-0.0516*D645-6.967)</f>
        <v>-4.3279125000000001</v>
      </c>
      <c r="M645" s="13"/>
    </row>
    <row r="646" spans="2:13" x14ac:dyDescent="0.3">
      <c r="B646" s="12"/>
      <c r="C646" s="78">
        <v>641</v>
      </c>
      <c r="D646" s="67">
        <f>(Observaciones!D646+Observaciones!E646)/2</f>
        <v>14.05</v>
      </c>
      <c r="E646" s="119">
        <f t="shared" si="45"/>
        <v>1.604612725353836</v>
      </c>
      <c r="F646" s="119">
        <f t="shared" si="46"/>
        <v>0.10408410376289531</v>
      </c>
      <c r="G646" s="119">
        <f t="shared" si="47"/>
        <v>2.4678279499999998</v>
      </c>
      <c r="H646" s="119">
        <f>0.001013*Constantes!$D$6/(0.622*G646)</f>
        <v>4.5153489048988422E-2</v>
      </c>
      <c r="I646" s="119">
        <f t="shared" si="48"/>
        <v>0.35609168948623277</v>
      </c>
      <c r="J646" s="119">
        <f t="shared" si="49"/>
        <v>-8.0439211925572934E-2</v>
      </c>
      <c r="K646" s="119">
        <f>(Constantes!$D$12/0.8)*(Constantes!$D$7*J646^2+Constantes!$D$8*J646+Constantes!$D$9)</f>
        <v>18.704214583905085</v>
      </c>
      <c r="L646" s="119">
        <f>(Constantes!$D$12/0.8)*(0.00376*D646^2-0.0516*D646-6.967)</f>
        <v>-4.3435916249999993</v>
      </c>
      <c r="M646" s="13"/>
    </row>
    <row r="647" spans="2:13" x14ac:dyDescent="0.3">
      <c r="B647" s="12"/>
      <c r="C647" s="78">
        <v>642</v>
      </c>
      <c r="D647" s="67">
        <f>(Observaciones!D647+Observaciones!E647)/2</f>
        <v>9.15</v>
      </c>
      <c r="E647" s="119">
        <f t="shared" ref="E647:E710" si="50">EXP((16.78*D647-116.9)/(D647+237.3))</f>
        <v>1.1602772175252039</v>
      </c>
      <c r="F647" s="119">
        <f t="shared" ref="F647:F710" si="51">4098*E647/((D647+237.3)^2)</f>
        <v>7.8284552595211263E-2</v>
      </c>
      <c r="G647" s="119">
        <f t="shared" ref="G647:G710" si="52">2.501-0.002361*D647</f>
        <v>2.4793968500000001</v>
      </c>
      <c r="H647" s="119">
        <f>0.001013*Constantes!$D$6/(0.622*G647)</f>
        <v>4.4942802244470274E-2</v>
      </c>
      <c r="I647" s="119">
        <f t="shared" ref="I647:I710" si="53">IF(D647&gt;0,1.26*F647/(G647*(F647+H647)),0)</f>
        <v>0.3228445413311169</v>
      </c>
      <c r="J647" s="119">
        <f t="shared" ref="J647:J710" si="54">0.409*SIN(2*PI()*(C647-82)/365)</f>
        <v>-8.7330054414876596E-2</v>
      </c>
      <c r="K647" s="119">
        <f>(Constantes!$D$12/0.8)*(Constantes!$D$7*J647^2+Constantes!$D$8*J647+Constantes!$D$9)</f>
        <v>18.740852867963497</v>
      </c>
      <c r="L647" s="119">
        <f>(Constantes!$D$12/0.8)*(0.00376*D647^2-0.0516*D647-6.967)</f>
        <v>-4.4527146249999996</v>
      </c>
      <c r="M647" s="13"/>
    </row>
    <row r="648" spans="2:13" x14ac:dyDescent="0.3">
      <c r="B648" s="12"/>
      <c r="C648" s="78">
        <v>643</v>
      </c>
      <c r="D648" s="67">
        <f>(Observaciones!D648+Observaciones!E648)/2</f>
        <v>14.5</v>
      </c>
      <c r="E648" s="119">
        <f t="shared" si="50"/>
        <v>1.6520640028566567</v>
      </c>
      <c r="F648" s="119">
        <f t="shared" si="51"/>
        <v>0.10677937410937641</v>
      </c>
      <c r="G648" s="119">
        <f t="shared" si="52"/>
        <v>2.4667654999999997</v>
      </c>
      <c r="H648" s="119">
        <f>0.001013*Constantes!$D$6/(0.622*G648)</f>
        <v>4.5172936914803029E-2</v>
      </c>
      <c r="I648" s="119">
        <f t="shared" si="53"/>
        <v>0.35894072909367275</v>
      </c>
      <c r="J648" s="119">
        <f t="shared" si="54"/>
        <v>-9.4195019124320198E-2</v>
      </c>
      <c r="K648" s="119">
        <f>(Constantes!$D$12/0.8)*(Constantes!$D$7*J648^2+Constantes!$D$8*J648+Constantes!$D$9)</f>
        <v>18.77655633894668</v>
      </c>
      <c r="L648" s="119">
        <f>(Constantes!$D$12/0.8)*(0.00376*D648^2-0.0516*D648-6.967)</f>
        <v>-4.3279125000000001</v>
      </c>
      <c r="M648" s="13"/>
    </row>
    <row r="649" spans="2:13" x14ac:dyDescent="0.3">
      <c r="B649" s="12"/>
      <c r="C649" s="78">
        <v>644</v>
      </c>
      <c r="D649" s="67">
        <f>(Observaciones!D649+Observaciones!E649)/2</f>
        <v>13.5</v>
      </c>
      <c r="E649" s="119">
        <f t="shared" si="50"/>
        <v>1.5482437315899678</v>
      </c>
      <c r="F649" s="119">
        <f t="shared" si="51"/>
        <v>0.10086865272047608</v>
      </c>
      <c r="G649" s="119">
        <f t="shared" si="52"/>
        <v>2.4691264999999998</v>
      </c>
      <c r="H649" s="119">
        <f>0.001013*Constantes!$D$6/(0.622*G649)</f>
        <v>4.512974216392418E-2</v>
      </c>
      <c r="I649" s="119">
        <f t="shared" si="53"/>
        <v>0.35256187200074002</v>
      </c>
      <c r="J649" s="119">
        <f t="shared" si="54"/>
        <v>-0.10103207181670225</v>
      </c>
      <c r="K649" s="119">
        <f>(Constantes!$D$12/0.8)*(Constantes!$D$7*J649^2+Constantes!$D$8*J649+Constantes!$D$9)</f>
        <v>18.811323768435784</v>
      </c>
      <c r="L649" s="119">
        <f>(Constantes!$D$12/0.8)*(0.00376*D649^2-0.0516*D649-6.967)</f>
        <v>-4.3614625</v>
      </c>
      <c r="M649" s="13"/>
    </row>
    <row r="650" spans="2:13" x14ac:dyDescent="0.3">
      <c r="B650" s="12"/>
      <c r="C650" s="78">
        <v>645</v>
      </c>
      <c r="D650" s="67">
        <f>(Observaciones!D650+Observaciones!E650)/2</f>
        <v>12.7</v>
      </c>
      <c r="E650" s="119">
        <f t="shared" si="50"/>
        <v>1.4693556920806219</v>
      </c>
      <c r="F650" s="119">
        <f t="shared" si="51"/>
        <v>9.6342714018342213E-2</v>
      </c>
      <c r="G650" s="119">
        <f t="shared" si="52"/>
        <v>2.4710152999999999</v>
      </c>
      <c r="H650" s="119">
        <f>0.001013*Constantes!$D$6/(0.622*G650)</f>
        <v>4.5095245794355275E-2</v>
      </c>
      <c r="I650" s="119">
        <f t="shared" si="53"/>
        <v>0.34733456468782936</v>
      </c>
      <c r="J650" s="119">
        <f t="shared" si="54"/>
        <v>-0.10783918652575504</v>
      </c>
      <c r="K650" s="119">
        <f>(Constantes!$D$12/0.8)*(Constantes!$D$7*J650^2+Constantes!$D$8*J650+Constantes!$D$9)</f>
        <v>18.845154870351639</v>
      </c>
      <c r="L650" s="119">
        <f>(Constantes!$D$12/0.8)*(0.00376*D650^2-0.0516*D650-6.967)</f>
        <v>-4.3849184999999995</v>
      </c>
      <c r="M650" s="13"/>
    </row>
    <row r="651" spans="2:13" x14ac:dyDescent="0.3">
      <c r="B651" s="12"/>
      <c r="C651" s="78">
        <v>646</v>
      </c>
      <c r="D651" s="67">
        <f>(Observaciones!D651+Observaciones!E651)/2</f>
        <v>9.9</v>
      </c>
      <c r="E651" s="119">
        <f t="shared" si="50"/>
        <v>1.2203261059395465</v>
      </c>
      <c r="F651" s="119">
        <f t="shared" si="51"/>
        <v>8.1837230413319473E-2</v>
      </c>
      <c r="G651" s="119">
        <f t="shared" si="52"/>
        <v>2.4776260999999997</v>
      </c>
      <c r="H651" s="119">
        <f>0.001013*Constantes!$D$6/(0.622*G651)</f>
        <v>4.4974922695201085E-2</v>
      </c>
      <c r="I651" s="119">
        <f t="shared" si="53"/>
        <v>0.3281896076316444</v>
      </c>
      <c r="J651" s="119">
        <f t="shared" si="54"/>
        <v>-0.11461434615647928</v>
      </c>
      <c r="K651" s="119">
        <f>(Constantes!$D$12/0.8)*(Constantes!$D$7*J651^2+Constantes!$D$8*J651+Constantes!$D$9)</f>
        <v>18.878050289168232</v>
      </c>
      <c r="L651" s="119">
        <f>(Constantes!$D$12/0.8)*(0.00376*D651^2-0.0516*D651-6.967)</f>
        <v>-4.4433264999999995</v>
      </c>
      <c r="M651" s="13"/>
    </row>
    <row r="652" spans="2:13" x14ac:dyDescent="0.3">
      <c r="B652" s="12"/>
      <c r="C652" s="78">
        <v>647</v>
      </c>
      <c r="D652" s="67">
        <f>(Observaciones!D652+Observaciones!E652)/2</f>
        <v>13.3</v>
      </c>
      <c r="E652" s="119">
        <f t="shared" si="50"/>
        <v>1.5281811116551587</v>
      </c>
      <c r="F652" s="119">
        <f t="shared" si="51"/>
        <v>9.9720546117296777E-2</v>
      </c>
      <c r="G652" s="119">
        <f t="shared" si="52"/>
        <v>2.4695986999999997</v>
      </c>
      <c r="H652" s="119">
        <f>0.001013*Constantes!$D$6/(0.622*G652)</f>
        <v>4.5121113124619215E-2</v>
      </c>
      <c r="I652" s="119">
        <f t="shared" si="53"/>
        <v>0.35126535211020804</v>
      </c>
      <c r="J652" s="119">
        <f t="shared" si="54"/>
        <v>-0.12135554308285716</v>
      </c>
      <c r="K652" s="119">
        <f>(Constantes!$D$12/0.8)*(Constantes!$D$7*J652^2+Constantes!$D$8*J652+Constantes!$D$9)</f>
        <v>18.910011587076482</v>
      </c>
      <c r="L652" s="119">
        <f>(Constantes!$D$12/0.8)*(0.00376*D652^2-0.0516*D652-6.967)</f>
        <v>-4.3676084999999993</v>
      </c>
      <c r="M652" s="13"/>
    </row>
    <row r="653" spans="2:13" x14ac:dyDescent="0.3">
      <c r="B653" s="12"/>
      <c r="C653" s="78">
        <v>648</v>
      </c>
      <c r="D653" s="67">
        <f>(Observaciones!D653+Observaciones!E653)/2</f>
        <v>12.5</v>
      </c>
      <c r="E653" s="119">
        <f t="shared" si="50"/>
        <v>1.4501940250881777</v>
      </c>
      <c r="F653" s="119">
        <f t="shared" si="51"/>
        <v>9.5238642712590429E-2</v>
      </c>
      <c r="G653" s="119">
        <f t="shared" si="52"/>
        <v>2.4714874999999998</v>
      </c>
      <c r="H653" s="119">
        <f>0.001013*Constantes!$D$6/(0.622*G653)</f>
        <v>4.5086629940516605E-2</v>
      </c>
      <c r="I653" s="119">
        <f t="shared" si="53"/>
        <v>0.34601062071581223</v>
      </c>
      <c r="J653" s="119">
        <f t="shared" si="54"/>
        <v>-0.12806077974275318</v>
      </c>
      <c r="K653" s="119">
        <f>(Constantes!$D$12/0.8)*(Constantes!$D$7*J653^2+Constantes!$D$8*J653+Constantes!$D$9)</f>
        <v>18.941041230116905</v>
      </c>
      <c r="L653" s="119">
        <f>(Constantes!$D$12/0.8)*(0.00376*D653^2-0.0516*D653-6.967)</f>
        <v>-4.3903125000000003</v>
      </c>
      <c r="M653" s="13"/>
    </row>
    <row r="654" spans="2:13" x14ac:dyDescent="0.3">
      <c r="B654" s="12"/>
      <c r="C654" s="78">
        <v>649</v>
      </c>
      <c r="D654" s="67">
        <f>(Observaciones!D654+Observaciones!E654)/2</f>
        <v>13.4</v>
      </c>
      <c r="E654" s="119">
        <f t="shared" si="50"/>
        <v>1.5381837134420713</v>
      </c>
      <c r="F654" s="119">
        <f t="shared" si="51"/>
        <v>0.10029320149589299</v>
      </c>
      <c r="G654" s="119">
        <f t="shared" si="52"/>
        <v>2.4693625999999997</v>
      </c>
      <c r="H654" s="119">
        <f>0.001013*Constantes!$D$6/(0.622*G654)</f>
        <v>4.5125427231753057E-2</v>
      </c>
      <c r="I654" s="119">
        <f t="shared" si="53"/>
        <v>0.35191447341494769</v>
      </c>
      <c r="J654" s="119">
        <f t="shared" si="54"/>
        <v>-0.13472806922983274</v>
      </c>
      <c r="K654" s="119">
        <f>(Constantes!$D$12/0.8)*(Constantes!$D$7*J654^2+Constantes!$D$8*J654+Constantes!$D$9)</f>
        <v>18.971142573301336</v>
      </c>
      <c r="L654" s="119">
        <f>(Constantes!$D$12/0.8)*(0.00376*D654^2-0.0516*D654-6.967)</f>
        <v>-4.3645589999999999</v>
      </c>
      <c r="M654" s="13"/>
    </row>
    <row r="655" spans="2:13" x14ac:dyDescent="0.3">
      <c r="B655" s="12"/>
      <c r="C655" s="78">
        <v>650</v>
      </c>
      <c r="D655" s="67">
        <f>(Observaciones!D655+Observaciones!E655)/2</f>
        <v>13.75</v>
      </c>
      <c r="E655" s="119">
        <f t="shared" si="50"/>
        <v>1.5736468149943981</v>
      </c>
      <c r="F655" s="119">
        <f t="shared" si="51"/>
        <v>0.10231958493462359</v>
      </c>
      <c r="G655" s="119">
        <f t="shared" si="52"/>
        <v>2.4685362500000001</v>
      </c>
      <c r="H655" s="119">
        <f>0.001013*Constantes!$D$6/(0.622*G655)</f>
        <v>4.5140533105443567E-2</v>
      </c>
      <c r="I655" s="119">
        <f t="shared" si="53"/>
        <v>0.35417281924860555</v>
      </c>
      <c r="J655" s="119">
        <f t="shared" si="54"/>
        <v>-0.14135543588232963</v>
      </c>
      <c r="K655" s="119">
        <f>(Constantes!$D$12/0.8)*(Constantes!$D$7*J655^2+Constantes!$D$8*J655+Constantes!$D$9)</f>
        <v>19.000319844744823</v>
      </c>
      <c r="L655" s="119">
        <f>(Constantes!$D$12/0.8)*(0.00376*D655^2-0.0516*D655-6.967)</f>
        <v>-4.353515625</v>
      </c>
      <c r="M655" s="13"/>
    </row>
    <row r="656" spans="2:13" x14ac:dyDescent="0.3">
      <c r="B656" s="12"/>
      <c r="C656" s="78">
        <v>651</v>
      </c>
      <c r="D656" s="67">
        <f>(Observaciones!D656+Observaciones!E656)/2</f>
        <v>11.4</v>
      </c>
      <c r="E656" s="119">
        <f t="shared" si="50"/>
        <v>1.3486760963347784</v>
      </c>
      <c r="F656" s="119">
        <f t="shared" si="51"/>
        <v>8.9356889727344888E-2</v>
      </c>
      <c r="G656" s="119">
        <f t="shared" si="52"/>
        <v>2.4740845999999999</v>
      </c>
      <c r="H656" s="119">
        <f>0.001013*Constantes!$D$6/(0.622*G656)</f>
        <v>4.5039301532014117E-2</v>
      </c>
      <c r="I656" s="119">
        <f t="shared" si="53"/>
        <v>0.33860789639405336</v>
      </c>
      <c r="J656" s="119">
        <f t="shared" si="54"/>
        <v>-0.14794091586847444</v>
      </c>
      <c r="K656" s="119">
        <f>(Constantes!$D$12/0.8)*(Constantes!$D$7*J656^2+Constantes!$D$8*J656+Constantes!$D$9)</f>
        <v>19.028578128829977</v>
      </c>
      <c r="L656" s="119">
        <f>(Constantes!$D$12/0.8)*(0.00376*D656^2-0.0516*D656-6.967)</f>
        <v>-4.4166189999999999</v>
      </c>
      <c r="M656" s="13"/>
    </row>
    <row r="657" spans="2:13" x14ac:dyDescent="0.3">
      <c r="B657" s="12"/>
      <c r="C657" s="78">
        <v>652</v>
      </c>
      <c r="D657" s="67">
        <f>(Observaciones!D657+Observaciones!E657)/2</f>
        <v>13.1</v>
      </c>
      <c r="E657" s="119">
        <f t="shared" si="50"/>
        <v>1.5083470419027751</v>
      </c>
      <c r="F657" s="119">
        <f t="shared" si="51"/>
        <v>9.8583579016665535E-2</v>
      </c>
      <c r="G657" s="119">
        <f t="shared" si="52"/>
        <v>2.4700709000000001</v>
      </c>
      <c r="H657" s="119">
        <f>0.001013*Constantes!$D$6/(0.622*G657)</f>
        <v>4.5112487384516987E-2</v>
      </c>
      <c r="I657" s="119">
        <f t="shared" si="53"/>
        <v>0.34996194939764519</v>
      </c>
      <c r="J657" s="119">
        <f t="shared" si="54"/>
        <v>-0.15448255776842162</v>
      </c>
      <c r="K657" s="119">
        <f>(Constantes!$D$12/0.8)*(Constantes!$D$7*J657^2+Constantes!$D$8*J657+Constantes!$D$9)</f>
        <v>19.055923348427321</v>
      </c>
      <c r="L657" s="119">
        <f>(Constantes!$D$12/0.8)*(0.00376*D657^2-0.0516*D657-6.967)</f>
        <v>-4.3735664999999999</v>
      </c>
      <c r="M657" s="13"/>
    </row>
    <row r="658" spans="2:13" x14ac:dyDescent="0.3">
      <c r="B658" s="12"/>
      <c r="C658" s="78">
        <v>653</v>
      </c>
      <c r="D658" s="67">
        <f>(Observaciones!D658+Observaciones!E658)/2</f>
        <v>13.95</v>
      </c>
      <c r="E658" s="119">
        <f t="shared" si="50"/>
        <v>1.5942318792002568</v>
      </c>
      <c r="F658" s="119">
        <f t="shared" si="51"/>
        <v>0.10349307775094918</v>
      </c>
      <c r="G658" s="119">
        <f t="shared" si="52"/>
        <v>2.4680640499999997</v>
      </c>
      <c r="H658" s="119">
        <f>0.001013*Constantes!$D$6/(0.622*G658)</f>
        <v>4.514916957487896E-2</v>
      </c>
      <c r="I658" s="119">
        <f t="shared" si="53"/>
        <v>0.35545379775699454</v>
      </c>
      <c r="J658" s="119">
        <f t="shared" si="54"/>
        <v>-0.16097842315249467</v>
      </c>
      <c r="K658" s="119">
        <f>(Constantes!$D$12/0.8)*(Constantes!$D$7*J658^2+Constantes!$D$8*J658+Constantes!$D$9)</f>
        <v>19.082362246196094</v>
      </c>
      <c r="L658" s="119">
        <f>(Constantes!$D$12/0.8)*(0.00376*D658^2-0.0516*D658-6.967)</f>
        <v>-4.3469466250000002</v>
      </c>
      <c r="M658" s="13"/>
    </row>
    <row r="659" spans="2:13" x14ac:dyDescent="0.3">
      <c r="B659" s="12"/>
      <c r="C659" s="78">
        <v>654</v>
      </c>
      <c r="D659" s="67">
        <f>(Observaciones!D659+Observaciones!E659)/2</f>
        <v>14.8</v>
      </c>
      <c r="E659" s="119">
        <f t="shared" si="50"/>
        <v>1.6843778570488643</v>
      </c>
      <c r="F659" s="119">
        <f t="shared" si="51"/>
        <v>0.10860899280138459</v>
      </c>
      <c r="G659" s="119">
        <f t="shared" si="52"/>
        <v>2.4660571999999998</v>
      </c>
      <c r="H659" s="119">
        <f>0.001013*Constantes!$D$6/(0.622*G659)</f>
        <v>4.5185911468360318E-2</v>
      </c>
      <c r="I659" s="119">
        <f t="shared" si="53"/>
        <v>0.36082052945585191</v>
      </c>
      <c r="J659" s="119">
        <f t="shared" si="54"/>
        <v>-0.16742658715558942</v>
      </c>
      <c r="K659" s="119">
        <f>(Constantes!$D$12/0.8)*(Constantes!$D$7*J659^2+Constantes!$D$8*J659+Constantes!$D$9)</f>
        <v>19.10790236499129</v>
      </c>
      <c r="L659" s="119">
        <f>(Constantes!$D$12/0.8)*(0.00376*D659^2-0.0516*D659-6.967)</f>
        <v>-4.3169310000000003</v>
      </c>
      <c r="M659" s="13"/>
    </row>
    <row r="660" spans="2:13" x14ac:dyDescent="0.3">
      <c r="B660" s="12"/>
      <c r="C660" s="78">
        <v>655</v>
      </c>
      <c r="D660" s="67">
        <f>(Observaciones!D660+Observaciones!E660)/2</f>
        <v>14.8</v>
      </c>
      <c r="E660" s="119">
        <f t="shared" si="50"/>
        <v>1.6843778570488643</v>
      </c>
      <c r="F660" s="119">
        <f t="shared" si="51"/>
        <v>0.10860899280138459</v>
      </c>
      <c r="G660" s="119">
        <f t="shared" si="52"/>
        <v>2.4660571999999998</v>
      </c>
      <c r="H660" s="119">
        <f>0.001013*Constantes!$D$6/(0.622*G660)</f>
        <v>4.5185911468360318E-2</v>
      </c>
      <c r="I660" s="119">
        <f t="shared" si="53"/>
        <v>0.36082052945585191</v>
      </c>
      <c r="J660" s="119">
        <f t="shared" si="54"/>
        <v>-0.17382513904754696</v>
      </c>
      <c r="K660" s="119">
        <f>(Constantes!$D$12/0.8)*(Constantes!$D$7*J660^2+Constantes!$D$8*J660+Constantes!$D$9)</f>
        <v>19.132552027403364</v>
      </c>
      <c r="L660" s="119">
        <f>(Constantes!$D$12/0.8)*(0.00376*D660^2-0.0516*D660-6.967)</f>
        <v>-4.3169310000000003</v>
      </c>
      <c r="M660" s="13"/>
    </row>
    <row r="661" spans="2:13" x14ac:dyDescent="0.3">
      <c r="B661" s="12"/>
      <c r="C661" s="78">
        <v>656</v>
      </c>
      <c r="D661" s="67">
        <f>(Observaciones!D661+Observaciones!E661)/2</f>
        <v>13.45</v>
      </c>
      <c r="E661" s="119">
        <f t="shared" si="50"/>
        <v>1.5432065279848868</v>
      </c>
      <c r="F661" s="119">
        <f t="shared" si="51"/>
        <v>0.1005805769400801</v>
      </c>
      <c r="G661" s="119">
        <f t="shared" si="52"/>
        <v>2.46924455</v>
      </c>
      <c r="H661" s="119">
        <f>0.001013*Constantes!$D$6/(0.622*G661)</f>
        <v>4.5127584594694167E-2</v>
      </c>
      <c r="I661" s="119">
        <f t="shared" si="53"/>
        <v>0.35223838816895903</v>
      </c>
      <c r="J661" s="119">
        <f t="shared" si="54"/>
        <v>-0.18017218279935227</v>
      </c>
      <c r="K661" s="119">
        <f>(Constantes!$D$12/0.8)*(Constantes!$D$7*J661^2+Constantes!$D$8*J661+Constantes!$D$9)</f>
        <v>19.156320314458512</v>
      </c>
      <c r="L661" s="119">
        <f>(Constantes!$D$12/0.8)*(0.00376*D661^2-0.0516*D661-6.967)</f>
        <v>-4.3630166249999993</v>
      </c>
      <c r="M661" s="13"/>
    </row>
    <row r="662" spans="2:13" x14ac:dyDescent="0.3">
      <c r="B662" s="12"/>
      <c r="C662" s="78">
        <v>657</v>
      </c>
      <c r="D662" s="67">
        <f>(Observaciones!D662+Observaciones!E662)/2</f>
        <v>13.75</v>
      </c>
      <c r="E662" s="119">
        <f t="shared" si="50"/>
        <v>1.5736468149943981</v>
      </c>
      <c r="F662" s="119">
        <f t="shared" si="51"/>
        <v>0.10231958493462359</v>
      </c>
      <c r="G662" s="119">
        <f t="shared" si="52"/>
        <v>2.4685362500000001</v>
      </c>
      <c r="H662" s="119">
        <f>0.001013*Constantes!$D$6/(0.622*G662)</f>
        <v>4.5140533105443567E-2</v>
      </c>
      <c r="I662" s="119">
        <f t="shared" si="53"/>
        <v>0.35417281924860555</v>
      </c>
      <c r="J662" s="119">
        <f t="shared" si="54"/>
        <v>-0.1864658376449593</v>
      </c>
      <c r="K662" s="119">
        <f>(Constantes!$D$12/0.8)*(Constantes!$D$7*J662^2+Constantes!$D$8*J662+Constantes!$D$9)</f>
        <v>19.179217043507954</v>
      </c>
      <c r="L662" s="119">
        <f>(Constantes!$D$12/0.8)*(0.00376*D662^2-0.0516*D662-6.967)</f>
        <v>-4.353515625</v>
      </c>
      <c r="M662" s="13"/>
    </row>
    <row r="663" spans="2:13" x14ac:dyDescent="0.3">
      <c r="B663" s="12"/>
      <c r="C663" s="78">
        <v>658</v>
      </c>
      <c r="D663" s="67">
        <f>(Observaciones!D663+Observaciones!E663)/2</f>
        <v>12.7</v>
      </c>
      <c r="E663" s="119">
        <f t="shared" si="50"/>
        <v>1.4693556920806219</v>
      </c>
      <c r="F663" s="119">
        <f t="shared" si="51"/>
        <v>9.6342714018342213E-2</v>
      </c>
      <c r="G663" s="119">
        <f t="shared" si="52"/>
        <v>2.4710152999999999</v>
      </c>
      <c r="H663" s="119">
        <f>0.001013*Constantes!$D$6/(0.622*G663)</f>
        <v>4.5095245794355275E-2</v>
      </c>
      <c r="I663" s="119">
        <f t="shared" si="53"/>
        <v>0.34733456468782936</v>
      </c>
      <c r="J663" s="119">
        <f t="shared" si="54"/>
        <v>-0.19270423863861044</v>
      </c>
      <c r="K663" s="119">
        <f>(Constantes!$D$12/0.8)*(Constantes!$D$7*J663^2+Constantes!$D$8*J663+Constantes!$D$9)</f>
        <v>19.201252745335921</v>
      </c>
      <c r="L663" s="119">
        <f>(Constantes!$D$12/0.8)*(0.00376*D663^2-0.0516*D663-6.967)</f>
        <v>-4.3849184999999995</v>
      </c>
      <c r="M663" s="13"/>
    </row>
    <row r="664" spans="2:13" x14ac:dyDescent="0.3">
      <c r="B664" s="12"/>
      <c r="C664" s="78">
        <v>659</v>
      </c>
      <c r="D664" s="67">
        <f>(Observaciones!D664+Observaciones!E664)/2</f>
        <v>13.65</v>
      </c>
      <c r="E664" s="119">
        <f t="shared" si="50"/>
        <v>1.5634420277037249</v>
      </c>
      <c r="F664" s="119">
        <f t="shared" si="51"/>
        <v>0.1017370958602755</v>
      </c>
      <c r="G664" s="119">
        <f t="shared" si="52"/>
        <v>2.4687723500000001</v>
      </c>
      <c r="H664" s="119">
        <f>0.001013*Constantes!$D$6/(0.622*G664)</f>
        <v>4.5136216109643537E-2</v>
      </c>
      <c r="I664" s="119">
        <f t="shared" si="53"/>
        <v>0.35352973562893358</v>
      </c>
      <c r="J664" s="119">
        <f t="shared" si="54"/>
        <v>-0.19888553720745419</v>
      </c>
      <c r="K664" s="119">
        <f>(Constantes!$D$12/0.8)*(Constantes!$D$7*J664^2+Constantes!$D$8*J664+Constantes!$D$9)</f>
        <v>19.22243864051676</v>
      </c>
      <c r="L664" s="119">
        <f>(Constantes!$D$12/0.8)*(0.00376*D664^2-0.0516*D664-6.967)</f>
        <v>-4.3567296249999998</v>
      </c>
      <c r="M664" s="13"/>
    </row>
    <row r="665" spans="2:13" x14ac:dyDescent="0.3">
      <c r="B665" s="12"/>
      <c r="C665" s="78">
        <v>660</v>
      </c>
      <c r="D665" s="67">
        <f>(Observaciones!D665+Observaciones!E665)/2</f>
        <v>14.05</v>
      </c>
      <c r="E665" s="119">
        <f t="shared" si="50"/>
        <v>1.604612725353836</v>
      </c>
      <c r="F665" s="119">
        <f t="shared" si="51"/>
        <v>0.10408410376289531</v>
      </c>
      <c r="G665" s="119">
        <f t="shared" si="52"/>
        <v>2.4678279499999998</v>
      </c>
      <c r="H665" s="119">
        <f>0.001013*Constantes!$D$6/(0.622*G665)</f>
        <v>4.5153489048988422E-2</v>
      </c>
      <c r="I665" s="119">
        <f t="shared" si="53"/>
        <v>0.35609168948623277</v>
      </c>
      <c r="J665" s="119">
        <f t="shared" si="54"/>
        <v>-0.20500790169932193</v>
      </c>
      <c r="K665" s="119">
        <f>(Constantes!$D$12/0.8)*(Constantes!$D$7*J665^2+Constantes!$D$8*J665+Constantes!$D$9)</f>
        <v>19.242786615052502</v>
      </c>
      <c r="L665" s="119">
        <f>(Constantes!$D$12/0.8)*(0.00376*D665^2-0.0516*D665-6.967)</f>
        <v>-4.3435916249999993</v>
      </c>
      <c r="M665" s="13"/>
    </row>
    <row r="666" spans="2:13" x14ac:dyDescent="0.3">
      <c r="B666" s="12"/>
      <c r="C666" s="78">
        <v>661</v>
      </c>
      <c r="D666" s="67">
        <f>(Observaciones!D666+Observaciones!E666)/2</f>
        <v>14.600000000000001</v>
      </c>
      <c r="E666" s="119">
        <f t="shared" si="50"/>
        <v>1.662774337609296</v>
      </c>
      <c r="F666" s="119">
        <f t="shared" si="51"/>
        <v>0.10738631317466249</v>
      </c>
      <c r="G666" s="119">
        <f t="shared" si="52"/>
        <v>2.4665293999999998</v>
      </c>
      <c r="H666" s="119">
        <f>0.001013*Constantes!$D$6/(0.622*G666)</f>
        <v>4.5177260938025939E-2</v>
      </c>
      <c r="I666" s="119">
        <f t="shared" si="53"/>
        <v>0.35956906979682202</v>
      </c>
      <c r="J666" s="119">
        <f t="shared" si="54"/>
        <v>-0.21106951792548392</v>
      </c>
      <c r="K666" s="119">
        <f>(Constantes!$D$12/0.8)*(Constantes!$D$7*J666^2+Constantes!$D$8*J666+Constantes!$D$9)</f>
        <v>19.262309195323009</v>
      </c>
      <c r="L666" s="119">
        <f>(Constantes!$D$12/0.8)*(0.00376*D666^2-0.0516*D666-6.967)</f>
        <v>-4.3242989999999999</v>
      </c>
      <c r="M666" s="13"/>
    </row>
    <row r="667" spans="2:13" x14ac:dyDescent="0.3">
      <c r="B667" s="12"/>
      <c r="C667" s="78">
        <v>662</v>
      </c>
      <c r="D667" s="67">
        <f>(Observaciones!D667+Observaciones!E667)/2</f>
        <v>11.3</v>
      </c>
      <c r="E667" s="119">
        <f t="shared" si="50"/>
        <v>1.3397646526819857</v>
      </c>
      <c r="F667" s="119">
        <f t="shared" si="51"/>
        <v>8.8837887126731518E-2</v>
      </c>
      <c r="G667" s="119">
        <f t="shared" si="52"/>
        <v>2.4743206999999998</v>
      </c>
      <c r="H667" s="119">
        <f>0.001013*Constantes!$D$6/(0.622*G667)</f>
        <v>4.5035003876058806E-2</v>
      </c>
      <c r="I667" s="119">
        <f t="shared" si="53"/>
        <v>0.33792485453988758</v>
      </c>
      <c r="J667" s="119">
        <f t="shared" si="54"/>
        <v>-0.21706858969823067</v>
      </c>
      <c r="K667" s="119">
        <f>(Constantes!$D$12/0.8)*(Constantes!$D$7*J667^2+Constantes!$D$8*J667+Constantes!$D$9)</f>
        <v>19.281019522381676</v>
      </c>
      <c r="L667" s="119">
        <f>(Constantes!$D$12/0.8)*(0.00376*D667^2-0.0516*D667-6.967)</f>
        <v>-4.4187285000000003</v>
      </c>
      <c r="M667" s="13"/>
    </row>
    <row r="668" spans="2:13" x14ac:dyDescent="0.3">
      <c r="B668" s="12"/>
      <c r="C668" s="78">
        <v>663</v>
      </c>
      <c r="D668" s="67">
        <f>(Observaciones!D668+Observaciones!E668)/2</f>
        <v>11.45</v>
      </c>
      <c r="E668" s="119">
        <f t="shared" si="50"/>
        <v>1.3531513167724236</v>
      </c>
      <c r="F668" s="119">
        <f t="shared" si="51"/>
        <v>8.9617358691077773E-2</v>
      </c>
      <c r="G668" s="119">
        <f t="shared" si="52"/>
        <v>2.4739665500000001</v>
      </c>
      <c r="H668" s="119">
        <f>0.001013*Constantes!$D$6/(0.622*G668)</f>
        <v>4.504145066759796E-2</v>
      </c>
      <c r="I668" s="119">
        <f t="shared" si="53"/>
        <v>0.33894879271912193</v>
      </c>
      <c r="J668" s="119">
        <f t="shared" si="54"/>
        <v>-0.22300333936312605</v>
      </c>
      <c r="K668" s="119">
        <f>(Constantes!$D$12/0.8)*(Constantes!$D$7*J668^2+Constantes!$D$8*J668+Constantes!$D$9)</f>
        <v>19.298931325630409</v>
      </c>
      <c r="L668" s="119">
        <f>(Constantes!$D$12/0.8)*(0.00376*D668^2-0.0516*D668-6.967)</f>
        <v>-4.4155466249999993</v>
      </c>
      <c r="M668" s="13"/>
    </row>
    <row r="669" spans="2:13" x14ac:dyDescent="0.3">
      <c r="B669" s="12"/>
      <c r="C669" s="78">
        <v>664</v>
      </c>
      <c r="D669" s="67">
        <f>(Observaciones!D669+Observaciones!E669)/2</f>
        <v>12.9</v>
      </c>
      <c r="E669" s="119">
        <f t="shared" si="50"/>
        <v>1.4887393027557323</v>
      </c>
      <c r="F669" s="119">
        <f t="shared" si="51"/>
        <v>9.7457663967834368E-2</v>
      </c>
      <c r="G669" s="119">
        <f t="shared" si="52"/>
        <v>2.4705431</v>
      </c>
      <c r="H669" s="119">
        <f>0.001013*Constantes!$D$6/(0.622*G669)</f>
        <v>4.5103864941725781E-2</v>
      </c>
      <c r="I669" s="119">
        <f t="shared" si="53"/>
        <v>0.34865168081674919</v>
      </c>
      <c r="J669" s="119">
        <f t="shared" si="54"/>
        <v>-0.22887200832576185</v>
      </c>
      <c r="K669" s="119">
        <f>(Constantes!$D$12/0.8)*(Constantes!$D$7*J669^2+Constantes!$D$8*J669+Constantes!$D$9)</f>
        <v>19.316058895908128</v>
      </c>
      <c r="L669" s="119">
        <f>(Constantes!$D$12/0.8)*(0.00376*D669^2-0.0516*D669-6.967)</f>
        <v>-4.3793364999999991</v>
      </c>
      <c r="M669" s="13"/>
    </row>
    <row r="670" spans="2:13" x14ac:dyDescent="0.3">
      <c r="B670" s="12"/>
      <c r="C670" s="78">
        <v>665</v>
      </c>
      <c r="D670" s="67">
        <f>(Observaciones!D670+Observaciones!E670)/2</f>
        <v>14.35</v>
      </c>
      <c r="E670" s="119">
        <f t="shared" si="50"/>
        <v>1.6361119589017179</v>
      </c>
      <c r="F670" s="119">
        <f t="shared" si="51"/>
        <v>0.10587443449555982</v>
      </c>
      <c r="G670" s="119">
        <f t="shared" si="52"/>
        <v>2.4671196499999999</v>
      </c>
      <c r="H670" s="119">
        <f>0.001013*Constantes!$D$6/(0.622*G670)</f>
        <v>4.5166452431730474E-2</v>
      </c>
      <c r="I670" s="119">
        <f t="shared" si="53"/>
        <v>0.35799495730755543</v>
      </c>
      <c r="J670" s="119">
        <f t="shared" si="54"/>
        <v>-0.23467285757286888</v>
      </c>
      <c r="K670" s="119">
        <f>(Constantes!$D$12/0.8)*(Constantes!$D$7*J670^2+Constantes!$D$8*J670+Constantes!$D$9)</f>
        <v>19.332417058028007</v>
      </c>
      <c r="L670" s="119">
        <f>(Constantes!$D$12/0.8)*(0.00376*D670^2-0.0516*D670-6.967)</f>
        <v>-4.3332446249999998</v>
      </c>
      <c r="M670" s="13"/>
    </row>
    <row r="671" spans="2:13" x14ac:dyDescent="0.3">
      <c r="B671" s="12"/>
      <c r="C671" s="78">
        <v>666</v>
      </c>
      <c r="D671" s="67">
        <f>(Observaciones!D671+Observaciones!E671)/2</f>
        <v>15.75</v>
      </c>
      <c r="E671" s="119">
        <f t="shared" si="50"/>
        <v>1.7903914829906238</v>
      </c>
      <c r="F671" s="119">
        <f t="shared" si="51"/>
        <v>0.11457959266903198</v>
      </c>
      <c r="G671" s="119">
        <f t="shared" si="52"/>
        <v>2.46381425</v>
      </c>
      <c r="H671" s="119">
        <f>0.001013*Constantes!$D$6/(0.622*G671)</f>
        <v>4.5227046769094927E-2</v>
      </c>
      <c r="I671" s="119">
        <f t="shared" si="53"/>
        <v>0.36666971208022214</v>
      </c>
      <c r="J671" s="119">
        <f t="shared" si="54"/>
        <v>-0.24040416818762136</v>
      </c>
      <c r="K671" s="119">
        <f>(Constantes!$D$12/0.8)*(Constantes!$D$7*J671^2+Constantes!$D$8*J671+Constantes!$D$9)</f>
        <v>19.348021142799002</v>
      </c>
      <c r="L671" s="119">
        <f>(Constantes!$D$12/0.8)*(0.00376*D671^2-0.0516*D671-6.967)</f>
        <v>-4.2793656250000005</v>
      </c>
      <c r="M671" s="13"/>
    </row>
    <row r="672" spans="2:13" x14ac:dyDescent="0.3">
      <c r="B672" s="12"/>
      <c r="C672" s="78">
        <v>667</v>
      </c>
      <c r="D672" s="67">
        <f>(Observaciones!D672+Observaciones!E672)/2</f>
        <v>15.6</v>
      </c>
      <c r="E672" s="119">
        <f t="shared" si="50"/>
        <v>1.7732733774914811</v>
      </c>
      <c r="F672" s="119">
        <f t="shared" si="51"/>
        <v>0.11361874538407207</v>
      </c>
      <c r="G672" s="119">
        <f t="shared" si="52"/>
        <v>2.4641683999999997</v>
      </c>
      <c r="H672" s="119">
        <f>0.001013*Constantes!$D$6/(0.622*G672)</f>
        <v>4.522054674311729E-2</v>
      </c>
      <c r="I672" s="119">
        <f t="shared" si="53"/>
        <v>0.36575663025648686</v>
      </c>
      <c r="J672" s="119">
        <f t="shared" si="54"/>
        <v>-0.246064241858993</v>
      </c>
      <c r="K672" s="119">
        <f>(Constantes!$D$12/0.8)*(Constantes!$D$7*J672^2+Constantes!$D$8*J672+Constantes!$D$9)</f>
        <v>19.362886958567973</v>
      </c>
      <c r="L672" s="119">
        <f>(Constantes!$D$12/0.8)*(0.00376*D672^2-0.0516*D672-6.967)</f>
        <v>-4.2855790000000002</v>
      </c>
      <c r="M672" s="13"/>
    </row>
    <row r="673" spans="2:13" x14ac:dyDescent="0.3">
      <c r="B673" s="12"/>
      <c r="C673" s="78">
        <v>668</v>
      </c>
      <c r="D673" s="67">
        <f>(Observaciones!D673+Observaciones!E673)/2</f>
        <v>14.15</v>
      </c>
      <c r="E673" s="119">
        <f t="shared" si="50"/>
        <v>1.6150528288927855</v>
      </c>
      <c r="F673" s="119">
        <f t="shared" si="51"/>
        <v>0.10467799774317721</v>
      </c>
      <c r="G673" s="119">
        <f t="shared" si="52"/>
        <v>2.4675918499999998</v>
      </c>
      <c r="H673" s="119">
        <f>0.001013*Constantes!$D$6/(0.622*G673)</f>
        <v>4.5157809349675282E-2</v>
      </c>
      <c r="I673" s="119">
        <f t="shared" si="53"/>
        <v>0.35672784756039339</v>
      </c>
      <c r="J673" s="119">
        <f t="shared" si="54"/>
        <v>-0.25165140138500053</v>
      </c>
      <c r="K673" s="119">
        <f>(Constantes!$D$12/0.8)*(Constantes!$D$7*J673^2+Constantes!$D$8*J673+Constantes!$D$9)</f>
        <v>19.377030762319141</v>
      </c>
      <c r="L673" s="119">
        <f>(Constantes!$D$12/0.8)*(0.00376*D673^2-0.0516*D673-6.967)</f>
        <v>-4.3401896249999998</v>
      </c>
      <c r="M673" s="13"/>
    </row>
    <row r="674" spans="2:13" x14ac:dyDescent="0.3">
      <c r="B674" s="12"/>
      <c r="C674" s="78">
        <v>669</v>
      </c>
      <c r="D674" s="67">
        <f>(Observaciones!D674+Observaciones!E674)/2</f>
        <v>14.9</v>
      </c>
      <c r="E674" s="119">
        <f t="shared" si="50"/>
        <v>1.6952716301356707</v>
      </c>
      <c r="F674" s="119">
        <f t="shared" si="51"/>
        <v>0.10922475617100802</v>
      </c>
      <c r="G674" s="119">
        <f t="shared" si="52"/>
        <v>2.4658210999999999</v>
      </c>
      <c r="H674" s="119">
        <f>0.001013*Constantes!$D$6/(0.622*G674)</f>
        <v>4.5190237975947463E-2</v>
      </c>
      <c r="I674" s="119">
        <f t="shared" si="53"/>
        <v>0.36144364658766281</v>
      </c>
      <c r="J674" s="119">
        <f t="shared" si="54"/>
        <v>-0.25716399116969618</v>
      </c>
      <c r="K674" s="119">
        <f>(Constantes!$D$12/0.8)*(Constantes!$D$7*J674^2+Constantes!$D$8*J674+Constantes!$D$9)</f>
        <v>19.390469230368165</v>
      </c>
      <c r="L674" s="119">
        <f>(Constantes!$D$12/0.8)*(0.00376*D674^2-0.0516*D674-6.967)</f>
        <v>-4.3131765</v>
      </c>
      <c r="M674" s="13"/>
    </row>
    <row r="675" spans="2:13" x14ac:dyDescent="0.3">
      <c r="B675" s="12"/>
      <c r="C675" s="78">
        <v>670</v>
      </c>
      <c r="D675" s="67">
        <f>(Observaciones!D675+Observaciones!E675)/2</f>
        <v>14.5</v>
      </c>
      <c r="E675" s="119">
        <f t="shared" si="50"/>
        <v>1.6520640028566567</v>
      </c>
      <c r="F675" s="119">
        <f t="shared" si="51"/>
        <v>0.10677937410937641</v>
      </c>
      <c r="G675" s="119">
        <f t="shared" si="52"/>
        <v>2.4667654999999997</v>
      </c>
      <c r="H675" s="119">
        <f>0.001013*Constantes!$D$6/(0.622*G675)</f>
        <v>4.5172936914803029E-2</v>
      </c>
      <c r="I675" s="119">
        <f t="shared" si="53"/>
        <v>0.35894072909367275</v>
      </c>
      <c r="J675" s="119">
        <f t="shared" si="54"/>
        <v>-0.26260037771375483</v>
      </c>
      <c r="K675" s="119">
        <f>(Constantes!$D$12/0.8)*(Constantes!$D$7*J675^2+Constantes!$D$8*J675+Constantes!$D$9)</f>
        <v>19.403219428688551</v>
      </c>
      <c r="L675" s="119">
        <f>(Constantes!$D$12/0.8)*(0.00376*D675^2-0.0516*D675-6.967)</f>
        <v>-4.3279125000000001</v>
      </c>
      <c r="M675" s="13"/>
    </row>
    <row r="676" spans="2:13" x14ac:dyDescent="0.3">
      <c r="B676" s="12"/>
      <c r="C676" s="78">
        <v>671</v>
      </c>
      <c r="D676" s="67">
        <f>(Observaciones!D676+Observaciones!E676)/2</f>
        <v>14.6</v>
      </c>
      <c r="E676" s="119">
        <f t="shared" si="50"/>
        <v>1.6627743376092956</v>
      </c>
      <c r="F676" s="119">
        <f t="shared" si="51"/>
        <v>0.10738631317466246</v>
      </c>
      <c r="G676" s="119">
        <f t="shared" si="52"/>
        <v>2.4665293999999998</v>
      </c>
      <c r="H676" s="119">
        <f>0.001013*Constantes!$D$6/(0.622*G676)</f>
        <v>4.5177260938025939E-2</v>
      </c>
      <c r="I676" s="119">
        <f t="shared" si="53"/>
        <v>0.35956906979682196</v>
      </c>
      <c r="J676" s="119">
        <f t="shared" si="54"/>
        <v>-0.26795895009851539</v>
      </c>
      <c r="K676" s="119">
        <f>(Constantes!$D$12/0.8)*(Constantes!$D$7*J676^2+Constantes!$D$8*J676+Constantes!$D$9)</f>
        <v>19.415298782908465</v>
      </c>
      <c r="L676" s="119">
        <f>(Constantes!$D$12/0.8)*(0.00376*D676^2-0.0516*D676-6.967)</f>
        <v>-4.3242989999999999</v>
      </c>
      <c r="M676" s="13"/>
    </row>
    <row r="677" spans="2:13" x14ac:dyDescent="0.3">
      <c r="B677" s="12"/>
      <c r="C677" s="78">
        <v>672</v>
      </c>
      <c r="D677" s="67">
        <f>(Observaciones!D677+Observaciones!E677)/2</f>
        <v>15</v>
      </c>
      <c r="E677" s="119">
        <f t="shared" si="50"/>
        <v>1.7062271396379793</v>
      </c>
      <c r="F677" s="119">
        <f t="shared" si="51"/>
        <v>0.10984348383671551</v>
      </c>
      <c r="G677" s="119">
        <f t="shared" si="52"/>
        <v>2.4655849999999999</v>
      </c>
      <c r="H677" s="119">
        <f>0.001013*Constantes!$D$6/(0.622*G677)</f>
        <v>4.5194565312131819E-2</v>
      </c>
      <c r="I677" s="119">
        <f t="shared" si="53"/>
        <v>0.36206502083102154</v>
      </c>
      <c r="J677" s="119">
        <f t="shared" si="54"/>
        <v>-0.27323812046333518</v>
      </c>
      <c r="K677" s="119">
        <f>(Constantes!$D$12/0.8)*(Constantes!$D$7*J677^2+Constantes!$D$8*J677+Constantes!$D$9)</f>
        <v>19.426725048016468</v>
      </c>
      <c r="L677" s="119">
        <f>(Constantes!$D$12/0.8)*(0.00376*D677^2-0.0516*D677-6.967)</f>
        <v>-4.3093749999999993</v>
      </c>
      <c r="M677" s="13"/>
    </row>
    <row r="678" spans="2:13" x14ac:dyDescent="0.3">
      <c r="B678" s="12"/>
      <c r="C678" s="78">
        <v>673</v>
      </c>
      <c r="D678" s="67">
        <f>(Observaciones!D678+Observaciones!E678)/2</f>
        <v>14.25</v>
      </c>
      <c r="E678" s="119">
        <f t="shared" si="50"/>
        <v>1.6255524772300411</v>
      </c>
      <c r="F678" s="119">
        <f t="shared" si="51"/>
        <v>0.10527477090559632</v>
      </c>
      <c r="G678" s="119">
        <f t="shared" si="52"/>
        <v>2.4673557499999998</v>
      </c>
      <c r="H678" s="119">
        <f>0.001013*Constantes!$D$6/(0.622*G678)</f>
        <v>4.5162130477176848E-2</v>
      </c>
      <c r="I678" s="119">
        <f t="shared" si="53"/>
        <v>0.35736227060066839</v>
      </c>
      <c r="J678" s="119">
        <f t="shared" si="54"/>
        <v>-0.27843632447609945</v>
      </c>
      <c r="K678" s="119">
        <f>(Constantes!$D$12/0.8)*(Constantes!$D$7*J678^2+Constantes!$D$8*J678+Constantes!$D$9)</f>
        <v>19.437516277814861</v>
      </c>
      <c r="L678" s="119">
        <f>(Constantes!$D$12/0.8)*(0.00376*D678^2-0.0516*D678-6.967)</f>
        <v>-4.3367406249999991</v>
      </c>
      <c r="M678" s="13"/>
    </row>
    <row r="679" spans="2:13" x14ac:dyDescent="0.3">
      <c r="B679" s="12"/>
      <c r="C679" s="78">
        <v>674</v>
      </c>
      <c r="D679" s="67">
        <f>(Observaciones!D679+Observaciones!E679)/2</f>
        <v>15.6</v>
      </c>
      <c r="E679" s="119">
        <f t="shared" si="50"/>
        <v>1.7732733774914811</v>
      </c>
      <c r="F679" s="119">
        <f t="shared" si="51"/>
        <v>0.11361874538407207</v>
      </c>
      <c r="G679" s="119">
        <f t="shared" si="52"/>
        <v>2.4641683999999997</v>
      </c>
      <c r="H679" s="119">
        <f>0.001013*Constantes!$D$6/(0.622*G679)</f>
        <v>4.522054674311729E-2</v>
      </c>
      <c r="I679" s="119">
        <f t="shared" si="53"/>
        <v>0.36575663025648686</v>
      </c>
      <c r="J679" s="119">
        <f t="shared" si="54"/>
        <v>-0.28355202179677397</v>
      </c>
      <c r="K679" s="119">
        <f>(Constantes!$D$12/0.8)*(Constantes!$D$7*J679^2+Constantes!$D$8*J679+Constantes!$D$9)</f>
        <v>19.447690794159708</v>
      </c>
      <c r="L679" s="119">
        <f>(Constantes!$D$12/0.8)*(0.00376*D679^2-0.0516*D679-6.967)</f>
        <v>-4.2855790000000002</v>
      </c>
      <c r="M679" s="13"/>
    </row>
    <row r="680" spans="2:13" x14ac:dyDescent="0.3">
      <c r="B680" s="12"/>
      <c r="C680" s="78">
        <v>675</v>
      </c>
      <c r="D680" s="67">
        <f>(Observaciones!D680+Observaciones!E680)/2</f>
        <v>15</v>
      </c>
      <c r="E680" s="119">
        <f t="shared" si="50"/>
        <v>1.7062271396379793</v>
      </c>
      <c r="F680" s="119">
        <f t="shared" si="51"/>
        <v>0.10984348383671551</v>
      </c>
      <c r="G680" s="119">
        <f t="shared" si="52"/>
        <v>2.4655849999999999</v>
      </c>
      <c r="H680" s="119">
        <f>0.001013*Constantes!$D$6/(0.622*G680)</f>
        <v>4.5194565312131819E-2</v>
      </c>
      <c r="I680" s="119">
        <f t="shared" si="53"/>
        <v>0.36206502083102154</v>
      </c>
      <c r="J680" s="119">
        <f t="shared" si="54"/>
        <v>-0.2885836965338357</v>
      </c>
      <c r="K680" s="119">
        <f>(Constantes!$D$12/0.8)*(Constantes!$D$7*J680^2+Constantes!$D$8*J680+Constantes!$D$9)</f>
        <v>19.45726715602677</v>
      </c>
      <c r="L680" s="119">
        <f>(Constantes!$D$12/0.8)*(0.00376*D680^2-0.0516*D680-6.967)</f>
        <v>-4.3093749999999993</v>
      </c>
      <c r="M680" s="13"/>
    </row>
    <row r="681" spans="2:13" x14ac:dyDescent="0.3">
      <c r="B681" s="12"/>
      <c r="C681" s="78">
        <v>676</v>
      </c>
      <c r="D681" s="67">
        <f>(Observaciones!D681+Observaciones!E681)/2</f>
        <v>14.75</v>
      </c>
      <c r="E681" s="119">
        <f t="shared" si="50"/>
        <v>1.6789540291434102</v>
      </c>
      <c r="F681" s="119">
        <f t="shared" si="51"/>
        <v>0.10830221914763835</v>
      </c>
      <c r="G681" s="119">
        <f t="shared" si="52"/>
        <v>2.46617525</v>
      </c>
      <c r="H681" s="119">
        <f>0.001013*Constantes!$D$6/(0.622*G681)</f>
        <v>4.5183748525216338E-2</v>
      </c>
      <c r="I681" s="119">
        <f t="shared" si="53"/>
        <v>0.36050831755341328</v>
      </c>
      <c r="J681" s="119">
        <f t="shared" si="54"/>
        <v>-0.29352985769346829</v>
      </c>
      <c r="K681" s="119">
        <f>(Constantes!$D$12/0.8)*(Constantes!$D$7*J681^2+Constantes!$D$8*J681+Constantes!$D$9)</f>
        <v>19.46626412844271</v>
      </c>
      <c r="L681" s="119">
        <f>(Constantes!$D$12/0.8)*(0.00376*D681^2-0.0516*D681-6.967)</f>
        <v>-4.3187906250000001</v>
      </c>
      <c r="M681" s="13"/>
    </row>
    <row r="682" spans="2:13" x14ac:dyDescent="0.3">
      <c r="B682" s="12"/>
      <c r="C682" s="78">
        <v>677</v>
      </c>
      <c r="D682" s="67">
        <f>(Observaciones!D682+Observaciones!E682)/2</f>
        <v>14.75</v>
      </c>
      <c r="E682" s="119">
        <f t="shared" si="50"/>
        <v>1.6789540291434102</v>
      </c>
      <c r="F682" s="119">
        <f t="shared" si="51"/>
        <v>0.10830221914763835</v>
      </c>
      <c r="G682" s="119">
        <f t="shared" si="52"/>
        <v>2.46617525</v>
      </c>
      <c r="H682" s="119">
        <f>0.001013*Constantes!$D$6/(0.622*G682)</f>
        <v>4.5183748525216338E-2</v>
      </c>
      <c r="I682" s="119">
        <f t="shared" si="53"/>
        <v>0.36050831755341328</v>
      </c>
      <c r="J682" s="119">
        <f t="shared" si="54"/>
        <v>-0.29838903962137309</v>
      </c>
      <c r="K682" s="119">
        <f>(Constantes!$D$12/0.8)*(Constantes!$D$7*J682^2+Constantes!$D$8*J682+Constantes!$D$9)</f>
        <v>19.474700651321118</v>
      </c>
      <c r="L682" s="119">
        <f>(Constantes!$D$12/0.8)*(0.00376*D682^2-0.0516*D682-6.967)</f>
        <v>-4.3187906250000001</v>
      </c>
      <c r="M682" s="13"/>
    </row>
    <row r="683" spans="2:13" x14ac:dyDescent="0.3">
      <c r="B683" s="12"/>
      <c r="C683" s="78">
        <v>678</v>
      </c>
      <c r="D683" s="67">
        <f>(Observaciones!D683+Observaciones!E683)/2</f>
        <v>15.25</v>
      </c>
      <c r="E683" s="119">
        <f t="shared" si="50"/>
        <v>1.7338879625062771</v>
      </c>
      <c r="F683" s="119">
        <f t="shared" si="51"/>
        <v>0.11140334723771557</v>
      </c>
      <c r="G683" s="119">
        <f t="shared" si="52"/>
        <v>2.4649947499999998</v>
      </c>
      <c r="H683" s="119">
        <f>0.001013*Constantes!$D$6/(0.622*G683)</f>
        <v>4.5205387279268053E-2</v>
      </c>
      <c r="I683" s="119">
        <f t="shared" si="53"/>
        <v>0.36361082673457973</v>
      </c>
      <c r="J683" s="119">
        <f t="shared" si="54"/>
        <v>-0.30315980243707569</v>
      </c>
      <c r="K683" s="119">
        <f>(Constantes!$D$12/0.8)*(Constantes!$D$7*J683^2+Constantes!$D$8*J683+Constantes!$D$9)</f>
        <v>19.482595808242923</v>
      </c>
      <c r="L683" s="119">
        <f>(Constantes!$D$12/0.8)*(0.00376*D683^2-0.0516*D683-6.967)</f>
        <v>-4.2996656249999994</v>
      </c>
      <c r="M683" s="13"/>
    </row>
    <row r="684" spans="2:13" x14ac:dyDescent="0.3">
      <c r="B684" s="12"/>
      <c r="C684" s="78">
        <v>679</v>
      </c>
      <c r="D684" s="67">
        <f>(Observaciones!D684+Observaciones!E684)/2</f>
        <v>14.55</v>
      </c>
      <c r="E684" s="119">
        <f t="shared" si="50"/>
        <v>1.6574115820276645</v>
      </c>
      <c r="F684" s="119">
        <f t="shared" si="51"/>
        <v>0.10708247809803828</v>
      </c>
      <c r="G684" s="119">
        <f t="shared" si="52"/>
        <v>2.46664745</v>
      </c>
      <c r="H684" s="119">
        <f>0.001013*Constantes!$D$6/(0.622*G684)</f>
        <v>4.5175098822943884E-2</v>
      </c>
      <c r="I684" s="119">
        <f t="shared" si="53"/>
        <v>0.35925511691610273</v>
      </c>
      <c r="J684" s="119">
        <f t="shared" si="54"/>
        <v>-0.30784073246059135</v>
      </c>
      <c r="K684" s="119">
        <f>(Constantes!$D$12/0.8)*(Constantes!$D$7*J684^2+Constantes!$D$8*J684+Constantes!$D$9)</f>
        <v>19.48996879522074</v>
      </c>
      <c r="L684" s="119">
        <f>(Constantes!$D$12/0.8)*(0.00376*D684^2-0.0516*D684-6.967)</f>
        <v>-4.3261116249999993</v>
      </c>
      <c r="M684" s="13"/>
    </row>
    <row r="685" spans="2:13" x14ac:dyDescent="0.3">
      <c r="B685" s="12"/>
      <c r="C685" s="78">
        <v>680</v>
      </c>
      <c r="D685" s="67">
        <f>(Observaciones!D685+Observaciones!E685)/2</f>
        <v>13</v>
      </c>
      <c r="E685" s="119">
        <f t="shared" si="50"/>
        <v>1.4985150190445926</v>
      </c>
      <c r="F685" s="119">
        <f t="shared" si="51"/>
        <v>9.8019245431965704E-2</v>
      </c>
      <c r="G685" s="119">
        <f t="shared" si="52"/>
        <v>2.470307</v>
      </c>
      <c r="H685" s="119">
        <f>0.001013*Constantes!$D$6/(0.622*G685)</f>
        <v>4.5108175751075688E-2</v>
      </c>
      <c r="I685" s="119">
        <f t="shared" si="53"/>
        <v>0.3493076722279615</v>
      </c>
      <c r="J685" s="119">
        <f t="shared" si="54"/>
        <v>-0.31243044263133168</v>
      </c>
      <c r="K685" s="119">
        <f>(Constantes!$D$12/0.8)*(Constantes!$D$7*J685^2+Constantes!$D$8*J685+Constantes!$D$9)</f>
        <v>19.496838889486867</v>
      </c>
      <c r="L685" s="119">
        <f>(Constantes!$D$12/0.8)*(0.00376*D685^2-0.0516*D685-6.967)</f>
        <v>-4.3764749999999992</v>
      </c>
      <c r="M685" s="13"/>
    </row>
    <row r="686" spans="2:13" x14ac:dyDescent="0.3">
      <c r="B686" s="12"/>
      <c r="C686" s="78">
        <v>681</v>
      </c>
      <c r="D686" s="67">
        <f>(Observaciones!D686+Observaciones!E686)/2</f>
        <v>14.35</v>
      </c>
      <c r="E686" s="119">
        <f t="shared" si="50"/>
        <v>1.6361119589017179</v>
      </c>
      <c r="F686" s="119">
        <f t="shared" si="51"/>
        <v>0.10587443449555982</v>
      </c>
      <c r="G686" s="119">
        <f t="shared" si="52"/>
        <v>2.4671196499999999</v>
      </c>
      <c r="H686" s="119">
        <f>0.001013*Constantes!$D$6/(0.622*G686)</f>
        <v>4.5166452431730474E-2</v>
      </c>
      <c r="I686" s="119">
        <f t="shared" si="53"/>
        <v>0.35799495730755543</v>
      </c>
      <c r="J686" s="119">
        <f t="shared" si="54"/>
        <v>-0.31692757291911972</v>
      </c>
      <c r="K686" s="119">
        <f>(Constantes!$D$12/0.8)*(Constantes!$D$7*J686^2+Constantes!$D$8*J686+Constantes!$D$9)</f>
        <v>19.503225418344233</v>
      </c>
      <c r="L686" s="119">
        <f>(Constantes!$D$12/0.8)*(0.00376*D686^2-0.0516*D686-6.967)</f>
        <v>-4.3332446249999998</v>
      </c>
      <c r="M686" s="13"/>
    </row>
    <row r="687" spans="2:13" x14ac:dyDescent="0.3">
      <c r="B687" s="12"/>
      <c r="C687" s="78">
        <v>682</v>
      </c>
      <c r="D687" s="67">
        <f>(Observaciones!D687+Observaciones!E687)/2</f>
        <v>15.8</v>
      </c>
      <c r="E687" s="119">
        <f t="shared" si="50"/>
        <v>1.7961296162943761</v>
      </c>
      <c r="F687" s="119">
        <f t="shared" si="51"/>
        <v>0.11490140460696453</v>
      </c>
      <c r="G687" s="119">
        <f t="shared" si="52"/>
        <v>2.4636961999999998</v>
      </c>
      <c r="H687" s="119">
        <f>0.001013*Constantes!$D$6/(0.622*G687)</f>
        <v>4.5229213859692821E-2</v>
      </c>
      <c r="I687" s="119">
        <f t="shared" si="53"/>
        <v>0.36697319935543615</v>
      </c>
      <c r="J687" s="119">
        <f t="shared" si="54"/>
        <v>-0.32133079072719412</v>
      </c>
      <c r="K687" s="119">
        <f>(Constantes!$D$12/0.8)*(Constantes!$D$7*J687^2+Constantes!$D$8*J687+Constantes!$D$9)</f>
        <v>19.509147728119878</v>
      </c>
      <c r="L687" s="119">
        <f>(Constantes!$D$12/0.8)*(0.00376*D687^2-0.0516*D687-6.967)</f>
        <v>-4.2772709999999998</v>
      </c>
      <c r="M687" s="13"/>
    </row>
    <row r="688" spans="2:13" x14ac:dyDescent="0.3">
      <c r="B688" s="12"/>
      <c r="C688" s="78">
        <v>683</v>
      </c>
      <c r="D688" s="67">
        <f>(Observaciones!D688+Observaciones!E688)/2</f>
        <v>15.65</v>
      </c>
      <c r="E688" s="119">
        <f t="shared" si="50"/>
        <v>1.7789634018098772</v>
      </c>
      <c r="F688" s="119">
        <f t="shared" si="51"/>
        <v>0.11393826452317098</v>
      </c>
      <c r="G688" s="119">
        <f t="shared" si="52"/>
        <v>2.4640503499999999</v>
      </c>
      <c r="H688" s="119">
        <f>0.001013*Constantes!$D$6/(0.622*G688)</f>
        <v>4.5222713210836998E-2</v>
      </c>
      <c r="I688" s="119">
        <f t="shared" si="53"/>
        <v>0.36606142750795007</v>
      </c>
      <c r="J688" s="119">
        <f t="shared" si="54"/>
        <v>-0.32563879128708961</v>
      </c>
      <c r="K688" s="119">
        <f>(Constantes!$D$12/0.8)*(Constantes!$D$7*J688^2+Constantes!$D$8*J688+Constantes!$D$9)</f>
        <v>19.514625153260003</v>
      </c>
      <c r="L688" s="119">
        <f>(Constantes!$D$12/0.8)*(0.00376*D688^2-0.0516*D688-6.967)</f>
        <v>-4.2835196249999994</v>
      </c>
      <c r="M688" s="13"/>
    </row>
    <row r="689" spans="2:13" x14ac:dyDescent="0.3">
      <c r="B689" s="12"/>
      <c r="C689" s="78">
        <v>684</v>
      </c>
      <c r="D689" s="67">
        <f>(Observaciones!D689+Observaciones!E689)/2</f>
        <v>15.3</v>
      </c>
      <c r="E689" s="119">
        <f t="shared" si="50"/>
        <v>1.7394670630029376</v>
      </c>
      <c r="F689" s="119">
        <f t="shared" si="51"/>
        <v>0.11171756760860506</v>
      </c>
      <c r="G689" s="119">
        <f t="shared" si="52"/>
        <v>2.4648767</v>
      </c>
      <c r="H689" s="119">
        <f>0.001013*Constantes!$D$6/(0.622*G689)</f>
        <v>4.5207552294649268E-2</v>
      </c>
      <c r="I689" s="119">
        <f t="shared" si="53"/>
        <v>0.36391867936217853</v>
      </c>
      <c r="J689" s="119">
        <f t="shared" si="54"/>
        <v>-0.32985029804526605</v>
      </c>
      <c r="K689" s="119">
        <f>(Constantes!$D$12/0.8)*(Constantes!$D$7*J689^2+Constantes!$D$8*J689+Constantes!$D$9)</f>
        <v>19.519676985605692</v>
      </c>
      <c r="L689" s="119">
        <f>(Constantes!$D$12/0.8)*(0.00376*D689^2-0.0516*D689-6.967)</f>
        <v>-4.2976884999999996</v>
      </c>
      <c r="M689" s="13"/>
    </row>
    <row r="690" spans="2:13" x14ac:dyDescent="0.3">
      <c r="B690" s="12"/>
      <c r="C690" s="78">
        <v>685</v>
      </c>
      <c r="D690" s="67">
        <f>(Observaciones!D690+Observaciones!E690)/2</f>
        <v>15</v>
      </c>
      <c r="E690" s="119">
        <f t="shared" si="50"/>
        <v>1.7062271396379793</v>
      </c>
      <c r="F690" s="119">
        <f t="shared" si="51"/>
        <v>0.10984348383671551</v>
      </c>
      <c r="G690" s="119">
        <f t="shared" si="52"/>
        <v>2.4655849999999999</v>
      </c>
      <c r="H690" s="119">
        <f>0.001013*Constantes!$D$6/(0.622*G690)</f>
        <v>4.5194565312131819E-2</v>
      </c>
      <c r="I690" s="119">
        <f t="shared" si="53"/>
        <v>0.36206502083102154</v>
      </c>
      <c r="J690" s="119">
        <f t="shared" si="54"/>
        <v>-0.33396406304137966</v>
      </c>
      <c r="K690" s="119">
        <f>(Constantes!$D$12/0.8)*(Constantes!$D$7*J690^2+Constantes!$D$8*J690+Constantes!$D$9)</f>
        <v>19.524322443888003</v>
      </c>
      <c r="L690" s="119">
        <f>(Constantes!$D$12/0.8)*(0.00376*D690^2-0.0516*D690-6.967)</f>
        <v>-4.3093749999999993</v>
      </c>
      <c r="M690" s="13"/>
    </row>
    <row r="691" spans="2:13" x14ac:dyDescent="0.3">
      <c r="B691" s="12"/>
      <c r="C691" s="78">
        <v>686</v>
      </c>
      <c r="D691" s="67">
        <f>(Observaciones!D691+Observaciones!E691)/2</f>
        <v>15.7</v>
      </c>
      <c r="E691" s="119">
        <f t="shared" si="50"/>
        <v>1.7846694242482402</v>
      </c>
      <c r="F691" s="119">
        <f t="shared" si="51"/>
        <v>0.11425854646329872</v>
      </c>
      <c r="G691" s="119">
        <f t="shared" si="52"/>
        <v>2.4639322999999997</v>
      </c>
      <c r="H691" s="119">
        <f>0.001013*Constantes!$D$6/(0.622*G691)</f>
        <v>4.5224879886152931E-2</v>
      </c>
      <c r="I691" s="119">
        <f t="shared" si="53"/>
        <v>0.36636578812418896</v>
      </c>
      <c r="J691" s="119">
        <f t="shared" si="54"/>
        <v>-0.33797886727807885</v>
      </c>
      <c r="K691" s="119">
        <f>(Constantes!$D$12/0.8)*(Constantes!$D$7*J691^2+Constantes!$D$8*J691+Constantes!$D$9)</f>
        <v>19.528580643480812</v>
      </c>
      <c r="L691" s="119">
        <f>(Constantes!$D$12/0.8)*(0.00376*D691^2-0.0516*D691-6.967)</f>
        <v>-4.2814484999999998</v>
      </c>
      <c r="M691" s="13"/>
    </row>
    <row r="692" spans="2:13" x14ac:dyDescent="0.3">
      <c r="B692" s="12"/>
      <c r="C692" s="78">
        <v>687</v>
      </c>
      <c r="D692" s="67">
        <f>(Observaciones!D692+Observaciones!E692)/2</f>
        <v>16.3</v>
      </c>
      <c r="E692" s="119">
        <f t="shared" si="50"/>
        <v>1.8544035194307129</v>
      </c>
      <c r="F692" s="119">
        <f t="shared" si="51"/>
        <v>0.11816196335275285</v>
      </c>
      <c r="G692" s="119">
        <f t="shared" si="52"/>
        <v>2.4625157</v>
      </c>
      <c r="H692" s="119">
        <f>0.001013*Constantes!$D$6/(0.622*G692)</f>
        <v>4.5250896193316674E-2</v>
      </c>
      <c r="I692" s="119">
        <f t="shared" si="53"/>
        <v>0.36998405321225664</v>
      </c>
      <c r="J692" s="119">
        <f t="shared" si="54"/>
        <v>-0.34189352108222226</v>
      </c>
      <c r="K692" s="119">
        <f>(Constantes!$D$12/0.8)*(Constantes!$D$7*J692^2+Constantes!$D$8*J692+Constantes!$D$9)</f>
        <v>19.532470566449522</v>
      </c>
      <c r="L692" s="119">
        <f>(Constantes!$D$12/0.8)*(0.00376*D692^2-0.0516*D692-6.967)</f>
        <v>-4.2556785000000001</v>
      </c>
      <c r="M692" s="13"/>
    </row>
    <row r="693" spans="2:13" x14ac:dyDescent="0.3">
      <c r="B693" s="12"/>
      <c r="C693" s="78">
        <v>688</v>
      </c>
      <c r="D693" s="67">
        <f>(Observaciones!D693+Observaciones!E693)/2</f>
        <v>13.75</v>
      </c>
      <c r="E693" s="119">
        <f t="shared" si="50"/>
        <v>1.5736468149943981</v>
      </c>
      <c r="F693" s="119">
        <f t="shared" si="51"/>
        <v>0.10231958493462359</v>
      </c>
      <c r="G693" s="119">
        <f t="shared" si="52"/>
        <v>2.4685362500000001</v>
      </c>
      <c r="H693" s="119">
        <f>0.001013*Constantes!$D$6/(0.622*G693)</f>
        <v>4.5140533105443567E-2</v>
      </c>
      <c r="I693" s="119">
        <f t="shared" si="53"/>
        <v>0.35417281924860555</v>
      </c>
      <c r="J693" s="119">
        <f t="shared" si="54"/>
        <v>-0.34570686445740245</v>
      </c>
      <c r="K693" s="119">
        <f>(Constantes!$D$12/0.8)*(Constantes!$D$7*J693^2+Constantes!$D$8*J693+Constantes!$D$9)</f>
        <v>19.536011031933281</v>
      </c>
      <c r="L693" s="119">
        <f>(Constantes!$D$12/0.8)*(0.00376*D693^2-0.0516*D693-6.967)</f>
        <v>-4.353515625</v>
      </c>
      <c r="M693" s="13"/>
    </row>
    <row r="694" spans="2:13" x14ac:dyDescent="0.3">
      <c r="B694" s="12"/>
      <c r="C694" s="78">
        <v>689</v>
      </c>
      <c r="D694" s="67">
        <f>(Observaciones!D694+Observaciones!E694)/2</f>
        <v>14.1</v>
      </c>
      <c r="E694" s="119">
        <f t="shared" si="50"/>
        <v>1.6098253520131185</v>
      </c>
      <c r="F694" s="119">
        <f t="shared" si="51"/>
        <v>0.10438069155687195</v>
      </c>
      <c r="G694" s="119">
        <f t="shared" si="52"/>
        <v>2.4677099</v>
      </c>
      <c r="H694" s="119">
        <f>0.001013*Constantes!$D$6/(0.622*G694)</f>
        <v>4.5155649095994843E-2</v>
      </c>
      <c r="I694" s="119">
        <f t="shared" si="53"/>
        <v>0.35640998531823892</v>
      </c>
      <c r="J694" s="119">
        <f t="shared" si="54"/>
        <v>-0.3494177674276791</v>
      </c>
      <c r="K694" s="119">
        <f>(Constantes!$D$12/0.8)*(Constantes!$D$7*J694^2+Constantes!$D$8*J694+Constantes!$D$9)</f>
        <v>19.53922066689789</v>
      </c>
      <c r="L694" s="119">
        <f>(Constantes!$D$12/0.8)*(0.00376*D694^2-0.0516*D694-6.967)</f>
        <v>-4.3418964999999998</v>
      </c>
      <c r="M694" s="13"/>
    </row>
    <row r="695" spans="2:13" x14ac:dyDescent="0.3">
      <c r="B695" s="12"/>
      <c r="C695" s="78">
        <v>690</v>
      </c>
      <c r="D695" s="67">
        <f>(Observaciones!D695+Observaciones!E695)/2</f>
        <v>15.3</v>
      </c>
      <c r="E695" s="119">
        <f t="shared" si="50"/>
        <v>1.7394670630029376</v>
      </c>
      <c r="F695" s="119">
        <f t="shared" si="51"/>
        <v>0.11171756760860506</v>
      </c>
      <c r="G695" s="119">
        <f t="shared" si="52"/>
        <v>2.4648767</v>
      </c>
      <c r="H695" s="119">
        <f>0.001013*Constantes!$D$6/(0.622*G695)</f>
        <v>4.5207552294649268E-2</v>
      </c>
      <c r="I695" s="119">
        <f t="shared" si="53"/>
        <v>0.36391867936217853</v>
      </c>
      <c r="J695" s="119">
        <f t="shared" si="54"/>
        <v>-0.35302513037241356</v>
      </c>
      <c r="K695" s="119">
        <f>(Constantes!$D$12/0.8)*(Constantes!$D$7*J695^2+Constantes!$D$8*J695+Constantes!$D$9)</f>
        <v>19.542117877296196</v>
      </c>
      <c r="L695" s="119">
        <f>(Constantes!$D$12/0.8)*(0.00376*D695^2-0.0516*D695-6.967)</f>
        <v>-4.2976884999999996</v>
      </c>
      <c r="M695" s="13"/>
    </row>
    <row r="696" spans="2:13" x14ac:dyDescent="0.3">
      <c r="B696" s="12"/>
      <c r="C696" s="78">
        <v>691</v>
      </c>
      <c r="D696" s="67">
        <f>(Observaciones!D696+Observaciones!E696)/2</f>
        <v>15.55</v>
      </c>
      <c r="E696" s="119">
        <f t="shared" si="50"/>
        <v>1.7675993131821897</v>
      </c>
      <c r="F696" s="119">
        <f t="shared" si="51"/>
        <v>0.11329998758344098</v>
      </c>
      <c r="G696" s="119">
        <f t="shared" si="52"/>
        <v>2.4642864499999999</v>
      </c>
      <c r="H696" s="119">
        <f>0.001013*Constantes!$D$6/(0.622*G696)</f>
        <v>4.5218380482963956E-2</v>
      </c>
      <c r="I696" s="119">
        <f t="shared" si="53"/>
        <v>0.36545139639916813</v>
      </c>
      <c r="J696" s="119">
        <f t="shared" si="54"/>
        <v>-0.35652788435211269</v>
      </c>
      <c r="K696" s="119">
        <f>(Constantes!$D$12/0.8)*(Constantes!$D$7*J696^2+Constantes!$D$8*J696+Constantes!$D$9)</f>
        <v>19.544720819672055</v>
      </c>
      <c r="L696" s="119">
        <f>(Constantes!$D$12/0.8)*(0.00376*D696^2-0.0516*D696-6.967)</f>
        <v>-4.2876266249999997</v>
      </c>
      <c r="M696" s="13"/>
    </row>
    <row r="697" spans="2:13" x14ac:dyDescent="0.3">
      <c r="B697" s="12"/>
      <c r="C697" s="78">
        <v>692</v>
      </c>
      <c r="D697" s="67">
        <f>(Observaciones!D697+Observaciones!E697)/2</f>
        <v>15.95</v>
      </c>
      <c r="E697" s="119">
        <f t="shared" si="50"/>
        <v>1.8134408472488435</v>
      </c>
      <c r="F697" s="119">
        <f t="shared" si="51"/>
        <v>0.11587144951018026</v>
      </c>
      <c r="G697" s="119">
        <f t="shared" si="52"/>
        <v>2.4633420500000001</v>
      </c>
      <c r="H697" s="119">
        <f>0.001013*Constantes!$D$6/(0.622*G697)</f>
        <v>4.5235716377720475E-2</v>
      </c>
      <c r="I697" s="119">
        <f t="shared" si="53"/>
        <v>0.36788104095514867</v>
      </c>
      <c r="J697" s="119">
        <f t="shared" si="54"/>
        <v>-0.35992499142517603</v>
      </c>
      <c r="K697" s="119">
        <f>(Constantes!$D$12/0.8)*(Constantes!$D$7*J697^2+Constantes!$D$8*J697+Constantes!$D$9)</f>
        <v>19.547047373243551</v>
      </c>
      <c r="L697" s="119">
        <f>(Constantes!$D$12/0.8)*(0.00376*D697^2-0.0516*D697-6.967)</f>
        <v>-4.2709166249999999</v>
      </c>
      <c r="M697" s="13"/>
    </row>
    <row r="698" spans="2:13" x14ac:dyDescent="0.3">
      <c r="B698" s="12"/>
      <c r="C698" s="78">
        <v>693</v>
      </c>
      <c r="D698" s="67">
        <f>(Observaciones!D698+Observaciones!E698)/2</f>
        <v>14.65</v>
      </c>
      <c r="E698" s="119">
        <f t="shared" si="50"/>
        <v>1.6681523061985435</v>
      </c>
      <c r="F698" s="119">
        <f t="shared" si="51"/>
        <v>0.10769088075978797</v>
      </c>
      <c r="G698" s="119">
        <f t="shared" si="52"/>
        <v>2.46641135</v>
      </c>
      <c r="H698" s="119">
        <f>0.001013*Constantes!$D$6/(0.622*G698)</f>
        <v>4.5179423260078871E-2</v>
      </c>
      <c r="I698" s="119">
        <f t="shared" si="53"/>
        <v>0.35988258760990816</v>
      </c>
      <c r="J698" s="119">
        <f t="shared" si="54"/>
        <v>-0.36321544495546254</v>
      </c>
      <c r="K698" s="119">
        <f>(Constantes!$D$12/0.8)*(Constantes!$D$7*J698^2+Constantes!$D$8*J698+Constantes!$D$9)</f>
        <v>19.549115112500427</v>
      </c>
      <c r="L698" s="119">
        <f>(Constantes!$D$12/0.8)*(0.00376*D698^2-0.0516*D698-6.967)</f>
        <v>-4.3224746249999999</v>
      </c>
      <c r="M698" s="13"/>
    </row>
    <row r="699" spans="2:13" x14ac:dyDescent="0.3">
      <c r="B699" s="12"/>
      <c r="C699" s="78">
        <v>694</v>
      </c>
      <c r="D699" s="67">
        <f>(Observaciones!D699+Observaciones!E699)/2</f>
        <v>15.25</v>
      </c>
      <c r="E699" s="119">
        <f t="shared" si="50"/>
        <v>1.7338879625062771</v>
      </c>
      <c r="F699" s="119">
        <f t="shared" si="51"/>
        <v>0.11140334723771557</v>
      </c>
      <c r="G699" s="119">
        <f t="shared" si="52"/>
        <v>2.4649947499999998</v>
      </c>
      <c r="H699" s="119">
        <f>0.001013*Constantes!$D$6/(0.622*G699)</f>
        <v>4.5205387279268053E-2</v>
      </c>
      <c r="I699" s="119">
        <f t="shared" si="53"/>
        <v>0.36361082673457973</v>
      </c>
      <c r="J699" s="119">
        <f t="shared" si="54"/>
        <v>-0.36639826991057778</v>
      </c>
      <c r="K699" s="119">
        <f>(Constantes!$D$12/0.8)*(Constantes!$D$7*J699^2+Constantes!$D$8*J699+Constantes!$D$9)</f>
        <v>19.550941280350052</v>
      </c>
      <c r="L699" s="119">
        <f>(Constantes!$D$12/0.8)*(0.00376*D699^2-0.0516*D699-6.967)</f>
        <v>-4.2996656249999994</v>
      </c>
      <c r="M699" s="13"/>
    </row>
    <row r="700" spans="2:13" x14ac:dyDescent="0.3">
      <c r="B700" s="12"/>
      <c r="C700" s="78">
        <v>695</v>
      </c>
      <c r="D700" s="67">
        <f>(Observaciones!D700+Observaciones!E700)/2</f>
        <v>16</v>
      </c>
      <c r="E700" s="119">
        <f t="shared" si="50"/>
        <v>1.8192436628409498</v>
      </c>
      <c r="F700" s="119">
        <f t="shared" si="51"/>
        <v>0.11619633908323609</v>
      </c>
      <c r="G700" s="119">
        <f t="shared" si="52"/>
        <v>2.4632239999999999</v>
      </c>
      <c r="H700" s="119">
        <f>0.001013*Constantes!$D$6/(0.622*G700)</f>
        <v>4.5237884299240562E-2</v>
      </c>
      <c r="I700" s="119">
        <f t="shared" si="53"/>
        <v>0.36818278138764216</v>
      </c>
      <c r="J700" s="119">
        <f t="shared" si="54"/>
        <v>-0.36947252315079593</v>
      </c>
      <c r="K700" s="119">
        <f>(Constantes!$D$12/0.8)*(Constantes!$D$7*J700^2+Constantes!$D$8*J700+Constantes!$D$9)</f>
        <v>19.552542761845487</v>
      </c>
      <c r="L700" s="119">
        <f>(Constantes!$D$12/0.8)*(0.00376*D700^2-0.0516*D700-6.967)</f>
        <v>-4.2687749999999998</v>
      </c>
      <c r="M700" s="13"/>
    </row>
    <row r="701" spans="2:13" x14ac:dyDescent="0.3">
      <c r="B701" s="12"/>
      <c r="C701" s="78">
        <v>696</v>
      </c>
      <c r="D701" s="67">
        <f>(Observaciones!D701+Observaciones!E701)/2</f>
        <v>15.7</v>
      </c>
      <c r="E701" s="119">
        <f t="shared" si="50"/>
        <v>1.7846694242482402</v>
      </c>
      <c r="F701" s="119">
        <f t="shared" si="51"/>
        <v>0.11425854646329872</v>
      </c>
      <c r="G701" s="119">
        <f t="shared" si="52"/>
        <v>2.4639322999999997</v>
      </c>
      <c r="H701" s="119">
        <f>0.001013*Constantes!$D$6/(0.622*G701)</f>
        <v>4.5224879886152931E-2</v>
      </c>
      <c r="I701" s="119">
        <f t="shared" si="53"/>
        <v>0.36636578812418896</v>
      </c>
      <c r="J701" s="119">
        <f t="shared" si="54"/>
        <v>-0.37243729370853434</v>
      </c>
      <c r="K701" s="119">
        <f>(Constantes!$D$12/0.8)*(Constantes!$D$7*J701^2+Constantes!$D$8*J701+Constantes!$D$9)</f>
        <v>19.553936058528617</v>
      </c>
      <c r="L701" s="119">
        <f>(Constantes!$D$12/0.8)*(0.00376*D701^2-0.0516*D701-6.967)</f>
        <v>-4.2814484999999998</v>
      </c>
      <c r="M701" s="13"/>
    </row>
    <row r="702" spans="2:13" x14ac:dyDescent="0.3">
      <c r="B702" s="12"/>
      <c r="C702" s="78">
        <v>697</v>
      </c>
      <c r="D702" s="67">
        <f>(Observaciones!D702+Observaciones!E702)/2</f>
        <v>15.75</v>
      </c>
      <c r="E702" s="119">
        <f t="shared" si="50"/>
        <v>1.7903914829906238</v>
      </c>
      <c r="F702" s="119">
        <f t="shared" si="51"/>
        <v>0.11457959266903198</v>
      </c>
      <c r="G702" s="119">
        <f t="shared" si="52"/>
        <v>2.46381425</v>
      </c>
      <c r="H702" s="119">
        <f>0.001013*Constantes!$D$6/(0.622*G702)</f>
        <v>4.5227046769094927E-2</v>
      </c>
      <c r="I702" s="119">
        <f t="shared" si="53"/>
        <v>0.36666971208022214</v>
      </c>
      <c r="J702" s="119">
        <f t="shared" si="54"/>
        <v>-0.37529170305829185</v>
      </c>
      <c r="K702" s="119">
        <f>(Constantes!$D$12/0.8)*(Constantes!$D$7*J702^2+Constantes!$D$8*J702+Constantes!$D$9)</f>
        <v>19.555137263420328</v>
      </c>
      <c r="L702" s="119">
        <f>(Constantes!$D$12/0.8)*(0.00376*D702^2-0.0516*D702-6.967)</f>
        <v>-4.2793656250000005</v>
      </c>
      <c r="M702" s="13"/>
    </row>
    <row r="703" spans="2:13" x14ac:dyDescent="0.3">
      <c r="B703" s="12"/>
      <c r="C703" s="78">
        <v>698</v>
      </c>
      <c r="D703" s="67">
        <f>(Observaciones!D703+Observaciones!E703)/2</f>
        <v>14.45</v>
      </c>
      <c r="E703" s="119">
        <f t="shared" si="50"/>
        <v>1.6467315635702708</v>
      </c>
      <c r="F703" s="119">
        <f t="shared" si="51"/>
        <v>0.10647699979012407</v>
      </c>
      <c r="G703" s="119">
        <f t="shared" si="52"/>
        <v>2.4668835499999999</v>
      </c>
      <c r="H703" s="119">
        <f>0.001013*Constantes!$D$6/(0.622*G703)</f>
        <v>4.5170775213573627E-2</v>
      </c>
      <c r="I703" s="119">
        <f t="shared" si="53"/>
        <v>0.3586259064602611</v>
      </c>
      <c r="J703" s="119">
        <f t="shared" si="54"/>
        <v>-0.37803490537697515</v>
      </c>
      <c r="K703" s="119">
        <f>(Constantes!$D$12/0.8)*(Constantes!$D$7*J703^2+Constantes!$D$8*J703+Constantes!$D$9)</f>
        <v>19.556162036689063</v>
      </c>
      <c r="L703" s="119">
        <f>(Constantes!$D$12/0.8)*(0.00376*D703^2-0.0516*D703-6.967)</f>
        <v>-4.3297016250000002</v>
      </c>
      <c r="M703" s="13"/>
    </row>
    <row r="704" spans="2:13" x14ac:dyDescent="0.3">
      <c r="B704" s="12"/>
      <c r="C704" s="78">
        <v>699</v>
      </c>
      <c r="D704" s="67">
        <f>(Observaciones!D704+Observaciones!E704)/2</f>
        <v>13.35</v>
      </c>
      <c r="E704" s="119">
        <f t="shared" si="50"/>
        <v>1.5331752529723204</v>
      </c>
      <c r="F704" s="119">
        <f t="shared" si="51"/>
        <v>0.1000065250127139</v>
      </c>
      <c r="G704" s="119">
        <f t="shared" si="52"/>
        <v>2.4694806499999999</v>
      </c>
      <c r="H704" s="119">
        <f>0.001013*Constantes!$D$6/(0.622*G704)</f>
        <v>4.5123270075071269E-2</v>
      </c>
      <c r="I704" s="119">
        <f t="shared" si="53"/>
        <v>0.35159012797989159</v>
      </c>
      <c r="J704" s="119">
        <f t="shared" si="54"/>
        <v>-0.38066608779453348</v>
      </c>
      <c r="K704" s="119">
        <f>(Constantes!$D$12/0.8)*(Constantes!$D$7*J704^2+Constantes!$D$8*J704+Constantes!$D$9)</f>
        <v>19.557025582028086</v>
      </c>
      <c r="L704" s="119">
        <f>(Constantes!$D$12/0.8)*(0.00376*D704^2-0.0516*D704-6.967)</f>
        <v>-4.3660896249999999</v>
      </c>
      <c r="M704" s="13"/>
    </row>
    <row r="705" spans="2:13" x14ac:dyDescent="0.3">
      <c r="B705" s="12"/>
      <c r="C705" s="78">
        <v>700</v>
      </c>
      <c r="D705" s="67">
        <f>(Observaciones!D705+Observaciones!E705)/2</f>
        <v>12.4</v>
      </c>
      <c r="E705" s="119">
        <f t="shared" si="50"/>
        <v>1.440695742444418</v>
      </c>
      <c r="F705" s="119">
        <f t="shared" si="51"/>
        <v>9.4690659669251859E-2</v>
      </c>
      <c r="G705" s="119">
        <f t="shared" si="52"/>
        <v>2.4717235999999998</v>
      </c>
      <c r="H705" s="119">
        <f>0.001013*Constantes!$D$6/(0.622*G705)</f>
        <v>4.508232324808184E-2</v>
      </c>
      <c r="I705" s="119">
        <f t="shared" si="53"/>
        <v>0.34534609482941636</v>
      </c>
      <c r="J705" s="119">
        <f t="shared" si="54"/>
        <v>-0.38318447063483135</v>
      </c>
      <c r="K705" s="119">
        <f>(Constantes!$D$12/0.8)*(Constantes!$D$7*J705^2+Constantes!$D$8*J705+Constantes!$D$9)</f>
        <v>19.55774262377102</v>
      </c>
      <c r="L705" s="119">
        <f>(Constantes!$D$12/0.8)*(0.00376*D705^2-0.0516*D705-6.967)</f>
        <v>-4.3929389999999993</v>
      </c>
      <c r="M705" s="13"/>
    </row>
    <row r="706" spans="2:13" x14ac:dyDescent="0.3">
      <c r="B706" s="12"/>
      <c r="C706" s="78">
        <v>701</v>
      </c>
      <c r="D706" s="67">
        <f>(Observaciones!D706+Observaciones!E706)/2</f>
        <v>12.55</v>
      </c>
      <c r="E706" s="119">
        <f t="shared" si="50"/>
        <v>1.4549637534474031</v>
      </c>
      <c r="F706" s="119">
        <f t="shared" si="51"/>
        <v>9.551364537557766E-2</v>
      </c>
      <c r="G706" s="119">
        <f t="shared" si="52"/>
        <v>2.4713694500000001</v>
      </c>
      <c r="H706" s="119">
        <f>0.001013*Constantes!$D$6/(0.622*G706)</f>
        <v>4.5088783595310905E-2</v>
      </c>
      <c r="I706" s="119">
        <f t="shared" si="53"/>
        <v>0.34634224568893279</v>
      </c>
      <c r="J706" s="119">
        <f t="shared" si="54"/>
        <v>-0.38558930764668209</v>
      </c>
      <c r="K706" s="119">
        <f>(Constantes!$D$12/0.8)*(Constantes!$D$7*J706^2+Constantes!$D$8*J706+Constantes!$D$9)</f>
        <v>19.558327384774163</v>
      </c>
      <c r="L706" s="119">
        <f>(Constantes!$D$12/0.8)*(0.00376*D706^2-0.0516*D706-6.967)</f>
        <v>-4.3889816249999996</v>
      </c>
      <c r="M706" s="13"/>
    </row>
    <row r="707" spans="2:13" x14ac:dyDescent="0.3">
      <c r="B707" s="12"/>
      <c r="C707" s="78">
        <v>702</v>
      </c>
      <c r="D707" s="67">
        <f>(Observaciones!D707+Observaciones!E707)/2</f>
        <v>13.8</v>
      </c>
      <c r="E707" s="119">
        <f t="shared" si="50"/>
        <v>1.5787710916071758</v>
      </c>
      <c r="F707" s="119">
        <f t="shared" si="51"/>
        <v>0.10261189172112961</v>
      </c>
      <c r="G707" s="119">
        <f t="shared" si="52"/>
        <v>2.4684181999999999</v>
      </c>
      <c r="H707" s="119">
        <f>0.001013*Constantes!$D$6/(0.622*G707)</f>
        <v>4.5142691913028568E-2</v>
      </c>
      <c r="I707" s="119">
        <f t="shared" si="53"/>
        <v>0.35449371277278185</v>
      </c>
      <c r="J707" s="119">
        <f t="shared" si="54"/>
        <v>-0.38787988622497815</v>
      </c>
      <c r="K707" s="119">
        <f>(Constantes!$D$12/0.8)*(Constantes!$D$7*J707^2+Constantes!$D$8*J707+Constantes!$D$9)</f>
        <v>19.558793565093229</v>
      </c>
      <c r="L707" s="119">
        <f>(Constantes!$D$12/0.8)*(0.00376*D707^2-0.0516*D707-6.967)</f>
        <v>-4.3518910000000002</v>
      </c>
      <c r="M707" s="13"/>
    </row>
    <row r="708" spans="2:13" x14ac:dyDescent="0.3">
      <c r="B708" s="12"/>
      <c r="C708" s="78">
        <v>703</v>
      </c>
      <c r="D708" s="67">
        <f>(Observaciones!D708+Observaciones!E708)/2</f>
        <v>13.75</v>
      </c>
      <c r="E708" s="119">
        <f t="shared" si="50"/>
        <v>1.5736468149943981</v>
      </c>
      <c r="F708" s="119">
        <f t="shared" si="51"/>
        <v>0.10231958493462359</v>
      </c>
      <c r="G708" s="119">
        <f t="shared" si="52"/>
        <v>2.4685362500000001</v>
      </c>
      <c r="H708" s="119">
        <f>0.001013*Constantes!$D$6/(0.622*G708)</f>
        <v>4.5140533105443567E-2</v>
      </c>
      <c r="I708" s="119">
        <f t="shared" si="53"/>
        <v>0.35417281924860555</v>
      </c>
      <c r="J708" s="119">
        <f t="shared" si="54"/>
        <v>-0.39005552762185214</v>
      </c>
      <c r="K708" s="119">
        <f>(Constantes!$D$12/0.8)*(Constantes!$D$7*J708^2+Constantes!$D$8*J708+Constantes!$D$9)</f>
        <v>19.559154321481053</v>
      </c>
      <c r="L708" s="119">
        <f>(Constantes!$D$12/0.8)*(0.00376*D708^2-0.0516*D708-6.967)</f>
        <v>-4.353515625</v>
      </c>
      <c r="M708" s="13"/>
    </row>
    <row r="709" spans="2:13" x14ac:dyDescent="0.3">
      <c r="B709" s="12"/>
      <c r="C709" s="78">
        <v>704</v>
      </c>
      <c r="D709" s="67">
        <f>(Observaciones!D709+Observaciones!E709)/2</f>
        <v>13.75</v>
      </c>
      <c r="E709" s="119">
        <f t="shared" si="50"/>
        <v>1.5736468149943981</v>
      </c>
      <c r="F709" s="119">
        <f t="shared" si="51"/>
        <v>0.10231958493462359</v>
      </c>
      <c r="G709" s="119">
        <f t="shared" si="52"/>
        <v>2.4685362500000001</v>
      </c>
      <c r="H709" s="119">
        <f>0.001013*Constantes!$D$6/(0.622*G709)</f>
        <v>4.5140533105443567E-2</v>
      </c>
      <c r="I709" s="119">
        <f t="shared" si="53"/>
        <v>0.35417281924860555</v>
      </c>
      <c r="J709" s="119">
        <f t="shared" si="54"/>
        <v>-0.39211558714780409</v>
      </c>
      <c r="K709" s="119">
        <f>(Constantes!$D$12/0.8)*(Constantes!$D$7*J709^2+Constantes!$D$8*J709+Constantes!$D$9)</f>
        <v>19.559422247731892</v>
      </c>
      <c r="L709" s="119">
        <f>(Constantes!$D$12/0.8)*(0.00376*D709^2-0.0516*D709-6.967)</f>
        <v>-4.353515625</v>
      </c>
      <c r="M709" s="13"/>
    </row>
    <row r="710" spans="2:13" x14ac:dyDescent="0.3">
      <c r="B710" s="12"/>
      <c r="C710" s="78">
        <v>705</v>
      </c>
      <c r="D710" s="67">
        <f>(Observaciones!D710+Observaciones!E710)/2</f>
        <v>14.1</v>
      </c>
      <c r="E710" s="119">
        <f t="shared" si="50"/>
        <v>1.6098253520131185</v>
      </c>
      <c r="F710" s="119">
        <f t="shared" si="51"/>
        <v>0.10438069155687195</v>
      </c>
      <c r="G710" s="119">
        <f t="shared" si="52"/>
        <v>2.4677099</v>
      </c>
      <c r="H710" s="119">
        <f>0.001013*Constantes!$D$6/(0.622*G710)</f>
        <v>4.5155649095994843E-2</v>
      </c>
      <c r="I710" s="119">
        <f t="shared" si="53"/>
        <v>0.35640998531823892</v>
      </c>
      <c r="J710" s="119">
        <f t="shared" si="54"/>
        <v>-0.39405945436273682</v>
      </c>
      <c r="K710" s="119">
        <f>(Constantes!$D$12/0.8)*(Constantes!$D$7*J710^2+Constantes!$D$8*J710+Constantes!$D$9)</f>
        <v>19.559609355896754</v>
      </c>
      <c r="L710" s="119">
        <f>(Constantes!$D$12/0.8)*(0.00376*D710^2-0.0516*D710-6.967)</f>
        <v>-4.3418964999999998</v>
      </c>
      <c r="M710" s="13"/>
    </row>
    <row r="711" spans="2:13" x14ac:dyDescent="0.3">
      <c r="B711" s="12"/>
      <c r="C711" s="78">
        <v>706</v>
      </c>
      <c r="D711" s="67">
        <f>(Observaciones!D711+Observaciones!E711)/2</f>
        <v>13.75</v>
      </c>
      <c r="E711" s="119">
        <f t="shared" ref="E711:E735" si="55">EXP((16.78*D711-116.9)/(D711+237.3))</f>
        <v>1.5736468149943981</v>
      </c>
      <c r="F711" s="119">
        <f t="shared" ref="F711:F735" si="56">4098*E711/((D711+237.3)^2)</f>
        <v>0.10231958493462359</v>
      </c>
      <c r="G711" s="119">
        <f t="shared" ref="G711:G735" si="57">2.501-0.002361*D711</f>
        <v>2.4685362500000001</v>
      </c>
      <c r="H711" s="119">
        <f>0.001013*Constantes!$D$6/(0.622*G711)</f>
        <v>4.5140533105443567E-2</v>
      </c>
      <c r="I711" s="119">
        <f t="shared" ref="I711:I735" si="58">IF(D711&gt;0,1.26*F711/(G711*(F711+H711)),0)</f>
        <v>0.35417281924860555</v>
      </c>
      <c r="J711" s="119">
        <f t="shared" ref="J711:J735" si="59">0.409*SIN(2*PI()*(C711-82)/365)</f>
        <v>-0.39588655325684219</v>
      </c>
      <c r="K711" s="119">
        <f>(Constantes!$D$12/0.8)*(Constantes!$D$7*J711^2+Constantes!$D$8*J711+Constantes!$D$9)</f>
        <v>19.559727058393225</v>
      </c>
      <c r="L711" s="119">
        <f>(Constantes!$D$12/0.8)*(0.00376*D711^2-0.0516*D711-6.967)</f>
        <v>-4.353515625</v>
      </c>
      <c r="M711" s="13"/>
    </row>
    <row r="712" spans="2:13" x14ac:dyDescent="0.3">
      <c r="B712" s="12"/>
      <c r="C712" s="78">
        <v>707</v>
      </c>
      <c r="D712" s="67">
        <f>(Observaciones!D712+Observaciones!E712)/2</f>
        <v>13.7</v>
      </c>
      <c r="E712" s="119">
        <f t="shared" si="55"/>
        <v>1.568537138827782</v>
      </c>
      <c r="F712" s="119">
        <f t="shared" si="56"/>
        <v>0.10202798677665831</v>
      </c>
      <c r="G712" s="119">
        <f t="shared" si="57"/>
        <v>2.4686542999999999</v>
      </c>
      <c r="H712" s="119">
        <f>0.001013*Constantes!$D$6/(0.622*G712)</f>
        <v>4.5138374504325104E-2</v>
      </c>
      <c r="I712" s="119">
        <f t="shared" si="58"/>
        <v>0.35385149346393019</v>
      </c>
      <c r="J712" s="119">
        <f t="shared" si="59"/>
        <v>-0.39759634242128594</v>
      </c>
      <c r="K712" s="119">
        <f>(Constantes!$D$12/0.8)*(Constantes!$D$7*J712^2+Constantes!$D$8*J712+Constantes!$D$9)</f>
        <v>19.559786151032014</v>
      </c>
      <c r="L712" s="119">
        <f>(Constantes!$D$12/0.8)*(0.00376*D712^2-0.0516*D712-6.967)</f>
        <v>-4.3551285000000002</v>
      </c>
      <c r="M712" s="13"/>
    </row>
    <row r="713" spans="2:13" x14ac:dyDescent="0.3">
      <c r="B713" s="12"/>
      <c r="C713" s="78">
        <v>708</v>
      </c>
      <c r="D713" s="67">
        <f>(Observaciones!D713+Observaciones!E713)/2</f>
        <v>15.1</v>
      </c>
      <c r="E713" s="119">
        <f t="shared" si="55"/>
        <v>1.7172446826168701</v>
      </c>
      <c r="F713" s="119">
        <f t="shared" si="56"/>
        <v>0.11046518728234203</v>
      </c>
      <c r="G713" s="119">
        <f t="shared" si="57"/>
        <v>2.4653489</v>
      </c>
      <c r="H713" s="119">
        <f>0.001013*Constantes!$D$6/(0.622*G713)</f>
        <v>4.5198893477151461E-2</v>
      </c>
      <c r="I713" s="119">
        <f t="shared" si="58"/>
        <v>0.36268465146207884</v>
      </c>
      <c r="J713" s="119">
        <f t="shared" si="59"/>
        <v>-0.39918831520863846</v>
      </c>
      <c r="K713" s="119">
        <f>(Constantes!$D$12/0.8)*(Constantes!$D$7*J713^2+Constantes!$D$8*J713+Constantes!$D$9)</f>
        <v>19.559796796981402</v>
      </c>
      <c r="L713" s="119">
        <f>(Constantes!$D$12/0.8)*(0.00376*D713^2-0.0516*D713-6.967)</f>
        <v>-4.3055265</v>
      </c>
      <c r="M713" s="13"/>
    </row>
    <row r="714" spans="2:13" x14ac:dyDescent="0.3">
      <c r="B714" s="12"/>
      <c r="C714" s="78">
        <v>709</v>
      </c>
      <c r="D714" s="67">
        <f>(Observaciones!D714+Observaciones!E714)/2</f>
        <v>11.75</v>
      </c>
      <c r="E714" s="119">
        <f t="shared" si="55"/>
        <v>1.3802776599471762</v>
      </c>
      <c r="F714" s="119">
        <f t="shared" si="56"/>
        <v>9.1193801661548224E-2</v>
      </c>
      <c r="G714" s="119">
        <f t="shared" si="57"/>
        <v>2.4732582499999998</v>
      </c>
      <c r="H714" s="119">
        <f>0.001013*Constantes!$D$6/(0.622*G714)</f>
        <v>4.5054349789437696E-2</v>
      </c>
      <c r="I714" s="119">
        <f t="shared" si="58"/>
        <v>0.34098539738615508</v>
      </c>
      <c r="J714" s="119">
        <f t="shared" si="59"/>
        <v>-0.40066199988300538</v>
      </c>
      <c r="K714" s="119">
        <f>(Constantes!$D$12/0.8)*(Constantes!$D$7*J714^2+Constantes!$D$8*J714+Constantes!$D$9)</f>
        <v>19.55976851168958</v>
      </c>
      <c r="L714" s="119">
        <f>(Constantes!$D$12/0.8)*(0.00376*D714^2-0.0516*D714-6.967)</f>
        <v>-4.4088656249999998</v>
      </c>
      <c r="M714" s="13"/>
    </row>
    <row r="715" spans="2:13" x14ac:dyDescent="0.3">
      <c r="B715" s="12"/>
      <c r="C715" s="78">
        <v>710</v>
      </c>
      <c r="D715" s="67">
        <f>(Observaciones!D715+Observaciones!E715)/2</f>
        <v>14.35</v>
      </c>
      <c r="E715" s="119">
        <f t="shared" si="55"/>
        <v>1.6361119589017179</v>
      </c>
      <c r="F715" s="119">
        <f t="shared" si="56"/>
        <v>0.10587443449555982</v>
      </c>
      <c r="G715" s="119">
        <f t="shared" si="57"/>
        <v>2.4671196499999999</v>
      </c>
      <c r="H715" s="119">
        <f>0.001013*Constantes!$D$6/(0.622*G715)</f>
        <v>4.5166452431730474E-2</v>
      </c>
      <c r="I715" s="119">
        <f t="shared" si="58"/>
        <v>0.35799495730755543</v>
      </c>
      <c r="J715" s="119">
        <f t="shared" si="59"/>
        <v>-0.40201695975981261</v>
      </c>
      <c r="K715" s="119">
        <f>(Constantes!$D$12/0.8)*(Constantes!$D$7*J715^2+Constantes!$D$8*J715+Constantes!$D$9)</f>
        <v>19.559710148783545</v>
      </c>
      <c r="L715" s="119">
        <f>(Constantes!$D$12/0.8)*(0.00376*D715^2-0.0516*D715-6.967)</f>
        <v>-4.3332446249999998</v>
      </c>
      <c r="M715" s="13"/>
    </row>
    <row r="716" spans="2:13" x14ac:dyDescent="0.3">
      <c r="B716" s="12"/>
      <c r="C716" s="78">
        <v>711</v>
      </c>
      <c r="D716" s="67">
        <f>(Observaciones!D716+Observaciones!E716)/2</f>
        <v>13.45</v>
      </c>
      <c r="E716" s="119">
        <f t="shared" si="55"/>
        <v>1.5432065279848868</v>
      </c>
      <c r="F716" s="119">
        <f t="shared" si="56"/>
        <v>0.1005805769400801</v>
      </c>
      <c r="G716" s="119">
        <f t="shared" si="57"/>
        <v>2.46924455</v>
      </c>
      <c r="H716" s="119">
        <f>0.001013*Constantes!$D$6/(0.622*G716)</f>
        <v>4.5127584594694167E-2</v>
      </c>
      <c r="I716" s="119">
        <f t="shared" si="58"/>
        <v>0.35223838816895903</v>
      </c>
      <c r="J716" s="119">
        <f t="shared" si="59"/>
        <v>-0.40325279333520658</v>
      </c>
      <c r="K716" s="119">
        <f>(Constantes!$D$12/0.8)*(Constantes!$D$7*J716^2+Constantes!$D$8*J716+Constantes!$D$9)</f>
        <v>19.559629886962234</v>
      </c>
      <c r="L716" s="119">
        <f>(Constantes!$D$12/0.8)*(0.00376*D716^2-0.0516*D716-6.967)</f>
        <v>-4.3630166249999993</v>
      </c>
      <c r="M716" s="13"/>
    </row>
    <row r="717" spans="2:13" x14ac:dyDescent="0.3">
      <c r="B717" s="12"/>
      <c r="C717" s="78">
        <v>712</v>
      </c>
      <c r="D717" s="67">
        <f>(Observaciones!D717+Observaciones!E717)/2</f>
        <v>12</v>
      </c>
      <c r="E717" s="119">
        <f t="shared" si="55"/>
        <v>1.4032466788795555</v>
      </c>
      <c r="F717" s="119">
        <f t="shared" si="56"/>
        <v>9.2525495616340561E-2</v>
      </c>
      <c r="G717" s="119">
        <f t="shared" si="57"/>
        <v>2.4726680000000001</v>
      </c>
      <c r="H717" s="119">
        <f>0.001013*Constantes!$D$6/(0.622*G717)</f>
        <v>4.5065104702739119E-2</v>
      </c>
      <c r="I717" s="119">
        <f t="shared" si="58"/>
        <v>0.34267103098752799</v>
      </c>
      <c r="J717" s="119">
        <f t="shared" si="59"/>
        <v>-0.4043691344050272</v>
      </c>
      <c r="K717" s="119">
        <f>(Constantes!$D$12/0.8)*(Constantes!$D$7*J717^2+Constantes!$D$8*J717+Constantes!$D$9)</f>
        <v>19.559535217900098</v>
      </c>
      <c r="L717" s="119">
        <f>(Constantes!$D$12/0.8)*(0.00376*D717^2-0.0516*D717-6.967)</f>
        <v>-4.4029749999999996</v>
      </c>
      <c r="M717" s="13"/>
    </row>
    <row r="718" spans="2:13" x14ac:dyDescent="0.3">
      <c r="B718" s="12"/>
      <c r="C718" s="78">
        <v>713</v>
      </c>
      <c r="D718" s="67">
        <f>(Observaciones!D718+Observaciones!E718)/2</f>
        <v>15.25</v>
      </c>
      <c r="E718" s="119">
        <f t="shared" si="55"/>
        <v>1.7338879625062771</v>
      </c>
      <c r="F718" s="119">
        <f t="shared" si="56"/>
        <v>0.11140334723771557</v>
      </c>
      <c r="G718" s="119">
        <f t="shared" si="57"/>
        <v>2.4649947499999998</v>
      </c>
      <c r="H718" s="119">
        <f>0.001013*Constantes!$D$6/(0.622*G718)</f>
        <v>4.5205387279268053E-2</v>
      </c>
      <c r="I718" s="119">
        <f t="shared" si="58"/>
        <v>0.36361082673457973</v>
      </c>
      <c r="J718" s="119">
        <f t="shared" si="59"/>
        <v>-0.40536565217332288</v>
      </c>
      <c r="K718" s="119">
        <f>(Constantes!$D$12/0.8)*(Constantes!$D$7*J718^2+Constantes!$D$8*J718+Constantes!$D$9)</f>
        <v>19.559432935176233</v>
      </c>
      <c r="L718" s="119">
        <f>(Constantes!$D$12/0.8)*(0.00376*D718^2-0.0516*D718-6.967)</f>
        <v>-4.2996656249999994</v>
      </c>
      <c r="M718" s="13"/>
    </row>
    <row r="719" spans="2:13" x14ac:dyDescent="0.3">
      <c r="B719" s="12"/>
      <c r="C719" s="78">
        <v>714</v>
      </c>
      <c r="D719" s="67">
        <f>(Observaciones!D719+Observaciones!E719)/2</f>
        <v>14.25</v>
      </c>
      <c r="E719" s="119">
        <f t="shared" si="55"/>
        <v>1.6255524772300411</v>
      </c>
      <c r="F719" s="119">
        <f t="shared" si="56"/>
        <v>0.10527477090559632</v>
      </c>
      <c r="G719" s="119">
        <f t="shared" si="57"/>
        <v>2.4673557499999998</v>
      </c>
      <c r="H719" s="119">
        <f>0.001013*Constantes!$D$6/(0.622*G719)</f>
        <v>4.5162130477176848E-2</v>
      </c>
      <c r="I719" s="119">
        <f t="shared" si="58"/>
        <v>0.35736227060066839</v>
      </c>
      <c r="J719" s="119">
        <f t="shared" si="59"/>
        <v>-0.40624205135037245</v>
      </c>
      <c r="K719" s="119">
        <f>(Constantes!$D$12/0.8)*(Constantes!$D$7*J719^2+Constantes!$D$8*J719+Constantes!$D$9)</f>
        <v>19.559329124242808</v>
      </c>
      <c r="L719" s="119">
        <f>(Constantes!$D$12/0.8)*(0.00376*D719^2-0.0516*D719-6.967)</f>
        <v>-4.3367406249999991</v>
      </c>
      <c r="M719" s="13"/>
    </row>
    <row r="720" spans="2:13" x14ac:dyDescent="0.3">
      <c r="B720" s="12"/>
      <c r="C720" s="78">
        <v>715</v>
      </c>
      <c r="D720" s="67">
        <f>(Observaciones!D720+Observaciones!E720)/2</f>
        <v>14.899999999999999</v>
      </c>
      <c r="E720" s="119">
        <f t="shared" si="55"/>
        <v>1.6952716301356705</v>
      </c>
      <c r="F720" s="119">
        <f t="shared" si="56"/>
        <v>0.10922475617100801</v>
      </c>
      <c r="G720" s="119">
        <f t="shared" si="57"/>
        <v>2.4658210999999999</v>
      </c>
      <c r="H720" s="119">
        <f>0.001013*Constantes!$D$6/(0.622*G720)</f>
        <v>4.5190237975947463E-2</v>
      </c>
      <c r="I720" s="119">
        <f t="shared" si="58"/>
        <v>0.36144364658766276</v>
      </c>
      <c r="J720" s="119">
        <f t="shared" si="59"/>
        <v>-0.40699807224018525</v>
      </c>
      <c r="K720" s="119">
        <f>(Constantes!$D$12/0.8)*(Constantes!$D$7*J720^2+Constantes!$D$8*J720+Constantes!$D$9)</f>
        <v>19.559229153445248</v>
      </c>
      <c r="L720" s="119">
        <f>(Constantes!$D$12/0.8)*(0.00376*D720^2-0.0516*D720-6.967)</f>
        <v>-4.3131765</v>
      </c>
      <c r="M720" s="13"/>
    </row>
    <row r="721" spans="2:13" x14ac:dyDescent="0.3">
      <c r="B721" s="12"/>
      <c r="C721" s="78">
        <v>716</v>
      </c>
      <c r="D721" s="67">
        <f>(Observaciones!D721+Observaciones!E721)/2</f>
        <v>13.25</v>
      </c>
      <c r="E721" s="119">
        <f t="shared" si="55"/>
        <v>1.5232012546387372</v>
      </c>
      <c r="F721" s="119">
        <f t="shared" si="56"/>
        <v>9.943526343834895E-2</v>
      </c>
      <c r="G721" s="119">
        <f t="shared" si="57"/>
        <v>2.4697167499999999</v>
      </c>
      <c r="H721" s="119">
        <f>0.001013*Constantes!$D$6/(0.622*G721)</f>
        <v>4.5118956380367316E-2</v>
      </c>
      <c r="I721" s="119">
        <f t="shared" si="58"/>
        <v>0.35094014605756357</v>
      </c>
      <c r="J721" s="119">
        <f t="shared" si="59"/>
        <v>-0.40763349081745553</v>
      </c>
      <c r="K721" s="119">
        <f>(Constantes!$D$12/0.8)*(Constantes!$D$7*J721^2+Constantes!$D$8*J721+Constantes!$D$9)</f>
        <v>19.5591376661054</v>
      </c>
      <c r="L721" s="119">
        <f>(Constantes!$D$12/0.8)*(0.00376*D721^2-0.0516*D721-6.967)</f>
        <v>-4.3691156249999992</v>
      </c>
      <c r="M721" s="13"/>
    </row>
    <row r="722" spans="2:13" x14ac:dyDescent="0.3">
      <c r="B722" s="12"/>
      <c r="C722" s="78">
        <v>717</v>
      </c>
      <c r="D722" s="67">
        <f>(Observaciones!D722+Observaciones!E722)/2</f>
        <v>12.9</v>
      </c>
      <c r="E722" s="119">
        <f t="shared" si="55"/>
        <v>1.4887393027557323</v>
      </c>
      <c r="F722" s="119">
        <f t="shared" si="56"/>
        <v>9.7457663967834368E-2</v>
      </c>
      <c r="G722" s="119">
        <f t="shared" si="57"/>
        <v>2.4705431</v>
      </c>
      <c r="H722" s="119">
        <f>0.001013*Constantes!$D$6/(0.622*G722)</f>
        <v>4.5103864941725781E-2</v>
      </c>
      <c r="I722" s="119">
        <f t="shared" si="58"/>
        <v>0.34865168081674919</v>
      </c>
      <c r="J722" s="119">
        <f t="shared" si="59"/>
        <v>-0.4081481187939453</v>
      </c>
      <c r="K722" s="119">
        <f>(Constantes!$D$12/0.8)*(Constantes!$D$7*J722^2+Constantes!$D$8*J722+Constantes!$D$9)</f>
        <v>19.559058573677465</v>
      </c>
      <c r="L722" s="119">
        <f>(Constantes!$D$12/0.8)*(0.00376*D722^2-0.0516*D722-6.967)</f>
        <v>-4.3793364999999991</v>
      </c>
      <c r="M722" s="13"/>
    </row>
    <row r="723" spans="2:13" x14ac:dyDescent="0.3">
      <c r="B723" s="12"/>
      <c r="C723" s="78">
        <v>718</v>
      </c>
      <c r="D723" s="67">
        <f>(Observaciones!D723+Observaciones!E723)/2</f>
        <v>12.9</v>
      </c>
      <c r="E723" s="119">
        <f t="shared" si="55"/>
        <v>1.4887393027557323</v>
      </c>
      <c r="F723" s="119">
        <f t="shared" si="56"/>
        <v>9.7457663967834368E-2</v>
      </c>
      <c r="G723" s="119">
        <f t="shared" si="57"/>
        <v>2.4705431</v>
      </c>
      <c r="H723" s="119">
        <f>0.001013*Constantes!$D$6/(0.622*G723)</f>
        <v>4.5103864941725781E-2</v>
      </c>
      <c r="I723" s="119">
        <f t="shared" si="58"/>
        <v>0.34865168081674919</v>
      </c>
      <c r="J723" s="119">
        <f t="shared" si="59"/>
        <v>-0.40854180367427873</v>
      </c>
      <c r="K723" s="119">
        <f>(Constantes!$D$12/0.8)*(Constantes!$D$7*J723^2+Constantes!$D$8*J723+Constantes!$D$9)</f>
        <v>19.558995049985214</v>
      </c>
      <c r="L723" s="119">
        <f>(Constantes!$D$12/0.8)*(0.00376*D723^2-0.0516*D723-6.967)</f>
        <v>-4.3793364999999991</v>
      </c>
      <c r="M723" s="13"/>
    </row>
    <row r="724" spans="2:13" x14ac:dyDescent="0.3">
      <c r="B724" s="12"/>
      <c r="C724" s="78">
        <v>719</v>
      </c>
      <c r="D724" s="67">
        <f>(Observaciones!D724+Observaciones!E724)/2</f>
        <v>13.8</v>
      </c>
      <c r="E724" s="119">
        <f t="shared" si="55"/>
        <v>1.5787710916071758</v>
      </c>
      <c r="F724" s="119">
        <f t="shared" si="56"/>
        <v>0.10261189172112961</v>
      </c>
      <c r="G724" s="119">
        <f t="shared" si="57"/>
        <v>2.4684181999999999</v>
      </c>
      <c r="H724" s="119">
        <f>0.001013*Constantes!$D$6/(0.622*G724)</f>
        <v>4.5142691913028568E-2</v>
      </c>
      <c r="I724" s="119">
        <f t="shared" si="58"/>
        <v>0.35449371277278185</v>
      </c>
      <c r="J724" s="119">
        <f t="shared" si="59"/>
        <v>-0.40881442880112911</v>
      </c>
      <c r="K724" s="119">
        <f>(Constantes!$D$12/0.8)*(Constantes!$D$7*J724^2+Constantes!$D$8*J724+Constantes!$D$9)</f>
        <v>19.558949526547703</v>
      </c>
      <c r="L724" s="119">
        <f>(Constantes!$D$12/0.8)*(0.00376*D724^2-0.0516*D724-6.967)</f>
        <v>-4.3518910000000002</v>
      </c>
      <c r="M724" s="13"/>
    </row>
    <row r="725" spans="2:13" x14ac:dyDescent="0.3">
      <c r="B725" s="12"/>
      <c r="C725" s="78">
        <v>720</v>
      </c>
      <c r="D725" s="67">
        <f>(Observaciones!D725+Observaciones!E725)/2</f>
        <v>13.8</v>
      </c>
      <c r="E725" s="119">
        <f t="shared" si="55"/>
        <v>1.5787710916071758</v>
      </c>
      <c r="F725" s="119">
        <f t="shared" si="56"/>
        <v>0.10261189172112961</v>
      </c>
      <c r="G725" s="119">
        <f t="shared" si="57"/>
        <v>2.4684181999999999</v>
      </c>
      <c r="H725" s="119">
        <f>0.001013*Constantes!$D$6/(0.622*G725)</f>
        <v>4.5142691913028568E-2</v>
      </c>
      <c r="I725" s="119">
        <f t="shared" si="58"/>
        <v>0.35449371277278185</v>
      </c>
      <c r="J725" s="119">
        <f t="shared" si="59"/>
        <v>-0.40896591338978777</v>
      </c>
      <c r="K725" s="119">
        <f>(Constantes!$D$12/0.8)*(Constantes!$D$7*J725^2+Constantes!$D$8*J725+Constantes!$D$9)</f>
        <v>19.558923688999226</v>
      </c>
      <c r="L725" s="119">
        <f>(Constantes!$D$12/0.8)*(0.00376*D725^2-0.0516*D725-6.967)</f>
        <v>-4.3518910000000002</v>
      </c>
      <c r="M725" s="13"/>
    </row>
    <row r="726" spans="2:13" x14ac:dyDescent="0.3">
      <c r="B726" s="12"/>
      <c r="C726" s="78">
        <v>721</v>
      </c>
      <c r="D726" s="67">
        <f>(Observaciones!D726+Observaciones!E726)/2</f>
        <v>14</v>
      </c>
      <c r="E726" s="119">
        <f t="shared" si="55"/>
        <v>1.5994149130233961</v>
      </c>
      <c r="F726" s="119">
        <f t="shared" si="56"/>
        <v>0.10378823296050949</v>
      </c>
      <c r="G726" s="119">
        <f t="shared" si="57"/>
        <v>2.467946</v>
      </c>
      <c r="H726" s="119">
        <f>0.001013*Constantes!$D$6/(0.622*G726)</f>
        <v>4.5151329208626335E-2</v>
      </c>
      <c r="I726" s="119">
        <f t="shared" si="58"/>
        <v>0.35577296023920879</v>
      </c>
      <c r="J726" s="119">
        <f t="shared" si="59"/>
        <v>-0.40899621255210172</v>
      </c>
      <c r="K726" s="119">
        <f>(Constantes!$D$12/0.8)*(Constantes!$D$7*J726^2+Constantes!$D$8*J726+Constantes!$D$9)</f>
        <v>19.558918474608006</v>
      </c>
      <c r="L726" s="119">
        <f>(Constantes!$D$12/0.8)*(0.00376*D726^2-0.0516*D726-6.967)</f>
        <v>-4.3452749999999991</v>
      </c>
      <c r="M726" s="13"/>
    </row>
    <row r="727" spans="2:13" x14ac:dyDescent="0.3">
      <c r="B727" s="12"/>
      <c r="C727" s="78">
        <v>722</v>
      </c>
      <c r="D727" s="67">
        <f>(Observaciones!D727+Observaciones!E727)/2</f>
        <v>15.5</v>
      </c>
      <c r="E727" s="119">
        <f t="shared" si="55"/>
        <v>1.7619411708442332</v>
      </c>
      <c r="F727" s="119">
        <f t="shared" si="56"/>
        <v>0.11298198966073125</v>
      </c>
      <c r="G727" s="119">
        <f t="shared" si="57"/>
        <v>2.4644045000000001</v>
      </c>
      <c r="H727" s="119">
        <f>0.001013*Constantes!$D$6/(0.622*G727)</f>
        <v>4.5216214430347179E-2</v>
      </c>
      <c r="I727" s="119">
        <f t="shared" si="58"/>
        <v>0.36514572596976891</v>
      </c>
      <c r="J727" s="119">
        <f t="shared" si="59"/>
        <v>-0.40890531730977536</v>
      </c>
      <c r="K727" s="119">
        <f>(Constantes!$D$12/0.8)*(Constantes!$D$7*J727^2+Constantes!$D$8*J727+Constantes!$D$9)</f>
        <v>19.55893407089669</v>
      </c>
      <c r="L727" s="119">
        <f>(Constantes!$D$12/0.8)*(0.00376*D727^2-0.0516*D727-6.967)</f>
        <v>-4.2896625000000004</v>
      </c>
      <c r="M727" s="13"/>
    </row>
    <row r="728" spans="2:13" x14ac:dyDescent="0.3">
      <c r="B728" s="12"/>
      <c r="C728" s="78">
        <v>723</v>
      </c>
      <c r="D728" s="67">
        <f>(Observaciones!D728+Observaciones!E728)/2</f>
        <v>13.85</v>
      </c>
      <c r="E728" s="119">
        <f t="shared" si="55"/>
        <v>1.5839100041391287</v>
      </c>
      <c r="F728" s="119">
        <f t="shared" si="56"/>
        <v>0.10290490852509908</v>
      </c>
      <c r="G728" s="119">
        <f t="shared" si="57"/>
        <v>2.4683001499999997</v>
      </c>
      <c r="H728" s="119">
        <f>0.001013*Constantes!$D$6/(0.622*G728)</f>
        <v>4.5144850927109709E-2</v>
      </c>
      <c r="I728" s="119">
        <f t="shared" si="58"/>
        <v>0.35481417383138586</v>
      </c>
      <c r="J728" s="119">
        <f t="shared" si="59"/>
        <v>-0.40869325459703054</v>
      </c>
      <c r="K728" s="119">
        <f>(Constantes!$D$12/0.8)*(Constantes!$D$7*J728^2+Constantes!$D$8*J728+Constantes!$D$9)</f>
        <v>19.558969915366344</v>
      </c>
      <c r="L728" s="119">
        <f>(Constantes!$D$12/0.8)*(0.00376*D728^2-0.0516*D728-6.967)</f>
        <v>-4.3502546249999998</v>
      </c>
      <c r="M728" s="13"/>
    </row>
    <row r="729" spans="2:13" x14ac:dyDescent="0.3">
      <c r="B729" s="12"/>
      <c r="C729" s="78">
        <v>724</v>
      </c>
      <c r="D729" s="67">
        <f>(Observaciones!D729+Observaciones!E729)/2</f>
        <v>13.9</v>
      </c>
      <c r="E729" s="119">
        <f t="shared" si="55"/>
        <v>1.589063588132779</v>
      </c>
      <c r="F729" s="119">
        <f t="shared" si="56"/>
        <v>0.10319863673742037</v>
      </c>
      <c r="G729" s="119">
        <f t="shared" si="57"/>
        <v>2.4681820999999999</v>
      </c>
      <c r="H729" s="119">
        <f>0.001013*Constantes!$D$6/(0.622*G729)</f>
        <v>4.5147010147716632E-2</v>
      </c>
      <c r="I729" s="119">
        <f t="shared" si="58"/>
        <v>0.35513420222442993</v>
      </c>
      <c r="J729" s="119">
        <f t="shared" si="59"/>
        <v>-0.40836008725262579</v>
      </c>
      <c r="K729" s="119">
        <f>(Constantes!$D$12/0.8)*(Constantes!$D$7*J729^2+Constantes!$D$8*J729+Constantes!$D$9)</f>
        <v>19.559024696324361</v>
      </c>
      <c r="L729" s="119">
        <f>(Constantes!$D$12/0.8)*(0.00376*D729^2-0.0516*D729-6.967)</f>
        <v>-4.3486064999999998</v>
      </c>
      <c r="M729" s="13"/>
    </row>
    <row r="730" spans="2:13" x14ac:dyDescent="0.3">
      <c r="B730" s="12"/>
      <c r="C730" s="78">
        <v>725</v>
      </c>
      <c r="D730" s="67">
        <f>(Observaciones!D730+Observaciones!E730)/2</f>
        <v>13.4</v>
      </c>
      <c r="E730" s="119">
        <f t="shared" si="55"/>
        <v>1.5381837134420713</v>
      </c>
      <c r="F730" s="119">
        <f t="shared" si="56"/>
        <v>0.10029320149589299</v>
      </c>
      <c r="G730" s="119">
        <f t="shared" si="57"/>
        <v>2.4693625999999997</v>
      </c>
      <c r="H730" s="119">
        <f>0.001013*Constantes!$D$6/(0.622*G730)</f>
        <v>4.5125427231753057E-2</v>
      </c>
      <c r="I730" s="119">
        <f t="shared" si="58"/>
        <v>0.35191447341494769</v>
      </c>
      <c r="J730" s="119">
        <f t="shared" si="59"/>
        <v>-0.40790591400123555</v>
      </c>
      <c r="K730" s="119">
        <f>(Constantes!$D$12/0.8)*(Constantes!$D$7*J730^2+Constantes!$D$8*J730+Constantes!$D$9)</f>
        <v>19.559096354815139</v>
      </c>
      <c r="L730" s="119">
        <f>(Constantes!$D$12/0.8)*(0.00376*D730^2-0.0516*D730-6.967)</f>
        <v>-4.3645589999999999</v>
      </c>
      <c r="M730" s="13"/>
    </row>
    <row r="731" spans="2:13" x14ac:dyDescent="0.3">
      <c r="B731" s="12"/>
      <c r="C731" s="78">
        <v>726</v>
      </c>
      <c r="D731" s="67">
        <f>(Observaciones!D731+Observaciones!E731)/2</f>
        <v>15</v>
      </c>
      <c r="E731" s="119">
        <f t="shared" si="55"/>
        <v>1.7062271396379793</v>
      </c>
      <c r="F731" s="119">
        <f t="shared" si="56"/>
        <v>0.10984348383671551</v>
      </c>
      <c r="G731" s="119">
        <f t="shared" si="57"/>
        <v>2.4655849999999999</v>
      </c>
      <c r="H731" s="119">
        <f>0.001013*Constantes!$D$6/(0.622*G731)</f>
        <v>4.5194565312131819E-2</v>
      </c>
      <c r="I731" s="119">
        <f t="shared" si="58"/>
        <v>0.36206502083102154</v>
      </c>
      <c r="J731" s="119">
        <f t="shared" si="59"/>
        <v>-0.40733086942419627</v>
      </c>
      <c r="K731" s="119">
        <f>(Constantes!$D$12/0.8)*(Constantes!$D$7*J731^2+Constantes!$D$8*J731+Constantes!$D$9)</f>
        <v>19.559182087651244</v>
      </c>
      <c r="L731" s="119">
        <f>(Constantes!$D$12/0.8)*(0.00376*D731^2-0.0516*D731-6.967)</f>
        <v>-4.3093749999999993</v>
      </c>
      <c r="M731" s="13"/>
    </row>
    <row r="732" spans="2:13" x14ac:dyDescent="0.3">
      <c r="B732" s="12"/>
      <c r="C732" s="78">
        <v>727</v>
      </c>
      <c r="D732" s="67">
        <f>(Observaciones!D732+Observaciones!E732)/2</f>
        <v>15.5</v>
      </c>
      <c r="E732" s="119">
        <f t="shared" si="55"/>
        <v>1.7619411708442332</v>
      </c>
      <c r="F732" s="119">
        <f t="shared" si="56"/>
        <v>0.11298198966073125</v>
      </c>
      <c r="G732" s="119">
        <f t="shared" si="57"/>
        <v>2.4644045000000001</v>
      </c>
      <c r="H732" s="119">
        <f>0.001013*Constantes!$D$6/(0.622*G732)</f>
        <v>4.5216214430347179E-2</v>
      </c>
      <c r="I732" s="119">
        <f t="shared" si="58"/>
        <v>0.36514572596976891</v>
      </c>
      <c r="J732" s="119">
        <f t="shared" si="59"/>
        <v>-0.40663512391962625</v>
      </c>
      <c r="K732" s="119">
        <f>(Constantes!$D$12/0.8)*(Constantes!$D$7*J732^2+Constantes!$D$8*J732+Constantes!$D$9)</f>
        <v>19.559278351541224</v>
      </c>
      <c r="L732" s="119">
        <f>(Constantes!$D$12/0.8)*(0.00376*D732^2-0.0516*D732-6.967)</f>
        <v>-4.2896625000000004</v>
      </c>
      <c r="M732" s="13"/>
    </row>
    <row r="733" spans="2:13" x14ac:dyDescent="0.3">
      <c r="B733" s="12"/>
      <c r="C733" s="78">
        <v>728</v>
      </c>
      <c r="D733" s="67">
        <f>(Observaciones!D733+Observaciones!E733)/2</f>
        <v>13.45</v>
      </c>
      <c r="E733" s="119">
        <f t="shared" si="55"/>
        <v>1.5432065279848868</v>
      </c>
      <c r="F733" s="119">
        <f t="shared" si="56"/>
        <v>0.1005805769400801</v>
      </c>
      <c r="G733" s="119">
        <f t="shared" si="57"/>
        <v>2.46924455</v>
      </c>
      <c r="H733" s="119">
        <f>0.001013*Constantes!$D$6/(0.622*G733)</f>
        <v>4.5127584594694167E-2</v>
      </c>
      <c r="I733" s="119">
        <f t="shared" si="58"/>
        <v>0.35223838816895903</v>
      </c>
      <c r="J733" s="119">
        <f t="shared" si="59"/>
        <v>-0.40581888365193436</v>
      </c>
      <c r="K733" s="119">
        <f>(Constantes!$D$12/0.8)*(Constantes!$D$7*J733^2+Constantes!$D$8*J733+Constantes!$D$9)</f>
        <v>19.559380868308946</v>
      </c>
      <c r="L733" s="119">
        <f>(Constantes!$D$12/0.8)*(0.00376*D733^2-0.0516*D733-6.967)</f>
        <v>-4.3630166249999993</v>
      </c>
      <c r="M733" s="13"/>
    </row>
    <row r="734" spans="2:13" x14ac:dyDescent="0.3">
      <c r="B734" s="12"/>
      <c r="C734" s="78">
        <v>729</v>
      </c>
      <c r="D734" s="67">
        <f>(Observaciones!D734+Observaciones!E734)/2</f>
        <v>13.5</v>
      </c>
      <c r="E734" s="119">
        <f t="shared" si="55"/>
        <v>1.5482437315899678</v>
      </c>
      <c r="F734" s="119">
        <f t="shared" si="56"/>
        <v>0.10086865272047608</v>
      </c>
      <c r="G734" s="119">
        <f t="shared" si="57"/>
        <v>2.4691264999999998</v>
      </c>
      <c r="H734" s="119">
        <f>0.001013*Constantes!$D$6/(0.622*G734)</f>
        <v>4.512974216392418E-2</v>
      </c>
      <c r="I734" s="119">
        <f t="shared" si="58"/>
        <v>0.35256187200074002</v>
      </c>
      <c r="J734" s="119">
        <f t="shared" si="59"/>
        <v>-0.40488239049072744</v>
      </c>
      <c r="K734" s="119">
        <f>(Constantes!$D$12/0.8)*(Constantes!$D$7*J734^2+Constantes!$D$8*J734+Constantes!$D$9)</f>
        <v>19.559484631198</v>
      </c>
      <c r="L734" s="119">
        <f>(Constantes!$D$12/0.8)*(0.00376*D734^2-0.0516*D734-6.967)</f>
        <v>-4.3614625</v>
      </c>
      <c r="M734" s="13"/>
    </row>
    <row r="735" spans="2:13" x14ac:dyDescent="0.3">
      <c r="B735" s="12"/>
      <c r="C735" s="78">
        <v>730</v>
      </c>
      <c r="D735" s="67">
        <f>(Observaciones!D735+Observaciones!E735)/2</f>
        <v>11.55</v>
      </c>
      <c r="E735" s="119">
        <f t="shared" si="55"/>
        <v>1.3621409164490859</v>
      </c>
      <c r="F735" s="119">
        <f t="shared" si="56"/>
        <v>9.0140238435898606E-2</v>
      </c>
      <c r="G735" s="119">
        <f t="shared" si="57"/>
        <v>2.4737304499999997</v>
      </c>
      <c r="H735" s="119">
        <f>0.001013*Constantes!$D$6/(0.622*G735)</f>
        <v>4.5045749554124839E-2</v>
      </c>
      <c r="I735" s="119">
        <f t="shared" si="58"/>
        <v>0.33962933384576244</v>
      </c>
      <c r="J735" s="119">
        <f t="shared" si="59"/>
        <v>-0.40382592193914046</v>
      </c>
      <c r="K735" s="119">
        <f>(Constantes!$D$12/0.8)*(Constantes!$D$7*J735^2+Constantes!$D$8*J735+Constantes!$D$9)</f>
        <v>19.559583912253299</v>
      </c>
      <c r="L735" s="119">
        <f>(Constantes!$D$12/0.8)*(0.00376*D735^2-0.0516*D735-6.967)</f>
        <v>-4.4133666250000001</v>
      </c>
      <c r="M735" s="13"/>
    </row>
    <row r="736" spans="2:13" ht="14.5" thickBot="1" x14ac:dyDescent="0.35">
      <c r="B736" s="34"/>
      <c r="C736" s="35"/>
      <c r="D736" s="35"/>
      <c r="E736" s="35"/>
      <c r="F736" s="35"/>
      <c r="G736" s="35"/>
      <c r="H736" s="35"/>
      <c r="I736" s="35"/>
      <c r="J736" s="35"/>
      <c r="K736" s="35"/>
      <c r="L736" s="35"/>
      <c r="M736" s="36"/>
    </row>
    <row r="737" s="3" customFormat="1" x14ac:dyDescent="0.3"/>
    <row r="738" s="3" customFormat="1" x14ac:dyDescent="0.3"/>
    <row r="739" s="3" customFormat="1" x14ac:dyDescent="0.3"/>
    <row r="740" s="3" customFormat="1" x14ac:dyDescent="0.3"/>
    <row r="741" s="3" customFormat="1" x14ac:dyDescent="0.3"/>
    <row r="742" s="3" customFormat="1" x14ac:dyDescent="0.3"/>
    <row r="743" s="3" customFormat="1" x14ac:dyDescent="0.3"/>
    <row r="744" s="3" customFormat="1" x14ac:dyDescent="0.3"/>
    <row r="745" s="3" customFormat="1" x14ac:dyDescent="0.3"/>
    <row r="746" s="3" customFormat="1" x14ac:dyDescent="0.3"/>
    <row r="747" s="3" customFormat="1" x14ac:dyDescent="0.3"/>
    <row r="748" s="3" customFormat="1" x14ac:dyDescent="0.3"/>
    <row r="749" s="3" customFormat="1" x14ac:dyDescent="0.3"/>
    <row r="750" s="3" customFormat="1" x14ac:dyDescent="0.3"/>
    <row r="751" s="3" customFormat="1" x14ac:dyDescent="0.3"/>
    <row r="752" s="3" customFormat="1" x14ac:dyDescent="0.3"/>
    <row r="753" s="3" customFormat="1" x14ac:dyDescent="0.3"/>
    <row r="754" s="3" customFormat="1" x14ac:dyDescent="0.3"/>
    <row r="755" s="3" customFormat="1" x14ac:dyDescent="0.3"/>
    <row r="756" s="3" customFormat="1" x14ac:dyDescent="0.3"/>
    <row r="757" s="3" customFormat="1" x14ac:dyDescent="0.3"/>
    <row r="758" s="3" customFormat="1" x14ac:dyDescent="0.3"/>
    <row r="759" s="3" customFormat="1" x14ac:dyDescent="0.3"/>
    <row r="760" s="3" customFormat="1" x14ac:dyDescent="0.3"/>
    <row r="761" s="3" customFormat="1" x14ac:dyDescent="0.3"/>
    <row r="762" s="3" customFormat="1" x14ac:dyDescent="0.3"/>
    <row r="763" s="3" customFormat="1" x14ac:dyDescent="0.3"/>
    <row r="764" s="3" customFormat="1" x14ac:dyDescent="0.3"/>
    <row r="765" s="3" customFormat="1" x14ac:dyDescent="0.3"/>
    <row r="766" s="3" customFormat="1" x14ac:dyDescent="0.3"/>
    <row r="767" s="3" customFormat="1" x14ac:dyDescent="0.3"/>
    <row r="768" s="3" customFormat="1" x14ac:dyDescent="0.3"/>
    <row r="769" s="3" customFormat="1" x14ac:dyDescent="0.3"/>
    <row r="770" s="3" customFormat="1" x14ac:dyDescent="0.3"/>
    <row r="771" s="3" customFormat="1" x14ac:dyDescent="0.3"/>
    <row r="772" s="3" customFormat="1" x14ac:dyDescent="0.3"/>
    <row r="773" s="3" customFormat="1" x14ac:dyDescent="0.3"/>
    <row r="774" s="3" customFormat="1" x14ac:dyDescent="0.3"/>
    <row r="775" s="3" customFormat="1" x14ac:dyDescent="0.3"/>
    <row r="776" s="3" customFormat="1" x14ac:dyDescent="0.3"/>
    <row r="777" s="3" customFormat="1" x14ac:dyDescent="0.3"/>
    <row r="778" s="3" customFormat="1" x14ac:dyDescent="0.3"/>
    <row r="779" s="3" customFormat="1" x14ac:dyDescent="0.3"/>
    <row r="780" s="3" customFormat="1" x14ac:dyDescent="0.3"/>
    <row r="781" s="3" customFormat="1" x14ac:dyDescent="0.3"/>
    <row r="782" s="3" customFormat="1" x14ac:dyDescent="0.3"/>
    <row r="783" s="3" customFormat="1" x14ac:dyDescent="0.3"/>
    <row r="784" s="3" customFormat="1" x14ac:dyDescent="0.3"/>
    <row r="785" s="3" customFormat="1" x14ac:dyDescent="0.3"/>
    <row r="786" s="3" customFormat="1" x14ac:dyDescent="0.3"/>
    <row r="787" s="3" customFormat="1" x14ac:dyDescent="0.3"/>
    <row r="788" s="3" customFormat="1" x14ac:dyDescent="0.3"/>
    <row r="789" s="3" customFormat="1" x14ac:dyDescent="0.3"/>
    <row r="790" s="3" customFormat="1" x14ac:dyDescent="0.3"/>
    <row r="791" s="3" customFormat="1" x14ac:dyDescent="0.3"/>
    <row r="792" s="3" customFormat="1" x14ac:dyDescent="0.3"/>
    <row r="793" s="3" customFormat="1" x14ac:dyDescent="0.3"/>
    <row r="794" s="3" customFormat="1" x14ac:dyDescent="0.3"/>
    <row r="795" s="3" customFormat="1" x14ac:dyDescent="0.3"/>
    <row r="796" s="3" customFormat="1" x14ac:dyDescent="0.3"/>
    <row r="797" s="3" customFormat="1" x14ac:dyDescent="0.3"/>
    <row r="798" s="3" customFormat="1" x14ac:dyDescent="0.3"/>
    <row r="799" s="3" customFormat="1" x14ac:dyDescent="0.3"/>
    <row r="800" s="3" customFormat="1" x14ac:dyDescent="0.3"/>
    <row r="801" s="3" customFormat="1" x14ac:dyDescent="0.3"/>
    <row r="802" s="3" customFormat="1" x14ac:dyDescent="0.3"/>
    <row r="803" s="3" customFormat="1" x14ac:dyDescent="0.3"/>
    <row r="804" s="3" customFormat="1" x14ac:dyDescent="0.3"/>
    <row r="805" s="3" customFormat="1" x14ac:dyDescent="0.3"/>
    <row r="806" s="3" customFormat="1" x14ac:dyDescent="0.3"/>
    <row r="807" s="3" customFormat="1" x14ac:dyDescent="0.3"/>
    <row r="808" s="3" customFormat="1" x14ac:dyDescent="0.3"/>
    <row r="809" s="3" customFormat="1" x14ac:dyDescent="0.3"/>
    <row r="810" s="3" customFormat="1" x14ac:dyDescent="0.3"/>
    <row r="811" s="3" customFormat="1" x14ac:dyDescent="0.3"/>
    <row r="812" s="3" customFormat="1" x14ac:dyDescent="0.3"/>
    <row r="813" s="3" customFormat="1" x14ac:dyDescent="0.3"/>
    <row r="814" s="3" customFormat="1" x14ac:dyDescent="0.3"/>
    <row r="815" s="3" customFormat="1" x14ac:dyDescent="0.3"/>
    <row r="816" s="3" customFormat="1" x14ac:dyDescent="0.3"/>
    <row r="817" s="3" customFormat="1" x14ac:dyDescent="0.3"/>
    <row r="818" s="3" customFormat="1" x14ac:dyDescent="0.3"/>
    <row r="819" s="3" customFormat="1" x14ac:dyDescent="0.3"/>
    <row r="820" s="3" customFormat="1" x14ac:dyDescent="0.3"/>
    <row r="821" s="3" customFormat="1" x14ac:dyDescent="0.3"/>
    <row r="822" s="3" customFormat="1" x14ac:dyDescent="0.3"/>
    <row r="823" s="3" customFormat="1" x14ac:dyDescent="0.3"/>
    <row r="824" s="3" customFormat="1" x14ac:dyDescent="0.3"/>
    <row r="825" s="3" customFormat="1" x14ac:dyDescent="0.3"/>
    <row r="826" s="3" customFormat="1" x14ac:dyDescent="0.3"/>
    <row r="827" s="3" customFormat="1" x14ac:dyDescent="0.3"/>
    <row r="828" s="3" customFormat="1" x14ac:dyDescent="0.3"/>
    <row r="829" s="3" customFormat="1" x14ac:dyDescent="0.3"/>
    <row r="830" s="3" customFormat="1" x14ac:dyDescent="0.3"/>
    <row r="831" s="3" customFormat="1" x14ac:dyDescent="0.3"/>
    <row r="832" s="3" customFormat="1" x14ac:dyDescent="0.3"/>
    <row r="833" s="3" customFormat="1" x14ac:dyDescent="0.3"/>
    <row r="834" s="3" customFormat="1" x14ac:dyDescent="0.3"/>
    <row r="835" s="3" customFormat="1" x14ac:dyDescent="0.3"/>
    <row r="836" s="3" customFormat="1" x14ac:dyDescent="0.3"/>
    <row r="837" s="3" customFormat="1" x14ac:dyDescent="0.3"/>
    <row r="838" s="3" customFormat="1" x14ac:dyDescent="0.3"/>
    <row r="839" s="3" customFormat="1" x14ac:dyDescent="0.3"/>
    <row r="840" s="3" customFormat="1" x14ac:dyDescent="0.3"/>
    <row r="841" s="3" customFormat="1" x14ac:dyDescent="0.3"/>
    <row r="842" s="3" customFormat="1" x14ac:dyDescent="0.3"/>
    <row r="843" s="3" customFormat="1" x14ac:dyDescent="0.3"/>
    <row r="844" s="3" customFormat="1" x14ac:dyDescent="0.3"/>
    <row r="845" s="3" customFormat="1" x14ac:dyDescent="0.3"/>
    <row r="846" s="3" customFormat="1" x14ac:dyDescent="0.3"/>
    <row r="847" s="3" customFormat="1" x14ac:dyDescent="0.3"/>
    <row r="848" s="3" customFormat="1" x14ac:dyDescent="0.3"/>
    <row r="849" s="3" customFormat="1" x14ac:dyDescent="0.3"/>
    <row r="850" s="3" customFormat="1" x14ac:dyDescent="0.3"/>
    <row r="851" s="3" customFormat="1" x14ac:dyDescent="0.3"/>
    <row r="852" s="3" customFormat="1" x14ac:dyDescent="0.3"/>
    <row r="853" s="3" customFormat="1" x14ac:dyDescent="0.3"/>
    <row r="854" s="3" customFormat="1" x14ac:dyDescent="0.3"/>
    <row r="855" s="3" customFormat="1" x14ac:dyDescent="0.3"/>
    <row r="856" s="3" customFormat="1" x14ac:dyDescent="0.3"/>
    <row r="857" s="3" customFormat="1" x14ac:dyDescent="0.3"/>
    <row r="858" s="3" customFormat="1" x14ac:dyDescent="0.3"/>
    <row r="859" s="3" customFormat="1" x14ac:dyDescent="0.3"/>
    <row r="860" s="3" customFormat="1" x14ac:dyDescent="0.3"/>
    <row r="861" s="3" customFormat="1" x14ac:dyDescent="0.3"/>
    <row r="862" s="3" customFormat="1" x14ac:dyDescent="0.3"/>
    <row r="863" s="3" customFormat="1" x14ac:dyDescent="0.3"/>
    <row r="864" s="3" customFormat="1" x14ac:dyDescent="0.3"/>
    <row r="865" s="3" customFormat="1" x14ac:dyDescent="0.3"/>
    <row r="866" s="3" customFormat="1" x14ac:dyDescent="0.3"/>
    <row r="867" s="3" customFormat="1" x14ac:dyDescent="0.3"/>
    <row r="868" s="3" customFormat="1" x14ac:dyDescent="0.3"/>
    <row r="869" s="3" customFormat="1" x14ac:dyDescent="0.3"/>
    <row r="870" s="3" customFormat="1" x14ac:dyDescent="0.3"/>
    <row r="871" s="3" customFormat="1" x14ac:dyDescent="0.3"/>
    <row r="872" s="3" customFormat="1" x14ac:dyDescent="0.3"/>
    <row r="873" s="3" customFormat="1" x14ac:dyDescent="0.3"/>
    <row r="874" s="3" customFormat="1" x14ac:dyDescent="0.3"/>
    <row r="875" s="3" customFormat="1" x14ac:dyDescent="0.3"/>
    <row r="876" s="3" customFormat="1" x14ac:dyDescent="0.3"/>
    <row r="877" s="3" customFormat="1" x14ac:dyDescent="0.3"/>
    <row r="878" s="3" customFormat="1" x14ac:dyDescent="0.3"/>
    <row r="879" s="3" customFormat="1" x14ac:dyDescent="0.3"/>
    <row r="880" s="3" customFormat="1" x14ac:dyDescent="0.3"/>
    <row r="881" s="3" customFormat="1" x14ac:dyDescent="0.3"/>
    <row r="882" s="3" customFormat="1" x14ac:dyDescent="0.3"/>
    <row r="883" s="3" customFormat="1" x14ac:dyDescent="0.3"/>
    <row r="884" s="3" customFormat="1" x14ac:dyDescent="0.3"/>
    <row r="885" s="3" customFormat="1" x14ac:dyDescent="0.3"/>
    <row r="886" s="3" customFormat="1" x14ac:dyDescent="0.3"/>
    <row r="887" s="3" customFormat="1" x14ac:dyDescent="0.3"/>
    <row r="888" s="3" customFormat="1" x14ac:dyDescent="0.3"/>
    <row r="889" s="3" customFormat="1" x14ac:dyDescent="0.3"/>
    <row r="890" s="3" customFormat="1" x14ac:dyDescent="0.3"/>
    <row r="891" s="3" customFormat="1" x14ac:dyDescent="0.3"/>
    <row r="892" s="3" customFormat="1" x14ac:dyDescent="0.3"/>
    <row r="893" s="3" customFormat="1" x14ac:dyDescent="0.3"/>
    <row r="894" s="3" customFormat="1" x14ac:dyDescent="0.3"/>
    <row r="895" s="3" customFormat="1" x14ac:dyDescent="0.3"/>
    <row r="896" s="3" customFormat="1" x14ac:dyDescent="0.3"/>
    <row r="897" s="3" customFormat="1" x14ac:dyDescent="0.3"/>
    <row r="898" s="3" customFormat="1" x14ac:dyDescent="0.3"/>
    <row r="899" s="3" customFormat="1" x14ac:dyDescent="0.3"/>
    <row r="900" s="3" customFormat="1" x14ac:dyDescent="0.3"/>
    <row r="901" s="3" customFormat="1" x14ac:dyDescent="0.3"/>
    <row r="902" s="3" customFormat="1" x14ac:dyDescent="0.3"/>
    <row r="903" s="3" customFormat="1" x14ac:dyDescent="0.3"/>
    <row r="904" s="3" customFormat="1" x14ac:dyDescent="0.3"/>
    <row r="905" s="3" customFormat="1" x14ac:dyDescent="0.3"/>
    <row r="906" s="3" customFormat="1" x14ac:dyDescent="0.3"/>
    <row r="907" s="3" customFormat="1" x14ac:dyDescent="0.3"/>
    <row r="908" s="3" customFormat="1" x14ac:dyDescent="0.3"/>
    <row r="909" s="3" customFormat="1" x14ac:dyDescent="0.3"/>
    <row r="910" s="3" customFormat="1" x14ac:dyDescent="0.3"/>
    <row r="911" s="3" customFormat="1" x14ac:dyDescent="0.3"/>
    <row r="912" s="3" customFormat="1" x14ac:dyDescent="0.3"/>
    <row r="913" s="3" customFormat="1" x14ac:dyDescent="0.3"/>
    <row r="914" s="3" customFormat="1" x14ac:dyDescent="0.3"/>
    <row r="915" s="3" customFormat="1" x14ac:dyDescent="0.3"/>
    <row r="916" s="3" customFormat="1" x14ac:dyDescent="0.3"/>
    <row r="917" s="3" customFormat="1" x14ac:dyDescent="0.3"/>
    <row r="918" s="3" customFormat="1" x14ac:dyDescent="0.3"/>
    <row r="919" s="3" customFormat="1" x14ac:dyDescent="0.3"/>
    <row r="920" s="3" customFormat="1" x14ac:dyDescent="0.3"/>
    <row r="921" s="3" customFormat="1" x14ac:dyDescent="0.3"/>
    <row r="922" s="3" customFormat="1" x14ac:dyDescent="0.3"/>
    <row r="923" s="3" customFormat="1" x14ac:dyDescent="0.3"/>
    <row r="924" s="3" customFormat="1" x14ac:dyDescent="0.3"/>
    <row r="925" s="3" customFormat="1" x14ac:dyDescent="0.3"/>
    <row r="926" s="3" customFormat="1" x14ac:dyDescent="0.3"/>
    <row r="927" s="3" customFormat="1" x14ac:dyDescent="0.3"/>
    <row r="928" s="3" customFormat="1" x14ac:dyDescent="0.3"/>
    <row r="929" s="3" customFormat="1" x14ac:dyDescent="0.3"/>
    <row r="930" s="3" customFormat="1" x14ac:dyDescent="0.3"/>
    <row r="931" s="3" customFormat="1" x14ac:dyDescent="0.3"/>
    <row r="932" s="3" customFormat="1" x14ac:dyDescent="0.3"/>
    <row r="933" s="3" customFormat="1" x14ac:dyDescent="0.3"/>
    <row r="934" s="3" customFormat="1" x14ac:dyDescent="0.3"/>
    <row r="935" s="3" customFormat="1" x14ac:dyDescent="0.3"/>
    <row r="936" s="3" customFormat="1" x14ac:dyDescent="0.3"/>
    <row r="937" s="3" customFormat="1" x14ac:dyDescent="0.3"/>
    <row r="938" s="3" customFormat="1" x14ac:dyDescent="0.3"/>
    <row r="939" s="3" customFormat="1" x14ac:dyDescent="0.3"/>
    <row r="940" s="3" customFormat="1" x14ac:dyDescent="0.3"/>
    <row r="941" s="3" customFormat="1" x14ac:dyDescent="0.3"/>
    <row r="942" s="3" customFormat="1" x14ac:dyDescent="0.3"/>
    <row r="943" s="3" customFormat="1" x14ac:dyDescent="0.3"/>
    <row r="944" s="3" customFormat="1" x14ac:dyDescent="0.3"/>
    <row r="945" s="3" customFormat="1" x14ac:dyDescent="0.3"/>
    <row r="946" s="3" customFormat="1" x14ac:dyDescent="0.3"/>
    <row r="947" s="3" customFormat="1" x14ac:dyDescent="0.3"/>
    <row r="948" s="3" customFormat="1" x14ac:dyDescent="0.3"/>
    <row r="949" s="3" customFormat="1" x14ac:dyDescent="0.3"/>
    <row r="950" s="3" customFormat="1" x14ac:dyDescent="0.3"/>
    <row r="951" s="3" customFormat="1" x14ac:dyDescent="0.3"/>
    <row r="952" s="3" customFormat="1" x14ac:dyDescent="0.3"/>
    <row r="953" s="3" customFormat="1" x14ac:dyDescent="0.3"/>
    <row r="954" s="3" customFormat="1" x14ac:dyDescent="0.3"/>
    <row r="955" s="3" customFormat="1" x14ac:dyDescent="0.3"/>
    <row r="956" s="3" customFormat="1" x14ac:dyDescent="0.3"/>
    <row r="957" s="3" customFormat="1" x14ac:dyDescent="0.3"/>
    <row r="958" s="3" customFormat="1" x14ac:dyDescent="0.3"/>
    <row r="959" s="3" customFormat="1" x14ac:dyDescent="0.3"/>
    <row r="960" s="3" customFormat="1" x14ac:dyDescent="0.3"/>
    <row r="961" s="3" customFormat="1" x14ac:dyDescent="0.3"/>
    <row r="962" s="3" customFormat="1" x14ac:dyDescent="0.3"/>
    <row r="963" s="3" customFormat="1" x14ac:dyDescent="0.3"/>
    <row r="964" s="3" customFormat="1" x14ac:dyDescent="0.3"/>
    <row r="965" s="3" customFormat="1" x14ac:dyDescent="0.3"/>
    <row r="966" s="3" customFormat="1" x14ac:dyDescent="0.3"/>
    <row r="967" s="3" customFormat="1" x14ac:dyDescent="0.3"/>
    <row r="968" s="3" customFormat="1" x14ac:dyDescent="0.3"/>
    <row r="969" s="3" customFormat="1" x14ac:dyDescent="0.3"/>
    <row r="970" s="3" customFormat="1" x14ac:dyDescent="0.3"/>
  </sheetData>
  <sheetProtection sheet="1" objects="1" scenarios="1"/>
  <mergeCells count="1">
    <mergeCell ref="C3:L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CEEEE-5278-4C72-8188-478CFEDC2B4C}">
  <sheetPr codeName="Sheet7"/>
  <dimension ref="A1:CM884"/>
  <sheetViews>
    <sheetView zoomScaleNormal="100" workbookViewId="0">
      <selection activeCell="C3" sqref="C3:O3"/>
    </sheetView>
  </sheetViews>
  <sheetFormatPr baseColWidth="10" defaultColWidth="8.81640625" defaultRowHeight="14" x14ac:dyDescent="0.3"/>
  <cols>
    <col min="1" max="1" width="8.81640625" style="3"/>
    <col min="2" max="2" width="2.453125" style="3" customWidth="1"/>
    <col min="3" max="3" width="8.453125" style="4" customWidth="1"/>
    <col min="4" max="4" width="19.36328125" style="109" bestFit="1" customWidth="1"/>
    <col min="5" max="5" width="19.36328125" style="4" bestFit="1" customWidth="1"/>
    <col min="6" max="6" width="13.81640625" style="4" bestFit="1" customWidth="1"/>
    <col min="7" max="7" width="14.1796875" style="4" bestFit="1" customWidth="1"/>
    <col min="8" max="8" width="10" style="81" customWidth="1"/>
    <col min="9" max="9" width="12" style="4" bestFit="1" customWidth="1"/>
    <col min="10" max="10" width="15.81640625" style="4" bestFit="1" customWidth="1"/>
    <col min="11" max="11" width="14" style="4" bestFit="1" customWidth="1"/>
    <col min="12" max="12" width="11.6328125" style="4" bestFit="1" customWidth="1"/>
    <col min="13" max="13" width="14" style="4" bestFit="1" customWidth="1"/>
    <col min="14" max="14" width="17.1796875" style="4" bestFit="1" customWidth="1"/>
    <col min="15" max="15" width="16" style="4" bestFit="1" customWidth="1"/>
    <col min="16" max="16" width="8.81640625" style="3" customWidth="1"/>
    <col min="17" max="17" width="8.81640625" style="4"/>
    <col min="18" max="19" width="19.36328125" style="4" bestFit="1" customWidth="1"/>
    <col min="20" max="20" width="13.81640625" style="4" bestFit="1" customWidth="1"/>
    <col min="21" max="21" width="13.36328125" style="4" customWidth="1"/>
    <col min="22" max="22" width="10" style="4" customWidth="1"/>
    <col min="23" max="23" width="12" style="4" bestFit="1" customWidth="1"/>
    <col min="24" max="24" width="15.81640625" style="4" bestFit="1" customWidth="1"/>
    <col min="25" max="25" width="14" style="4" bestFit="1" customWidth="1"/>
    <col min="26" max="26" width="11.36328125" style="4" bestFit="1" customWidth="1"/>
    <col min="27" max="27" width="14" style="4" bestFit="1" customWidth="1"/>
    <col min="28" max="28" width="11" style="4" customWidth="1"/>
    <col min="29" max="29" width="14.6328125" style="4" bestFit="1" customWidth="1"/>
    <col min="30" max="30" width="8.81640625" style="3" customWidth="1"/>
    <col min="31" max="31" width="8.81640625" style="4"/>
    <col min="32" max="33" width="19.36328125" style="4" bestFit="1" customWidth="1"/>
    <col min="34" max="34" width="12.1796875" style="4" bestFit="1" customWidth="1"/>
    <col min="35" max="35" width="12.453125" style="4" bestFit="1" customWidth="1"/>
    <col min="36" max="36" width="10.36328125" style="4" bestFit="1" customWidth="1"/>
    <col min="37" max="37" width="11.6328125" style="4" bestFit="1" customWidth="1"/>
    <col min="38" max="38" width="15.81640625" style="4" bestFit="1" customWidth="1"/>
    <col min="39" max="39" width="12.453125" style="4" bestFit="1" customWidth="1"/>
    <col min="40" max="40" width="11.6328125" style="4" bestFit="1" customWidth="1"/>
    <col min="41" max="41" width="14" style="4" customWidth="1"/>
    <col min="42" max="42" width="11" style="4" bestFit="1" customWidth="1"/>
    <col min="43" max="43" width="15.1796875" style="4" bestFit="1" customWidth="1"/>
    <col min="44" max="44" width="8.81640625" style="3" customWidth="1"/>
    <col min="45" max="45" width="8.81640625" style="4"/>
    <col min="46" max="46" width="8.453125" style="109" bestFit="1" customWidth="1"/>
    <col min="47" max="47" width="14" style="109" customWidth="1"/>
    <col min="48" max="48" width="8" style="109" bestFit="1" customWidth="1"/>
    <col min="49" max="49" width="8.81640625" style="4"/>
    <col min="50" max="50" width="8.36328125" style="4" bestFit="1" customWidth="1"/>
    <col min="51" max="51" width="9.453125" style="104" bestFit="1" customWidth="1"/>
    <col min="52" max="52" width="2.453125" style="3" customWidth="1"/>
    <col min="53" max="91" width="8.81640625" style="3"/>
    <col min="92" max="16384" width="8.81640625" style="4"/>
  </cols>
  <sheetData>
    <row r="1" spans="1:91" s="3" customFormat="1" ht="14.5" thickBot="1" x14ac:dyDescent="0.35">
      <c r="D1" s="104"/>
      <c r="H1" s="69"/>
      <c r="AT1" s="104"/>
      <c r="AU1" s="104"/>
      <c r="AV1" s="104"/>
      <c r="AY1" s="104"/>
    </row>
    <row r="2" spans="1:91" s="3" customFormat="1" ht="14.5" thickBot="1" x14ac:dyDescent="0.35">
      <c r="B2" s="37"/>
      <c r="C2" s="38"/>
      <c r="D2" s="105"/>
      <c r="E2" s="38"/>
      <c r="F2" s="38"/>
      <c r="G2" s="38"/>
      <c r="H2" s="70"/>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105"/>
      <c r="AU2" s="105"/>
      <c r="AV2" s="105"/>
      <c r="AW2" s="38"/>
      <c r="AX2" s="38"/>
      <c r="AY2" s="105"/>
      <c r="AZ2" s="39"/>
    </row>
    <row r="3" spans="1:91" ht="25.5" thickBot="1" x14ac:dyDescent="0.55000000000000004">
      <c r="B3" s="40"/>
      <c r="C3" s="176" t="s">
        <v>29</v>
      </c>
      <c r="D3" s="177"/>
      <c r="E3" s="177"/>
      <c r="F3" s="177"/>
      <c r="G3" s="177"/>
      <c r="H3" s="177"/>
      <c r="I3" s="177"/>
      <c r="J3" s="177"/>
      <c r="K3" s="177"/>
      <c r="L3" s="177"/>
      <c r="M3" s="177"/>
      <c r="N3" s="177"/>
      <c r="O3" s="178"/>
      <c r="P3" s="16"/>
      <c r="Q3" s="176" t="s">
        <v>30</v>
      </c>
      <c r="R3" s="177"/>
      <c r="S3" s="177"/>
      <c r="T3" s="177"/>
      <c r="U3" s="177"/>
      <c r="V3" s="177"/>
      <c r="W3" s="177"/>
      <c r="X3" s="177"/>
      <c r="Y3" s="177"/>
      <c r="Z3" s="177"/>
      <c r="AA3" s="177"/>
      <c r="AB3" s="177"/>
      <c r="AC3" s="178"/>
      <c r="AD3" s="16"/>
      <c r="AE3" s="176" t="s">
        <v>31</v>
      </c>
      <c r="AF3" s="177"/>
      <c r="AG3" s="177"/>
      <c r="AH3" s="177"/>
      <c r="AI3" s="177"/>
      <c r="AJ3" s="177"/>
      <c r="AK3" s="177"/>
      <c r="AL3" s="177"/>
      <c r="AM3" s="177"/>
      <c r="AN3" s="177"/>
      <c r="AO3" s="177"/>
      <c r="AP3" s="177"/>
      <c r="AQ3" s="178"/>
      <c r="AR3" s="16"/>
      <c r="AS3" s="176" t="s">
        <v>45</v>
      </c>
      <c r="AT3" s="177"/>
      <c r="AU3" s="177"/>
      <c r="AV3" s="177"/>
      <c r="AW3" s="177"/>
      <c r="AX3" s="177"/>
      <c r="AY3" s="178"/>
      <c r="AZ3" s="41"/>
    </row>
    <row r="4" spans="1:91" s="3" customFormat="1" x14ac:dyDescent="0.3">
      <c r="B4" s="40"/>
      <c r="C4" s="30"/>
      <c r="D4" s="111"/>
      <c r="E4" s="30"/>
      <c r="F4" s="30"/>
      <c r="G4" s="30"/>
      <c r="H4" s="23"/>
      <c r="I4" s="30"/>
      <c r="J4" s="30"/>
      <c r="K4" s="30"/>
      <c r="L4" s="30"/>
      <c r="M4" s="30"/>
      <c r="N4" s="30"/>
      <c r="O4" s="30"/>
      <c r="P4" s="16"/>
      <c r="Q4" s="30"/>
      <c r="R4" s="30"/>
      <c r="S4" s="30"/>
      <c r="T4" s="30"/>
      <c r="U4" s="30"/>
      <c r="V4" s="30"/>
      <c r="W4" s="30"/>
      <c r="X4" s="30"/>
      <c r="Y4" s="30"/>
      <c r="Z4" s="30"/>
      <c r="AA4" s="30"/>
      <c r="AB4" s="30"/>
      <c r="AC4" s="30"/>
      <c r="AD4" s="16"/>
      <c r="AE4" s="30"/>
      <c r="AF4" s="30"/>
      <c r="AG4" s="30"/>
      <c r="AH4" s="30"/>
      <c r="AI4" s="30"/>
      <c r="AJ4" s="30"/>
      <c r="AK4" s="30"/>
      <c r="AL4" s="30"/>
      <c r="AM4" s="30"/>
      <c r="AN4" s="30"/>
      <c r="AO4" s="30"/>
      <c r="AP4" s="30"/>
      <c r="AQ4" s="30"/>
      <c r="AR4" s="16"/>
      <c r="AS4" s="30"/>
      <c r="AT4" s="111"/>
      <c r="AU4" s="111"/>
      <c r="AV4" s="111"/>
      <c r="AW4" s="16"/>
      <c r="AX4" s="71"/>
      <c r="AY4" s="113"/>
      <c r="AZ4" s="41"/>
    </row>
    <row r="5" spans="1:91" s="77" customFormat="1" ht="59" x14ac:dyDescent="0.3">
      <c r="A5" s="72"/>
      <c r="B5" s="73"/>
      <c r="C5" s="74" t="s">
        <v>37</v>
      </c>
      <c r="D5" s="135" t="s">
        <v>131</v>
      </c>
      <c r="E5" s="74" t="s">
        <v>130</v>
      </c>
      <c r="F5" s="74" t="s">
        <v>132</v>
      </c>
      <c r="G5" s="74" t="s">
        <v>133</v>
      </c>
      <c r="H5" s="74" t="s">
        <v>140</v>
      </c>
      <c r="I5" s="74" t="s">
        <v>134</v>
      </c>
      <c r="J5" s="74" t="s">
        <v>141</v>
      </c>
      <c r="K5" s="74" t="s">
        <v>136</v>
      </c>
      <c r="L5" s="74" t="s">
        <v>137</v>
      </c>
      <c r="M5" s="74" t="s">
        <v>149</v>
      </c>
      <c r="N5" s="74" t="s">
        <v>138</v>
      </c>
      <c r="O5" s="74" t="s">
        <v>139</v>
      </c>
      <c r="P5" s="75"/>
      <c r="Q5" s="74" t="s">
        <v>37</v>
      </c>
      <c r="R5" s="74" t="s">
        <v>131</v>
      </c>
      <c r="S5" s="74" t="s">
        <v>130</v>
      </c>
      <c r="T5" s="74" t="s">
        <v>132</v>
      </c>
      <c r="U5" s="74" t="s">
        <v>133</v>
      </c>
      <c r="V5" s="74" t="s">
        <v>140</v>
      </c>
      <c r="W5" s="74" t="s">
        <v>134</v>
      </c>
      <c r="X5" s="74" t="s">
        <v>141</v>
      </c>
      <c r="Y5" s="74" t="s">
        <v>136</v>
      </c>
      <c r="Z5" s="74" t="s">
        <v>137</v>
      </c>
      <c r="AA5" s="74" t="s">
        <v>149</v>
      </c>
      <c r="AB5" s="74" t="s">
        <v>138</v>
      </c>
      <c r="AC5" s="74" t="s">
        <v>139</v>
      </c>
      <c r="AD5" s="75"/>
      <c r="AE5" s="74" t="s">
        <v>37</v>
      </c>
      <c r="AF5" s="74" t="s">
        <v>131</v>
      </c>
      <c r="AG5" s="74" t="s">
        <v>130</v>
      </c>
      <c r="AH5" s="74" t="s">
        <v>132</v>
      </c>
      <c r="AI5" s="74" t="s">
        <v>133</v>
      </c>
      <c r="AJ5" s="74" t="s">
        <v>140</v>
      </c>
      <c r="AK5" s="74" t="s">
        <v>134</v>
      </c>
      <c r="AL5" s="74" t="s">
        <v>141</v>
      </c>
      <c r="AM5" s="74" t="s">
        <v>136</v>
      </c>
      <c r="AN5" s="74" t="s">
        <v>137</v>
      </c>
      <c r="AO5" s="74" t="s">
        <v>149</v>
      </c>
      <c r="AP5" s="74" t="s">
        <v>138</v>
      </c>
      <c r="AQ5" s="74" t="s">
        <v>139</v>
      </c>
      <c r="AR5" s="75"/>
      <c r="AS5" s="66" t="s">
        <v>37</v>
      </c>
      <c r="AT5" s="112" t="s">
        <v>144</v>
      </c>
      <c r="AU5" s="112" t="s">
        <v>150</v>
      </c>
      <c r="AV5" s="112" t="s">
        <v>145</v>
      </c>
      <c r="AW5" s="71"/>
      <c r="AX5" s="121" t="s">
        <v>3</v>
      </c>
      <c r="AY5" s="122">
        <v>88</v>
      </c>
      <c r="AZ5" s="76"/>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row>
    <row r="6" spans="1:91" s="3" customFormat="1" x14ac:dyDescent="0.3">
      <c r="B6" s="40"/>
      <c r="C6" s="78">
        <v>0</v>
      </c>
      <c r="D6" s="136"/>
      <c r="E6" s="79"/>
      <c r="F6" s="79"/>
      <c r="G6" s="79"/>
      <c r="H6" s="79">
        <f>Constantes!$D$13</f>
        <v>43.5</v>
      </c>
      <c r="I6" s="79">
        <f>MAX(0,(H6-Constantes!$D$14)*(1-EXP(-Constantes!$D$22)))</f>
        <v>1.2262921587055584</v>
      </c>
      <c r="J6" s="79">
        <f>Constantes!$D$13</f>
        <v>43.5</v>
      </c>
      <c r="K6" s="79">
        <f>MAX(0,(J6-Constantes!$D$13)*(1-EXP(-Constantes!$D$23)))</f>
        <v>0</v>
      </c>
      <c r="L6" s="79"/>
      <c r="M6" s="79"/>
      <c r="N6" s="79"/>
      <c r="O6" s="79"/>
      <c r="P6" s="16"/>
      <c r="Q6" s="78">
        <v>0</v>
      </c>
      <c r="R6" s="136"/>
      <c r="S6" s="79"/>
      <c r="T6" s="79"/>
      <c r="U6" s="79"/>
      <c r="V6" s="79">
        <f>Constantes!$D$13</f>
        <v>43.5</v>
      </c>
      <c r="W6" s="79">
        <f>MAX(0,(V6-Constantes!$D$14)*(1-EXP(-Constantes!$D$22)))</f>
        <v>1.2262921587055584</v>
      </c>
      <c r="X6" s="79">
        <f>Constantes!$D$13</f>
        <v>43.5</v>
      </c>
      <c r="Y6" s="79">
        <f>MAX(0,(X6-Constantes!$D$13)*(1-EXP(-Constantes!$D$23)))</f>
        <v>0</v>
      </c>
      <c r="Z6" s="79"/>
      <c r="AA6" s="79"/>
      <c r="AB6" s="79"/>
      <c r="AC6" s="79"/>
      <c r="AD6" s="16"/>
      <c r="AE6" s="78">
        <v>0</v>
      </c>
      <c r="AF6" s="136"/>
      <c r="AG6" s="79"/>
      <c r="AH6" s="79"/>
      <c r="AI6" s="79"/>
      <c r="AJ6" s="79">
        <f>Constantes!$D$13</f>
        <v>43.5</v>
      </c>
      <c r="AK6" s="79">
        <f>MAX(0,(AJ6-Constantes!$D$14)*(1-EXP(-Constantes!$D$22)))</f>
        <v>1.2262921587055584</v>
      </c>
      <c r="AL6" s="79">
        <f>Constantes!$D$13</f>
        <v>43.5</v>
      </c>
      <c r="AM6" s="79">
        <f>MAX(0,(AL6-Constantes!$D$13)*(1-EXP(-Constantes!$D$23)))</f>
        <v>0</v>
      </c>
      <c r="AN6" s="79"/>
      <c r="AO6" s="79"/>
      <c r="AP6" s="79"/>
      <c r="AQ6" s="79"/>
      <c r="AR6" s="16"/>
      <c r="AS6" s="78"/>
      <c r="AT6" s="79"/>
      <c r="AU6" s="79"/>
      <c r="AV6" s="79"/>
      <c r="AW6" s="16"/>
      <c r="AX6" s="33"/>
      <c r="AY6" s="106"/>
      <c r="AZ6" s="41"/>
    </row>
    <row r="7" spans="1:91" s="3" customFormat="1" x14ac:dyDescent="0.3">
      <c r="B7" s="40"/>
      <c r="C7" s="78">
        <v>1</v>
      </c>
      <c r="D7" s="136">
        <f>ETo!$I6*((1-Constantes!$D$19)*ETo!$K6+ETo!$L6)</f>
        <v>4.1933120097546421</v>
      </c>
      <c r="E7" s="79">
        <f>MIN(D7*Constantes!$D$17,0.8*(H6+Observaciones!$F6-F7-G7-Constantes!$D$14))</f>
        <v>2.1010112007036459</v>
      </c>
      <c r="F7" s="79">
        <f>IF(Observaciones!$F6&gt;0.05*Constantes!$D$18,((Observaciones!$F6-0.05*Constantes!$D$18)^2)/(Observaciones!$F6+0.95*Constantes!$D$18),0)</f>
        <v>3.3434827792634203</v>
      </c>
      <c r="G7" s="79">
        <f>MAX(0,H6+Observaciones!$F6-F7-Constantes!$D$13)</f>
        <v>16.756517220736583</v>
      </c>
      <c r="H7" s="79">
        <f>H6+Observaciones!$F6-F7-E7-G7-I6</f>
        <v>40.172696640590793</v>
      </c>
      <c r="I7" s="79">
        <f>MAX(0,(H7-Constantes!$D$14)*(1-EXP(-Constantes!$D$22)))</f>
        <v>1.112951991503387</v>
      </c>
      <c r="J7" s="79">
        <f>J6+G7-K6</f>
        <v>60.256517220736583</v>
      </c>
      <c r="K7" s="79">
        <f>MAX(0,(J7-Constantes!$D$13)*(1-EXP(-Constantes!$D$23)))</f>
        <v>0.16510595526737465</v>
      </c>
      <c r="L7" s="79">
        <f>F7+I7+K7</f>
        <v>4.6215407260341825</v>
      </c>
      <c r="M7" s="79">
        <f>0.0526*F7*Observaciones!$F6^1.218</f>
        <v>6.7995102497819335</v>
      </c>
      <c r="N7" s="79">
        <f>M7*Constantes!$D$29</f>
        <v>0.10091154412097288</v>
      </c>
      <c r="O7" s="79">
        <f>N7*1000000/(L7/1000*10000)</f>
        <v>2183.5043787998093</v>
      </c>
      <c r="P7" s="16"/>
      <c r="Q7" s="78">
        <v>1</v>
      </c>
      <c r="R7" s="136">
        <f>ETo!$I6*((1-Constantes!$E$19)*ETo!$K6+ETo!$L6)</f>
        <v>4.5823052917831237</v>
      </c>
      <c r="S7" s="79">
        <f>MIN(R7*Constantes!$E$17,0.8*(V6+Observaciones!$F6-T7-U7-Constantes!$D$14))</f>
        <v>2.6409272480471899</v>
      </c>
      <c r="T7" s="79">
        <f>IF(Observaciones!$F6&gt;0.05*Constantes!$E$18,((Observaciones!$F6-0.05*Constantes!$E$18)^2)/(Observaciones!$F6+0.95*Constantes!$E$18),0)</f>
        <v>0.35728489007643827</v>
      </c>
      <c r="U7" s="79">
        <f>MAX(0,V6+Observaciones!$F6-T7-Constantes!$D$13)</f>
        <v>19.742715109923566</v>
      </c>
      <c r="V7" s="79">
        <f>V6+Observaciones!$F6-T7-S7-U7-W6</f>
        <v>39.632780593247247</v>
      </c>
      <c r="W7" s="79">
        <f>MAX(0,(V7-Constantes!$D$14)*(1-EXP(-Constantes!$D$22)))</f>
        <v>1.0945604688584789</v>
      </c>
      <c r="X7" s="79">
        <f>X6+U7-Y6</f>
        <v>63.242715109923566</v>
      </c>
      <c r="Y7" s="79">
        <f>MAX(0,(X7-Constantes!$D$13)*(1-EXP(-Constantes!$D$23)))</f>
        <v>0.19452967432645735</v>
      </c>
      <c r="Z7" s="79">
        <f>T7+W7+Y7</f>
        <v>1.6463750332613745</v>
      </c>
      <c r="AA7" s="79">
        <f>0.0526*T7*Observaciones!$F6^1.218</f>
        <v>0.72659631664146018</v>
      </c>
      <c r="AB7" s="79">
        <f>AA7*Constantes!$E$29</f>
        <v>2.4291066274635164E-3</v>
      </c>
      <c r="AC7" s="79">
        <f>AB7*1000000/(Z7/1000*10000)</f>
        <v>147.54272740953775</v>
      </c>
      <c r="AD7" s="16"/>
      <c r="AE7" s="78">
        <v>1</v>
      </c>
      <c r="AF7" s="136">
        <f>ETo!$I6*((1-Constantes!$F$19)*ETo!$K6+ETo!$L6)</f>
        <v>4.5267348229219122</v>
      </c>
      <c r="AG7" s="79">
        <f>MIN(AF7*Constantes!$F$17,0.8*(AJ6+Observaciones!$F6-AH7-AI7-Constantes!$D$14))</f>
        <v>2.4325224530091352</v>
      </c>
      <c r="AH7" s="79">
        <f>IF(Observaciones!$F6&gt;0.05*Constantes!$F$18,((Observaciones!$F6-0.05*Constantes!$F$18)^2)/(Observaciones!$F6+0.95*Constantes!$F$18),0)</f>
        <v>1.0680175887260468</v>
      </c>
      <c r="AI7" s="79">
        <f>MAX(0,AJ6+Observaciones!$F6-AH7-Constantes!$D$13)</f>
        <v>19.031982411273958</v>
      </c>
      <c r="AJ7" s="79">
        <f>AJ6+Observaciones!$F6-AH7-AG7-AI7-AK6</f>
        <v>39.841185388285304</v>
      </c>
      <c r="AK7" s="79">
        <f>MAX(0,(AJ7-Constantes!$D$14)*(1-EXP(-Constantes!$D$22)))</f>
        <v>1.1016595012471402</v>
      </c>
      <c r="AL7" s="79">
        <f>AL6+AI7-AM6</f>
        <v>62.531982411273958</v>
      </c>
      <c r="AM7" s="79">
        <f>MAX(0,(AL7-Constantes!$D$13)*(1-EXP(-Constantes!$D$23)))</f>
        <v>0.18752665576332278</v>
      </c>
      <c r="AN7" s="79">
        <f>AH7+AK7+AM7</f>
        <v>2.35720374573651</v>
      </c>
      <c r="AO7" s="79">
        <f>0.0526*AH7*Observaciones!$F6^1.218</f>
        <v>2.1719856272416576</v>
      </c>
      <c r="AP7" s="79">
        <f>AO7*Constantes!$F$29</f>
        <v>1.8662045766775257E-2</v>
      </c>
      <c r="AQ7" s="79">
        <f>AP7*1000000/(AN7/1000*10000)</f>
        <v>791.70270285415177</v>
      </c>
      <c r="AR7" s="16"/>
      <c r="AS7" s="78">
        <v>1</v>
      </c>
      <c r="AT7" s="79">
        <f>0.0526*Observaciones!$F6^2.218</f>
        <v>40.876584401228989</v>
      </c>
      <c r="AU7" s="79">
        <f>IF(Observaciones!$F6&gt;0.05*$AY$7,((Observaciones!$F6-0.05*$AY$7)^2)/(Observaciones!$F6+0.95*$AY$7),0)</f>
        <v>6.3653050962415536</v>
      </c>
      <c r="AV7" s="79">
        <f>0.0526*AU7*Observaciones!$F6^1.218</f>
        <v>12.944872189357753</v>
      </c>
      <c r="AW7" s="16"/>
      <c r="AX7" s="78" t="s">
        <v>2</v>
      </c>
      <c r="AY7" s="79">
        <f>25400/AY5-254</f>
        <v>34.636363636363626</v>
      </c>
      <c r="AZ7" s="41"/>
    </row>
    <row r="8" spans="1:91" s="3" customFormat="1" x14ac:dyDescent="0.3">
      <c r="B8" s="40"/>
      <c r="C8" s="78">
        <v>2</v>
      </c>
      <c r="D8" s="136">
        <f>ETo!$I7*((1-Constantes!$D$19)*ETo!$K7+ETo!$L7)</f>
        <v>4.1802421895955506</v>
      </c>
      <c r="E8" s="79">
        <f>MIN(D8*Constantes!$D$17,0.8*(H7+Observaciones!$F7-F8-G8-Constantes!$D$14))</f>
        <v>2.0944627162403968</v>
      </c>
      <c r="F8" s="79">
        <f>IF(Observaciones!$F7&gt;0.05*Constantes!$D$18,((Observaciones!$F7-0.05*Constantes!$D$18)^2)/(Observaciones!$F7+0.95*Constantes!$D$18),0)</f>
        <v>0</v>
      </c>
      <c r="G8" s="79">
        <f>MAX(0,H7+Observaciones!$F7-F8-Constantes!$D$13)</f>
        <v>0</v>
      </c>
      <c r="H8" s="79">
        <f>H7+Observaciones!$F7-F8-E8-G8-I7</f>
        <v>37.76528193284701</v>
      </c>
      <c r="I8" s="79">
        <f>MAX(0,(H8-Constantes!$D$14)*(1-EXP(-Constantes!$D$22)))</f>
        <v>1.0309466087573138</v>
      </c>
      <c r="J8" s="79">
        <f t="shared" ref="J8:J71" si="0">J7+G8-K7</f>
        <v>60.091411265469212</v>
      </c>
      <c r="K8" s="79">
        <f>MAX(0,(J8-Constantes!$D$13)*(1-EXP(-Constantes!$D$23)))</f>
        <v>0.16347912696495051</v>
      </c>
      <c r="L8" s="79">
        <f t="shared" ref="L8:L71" si="1">F8+I8+K8</f>
        <v>1.1944257357222643</v>
      </c>
      <c r="M8" s="79">
        <f>0.0526*F8*Observaciones!$F7^1.218</f>
        <v>0</v>
      </c>
      <c r="N8" s="79">
        <f>M8*Constantes!$D$29</f>
        <v>0</v>
      </c>
      <c r="O8" s="79">
        <f t="shared" ref="O8:O71" si="2">N8*1000000/(L8/1000*10000)</f>
        <v>0</v>
      </c>
      <c r="P8" s="16"/>
      <c r="Q8" s="78">
        <v>2</v>
      </c>
      <c r="R8" s="136">
        <f>ETo!$I7*((1-Constantes!$E$19)*ETo!$K7+ETo!$L7)</f>
        <v>4.5681838229612888</v>
      </c>
      <c r="S8" s="79">
        <f>MIN(R8*Constantes!$E$17,0.8*(V7+Observaciones!$F7-T8-U8-Constantes!$D$14))</f>
        <v>2.6327885996116729</v>
      </c>
      <c r="T8" s="79">
        <f>IF(Observaciones!$F7&gt;0.05*Constantes!$E$18,((Observaciones!$F7-0.05*Constantes!$E$18)^2)/(Observaciones!$F7+0.95*Constantes!$E$18),0)</f>
        <v>0</v>
      </c>
      <c r="U8" s="79">
        <f>MAX(0,V7+Observaciones!$F7-T8-Constantes!$D$13)</f>
        <v>0</v>
      </c>
      <c r="V8" s="79">
        <f>V7+Observaciones!$F7-T8-S8-U8-W7</f>
        <v>36.70543152477709</v>
      </c>
      <c r="W8" s="79">
        <f>MAX(0,(V8-Constantes!$D$14)*(1-EXP(-Constantes!$D$22)))</f>
        <v>0.99484421306795179</v>
      </c>
      <c r="X8" s="79">
        <f t="shared" ref="X8:X71" si="3">X7+U8-Y7</f>
        <v>63.048185435597105</v>
      </c>
      <c r="Y8" s="79">
        <f>MAX(0,(X8-Constantes!$D$13)*(1-EXP(-Constantes!$D$23)))</f>
        <v>0.19261292711196012</v>
      </c>
      <c r="Z8" s="79">
        <f t="shared" ref="Z8:Z71" si="4">T8+W8+Y8</f>
        <v>1.1874571401799119</v>
      </c>
      <c r="AA8" s="79">
        <f>0.0526*T8*Observaciones!$F7^1.218</f>
        <v>0</v>
      </c>
      <c r="AB8" s="79">
        <f>AA8*Constantes!$E$29</f>
        <v>0</v>
      </c>
      <c r="AC8" s="79">
        <f t="shared" ref="AC8:AC71" si="5">AB8*1000000/(Z8/1000*10000)</f>
        <v>0</v>
      </c>
      <c r="AD8" s="16"/>
      <c r="AE8" s="78">
        <v>2</v>
      </c>
      <c r="AF8" s="136">
        <f>ETo!$I7*((1-Constantes!$F$19)*ETo!$K7+ETo!$L7)</f>
        <v>4.5127635896233258</v>
      </c>
      <c r="AG8" s="79">
        <f>MIN(AF8*Constantes!$F$17,0.8*(AJ7+Observaciones!$F7-AH8-AI8-Constantes!$D$14))</f>
        <v>2.425014759268616</v>
      </c>
      <c r="AH8" s="79">
        <f>IF(Observaciones!$F7&gt;0.05*Constantes!$F$18,((Observaciones!$F7-0.05*Constantes!$F$18)^2)/(Observaciones!$F7+0.95*Constantes!$F$18),0)</f>
        <v>0</v>
      </c>
      <c r="AI8" s="79">
        <f>MAX(0,AJ7+Observaciones!$F7-AH8-Constantes!$D$13)</f>
        <v>0</v>
      </c>
      <c r="AJ8" s="79">
        <f>AJ7+Observaciones!$F7-AH8-AG8-AI8-AK7</f>
        <v>37.114511127769546</v>
      </c>
      <c r="AK8" s="79">
        <f>MAX(0,(AJ8-Constantes!$D$14)*(1-EXP(-Constantes!$D$22)))</f>
        <v>1.0087789661078417</v>
      </c>
      <c r="AL8" s="79">
        <f t="shared" ref="AL8:AL71" si="6">AL7+AI8-AM7</f>
        <v>62.344455755510637</v>
      </c>
      <c r="AM8" s="79">
        <f>MAX(0,(AL8-Constantes!$D$13)*(1-EXP(-Constantes!$D$23)))</f>
        <v>0.18567891095871725</v>
      </c>
      <c r="AN8" s="79">
        <f t="shared" ref="AN8:AN71" si="7">AH8+AK8+AM8</f>
        <v>1.1944578770665588</v>
      </c>
      <c r="AO8" s="79">
        <f>0.0526*AH8*Observaciones!$F7^1.218</f>
        <v>0</v>
      </c>
      <c r="AP8" s="79">
        <f>AO8*Constantes!$F$29</f>
        <v>0</v>
      </c>
      <c r="AQ8" s="79">
        <f t="shared" ref="AQ8:AQ71" si="8">AP8*1000000/(AN8/1000*10000)</f>
        <v>0</v>
      </c>
      <c r="AR8" s="16"/>
      <c r="AS8" s="78">
        <v>2</v>
      </c>
      <c r="AT8" s="79">
        <f>0.0526*Observaciones!$F7^2.218</f>
        <v>3.2065597387029521E-2</v>
      </c>
      <c r="AU8" s="79">
        <f>IF(Observaciones!$F7&gt;0.05*$AY$7,((Observaciones!$F7-0.05*$AY$7)^2)/(Observaciones!$F7+0.95*$AY$7),0)</f>
        <v>0</v>
      </c>
      <c r="AV8" s="79">
        <f>0.0526*AU8*Observaciones!$F7^1.218</f>
        <v>0</v>
      </c>
      <c r="AW8" s="16"/>
      <c r="AX8" s="78" t="s">
        <v>7</v>
      </c>
      <c r="AY8" s="79">
        <f>SUM(AT$372:AT$736)</f>
        <v>1019.1090894831386</v>
      </c>
      <c r="AZ8" s="41"/>
    </row>
    <row r="9" spans="1:91" s="3" customFormat="1" ht="16" x14ac:dyDescent="0.4">
      <c r="B9" s="40"/>
      <c r="C9" s="78">
        <v>3</v>
      </c>
      <c r="D9" s="136">
        <f>ETo!$I8*((1-Constantes!$D$19)*ETo!$K8+ETo!$L8)</f>
        <v>4.2500858931766601</v>
      </c>
      <c r="E9" s="79">
        <f>MIN(D9*Constantes!$D$17,0.8*(H8+Observaciones!$F8-F9-G9-Constantes!$D$14))</f>
        <v>2.1294571080674727</v>
      </c>
      <c r="F9" s="79">
        <f>IF(Observaciones!$F8&gt;0.05*Constantes!$D$18,((Observaciones!$F8-0.05*Constantes!$D$18)^2)/(Observaciones!$F8+0.95*Constantes!$D$18),0)</f>
        <v>1.8608580897586304</v>
      </c>
      <c r="G9" s="79">
        <f>MAX(0,H8+Observaciones!$F8-F9-Constantes!$D$13)</f>
        <v>7.9044238430883809</v>
      </c>
      <c r="H9" s="79">
        <f>H8+Observaciones!$F8-F9-E9-G9-I8</f>
        <v>40.339596283175219</v>
      </c>
      <c r="I9" s="79">
        <f>MAX(0,(H9-Constantes!$D$14)*(1-EXP(-Constantes!$D$22)))</f>
        <v>1.1186372060309437</v>
      </c>
      <c r="J9" s="79">
        <f t="shared" si="0"/>
        <v>67.832355981592656</v>
      </c>
      <c r="K9" s="79">
        <f>MAX(0,(J9-Constantes!$D$13)*(1-EXP(-Constantes!$D$23)))</f>
        <v>0.23975249900230017</v>
      </c>
      <c r="L9" s="79">
        <f t="shared" si="1"/>
        <v>3.2192477947918743</v>
      </c>
      <c r="M9" s="79">
        <f>0.0526*F9*Observaciones!$F8^1.218</f>
        <v>2.7575475333067541</v>
      </c>
      <c r="N9" s="79">
        <f>M9*Constantes!$D$29</f>
        <v>4.0924768012797506E-2</v>
      </c>
      <c r="O9" s="79">
        <f t="shared" si="2"/>
        <v>1271.2524981458689</v>
      </c>
      <c r="P9" s="16"/>
      <c r="Q9" s="78">
        <v>3</v>
      </c>
      <c r="R9" s="136">
        <f>ETo!$I8*((1-Constantes!$E$19)*ETo!$K8+ETo!$L8)</f>
        <v>4.643595291875517</v>
      </c>
      <c r="S9" s="79">
        <f>MIN(R9*Constantes!$E$17,0.8*(V8+Observaciones!$F8-T9-U9-Constantes!$D$14))</f>
        <v>2.6762506106278248</v>
      </c>
      <c r="T9" s="79">
        <f>IF(Observaciones!$F8&gt;0.05*Constantes!$E$18,((Observaciones!$F8-0.05*Constantes!$E$18)^2)/(Observaciones!$F8+0.95*Constantes!$E$18),0)</f>
        <v>8.8384237898194024E-2</v>
      </c>
      <c r="U9" s="79">
        <f>MAX(0,V8+Observaciones!$F8-T9-Constantes!$D$13)</f>
        <v>8.6170472868788934</v>
      </c>
      <c r="V9" s="79">
        <f>V8+Observaciones!$F8-T9-S9-U9-W8</f>
        <v>39.828905176304225</v>
      </c>
      <c r="W9" s="79">
        <f>MAX(0,(V9-Constantes!$D$14)*(1-EXP(-Constantes!$D$22)))</f>
        <v>1.1012411921454837</v>
      </c>
      <c r="X9" s="79">
        <f t="shared" si="3"/>
        <v>71.472619795364025</v>
      </c>
      <c r="Y9" s="79">
        <f>MAX(0,(X9-Constantes!$D$13)*(1-EXP(-Constantes!$D$23)))</f>
        <v>0.27562088540267882</v>
      </c>
      <c r="Z9" s="79">
        <f t="shared" si="4"/>
        <v>1.4652463154463566</v>
      </c>
      <c r="AA9" s="79">
        <f>0.0526*T9*Observaciones!$F8^1.218</f>
        <v>0.1309738440242777</v>
      </c>
      <c r="AB9" s="79">
        <f>AA9*Constantes!$E$29</f>
        <v>4.3786271036209653E-4</v>
      </c>
      <c r="AC9" s="79">
        <f t="shared" si="5"/>
        <v>29.883215248264307</v>
      </c>
      <c r="AD9" s="16"/>
      <c r="AE9" s="78">
        <v>3</v>
      </c>
      <c r="AF9" s="136">
        <f>ETo!$I8*((1-Constantes!$F$19)*ETo!$K8+ETo!$L8)</f>
        <v>4.5873796634899655</v>
      </c>
      <c r="AG9" s="79">
        <f>MIN(AF9*Constantes!$F$17,0.8*(AJ8+Observaciones!$F8-AH9-AI9-Constantes!$D$14))</f>
        <v>2.4651110498922475</v>
      </c>
      <c r="AH9" s="79">
        <f>IF(Observaciones!$F8&gt;0.05*Constantes!$F$18,((Observaciones!$F8-0.05*Constantes!$F$18)^2)/(Observaciones!$F8+0.95*Constantes!$F$18),0)</f>
        <v>0.45651624459048373</v>
      </c>
      <c r="AI9" s="79">
        <f>MAX(0,AJ8+Observaciones!$F8-AH9-Constantes!$D$13)</f>
        <v>8.6579948831790645</v>
      </c>
      <c r="AJ9" s="79">
        <f>AJ8+Observaciones!$F8-AH9-AG9-AI9-AK8</f>
        <v>40.026109983999909</v>
      </c>
      <c r="AK9" s="79">
        <f>MAX(0,(AJ9-Constantes!$D$14)*(1-EXP(-Constantes!$D$22)))</f>
        <v>1.1079587118492684</v>
      </c>
      <c r="AL9" s="79">
        <f t="shared" si="6"/>
        <v>70.816771727730995</v>
      </c>
      <c r="AM9" s="79">
        <f>MAX(0,(AL9-Constantes!$D$13)*(1-EXP(-Constantes!$D$23)))</f>
        <v>0.26915865818145118</v>
      </c>
      <c r="AN9" s="79">
        <f t="shared" si="7"/>
        <v>1.8336336146212033</v>
      </c>
      <c r="AO9" s="79">
        <f>0.0526*AH9*Observaciones!$F8^1.218</f>
        <v>0.67649717682031141</v>
      </c>
      <c r="AP9" s="79">
        <f>AO9*Constantes!$F$29</f>
        <v>5.8125712788200945E-3</v>
      </c>
      <c r="AQ9" s="79">
        <f t="shared" si="8"/>
        <v>316.99742153891907</v>
      </c>
      <c r="AR9" s="16"/>
      <c r="AS9" s="78">
        <v>3</v>
      </c>
      <c r="AT9" s="79">
        <f>0.0526*Observaciones!$F8^2.218</f>
        <v>22.968966307258103</v>
      </c>
      <c r="AU9" s="79">
        <f>IF(Observaciones!$F8&gt;0.05*$AY$7,((Observaciones!$F8-0.05*$AY$7)^2)/(Observaciones!$F8+0.95*$AY$7),0)</f>
        <v>3.9162196194264949</v>
      </c>
      <c r="AV9" s="79">
        <f>0.0526*AU9*Observaciones!$F8^1.218</f>
        <v>5.8033236445438945</v>
      </c>
      <c r="AW9" s="16"/>
      <c r="AX9" s="78" t="s">
        <v>169</v>
      </c>
      <c r="AY9" s="79">
        <f>SUM(AV$372:AV$736)</f>
        <v>300.80185968118889</v>
      </c>
      <c r="AZ9" s="41"/>
    </row>
    <row r="10" spans="1:91" s="3" customFormat="1" x14ac:dyDescent="0.3">
      <c r="B10" s="40"/>
      <c r="C10" s="78">
        <v>4</v>
      </c>
      <c r="D10" s="136">
        <f>ETo!$I9*((1-Constantes!$D$19)*ETo!$K9+ETo!$L9)</f>
        <v>4.2195329570065176</v>
      </c>
      <c r="E10" s="79">
        <f>MIN(D10*Constantes!$D$17,0.8*(H9+Observaciones!$F9-F10-G10-Constantes!$D$14))</f>
        <v>2.1141489075427975</v>
      </c>
      <c r="F10" s="79">
        <f>IF(Observaciones!$F9&gt;0.05*Constantes!$D$18,((Observaciones!$F9-0.05*Constantes!$D$18)^2)/(Observaciones!$F9+0.95*Constantes!$D$18),0)</f>
        <v>0</v>
      </c>
      <c r="G10" s="79">
        <f>MAX(0,H9+Observaciones!$F9-F10-Constantes!$D$13)</f>
        <v>0</v>
      </c>
      <c r="H10" s="79">
        <f>H9+Observaciones!$F9-F10-E10-G10-I9</f>
        <v>39.406810169601471</v>
      </c>
      <c r="I10" s="79">
        <f>MAX(0,(H10-Constantes!$D$14)*(1-EXP(-Constantes!$D$22)))</f>
        <v>1.0868630866746958</v>
      </c>
      <c r="J10" s="79">
        <f t="shared" si="0"/>
        <v>67.592603482590349</v>
      </c>
      <c r="K10" s="79">
        <f>MAX(0,(J10-Constantes!$D$13)*(1-EXP(-Constantes!$D$23)))</f>
        <v>0.23739016052503417</v>
      </c>
      <c r="L10" s="79">
        <f t="shared" si="1"/>
        <v>1.3242532471997299</v>
      </c>
      <c r="M10" s="79">
        <f>0.0526*F10*Observaciones!$F9^1.218</f>
        <v>0</v>
      </c>
      <c r="N10" s="79">
        <f>M10*Constantes!$D$29</f>
        <v>0</v>
      </c>
      <c r="O10" s="79">
        <f t="shared" si="2"/>
        <v>0</v>
      </c>
      <c r="P10" s="16"/>
      <c r="Q10" s="78">
        <v>4</v>
      </c>
      <c r="R10" s="136">
        <f>ETo!$I9*((1-Constantes!$E$19)*ETo!$K9+ETo!$L9)</f>
        <v>4.6106220100780675</v>
      </c>
      <c r="S10" s="79">
        <f>MIN(R10*Constantes!$E$17,0.8*(V9+Observaciones!$F9-T10-U10-Constantes!$D$14))</f>
        <v>2.6572470670375337</v>
      </c>
      <c r="T10" s="79">
        <f>IF(Observaciones!$F9&gt;0.05*Constantes!$E$18,((Observaciones!$F9-0.05*Constantes!$E$18)^2)/(Observaciones!$F9+0.95*Constantes!$E$18),0)</f>
        <v>0</v>
      </c>
      <c r="U10" s="79">
        <f>MAX(0,V9+Observaciones!$F9-T10-Constantes!$D$13)</f>
        <v>0</v>
      </c>
      <c r="V10" s="79">
        <f>V9+Observaciones!$F9-T10-S10-U10-W9</f>
        <v>38.370416917121204</v>
      </c>
      <c r="W10" s="79">
        <f>MAX(0,(V10-Constantes!$D$14)*(1-EXP(-Constantes!$D$22)))</f>
        <v>1.0515597278176987</v>
      </c>
      <c r="X10" s="79">
        <f t="shared" si="3"/>
        <v>71.196998909961351</v>
      </c>
      <c r="Y10" s="79">
        <f>MAX(0,(X10-Constantes!$D$13)*(1-EXP(-Constantes!$D$23)))</f>
        <v>0.27290512717102594</v>
      </c>
      <c r="Z10" s="79">
        <f t="shared" si="4"/>
        <v>1.3244648549887246</v>
      </c>
      <c r="AA10" s="79">
        <f>0.0526*T10*Observaciones!$F9^1.218</f>
        <v>0</v>
      </c>
      <c r="AB10" s="79">
        <f>AA10*Constantes!$E$29</f>
        <v>0</v>
      </c>
      <c r="AC10" s="79">
        <f t="shared" si="5"/>
        <v>0</v>
      </c>
      <c r="AD10" s="16"/>
      <c r="AE10" s="78">
        <v>4</v>
      </c>
      <c r="AF10" s="136">
        <f>ETo!$I9*((1-Constantes!$F$19)*ETo!$K9+ETo!$L9)</f>
        <v>4.55475214535356</v>
      </c>
      <c r="AG10" s="79">
        <f>MIN(AF10*Constantes!$F$17,0.8*(AJ9+Observaciones!$F9-AH10-AI10-Constantes!$D$14))</f>
        <v>2.4475780656204762</v>
      </c>
      <c r="AH10" s="79">
        <f>IF(Observaciones!$F9&gt;0.05*Constantes!$F$18,((Observaciones!$F9-0.05*Constantes!$F$18)^2)/(Observaciones!$F9+0.95*Constantes!$F$18),0)</f>
        <v>0</v>
      </c>
      <c r="AI10" s="79">
        <f>MAX(0,AJ9+Observaciones!$F9-AH10-Constantes!$D$13)</f>
        <v>0</v>
      </c>
      <c r="AJ10" s="79">
        <f>AJ9+Observaciones!$F9-AH10-AG10-AI10-AK9</f>
        <v>38.770573206530159</v>
      </c>
      <c r="AK10" s="79">
        <f>MAX(0,(AJ10-Constantes!$D$14)*(1-EXP(-Constantes!$D$22)))</f>
        <v>1.0651905200387795</v>
      </c>
      <c r="AL10" s="79">
        <f t="shared" si="6"/>
        <v>70.547613069549541</v>
      </c>
      <c r="AM10" s="79">
        <f>MAX(0,(AL10-Constantes!$D$13)*(1-EXP(-Constantes!$D$23)))</f>
        <v>0.26650657381379161</v>
      </c>
      <c r="AN10" s="79">
        <f t="shared" si="7"/>
        <v>1.3316970938525712</v>
      </c>
      <c r="AO10" s="79">
        <f>0.0526*AH10*Observaciones!$F9^1.218</f>
        <v>0</v>
      </c>
      <c r="AP10" s="79">
        <f>AO10*Constantes!$F$29</f>
        <v>0</v>
      </c>
      <c r="AQ10" s="79">
        <f t="shared" si="8"/>
        <v>0</v>
      </c>
      <c r="AR10" s="16"/>
      <c r="AS10" s="78">
        <v>4</v>
      </c>
      <c r="AT10" s="79">
        <f>0.0526*Observaciones!$F9^2.218</f>
        <v>0.33365534346892783</v>
      </c>
      <c r="AU10" s="79">
        <f>IF(Observaciones!$F9&gt;0.05*$AY$7,((Observaciones!$F9-0.05*$AY$7)^2)/(Observaciones!$F9+0.95*$AY$7),0)</f>
        <v>9.1701390926697667E-3</v>
      </c>
      <c r="AV10" s="79">
        <f>0.0526*AU10*Observaciones!$F9^1.218</f>
        <v>1.3302895254880757E-3</v>
      </c>
      <c r="AW10" s="16"/>
      <c r="AX10" s="78" t="s">
        <v>8</v>
      </c>
      <c r="AY10" s="79">
        <f>AY8/AY9</f>
        <v>3.3879746972417744</v>
      </c>
      <c r="AZ10" s="41"/>
    </row>
    <row r="11" spans="1:91" s="3" customFormat="1" x14ac:dyDescent="0.3">
      <c r="B11" s="40"/>
      <c r="C11" s="78">
        <v>5</v>
      </c>
      <c r="D11" s="136">
        <f>ETo!$I10*((1-Constantes!$D$19)*ETo!$K10+ETo!$L10)</f>
        <v>4.1802482505596466</v>
      </c>
      <c r="E11" s="79">
        <f>MIN(D11*Constantes!$D$17,0.8*(H10+Observaciones!$F10-F11-G11-Constantes!$D$14))</f>
        <v>2.0944657530173938</v>
      </c>
      <c r="F11" s="79">
        <f>IF(Observaciones!$F10&gt;0.05*Constantes!$D$18,((Observaciones!$F10-0.05*Constantes!$D$18)^2)/(Observaciones!$F10+0.95*Constantes!$D$18),0)</f>
        <v>0.53154119900743435</v>
      </c>
      <c r="G11" s="79">
        <f>MAX(0,H10+Observaciones!$F10-F11-Constantes!$D$13)</f>
        <v>4.9752689705940369</v>
      </c>
      <c r="H11" s="79">
        <f>H10+Observaciones!$F10-F11-E11-G11-I10</f>
        <v>40.318671160307908</v>
      </c>
      <c r="I11" s="79">
        <f>MAX(0,(H11-Constantes!$D$14)*(1-EXP(-Constantes!$D$22)))</f>
        <v>1.1179244195283844</v>
      </c>
      <c r="J11" s="79">
        <f t="shared" si="0"/>
        <v>72.33048229265934</v>
      </c>
      <c r="K11" s="79">
        <f>MAX(0,(J11-Constantes!$D$13)*(1-EXP(-Constantes!$D$23)))</f>
        <v>0.28407360891545735</v>
      </c>
      <c r="L11" s="79">
        <f t="shared" si="1"/>
        <v>1.9335392274512762</v>
      </c>
      <c r="M11" s="79">
        <f>0.0526*F11*Observaciones!$F10^1.218</f>
        <v>0.43946980165232619</v>
      </c>
      <c r="N11" s="79">
        <f>M11*Constantes!$D$29</f>
        <v>6.5221721344851536E-3</v>
      </c>
      <c r="O11" s="79">
        <f t="shared" si="2"/>
        <v>337.31780777380214</v>
      </c>
      <c r="P11" s="16"/>
      <c r="Q11" s="78">
        <v>5</v>
      </c>
      <c r="R11" s="136">
        <f>ETo!$I10*((1-Constantes!$E$19)*ETo!$K10+ETo!$L10)</f>
        <v>4.5681902948382058</v>
      </c>
      <c r="S11" s="79">
        <f>MIN(R11*Constantes!$E$17,0.8*(V10+Observaciones!$F10-T11-U11-Constantes!$D$14))</f>
        <v>2.632792329558721</v>
      </c>
      <c r="T11" s="79">
        <f>IF(Observaciones!$F10&gt;0.05*Constantes!$E$18,((Observaciones!$F10-0.05*Constantes!$E$18)^2)/(Observaciones!$F10+0.95*Constantes!$E$18),0)</f>
        <v>0</v>
      </c>
      <c r="U11" s="79">
        <f>MAX(0,V10+Observaciones!$F10-T11-Constantes!$D$13)</f>
        <v>4.4704169171212058</v>
      </c>
      <c r="V11" s="79">
        <f>V10+Observaciones!$F10-T11-S11-U11-W10</f>
        <v>39.815647942623585</v>
      </c>
      <c r="W11" s="79">
        <f>MAX(0,(V11-Constantes!$D$14)*(1-EXP(-Constantes!$D$22)))</f>
        <v>1.1007896020980199</v>
      </c>
      <c r="X11" s="79">
        <f t="shared" si="3"/>
        <v>75.394510699911521</v>
      </c>
      <c r="Y11" s="79">
        <f>MAX(0,(X11-Constantes!$D$13)*(1-EXP(-Constantes!$D$23)))</f>
        <v>0.31426421060682158</v>
      </c>
      <c r="Z11" s="79">
        <f t="shared" si="4"/>
        <v>1.4150538127048415</v>
      </c>
      <c r="AA11" s="79">
        <f>0.0526*T11*Observaciones!$F10^1.218</f>
        <v>0</v>
      </c>
      <c r="AB11" s="79">
        <f>AA11*Constantes!$E$29</f>
        <v>0</v>
      </c>
      <c r="AC11" s="79">
        <f t="shared" si="5"/>
        <v>0</v>
      </c>
      <c r="AD11" s="16"/>
      <c r="AE11" s="78">
        <v>5</v>
      </c>
      <c r="AF11" s="136">
        <f>ETo!$I10*((1-Constantes!$F$19)*ETo!$K10+ETo!$L10)</f>
        <v>4.5127700027984119</v>
      </c>
      <c r="AG11" s="79">
        <f>MIN(AF11*Constantes!$F$17,0.8*(AJ10+Observaciones!$F10-AH11-AI11-Constantes!$D$14))</f>
        <v>2.4250182055037066</v>
      </c>
      <c r="AH11" s="79">
        <f>IF(Observaciones!$F10&gt;0.05*Constantes!$F$18,((Observaciones!$F10-0.05*Constantes!$F$18)^2)/(Observaciones!$F10+0.95*Constantes!$F$18),0)</f>
        <v>4.0306483434830086E-2</v>
      </c>
      <c r="AI11" s="79">
        <f>MAX(0,AJ10+Observaciones!$F10-AH11-Constantes!$D$13)</f>
        <v>4.8302667230953276</v>
      </c>
      <c r="AJ11" s="79">
        <f>AJ10+Observaciones!$F10-AH11-AG11-AI11-AK10</f>
        <v>40.009791274457513</v>
      </c>
      <c r="AK11" s="79">
        <f>MAX(0,(AJ11-Constantes!$D$14)*(1-EXP(-Constantes!$D$22)))</f>
        <v>1.1074028366950452</v>
      </c>
      <c r="AL11" s="79">
        <f t="shared" si="6"/>
        <v>75.111373218831091</v>
      </c>
      <c r="AM11" s="79">
        <f>MAX(0,(AL11-Constantes!$D$13)*(1-EXP(-Constantes!$D$23)))</f>
        <v>0.31147438956764217</v>
      </c>
      <c r="AN11" s="79">
        <f t="shared" si="7"/>
        <v>1.4591837096975175</v>
      </c>
      <c r="AO11" s="79">
        <f>0.0526*AH11*Observaciones!$F10^1.218</f>
        <v>3.3324758858738625E-2</v>
      </c>
      <c r="AP11" s="79">
        <f>AO11*Constantes!$F$29</f>
        <v>2.8633162539769204E-4</v>
      </c>
      <c r="AQ11" s="79">
        <f t="shared" si="8"/>
        <v>19.622726288319608</v>
      </c>
      <c r="AR11" s="16"/>
      <c r="AS11" s="78">
        <v>5</v>
      </c>
      <c r="AT11" s="79">
        <f>0.0526*Observaciones!$F10^2.218</f>
        <v>7.93712717610686</v>
      </c>
      <c r="AU11" s="79">
        <f>IF(Observaciones!$F10&gt;0.05*$AY$7,((Observaciones!$F10-0.05*$AY$7)^2)/(Observaciones!$F10+0.95*$AY$7),0)</f>
        <v>1.4565097558841547</v>
      </c>
      <c r="AV11" s="79">
        <f>0.0526*AU11*Observaciones!$F10^1.218</f>
        <v>1.2042190797596761</v>
      </c>
      <c r="AW11" s="30"/>
      <c r="AX11" s="30"/>
      <c r="AY11" s="110"/>
      <c r="AZ11" s="41"/>
    </row>
    <row r="12" spans="1:91" s="3" customFormat="1" x14ac:dyDescent="0.3">
      <c r="B12" s="40"/>
      <c r="C12" s="78">
        <v>6</v>
      </c>
      <c r="D12" s="136">
        <f>ETo!$I11*((1-Constantes!$D$19)*ETo!$K11+ETo!$L11)</f>
        <v>4.1540444980545166</v>
      </c>
      <c r="E12" s="79">
        <f>MIN(D12*Constantes!$D$17,0.8*(H11+Observaciones!$F11-F12-G12-Constantes!$D$14))</f>
        <v>2.0813366614101692</v>
      </c>
      <c r="F12" s="79">
        <f>IF(Observaciones!$F11&gt;0.05*Constantes!$D$18,((Observaciones!$F11-0.05*Constantes!$D$18)^2)/(Observaciones!$F11+0.95*Constantes!$D$18),0)</f>
        <v>2.3363231307950874</v>
      </c>
      <c r="G12" s="79">
        <f>MAX(0,H11+Observaciones!$F11-F12-Constantes!$D$13)</f>
        <v>11.582348029512822</v>
      </c>
      <c r="H12" s="79">
        <f>H11+Observaciones!$F11-F12-E12-G12-I11</f>
        <v>40.300738919061445</v>
      </c>
      <c r="I12" s="79">
        <f>MAX(0,(H12-Constantes!$D$14)*(1-EXP(-Constantes!$D$22)))</f>
        <v>1.1173135815609245</v>
      </c>
      <c r="J12" s="79">
        <f t="shared" si="0"/>
        <v>83.628756713256706</v>
      </c>
      <c r="K12" s="79">
        <f>MAX(0,(J12-Constantes!$D$13)*(1-EXP(-Constantes!$D$23)))</f>
        <v>0.39539819782091201</v>
      </c>
      <c r="L12" s="79">
        <f t="shared" si="1"/>
        <v>3.8490349101769237</v>
      </c>
      <c r="M12" s="79">
        <f>0.0526*F12*Observaciones!$F11^1.218</f>
        <v>3.9021855408152906</v>
      </c>
      <c r="N12" s="79">
        <f>M12*Constantes!$D$29</f>
        <v>5.7912342787163729E-2</v>
      </c>
      <c r="O12" s="79">
        <f t="shared" si="2"/>
        <v>1504.5938563467521</v>
      </c>
      <c r="P12" s="16"/>
      <c r="Q12" s="78">
        <v>6</v>
      </c>
      <c r="R12" s="136">
        <f>ETo!$I11*((1-Constantes!$E$19)*ETo!$K11+ETo!$L11)</f>
        <v>4.5398659517222359</v>
      </c>
      <c r="S12" s="79">
        <f>MIN(R12*Constantes!$E$17,0.8*(V11+Observaciones!$F11-T12-U12-Constantes!$D$14))</f>
        <v>2.6164681161432295</v>
      </c>
      <c r="T12" s="79">
        <f>IF(Observaciones!$F11&gt;0.05*Constantes!$E$18,((Observaciones!$F11-0.05*Constantes!$E$18)^2)/(Observaciones!$F11+0.95*Constantes!$E$18),0)</f>
        <v>0.16199051950935447</v>
      </c>
      <c r="U12" s="79">
        <f>MAX(0,V11+Observaciones!$F11-T12-Constantes!$D$13)</f>
        <v>13.253657423114234</v>
      </c>
      <c r="V12" s="79">
        <f>V11+Observaciones!$F11-T12-S12-U12-W11</f>
        <v>39.78274228175875</v>
      </c>
      <c r="W12" s="79">
        <f>MAX(0,(V12-Constantes!$D$14)*(1-EXP(-Constantes!$D$22)))</f>
        <v>1.0996687144898094</v>
      </c>
      <c r="X12" s="79">
        <f t="shared" si="3"/>
        <v>88.333903912418933</v>
      </c>
      <c r="Y12" s="79">
        <f>MAX(0,(X12-Constantes!$D$13)*(1-EXP(-Constantes!$D$23)))</f>
        <v>0.44175913385300847</v>
      </c>
      <c r="Z12" s="79">
        <f t="shared" si="4"/>
        <v>1.7034183678521724</v>
      </c>
      <c r="AA12" s="79">
        <f>0.0526*T12*Observaciones!$F11^1.218</f>
        <v>0.27056063206609648</v>
      </c>
      <c r="AB12" s="79">
        <f>AA12*Constantes!$E$29</f>
        <v>9.045196203585756E-4</v>
      </c>
      <c r="AC12" s="79">
        <f t="shared" si="5"/>
        <v>53.10026223910441</v>
      </c>
      <c r="AD12" s="16"/>
      <c r="AE12" s="78">
        <v>6</v>
      </c>
      <c r="AF12" s="136">
        <f>ETo!$I11*((1-Constantes!$F$19)*ETo!$K11+ETo!$L11)</f>
        <v>4.4847486011982758</v>
      </c>
      <c r="AG12" s="79">
        <f>MIN(AF12*Constantes!$F$17,0.8*(AJ11+Observaciones!$F11-AH12-AI12-Constantes!$D$14))</f>
        <v>2.4099604008777402</v>
      </c>
      <c r="AH12" s="79">
        <f>IF(Observaciones!$F11&gt;0.05*Constantes!$F$18,((Observaciones!$F11-0.05*Constantes!$F$18)^2)/(Observaciones!$F11+0.95*Constantes!$F$18),0)</f>
        <v>0.64208502215969498</v>
      </c>
      <c r="AI12" s="79">
        <f>MAX(0,AJ11+Observaciones!$F11-AH12-Constantes!$D$13)</f>
        <v>12.967706252297816</v>
      </c>
      <c r="AJ12" s="79">
        <f>AJ11+Observaciones!$F11-AH12-AG12-AI12-AK11</f>
        <v>39.982636762427212</v>
      </c>
      <c r="AK12" s="79">
        <f>MAX(0,(AJ12-Constantes!$D$14)*(1-EXP(-Constantes!$D$22)))</f>
        <v>1.1064778543290388</v>
      </c>
      <c r="AL12" s="79">
        <f t="shared" si="6"/>
        <v>87.767605081561271</v>
      </c>
      <c r="AM12" s="79">
        <f>MAX(0,(AL12-Constantes!$D$13)*(1-EXP(-Constantes!$D$23)))</f>
        <v>0.43617925659069501</v>
      </c>
      <c r="AN12" s="79">
        <f t="shared" si="7"/>
        <v>2.1847421330794288</v>
      </c>
      <c r="AO12" s="79">
        <f>0.0526*AH12*Observaciones!$F11^1.218</f>
        <v>1.0724265220080897</v>
      </c>
      <c r="AP12" s="79">
        <f>AO12*Constantes!$F$29</f>
        <v>9.214459149361507E-3</v>
      </c>
      <c r="AQ12" s="79">
        <f t="shared" si="8"/>
        <v>421.76415284185407</v>
      </c>
      <c r="AR12" s="16"/>
      <c r="AS12" s="78">
        <v>6</v>
      </c>
      <c r="AT12" s="79">
        <f>0.0526*Observaciones!$F11^2.218</f>
        <v>28.560849254286634</v>
      </c>
      <c r="AU12" s="79">
        <f>IF(Observaciones!$F11&gt;0.05*$AY$7,((Observaciones!$F11-0.05*$AY$7)^2)/(Observaciones!$F11+0.95*$AY$7),0)</f>
        <v>4.7231908669459823</v>
      </c>
      <c r="AV12" s="79">
        <f>0.0526*AU12*Observaciones!$F11^1.218</f>
        <v>7.8887919502963495</v>
      </c>
      <c r="AW12" s="30"/>
      <c r="AX12" s="30"/>
      <c r="AY12" s="110"/>
      <c r="AZ12" s="41"/>
    </row>
    <row r="13" spans="1:91" s="3" customFormat="1" x14ac:dyDescent="0.3">
      <c r="B13" s="40"/>
      <c r="C13" s="78">
        <v>7</v>
      </c>
      <c r="D13" s="136">
        <f>ETo!$I12*((1-Constantes!$D$19)*ETo!$K12+ETo!$L12)</f>
        <v>4.1845419079490291</v>
      </c>
      <c r="E13" s="79">
        <f>MIN(D13*Constantes!$D$17,0.8*(H12+Observaciones!$F12-F13-G13-Constantes!$D$14))</f>
        <v>2.0966170411271485</v>
      </c>
      <c r="F13" s="79">
        <f>IF(Observaciones!$F12&gt;0.05*Constantes!$D$18,((Observaciones!$F12-0.05*Constantes!$D$18)^2)/(Observaciones!$F12+0.95*Constantes!$D$18),0)</f>
        <v>0</v>
      </c>
      <c r="G13" s="79">
        <f>MAX(0,H12+Observaciones!$F12-F13-Constantes!$D$13)</f>
        <v>0</v>
      </c>
      <c r="H13" s="79">
        <f>H12+Observaciones!$F12-F13-E13-G13-I12</f>
        <v>37.78680829637338</v>
      </c>
      <c r="I13" s="79">
        <f>MAX(0,(H13-Constantes!$D$14)*(1-EXP(-Constantes!$D$22)))</f>
        <v>1.0316798757239203</v>
      </c>
      <c r="J13" s="79">
        <f t="shared" si="0"/>
        <v>83.233358515435796</v>
      </c>
      <c r="K13" s="79">
        <f>MAX(0,(J13-Constantes!$D$13)*(1-EXP(-Constantes!$D$23)))</f>
        <v>0.39150224520126914</v>
      </c>
      <c r="L13" s="79">
        <f t="shared" si="1"/>
        <v>1.4231821209251894</v>
      </c>
      <c r="M13" s="79">
        <f>0.0526*F13*Observaciones!$F12^1.218</f>
        <v>0</v>
      </c>
      <c r="N13" s="79">
        <f>M13*Constantes!$D$29</f>
        <v>0</v>
      </c>
      <c r="O13" s="79">
        <f t="shared" si="2"/>
        <v>0</v>
      </c>
      <c r="P13" s="16"/>
      <c r="Q13" s="78">
        <v>7</v>
      </c>
      <c r="R13" s="136">
        <f>ETo!$I12*((1-Constantes!$E$19)*ETo!$K12+ETo!$L12)</f>
        <v>4.5728307151437049</v>
      </c>
      <c r="S13" s="79">
        <f>MIN(R13*Constantes!$E$17,0.8*(V12+Observaciones!$F12-T13-U13-Constantes!$D$14))</f>
        <v>2.6354667503244347</v>
      </c>
      <c r="T13" s="79">
        <f>IF(Observaciones!$F12&gt;0.05*Constantes!$E$18,((Observaciones!$F12-0.05*Constantes!$E$18)^2)/(Observaciones!$F12+0.95*Constantes!$E$18),0)</f>
        <v>0</v>
      </c>
      <c r="U13" s="79">
        <f>MAX(0,V12+Observaciones!$F12-T13-Constantes!$D$13)</f>
        <v>0</v>
      </c>
      <c r="V13" s="79">
        <f>V12+Observaciones!$F12-T13-S13-U13-W12</f>
        <v>36.747606816944511</v>
      </c>
      <c r="W13" s="79">
        <f>MAX(0,(V13-Constantes!$D$14)*(1-EXP(-Constantes!$D$22)))</f>
        <v>0.99628085834784141</v>
      </c>
      <c r="X13" s="79">
        <f t="shared" si="3"/>
        <v>87.892144778565921</v>
      </c>
      <c r="Y13" s="79">
        <f>MAX(0,(X13-Constantes!$D$13)*(1-EXP(-Constantes!$D$23)))</f>
        <v>0.43740637588832665</v>
      </c>
      <c r="Z13" s="79">
        <f t="shared" si="4"/>
        <v>1.4336872342361682</v>
      </c>
      <c r="AA13" s="79">
        <f>0.0526*T13*Observaciones!$F12^1.218</f>
        <v>0</v>
      </c>
      <c r="AB13" s="79">
        <f>AA13*Constantes!$E$29</f>
        <v>0</v>
      </c>
      <c r="AC13" s="79">
        <f t="shared" si="5"/>
        <v>0</v>
      </c>
      <c r="AD13" s="16"/>
      <c r="AE13" s="78">
        <v>7</v>
      </c>
      <c r="AF13" s="136">
        <f>ETo!$I12*((1-Constantes!$F$19)*ETo!$K12+ETo!$L12)</f>
        <v>4.5173608855444645</v>
      </c>
      <c r="AG13" s="79">
        <f>MIN(AF13*Constantes!$F$17,0.8*(AJ12+Observaciones!$F12-AH13-AI13-Constantes!$D$14))</f>
        <v>2.4274851989980806</v>
      </c>
      <c r="AH13" s="79">
        <f>IF(Observaciones!$F12&gt;0.05*Constantes!$F$18,((Observaciones!$F12-0.05*Constantes!$F$18)^2)/(Observaciones!$F12+0.95*Constantes!$F$18),0)</f>
        <v>0</v>
      </c>
      <c r="AI13" s="79">
        <f>MAX(0,AJ12+Observaciones!$F12-AH13-Constantes!$D$13)</f>
        <v>0</v>
      </c>
      <c r="AJ13" s="79">
        <f>AJ12+Observaciones!$F12-AH13-AG13-AI13-AK12</f>
        <v>37.148673709100102</v>
      </c>
      <c r="AK13" s="79">
        <f>MAX(0,(AJ13-Constantes!$D$14)*(1-EXP(-Constantes!$D$22)))</f>
        <v>1.0099426690413638</v>
      </c>
      <c r="AL13" s="79">
        <f t="shared" si="6"/>
        <v>87.33142582497058</v>
      </c>
      <c r="AM13" s="79">
        <f>MAX(0,(AL13-Constantes!$D$13)*(1-EXP(-Constantes!$D$23)))</f>
        <v>0.43188147848570207</v>
      </c>
      <c r="AN13" s="79">
        <f t="shared" si="7"/>
        <v>1.4418241475270659</v>
      </c>
      <c r="AO13" s="79">
        <f>0.0526*AH13*Observaciones!$F12^1.218</f>
        <v>0</v>
      </c>
      <c r="AP13" s="79">
        <f>AO13*Constantes!$F$29</f>
        <v>0</v>
      </c>
      <c r="AQ13" s="79">
        <f t="shared" si="8"/>
        <v>0</v>
      </c>
      <c r="AR13" s="16"/>
      <c r="AS13" s="78">
        <v>7</v>
      </c>
      <c r="AT13" s="79">
        <f>0.0526*Observaciones!$F12^2.218</f>
        <v>2.3845871367955355E-2</v>
      </c>
      <c r="AU13" s="79">
        <f>IF(Observaciones!$F12&gt;0.05*$AY$7,((Observaciones!$F12-0.05*$AY$7)^2)/(Observaciones!$F12+0.95*$AY$7),0)</f>
        <v>0</v>
      </c>
      <c r="AV13" s="79">
        <f>0.0526*AU13*Observaciones!$F12^1.218</f>
        <v>0</v>
      </c>
      <c r="AW13" s="30"/>
      <c r="AX13" s="30"/>
      <c r="AY13" s="110"/>
      <c r="AZ13" s="41"/>
    </row>
    <row r="14" spans="1:91" s="3" customFormat="1" x14ac:dyDescent="0.3">
      <c r="B14" s="40"/>
      <c r="C14" s="78">
        <v>8</v>
      </c>
      <c r="D14" s="136">
        <f>ETo!$I13*((1-Constantes!$D$19)*ETo!$K13+ETo!$L13)</f>
        <v>4.2193861473084961</v>
      </c>
      <c r="E14" s="79">
        <f>MIN(D14*Constantes!$D$17,0.8*(H13+Observaciones!$F13-F14-G14-Constantes!$D$14))</f>
        <v>2.1140753502164649</v>
      </c>
      <c r="F14" s="79">
        <f>IF(Observaciones!$F13&gt;0.05*Constantes!$D$18,((Observaciones!$F13-0.05*Constantes!$D$18)^2)/(Observaciones!$F13+0.95*Constantes!$D$18),0)</f>
        <v>0</v>
      </c>
      <c r="G14" s="79">
        <f>MAX(0,H13+Observaciones!$F13-F14-Constantes!$D$13)</f>
        <v>0</v>
      </c>
      <c r="H14" s="79">
        <f>H13+Observaciones!$F13-F14-E14-G14-I13</f>
        <v>34.641053070432996</v>
      </c>
      <c r="I14" s="79">
        <f>MAX(0,(H14-Constantes!$D$14)*(1-EXP(-Constantes!$D$22)))</f>
        <v>0.92452390442453891</v>
      </c>
      <c r="J14" s="79">
        <f t="shared" si="0"/>
        <v>82.84185627023453</v>
      </c>
      <c r="K14" s="79">
        <f>MAX(0,(J14-Constantes!$D$13)*(1-EXP(-Constantes!$D$23)))</f>
        <v>0.38764468033073118</v>
      </c>
      <c r="L14" s="79">
        <f t="shared" si="1"/>
        <v>1.3121685847552702</v>
      </c>
      <c r="M14" s="79">
        <f>0.0526*F14*Observaciones!$F13^1.218</f>
        <v>0</v>
      </c>
      <c r="N14" s="79">
        <f>M14*Constantes!$D$29</f>
        <v>0</v>
      </c>
      <c r="O14" s="79">
        <f t="shared" si="2"/>
        <v>0</v>
      </c>
      <c r="P14" s="16"/>
      <c r="Q14" s="78">
        <v>8</v>
      </c>
      <c r="R14" s="136">
        <f>ETo!$I13*((1-Constantes!$E$19)*ETo!$K13+ETo!$L13)</f>
        <v>4.610465247180179</v>
      </c>
      <c r="S14" s="79">
        <f>MIN(R14*Constantes!$E$17,0.8*(V13+Observaciones!$F13-T14-U14-Constantes!$D$14))</f>
        <v>2.6571567196289356</v>
      </c>
      <c r="T14" s="79">
        <f>IF(Observaciones!$F13&gt;0.05*Constantes!$E$18,((Observaciones!$F13-0.05*Constantes!$E$18)^2)/(Observaciones!$F13+0.95*Constantes!$E$18),0)</f>
        <v>0</v>
      </c>
      <c r="U14" s="79">
        <f>MAX(0,V13+Observaciones!$F13-T14-Constantes!$D$13)</f>
        <v>0</v>
      </c>
      <c r="V14" s="79">
        <f>V13+Observaciones!$F13-T14-S14-U14-W13</f>
        <v>33.09416923896773</v>
      </c>
      <c r="W14" s="79">
        <f>MAX(0,(V14-Constantes!$D$14)*(1-EXP(-Constantes!$D$22)))</f>
        <v>0.87183136239803161</v>
      </c>
      <c r="X14" s="79">
        <f t="shared" si="3"/>
        <v>87.454738402677592</v>
      </c>
      <c r="Y14" s="79">
        <f>MAX(0,(X14-Constantes!$D$13)*(1-EXP(-Constantes!$D$23)))</f>
        <v>0.43309650668461697</v>
      </c>
      <c r="Z14" s="79">
        <f t="shared" si="4"/>
        <v>1.3049278690826487</v>
      </c>
      <c r="AA14" s="79">
        <f>0.0526*T14*Observaciones!$F13^1.218</f>
        <v>0</v>
      </c>
      <c r="AB14" s="79">
        <f>AA14*Constantes!$E$29</f>
        <v>0</v>
      </c>
      <c r="AC14" s="79">
        <f t="shared" si="5"/>
        <v>0</v>
      </c>
      <c r="AD14" s="16"/>
      <c r="AE14" s="78">
        <v>8</v>
      </c>
      <c r="AF14" s="136">
        <f>ETo!$I13*((1-Constantes!$F$19)*ETo!$K13+ETo!$L13)</f>
        <v>4.554596804341366</v>
      </c>
      <c r="AG14" s="79">
        <f>MIN(AF14*Constantes!$F$17,0.8*(AJ13+Observaciones!$F13-AH14-AI14-Constantes!$D$14))</f>
        <v>2.4474945903309315</v>
      </c>
      <c r="AH14" s="79">
        <f>IF(Observaciones!$F13&gt;0.05*Constantes!$F$18,((Observaciones!$F13-0.05*Constantes!$F$18)^2)/(Observaciones!$F13+0.95*Constantes!$F$18),0)</f>
        <v>0</v>
      </c>
      <c r="AI14" s="79">
        <f>MAX(0,AJ13+Observaciones!$F13-AH14-Constantes!$D$13)</f>
        <v>0</v>
      </c>
      <c r="AJ14" s="79">
        <f>AJ13+Observaciones!$F13-AH14-AG14-AI14-AK13</f>
        <v>33.691236449727803</v>
      </c>
      <c r="AK14" s="79">
        <f>MAX(0,(AJ14-Constantes!$D$14)*(1-EXP(-Constantes!$D$22)))</f>
        <v>0.89216966347512261</v>
      </c>
      <c r="AL14" s="79">
        <f t="shared" si="6"/>
        <v>86.899544346484873</v>
      </c>
      <c r="AM14" s="79">
        <f>MAX(0,(AL14-Constantes!$D$13)*(1-EXP(-Constantes!$D$23)))</f>
        <v>0.42762604741202848</v>
      </c>
      <c r="AN14" s="79">
        <f t="shared" si="7"/>
        <v>1.319795710887151</v>
      </c>
      <c r="AO14" s="79">
        <f>0.0526*AH14*Observaciones!$F13^1.218</f>
        <v>0</v>
      </c>
      <c r="AP14" s="79">
        <f>AO14*Constantes!$F$29</f>
        <v>0</v>
      </c>
      <c r="AQ14" s="79">
        <f t="shared" si="8"/>
        <v>0</v>
      </c>
      <c r="AR14" s="16"/>
      <c r="AS14" s="78">
        <v>8</v>
      </c>
      <c r="AT14" s="79">
        <f>0.0526*Observaciones!$F13^2.218</f>
        <v>0</v>
      </c>
      <c r="AU14" s="79">
        <f>IF(Observaciones!$F13&gt;0.05*$AY$7,((Observaciones!$F13-0.05*$AY$7)^2)/(Observaciones!$F13+0.95*$AY$7),0)</f>
        <v>0</v>
      </c>
      <c r="AV14" s="79">
        <f>0.0526*AU14*Observaciones!$F13^1.218</f>
        <v>0</v>
      </c>
      <c r="AW14" s="30"/>
      <c r="AX14" s="30"/>
      <c r="AY14" s="110"/>
      <c r="AZ14" s="41"/>
    </row>
    <row r="15" spans="1:91" s="3" customFormat="1" x14ac:dyDescent="0.3">
      <c r="B15" s="40"/>
      <c r="C15" s="78">
        <v>9</v>
      </c>
      <c r="D15" s="136">
        <f>ETo!$I14*((1-Constantes!$D$19)*ETo!$K14+ETo!$L14)</f>
        <v>4.2105656228283728</v>
      </c>
      <c r="E15" s="79">
        <f>MIN(D15*Constantes!$D$17,0.8*(H14+Observaciones!$F14-F15-G15-Constantes!$D$14))</f>
        <v>2.1096559269334585</v>
      </c>
      <c r="F15" s="79">
        <f>IF(Observaciones!$F14&gt;0.05*Constantes!$D$18,((Observaciones!$F14-0.05*Constantes!$D$18)^2)/(Observaciones!$F14+0.95*Constantes!$D$18),0)</f>
        <v>0</v>
      </c>
      <c r="G15" s="79">
        <f>MAX(0,H14+Observaciones!$F14-F15-Constantes!$D$13)</f>
        <v>0</v>
      </c>
      <c r="H15" s="79">
        <f>H14+Observaciones!$F14-F15-E15-G15-I14</f>
        <v>31.606873239075</v>
      </c>
      <c r="I15" s="79">
        <f>MAX(0,(H15-Constantes!$D$14)*(1-EXP(-Constantes!$D$22)))</f>
        <v>0.82116860066629271</v>
      </c>
      <c r="J15" s="79">
        <f t="shared" si="0"/>
        <v>82.454211589903792</v>
      </c>
      <c r="K15" s="79">
        <f>MAX(0,(J15-Constantes!$D$13)*(1-EXP(-Constantes!$D$23)))</f>
        <v>0.38382512496566301</v>
      </c>
      <c r="L15" s="79">
        <f t="shared" si="1"/>
        <v>1.2049937256319558</v>
      </c>
      <c r="M15" s="79">
        <f>0.0526*F15*Observaciones!$F14^1.218</f>
        <v>0</v>
      </c>
      <c r="N15" s="79">
        <f>M15*Constantes!$D$29</f>
        <v>0</v>
      </c>
      <c r="O15" s="79">
        <f t="shared" si="2"/>
        <v>0</v>
      </c>
      <c r="P15" s="16"/>
      <c r="Q15" s="78">
        <v>9</v>
      </c>
      <c r="R15" s="136">
        <f>ETo!$I14*((1-Constantes!$E$19)*ETo!$K14+ETo!$L14)</f>
        <v>4.6009426323637408</v>
      </c>
      <c r="S15" s="79">
        <f>MIN(R15*Constantes!$E$17,0.8*(V14+Observaciones!$F14-T15-U15-Constantes!$D$14))</f>
        <v>2.6516685359877266</v>
      </c>
      <c r="T15" s="79">
        <f>IF(Observaciones!$F14&gt;0.05*Constantes!$E$18,((Observaciones!$F14-0.05*Constantes!$E$18)^2)/(Observaciones!$F14+0.95*Constantes!$E$18),0)</f>
        <v>0</v>
      </c>
      <c r="U15" s="79">
        <f>MAX(0,V14+Observaciones!$F14-T15-Constantes!$D$13)</f>
        <v>0</v>
      </c>
      <c r="V15" s="79">
        <f>V14+Observaciones!$F14-T15-S15-U15-W14</f>
        <v>29.570669340581972</v>
      </c>
      <c r="W15" s="79">
        <f>MAX(0,(V15-Constantes!$D$14)*(1-EXP(-Constantes!$D$22)))</f>
        <v>0.75180802082607912</v>
      </c>
      <c r="X15" s="79">
        <f t="shared" si="3"/>
        <v>87.021641895992971</v>
      </c>
      <c r="Y15" s="79">
        <f>MAX(0,(X15-Constantes!$D$13)*(1-EXP(-Constantes!$D$23)))</f>
        <v>0.42882910364870236</v>
      </c>
      <c r="Z15" s="79">
        <f t="shared" si="4"/>
        <v>1.1806371244747815</v>
      </c>
      <c r="AA15" s="79">
        <f>0.0526*T15*Observaciones!$F14^1.218</f>
        <v>0</v>
      </c>
      <c r="AB15" s="79">
        <f>AA15*Constantes!$E$29</f>
        <v>0</v>
      </c>
      <c r="AC15" s="79">
        <f t="shared" si="5"/>
        <v>0</v>
      </c>
      <c r="AD15" s="16"/>
      <c r="AE15" s="78">
        <v>9</v>
      </c>
      <c r="AF15" s="136">
        <f>ETo!$I14*((1-Constantes!$F$19)*ETo!$K14+ETo!$L14)</f>
        <v>4.5451744881444016</v>
      </c>
      <c r="AG15" s="79">
        <f>MIN(AF15*Constantes!$F$17,0.8*(AJ14+Observaciones!$F14-AH15-AI15-Constantes!$D$14))</f>
        <v>2.4424313390902341</v>
      </c>
      <c r="AH15" s="79">
        <f>IF(Observaciones!$F14&gt;0.05*Constantes!$F$18,((Observaciones!$F14-0.05*Constantes!$F$18)^2)/(Observaciones!$F14+0.95*Constantes!$F$18),0)</f>
        <v>0</v>
      </c>
      <c r="AI15" s="79">
        <f>MAX(0,AJ14+Observaciones!$F14-AH15-Constantes!$D$13)</f>
        <v>0</v>
      </c>
      <c r="AJ15" s="79">
        <f>AJ14+Observaciones!$F14-AH15-AG15-AI15-AK14</f>
        <v>30.356635447162446</v>
      </c>
      <c r="AK15" s="79">
        <f>MAX(0,(AJ15-Constantes!$D$14)*(1-EXP(-Constantes!$D$22)))</f>
        <v>0.77858091175685618</v>
      </c>
      <c r="AL15" s="79">
        <f t="shared" si="6"/>
        <v>86.47191829907284</v>
      </c>
      <c r="AM15" s="79">
        <f>MAX(0,(AL15-Constantes!$D$13)*(1-EXP(-Constantes!$D$23)))</f>
        <v>0.42341254611428852</v>
      </c>
      <c r="AN15" s="79">
        <f t="shared" si="7"/>
        <v>1.2019934578711446</v>
      </c>
      <c r="AO15" s="79">
        <f>0.0526*AH15*Observaciones!$F14^1.218</f>
        <v>0</v>
      </c>
      <c r="AP15" s="79">
        <f>AO15*Constantes!$F$29</f>
        <v>0</v>
      </c>
      <c r="AQ15" s="79">
        <f t="shared" si="8"/>
        <v>0</v>
      </c>
      <c r="AR15" s="16"/>
      <c r="AS15" s="78">
        <v>9</v>
      </c>
      <c r="AT15" s="79">
        <f>0.0526*Observaciones!$F14^2.218</f>
        <v>0</v>
      </c>
      <c r="AU15" s="79">
        <f>IF(Observaciones!$F14&gt;0.05*$AY$7,((Observaciones!$F14-0.05*$AY$7)^2)/(Observaciones!$F14+0.95*$AY$7),0)</f>
        <v>0</v>
      </c>
      <c r="AV15" s="79">
        <f>0.0526*AU15*Observaciones!$F14^1.218</f>
        <v>0</v>
      </c>
      <c r="AW15" s="30"/>
      <c r="AX15" s="30"/>
      <c r="AY15" s="110"/>
      <c r="AZ15" s="41"/>
    </row>
    <row r="16" spans="1:91" s="3" customFormat="1" x14ac:dyDescent="0.3">
      <c r="B16" s="40"/>
      <c r="C16" s="78">
        <v>10</v>
      </c>
      <c r="D16" s="136">
        <f>ETo!$I15*((1-Constantes!$D$19)*ETo!$K15+ETo!$L15)</f>
        <v>4.214808324886433</v>
      </c>
      <c r="E16" s="79">
        <f>MIN(D16*Constantes!$D$17,0.8*(H15+Observaciones!$F15-F16-G16-Constantes!$D$14))</f>
        <v>2.1117816844550781</v>
      </c>
      <c r="F16" s="79">
        <f>IF(Observaciones!$F15&gt;0.05*Constantes!$D$18,((Observaciones!$F15-0.05*Constantes!$D$18)^2)/(Observaciones!$F15+0.95*Constantes!$D$18),0)</f>
        <v>0</v>
      </c>
      <c r="G16" s="79">
        <f>MAX(0,H15+Observaciones!$F15-F16-Constantes!$D$13)</f>
        <v>0</v>
      </c>
      <c r="H16" s="79">
        <f>H15+Observaciones!$F15-F16-E16-G16-I15</f>
        <v>28.77392295395363</v>
      </c>
      <c r="I16" s="79">
        <f>MAX(0,(H16-Constantes!$D$14)*(1-EXP(-Constantes!$D$22)))</f>
        <v>0.72466791398165353</v>
      </c>
      <c r="J16" s="79">
        <f t="shared" si="0"/>
        <v>82.070386464938125</v>
      </c>
      <c r="K16" s="79">
        <f>MAX(0,(J16-Constantes!$D$13)*(1-EXP(-Constantes!$D$23)))</f>
        <v>0.38004320458935398</v>
      </c>
      <c r="L16" s="79">
        <f t="shared" si="1"/>
        <v>1.1047111185710075</v>
      </c>
      <c r="M16" s="79">
        <f>0.0526*F16*Observaciones!$F15^1.218</f>
        <v>0</v>
      </c>
      <c r="N16" s="79">
        <f>M16*Constantes!$D$29</f>
        <v>0</v>
      </c>
      <c r="O16" s="79">
        <f t="shared" si="2"/>
        <v>0</v>
      </c>
      <c r="P16" s="16"/>
      <c r="Q16" s="78">
        <v>10</v>
      </c>
      <c r="R16" s="136">
        <f>ETo!$I15*((1-Constantes!$E$19)*ETo!$K15+ETo!$L15)</f>
        <v>4.6055252623655258</v>
      </c>
      <c r="S16" s="79">
        <f>MIN(R16*Constantes!$E$17,0.8*(V15+Observaciones!$F15-T16-U16-Constantes!$D$14))</f>
        <v>2.6543096503764021</v>
      </c>
      <c r="T16" s="79">
        <f>IF(Observaciones!$F15&gt;0.05*Constantes!$E$18,((Observaciones!$F15-0.05*Constantes!$E$18)^2)/(Observaciones!$F15+0.95*Constantes!$E$18),0)</f>
        <v>0</v>
      </c>
      <c r="U16" s="79">
        <f>MAX(0,V15+Observaciones!$F15-T16-Constantes!$D$13)</f>
        <v>0</v>
      </c>
      <c r="V16" s="79">
        <f>V15+Observaciones!$F15-T16-S16-U16-W15</f>
        <v>26.264551669379493</v>
      </c>
      <c r="W16" s="79">
        <f>MAX(0,(V16-Constantes!$D$14)*(1-EXP(-Constantes!$D$22)))</f>
        <v>0.6391895159384825</v>
      </c>
      <c r="X16" s="79">
        <f t="shared" si="3"/>
        <v>86.592812792344276</v>
      </c>
      <c r="Y16" s="79">
        <f>MAX(0,(X16-Constantes!$D$13)*(1-EXP(-Constantes!$D$23)))</f>
        <v>0.42460374835131692</v>
      </c>
      <c r="Z16" s="79">
        <f t="shared" si="4"/>
        <v>1.0637932642897994</v>
      </c>
      <c r="AA16" s="79">
        <f>0.0526*T16*Observaciones!$F15^1.218</f>
        <v>0</v>
      </c>
      <c r="AB16" s="79">
        <f>AA16*Constantes!$E$29</f>
        <v>0</v>
      </c>
      <c r="AC16" s="79">
        <f t="shared" si="5"/>
        <v>0</v>
      </c>
      <c r="AD16" s="16"/>
      <c r="AE16" s="78">
        <v>10</v>
      </c>
      <c r="AF16" s="136">
        <f>ETo!$I15*((1-Constantes!$F$19)*ETo!$K15+ETo!$L15)</f>
        <v>4.5497085570113702</v>
      </c>
      <c r="AG16" s="79">
        <f>MIN(AF16*Constantes!$F$17,0.8*(AJ15+Observaciones!$F15-AH16-AI16-Constantes!$D$14))</f>
        <v>2.4448678026238482</v>
      </c>
      <c r="AH16" s="79">
        <f>IF(Observaciones!$F15&gt;0.05*Constantes!$F$18,((Observaciones!$F15-0.05*Constantes!$F$18)^2)/(Observaciones!$F15+0.95*Constantes!$F$18),0)</f>
        <v>0</v>
      </c>
      <c r="AI16" s="79">
        <f>MAX(0,AJ15+Observaciones!$F15-AH16-Constantes!$D$13)</f>
        <v>0</v>
      </c>
      <c r="AJ16" s="79">
        <f>AJ15+Observaciones!$F15-AH16-AG16-AI16-AK15</f>
        <v>27.233186732781746</v>
      </c>
      <c r="AK16" s="79">
        <f>MAX(0,(AJ16-Constantes!$D$14)*(1-EXP(-Constantes!$D$22)))</f>
        <v>0.67218478213007815</v>
      </c>
      <c r="AL16" s="79">
        <f t="shared" si="6"/>
        <v>86.048505752958548</v>
      </c>
      <c r="AM16" s="79">
        <f>MAX(0,(AL16-Constantes!$D$13)*(1-EXP(-Constantes!$D$23)))</f>
        <v>0.41924056144841304</v>
      </c>
      <c r="AN16" s="79">
        <f t="shared" si="7"/>
        <v>1.0914253435784911</v>
      </c>
      <c r="AO16" s="79">
        <f>0.0526*AH16*Observaciones!$F15^1.218</f>
        <v>0</v>
      </c>
      <c r="AP16" s="79">
        <f>AO16*Constantes!$F$29</f>
        <v>0</v>
      </c>
      <c r="AQ16" s="79">
        <f t="shared" si="8"/>
        <v>0</v>
      </c>
      <c r="AR16" s="16"/>
      <c r="AS16" s="78">
        <v>10</v>
      </c>
      <c r="AT16" s="79">
        <f>0.0526*Observaciones!$F15^2.218</f>
        <v>3.1840930012055863E-4</v>
      </c>
      <c r="AU16" s="79">
        <f>IF(Observaciones!$F15&gt;0.05*$AY$7,((Observaciones!$F15-0.05*$AY$7)^2)/(Observaciones!$F15+0.95*$AY$7),0)</f>
        <v>0</v>
      </c>
      <c r="AV16" s="79">
        <f>0.0526*AU16*Observaciones!$F15^1.218</f>
        <v>0</v>
      </c>
      <c r="AW16" s="30"/>
      <c r="AX16" s="30"/>
      <c r="AY16" s="110"/>
      <c r="AZ16" s="41"/>
    </row>
    <row r="17" spans="2:52" s="3" customFormat="1" x14ac:dyDescent="0.3">
      <c r="B17" s="40"/>
      <c r="C17" s="78">
        <v>11</v>
      </c>
      <c r="D17" s="136">
        <f>ETo!$I16*((1-Constantes!$D$19)*ETo!$K16+ETo!$L16)</f>
        <v>4.1361223857099638</v>
      </c>
      <c r="E17" s="79">
        <f>MIN(D17*Constantes!$D$17,0.8*(H16+Observaciones!$F16-F17-G17-Constantes!$D$14))</f>
        <v>2.0723569912380997</v>
      </c>
      <c r="F17" s="79">
        <f>IF(Observaciones!$F16&gt;0.05*Constantes!$D$18,((Observaciones!$F16-0.05*Constantes!$D$18)^2)/(Observaciones!$F16+0.95*Constantes!$D$18),0)</f>
        <v>0</v>
      </c>
      <c r="G17" s="79">
        <f>MAX(0,H16+Observaciones!$F16-F17-Constantes!$D$13)</f>
        <v>0</v>
      </c>
      <c r="H17" s="79">
        <f>H16+Observaciones!$F16-F17-E17-G17-I16</f>
        <v>28.876898048733874</v>
      </c>
      <c r="I17" s="79">
        <f>MAX(0,(H17-Constantes!$D$14)*(1-EXP(-Constantes!$D$22)))</f>
        <v>0.72817562373918066</v>
      </c>
      <c r="J17" s="79">
        <f t="shared" si="0"/>
        <v>81.690343260348769</v>
      </c>
      <c r="K17" s="79">
        <f>MAX(0,(J17-Constantes!$D$13)*(1-EXP(-Constantes!$D$23)))</f>
        <v>0.37629854837529608</v>
      </c>
      <c r="L17" s="79">
        <f t="shared" si="1"/>
        <v>1.1044741721144766</v>
      </c>
      <c r="M17" s="79">
        <f>0.0526*F17*Observaciones!$F16^1.218</f>
        <v>0</v>
      </c>
      <c r="N17" s="79">
        <f>M17*Constantes!$D$29</f>
        <v>0</v>
      </c>
      <c r="O17" s="79">
        <f t="shared" si="2"/>
        <v>0</v>
      </c>
      <c r="P17" s="16"/>
      <c r="Q17" s="78">
        <v>11</v>
      </c>
      <c r="R17" s="136">
        <f>ETo!$I16*((1-Constantes!$E$19)*ETo!$K16+ETo!$L16)</f>
        <v>4.5204898746109698</v>
      </c>
      <c r="S17" s="79">
        <f>MIN(R17*Constantes!$E$17,0.8*(V16+Observaciones!$F16-T17-U17-Constantes!$D$14))</f>
        <v>2.6053010710109108</v>
      </c>
      <c r="T17" s="79">
        <f>IF(Observaciones!$F16&gt;0.05*Constantes!$E$18,((Observaciones!$F16-0.05*Constantes!$E$18)^2)/(Observaciones!$F16+0.95*Constantes!$E$18),0)</f>
        <v>0</v>
      </c>
      <c r="U17" s="79">
        <f>MAX(0,V16+Observaciones!$F16-T17-Constantes!$D$13)</f>
        <v>0</v>
      </c>
      <c r="V17" s="79">
        <f>V16+Observaciones!$F16-T17-S17-U17-W16</f>
        <v>25.920061082430099</v>
      </c>
      <c r="W17" s="79">
        <f>MAX(0,(V17-Constantes!$D$14)*(1-EXP(-Constantes!$D$22)))</f>
        <v>0.62745490189615138</v>
      </c>
      <c r="X17" s="79">
        <f t="shared" si="3"/>
        <v>86.16820904399296</v>
      </c>
      <c r="Y17" s="79">
        <f>MAX(0,(X17-Constantes!$D$13)*(1-EXP(-Constantes!$D$23)))</f>
        <v>0.42042002648607774</v>
      </c>
      <c r="Z17" s="79">
        <f t="shared" si="4"/>
        <v>1.0478749283822291</v>
      </c>
      <c r="AA17" s="79">
        <f>0.0526*T17*Observaciones!$F16^1.218</f>
        <v>0</v>
      </c>
      <c r="AB17" s="79">
        <f>AA17*Constantes!$E$29</f>
        <v>0</v>
      </c>
      <c r="AC17" s="79">
        <f t="shared" si="5"/>
        <v>0</v>
      </c>
      <c r="AD17" s="16"/>
      <c r="AE17" s="78">
        <v>11</v>
      </c>
      <c r="AF17" s="136">
        <f>ETo!$I16*((1-Constantes!$F$19)*ETo!$K16+ETo!$L16)</f>
        <v>4.4655802333393977</v>
      </c>
      <c r="AG17" s="79">
        <f>MIN(AF17*Constantes!$F$17,0.8*(AJ16+Observaciones!$F16-AH17-AI17-Constantes!$D$14))</f>
        <v>2.3996599333159661</v>
      </c>
      <c r="AH17" s="79">
        <f>IF(Observaciones!$F16&gt;0.05*Constantes!$F$18,((Observaciones!$F16-0.05*Constantes!$F$18)^2)/(Observaciones!$F16+0.95*Constantes!$F$18),0)</f>
        <v>0</v>
      </c>
      <c r="AI17" s="79">
        <f>MAX(0,AJ16+Observaciones!$F16-AH17-Constantes!$D$13)</f>
        <v>0</v>
      </c>
      <c r="AJ17" s="79">
        <f>AJ16+Observaciones!$F16-AH17-AG17-AI17-AK16</f>
        <v>27.061342017335701</v>
      </c>
      <c r="AK17" s="79">
        <f>MAX(0,(AJ17-Constantes!$D$14)*(1-EXP(-Constantes!$D$22)))</f>
        <v>0.66633112026712049</v>
      </c>
      <c r="AL17" s="79">
        <f t="shared" si="6"/>
        <v>85.629265191510129</v>
      </c>
      <c r="AM17" s="79">
        <f>MAX(0,(AL17-Constantes!$D$13)*(1-EXP(-Constantes!$D$23)))</f>
        <v>0.41510968434113976</v>
      </c>
      <c r="AN17" s="79">
        <f t="shared" si="7"/>
        <v>1.0814408046082602</v>
      </c>
      <c r="AO17" s="79">
        <f>0.0526*AH17*Observaciones!$F16^1.218</f>
        <v>0</v>
      </c>
      <c r="AP17" s="79">
        <f>AO17*Constantes!$F$29</f>
        <v>0</v>
      </c>
      <c r="AQ17" s="79">
        <f t="shared" si="8"/>
        <v>0</v>
      </c>
      <c r="AR17" s="16"/>
      <c r="AS17" s="78">
        <v>11</v>
      </c>
      <c r="AT17" s="79">
        <f>0.0526*Observaciones!$F16^2.218</f>
        <v>0.55793615283547093</v>
      </c>
      <c r="AU17" s="79">
        <f>IF(Observaciones!$F16&gt;0.05*$AY$7,((Observaciones!$F16-0.05*$AY$7)^2)/(Observaciones!$F16+0.95*$AY$7),0)</f>
        <v>3.8113841217814838E-2</v>
      </c>
      <c r="AV17" s="79">
        <f>0.0526*AU17*Observaciones!$F16^1.218</f>
        <v>7.3327896340860729E-3</v>
      </c>
      <c r="AW17" s="30"/>
      <c r="AX17" s="30"/>
      <c r="AY17" s="110"/>
      <c r="AZ17" s="41"/>
    </row>
    <row r="18" spans="2:52" s="3" customFormat="1" x14ac:dyDescent="0.3">
      <c r="B18" s="40"/>
      <c r="C18" s="78">
        <v>12</v>
      </c>
      <c r="D18" s="136">
        <f>ETo!$I17*((1-Constantes!$D$19)*ETo!$K17+ETo!$L17)</f>
        <v>4.0574169350428617</v>
      </c>
      <c r="E18" s="79">
        <f>MIN(D18*Constantes!$D$17,0.8*(H17+Observaciones!$F17-F18-G18-Constantes!$D$14))</f>
        <v>2.0329225220110683</v>
      </c>
      <c r="F18" s="79">
        <f>IF(Observaciones!$F17&gt;0.05*Constantes!$D$18,((Observaciones!$F17-0.05*Constantes!$D$18)^2)/(Observaciones!$F17+0.95*Constantes!$D$18),0)</f>
        <v>2.5260118750002478</v>
      </c>
      <c r="G18" s="79">
        <f>MAX(0,H17+Observaciones!$F17-F18-Constantes!$D$13)</f>
        <v>0.55088617373362325</v>
      </c>
      <c r="H18" s="79">
        <f>H17+Observaciones!$F17-F18-E18-G18-I17</f>
        <v>40.738901854249747</v>
      </c>
      <c r="I18" s="79">
        <f>MAX(0,(H18-Constantes!$D$14)*(1-EXP(-Constantes!$D$22)))</f>
        <v>1.132239019662503</v>
      </c>
      <c r="J18" s="79">
        <f t="shared" si="0"/>
        <v>81.864930885707082</v>
      </c>
      <c r="K18" s="79">
        <f>MAX(0,(J18-Constantes!$D$13)*(1-EXP(-Constantes!$D$23)))</f>
        <v>0.37801880183148412</v>
      </c>
      <c r="L18" s="79">
        <f t="shared" si="1"/>
        <v>4.0362696964942346</v>
      </c>
      <c r="M18" s="79">
        <f>0.0526*F18*Observaciones!$F17^1.218</f>
        <v>4.3999989258338807</v>
      </c>
      <c r="N18" s="79">
        <f>M18*Constantes!$D$29</f>
        <v>6.5300392149678532E-2</v>
      </c>
      <c r="O18" s="79">
        <f t="shared" si="2"/>
        <v>1617.840160839505</v>
      </c>
      <c r="P18" s="16"/>
      <c r="Q18" s="78">
        <v>12</v>
      </c>
      <c r="R18" s="136">
        <f>ETo!$I17*((1-Constantes!$E$19)*ETo!$K17+ETo!$L17)</f>
        <v>4.4352803832377914</v>
      </c>
      <c r="S18" s="79">
        <f>MIN(R18*Constantes!$E$17,0.8*(V17+Observaciones!$F17-T18-U18-Constantes!$D$14))</f>
        <v>2.5561921502318454</v>
      </c>
      <c r="T18" s="79">
        <f>IF(Observaciones!$F17&gt;0.05*Constantes!$E$18,((Observaciones!$F17-0.05*Constantes!$E$18)^2)/(Observaciones!$F17+0.95*Constantes!$E$18),0)</f>
        <v>0.19512990050478063</v>
      </c>
      <c r="U18" s="79">
        <f>MAX(0,V17+Observaciones!$F17-T18-Constantes!$D$13)</f>
        <v>0</v>
      </c>
      <c r="V18" s="79">
        <f>V17+Observaciones!$F17-T18-S18-U18-W17</f>
        <v>40.241284129797322</v>
      </c>
      <c r="W18" s="79">
        <f>MAX(0,(V18-Constantes!$D$14)*(1-EXP(-Constantes!$D$22)))</f>
        <v>1.1152883331755887</v>
      </c>
      <c r="X18" s="79">
        <f t="shared" si="3"/>
        <v>85.747789017506875</v>
      </c>
      <c r="Y18" s="79">
        <f>MAX(0,(X18-Constantes!$D$13)*(1-EXP(-Constantes!$D$23)))</f>
        <v>0.41627752782886163</v>
      </c>
      <c r="Z18" s="79">
        <f t="shared" si="4"/>
        <v>1.7266957615092311</v>
      </c>
      <c r="AA18" s="79">
        <f>0.0526*T18*Observaciones!$F17^1.218</f>
        <v>0.33989204924819388</v>
      </c>
      <c r="AB18" s="79">
        <f>AA18*Constantes!$E$29</f>
        <v>1.1363036262931592E-3</v>
      </c>
      <c r="AC18" s="79">
        <f t="shared" si="5"/>
        <v>65.80798144196315</v>
      </c>
      <c r="AD18" s="16"/>
      <c r="AE18" s="78">
        <v>12</v>
      </c>
      <c r="AF18" s="136">
        <f>ETo!$I17*((1-Constantes!$F$19)*ETo!$K17+ETo!$L17)</f>
        <v>4.3812998906385152</v>
      </c>
      <c r="AG18" s="79">
        <f>MIN(AF18*Constantes!$F$17,0.8*(AJ17+Observaciones!$F17-AH18-AI18-Constantes!$D$14))</f>
        <v>2.3543703738460633</v>
      </c>
      <c r="AH18" s="79">
        <f>IF(Observaciones!$F17&gt;0.05*Constantes!$F$18,((Observaciones!$F17-0.05*Constantes!$F$18)^2)/(Observaciones!$F17+0.95*Constantes!$F$18),0)</f>
        <v>0.71924957680637047</v>
      </c>
      <c r="AI18" s="79">
        <f>MAX(0,AJ17+Observaciones!$F17-AH18-Constantes!$D$13)</f>
        <v>0.54209244052933059</v>
      </c>
      <c r="AJ18" s="79">
        <f>AJ17+Observaciones!$F17-AH18-AG18-AI18-AK17</f>
        <v>40.47929850588681</v>
      </c>
      <c r="AK18" s="79">
        <f>MAX(0,(AJ18-Constantes!$D$14)*(1-EXP(-Constantes!$D$22)))</f>
        <v>1.1233959765938593</v>
      </c>
      <c r="AL18" s="79">
        <f t="shared" si="6"/>
        <v>85.756247947698313</v>
      </c>
      <c r="AM18" s="79">
        <f>MAX(0,(AL18-Constantes!$D$13)*(1-EXP(-Constantes!$D$23)))</f>
        <v>0.41636087568279806</v>
      </c>
      <c r="AN18" s="79">
        <f t="shared" si="7"/>
        <v>2.2590064290830276</v>
      </c>
      <c r="AO18" s="79">
        <f>0.0526*AH18*Observaciones!$F17^1.218</f>
        <v>1.2528434235306962</v>
      </c>
      <c r="AP18" s="79">
        <f>AO18*Constantes!$F$29</f>
        <v>1.0764629846204731E-2</v>
      </c>
      <c r="AQ18" s="79">
        <f t="shared" si="8"/>
        <v>476.52054937153463</v>
      </c>
      <c r="AR18" s="16"/>
      <c r="AS18" s="78">
        <v>12</v>
      </c>
      <c r="AT18" s="79">
        <f>0.0526*Observaciones!$F17^2.218</f>
        <v>30.831201451597327</v>
      </c>
      <c r="AU18" s="79">
        <f>IF(Observaciones!$F17&gt;0.05*$AY$7,((Observaciones!$F17-0.05*$AY$7)^2)/(Observaciones!$F17+0.95*$AY$7),0)</f>
        <v>5.0387337399867729</v>
      </c>
      <c r="AV18" s="79">
        <f>0.0526*AU18*Observaciones!$F17^1.218</f>
        <v>8.7768483049995769</v>
      </c>
      <c r="AW18" s="30"/>
      <c r="AX18" s="30"/>
      <c r="AY18" s="110"/>
      <c r="AZ18" s="41"/>
    </row>
    <row r="19" spans="2:52" s="3" customFormat="1" x14ac:dyDescent="0.3">
      <c r="B19" s="40"/>
      <c r="C19" s="78">
        <v>13</v>
      </c>
      <c r="D19" s="136">
        <f>ETo!$I18*((1-Constantes!$D$19)*ETo!$K18+ETo!$L18)</f>
        <v>4.1880518466095795</v>
      </c>
      <c r="E19" s="79">
        <f>MIN(D19*Constantes!$D$17,0.8*(H18+Observaciones!$F18-F19-G19-Constantes!$D$14))</f>
        <v>2.0983756558981086</v>
      </c>
      <c r="F19" s="79">
        <f>IF(Observaciones!$F18&gt;0.05*Constantes!$D$18,((Observaciones!$F18-0.05*Constantes!$D$18)^2)/(Observaciones!$F18+0.95*Constantes!$D$18),0)</f>
        <v>0</v>
      </c>
      <c r="G19" s="79">
        <f>MAX(0,H18+Observaciones!$F18-F19-Constantes!$D$13)</f>
        <v>0</v>
      </c>
      <c r="H19" s="79">
        <f>H18+Observaciones!$F18-F19-E19-G19-I18</f>
        <v>37.908287178689136</v>
      </c>
      <c r="I19" s="79">
        <f>MAX(0,(H19-Constantes!$D$14)*(1-EXP(-Constantes!$D$22)))</f>
        <v>1.0358178924137016</v>
      </c>
      <c r="J19" s="79">
        <f t="shared" si="0"/>
        <v>81.486912083875595</v>
      </c>
      <c r="K19" s="79">
        <f>MAX(0,(J19-Constantes!$D$13)*(1-EXP(-Constantes!$D$23)))</f>
        <v>0.37429409253997464</v>
      </c>
      <c r="L19" s="79">
        <f t="shared" si="1"/>
        <v>1.4101119849536763</v>
      </c>
      <c r="M19" s="79">
        <f>0.0526*F19*Observaciones!$F18^1.218</f>
        <v>0</v>
      </c>
      <c r="N19" s="79">
        <f>M19*Constantes!$D$29</f>
        <v>0</v>
      </c>
      <c r="O19" s="79">
        <f t="shared" si="2"/>
        <v>0</v>
      </c>
      <c r="P19" s="16"/>
      <c r="Q19" s="78">
        <v>13</v>
      </c>
      <c r="R19" s="136">
        <f>ETo!$I18*((1-Constantes!$E$19)*ETo!$K18+ETo!$L18)</f>
        <v>4.5766338023611119</v>
      </c>
      <c r="S19" s="79">
        <f>MIN(R19*Constantes!$E$17,0.8*(V18+Observaciones!$F18-T19-U19-Constantes!$D$14))</f>
        <v>2.6376585895886495</v>
      </c>
      <c r="T19" s="79">
        <f>IF(Observaciones!$F18&gt;0.05*Constantes!$E$18,((Observaciones!$F18-0.05*Constantes!$E$18)^2)/(Observaciones!$F18+0.95*Constantes!$E$18),0)</f>
        <v>0</v>
      </c>
      <c r="U19" s="79">
        <f>MAX(0,V18+Observaciones!$F18-T19-Constantes!$D$13)</f>
        <v>0</v>
      </c>
      <c r="V19" s="79">
        <f>V18+Observaciones!$F18-T19-S19-U19-W18</f>
        <v>36.888337207033082</v>
      </c>
      <c r="W19" s="79">
        <f>MAX(0,(V19-Constantes!$D$14)*(1-EXP(-Constantes!$D$22)))</f>
        <v>1.0010746520660967</v>
      </c>
      <c r="X19" s="79">
        <f t="shared" si="3"/>
        <v>85.331511489678007</v>
      </c>
      <c r="Y19" s="79">
        <f>MAX(0,(X19-Constantes!$D$13)*(1-EXP(-Constantes!$D$23)))</f>
        <v>0.41217584619758141</v>
      </c>
      <c r="Z19" s="79">
        <f t="shared" si="4"/>
        <v>1.413250498263678</v>
      </c>
      <c r="AA19" s="79">
        <f>0.0526*T19*Observaciones!$F18^1.218</f>
        <v>0</v>
      </c>
      <c r="AB19" s="79">
        <f>AA19*Constantes!$E$29</f>
        <v>0</v>
      </c>
      <c r="AC19" s="79">
        <f t="shared" si="5"/>
        <v>0</v>
      </c>
      <c r="AD19" s="16"/>
      <c r="AE19" s="78">
        <v>13</v>
      </c>
      <c r="AF19" s="136">
        <f>ETo!$I18*((1-Constantes!$F$19)*ETo!$K18+ETo!$L18)</f>
        <v>4.5211220943966079</v>
      </c>
      <c r="AG19" s="79">
        <f>MIN(AF19*Constantes!$F$17,0.8*(AJ18+Observaciones!$F18-AH19-AI19-Constantes!$D$14))</f>
        <v>2.4295063522887412</v>
      </c>
      <c r="AH19" s="79">
        <f>IF(Observaciones!$F18&gt;0.05*Constantes!$F$18,((Observaciones!$F18-0.05*Constantes!$F$18)^2)/(Observaciones!$F18+0.95*Constantes!$F$18),0)</f>
        <v>0</v>
      </c>
      <c r="AI19" s="79">
        <f>MAX(0,AJ18+Observaciones!$F18-AH19-Constantes!$D$13)</f>
        <v>0</v>
      </c>
      <c r="AJ19" s="79">
        <f>AJ18+Observaciones!$F18-AH19-AG19-AI19-AK18</f>
        <v>37.326396177004206</v>
      </c>
      <c r="AK19" s="79">
        <f>MAX(0,(AJ19-Constantes!$D$14)*(1-EXP(-Constantes!$D$22)))</f>
        <v>1.0159965487307139</v>
      </c>
      <c r="AL19" s="79">
        <f t="shared" si="6"/>
        <v>85.339887072015514</v>
      </c>
      <c r="AM19" s="79">
        <f>MAX(0,(AL19-Constantes!$D$13)*(1-EXP(-Constantes!$D$23)))</f>
        <v>0.41225837280526112</v>
      </c>
      <c r="AN19" s="79">
        <f t="shared" si="7"/>
        <v>1.428254921535975</v>
      </c>
      <c r="AO19" s="79">
        <f>0.0526*AH19*Observaciones!$F18^1.218</f>
        <v>0</v>
      </c>
      <c r="AP19" s="79">
        <f>AO19*Constantes!$F$29</f>
        <v>0</v>
      </c>
      <c r="AQ19" s="79">
        <f t="shared" si="8"/>
        <v>0</v>
      </c>
      <c r="AR19" s="16"/>
      <c r="AS19" s="78">
        <v>13</v>
      </c>
      <c r="AT19" s="79">
        <f>0.0526*Observaciones!$F18^2.218</f>
        <v>6.8921513346888582E-3</v>
      </c>
      <c r="AU19" s="79">
        <f>IF(Observaciones!$F18&gt;0.05*$AY$7,((Observaciones!$F18-0.05*$AY$7)^2)/(Observaciones!$F18+0.95*$AY$7),0)</f>
        <v>0</v>
      </c>
      <c r="AV19" s="79">
        <f>0.0526*AU19*Observaciones!$F18^1.218</f>
        <v>0</v>
      </c>
      <c r="AW19" s="30"/>
      <c r="AX19" s="30"/>
      <c r="AY19" s="110"/>
      <c r="AZ19" s="41"/>
    </row>
    <row r="20" spans="2:52" s="3" customFormat="1" x14ac:dyDescent="0.3">
      <c r="B20" s="40"/>
      <c r="C20" s="78">
        <v>14</v>
      </c>
      <c r="D20" s="136">
        <f>ETo!$I19*((1-Constantes!$D$19)*ETo!$K19+ETo!$L19)</f>
        <v>4.1790509918938312</v>
      </c>
      <c r="E20" s="79">
        <f>MIN(D20*Constantes!$D$17,0.8*(H19+Observaciones!$F19-F20-G20-Constantes!$D$14))</f>
        <v>2.093865880205362</v>
      </c>
      <c r="F20" s="79">
        <f>IF(Observaciones!$F19&gt;0.05*Constantes!$D$18,((Observaciones!$F19-0.05*Constantes!$D$18)^2)/(Observaciones!$F19+0.95*Constantes!$D$18),0)</f>
        <v>0</v>
      </c>
      <c r="G20" s="79">
        <f>MAX(0,H19+Observaciones!$F19-F20-Constantes!$D$13)</f>
        <v>0</v>
      </c>
      <c r="H20" s="79">
        <f>H19+Observaciones!$F19-F20-E20-G20-I19</f>
        <v>35.178603406070067</v>
      </c>
      <c r="I20" s="79">
        <f>MAX(0,(H20-Constantes!$D$14)*(1-EXP(-Constantes!$D$22)))</f>
        <v>0.94283484224401903</v>
      </c>
      <c r="J20" s="79">
        <f t="shared" si="0"/>
        <v>81.112617991335625</v>
      </c>
      <c r="K20" s="79">
        <f>MAX(0,(J20-Constantes!$D$13)*(1-EXP(-Constantes!$D$23)))</f>
        <v>0.37060608369627113</v>
      </c>
      <c r="L20" s="79">
        <f t="shared" si="1"/>
        <v>1.3134409259402902</v>
      </c>
      <c r="M20" s="79">
        <f>0.0526*F20*Observaciones!$F19^1.218</f>
        <v>0</v>
      </c>
      <c r="N20" s="79">
        <f>M20*Constantes!$D$29</f>
        <v>0</v>
      </c>
      <c r="O20" s="79">
        <f t="shared" si="2"/>
        <v>0</v>
      </c>
      <c r="P20" s="16"/>
      <c r="Q20" s="78">
        <v>14</v>
      </c>
      <c r="R20" s="136">
        <f>ETo!$I19*((1-Constantes!$E$19)*ETo!$K19+ETo!$L19)</f>
        <v>4.5669118660933519</v>
      </c>
      <c r="S20" s="79">
        <f>MIN(R20*Constantes!$E$17,0.8*(V19+Observaciones!$F19-T20-U20-Constantes!$D$14))</f>
        <v>2.6320555307005074</v>
      </c>
      <c r="T20" s="79">
        <f>IF(Observaciones!$F19&gt;0.05*Constantes!$E$18,((Observaciones!$F19-0.05*Constantes!$E$18)^2)/(Observaciones!$F19+0.95*Constantes!$E$18),0)</f>
        <v>0</v>
      </c>
      <c r="U20" s="79">
        <f>MAX(0,V19+Observaciones!$F19-T20-Constantes!$D$13)</f>
        <v>0</v>
      </c>
      <c r="V20" s="79">
        <f>V19+Observaciones!$F19-T20-S20-U20-W19</f>
        <v>33.655207024266481</v>
      </c>
      <c r="W20" s="79">
        <f>MAX(0,(V20-Constantes!$D$14)*(1-EXP(-Constantes!$D$22)))</f>
        <v>0.89094236897718138</v>
      </c>
      <c r="X20" s="79">
        <f t="shared" si="3"/>
        <v>84.919335643480423</v>
      </c>
      <c r="Y20" s="79">
        <f>MAX(0,(X20-Constantes!$D$13)*(1-EXP(-Constantes!$D$23)))</f>
        <v>0.40811457941235862</v>
      </c>
      <c r="Z20" s="79">
        <f t="shared" si="4"/>
        <v>1.29905694838954</v>
      </c>
      <c r="AA20" s="79">
        <f>0.0526*T20*Observaciones!$F19^1.218</f>
        <v>0</v>
      </c>
      <c r="AB20" s="79">
        <f>AA20*Constantes!$E$29</f>
        <v>0</v>
      </c>
      <c r="AC20" s="79">
        <f t="shared" si="5"/>
        <v>0</v>
      </c>
      <c r="AD20" s="16"/>
      <c r="AE20" s="78">
        <v>14</v>
      </c>
      <c r="AF20" s="136">
        <f>ETo!$I19*((1-Constantes!$F$19)*ETo!$K19+ETo!$L19)</f>
        <v>4.511503169779135</v>
      </c>
      <c r="AG20" s="79">
        <f>MIN(AF20*Constantes!$F$17,0.8*(AJ19+Observaciones!$F19-AH20-AI20-Constantes!$D$14))</f>
        <v>2.4243374499736938</v>
      </c>
      <c r="AH20" s="79">
        <f>IF(Observaciones!$F19&gt;0.05*Constantes!$F$18,((Observaciones!$F19-0.05*Constantes!$F$18)^2)/(Observaciones!$F19+0.95*Constantes!$F$18),0)</f>
        <v>0</v>
      </c>
      <c r="AI20" s="79">
        <f>MAX(0,AJ19+Observaciones!$F19-AH20-Constantes!$D$13)</f>
        <v>0</v>
      </c>
      <c r="AJ20" s="79">
        <f>AJ19+Observaciones!$F19-AH20-AG20-AI20-AK19</f>
        <v>34.286062178299801</v>
      </c>
      <c r="AK20" s="79">
        <f>MAX(0,(AJ20-Constantes!$D$14)*(1-EXP(-Constantes!$D$22)))</f>
        <v>0.91243161144023821</v>
      </c>
      <c r="AL20" s="79">
        <f t="shared" si="6"/>
        <v>84.92762869921026</v>
      </c>
      <c r="AM20" s="79">
        <f>MAX(0,(AL20-Constantes!$D$13)*(1-EXP(-Constantes!$D$23)))</f>
        <v>0.40819629286571668</v>
      </c>
      <c r="AN20" s="79">
        <f t="shared" si="7"/>
        <v>1.320627904305955</v>
      </c>
      <c r="AO20" s="79">
        <f>0.0526*AH20*Observaciones!$F19^1.218</f>
        <v>0</v>
      </c>
      <c r="AP20" s="79">
        <f>AO20*Constantes!$F$29</f>
        <v>0</v>
      </c>
      <c r="AQ20" s="79">
        <f t="shared" si="8"/>
        <v>0</v>
      </c>
      <c r="AR20" s="16"/>
      <c r="AS20" s="78">
        <v>14</v>
      </c>
      <c r="AT20" s="79">
        <f>0.0526*Observaciones!$F19^2.218</f>
        <v>6.8921513346888582E-3</v>
      </c>
      <c r="AU20" s="79">
        <f>IF(Observaciones!$F19&gt;0.05*$AY$7,((Observaciones!$F19-0.05*$AY$7)^2)/(Observaciones!$F19+0.95*$AY$7),0)</f>
        <v>0</v>
      </c>
      <c r="AV20" s="79">
        <f>0.0526*AU20*Observaciones!$F19^1.218</f>
        <v>0</v>
      </c>
      <c r="AW20" s="30"/>
      <c r="AX20" s="30"/>
      <c r="AY20" s="110"/>
      <c r="AZ20" s="41"/>
    </row>
    <row r="21" spans="2:52" s="3" customFormat="1" x14ac:dyDescent="0.3">
      <c r="B21" s="40"/>
      <c r="C21" s="78">
        <v>15</v>
      </c>
      <c r="D21" s="136">
        <f>ETo!$I20*((1-Constantes!$D$19)*ETo!$K20+ETo!$L20)</f>
        <v>4.17436405825603</v>
      </c>
      <c r="E21" s="79">
        <f>MIN(D21*Constantes!$D$17,0.8*(H20+Observaciones!$F20-F21-G21-Constantes!$D$14))</f>
        <v>2.0915175455126258</v>
      </c>
      <c r="F21" s="79">
        <f>IF(Observaciones!$F20&gt;0.05*Constantes!$D$18,((Observaciones!$F20-0.05*Constantes!$D$18)^2)/(Observaciones!$F20+0.95*Constantes!$D$18),0)</f>
        <v>0</v>
      </c>
      <c r="G21" s="79">
        <f>MAX(0,H20+Observaciones!$F20-F21-Constantes!$D$13)</f>
        <v>0</v>
      </c>
      <c r="H21" s="79">
        <f>H20+Observaciones!$F20-F21-E21-G21-I20</f>
        <v>32.644251018313426</v>
      </c>
      <c r="I21" s="79">
        <f>MAX(0,(H21-Constantes!$D$14)*(1-EXP(-Constantes!$D$22)))</f>
        <v>0.85650549611894466</v>
      </c>
      <c r="J21" s="79">
        <f t="shared" si="0"/>
        <v>80.742011907639352</v>
      </c>
      <c r="K21" s="79">
        <f>MAX(0,(J21-Constantes!$D$13)*(1-EXP(-Constantes!$D$23)))</f>
        <v>0.36695441368211984</v>
      </c>
      <c r="L21" s="79">
        <f t="shared" si="1"/>
        <v>1.2234599098010646</v>
      </c>
      <c r="M21" s="79">
        <f>0.0526*F21*Observaciones!$F20^1.218</f>
        <v>0</v>
      </c>
      <c r="N21" s="79">
        <f>M21*Constantes!$D$29</f>
        <v>0</v>
      </c>
      <c r="O21" s="79">
        <f t="shared" si="2"/>
        <v>0</v>
      </c>
      <c r="P21" s="16"/>
      <c r="Q21" s="78">
        <v>15</v>
      </c>
      <c r="R21" s="136">
        <f>ETo!$I20*((1-Constantes!$E$19)*ETo!$K20+ETo!$L20)</f>
        <v>4.5618510265413414</v>
      </c>
      <c r="S21" s="79">
        <f>MIN(R21*Constantes!$E$17,0.8*(V20+Observaciones!$F20-T21-U21-Constantes!$D$14))</f>
        <v>2.6291388090462635</v>
      </c>
      <c r="T21" s="79">
        <f>IF(Observaciones!$F20&gt;0.05*Constantes!$E$18,((Observaciones!$F20-0.05*Constantes!$E$18)^2)/(Observaciones!$F20+0.95*Constantes!$E$18),0)</f>
        <v>0</v>
      </c>
      <c r="U21" s="79">
        <f>MAX(0,V20+Observaciones!$F20-T21-Constantes!$D$13)</f>
        <v>0</v>
      </c>
      <c r="V21" s="79">
        <f>V20+Observaciones!$F20-T21-S21-U21-W20</f>
        <v>30.635125846243035</v>
      </c>
      <c r="W21" s="79">
        <f>MAX(0,(V21-Constantes!$D$14)*(1-EXP(-Constantes!$D$22)))</f>
        <v>0.7880673171087258</v>
      </c>
      <c r="X21" s="79">
        <f t="shared" si="3"/>
        <v>84.511221064068067</v>
      </c>
      <c r="Y21" s="79">
        <f>MAX(0,(X21-Constantes!$D$13)*(1-EXP(-Constantes!$D$23)))</f>
        <v>0.4040933292560891</v>
      </c>
      <c r="Z21" s="79">
        <f t="shared" si="4"/>
        <v>1.1921606463648149</v>
      </c>
      <c r="AA21" s="79">
        <f>0.0526*T21*Observaciones!$F20^1.218</f>
        <v>0</v>
      </c>
      <c r="AB21" s="79">
        <f>AA21*Constantes!$E$29</f>
        <v>0</v>
      </c>
      <c r="AC21" s="79">
        <f t="shared" si="5"/>
        <v>0</v>
      </c>
      <c r="AD21" s="16"/>
      <c r="AE21" s="78">
        <v>15</v>
      </c>
      <c r="AF21" s="136">
        <f>ETo!$I20*((1-Constantes!$F$19)*ETo!$K20+ETo!$L20)</f>
        <v>4.506495745357725</v>
      </c>
      <c r="AG21" s="79">
        <f>MIN(AF21*Constantes!$F$17,0.8*(AJ20+Observaciones!$F20-AH21-AI21-Constantes!$D$14))</f>
        <v>2.4216466203109652</v>
      </c>
      <c r="AH21" s="79">
        <f>IF(Observaciones!$F20&gt;0.05*Constantes!$F$18,((Observaciones!$F20-0.05*Constantes!$F$18)^2)/(Observaciones!$F20+0.95*Constantes!$F$18),0)</f>
        <v>0</v>
      </c>
      <c r="AI21" s="79">
        <f>MAX(0,AJ20+Observaciones!$F20-AH21-Constantes!$D$13)</f>
        <v>0</v>
      </c>
      <c r="AJ21" s="79">
        <f>AJ20+Observaciones!$F20-AH21-AG21-AI21-AK20</f>
        <v>31.451983946548598</v>
      </c>
      <c r="AK21" s="79">
        <f>MAX(0,(AJ21-Constantes!$D$14)*(1-EXP(-Constantes!$D$22)))</f>
        <v>0.81589250275261005</v>
      </c>
      <c r="AL21" s="79">
        <f t="shared" si="6"/>
        <v>84.519432406344549</v>
      </c>
      <c r="AM21" s="79">
        <f>MAX(0,(AL21-Constantes!$D$13)*(1-EXP(-Constantes!$D$23)))</f>
        <v>0.40417423756732868</v>
      </c>
      <c r="AN21" s="79">
        <f t="shared" si="7"/>
        <v>1.2200667403199388</v>
      </c>
      <c r="AO21" s="79">
        <f>0.0526*AH21*Observaciones!$F20^1.218</f>
        <v>0</v>
      </c>
      <c r="AP21" s="79">
        <f>AO21*Constantes!$F$29</f>
        <v>0</v>
      </c>
      <c r="AQ21" s="79">
        <f t="shared" si="8"/>
        <v>0</v>
      </c>
      <c r="AR21" s="16"/>
      <c r="AS21" s="78">
        <v>15</v>
      </c>
      <c r="AT21" s="79">
        <f>0.0526*Observaciones!$F20^2.218</f>
        <v>1.1305797794095535E-2</v>
      </c>
      <c r="AU21" s="79">
        <f>IF(Observaciones!$F20&gt;0.05*$AY$7,((Observaciones!$F20-0.05*$AY$7)^2)/(Observaciones!$F20+0.95*$AY$7),0)</f>
        <v>0</v>
      </c>
      <c r="AV21" s="79">
        <f>0.0526*AU21*Observaciones!$F20^1.218</f>
        <v>0</v>
      </c>
      <c r="AW21" s="30"/>
      <c r="AX21" s="30"/>
      <c r="AY21" s="110"/>
      <c r="AZ21" s="41"/>
    </row>
    <row r="22" spans="2:52" s="3" customFormat="1" x14ac:dyDescent="0.3">
      <c r="B22" s="40"/>
      <c r="C22" s="78">
        <v>16</v>
      </c>
      <c r="D22" s="136">
        <f>ETo!$I21*((1-Constantes!$D$19)*ETo!$K21+ETo!$L21)</f>
        <v>4.2001564534205285</v>
      </c>
      <c r="E22" s="79">
        <f>MIN(D22*Constantes!$D$17,0.8*(H21+Observaciones!$F21-F22-G22-Constantes!$D$14))</f>
        <v>2.1044405312116452</v>
      </c>
      <c r="F22" s="79">
        <f>IF(Observaciones!$F21&gt;0.05*Constantes!$D$18,((Observaciones!$F21-0.05*Constantes!$D$18)^2)/(Observaciones!$F21+0.95*Constantes!$D$18),0)</f>
        <v>0</v>
      </c>
      <c r="G22" s="79">
        <f>MAX(0,H21+Observaciones!$F21-F22-Constantes!$D$13)</f>
        <v>0</v>
      </c>
      <c r="H22" s="79">
        <f>H21+Observaciones!$F21-F22-E22-G22-I21</f>
        <v>29.683304990982837</v>
      </c>
      <c r="I22" s="79">
        <f>MAX(0,(H22-Constantes!$D$14)*(1-EXP(-Constantes!$D$22)))</f>
        <v>0.75564480457267025</v>
      </c>
      <c r="J22" s="79">
        <f t="shared" si="0"/>
        <v>80.375057493957229</v>
      </c>
      <c r="K22" s="79">
        <f>MAX(0,(J22-Constantes!$D$13)*(1-EXP(-Constantes!$D$23)))</f>
        <v>0.36333872444237797</v>
      </c>
      <c r="L22" s="79">
        <f t="shared" si="1"/>
        <v>1.1189835290150483</v>
      </c>
      <c r="M22" s="79">
        <f>0.0526*F22*Observaciones!$F21^1.218</f>
        <v>0</v>
      </c>
      <c r="N22" s="79">
        <f>M22*Constantes!$D$29</f>
        <v>0</v>
      </c>
      <c r="O22" s="79">
        <f t="shared" si="2"/>
        <v>0</v>
      </c>
      <c r="P22" s="16"/>
      <c r="Q22" s="78">
        <v>16</v>
      </c>
      <c r="R22" s="136">
        <f>ETo!$I21*((1-Constantes!$E$19)*ETo!$K21+ETo!$L21)</f>
        <v>4.5897217282153724</v>
      </c>
      <c r="S22" s="79">
        <f>MIN(R22*Constantes!$E$17,0.8*(V21+Observaciones!$F21-T22-U22-Constantes!$D$14))</f>
        <v>2.645201574572849</v>
      </c>
      <c r="T22" s="79">
        <f>IF(Observaciones!$F21&gt;0.05*Constantes!$E$18,((Observaciones!$F21-0.05*Constantes!$E$18)^2)/(Observaciones!$F21+0.95*Constantes!$E$18),0)</f>
        <v>0</v>
      </c>
      <c r="U22" s="79">
        <f>MAX(0,V21+Observaciones!$F21-T22-Constantes!$D$13)</f>
        <v>0</v>
      </c>
      <c r="V22" s="79">
        <f>V21+Observaciones!$F21-T22-S22-U22-W21</f>
        <v>27.20185695456146</v>
      </c>
      <c r="W22" s="79">
        <f>MAX(0,(V22-Constantes!$D$14)*(1-EXP(-Constantes!$D$22)))</f>
        <v>0.67111757486992474</v>
      </c>
      <c r="X22" s="79">
        <f t="shared" si="3"/>
        <v>84.107127734811982</v>
      </c>
      <c r="Y22" s="79">
        <f>MAX(0,(X22-Constantes!$D$13)*(1-EXP(-Constantes!$D$23)))</f>
        <v>0.40011170143539648</v>
      </c>
      <c r="Z22" s="79">
        <f t="shared" si="4"/>
        <v>1.0712292763053213</v>
      </c>
      <c r="AA22" s="79">
        <f>0.0526*T22*Observaciones!$F21^1.218</f>
        <v>0</v>
      </c>
      <c r="AB22" s="79">
        <f>AA22*Constantes!$E$29</f>
        <v>0</v>
      </c>
      <c r="AC22" s="79">
        <f t="shared" si="5"/>
        <v>0</v>
      </c>
      <c r="AD22" s="16"/>
      <c r="AE22" s="78">
        <v>16</v>
      </c>
      <c r="AF22" s="136">
        <f>ETo!$I21*((1-Constantes!$F$19)*ETo!$K21+ETo!$L21)</f>
        <v>4.534069546101823</v>
      </c>
      <c r="AG22" s="79">
        <f>MIN(AF22*Constantes!$F$17,0.8*(AJ21+Observaciones!$F21-AH22-AI22-Constantes!$D$14))</f>
        <v>2.4364638985586722</v>
      </c>
      <c r="AH22" s="79">
        <f>IF(Observaciones!$F21&gt;0.05*Constantes!$F$18,((Observaciones!$F21-0.05*Constantes!$F$18)^2)/(Observaciones!$F21+0.95*Constantes!$F$18),0)</f>
        <v>0</v>
      </c>
      <c r="AI22" s="79">
        <f>MAX(0,AJ21+Observaciones!$F21-AH22-Constantes!$D$13)</f>
        <v>0</v>
      </c>
      <c r="AJ22" s="79">
        <f>AJ21+Observaciones!$F21-AH22-AG22-AI22-AK21</f>
        <v>28.199627545237316</v>
      </c>
      <c r="AK22" s="79">
        <f>MAX(0,(AJ22-Constantes!$D$14)*(1-EXP(-Constantes!$D$22)))</f>
        <v>0.7051053040791696</v>
      </c>
      <c r="AL22" s="79">
        <f t="shared" si="6"/>
        <v>84.115258168777217</v>
      </c>
      <c r="AM22" s="79">
        <f>MAX(0,(AL22-Constantes!$D$13)*(1-EXP(-Constantes!$D$23)))</f>
        <v>0.40019181253777447</v>
      </c>
      <c r="AN22" s="79">
        <f t="shared" si="7"/>
        <v>1.1052971166169441</v>
      </c>
      <c r="AO22" s="79">
        <f>0.0526*AH22*Observaciones!$F21^1.218</f>
        <v>0</v>
      </c>
      <c r="AP22" s="79">
        <f>AO22*Constantes!$F$29</f>
        <v>0</v>
      </c>
      <c r="AQ22" s="79">
        <f t="shared" si="8"/>
        <v>0</v>
      </c>
      <c r="AR22" s="16"/>
      <c r="AS22" s="78">
        <v>16</v>
      </c>
      <c r="AT22" s="79">
        <f>0.0526*Observaciones!$F21^2.218</f>
        <v>0</v>
      </c>
      <c r="AU22" s="79">
        <f>IF(Observaciones!$F21&gt;0.05*$AY$7,((Observaciones!$F21-0.05*$AY$7)^2)/(Observaciones!$F21+0.95*$AY$7),0)</f>
        <v>0</v>
      </c>
      <c r="AV22" s="79">
        <f>0.0526*AU22*Observaciones!$F21^1.218</f>
        <v>0</v>
      </c>
      <c r="AW22" s="30"/>
      <c r="AX22" s="30"/>
      <c r="AY22" s="110"/>
      <c r="AZ22" s="41"/>
    </row>
    <row r="23" spans="2:52" s="3" customFormat="1" x14ac:dyDescent="0.3">
      <c r="B23" s="40"/>
      <c r="C23" s="78">
        <v>17</v>
      </c>
      <c r="D23" s="136">
        <f>ETo!$I22*((1-Constantes!$D$19)*ETo!$K22+ETo!$L22)</f>
        <v>4.1648263799907097</v>
      </c>
      <c r="E23" s="79">
        <f>MIN(D23*Constantes!$D$17,0.8*(H22+Observaciones!$F22-F23-G23-Constantes!$D$14))</f>
        <v>2.0867388004973417</v>
      </c>
      <c r="F23" s="79">
        <f>IF(Observaciones!$F22&gt;0.05*Constantes!$D$18,((Observaciones!$F22-0.05*Constantes!$D$18)^2)/(Observaciones!$F22+0.95*Constantes!$D$18),0)</f>
        <v>0.40852371886162986</v>
      </c>
      <c r="G23" s="79">
        <f>MAX(0,H22+Observaciones!$F22-F23-Constantes!$D$13)</f>
        <v>0</v>
      </c>
      <c r="H23" s="79">
        <f>H22+Observaciones!$F22-F23-E23-G23-I22</f>
        <v>35.232397667051195</v>
      </c>
      <c r="I23" s="79">
        <f>MAX(0,(H23-Constantes!$D$14)*(1-EXP(-Constantes!$D$22)))</f>
        <v>0.94466727225581115</v>
      </c>
      <c r="J23" s="79">
        <f t="shared" si="0"/>
        <v>80.011718769514857</v>
      </c>
      <c r="K23" s="79">
        <f>MAX(0,(J23-Constantes!$D$13)*(1-EXP(-Constantes!$D$23)))</f>
        <v>0.35975866144990548</v>
      </c>
      <c r="L23" s="79">
        <f t="shared" si="1"/>
        <v>1.7129496525673467</v>
      </c>
      <c r="M23" s="79">
        <f>0.0526*F23*Observaciones!$F22^1.218</f>
        <v>0.30379660453471252</v>
      </c>
      <c r="N23" s="79">
        <f>M23*Constantes!$D$29</f>
        <v>4.5086459665664271E-3</v>
      </c>
      <c r="O23" s="79">
        <f t="shared" si="2"/>
        <v>263.20948545153834</v>
      </c>
      <c r="P23" s="16"/>
      <c r="Q23" s="78">
        <v>17</v>
      </c>
      <c r="R23" s="136">
        <f>ETo!$I22*((1-Constantes!$E$19)*ETo!$K22+ETo!$L22)</f>
        <v>4.5515529927694764</v>
      </c>
      <c r="S23" s="79">
        <f>MIN(R23*Constantes!$E$17,0.8*(V22+Observaciones!$F22-T23-U23-Constantes!$D$14))</f>
        <v>2.6232037269734483</v>
      </c>
      <c r="T23" s="79">
        <f>IF(Observaciones!$F22&gt;0.05*Constantes!$E$18,((Observaciones!$F22-0.05*Constantes!$E$18)^2)/(Observaciones!$F22+0.95*Constantes!$E$18),0)</f>
        <v>0</v>
      </c>
      <c r="U23" s="79">
        <f>MAX(0,V22+Observaciones!$F22-T23-Constantes!$D$13)</f>
        <v>0</v>
      </c>
      <c r="V23" s="79">
        <f>V22+Observaciones!$F22-T23-S23-U23-W22</f>
        <v>32.707535652718086</v>
      </c>
      <c r="W23" s="79">
        <f>MAX(0,(V23-Constantes!$D$14)*(1-EXP(-Constantes!$D$22)))</f>
        <v>0.8586612030894164</v>
      </c>
      <c r="X23" s="79">
        <f t="shared" si="3"/>
        <v>83.70701603337659</v>
      </c>
      <c r="Y23" s="79">
        <f>MAX(0,(X23-Constantes!$D$13)*(1-EXP(-Constantes!$D$23)))</f>
        <v>0.39616930554197105</v>
      </c>
      <c r="Z23" s="79">
        <f t="shared" si="4"/>
        <v>1.2548305086313873</v>
      </c>
      <c r="AA23" s="79">
        <f>0.0526*T23*Observaciones!$F22^1.218</f>
        <v>0</v>
      </c>
      <c r="AB23" s="79">
        <f>AA23*Constantes!$E$29</f>
        <v>0</v>
      </c>
      <c r="AC23" s="79">
        <f t="shared" si="5"/>
        <v>0</v>
      </c>
      <c r="AD23" s="16"/>
      <c r="AE23" s="78">
        <v>17</v>
      </c>
      <c r="AF23" s="136">
        <f>ETo!$I22*((1-Constantes!$F$19)*ETo!$K22+ETo!$L22)</f>
        <v>4.4963063338010807</v>
      </c>
      <c r="AG23" s="79">
        <f>MIN(AF23*Constantes!$F$17,0.8*(AJ22+Observaciones!$F22-AH23-AI23-Constantes!$D$14))</f>
        <v>2.4161711565685389</v>
      </c>
      <c r="AH23" s="79">
        <f>IF(Observaciones!$F22&gt;0.05*Constantes!$F$18,((Observaciones!$F22-0.05*Constantes!$F$18)^2)/(Observaciones!$F22+0.95*Constantes!$F$18),0)</f>
        <v>1.8200368257647204E-2</v>
      </c>
      <c r="AI23" s="79">
        <f>MAX(0,AJ22+Observaciones!$F22-AH23-Constantes!$D$13)</f>
        <v>0</v>
      </c>
      <c r="AJ23" s="79">
        <f>AJ22+Observaciones!$F22-AH23-AG23-AI23-AK22</f>
        <v>33.860150716331965</v>
      </c>
      <c r="AK23" s="79">
        <f>MAX(0,(AJ23-Constantes!$D$14)*(1-EXP(-Constantes!$D$22)))</f>
        <v>0.89792350349262773</v>
      </c>
      <c r="AL23" s="79">
        <f t="shared" si="6"/>
        <v>83.715066356239447</v>
      </c>
      <c r="AM23" s="79">
        <f>MAX(0,(AL23-Constantes!$D$13)*(1-EXP(-Constantes!$D$23)))</f>
        <v>0.39624862729057631</v>
      </c>
      <c r="AN23" s="79">
        <f t="shared" si="7"/>
        <v>1.3123724990408512</v>
      </c>
      <c r="AO23" s="79">
        <f>0.0526*AH23*Observaciones!$F22^1.218</f>
        <v>1.3534612123286211E-2</v>
      </c>
      <c r="AP23" s="79">
        <f>AO23*Constantes!$F$29</f>
        <v>1.1629153881699043E-4</v>
      </c>
      <c r="AQ23" s="79">
        <f t="shared" si="8"/>
        <v>8.8611685250934631</v>
      </c>
      <c r="AR23" s="16"/>
      <c r="AS23" s="78">
        <v>17</v>
      </c>
      <c r="AT23" s="79">
        <f>0.0526*Observaciones!$F22^2.218</f>
        <v>6.5440756471987749</v>
      </c>
      <c r="AU23" s="79">
        <f>IF(Observaciones!$F22&gt;0.05*$AY$7,((Observaciones!$F22-0.05*$AY$7)^2)/(Observaciones!$F22+0.95*$AY$7),0)</f>
        <v>1.197931632400298</v>
      </c>
      <c r="AV23" s="79">
        <f>0.0526*AU23*Observaciones!$F22^1.218</f>
        <v>0.89083582074998446</v>
      </c>
      <c r="AW23" s="30"/>
      <c r="AX23" s="30"/>
      <c r="AY23" s="110"/>
      <c r="AZ23" s="41"/>
    </row>
    <row r="24" spans="2:52" s="3" customFormat="1" x14ac:dyDescent="0.3">
      <c r="B24" s="40"/>
      <c r="C24" s="78">
        <v>18</v>
      </c>
      <c r="D24" s="136">
        <f>ETo!$I23*((1-Constantes!$D$19)*ETo!$K23+ETo!$L23)</f>
        <v>4.0117150381723343</v>
      </c>
      <c r="E24" s="79">
        <f>MIN(D24*Constantes!$D$17,0.8*(H23+Observaciones!$F23-F24-G24-Constantes!$D$14))</f>
        <v>2.0100241073462368</v>
      </c>
      <c r="F24" s="79">
        <f>IF(Observaciones!$F23&gt;0.05*Constantes!$D$18,((Observaciones!$F23-0.05*Constantes!$D$18)^2)/(Observaciones!$F23+0.95*Constantes!$D$18),0)</f>
        <v>0</v>
      </c>
      <c r="G24" s="79">
        <f>MAX(0,H23+Observaciones!$F23-F24-Constantes!$D$13)</f>
        <v>0</v>
      </c>
      <c r="H24" s="79">
        <f>H23+Observaciones!$F23-F24-E24-G24-I23</f>
        <v>34.777706287449142</v>
      </c>
      <c r="I24" s="79">
        <f>MAX(0,(H24-Constantes!$D$14)*(1-EXP(-Constantes!$D$22)))</f>
        <v>0.92917881466033869</v>
      </c>
      <c r="J24" s="79">
        <f t="shared" si="0"/>
        <v>79.651960108064955</v>
      </c>
      <c r="K24" s="79">
        <f>MAX(0,(J24-Constantes!$D$13)*(1-EXP(-Constantes!$D$23)))</f>
        <v>0.35621387367080237</v>
      </c>
      <c r="L24" s="79">
        <f t="shared" si="1"/>
        <v>1.2853926883311411</v>
      </c>
      <c r="M24" s="79">
        <f>0.0526*F24*Observaciones!$F23^1.218</f>
        <v>0</v>
      </c>
      <c r="N24" s="79">
        <f>M24*Constantes!$D$29</f>
        <v>0</v>
      </c>
      <c r="O24" s="79">
        <f t="shared" si="2"/>
        <v>0</v>
      </c>
      <c r="P24" s="16"/>
      <c r="Q24" s="78">
        <v>18</v>
      </c>
      <c r="R24" s="136">
        <f>ETo!$I23*((1-Constantes!$E$19)*ETo!$K23+ETo!$L23)</f>
        <v>4.3857665023785026</v>
      </c>
      <c r="S24" s="79">
        <f>MIN(R24*Constantes!$E$17,0.8*(V23+Observaciones!$F23-T24-U24-Constantes!$D$14))</f>
        <v>2.5276557370530166</v>
      </c>
      <c r="T24" s="79">
        <f>IF(Observaciones!$F23&gt;0.05*Constantes!$E$18,((Observaciones!$F23-0.05*Constantes!$E$18)^2)/(Observaciones!$F23+0.95*Constantes!$E$18),0)</f>
        <v>0</v>
      </c>
      <c r="U24" s="79">
        <f>MAX(0,V23+Observaciones!$F23-T24-Constantes!$D$13)</f>
        <v>0</v>
      </c>
      <c r="V24" s="79">
        <f>V23+Observaciones!$F23-T24-S24-U24-W23</f>
        <v>31.821218712575654</v>
      </c>
      <c r="W24" s="79">
        <f>MAX(0,(V24-Constantes!$D$14)*(1-EXP(-Constantes!$D$22)))</f>
        <v>0.82846999437206725</v>
      </c>
      <c r="X24" s="79">
        <f t="shared" si="3"/>
        <v>83.310846727834615</v>
      </c>
      <c r="Y24" s="79">
        <f>MAX(0,(X24-Constantes!$D$13)*(1-EXP(-Constantes!$D$23)))</f>
        <v>0.39226575501428895</v>
      </c>
      <c r="Z24" s="79">
        <f t="shared" si="4"/>
        <v>1.2207357493863562</v>
      </c>
      <c r="AA24" s="79">
        <f>0.0526*T24*Observaciones!$F23^1.218</f>
        <v>0</v>
      </c>
      <c r="AB24" s="79">
        <f>AA24*Constantes!$E$29</f>
        <v>0</v>
      </c>
      <c r="AC24" s="79">
        <f t="shared" si="5"/>
        <v>0</v>
      </c>
      <c r="AD24" s="16"/>
      <c r="AE24" s="78">
        <v>18</v>
      </c>
      <c r="AF24" s="136">
        <f>ETo!$I23*((1-Constantes!$F$19)*ETo!$K23+ETo!$L23)</f>
        <v>4.3323305789204785</v>
      </c>
      <c r="AG24" s="79">
        <f>MIN(AF24*Constantes!$F$17,0.8*(AJ23+Observaciones!$F23-AH24-AI24-Constantes!$D$14))</f>
        <v>2.3280558325879035</v>
      </c>
      <c r="AH24" s="79">
        <f>IF(Observaciones!$F23&gt;0.05*Constantes!$F$18,((Observaciones!$F23-0.05*Constantes!$F$18)^2)/(Observaciones!$F23+0.95*Constantes!$F$18),0)</f>
        <v>0</v>
      </c>
      <c r="AI24" s="79">
        <f>MAX(0,AJ23+Observaciones!$F23-AH24-Constantes!$D$13)</f>
        <v>0</v>
      </c>
      <c r="AJ24" s="79">
        <f>AJ23+Observaciones!$F23-AH24-AG24-AI24-AK23</f>
        <v>33.134171380251438</v>
      </c>
      <c r="AK24" s="79">
        <f>MAX(0,(AJ24-Constantes!$D$14)*(1-EXP(-Constantes!$D$22)))</f>
        <v>0.87319398218102162</v>
      </c>
      <c r="AL24" s="79">
        <f t="shared" si="6"/>
        <v>83.318817728948872</v>
      </c>
      <c r="AM24" s="79">
        <f>MAX(0,(AL24-Constantes!$D$13)*(1-EXP(-Constantes!$D$23)))</f>
        <v>0.3923442951868123</v>
      </c>
      <c r="AN24" s="79">
        <f t="shared" si="7"/>
        <v>1.2655382773678339</v>
      </c>
      <c r="AO24" s="79">
        <f>0.0526*AH24*Observaciones!$F23^1.218</f>
        <v>0</v>
      </c>
      <c r="AP24" s="79">
        <f>AO24*Constantes!$F$29</f>
        <v>0</v>
      </c>
      <c r="AQ24" s="79">
        <f t="shared" si="8"/>
        <v>0</v>
      </c>
      <c r="AR24" s="16"/>
      <c r="AS24" s="78">
        <v>18</v>
      </c>
      <c r="AT24" s="79">
        <f>0.0526*Observaciones!$F23^2.218</f>
        <v>0.40143633905347276</v>
      </c>
      <c r="AU24" s="79">
        <f>IF(Observaciones!$F23&gt;0.05*$AY$7,((Observaciones!$F23-0.05*$AY$7)^2)/(Observaciones!$F23+0.95*$AY$7),0)</f>
        <v>1.6667444764761515E-2</v>
      </c>
      <c r="AV24" s="79">
        <f>0.0526*AU24*Observaciones!$F23^1.218</f>
        <v>2.6763672030967324E-3</v>
      </c>
      <c r="AW24" s="30"/>
      <c r="AX24" s="30"/>
      <c r="AY24" s="110"/>
      <c r="AZ24" s="41"/>
    </row>
    <row r="25" spans="2:52" s="3" customFormat="1" x14ac:dyDescent="0.3">
      <c r="B25" s="40"/>
      <c r="C25" s="78">
        <v>19</v>
      </c>
      <c r="D25" s="136">
        <f>ETo!$I24*((1-Constantes!$D$19)*ETo!$K24+ETo!$L24)</f>
        <v>4.0983658960429867</v>
      </c>
      <c r="E25" s="79">
        <f>MIN(D25*Constantes!$D$17,0.8*(H24+Observaciones!$F24-F25-G25-Constantes!$D$14))</f>
        <v>2.0534395323165988</v>
      </c>
      <c r="F25" s="79">
        <f>IF(Observaciones!$F24&gt;0.05*Constantes!$D$18,((Observaciones!$F24-0.05*Constantes!$D$18)^2)/(Observaciones!$F24+0.95*Constantes!$D$18),0)</f>
        <v>0.2881975055797944</v>
      </c>
      <c r="G25" s="79">
        <f>MAX(0,H24+Observaciones!$F24-F25-Constantes!$D$13)</f>
        <v>0</v>
      </c>
      <c r="H25" s="79">
        <f>H24+Observaciones!$F24-F25-E25-G25-I24</f>
        <v>39.406890434892411</v>
      </c>
      <c r="I25" s="79">
        <f>MAX(0,(H25-Constantes!$D$14)*(1-EXP(-Constantes!$D$22)))</f>
        <v>1.0868658208051651</v>
      </c>
      <c r="J25" s="79">
        <f t="shared" si="0"/>
        <v>79.295746234394159</v>
      </c>
      <c r="K25" s="79">
        <f>MAX(0,(J25-Constantes!$D$13)*(1-EXP(-Constantes!$D$23)))</f>
        <v>0.35270401352998942</v>
      </c>
      <c r="L25" s="79">
        <f t="shared" si="1"/>
        <v>1.7277673399149489</v>
      </c>
      <c r="M25" s="79">
        <f>0.0526*F25*Observaciones!$F24^1.218</f>
        <v>0.18792551925502776</v>
      </c>
      <c r="N25" s="79">
        <f>M25*Constantes!$D$29</f>
        <v>2.7890029768494959E-3</v>
      </c>
      <c r="O25" s="79">
        <f t="shared" si="2"/>
        <v>161.42236934440419</v>
      </c>
      <c r="P25" s="16"/>
      <c r="Q25" s="78">
        <v>19</v>
      </c>
      <c r="R25" s="136">
        <f>ETo!$I24*((1-Constantes!$E$19)*ETo!$K24+ETo!$L24)</f>
        <v>4.4796731459431589</v>
      </c>
      <c r="S25" s="79">
        <f>MIN(R25*Constantes!$E$17,0.8*(V24+Observaciones!$F24-T25-U25-Constantes!$D$14))</f>
        <v>2.5817771012945618</v>
      </c>
      <c r="T25" s="79">
        <f>IF(Observaciones!$F24&gt;0.05*Constantes!$E$18,((Observaciones!$F24-0.05*Constantes!$E$18)^2)/(Observaciones!$F24+0.95*Constantes!$E$18),0)</f>
        <v>0</v>
      </c>
      <c r="U25" s="79">
        <f>MAX(0,V24+Observaciones!$F24-T25-Constantes!$D$13)</f>
        <v>0</v>
      </c>
      <c r="V25" s="79">
        <f>V24+Observaciones!$F24-T25-S25-U25-W24</f>
        <v>36.310971616909029</v>
      </c>
      <c r="W25" s="79">
        <f>MAX(0,(V25-Constantes!$D$14)*(1-EXP(-Constantes!$D$22)))</f>
        <v>0.98140746051399852</v>
      </c>
      <c r="X25" s="79">
        <f t="shared" si="3"/>
        <v>82.918580972820322</v>
      </c>
      <c r="Y25" s="79">
        <f>MAX(0,(X25-Constantes!$D$13)*(1-EXP(-Constantes!$D$23)))</f>
        <v>0.38840066709970944</v>
      </c>
      <c r="Z25" s="79">
        <f t="shared" si="4"/>
        <v>1.369808127613708</v>
      </c>
      <c r="AA25" s="79">
        <f>0.0526*T25*Observaciones!$F24^1.218</f>
        <v>0</v>
      </c>
      <c r="AB25" s="79">
        <f>AA25*Constantes!$E$29</f>
        <v>0</v>
      </c>
      <c r="AC25" s="79">
        <f t="shared" si="5"/>
        <v>0</v>
      </c>
      <c r="AD25" s="16"/>
      <c r="AE25" s="78">
        <v>19</v>
      </c>
      <c r="AF25" s="136">
        <f>ETo!$I24*((1-Constantes!$F$19)*ETo!$K24+ETo!$L24)</f>
        <v>4.4252006816717051</v>
      </c>
      <c r="AG25" s="79">
        <f>MIN(AF25*Constantes!$F$17,0.8*(AJ24+Observaciones!$F24-AH25-AI25-Constantes!$D$14))</f>
        <v>2.3779612542644055</v>
      </c>
      <c r="AH25" s="79">
        <f>IF(Observaciones!$F24&gt;0.05*Constantes!$F$18,((Observaciones!$F24-0.05*Constantes!$F$18)^2)/(Observaciones!$F24+0.95*Constantes!$F$18),0)</f>
        <v>3.6465400440145765E-3</v>
      </c>
      <c r="AI25" s="79">
        <f>MAX(0,AJ24+Observaciones!$F24-AH25-Constantes!$D$13)</f>
        <v>0</v>
      </c>
      <c r="AJ25" s="79">
        <f>AJ24+Observaciones!$F24-AH25-AG25-AI25-AK24</f>
        <v>37.779369603761992</v>
      </c>
      <c r="AK25" s="79">
        <f>MAX(0,(AJ25-Constantes!$D$14)*(1-EXP(-Constantes!$D$22)))</f>
        <v>1.0314264865455767</v>
      </c>
      <c r="AL25" s="79">
        <f t="shared" si="6"/>
        <v>82.926473433762055</v>
      </c>
      <c r="AM25" s="79">
        <f>MAX(0,(AL25-Constantes!$D$13)*(1-EXP(-Constantes!$D$23)))</f>
        <v>0.38847843339720606</v>
      </c>
      <c r="AN25" s="79">
        <f t="shared" si="7"/>
        <v>1.4235514599867973</v>
      </c>
      <c r="AO25" s="79">
        <f>0.0526*AH25*Observaciones!$F24^1.218</f>
        <v>2.3778066013342212E-3</v>
      </c>
      <c r="AP25" s="79">
        <f>AO25*Constantes!$F$29</f>
        <v>2.0430492293355487E-5</v>
      </c>
      <c r="AQ25" s="79">
        <f t="shared" si="8"/>
        <v>1.4351776432124885</v>
      </c>
      <c r="AR25" s="16"/>
      <c r="AS25" s="78">
        <v>19</v>
      </c>
      <c r="AT25" s="79">
        <f>0.0526*Observaciones!$F24^2.218</f>
        <v>5.1513686738127191</v>
      </c>
      <c r="AU25" s="79">
        <f>IF(Observaciones!$F24&gt;0.05*$AY$7,((Observaciones!$F24-0.05*$AY$7)^2)/(Observaciones!$F24+0.95*$AY$7),0)</f>
        <v>0.93240756681215686</v>
      </c>
      <c r="AV25" s="79">
        <f>0.0526*AU25*Observaciones!$F24^1.218</f>
        <v>0.6079968520129222</v>
      </c>
      <c r="AW25" s="30"/>
      <c r="AX25" s="30"/>
      <c r="AY25" s="110"/>
      <c r="AZ25" s="41"/>
    </row>
    <row r="26" spans="2:52" s="3" customFormat="1" x14ac:dyDescent="0.3">
      <c r="B26" s="40"/>
      <c r="C26" s="78">
        <v>20</v>
      </c>
      <c r="D26" s="136">
        <f>ETo!$I25*((1-Constantes!$D$19)*ETo!$K25+ETo!$L25)</f>
        <v>4.0454254998211221</v>
      </c>
      <c r="E26" s="79">
        <f>MIN(D26*Constantes!$D$17,0.8*(H25+Observaciones!$F25-F26-G26-Constantes!$D$14))</f>
        <v>2.026914350032742</v>
      </c>
      <c r="F26" s="79">
        <f>IF(Observaciones!$F25&gt;0.05*Constantes!$D$18,((Observaciones!$F25-0.05*Constantes!$D$18)^2)/(Observaciones!$F25+0.95*Constantes!$D$18),0)</f>
        <v>3.9326481194227846E-2</v>
      </c>
      <c r="G26" s="79">
        <f>MAX(0,H25+Observaciones!$F25-F26-Constantes!$D$13)</f>
        <v>0.86756395369818051</v>
      </c>
      <c r="H26" s="79">
        <f>H25+Observaciones!$F25-F26-E26-G26-I25</f>
        <v>40.386219829162094</v>
      </c>
      <c r="I26" s="79">
        <f>MAX(0,(H26-Constantes!$D$14)*(1-EXP(-Constantes!$D$22)))</f>
        <v>1.120225375165798</v>
      </c>
      <c r="J26" s="79">
        <f t="shared" si="0"/>
        <v>79.810606174562352</v>
      </c>
      <c r="K26" s="79">
        <f>MAX(0,(J26-Constantes!$D$13)*(1-EXP(-Constantes!$D$23)))</f>
        <v>0.35777705115055031</v>
      </c>
      <c r="L26" s="79">
        <f t="shared" si="1"/>
        <v>1.517328907510576</v>
      </c>
      <c r="M26" s="79">
        <f>0.0526*F26*Observaciones!$F25^1.218</f>
        <v>1.4689814049513469E-2</v>
      </c>
      <c r="N26" s="79">
        <f>M26*Constantes!$D$29</f>
        <v>2.1801155732266257E-4</v>
      </c>
      <c r="O26" s="79">
        <f t="shared" si="2"/>
        <v>14.36811466805479</v>
      </c>
      <c r="P26" s="16"/>
      <c r="Q26" s="78">
        <v>20</v>
      </c>
      <c r="R26" s="136">
        <f>ETo!$I25*((1-Constantes!$E$19)*ETo!$K25+ETo!$L25)</f>
        <v>4.4223369098611798</v>
      </c>
      <c r="S26" s="79">
        <f>MIN(R26*Constantes!$E$17,0.8*(V25+Observaciones!$F25-T26-U26-Constantes!$D$14))</f>
        <v>2.5487324177722988</v>
      </c>
      <c r="T26" s="79">
        <f>IF(Observaciones!$F25&gt;0.05*Constantes!$E$18,((Observaciones!$F25-0.05*Constantes!$E$18)^2)/(Observaciones!$F25+0.95*Constantes!$E$18),0)</f>
        <v>0</v>
      </c>
      <c r="U26" s="79">
        <f>MAX(0,V25+Observaciones!$F25-T26-Constantes!$D$13)</f>
        <v>0</v>
      </c>
      <c r="V26" s="79">
        <f>V25+Observaciones!$F25-T26-S26-U26-W25</f>
        <v>37.78083173862273</v>
      </c>
      <c r="W26" s="79">
        <f>MAX(0,(V26-Constantes!$D$14)*(1-EXP(-Constantes!$D$22)))</f>
        <v>1.0314762922265404</v>
      </c>
      <c r="X26" s="79">
        <f t="shared" si="3"/>
        <v>82.53018030572062</v>
      </c>
      <c r="Y26" s="79">
        <f>MAX(0,(X26-Constantes!$D$13)*(1-EXP(-Constantes!$D$23)))</f>
        <v>0.38457366281694455</v>
      </c>
      <c r="Z26" s="79">
        <f t="shared" si="4"/>
        <v>1.4160499550434849</v>
      </c>
      <c r="AA26" s="79">
        <f>0.0526*T26*Observaciones!$F25^1.218</f>
        <v>0</v>
      </c>
      <c r="AB26" s="79">
        <f>AA26*Constantes!$E$29</f>
        <v>0</v>
      </c>
      <c r="AC26" s="79">
        <f t="shared" si="5"/>
        <v>0</v>
      </c>
      <c r="AD26" s="16"/>
      <c r="AE26" s="78">
        <v>20</v>
      </c>
      <c r="AF26" s="136">
        <f>ETo!$I25*((1-Constantes!$F$19)*ETo!$K25+ETo!$L25)</f>
        <v>4.3684924227126007</v>
      </c>
      <c r="AG26" s="79">
        <f>MIN(AF26*Constantes!$F$17,0.8*(AJ25+Observaciones!$F25-AH26-AI26-Constantes!$D$14))</f>
        <v>2.3474880503801017</v>
      </c>
      <c r="AH26" s="79">
        <f>IF(Observaciones!$F25&gt;0.05*Constantes!$F$18,((Observaciones!$F25-0.05*Constantes!$F$18)^2)/(Observaciones!$F25+0.95*Constantes!$F$18),0)</f>
        <v>0</v>
      </c>
      <c r="AI26" s="79">
        <f>MAX(0,AJ25+Observaciones!$F25-AH26-Constantes!$D$13)</f>
        <v>0</v>
      </c>
      <c r="AJ26" s="79">
        <f>AJ25+Observaciones!$F25-AH26-AG26-AI26-AK25</f>
        <v>39.400455066836315</v>
      </c>
      <c r="AK26" s="79">
        <f>MAX(0,(AJ26-Constantes!$D$14)*(1-EXP(-Constantes!$D$22)))</f>
        <v>1.0866466085444548</v>
      </c>
      <c r="AL26" s="79">
        <f t="shared" si="6"/>
        <v>82.537995000364845</v>
      </c>
      <c r="AM26" s="79">
        <f>MAX(0,(AL26-Constantes!$D$13)*(1-EXP(-Constantes!$D$23)))</f>
        <v>0.38465066286458938</v>
      </c>
      <c r="AN26" s="79">
        <f t="shared" si="7"/>
        <v>1.4712972714090442</v>
      </c>
      <c r="AO26" s="79">
        <f>0.0526*AH26*Observaciones!$F25^1.218</f>
        <v>0</v>
      </c>
      <c r="AP26" s="79">
        <f>AO26*Constantes!$F$29</f>
        <v>0</v>
      </c>
      <c r="AQ26" s="79">
        <f t="shared" si="8"/>
        <v>0</v>
      </c>
      <c r="AR26" s="16"/>
      <c r="AS26" s="78">
        <v>20</v>
      </c>
      <c r="AT26" s="79">
        <f>0.0526*Observaciones!$F25^2.218</f>
        <v>1.867674605434769</v>
      </c>
      <c r="AU26" s="79">
        <f>IF(Observaciones!$F25&gt;0.05*$AY$7,((Observaciones!$F25-0.05*$AY$7)^2)/(Observaciones!$F25+0.95*$AY$7),0)</f>
        <v>0.28178711203654261</v>
      </c>
      <c r="AV26" s="79">
        <f>0.0526*AU26*Observaciones!$F25^1.218</f>
        <v>0.10525732665789053</v>
      </c>
      <c r="AW26" s="30"/>
      <c r="AX26" s="30"/>
      <c r="AY26" s="110"/>
      <c r="AZ26" s="41"/>
    </row>
    <row r="27" spans="2:52" s="3" customFormat="1" x14ac:dyDescent="0.3">
      <c r="B27" s="40"/>
      <c r="C27" s="78">
        <v>21</v>
      </c>
      <c r="D27" s="136">
        <f>ETo!$I26*((1-Constantes!$D$19)*ETo!$K26+ETo!$L26)</f>
        <v>4.2408780151049026</v>
      </c>
      <c r="E27" s="79">
        <f>MIN(D27*Constantes!$D$17,0.8*(H26+Observaciones!$F26-F27-G27-Constantes!$D$14))</f>
        <v>2.1248436056811792</v>
      </c>
      <c r="F27" s="79">
        <f>IF(Observaciones!$F26&gt;0.05*Constantes!$D$18,((Observaciones!$F26-0.05*Constantes!$D$18)^2)/(Observaciones!$F26+0.95*Constantes!$D$18),0)</f>
        <v>0.11564928978775271</v>
      </c>
      <c r="G27" s="79">
        <f>MAX(0,H26+Observaciones!$F26-F27-Constantes!$D$13)</f>
        <v>2.9705705393743429</v>
      </c>
      <c r="H27" s="79">
        <f>H26+Observaciones!$F26-F27-E27-G27-I26</f>
        <v>40.254931019153027</v>
      </c>
      <c r="I27" s="79">
        <f>MAX(0,(H27-Constantes!$D$14)*(1-EXP(-Constantes!$D$22)))</f>
        <v>1.1157531963258005</v>
      </c>
      <c r="J27" s="79">
        <f t="shared" si="0"/>
        <v>82.423399662786153</v>
      </c>
      <c r="K27" s="79">
        <f>MAX(0,(J27-Constantes!$D$13)*(1-EXP(-Constantes!$D$23)))</f>
        <v>0.3835215277089436</v>
      </c>
      <c r="L27" s="79">
        <f t="shared" si="1"/>
        <v>1.614924013822497</v>
      </c>
      <c r="M27" s="79">
        <f>0.0526*F27*Observaciones!$F26^1.218</f>
        <v>5.6138627683239802E-2</v>
      </c>
      <c r="N27" s="79">
        <f>M27*Constantes!$D$29</f>
        <v>8.3315347668308992E-4</v>
      </c>
      <c r="O27" s="79">
        <f t="shared" si="2"/>
        <v>51.590877933075639</v>
      </c>
      <c r="P27" s="16"/>
      <c r="Q27" s="78">
        <v>21</v>
      </c>
      <c r="R27" s="136">
        <f>ETo!$I26*((1-Constantes!$E$19)*ETo!$K26+ETo!$L26)</f>
        <v>4.6337147665156486</v>
      </c>
      <c r="S27" s="79">
        <f>MIN(R27*Constantes!$E$17,0.8*(V26+Observaciones!$F26-T27-U27-Constantes!$D$14))</f>
        <v>2.670556151837685</v>
      </c>
      <c r="T27" s="79">
        <f>IF(Observaciones!$F26&gt;0.05*Constantes!$E$18,((Observaciones!$F26-0.05*Constantes!$E$18)^2)/(Observaciones!$F26+0.95*Constantes!$E$18),0)</f>
        <v>0</v>
      </c>
      <c r="U27" s="79">
        <f>MAX(0,V26+Observaciones!$F26-T27-Constantes!$D$13)</f>
        <v>0.48083173862273298</v>
      </c>
      <c r="V27" s="79">
        <f>V26+Observaciones!$F26-T27-S27-U27-W26</f>
        <v>39.79796755593577</v>
      </c>
      <c r="W27" s="79">
        <f>MAX(0,(V27-Constantes!$D$14)*(1-EXP(-Constantes!$D$22)))</f>
        <v>1.1001873432214047</v>
      </c>
      <c r="X27" s="79">
        <f t="shared" si="3"/>
        <v>82.626438381526398</v>
      </c>
      <c r="Y27" s="79">
        <f>MAX(0,(X27-Constantes!$D$13)*(1-EXP(-Constantes!$D$23)))</f>
        <v>0.38552211656474633</v>
      </c>
      <c r="Z27" s="79">
        <f t="shared" si="4"/>
        <v>1.4857094597861509</v>
      </c>
      <c r="AA27" s="79">
        <f>0.0526*T27*Observaciones!$F26^1.218</f>
        <v>0</v>
      </c>
      <c r="AB27" s="79">
        <f>AA27*Constantes!$E$29</f>
        <v>0</v>
      </c>
      <c r="AC27" s="79">
        <f t="shared" si="5"/>
        <v>0</v>
      </c>
      <c r="AD27" s="16"/>
      <c r="AE27" s="78">
        <v>21</v>
      </c>
      <c r="AF27" s="136">
        <f>ETo!$I26*((1-Constantes!$F$19)*ETo!$K26+ETo!$L26)</f>
        <v>4.5775952305998269</v>
      </c>
      <c r="AG27" s="79">
        <f>MIN(AF27*Constantes!$F$17,0.8*(AJ26+Observaciones!$F26-AH27-AI27-Constantes!$D$14))</f>
        <v>2.4598532087271976</v>
      </c>
      <c r="AH27" s="79">
        <f>IF(Observaciones!$F26&gt;0.05*Constantes!$F$18,((Observaciones!$F26-0.05*Constantes!$F$18)^2)/(Observaciones!$F26+0.95*Constantes!$F$18),0)</f>
        <v>0</v>
      </c>
      <c r="AI27" s="79">
        <f>MAX(0,AJ26+Observaciones!$F26-AH27-Constantes!$D$13)</f>
        <v>2.100455066836318</v>
      </c>
      <c r="AJ27" s="79">
        <f>AJ26+Observaciones!$F26-AH27-AG27-AI27-AK26</f>
        <v>39.953500182728348</v>
      </c>
      <c r="AK27" s="79">
        <f>MAX(0,(AJ27-Constantes!$D$14)*(1-EXP(-Constantes!$D$22)))</f>
        <v>1.1054853554619217</v>
      </c>
      <c r="AL27" s="79">
        <f t="shared" si="6"/>
        <v>84.253799404336576</v>
      </c>
      <c r="AM27" s="79">
        <f>MAX(0,(AL27-Constantes!$D$13)*(1-EXP(-Constantes!$D$23)))</f>
        <v>0.40155689232969227</v>
      </c>
      <c r="AN27" s="79">
        <f t="shared" si="7"/>
        <v>1.5070422477916141</v>
      </c>
      <c r="AO27" s="79">
        <f>0.0526*AH27*Observaciones!$F26^1.218</f>
        <v>0</v>
      </c>
      <c r="AP27" s="79">
        <f>AO27*Constantes!$F$29</f>
        <v>0</v>
      </c>
      <c r="AQ27" s="79">
        <f t="shared" si="8"/>
        <v>0</v>
      </c>
      <c r="AR27" s="16"/>
      <c r="AS27" s="78">
        <v>21</v>
      </c>
      <c r="AT27" s="79">
        <f>0.0526*Observaciones!$F26^2.218</f>
        <v>3.0096120112355975</v>
      </c>
      <c r="AU27" s="79">
        <f>IF(Observaciones!$F26&gt;0.05*$AY$7,((Observaciones!$F26-0.05*$AY$7)^2)/(Observaciones!$F26+0.95*$AY$7),0)</f>
        <v>0.51054547567973141</v>
      </c>
      <c r="AV27" s="79">
        <f>0.0526*AU27*Observaciones!$F26^1.218</f>
        <v>0.24782964449801789</v>
      </c>
      <c r="AW27" s="30"/>
      <c r="AX27" s="30"/>
      <c r="AY27" s="110"/>
      <c r="AZ27" s="41"/>
    </row>
    <row r="28" spans="2:52" s="3" customFormat="1" x14ac:dyDescent="0.3">
      <c r="B28" s="40"/>
      <c r="C28" s="78">
        <v>22</v>
      </c>
      <c r="D28" s="136">
        <f>ETo!$I27*((1-Constantes!$D$19)*ETo!$K27+ETo!$L27)</f>
        <v>4.1398100949779559</v>
      </c>
      <c r="E28" s="79">
        <f>MIN(D28*Constantes!$D$17,0.8*(H27+Observaciones!$F27-F28-G28-Constantes!$D$14))</f>
        <v>2.0742046759462651</v>
      </c>
      <c r="F28" s="79">
        <f>IF(Observaciones!$F27&gt;0.05*Constantes!$D$18,((Observaciones!$F27-0.05*Constantes!$D$18)^2)/(Observaciones!$F27+0.95*Constantes!$D$18),0)</f>
        <v>0</v>
      </c>
      <c r="G28" s="79">
        <f>MAX(0,H27+Observaciones!$F27-F28-Constantes!$D$13)</f>
        <v>0</v>
      </c>
      <c r="H28" s="79">
        <f>H27+Observaciones!$F27-F28-E28-G28-I27</f>
        <v>37.164973146880968</v>
      </c>
      <c r="I28" s="79">
        <f>MAX(0,(H28-Constantes!$D$14)*(1-EXP(-Constantes!$D$22)))</f>
        <v>1.0104978877286412</v>
      </c>
      <c r="J28" s="79">
        <f t="shared" si="0"/>
        <v>82.039878135077203</v>
      </c>
      <c r="K28" s="79">
        <f>MAX(0,(J28-Constantes!$D$13)*(1-EXP(-Constantes!$D$23)))</f>
        <v>0.3797425987487163</v>
      </c>
      <c r="L28" s="79">
        <f t="shared" si="1"/>
        <v>1.3902404864773574</v>
      </c>
      <c r="M28" s="79">
        <f>0.0526*F28*Observaciones!$F27^1.218</f>
        <v>0</v>
      </c>
      <c r="N28" s="79">
        <f>M28*Constantes!$D$29</f>
        <v>0</v>
      </c>
      <c r="O28" s="79">
        <f t="shared" si="2"/>
        <v>0</v>
      </c>
      <c r="P28" s="16"/>
      <c r="Q28" s="78">
        <v>22</v>
      </c>
      <c r="R28" s="136">
        <f>ETo!$I27*((1-Constantes!$E$19)*ETo!$K27+ETo!$L27)</f>
        <v>4.5245480004019134</v>
      </c>
      <c r="S28" s="79">
        <f>MIN(R28*Constantes!$E$17,0.8*(V27+Observaciones!$F27-T28-U28-Constantes!$D$14))</f>
        <v>2.6076398970591277</v>
      </c>
      <c r="T28" s="79">
        <f>IF(Observaciones!$F27&gt;0.05*Constantes!$E$18,((Observaciones!$F27-0.05*Constantes!$E$18)^2)/(Observaciones!$F27+0.95*Constantes!$E$18),0)</f>
        <v>0</v>
      </c>
      <c r="U28" s="79">
        <f>MAX(0,V27+Observaciones!$F27-T28-Constantes!$D$13)</f>
        <v>0</v>
      </c>
      <c r="V28" s="79">
        <f>V27+Observaciones!$F27-T28-S28-U28-W27</f>
        <v>36.190140315655235</v>
      </c>
      <c r="W28" s="79">
        <f>MAX(0,(V28-Constantes!$D$14)*(1-EXP(-Constantes!$D$22)))</f>
        <v>0.97729150281250632</v>
      </c>
      <c r="X28" s="79">
        <f t="shared" si="3"/>
        <v>82.240916264961655</v>
      </c>
      <c r="Y28" s="79">
        <f>MAX(0,(X28-Constantes!$D$13)*(1-EXP(-Constantes!$D$23)))</f>
        <v>0.38172347532601975</v>
      </c>
      <c r="Z28" s="79">
        <f t="shared" si="4"/>
        <v>1.3590149781385261</v>
      </c>
      <c r="AA28" s="79">
        <f>0.0526*T28*Observaciones!$F27^1.218</f>
        <v>0</v>
      </c>
      <c r="AB28" s="79">
        <f>AA28*Constantes!$E$29</f>
        <v>0</v>
      </c>
      <c r="AC28" s="79">
        <f t="shared" si="5"/>
        <v>0</v>
      </c>
      <c r="AD28" s="16"/>
      <c r="AE28" s="78">
        <v>22</v>
      </c>
      <c r="AF28" s="136">
        <f>ETo!$I27*((1-Constantes!$F$19)*ETo!$K27+ETo!$L27)</f>
        <v>4.4695854424842052</v>
      </c>
      <c r="AG28" s="79">
        <f>MIN(AF28*Constantes!$F$17,0.8*(AJ27+Observaciones!$F27-AH28-AI28-Constantes!$D$14))</f>
        <v>2.4018122045566863</v>
      </c>
      <c r="AH28" s="79">
        <f>IF(Observaciones!$F27&gt;0.05*Constantes!$F$18,((Observaciones!$F27-0.05*Constantes!$F$18)^2)/(Observaciones!$F27+0.95*Constantes!$F$18),0)</f>
        <v>0</v>
      </c>
      <c r="AI28" s="79">
        <f>MAX(0,AJ27+Observaciones!$F27-AH28-Constantes!$D$13)</f>
        <v>0</v>
      </c>
      <c r="AJ28" s="79">
        <f>AJ27+Observaciones!$F27-AH28-AG28-AI28-AK27</f>
        <v>36.546202622709743</v>
      </c>
      <c r="AK28" s="79">
        <f>MAX(0,(AJ28-Constantes!$D$14)*(1-EXP(-Constantes!$D$22)))</f>
        <v>0.98942029212227178</v>
      </c>
      <c r="AL28" s="79">
        <f t="shared" si="6"/>
        <v>83.852242512006882</v>
      </c>
      <c r="AM28" s="79">
        <f>MAX(0,(AL28-Constantes!$D$13)*(1-EXP(-Constantes!$D$23)))</f>
        <v>0.3976002566261676</v>
      </c>
      <c r="AN28" s="79">
        <f t="shared" si="7"/>
        <v>1.3870205487484393</v>
      </c>
      <c r="AO28" s="79">
        <f>0.0526*AH28*Observaciones!$F27^1.218</f>
        <v>0</v>
      </c>
      <c r="AP28" s="79">
        <f>AO28*Constantes!$F$29</f>
        <v>0</v>
      </c>
      <c r="AQ28" s="79">
        <f t="shared" si="8"/>
        <v>0</v>
      </c>
      <c r="AR28" s="16"/>
      <c r="AS28" s="78">
        <v>22</v>
      </c>
      <c r="AT28" s="79">
        <f>0.0526*Observaciones!$F27^2.218</f>
        <v>3.1840930012055863E-4</v>
      </c>
      <c r="AU28" s="79">
        <f>IF(Observaciones!$F27&gt;0.05*$AY$7,((Observaciones!$F27-0.05*$AY$7)^2)/(Observaciones!$F27+0.95*$AY$7),0)</f>
        <v>0</v>
      </c>
      <c r="AV28" s="79">
        <f>0.0526*AU28*Observaciones!$F27^1.218</f>
        <v>0</v>
      </c>
      <c r="AW28" s="30"/>
      <c r="AX28" s="30"/>
      <c r="AY28" s="110"/>
      <c r="AZ28" s="41"/>
    </row>
    <row r="29" spans="2:52" s="3" customFormat="1" x14ac:dyDescent="0.3">
      <c r="B29" s="40"/>
      <c r="C29" s="78">
        <v>23</v>
      </c>
      <c r="D29" s="136">
        <f>ETo!$I28*((1-Constantes!$D$19)*ETo!$K28+ETo!$L28)</f>
        <v>4.077930855955735</v>
      </c>
      <c r="E29" s="79">
        <f>MIN(D29*Constantes!$D$17,0.8*(H28+Observaciones!$F28-F29-G29-Constantes!$D$14))</f>
        <v>2.0432007883332584</v>
      </c>
      <c r="F29" s="79">
        <f>IF(Observaciones!$F28&gt;0.05*Constantes!$D$18,((Observaciones!$F28-0.05*Constantes!$D$18)^2)/(Observaciones!$F28+0.95*Constantes!$D$18),0)</f>
        <v>3.2009168838127118</v>
      </c>
      <c r="G29" s="79">
        <f>MAX(0,H28+Observaciones!$F28-F29-Constantes!$D$13)</f>
        <v>10.164056263068261</v>
      </c>
      <c r="H29" s="79">
        <f>H28+Observaciones!$F28-F29-E29-G29-I28</f>
        <v>40.446301323938101</v>
      </c>
      <c r="I29" s="79">
        <f>MAX(0,(H29-Constantes!$D$14)*(1-EXP(-Constantes!$D$22)))</f>
        <v>1.1222719714415514</v>
      </c>
      <c r="J29" s="79">
        <f t="shared" si="0"/>
        <v>91.824191799396743</v>
      </c>
      <c r="K29" s="79">
        <f>MAX(0,(J29-Constantes!$D$13)*(1-EXP(-Constantes!$D$23)))</f>
        <v>0.47614977172520745</v>
      </c>
      <c r="L29" s="79">
        <f t="shared" si="1"/>
        <v>4.7993386269794707</v>
      </c>
      <c r="M29" s="79">
        <f>0.0526*F29*Observaciones!$F28^1.218</f>
        <v>6.3521391745381566</v>
      </c>
      <c r="N29" s="79">
        <f>M29*Constantes!$D$29</f>
        <v>9.4272109170586954E-2</v>
      </c>
      <c r="O29" s="79">
        <f t="shared" si="2"/>
        <v>1964.2729237865508</v>
      </c>
      <c r="P29" s="16"/>
      <c r="Q29" s="78">
        <v>23</v>
      </c>
      <c r="R29" s="136">
        <f>ETo!$I28*((1-Constantes!$E$19)*ETo!$K28+ETo!$L28)</f>
        <v>4.4575912032235285</v>
      </c>
      <c r="S29" s="79">
        <f>MIN(R29*Constantes!$E$17,0.8*(V28+Observaciones!$F28-T29-U29-Constantes!$D$14))</f>
        <v>2.5690505803613841</v>
      </c>
      <c r="T29" s="79">
        <f>IF(Observaciones!$F28&gt;0.05*Constantes!$E$18,((Observaciones!$F28-0.05*Constantes!$E$18)^2)/(Observaciones!$F28+0.95*Constantes!$E$18),0)</f>
        <v>0.32700771943246659</v>
      </c>
      <c r="U29" s="79">
        <f>MAX(0,V28+Observaciones!$F28-T29-Constantes!$D$13)</f>
        <v>12.063132596222765</v>
      </c>
      <c r="V29" s="79">
        <f>V28+Observaciones!$F28-T29-S29-U29-W28</f>
        <v>39.95365791682611</v>
      </c>
      <c r="W29" s="79">
        <f>MAX(0,(V29-Constantes!$D$14)*(1-EXP(-Constantes!$D$22)))</f>
        <v>1.1054907284643452</v>
      </c>
      <c r="X29" s="79">
        <f t="shared" si="3"/>
        <v>93.922325385858386</v>
      </c>
      <c r="Y29" s="79">
        <f>MAX(0,(X29-Constantes!$D$13)*(1-EXP(-Constantes!$D$23)))</f>
        <v>0.4968231816891</v>
      </c>
      <c r="Z29" s="79">
        <f t="shared" si="4"/>
        <v>1.9293216295859117</v>
      </c>
      <c r="AA29" s="79">
        <f>0.0526*T29*Observaciones!$F28^1.218</f>
        <v>0.64893860739962039</v>
      </c>
      <c r="AB29" s="79">
        <f>AA29*Constantes!$E$29</f>
        <v>2.1694867369238401E-3</v>
      </c>
      <c r="AC29" s="79">
        <f t="shared" si="5"/>
        <v>112.44816331580104</v>
      </c>
      <c r="AD29" s="16"/>
      <c r="AE29" s="78">
        <v>23</v>
      </c>
      <c r="AF29" s="136">
        <f>ETo!$I28*((1-Constantes!$F$19)*ETo!$K28+ETo!$L28)</f>
        <v>4.4033540107567015</v>
      </c>
      <c r="AG29" s="79">
        <f>MIN(AF29*Constantes!$F$17,0.8*(AJ28+Observaciones!$F28-AH29-AI29-Constantes!$D$14))</f>
        <v>2.3662215523372789</v>
      </c>
      <c r="AH29" s="79">
        <f>IF(Observaciones!$F28&gt;0.05*Constantes!$F$18,((Observaciones!$F28-0.05*Constantes!$F$18)^2)/(Observaciones!$F28+0.95*Constantes!$F$18),0)</f>
        <v>1.0055072102984652</v>
      </c>
      <c r="AI29" s="79">
        <f>MAX(0,AJ28+Observaciones!$F28-AH29-Constantes!$D$13)</f>
        <v>11.740695412411277</v>
      </c>
      <c r="AJ29" s="79">
        <f>AJ28+Observaciones!$F28-AH29-AG29-AI29-AK28</f>
        <v>40.144358155540452</v>
      </c>
      <c r="AK29" s="79">
        <f>MAX(0,(AJ29-Constantes!$D$14)*(1-EXP(-Constantes!$D$22)))</f>
        <v>1.111986678669864</v>
      </c>
      <c r="AL29" s="79">
        <f t="shared" si="6"/>
        <v>95.195337667791989</v>
      </c>
      <c r="AM29" s="79">
        <f>MAX(0,(AL29-Constantes!$D$13)*(1-EXP(-Constantes!$D$23)))</f>
        <v>0.50936647491089448</v>
      </c>
      <c r="AN29" s="79">
        <f t="shared" si="7"/>
        <v>2.6268603638792238</v>
      </c>
      <c r="AO29" s="79">
        <f>0.0526*AH29*Observaciones!$F28^1.218</f>
        <v>1.9954038085517416</v>
      </c>
      <c r="AP29" s="79">
        <f>AO29*Constantes!$F$29</f>
        <v>1.7144826711252947E-2</v>
      </c>
      <c r="AQ29" s="79">
        <f t="shared" si="8"/>
        <v>652.67369925724836</v>
      </c>
      <c r="AR29" s="16"/>
      <c r="AS29" s="78">
        <v>23</v>
      </c>
      <c r="AT29" s="79">
        <f>0.0526*Observaciones!$F28^2.218</f>
        <v>39.094155293825366</v>
      </c>
      <c r="AU29" s="79">
        <f>IF(Observaciones!$F28&gt;0.05*$AY$7,((Observaciones!$F28-0.05*$AY$7)^2)/(Observaciones!$F28+0.95*$AY$7),0)</f>
        <v>6.13740799509831</v>
      </c>
      <c r="AV29" s="79">
        <f>0.0526*AU29*Observaciones!$F28^1.218</f>
        <v>12.17953204375323</v>
      </c>
      <c r="AW29" s="30"/>
      <c r="AX29" s="30"/>
      <c r="AY29" s="110"/>
      <c r="AZ29" s="41"/>
    </row>
    <row r="30" spans="2:52" s="3" customFormat="1" x14ac:dyDescent="0.3">
      <c r="B30" s="40"/>
      <c r="C30" s="78">
        <v>24</v>
      </c>
      <c r="D30" s="136">
        <f>ETo!$I29*((1-Constantes!$D$19)*ETo!$K29+ETo!$L29)</f>
        <v>3.9811185422974269</v>
      </c>
      <c r="E30" s="79">
        <f>MIN(D30*Constantes!$D$17,0.8*(H29+Observaciones!$F29-F30-G30-Constantes!$D$14))</f>
        <v>1.9946940817278414</v>
      </c>
      <c r="F30" s="79">
        <f>IF(Observaciones!$F29&gt;0.05*Constantes!$D$18,((Observaciones!$F29-0.05*Constantes!$D$18)^2)/(Observaciones!$F29+0.95*Constantes!$D$18),0)</f>
        <v>0</v>
      </c>
      <c r="G30" s="79">
        <f>MAX(0,H29+Observaciones!$F29-F30-Constantes!$D$13)</f>
        <v>0</v>
      </c>
      <c r="H30" s="79">
        <f>H29+Observaciones!$F29-F30-E30-G30-I29</f>
        <v>39.729335270768708</v>
      </c>
      <c r="I30" s="79">
        <f>MAX(0,(H30-Constantes!$D$14)*(1-EXP(-Constantes!$D$22)))</f>
        <v>1.0978494756343375</v>
      </c>
      <c r="J30" s="79">
        <f t="shared" si="0"/>
        <v>91.348042027671539</v>
      </c>
      <c r="K30" s="79">
        <f>MAX(0,(J30-Constantes!$D$13)*(1-EXP(-Constantes!$D$23)))</f>
        <v>0.47145815461435914</v>
      </c>
      <c r="L30" s="79">
        <f t="shared" si="1"/>
        <v>1.5693076302486966</v>
      </c>
      <c r="M30" s="79">
        <f>0.0526*F30*Observaciones!$F29^1.218</f>
        <v>0</v>
      </c>
      <c r="N30" s="79">
        <f>M30*Constantes!$D$29</f>
        <v>0</v>
      </c>
      <c r="O30" s="79">
        <f t="shared" si="2"/>
        <v>0</v>
      </c>
      <c r="P30" s="16"/>
      <c r="Q30" s="78">
        <v>24</v>
      </c>
      <c r="R30" s="136">
        <f>ETo!$I29*((1-Constantes!$E$19)*ETo!$K29+ETo!$L29)</f>
        <v>4.3526458174949383</v>
      </c>
      <c r="S30" s="79">
        <f>MIN(R30*Constantes!$E$17,0.8*(V29+Observaciones!$F29-T30-U30-Constantes!$D$14))</f>
        <v>2.5085672404092336</v>
      </c>
      <c r="T30" s="79">
        <f>IF(Observaciones!$F29&gt;0.05*Constantes!$E$18,((Observaciones!$F29-0.05*Constantes!$E$18)^2)/(Observaciones!$F29+0.95*Constantes!$E$18),0)</f>
        <v>0</v>
      </c>
      <c r="U30" s="79">
        <f>MAX(0,V29+Observaciones!$F29-T30-Constantes!$D$13)</f>
        <v>0</v>
      </c>
      <c r="V30" s="79">
        <f>V29+Observaciones!$F29-T30-S30-U30-W29</f>
        <v>38.739599947952527</v>
      </c>
      <c r="W30" s="79">
        <f>MAX(0,(V30-Constantes!$D$14)*(1-EXP(-Constantes!$D$22)))</f>
        <v>1.0641354571464654</v>
      </c>
      <c r="X30" s="79">
        <f t="shared" si="3"/>
        <v>93.425502204169291</v>
      </c>
      <c r="Y30" s="79">
        <f>MAX(0,(X30-Constantes!$D$13)*(1-EXP(-Constantes!$D$23)))</f>
        <v>0.4919278645458548</v>
      </c>
      <c r="Z30" s="79">
        <f t="shared" si="4"/>
        <v>1.5560633216923203</v>
      </c>
      <c r="AA30" s="79">
        <f>0.0526*T30*Observaciones!$F29^1.218</f>
        <v>0</v>
      </c>
      <c r="AB30" s="79">
        <f>AA30*Constantes!$E$29</f>
        <v>0</v>
      </c>
      <c r="AC30" s="79">
        <f t="shared" si="5"/>
        <v>0</v>
      </c>
      <c r="AD30" s="16"/>
      <c r="AE30" s="78">
        <v>24</v>
      </c>
      <c r="AF30" s="136">
        <f>ETo!$I29*((1-Constantes!$F$19)*ETo!$K29+ETo!$L29)</f>
        <v>4.2995704924667217</v>
      </c>
      <c r="AG30" s="79">
        <f>MIN(AF30*Constantes!$F$17,0.8*(AJ29+Observaciones!$F29-AH30-AI30-Constantes!$D$14))</f>
        <v>2.3104516103441437</v>
      </c>
      <c r="AH30" s="79">
        <f>IF(Observaciones!$F29&gt;0.05*Constantes!$F$18,((Observaciones!$F29-0.05*Constantes!$F$18)^2)/(Observaciones!$F29+0.95*Constantes!$F$18),0)</f>
        <v>0</v>
      </c>
      <c r="AI30" s="79">
        <f>MAX(0,AJ29+Observaciones!$F29-AH30-Constantes!$D$13)</f>
        <v>0</v>
      </c>
      <c r="AJ30" s="79">
        <f>AJ29+Observaciones!$F29-AH30-AG30-AI30-AK29</f>
        <v>39.12191986652644</v>
      </c>
      <c r="AK30" s="79">
        <f>MAX(0,(AJ30-Constantes!$D$14)*(1-EXP(-Constantes!$D$22)))</f>
        <v>1.0771586770982471</v>
      </c>
      <c r="AL30" s="79">
        <f t="shared" si="6"/>
        <v>94.685971192881098</v>
      </c>
      <c r="AM30" s="79">
        <f>MAX(0,(AL30-Constantes!$D$13)*(1-EXP(-Constantes!$D$23)))</f>
        <v>0.50434756571195527</v>
      </c>
      <c r="AN30" s="79">
        <f t="shared" si="7"/>
        <v>1.5815062428102022</v>
      </c>
      <c r="AO30" s="79">
        <f>0.0526*AH30*Observaciones!$F29^1.218</f>
        <v>0</v>
      </c>
      <c r="AP30" s="79">
        <f>AO30*Constantes!$F$29</f>
        <v>0</v>
      </c>
      <c r="AQ30" s="79">
        <f t="shared" si="8"/>
        <v>0</v>
      </c>
      <c r="AR30" s="16"/>
      <c r="AS30" s="78">
        <v>24</v>
      </c>
      <c r="AT30" s="79">
        <f>0.0526*Observaciones!$F29^2.218</f>
        <v>0.36668595716871932</v>
      </c>
      <c r="AU30" s="79">
        <f>IF(Observaciones!$F29&gt;0.05*$AY$7,((Observaciones!$F29-0.05*$AY$7)^2)/(Observaciones!$F29+0.95*$AY$7),0)</f>
        <v>1.2646160328663239E-2</v>
      </c>
      <c r="AV30" s="79">
        <f>0.0526*AU30*Observaciones!$F29^1.218</f>
        <v>1.9321539185937356E-3</v>
      </c>
      <c r="AW30" s="30"/>
      <c r="AX30" s="30"/>
      <c r="AY30" s="110"/>
      <c r="AZ30" s="41"/>
    </row>
    <row r="31" spans="2:52" s="3" customFormat="1" x14ac:dyDescent="0.3">
      <c r="B31" s="40"/>
      <c r="C31" s="78">
        <v>25</v>
      </c>
      <c r="D31" s="136">
        <f>ETo!$I30*((1-Constantes!$D$19)*ETo!$K30+ETo!$L30)</f>
        <v>4.1542864571862017</v>
      </c>
      <c r="E31" s="79">
        <f>MIN(D31*Constantes!$D$17,0.8*(H30+Observaciones!$F30-F31-G31-Constantes!$D$14))</f>
        <v>2.0814578922760338</v>
      </c>
      <c r="F31" s="79">
        <f>IF(Observaciones!$F30&gt;0.05*Constantes!$D$18,((Observaciones!$F30-0.05*Constantes!$D$18)^2)/(Observaciones!$F30+0.95*Constantes!$D$18),0)</f>
        <v>0</v>
      </c>
      <c r="G31" s="79">
        <f>MAX(0,H30+Observaciones!$F30-F31-Constantes!$D$13)</f>
        <v>0</v>
      </c>
      <c r="H31" s="79">
        <f>H30+Observaciones!$F30-F31-E31-G31-I30</f>
        <v>36.550027902858332</v>
      </c>
      <c r="I31" s="79">
        <f>MAX(0,(H31-Constantes!$D$14)*(1-EXP(-Constantes!$D$22)))</f>
        <v>0.9895505952070236</v>
      </c>
      <c r="J31" s="79">
        <f t="shared" si="0"/>
        <v>90.876583873057186</v>
      </c>
      <c r="K31" s="79">
        <f>MAX(0,(J31-Constantes!$D$13)*(1-EXP(-Constantes!$D$23)))</f>
        <v>0.46681276512436015</v>
      </c>
      <c r="L31" s="79">
        <f t="shared" si="1"/>
        <v>1.4563633603313837</v>
      </c>
      <c r="M31" s="79">
        <f>0.0526*F31*Observaciones!$F30^1.218</f>
        <v>0</v>
      </c>
      <c r="N31" s="79">
        <f>M31*Constantes!$D$29</f>
        <v>0</v>
      </c>
      <c r="O31" s="79">
        <f t="shared" si="2"/>
        <v>0</v>
      </c>
      <c r="P31" s="16"/>
      <c r="Q31" s="78">
        <v>25</v>
      </c>
      <c r="R31" s="136">
        <f>ETo!$I30*((1-Constantes!$E$19)*ETo!$K30+ETo!$L30)</f>
        <v>4.5402409147649907</v>
      </c>
      <c r="S31" s="79">
        <f>MIN(R31*Constantes!$E$17,0.8*(V30+Observaciones!$F30-T31-U31-Constantes!$D$14))</f>
        <v>2.6166842191860358</v>
      </c>
      <c r="T31" s="79">
        <f>IF(Observaciones!$F30&gt;0.05*Constantes!$E$18,((Observaciones!$F30-0.05*Constantes!$E$18)^2)/(Observaciones!$F30+0.95*Constantes!$E$18),0)</f>
        <v>0</v>
      </c>
      <c r="U31" s="79">
        <f>MAX(0,V30+Observaciones!$F30-T31-Constantes!$D$13)</f>
        <v>0</v>
      </c>
      <c r="V31" s="79">
        <f>V30+Observaciones!$F30-T31-S31-U31-W30</f>
        <v>35.05878027162003</v>
      </c>
      <c r="W31" s="79">
        <f>MAX(0,(V31-Constantes!$D$14)*(1-EXP(-Constantes!$D$22)))</f>
        <v>0.93875322640491898</v>
      </c>
      <c r="X31" s="79">
        <f t="shared" si="3"/>
        <v>92.933574339623434</v>
      </c>
      <c r="Y31" s="79">
        <f>MAX(0,(X31-Constantes!$D$13)*(1-EXP(-Constantes!$D$23)))</f>
        <v>0.48708078212839567</v>
      </c>
      <c r="Z31" s="79">
        <f t="shared" si="4"/>
        <v>1.4258340085333145</v>
      </c>
      <c r="AA31" s="79">
        <f>0.0526*T31*Observaciones!$F30^1.218</f>
        <v>0</v>
      </c>
      <c r="AB31" s="79">
        <f>AA31*Constantes!$E$29</f>
        <v>0</v>
      </c>
      <c r="AC31" s="79">
        <f t="shared" si="5"/>
        <v>0</v>
      </c>
      <c r="AD31" s="16"/>
      <c r="AE31" s="78">
        <v>25</v>
      </c>
      <c r="AF31" s="136">
        <f>ETo!$I30*((1-Constantes!$F$19)*ETo!$K30+ETo!$L30)</f>
        <v>4.4851045636823077</v>
      </c>
      <c r="AG31" s="79">
        <f>MIN(AF31*Constantes!$F$17,0.8*(AJ30+Observaciones!$F30-AH31-AI31-Constantes!$D$14))</f>
        <v>2.410151683727014</v>
      </c>
      <c r="AH31" s="79">
        <f>IF(Observaciones!$F30&gt;0.05*Constantes!$F$18,((Observaciones!$F30-0.05*Constantes!$F$18)^2)/(Observaciones!$F30+0.95*Constantes!$F$18),0)</f>
        <v>0</v>
      </c>
      <c r="AI31" s="79">
        <f>MAX(0,AJ30+Observaciones!$F30-AH31-Constantes!$D$13)</f>
        <v>0</v>
      </c>
      <c r="AJ31" s="79">
        <f>AJ30+Observaciones!$F30-AH31-AG31-AI31-AK30</f>
        <v>35.634609505701178</v>
      </c>
      <c r="AK31" s="79">
        <f>MAX(0,(AJ31-Constantes!$D$14)*(1-EXP(-Constantes!$D$22)))</f>
        <v>0.95836808403011731</v>
      </c>
      <c r="AL31" s="79">
        <f t="shared" si="6"/>
        <v>94.181623627169145</v>
      </c>
      <c r="AM31" s="79">
        <f>MAX(0,(AL31-Constantes!$D$13)*(1-EXP(-Constantes!$D$23)))</f>
        <v>0.49937810902076424</v>
      </c>
      <c r="AN31" s="79">
        <f t="shared" si="7"/>
        <v>1.4577461930508815</v>
      </c>
      <c r="AO31" s="79">
        <f>0.0526*AH31*Observaciones!$F30^1.218</f>
        <v>0</v>
      </c>
      <c r="AP31" s="79">
        <f>AO31*Constantes!$F$29</f>
        <v>0</v>
      </c>
      <c r="AQ31" s="79">
        <f t="shared" si="8"/>
        <v>0</v>
      </c>
      <c r="AR31" s="16"/>
      <c r="AS31" s="78">
        <v>25</v>
      </c>
      <c r="AT31" s="79">
        <f>0.0526*Observaciones!$F30^2.218</f>
        <v>0</v>
      </c>
      <c r="AU31" s="79">
        <f>IF(Observaciones!$F30&gt;0.05*$AY$7,((Observaciones!$F30-0.05*$AY$7)^2)/(Observaciones!$F30+0.95*$AY$7),0)</f>
        <v>0</v>
      </c>
      <c r="AV31" s="79">
        <f>0.0526*AU31*Observaciones!$F30^1.218</f>
        <v>0</v>
      </c>
      <c r="AW31" s="30"/>
      <c r="AX31" s="30"/>
      <c r="AY31" s="110"/>
      <c r="AZ31" s="41"/>
    </row>
    <row r="32" spans="2:52" s="3" customFormat="1" x14ac:dyDescent="0.3">
      <c r="B32" s="40"/>
      <c r="C32" s="78">
        <v>26</v>
      </c>
      <c r="D32" s="136">
        <f>ETo!$I31*((1-Constantes!$D$19)*ETo!$K31+ETo!$L31)</f>
        <v>4.1574537828091875</v>
      </c>
      <c r="E32" s="79">
        <f>MIN(D32*Constantes!$D$17,0.8*(H31+Observaciones!$F31-F32-G32-Constantes!$D$14))</f>
        <v>2.0830448446885157</v>
      </c>
      <c r="F32" s="79">
        <f>IF(Observaciones!$F31&gt;0.05*Constantes!$D$18,((Observaciones!$F31-0.05*Constantes!$D$18)^2)/(Observaciones!$F31+0.95*Constantes!$D$18),0)</f>
        <v>6.128057563687314E-3</v>
      </c>
      <c r="G32" s="79">
        <f>MAX(0,H31+Observaciones!$F31-F32-Constantes!$D$13)</f>
        <v>0</v>
      </c>
      <c r="H32" s="79">
        <f>H31+Observaciones!$F31-F32-E32-G32-I31</f>
        <v>37.47130440539911</v>
      </c>
      <c r="I32" s="79">
        <f>MAX(0,(H32-Constantes!$D$14)*(1-EXP(-Constantes!$D$22)))</f>
        <v>1.0209326549588413</v>
      </c>
      <c r="J32" s="79">
        <f t="shared" si="0"/>
        <v>90.409771107932826</v>
      </c>
      <c r="K32" s="79">
        <f>MAX(0,(J32-Constantes!$D$13)*(1-EXP(-Constantes!$D$23)))</f>
        <v>0.46221314776345168</v>
      </c>
      <c r="L32" s="79">
        <f t="shared" si="1"/>
        <v>1.4892738602859803</v>
      </c>
      <c r="M32" s="79">
        <f>0.0526*F32*Observaciones!$F31^1.218</f>
        <v>1.7442858180437373E-3</v>
      </c>
      <c r="N32" s="79">
        <f>M32*Constantes!$D$29</f>
        <v>2.5886949033241468E-5</v>
      </c>
      <c r="O32" s="79">
        <f t="shared" si="2"/>
        <v>1.7382262405566216</v>
      </c>
      <c r="P32" s="16"/>
      <c r="Q32" s="78">
        <v>26</v>
      </c>
      <c r="R32" s="136">
        <f>ETo!$I31*((1-Constantes!$E$19)*ETo!$K31+ETo!$L31)</f>
        <v>4.5436805584909017</v>
      </c>
      <c r="S32" s="79">
        <f>MIN(R32*Constantes!$E$17,0.8*(V31+Observaciones!$F31-T32-U32-Constantes!$D$14))</f>
        <v>2.6186665944886203</v>
      </c>
      <c r="T32" s="79">
        <f>IF(Observaciones!$F31&gt;0.05*Constantes!$E$18,((Observaciones!$F31-0.05*Constantes!$E$18)^2)/(Observaciones!$F31+0.95*Constantes!$E$18),0)</f>
        <v>0</v>
      </c>
      <c r="U32" s="79">
        <f>MAX(0,V31+Observaciones!$F31-T32-Constantes!$D$13)</f>
        <v>0</v>
      </c>
      <c r="V32" s="79">
        <f>V31+Observaciones!$F31-T32-S32-U32-W31</f>
        <v>35.501360450726487</v>
      </c>
      <c r="W32" s="79">
        <f>MAX(0,(V32-Constantes!$D$14)*(1-EXP(-Constantes!$D$22)))</f>
        <v>0.95382913205038422</v>
      </c>
      <c r="X32" s="79">
        <f t="shared" si="3"/>
        <v>92.446493557495032</v>
      </c>
      <c r="Y32" s="79">
        <f>MAX(0,(X32-Constantes!$D$13)*(1-EXP(-Constantes!$D$23)))</f>
        <v>0.48228145916848081</v>
      </c>
      <c r="Z32" s="79">
        <f t="shared" si="4"/>
        <v>1.436110591218865</v>
      </c>
      <c r="AA32" s="79">
        <f>0.0526*T32*Observaciones!$F31^1.218</f>
        <v>0</v>
      </c>
      <c r="AB32" s="79">
        <f>AA32*Constantes!$E$29</f>
        <v>0</v>
      </c>
      <c r="AC32" s="79">
        <f t="shared" si="5"/>
        <v>0</v>
      </c>
      <c r="AD32" s="16"/>
      <c r="AE32" s="78">
        <v>26</v>
      </c>
      <c r="AF32" s="136">
        <f>ETo!$I31*((1-Constantes!$F$19)*ETo!$K31+ETo!$L31)</f>
        <v>4.4885053048220858</v>
      </c>
      <c r="AG32" s="79">
        <f>MIN(AF32*Constantes!$F$17,0.8*(AJ31+Observaciones!$F31-AH32-AI32-Constantes!$D$14))</f>
        <v>2.4119791332028466</v>
      </c>
      <c r="AH32" s="79">
        <f>IF(Observaciones!$F31&gt;0.05*Constantes!$F$18,((Observaciones!$F31-0.05*Constantes!$F$18)^2)/(Observaciones!$F31+0.95*Constantes!$F$18),0)</f>
        <v>0</v>
      </c>
      <c r="AI32" s="79">
        <f>MAX(0,AJ31+Observaciones!$F31-AH32-Constantes!$D$13)</f>
        <v>0</v>
      </c>
      <c r="AJ32" s="79">
        <f>AJ31+Observaciones!$F31-AH32-AG32-AI32-AK31</f>
        <v>36.26426228846821</v>
      </c>
      <c r="AK32" s="79">
        <f>MAX(0,(AJ32-Constantes!$D$14)*(1-EXP(-Constantes!$D$22)))</f>
        <v>0.97981636931384908</v>
      </c>
      <c r="AL32" s="79">
        <f t="shared" si="6"/>
        <v>93.682245518148378</v>
      </c>
      <c r="AM32" s="79">
        <f>MAX(0,(AL32-Constantes!$D$13)*(1-EXP(-Constantes!$D$23)))</f>
        <v>0.49445761756998385</v>
      </c>
      <c r="AN32" s="79">
        <f t="shared" si="7"/>
        <v>1.474273986883833</v>
      </c>
      <c r="AO32" s="79">
        <f>0.0526*AH32*Observaciones!$F31^1.218</f>
        <v>0</v>
      </c>
      <c r="AP32" s="79">
        <f>AO32*Constantes!$F$29</f>
        <v>0</v>
      </c>
      <c r="AQ32" s="79">
        <f t="shared" si="8"/>
        <v>0</v>
      </c>
      <c r="AR32" s="16"/>
      <c r="AS32" s="78">
        <v>26</v>
      </c>
      <c r="AT32" s="79">
        <f>0.0526*Observaciones!$F31^2.218</f>
        <v>1.1385570712519109</v>
      </c>
      <c r="AU32" s="79">
        <f>IF(Observaciones!$F31&gt;0.05*$AY$7,((Observaciones!$F31-0.05*$AY$7)^2)/(Observaciones!$F31+0.95*$AY$7),0)</f>
        <v>0.13940420338375761</v>
      </c>
      <c r="AV32" s="79">
        <f>0.0526*AU32*Observaciones!$F31^1.218</f>
        <v>3.9679910381204199E-2</v>
      </c>
      <c r="AW32" s="30"/>
      <c r="AX32" s="30"/>
      <c r="AY32" s="110"/>
      <c r="AZ32" s="41"/>
    </row>
    <row r="33" spans="2:52" s="3" customFormat="1" x14ac:dyDescent="0.3">
      <c r="B33" s="40"/>
      <c r="C33" s="78">
        <v>27</v>
      </c>
      <c r="D33" s="136">
        <f>ETo!$I32*((1-Constantes!$D$19)*ETo!$K32+ETo!$L32)</f>
        <v>4.2040459269017667</v>
      </c>
      <c r="E33" s="79">
        <f>MIN(D33*Constantes!$D$17,0.8*(H32+Observaciones!$F32-F33-G33-Constantes!$D$14))</f>
        <v>2.106389307579803</v>
      </c>
      <c r="F33" s="79">
        <f>IF(Observaciones!$F32&gt;0.05*Constantes!$D$18,((Observaciones!$F32-0.05*Constantes!$D$18)^2)/(Observaciones!$F32+0.95*Constantes!$D$18),0)</f>
        <v>0</v>
      </c>
      <c r="G33" s="79">
        <f>MAX(0,H32+Observaciones!$F32-F33-Constantes!$D$13)</f>
        <v>0</v>
      </c>
      <c r="H33" s="79">
        <f>H32+Observaciones!$F32-F33-E33-G33-I32</f>
        <v>34.443982442860467</v>
      </c>
      <c r="I33" s="79">
        <f>MAX(0,(H33-Constantes!$D$14)*(1-EXP(-Constantes!$D$22)))</f>
        <v>0.91781095538833413</v>
      </c>
      <c r="J33" s="79">
        <f t="shared" si="0"/>
        <v>89.947557960169377</v>
      </c>
      <c r="K33" s="79">
        <f>MAX(0,(J33-Constantes!$D$13)*(1-EXP(-Constantes!$D$23)))</f>
        <v>0.45765885152794378</v>
      </c>
      <c r="L33" s="79">
        <f t="shared" si="1"/>
        <v>1.3754698069162778</v>
      </c>
      <c r="M33" s="79">
        <f>0.0526*F33*Observaciones!$F32^1.218</f>
        <v>0</v>
      </c>
      <c r="N33" s="79">
        <f>M33*Constantes!$D$29</f>
        <v>0</v>
      </c>
      <c r="O33" s="79">
        <f t="shared" si="2"/>
        <v>0</v>
      </c>
      <c r="P33" s="16"/>
      <c r="Q33" s="78">
        <v>27</v>
      </c>
      <c r="R33" s="136">
        <f>ETo!$I32*((1-Constantes!$E$19)*ETo!$K32+ETo!$L32)</f>
        <v>4.5940332102802044</v>
      </c>
      <c r="S33" s="79">
        <f>MIN(R33*Constantes!$E$17,0.8*(V32+Observaciones!$F32-T33-U33-Constantes!$D$14))</f>
        <v>2.6476864178426545</v>
      </c>
      <c r="T33" s="79">
        <f>IF(Observaciones!$F32&gt;0.05*Constantes!$E$18,((Observaciones!$F32-0.05*Constantes!$E$18)^2)/(Observaciones!$F32+0.95*Constantes!$E$18),0)</f>
        <v>0</v>
      </c>
      <c r="U33" s="79">
        <f>MAX(0,V32+Observaciones!$F32-T33-Constantes!$D$13)</f>
        <v>0</v>
      </c>
      <c r="V33" s="79">
        <f>V32+Observaciones!$F32-T33-S33-U33-W32</f>
        <v>31.999844900833448</v>
      </c>
      <c r="W33" s="79">
        <f>MAX(0,(V33-Constantes!$D$14)*(1-EXP(-Constantes!$D$22)))</f>
        <v>0.8345546580942893</v>
      </c>
      <c r="X33" s="79">
        <f t="shared" si="3"/>
        <v>91.964212098326556</v>
      </c>
      <c r="Y33" s="79">
        <f>MAX(0,(X33-Constantes!$D$13)*(1-EXP(-Constantes!$D$23)))</f>
        <v>0.47752942508079982</v>
      </c>
      <c r="Z33" s="79">
        <f t="shared" si="4"/>
        <v>1.3120840831750891</v>
      </c>
      <c r="AA33" s="79">
        <f>0.0526*T33*Observaciones!$F32^1.218</f>
        <v>0</v>
      </c>
      <c r="AB33" s="79">
        <f>AA33*Constantes!$E$29</f>
        <v>0</v>
      </c>
      <c r="AC33" s="79">
        <f t="shared" si="5"/>
        <v>0</v>
      </c>
      <c r="AD33" s="16"/>
      <c r="AE33" s="78">
        <v>27</v>
      </c>
      <c r="AF33" s="136">
        <f>ETo!$I32*((1-Constantes!$F$19)*ETo!$K32+ETo!$L32)</f>
        <v>4.5383207412261424</v>
      </c>
      <c r="AG33" s="79">
        <f>MIN(AF33*Constantes!$F$17,0.8*(AJ32+Observaciones!$F32-AH33-AI33-Constantes!$D$14))</f>
        <v>2.4387483547940287</v>
      </c>
      <c r="AH33" s="79">
        <f>IF(Observaciones!$F32&gt;0.05*Constantes!$F$18,((Observaciones!$F32-0.05*Constantes!$F$18)^2)/(Observaciones!$F32+0.95*Constantes!$F$18),0)</f>
        <v>0</v>
      </c>
      <c r="AI33" s="79">
        <f>MAX(0,AJ32+Observaciones!$F32-AH33-Constantes!$D$13)</f>
        <v>0</v>
      </c>
      <c r="AJ33" s="79">
        <f>AJ32+Observaciones!$F32-AH33-AG33-AI33-AK32</f>
        <v>32.94569756436033</v>
      </c>
      <c r="AK33" s="79">
        <f>MAX(0,(AJ33-Constantes!$D$14)*(1-EXP(-Constantes!$D$22)))</f>
        <v>0.86677387211022772</v>
      </c>
      <c r="AL33" s="79">
        <f t="shared" si="6"/>
        <v>93.1877879005784</v>
      </c>
      <c r="AM33" s="79">
        <f>MAX(0,(AL33-Constantes!$D$13)*(1-EXP(-Constantes!$D$23)))</f>
        <v>0.48958560889343783</v>
      </c>
      <c r="AN33" s="79">
        <f t="shared" si="7"/>
        <v>1.3563594810036657</v>
      </c>
      <c r="AO33" s="79">
        <f>0.0526*AH33*Observaciones!$F32^1.218</f>
        <v>0</v>
      </c>
      <c r="AP33" s="79">
        <f>AO33*Constantes!$F$29</f>
        <v>0</v>
      </c>
      <c r="AQ33" s="79">
        <f t="shared" si="8"/>
        <v>0</v>
      </c>
      <c r="AR33" s="16"/>
      <c r="AS33" s="78">
        <v>27</v>
      </c>
      <c r="AT33" s="79">
        <f>0.0526*Observaciones!$F32^2.218</f>
        <v>3.1840930012055863E-4</v>
      </c>
      <c r="AU33" s="79">
        <f>IF(Observaciones!$F32&gt;0.05*$AY$7,((Observaciones!$F32-0.05*$AY$7)^2)/(Observaciones!$F32+0.95*$AY$7),0)</f>
        <v>0</v>
      </c>
      <c r="AV33" s="79">
        <f>0.0526*AU33*Observaciones!$F32^1.218</f>
        <v>0</v>
      </c>
      <c r="AW33" s="30"/>
      <c r="AX33" s="30"/>
      <c r="AY33" s="110"/>
      <c r="AZ33" s="41"/>
    </row>
    <row r="34" spans="2:52" s="3" customFormat="1" x14ac:dyDescent="0.3">
      <c r="B34" s="40"/>
      <c r="C34" s="78">
        <v>28</v>
      </c>
      <c r="D34" s="136">
        <f>ETo!$I33*((1-Constantes!$D$19)*ETo!$K33+ETo!$L33)</f>
        <v>4.1677973979070604</v>
      </c>
      <c r="E34" s="79">
        <f>MIN(D34*Constantes!$D$17,0.8*(H33+Observaciones!$F33-F34-G34-Constantes!$D$14))</f>
        <v>2.0882273951702932</v>
      </c>
      <c r="F34" s="79">
        <f>IF(Observaciones!$F33&gt;0.05*Constantes!$D$18,((Observaciones!$F33-0.05*Constantes!$D$18)^2)/(Observaciones!$F33+0.95*Constantes!$D$18),0)</f>
        <v>0</v>
      </c>
      <c r="G34" s="79">
        <f>MAX(0,H33+Observaciones!$F33-F34-Constantes!$D$13)</f>
        <v>0</v>
      </c>
      <c r="H34" s="79">
        <f>H33+Observaciones!$F33-F34-E34-G34-I33</f>
        <v>31.437944092301841</v>
      </c>
      <c r="I34" s="79">
        <f>MAX(0,(H34-Constantes!$D$14)*(1-EXP(-Constantes!$D$22)))</f>
        <v>0.81541425377560539</v>
      </c>
      <c r="J34" s="79">
        <f t="shared" si="0"/>
        <v>89.489899108641438</v>
      </c>
      <c r="K34" s="79">
        <f>MAX(0,(J34-Constantes!$D$13)*(1-EXP(-Constantes!$D$23)))</f>
        <v>0.45314942985799317</v>
      </c>
      <c r="L34" s="79">
        <f t="shared" si="1"/>
        <v>1.2685636836335985</v>
      </c>
      <c r="M34" s="79">
        <f>0.0526*F34*Observaciones!$F33^1.218</f>
        <v>0</v>
      </c>
      <c r="N34" s="79">
        <f>M34*Constantes!$D$29</f>
        <v>0</v>
      </c>
      <c r="O34" s="79">
        <f t="shared" si="2"/>
        <v>0</v>
      </c>
      <c r="P34" s="16"/>
      <c r="Q34" s="78">
        <v>28</v>
      </c>
      <c r="R34" s="136">
        <f>ETo!$I33*((1-Constantes!$E$19)*ETo!$K33+ETo!$L33)</f>
        <v>4.5548953165820549</v>
      </c>
      <c r="S34" s="79">
        <f>MIN(R34*Constantes!$E$17,0.8*(V33+Observaciones!$F33-T34-U34-Constantes!$D$14))</f>
        <v>2.6251300137366336</v>
      </c>
      <c r="T34" s="79">
        <f>IF(Observaciones!$F33&gt;0.05*Constantes!$E$18,((Observaciones!$F33-0.05*Constantes!$E$18)^2)/(Observaciones!$F33+0.95*Constantes!$E$18),0)</f>
        <v>0</v>
      </c>
      <c r="U34" s="79">
        <f>MAX(0,V33+Observaciones!$F33-T34-Constantes!$D$13)</f>
        <v>0</v>
      </c>
      <c r="V34" s="79">
        <f>V33+Observaciones!$F33-T34-S34-U34-W33</f>
        <v>28.540160229002524</v>
      </c>
      <c r="W34" s="79">
        <f>MAX(0,(V34-Constantes!$D$14)*(1-EXP(-Constantes!$D$22)))</f>
        <v>0.71670509740928723</v>
      </c>
      <c r="X34" s="79">
        <f t="shared" si="3"/>
        <v>91.486682673245753</v>
      </c>
      <c r="Y34" s="79">
        <f>MAX(0,(X34-Constantes!$D$13)*(1-EXP(-Constantes!$D$23)))</f>
        <v>0.47282421391683094</v>
      </c>
      <c r="Z34" s="79">
        <f t="shared" si="4"/>
        <v>1.1895293113261181</v>
      </c>
      <c r="AA34" s="79">
        <f>0.0526*T34*Observaciones!$F33^1.218</f>
        <v>0</v>
      </c>
      <c r="AB34" s="79">
        <f>AA34*Constantes!$E$29</f>
        <v>0</v>
      </c>
      <c r="AC34" s="79">
        <f t="shared" si="5"/>
        <v>0</v>
      </c>
      <c r="AD34" s="16"/>
      <c r="AE34" s="78">
        <v>28</v>
      </c>
      <c r="AF34" s="136">
        <f>ETo!$I33*((1-Constantes!$F$19)*ETo!$K33+ETo!$L33)</f>
        <v>4.4995956139141988</v>
      </c>
      <c r="AG34" s="79">
        <f>MIN(AF34*Constantes!$F$17,0.8*(AJ33+Observaciones!$F33-AH34-AI34-Constantes!$D$14))</f>
        <v>2.4179387104550356</v>
      </c>
      <c r="AH34" s="79">
        <f>IF(Observaciones!$F33&gt;0.05*Constantes!$F$18,((Observaciones!$F33-0.05*Constantes!$F$18)^2)/(Observaciones!$F33+0.95*Constantes!$F$18),0)</f>
        <v>0</v>
      </c>
      <c r="AI34" s="79">
        <f>MAX(0,AJ33+Observaciones!$F33-AH34-Constantes!$D$13)</f>
        <v>0</v>
      </c>
      <c r="AJ34" s="79">
        <f>AJ33+Observaciones!$F33-AH34-AG34-AI34-AK33</f>
        <v>29.660984981795067</v>
      </c>
      <c r="AK34" s="79">
        <f>MAX(0,(AJ34-Constantes!$D$14)*(1-EXP(-Constantes!$D$22)))</f>
        <v>0.75488450312130373</v>
      </c>
      <c r="AL34" s="79">
        <f t="shared" si="6"/>
        <v>92.698202291684964</v>
      </c>
      <c r="AM34" s="79">
        <f>MAX(0,(AL34-Constantes!$D$13)*(1-EXP(-Constantes!$D$23)))</f>
        <v>0.48476160527880385</v>
      </c>
      <c r="AN34" s="79">
        <f t="shared" si="7"/>
        <v>1.2396461084001076</v>
      </c>
      <c r="AO34" s="79">
        <f>0.0526*AH34*Observaciones!$F33^1.218</f>
        <v>0</v>
      </c>
      <c r="AP34" s="79">
        <f>AO34*Constantes!$F$29</f>
        <v>0</v>
      </c>
      <c r="AQ34" s="79">
        <f t="shared" si="8"/>
        <v>0</v>
      </c>
      <c r="AR34" s="16"/>
      <c r="AS34" s="78">
        <v>28</v>
      </c>
      <c r="AT34" s="79">
        <f>0.0526*Observaciones!$F33^2.218</f>
        <v>0</v>
      </c>
      <c r="AU34" s="79">
        <f>IF(Observaciones!$F33&gt;0.05*$AY$7,((Observaciones!$F33-0.05*$AY$7)^2)/(Observaciones!$F33+0.95*$AY$7),0)</f>
        <v>0</v>
      </c>
      <c r="AV34" s="79">
        <f>0.0526*AU34*Observaciones!$F33^1.218</f>
        <v>0</v>
      </c>
      <c r="AW34" s="30"/>
      <c r="AX34" s="30"/>
      <c r="AY34" s="110"/>
      <c r="AZ34" s="41"/>
    </row>
    <row r="35" spans="2:52" s="3" customFormat="1" x14ac:dyDescent="0.3">
      <c r="B35" s="40"/>
      <c r="C35" s="78">
        <v>29</v>
      </c>
      <c r="D35" s="136">
        <f>ETo!$I34*((1-Constantes!$D$19)*ETo!$K34+ETo!$L34)</f>
        <v>3.9748507241339537</v>
      </c>
      <c r="E35" s="79">
        <f>MIN(D35*Constantes!$D$17,0.8*(H34+Observaciones!$F34-F35-G35-Constantes!$D$14))</f>
        <v>1.9915536628573167</v>
      </c>
      <c r="F35" s="79">
        <f>IF(Observaciones!$F34&gt;0.05*Constantes!$D$18,((Observaciones!$F34-0.05*Constantes!$D$18)^2)/(Observaciones!$F34+0.95*Constantes!$D$18),0)</f>
        <v>0</v>
      </c>
      <c r="G35" s="79">
        <f>MAX(0,H34+Observaciones!$F34-F35-Constantes!$D$13)</f>
        <v>0</v>
      </c>
      <c r="H35" s="79">
        <f>H34+Observaciones!$F34-F35-E35-G35-I34</f>
        <v>30.330976175668923</v>
      </c>
      <c r="I35" s="79">
        <f>MAX(0,(H35-Constantes!$D$14)*(1-EXP(-Constantes!$D$22)))</f>
        <v>0.77770686277267276</v>
      </c>
      <c r="J35" s="79">
        <f t="shared" si="0"/>
        <v>89.036749678783451</v>
      </c>
      <c r="K35" s="79">
        <f>MAX(0,(J35-Constantes!$D$13)*(1-EXP(-Constantes!$D$23)))</f>
        <v>0.44868444059381718</v>
      </c>
      <c r="L35" s="79">
        <f t="shared" si="1"/>
        <v>1.2263913033664899</v>
      </c>
      <c r="M35" s="79">
        <f>0.0526*F35*Observaciones!$F34^1.218</f>
        <v>0</v>
      </c>
      <c r="N35" s="79">
        <f>M35*Constantes!$D$29</f>
        <v>0</v>
      </c>
      <c r="O35" s="79">
        <f t="shared" si="2"/>
        <v>0</v>
      </c>
      <c r="P35" s="16"/>
      <c r="Q35" s="78">
        <v>29</v>
      </c>
      <c r="R35" s="136">
        <f>ETo!$I34*((1-Constantes!$E$19)*ETo!$K34+ETo!$L34)</f>
        <v>4.3459530625068226</v>
      </c>
      <c r="S35" s="79">
        <f>MIN(R35*Constantes!$E$17,0.8*(V34+Observaciones!$F34-T35-U35-Constantes!$D$14))</f>
        <v>2.5047099943535609</v>
      </c>
      <c r="T35" s="79">
        <f>IF(Observaciones!$F34&gt;0.05*Constantes!$E$18,((Observaciones!$F34-0.05*Constantes!$E$18)^2)/(Observaciones!$F34+0.95*Constantes!$E$18),0)</f>
        <v>0</v>
      </c>
      <c r="U35" s="79">
        <f>MAX(0,V34+Observaciones!$F34-T35-Constantes!$D$13)</f>
        <v>0</v>
      </c>
      <c r="V35" s="79">
        <f>V34+Observaciones!$F34-T35-S35-U35-W34</f>
        <v>27.018745137239673</v>
      </c>
      <c r="W35" s="79">
        <f>MAX(0,(V35-Constantes!$D$14)*(1-EXP(-Constantes!$D$22)))</f>
        <v>0.66488011415470161</v>
      </c>
      <c r="X35" s="79">
        <f t="shared" si="3"/>
        <v>91.013858459328915</v>
      </c>
      <c r="Y35" s="79">
        <f>MAX(0,(X35-Constantes!$D$13)*(1-EXP(-Constantes!$D$23)))</f>
        <v>0.46816536431915462</v>
      </c>
      <c r="Z35" s="79">
        <f t="shared" si="4"/>
        <v>1.1330454784738562</v>
      </c>
      <c r="AA35" s="79">
        <f>0.0526*T35*Observaciones!$F34^1.218</f>
        <v>0</v>
      </c>
      <c r="AB35" s="79">
        <f>AA35*Constantes!$E$29</f>
        <v>0</v>
      </c>
      <c r="AC35" s="79">
        <f t="shared" si="5"/>
        <v>0</v>
      </c>
      <c r="AD35" s="16"/>
      <c r="AE35" s="78">
        <v>29</v>
      </c>
      <c r="AF35" s="136">
        <f>ETo!$I34*((1-Constantes!$F$19)*ETo!$K34+ETo!$L34)</f>
        <v>4.2929384427392705</v>
      </c>
      <c r="AG35" s="79">
        <f>MIN(AF35*Constantes!$F$17,0.8*(AJ34+Observaciones!$F34-AH35-AI35-Constantes!$D$14))</f>
        <v>2.3068877590246877</v>
      </c>
      <c r="AH35" s="79">
        <f>IF(Observaciones!$F34&gt;0.05*Constantes!$F$18,((Observaciones!$F34-0.05*Constantes!$F$18)^2)/(Observaciones!$F34+0.95*Constantes!$F$18),0)</f>
        <v>0</v>
      </c>
      <c r="AI35" s="79">
        <f>MAX(0,AJ34+Observaciones!$F34-AH35-Constantes!$D$13)</f>
        <v>0</v>
      </c>
      <c r="AJ35" s="79">
        <f>AJ34+Observaciones!$F34-AH35-AG35-AI35-AK34</f>
        <v>28.299212719649077</v>
      </c>
      <c r="AK35" s="79">
        <f>MAX(0,(AJ35-Constantes!$D$14)*(1-EXP(-Constantes!$D$22)))</f>
        <v>0.70849754070429372</v>
      </c>
      <c r="AL35" s="79">
        <f t="shared" si="6"/>
        <v>92.213440686406159</v>
      </c>
      <c r="AM35" s="79">
        <f>MAX(0,(AL35-Constantes!$D$13)*(1-EXP(-Constantes!$D$23)))</f>
        <v>0.47998513372077295</v>
      </c>
      <c r="AN35" s="79">
        <f t="shared" si="7"/>
        <v>1.1884826744250667</v>
      </c>
      <c r="AO35" s="79">
        <f>0.0526*AH35*Observaciones!$F34^1.218</f>
        <v>0</v>
      </c>
      <c r="AP35" s="79">
        <f>AO35*Constantes!$F$29</f>
        <v>0</v>
      </c>
      <c r="AQ35" s="79">
        <f t="shared" si="8"/>
        <v>0</v>
      </c>
      <c r="AR35" s="16"/>
      <c r="AS35" s="78">
        <v>29</v>
      </c>
      <c r="AT35" s="79">
        <f>0.0526*Observaciones!$F34^2.218</f>
        <v>0.17065595668433275</v>
      </c>
      <c r="AU35" s="79">
        <f>IF(Observaciones!$F34&gt;0.05*$AY$7,((Observaciones!$F34-0.05*$AY$7)^2)/(Observaciones!$F34+0.95*$AY$7),0)</f>
        <v>0</v>
      </c>
      <c r="AV35" s="79">
        <f>0.0526*AU35*Observaciones!$F34^1.218</f>
        <v>0</v>
      </c>
      <c r="AW35" s="30"/>
      <c r="AX35" s="30"/>
      <c r="AY35" s="110"/>
      <c r="AZ35" s="41"/>
    </row>
    <row r="36" spans="2:52" s="3" customFormat="1" x14ac:dyDescent="0.3">
      <c r="B36" s="40"/>
      <c r="C36" s="78">
        <v>30</v>
      </c>
      <c r="D36" s="136">
        <f>ETo!$I35*((1-Constantes!$D$19)*ETo!$K35+ETo!$L35)</f>
        <v>4.1471955318087037</v>
      </c>
      <c r="E36" s="79">
        <f>MIN(D36*Constantes!$D$17,0.8*(H35+Observaciones!$F35-F36-G36-Constantes!$D$14))</f>
        <v>2.077905064915031</v>
      </c>
      <c r="F36" s="79">
        <f>IF(Observaciones!$F35&gt;0.05*Constantes!$D$18,((Observaciones!$F35-0.05*Constantes!$D$18)^2)/(Observaciones!$F35+0.95*Constantes!$D$18),0)</f>
        <v>4.9331056336451448E-2</v>
      </c>
      <c r="G36" s="79">
        <f>MAX(0,H35+Observaciones!$F35-F36-Constantes!$D$13)</f>
        <v>0</v>
      </c>
      <c r="H36" s="79">
        <f>H35+Observaciones!$F35-F36-E36-G36-I35</f>
        <v>32.626033191644773</v>
      </c>
      <c r="I36" s="79">
        <f>MAX(0,(H36-Constantes!$D$14)*(1-EXP(-Constantes!$D$22)))</f>
        <v>0.85588493006359945</v>
      </c>
      <c r="J36" s="79">
        <f t="shared" si="0"/>
        <v>88.588065238189628</v>
      </c>
      <c r="K36" s="79">
        <f>MAX(0,(J36-Constantes!$D$13)*(1-EXP(-Constantes!$D$23)))</f>
        <v>0.44426344593233857</v>
      </c>
      <c r="L36" s="79">
        <f t="shared" si="1"/>
        <v>1.3494794323323895</v>
      </c>
      <c r="M36" s="79">
        <f>0.0526*F36*Observaciones!$F35^1.218</f>
        <v>1.9328503571761628E-2</v>
      </c>
      <c r="N36" s="79">
        <f>M36*Constantes!$D$29</f>
        <v>2.868543570526655E-4</v>
      </c>
      <c r="O36" s="79">
        <f t="shared" si="2"/>
        <v>21.256667584542374</v>
      </c>
      <c r="P36" s="16"/>
      <c r="Q36" s="78">
        <v>30</v>
      </c>
      <c r="R36" s="136">
        <f>ETo!$I35*((1-Constantes!$E$19)*ETo!$K35+ETo!$L35)</f>
        <v>4.5326692486839333</v>
      </c>
      <c r="S36" s="79">
        <f>MIN(R36*Constantes!$E$17,0.8*(V35+Observaciones!$F35-T36-U36-Constantes!$D$14))</f>
        <v>2.6123204289116435</v>
      </c>
      <c r="T36" s="79">
        <f>IF(Observaciones!$F35&gt;0.05*Constantes!$E$18,((Observaciones!$F35-0.05*Constantes!$E$18)^2)/(Observaciones!$F35+0.95*Constantes!$E$18),0)</f>
        <v>0</v>
      </c>
      <c r="U36" s="79">
        <f>MAX(0,V35+Observaciones!$F35-T36-Constantes!$D$13)</f>
        <v>0</v>
      </c>
      <c r="V36" s="79">
        <f>V35+Observaciones!$F35-T36-S36-U36-W35</f>
        <v>28.941544594173326</v>
      </c>
      <c r="W36" s="79">
        <f>MAX(0,(V36-Constantes!$D$14)*(1-EXP(-Constantes!$D$22)))</f>
        <v>0.73037772239917509</v>
      </c>
      <c r="X36" s="79">
        <f t="shared" si="3"/>
        <v>90.545693095009767</v>
      </c>
      <c r="Y36" s="79">
        <f>MAX(0,(X36-Constantes!$D$13)*(1-EXP(-Constantes!$D$23)))</f>
        <v>0.46355241947621584</v>
      </c>
      <c r="Z36" s="79">
        <f t="shared" si="4"/>
        <v>1.1939301418753909</v>
      </c>
      <c r="AA36" s="79">
        <f>0.0526*T36*Observaciones!$F35^1.218</f>
        <v>0</v>
      </c>
      <c r="AB36" s="79">
        <f>AA36*Constantes!$E$29</f>
        <v>0</v>
      </c>
      <c r="AC36" s="79">
        <f t="shared" si="5"/>
        <v>0</v>
      </c>
      <c r="AD36" s="16"/>
      <c r="AE36" s="78">
        <v>30</v>
      </c>
      <c r="AF36" s="136">
        <f>ETo!$I35*((1-Constantes!$F$19)*ETo!$K35+ETo!$L35)</f>
        <v>4.4776015748446154</v>
      </c>
      <c r="AG36" s="79">
        <f>MIN(AF36*Constantes!$F$17,0.8*(AJ35+Observaciones!$F35-AH36-AI36-Constantes!$D$14))</f>
        <v>2.4061198175969407</v>
      </c>
      <c r="AH36" s="79">
        <f>IF(Observaciones!$F35&gt;0.05*Constantes!$F$18,((Observaciones!$F35-0.05*Constantes!$F$18)^2)/(Observaciones!$F35+0.95*Constantes!$F$18),0)</f>
        <v>0</v>
      </c>
      <c r="AI36" s="79">
        <f>MAX(0,AJ35+Observaciones!$F35-AH36-Constantes!$D$13)</f>
        <v>0</v>
      </c>
      <c r="AJ36" s="79">
        <f>AJ35+Observaciones!$F35-AH36-AG36-AI36-AK35</f>
        <v>30.384595361347845</v>
      </c>
      <c r="AK36" s="79">
        <f>MAX(0,(AJ36-Constantes!$D$14)*(1-EXP(-Constantes!$D$22)))</f>
        <v>0.77953332907695716</v>
      </c>
      <c r="AL36" s="79">
        <f t="shared" si="6"/>
        <v>91.733455552685385</v>
      </c>
      <c r="AM36" s="79">
        <f>MAX(0,(AL36-Constantes!$D$13)*(1-EXP(-Constantes!$D$23)))</f>
        <v>0.47525572587467024</v>
      </c>
      <c r="AN36" s="79">
        <f t="shared" si="7"/>
        <v>1.2547890549516274</v>
      </c>
      <c r="AO36" s="79">
        <f>0.0526*AH36*Observaciones!$F35^1.218</f>
        <v>0</v>
      </c>
      <c r="AP36" s="79">
        <f>AO36*Constantes!$F$29</f>
        <v>0</v>
      </c>
      <c r="AQ36" s="79">
        <f t="shared" si="8"/>
        <v>0</v>
      </c>
      <c r="AR36" s="16"/>
      <c r="AS36" s="78">
        <v>30</v>
      </c>
      <c r="AT36" s="79">
        <f>0.0526*Observaciones!$F35^2.218</f>
        <v>2.0374227928075692</v>
      </c>
      <c r="AU36" s="79">
        <f>IF(Observaciones!$F35&gt;0.05*$AY$7,((Observaciones!$F35-0.05*$AY$7)^2)/(Observaciones!$F35+0.95*$AY$7),0)</f>
        <v>0.31566536171689474</v>
      </c>
      <c r="AV36" s="79">
        <f>0.0526*AU36*Observaciones!$F35^1.218</f>
        <v>0.12368150055035526</v>
      </c>
      <c r="AW36" s="30"/>
      <c r="AX36" s="30"/>
      <c r="AY36" s="110"/>
      <c r="AZ36" s="41"/>
    </row>
    <row r="37" spans="2:52" s="3" customFormat="1" x14ac:dyDescent="0.3">
      <c r="B37" s="40"/>
      <c r="C37" s="78">
        <v>31</v>
      </c>
      <c r="D37" s="136">
        <f>ETo!$I36*((1-Constantes!$D$19)*ETo!$K36+ETo!$L36)</f>
        <v>4.1062816789172203</v>
      </c>
      <c r="E37" s="79">
        <f>MIN(D37*Constantes!$D$17,0.8*(H36+Observaciones!$F36-F37-G37-Constantes!$D$14))</f>
        <v>2.0574056451272873</v>
      </c>
      <c r="F37" s="79">
        <f>IF(Observaciones!$F36&gt;0.05*Constantes!$D$18,((Observaciones!$F36-0.05*Constantes!$D$18)^2)/(Observaciones!$F36+0.95*Constantes!$D$18),0)</f>
        <v>0</v>
      </c>
      <c r="G37" s="79">
        <f>MAX(0,H36+Observaciones!$F36-F37-Constantes!$D$13)</f>
        <v>0</v>
      </c>
      <c r="H37" s="79">
        <f>H36+Observaciones!$F36-F37-E37-G37-I36</f>
        <v>32.812742616453882</v>
      </c>
      <c r="I37" s="79">
        <f>MAX(0,(H37-Constantes!$D$14)*(1-EXP(-Constantes!$D$22)))</f>
        <v>0.86224493849692818</v>
      </c>
      <c r="J37" s="79">
        <f t="shared" si="0"/>
        <v>88.143801792257293</v>
      </c>
      <c r="K37" s="79">
        <f>MAX(0,(J37-Constantes!$D$13)*(1-EXP(-Constantes!$D$23)))</f>
        <v>0.43988601238425845</v>
      </c>
      <c r="L37" s="79">
        <f t="shared" si="1"/>
        <v>1.3021309508811867</v>
      </c>
      <c r="M37" s="79">
        <f>0.0526*F37*Observaciones!$F36^1.218</f>
        <v>0</v>
      </c>
      <c r="N37" s="79">
        <f>M37*Constantes!$D$29</f>
        <v>0</v>
      </c>
      <c r="O37" s="79">
        <f t="shared" si="2"/>
        <v>0</v>
      </c>
      <c r="P37" s="16"/>
      <c r="Q37" s="78">
        <v>31</v>
      </c>
      <c r="R37" s="136">
        <f>ETo!$I36*((1-Constantes!$E$19)*ETo!$K36+ETo!$L36)</f>
        <v>4.4884419187190812</v>
      </c>
      <c r="S37" s="79">
        <f>MIN(R37*Constantes!$E$17,0.8*(V36+Observaciones!$F36-T37-U37-Constantes!$D$14))</f>
        <v>2.5868308219616232</v>
      </c>
      <c r="T37" s="79">
        <f>IF(Observaciones!$F36&gt;0.05*Constantes!$E$18,((Observaciones!$F36-0.05*Constantes!$E$18)^2)/(Observaciones!$F36+0.95*Constantes!$E$18),0)</f>
        <v>0</v>
      </c>
      <c r="U37" s="79">
        <f>MAX(0,V36+Observaciones!$F36-T37-Constantes!$D$13)</f>
        <v>0</v>
      </c>
      <c r="V37" s="79">
        <f>V36+Observaciones!$F36-T37-S37-U37-W36</f>
        <v>28.724336049812525</v>
      </c>
      <c r="W37" s="79">
        <f>MAX(0,(V37-Constantes!$D$14)*(1-EXP(-Constantes!$D$22)))</f>
        <v>0.72297880198935571</v>
      </c>
      <c r="X37" s="79">
        <f t="shared" si="3"/>
        <v>90.082140675533552</v>
      </c>
      <c r="Y37" s="79">
        <f>MAX(0,(X37-Constantes!$D$13)*(1-EXP(-Constantes!$D$23)))</f>
        <v>0.45898492707753236</v>
      </c>
      <c r="Z37" s="79">
        <f t="shared" si="4"/>
        <v>1.1819637290668881</v>
      </c>
      <c r="AA37" s="79">
        <f>0.0526*T37*Observaciones!$F36^1.218</f>
        <v>0</v>
      </c>
      <c r="AB37" s="79">
        <f>AA37*Constantes!$E$29</f>
        <v>0</v>
      </c>
      <c r="AC37" s="79">
        <f t="shared" si="5"/>
        <v>0</v>
      </c>
      <c r="AD37" s="16"/>
      <c r="AE37" s="78">
        <v>31</v>
      </c>
      <c r="AF37" s="136">
        <f>ETo!$I36*((1-Constantes!$F$19)*ETo!$K36+ETo!$L36)</f>
        <v>4.433847598747386</v>
      </c>
      <c r="AG37" s="79">
        <f>MIN(AF37*Constantes!$F$17,0.8*(AJ36+Observaciones!$F36-AH37-AI37-Constantes!$D$14))</f>
        <v>2.3826078308275815</v>
      </c>
      <c r="AH37" s="79">
        <f>IF(Observaciones!$F36&gt;0.05*Constantes!$F$18,((Observaciones!$F36-0.05*Constantes!$F$18)^2)/(Observaciones!$F36+0.95*Constantes!$F$18),0)</f>
        <v>0</v>
      </c>
      <c r="AI37" s="79">
        <f>MAX(0,AJ36+Observaciones!$F36-AH37-Constantes!$D$13)</f>
        <v>0</v>
      </c>
      <c r="AJ37" s="79">
        <f>AJ36+Observaciones!$F36-AH37-AG37-AI37-AK36</f>
        <v>30.322454201443303</v>
      </c>
      <c r="AK37" s="79">
        <f>MAX(0,(AJ37-Constantes!$D$14)*(1-EXP(-Constantes!$D$22)))</f>
        <v>0.7774165730457403</v>
      </c>
      <c r="AL37" s="79">
        <f t="shared" si="6"/>
        <v>91.25819982681071</v>
      </c>
      <c r="AM37" s="79">
        <f>MAX(0,(AL37-Constantes!$D$13)*(1-EXP(-Constantes!$D$23)))</f>
        <v>0.4705729180105323</v>
      </c>
      <c r="AN37" s="79">
        <f t="shared" si="7"/>
        <v>1.2479894910562725</v>
      </c>
      <c r="AO37" s="79">
        <f>0.0526*AH37*Observaciones!$F36^1.218</f>
        <v>0</v>
      </c>
      <c r="AP37" s="79">
        <f>AO37*Constantes!$F$29</f>
        <v>0</v>
      </c>
      <c r="AQ37" s="79">
        <f t="shared" si="8"/>
        <v>0</v>
      </c>
      <c r="AR37" s="16"/>
      <c r="AS37" s="78">
        <v>31</v>
      </c>
      <c r="AT37" s="79">
        <f>0.0526*Observaciones!$F36^2.218</f>
        <v>0.64688336193366625</v>
      </c>
      <c r="AU37" s="79">
        <f>IF(Observaciones!$F36&gt;0.05*$AY$7,((Observaciones!$F36-0.05*$AY$7)^2)/(Observaciones!$F36+0.95*$AY$7),0)</f>
        <v>5.1991254547749992E-2</v>
      </c>
      <c r="AV37" s="79">
        <f>0.0526*AU37*Observaciones!$F36^1.218</f>
        <v>1.0849121784837911E-2</v>
      </c>
      <c r="AW37" s="30"/>
      <c r="AX37" s="30"/>
      <c r="AY37" s="110"/>
      <c r="AZ37" s="41"/>
    </row>
    <row r="38" spans="2:52" s="3" customFormat="1" x14ac:dyDescent="0.3">
      <c r="B38" s="40"/>
      <c r="C38" s="78">
        <v>32</v>
      </c>
      <c r="D38" s="136">
        <f>ETo!$I37*((1-Constantes!$D$19)*ETo!$K37+ETo!$L37)</f>
        <v>4.1782370722208038</v>
      </c>
      <c r="E38" s="79">
        <f>MIN(D38*Constantes!$D$17,0.8*(H37+Observaciones!$F37-F38-G38-Constantes!$D$14))</f>
        <v>2.0934580750276113</v>
      </c>
      <c r="F38" s="79">
        <f>IF(Observaciones!$F37&gt;0.05*Constantes!$D$18,((Observaciones!$F37-0.05*Constantes!$D$18)^2)/(Observaciones!$F37+0.95*Constantes!$D$18),0)</f>
        <v>0</v>
      </c>
      <c r="G38" s="79">
        <f>MAX(0,H37+Observaciones!$F37-F38-Constantes!$D$13)</f>
        <v>0</v>
      </c>
      <c r="H38" s="79">
        <f>H37+Observaciones!$F37-F38-E38-G38-I37</f>
        <v>31.257039602929339</v>
      </c>
      <c r="I38" s="79">
        <f>MAX(0,(H38-Constantes!$D$14)*(1-EXP(-Constantes!$D$22)))</f>
        <v>0.80925198275360166</v>
      </c>
      <c r="J38" s="79">
        <f t="shared" si="0"/>
        <v>87.703915779873029</v>
      </c>
      <c r="K38" s="79">
        <f>MAX(0,(J38-Constantes!$D$13)*(1-EXP(-Constantes!$D$23)))</f>
        <v>0.43555171073155097</v>
      </c>
      <c r="L38" s="79">
        <f t="shared" si="1"/>
        <v>1.2448036934851525</v>
      </c>
      <c r="M38" s="79">
        <f>0.0526*F38*Observaciones!$F37^1.218</f>
        <v>0</v>
      </c>
      <c r="N38" s="79">
        <f>M38*Constantes!$D$29</f>
        <v>0</v>
      </c>
      <c r="O38" s="79">
        <f t="shared" si="2"/>
        <v>0</v>
      </c>
      <c r="P38" s="16"/>
      <c r="Q38" s="78">
        <v>32</v>
      </c>
      <c r="R38" s="136">
        <f>ETo!$I37*((1-Constantes!$E$19)*ETo!$K37+ETo!$L37)</f>
        <v>4.5662625473885319</v>
      </c>
      <c r="S38" s="79">
        <f>MIN(R38*Constantes!$E$17,0.8*(V37+Observaciones!$F37-T38-U38-Constantes!$D$14))</f>
        <v>2.6316813078255494</v>
      </c>
      <c r="T38" s="79">
        <f>IF(Observaciones!$F37&gt;0.05*Constantes!$E$18,((Observaciones!$F37-0.05*Constantes!$E$18)^2)/(Observaciones!$F37+0.95*Constantes!$E$18),0)</f>
        <v>0</v>
      </c>
      <c r="U38" s="79">
        <f>MAX(0,V37+Observaciones!$F37-T38-Constantes!$D$13)</f>
        <v>0</v>
      </c>
      <c r="V38" s="79">
        <f>V37+Observaciones!$F37-T38-S38-U38-W37</f>
        <v>26.769675939997619</v>
      </c>
      <c r="W38" s="79">
        <f>MAX(0,(V38-Constantes!$D$14)*(1-EXP(-Constantes!$D$22)))</f>
        <v>0.65639590294489558</v>
      </c>
      <c r="X38" s="79">
        <f t="shared" si="3"/>
        <v>89.623155748456014</v>
      </c>
      <c r="Y38" s="79">
        <f>MAX(0,(X38-Constantes!$D$13)*(1-EXP(-Constantes!$D$23)))</f>
        <v>0.45446243926934499</v>
      </c>
      <c r="Z38" s="79">
        <f t="shared" si="4"/>
        <v>1.1108583422142406</v>
      </c>
      <c r="AA38" s="79">
        <f>0.0526*T38*Observaciones!$F37^1.218</f>
        <v>0</v>
      </c>
      <c r="AB38" s="79">
        <f>AA38*Constantes!$E$29</f>
        <v>0</v>
      </c>
      <c r="AC38" s="79">
        <f t="shared" si="5"/>
        <v>0</v>
      </c>
      <c r="AD38" s="16"/>
      <c r="AE38" s="78">
        <v>32</v>
      </c>
      <c r="AF38" s="136">
        <f>ETo!$I37*((1-Constantes!$F$19)*ETo!$K37+ETo!$L37)</f>
        <v>4.5108303366502867</v>
      </c>
      <c r="AG38" s="79">
        <f>MIN(AF38*Constantes!$F$17,0.8*(AJ37+Observaciones!$F37-AH38-AI38-Constantes!$D$14))</f>
        <v>2.4239758909787281</v>
      </c>
      <c r="AH38" s="79">
        <f>IF(Observaciones!$F37&gt;0.05*Constantes!$F$18,((Observaciones!$F37-0.05*Constantes!$F$18)^2)/(Observaciones!$F37+0.95*Constantes!$F$18),0)</f>
        <v>0</v>
      </c>
      <c r="AI38" s="79">
        <f>MAX(0,AJ37+Observaciones!$F37-AH38-Constantes!$D$13)</f>
        <v>0</v>
      </c>
      <c r="AJ38" s="79">
        <f>AJ37+Observaciones!$F37-AH38-AG38-AI38-AK37</f>
        <v>28.521061737418833</v>
      </c>
      <c r="AK38" s="79">
        <f>MAX(0,(AJ38-Constantes!$D$14)*(1-EXP(-Constantes!$D$22)))</f>
        <v>0.71605453267394881</v>
      </c>
      <c r="AL38" s="79">
        <f t="shared" si="6"/>
        <v>90.787626908800178</v>
      </c>
      <c r="AM38" s="79">
        <f>MAX(0,(AL38-Constantes!$D$13)*(1-EXP(-Constantes!$D$23)))</f>
        <v>0.46593625096763774</v>
      </c>
      <c r="AN38" s="79">
        <f t="shared" si="7"/>
        <v>1.1819907836415866</v>
      </c>
      <c r="AO38" s="79">
        <f>0.0526*AH38*Observaciones!$F37^1.218</f>
        <v>0</v>
      </c>
      <c r="AP38" s="79">
        <f>AO38*Constantes!$F$29</f>
        <v>0</v>
      </c>
      <c r="AQ38" s="79">
        <f t="shared" si="8"/>
        <v>0</v>
      </c>
      <c r="AR38" s="16"/>
      <c r="AS38" s="78">
        <v>32</v>
      </c>
      <c r="AT38" s="79">
        <f>0.0526*Observaciones!$F37^2.218</f>
        <v>0.11094244358496377</v>
      </c>
      <c r="AU38" s="79">
        <f>IF(Observaciones!$F37&gt;0.05*$AY$7,((Observaciones!$F37-0.05*$AY$7)^2)/(Observaciones!$F37+0.95*$AY$7),0)</f>
        <v>0</v>
      </c>
      <c r="AV38" s="79">
        <f>0.0526*AU38*Observaciones!$F37^1.218</f>
        <v>0</v>
      </c>
      <c r="AW38" s="30"/>
      <c r="AX38" s="30"/>
      <c r="AY38" s="110"/>
      <c r="AZ38" s="41"/>
    </row>
    <row r="39" spans="2:52" s="3" customFormat="1" x14ac:dyDescent="0.3">
      <c r="B39" s="40"/>
      <c r="C39" s="78">
        <v>33</v>
      </c>
      <c r="D39" s="136">
        <f>ETo!$I38*((1-Constantes!$D$19)*ETo!$K38+ETo!$L38)</f>
        <v>4.2761229823492073</v>
      </c>
      <c r="E39" s="79">
        <f>MIN(D39*Constantes!$D$17,0.8*(H38+Observaciones!$F38-F39-G39-Constantes!$D$14))</f>
        <v>2.1425026949109953</v>
      </c>
      <c r="F39" s="79">
        <f>IF(Observaciones!$F38&gt;0.05*Constantes!$D$18,((Observaciones!$F38-0.05*Constantes!$D$18)^2)/(Observaciones!$F38+0.95*Constantes!$D$18),0)</f>
        <v>0</v>
      </c>
      <c r="G39" s="79">
        <f>MAX(0,H38+Observaciones!$F38-F39-Constantes!$D$13)</f>
        <v>0</v>
      </c>
      <c r="H39" s="79">
        <f>H38+Observaciones!$F38-F39-E39-G39-I38</f>
        <v>30.505284925264746</v>
      </c>
      <c r="I39" s="79">
        <f>MAX(0,(H39-Constantes!$D$14)*(1-EXP(-Constantes!$D$22)))</f>
        <v>0.78364445868442634</v>
      </c>
      <c r="J39" s="79">
        <f t="shared" si="0"/>
        <v>87.268364069141484</v>
      </c>
      <c r="K39" s="79">
        <f>MAX(0,(J39-Constantes!$D$13)*(1-EXP(-Constantes!$D$23)))</f>
        <v>0.43126011598537795</v>
      </c>
      <c r="L39" s="79">
        <f t="shared" si="1"/>
        <v>1.2149045746698044</v>
      </c>
      <c r="M39" s="79">
        <f>0.0526*F39*Observaciones!$F38^1.218</f>
        <v>0</v>
      </c>
      <c r="N39" s="79">
        <f>M39*Constantes!$D$29</f>
        <v>0</v>
      </c>
      <c r="O39" s="79">
        <f t="shared" si="2"/>
        <v>0</v>
      </c>
      <c r="P39" s="16"/>
      <c r="Q39" s="78">
        <v>33</v>
      </c>
      <c r="R39" s="136">
        <f>ETo!$I38*((1-Constantes!$E$19)*ETo!$K38+ETo!$L38)</f>
        <v>4.6718973118653047</v>
      </c>
      <c r="S39" s="79">
        <f>MIN(R39*Constantes!$E$17,0.8*(V38+Observaciones!$F38-T39-U39-Constantes!$D$14))</f>
        <v>2.692561958520737</v>
      </c>
      <c r="T39" s="79">
        <f>IF(Observaciones!$F38&gt;0.05*Constantes!$E$18,((Observaciones!$F38-0.05*Constantes!$E$18)^2)/(Observaciones!$F38+0.95*Constantes!$E$18),0)</f>
        <v>0</v>
      </c>
      <c r="U39" s="79">
        <f>MAX(0,V38+Observaciones!$F38-T39-Constantes!$D$13)</f>
        <v>0</v>
      </c>
      <c r="V39" s="79">
        <f>V38+Observaciones!$F38-T39-S39-U39-W38</f>
        <v>25.620718078531986</v>
      </c>
      <c r="W39" s="79">
        <f>MAX(0,(V39-Constantes!$D$14)*(1-EXP(-Constantes!$D$22)))</f>
        <v>0.61725818027271739</v>
      </c>
      <c r="X39" s="79">
        <f t="shared" si="3"/>
        <v>89.168693309186665</v>
      </c>
      <c r="Y39" s="79">
        <f>MAX(0,(X39-Constantes!$D$13)*(1-EXP(-Constantes!$D$23)))</f>
        <v>0.44998451261070432</v>
      </c>
      <c r="Z39" s="79">
        <f t="shared" si="4"/>
        <v>1.0672426928834218</v>
      </c>
      <c r="AA39" s="79">
        <f>0.0526*T39*Observaciones!$F38^1.218</f>
        <v>0</v>
      </c>
      <c r="AB39" s="79">
        <f>AA39*Constantes!$E$29</f>
        <v>0</v>
      </c>
      <c r="AC39" s="79">
        <f t="shared" si="5"/>
        <v>0</v>
      </c>
      <c r="AD39" s="16"/>
      <c r="AE39" s="78">
        <v>33</v>
      </c>
      <c r="AF39" s="136">
        <f>ETo!$I38*((1-Constantes!$F$19)*ETo!$K38+ETo!$L38)</f>
        <v>4.6153581219344337</v>
      </c>
      <c r="AG39" s="79">
        <f>MIN(AF39*Constantes!$F$17,0.8*(AJ38+Observaciones!$F38-AH39-AI39-Constantes!$D$14))</f>
        <v>2.4801457782403995</v>
      </c>
      <c r="AH39" s="79">
        <f>IF(Observaciones!$F38&gt;0.05*Constantes!$F$18,((Observaciones!$F38-0.05*Constantes!$F$18)^2)/(Observaciones!$F38+0.95*Constantes!$F$18),0)</f>
        <v>0</v>
      </c>
      <c r="AI39" s="79">
        <f>MAX(0,AJ38+Observaciones!$F38-AH39-Constantes!$D$13)</f>
        <v>0</v>
      </c>
      <c r="AJ39" s="79">
        <f>AJ38+Observaciones!$F38-AH39-AG39-AI39-AK38</f>
        <v>27.524861426504486</v>
      </c>
      <c r="AK39" s="79">
        <f>MAX(0,(AJ39-Constantes!$D$14)*(1-EXP(-Constantes!$D$22)))</f>
        <v>0.68212029295799592</v>
      </c>
      <c r="AL39" s="79">
        <f t="shared" si="6"/>
        <v>90.321690657832534</v>
      </c>
      <c r="AM39" s="79">
        <f>MAX(0,(AL39-Constantes!$D$13)*(1-EXP(-Constantes!$D$23)))</f>
        <v>0.46134527010948478</v>
      </c>
      <c r="AN39" s="79">
        <f t="shared" si="7"/>
        <v>1.1434655630674806</v>
      </c>
      <c r="AO39" s="79">
        <f>0.0526*AH39*Observaciones!$F38^1.218</f>
        <v>0</v>
      </c>
      <c r="AP39" s="79">
        <f>AO39*Constantes!$F$29</f>
        <v>0</v>
      </c>
      <c r="AQ39" s="79">
        <f t="shared" si="8"/>
        <v>0</v>
      </c>
      <c r="AR39" s="16"/>
      <c r="AS39" s="78">
        <v>33</v>
      </c>
      <c r="AT39" s="79">
        <f>0.0526*Observaciones!$F38^2.218</f>
        <v>0.30232861200727251</v>
      </c>
      <c r="AU39" s="79">
        <f>IF(Observaciones!$F38&gt;0.05*$AY$7,((Observaciones!$F38-0.05*$AY$7)^2)/(Observaciones!$F38+0.95*$AY$7),0)</f>
        <v>6.2440408225724973E-3</v>
      </c>
      <c r="AV39" s="79">
        <f>0.0526*AU39*Observaciones!$F38^1.218</f>
        <v>8.5806917963867778E-4</v>
      </c>
      <c r="AW39" s="30"/>
      <c r="AX39" s="30"/>
      <c r="AY39" s="110"/>
      <c r="AZ39" s="41"/>
    </row>
    <row r="40" spans="2:52" s="3" customFormat="1" x14ac:dyDescent="0.3">
      <c r="B40" s="40"/>
      <c r="C40" s="78">
        <v>34</v>
      </c>
      <c r="D40" s="136">
        <f>ETo!$I39*((1-Constantes!$D$19)*ETo!$K39+ETo!$L39)</f>
        <v>4.3347415023479305</v>
      </c>
      <c r="E40" s="79">
        <f>MIN(D40*Constantes!$D$17,0.8*(H39+Observaciones!$F39-F40-G40-Constantes!$D$14))</f>
        <v>2.1718728364123892</v>
      </c>
      <c r="F40" s="79">
        <f>IF(Observaciones!$F39&gt;0.05*Constantes!$D$18,((Observaciones!$F39-0.05*Constantes!$D$18)^2)/(Observaciones!$F39+0.95*Constantes!$D$18),0)</f>
        <v>0</v>
      </c>
      <c r="G40" s="79">
        <f>MAX(0,H39+Observaciones!$F39-F40-Constantes!$D$13)</f>
        <v>0</v>
      </c>
      <c r="H40" s="79">
        <f>H39+Observaciones!$F39-F40-E40-G40-I39</f>
        <v>27.549767630167928</v>
      </c>
      <c r="I40" s="79">
        <f>MAX(0,(H40-Constantes!$D$14)*(1-EXP(-Constantes!$D$22)))</f>
        <v>0.68296868968731828</v>
      </c>
      <c r="J40" s="79">
        <f t="shared" si="0"/>
        <v>86.837103953156102</v>
      </c>
      <c r="K40" s="79">
        <f>MAX(0,(J40-Constantes!$D$13)*(1-EXP(-Constantes!$D$23)))</f>
        <v>0.4270108073444171</v>
      </c>
      <c r="L40" s="79">
        <f t="shared" si="1"/>
        <v>1.1099794970317354</v>
      </c>
      <c r="M40" s="79">
        <f>0.0526*F40*Observaciones!$F39^1.218</f>
        <v>0</v>
      </c>
      <c r="N40" s="79">
        <f>M40*Constantes!$D$29</f>
        <v>0</v>
      </c>
      <c r="O40" s="79">
        <f t="shared" si="2"/>
        <v>0</v>
      </c>
      <c r="P40" s="16"/>
      <c r="Q40" s="78">
        <v>34</v>
      </c>
      <c r="R40" s="136">
        <f>ETo!$I39*((1-Constantes!$E$19)*ETo!$K39+ETo!$L39)</f>
        <v>4.7350388125667884</v>
      </c>
      <c r="S40" s="79">
        <f>MIN(R40*Constantes!$E$17,0.8*(V39+Observaciones!$F39-T40-U40-Constantes!$D$14))</f>
        <v>2.7289523993724529</v>
      </c>
      <c r="T40" s="79">
        <f>IF(Observaciones!$F39&gt;0.05*Constantes!$E$18,((Observaciones!$F39-0.05*Constantes!$E$18)^2)/(Observaciones!$F39+0.95*Constantes!$E$18),0)</f>
        <v>0</v>
      </c>
      <c r="U40" s="79">
        <f>MAX(0,V39+Observaciones!$F39-T40-Constantes!$D$13)</f>
        <v>0</v>
      </c>
      <c r="V40" s="79">
        <f>V39+Observaciones!$F39-T40-S40-U40-W39</f>
        <v>22.274507498886816</v>
      </c>
      <c r="W40" s="79">
        <f>MAX(0,(V40-Constantes!$D$14)*(1-EXP(-Constantes!$D$22)))</f>
        <v>0.50327396373948263</v>
      </c>
      <c r="X40" s="79">
        <f t="shared" si="3"/>
        <v>88.718708796575967</v>
      </c>
      <c r="Y40" s="79">
        <f>MAX(0,(X40-Constantes!$D$13)*(1-EXP(-Constantes!$D$23)))</f>
        <v>0.44555070802999047</v>
      </c>
      <c r="Z40" s="79">
        <f t="shared" si="4"/>
        <v>0.94882467176947305</v>
      </c>
      <c r="AA40" s="79">
        <f>0.0526*T40*Observaciones!$F39^1.218</f>
        <v>0</v>
      </c>
      <c r="AB40" s="79">
        <f>AA40*Constantes!$E$29</f>
        <v>0</v>
      </c>
      <c r="AC40" s="79">
        <f t="shared" si="5"/>
        <v>0</v>
      </c>
      <c r="AD40" s="16"/>
      <c r="AE40" s="78">
        <v>34</v>
      </c>
      <c r="AF40" s="136">
        <f>ETo!$I39*((1-Constantes!$F$19)*ETo!$K39+ETo!$L39)</f>
        <v>4.6778534825355234</v>
      </c>
      <c r="AG40" s="79">
        <f>MIN(AF40*Constantes!$F$17,0.8*(AJ39+Observaciones!$F39-AH40-AI40-Constantes!$D$14))</f>
        <v>2.5137287853786279</v>
      </c>
      <c r="AH40" s="79">
        <f>IF(Observaciones!$F39&gt;0.05*Constantes!$F$18,((Observaciones!$F39-0.05*Constantes!$F$18)^2)/(Observaciones!$F39+0.95*Constantes!$F$18),0)</f>
        <v>0</v>
      </c>
      <c r="AI40" s="79">
        <f>MAX(0,AJ39+Observaciones!$F39-AH40-Constantes!$D$13)</f>
        <v>0</v>
      </c>
      <c r="AJ40" s="79">
        <f>AJ39+Observaciones!$F39-AH40-AG40-AI40-AK39</f>
        <v>24.329012348167861</v>
      </c>
      <c r="AK40" s="79">
        <f>MAX(0,(AJ40-Constantes!$D$14)*(1-EXP(-Constantes!$D$22)))</f>
        <v>0.57325794114770179</v>
      </c>
      <c r="AL40" s="79">
        <f t="shared" si="6"/>
        <v>89.860345387723044</v>
      </c>
      <c r="AM40" s="79">
        <f>MAX(0,(AL40-Constantes!$D$13)*(1-EXP(-Constantes!$D$23)))</f>
        <v>0.45679952527921364</v>
      </c>
      <c r="AN40" s="79">
        <f t="shared" si="7"/>
        <v>1.0300574664269155</v>
      </c>
      <c r="AO40" s="79">
        <f>0.0526*AH40*Observaciones!$F39^1.218</f>
        <v>0</v>
      </c>
      <c r="AP40" s="79">
        <f>AO40*Constantes!$F$29</f>
        <v>0</v>
      </c>
      <c r="AQ40" s="79">
        <f t="shared" si="8"/>
        <v>0</v>
      </c>
      <c r="AR40" s="16"/>
      <c r="AS40" s="78">
        <v>34</v>
      </c>
      <c r="AT40" s="79">
        <f>0.0526*Observaciones!$F39^2.218</f>
        <v>0</v>
      </c>
      <c r="AU40" s="79">
        <f>IF(Observaciones!$F39&gt;0.05*$AY$7,((Observaciones!$F39-0.05*$AY$7)^2)/(Observaciones!$F39+0.95*$AY$7),0)</f>
        <v>0</v>
      </c>
      <c r="AV40" s="79">
        <f>0.0526*AU40*Observaciones!$F39^1.218</f>
        <v>0</v>
      </c>
      <c r="AW40" s="30"/>
      <c r="AX40" s="30"/>
      <c r="AY40" s="110"/>
      <c r="AZ40" s="41"/>
    </row>
    <row r="41" spans="2:52" s="3" customFormat="1" x14ac:dyDescent="0.3">
      <c r="B41" s="40"/>
      <c r="C41" s="78">
        <v>35</v>
      </c>
      <c r="D41" s="136">
        <f>ETo!$I40*((1-Constantes!$D$19)*ETo!$K40+ETo!$L40)</f>
        <v>4.197553899274225</v>
      </c>
      <c r="E41" s="79">
        <f>MIN(D41*Constantes!$D$17,0.8*(H40+Observaciones!$F40-F41-G41-Constantes!$D$14))</f>
        <v>2.1031365511121196</v>
      </c>
      <c r="F41" s="79">
        <f>IF(Observaciones!$F40&gt;0.05*Constantes!$D$18,((Observaciones!$F40-0.05*Constantes!$D$18)^2)/(Observaciones!$F40+0.95*Constantes!$D$18),0)</f>
        <v>0</v>
      </c>
      <c r="G41" s="79">
        <f>MAX(0,H40+Observaciones!$F40-F41-Constantes!$D$13)</f>
        <v>0</v>
      </c>
      <c r="H41" s="79">
        <f>H40+Observaciones!$F40-F41-E41-G41-I40</f>
        <v>28.063662389368492</v>
      </c>
      <c r="I41" s="79">
        <f>MAX(0,(H41-Constantes!$D$14)*(1-EXP(-Constantes!$D$22)))</f>
        <v>0.70047383173197197</v>
      </c>
      <c r="J41" s="79">
        <f t="shared" si="0"/>
        <v>86.410093145811686</v>
      </c>
      <c r="K41" s="79">
        <f>MAX(0,(J41-Constantes!$D$13)*(1-EXP(-Constantes!$D$23)))</f>
        <v>0.42280336815360214</v>
      </c>
      <c r="L41" s="79">
        <f t="shared" si="1"/>
        <v>1.1232771998855742</v>
      </c>
      <c r="M41" s="79">
        <f>0.0526*F41*Observaciones!$F40^1.218</f>
        <v>0</v>
      </c>
      <c r="N41" s="79">
        <f>M41*Constantes!$D$29</f>
        <v>0</v>
      </c>
      <c r="O41" s="79">
        <f t="shared" si="2"/>
        <v>0</v>
      </c>
      <c r="P41" s="16"/>
      <c r="Q41" s="78">
        <v>35</v>
      </c>
      <c r="R41" s="136">
        <f>ETo!$I40*((1-Constantes!$E$19)*ETo!$K40+ETo!$L40)</f>
        <v>4.5872041620559463</v>
      </c>
      <c r="S41" s="79">
        <f>MIN(R41*Constantes!$E$17,0.8*(V40+Observaciones!$F40-T41-U41-Constantes!$D$14))</f>
        <v>2.6437506216908764</v>
      </c>
      <c r="T41" s="79">
        <f>IF(Observaciones!$F40&gt;0.05*Constantes!$E$18,((Observaciones!$F40-0.05*Constantes!$E$18)^2)/(Observaciones!$F40+0.95*Constantes!$E$18),0)</f>
        <v>0</v>
      </c>
      <c r="U41" s="79">
        <f>MAX(0,V40+Observaciones!$F40-T41-Constantes!$D$13)</f>
        <v>0</v>
      </c>
      <c r="V41" s="79">
        <f>V40+Observaciones!$F40-T41-S41-U41-W40</f>
        <v>22.427482913456458</v>
      </c>
      <c r="W41" s="79">
        <f>MAX(0,(V41-Constantes!$D$14)*(1-EXP(-Constantes!$D$22)))</f>
        <v>0.5084848679439683</v>
      </c>
      <c r="X41" s="79">
        <f t="shared" si="3"/>
        <v>88.273158088545983</v>
      </c>
      <c r="Y41" s="79">
        <f>MAX(0,(X41-Constantes!$D$13)*(1-EXP(-Constantes!$D$23)))</f>
        <v>0.44116059078186032</v>
      </c>
      <c r="Z41" s="79">
        <f t="shared" si="4"/>
        <v>0.94964545872582862</v>
      </c>
      <c r="AA41" s="79">
        <f>0.0526*T41*Observaciones!$F40^1.218</f>
        <v>0</v>
      </c>
      <c r="AB41" s="79">
        <f>AA41*Constantes!$E$29</f>
        <v>0</v>
      </c>
      <c r="AC41" s="79">
        <f t="shared" si="5"/>
        <v>0</v>
      </c>
      <c r="AD41" s="16"/>
      <c r="AE41" s="78">
        <v>35</v>
      </c>
      <c r="AF41" s="136">
        <f>ETo!$I40*((1-Constantes!$F$19)*ETo!$K40+ETo!$L40)</f>
        <v>4.5315398388014136</v>
      </c>
      <c r="AG41" s="79">
        <f>MIN(AF41*Constantes!$F$17,0.8*(AJ40+Observaciones!$F40-AH41-AI41-Constantes!$D$14))</f>
        <v>2.4351045147978589</v>
      </c>
      <c r="AH41" s="79">
        <f>IF(Observaciones!$F40&gt;0.05*Constantes!$F$18,((Observaciones!$F40-0.05*Constantes!$F$18)^2)/(Observaciones!$F40+0.95*Constantes!$F$18),0)</f>
        <v>0</v>
      </c>
      <c r="AI41" s="79">
        <f>MAX(0,AJ40+Observaciones!$F40-AH41-Constantes!$D$13)</f>
        <v>0</v>
      </c>
      <c r="AJ41" s="79">
        <f>AJ40+Observaciones!$F40-AH41-AG41-AI41-AK40</f>
        <v>24.6206498922223</v>
      </c>
      <c r="AK41" s="79">
        <f>MAX(0,(AJ41-Constantes!$D$14)*(1-EXP(-Constantes!$D$22)))</f>
        <v>0.58319218652153804</v>
      </c>
      <c r="AL41" s="79">
        <f t="shared" si="6"/>
        <v>89.403545862443835</v>
      </c>
      <c r="AM41" s="79">
        <f>MAX(0,(AL41-Constantes!$D$13)*(1-EXP(-Constantes!$D$23)))</f>
        <v>0.45229857075546737</v>
      </c>
      <c r="AN41" s="79">
        <f t="shared" si="7"/>
        <v>1.0354907572770053</v>
      </c>
      <c r="AO41" s="79">
        <f>0.0526*AH41*Observaciones!$F40^1.218</f>
        <v>0</v>
      </c>
      <c r="AP41" s="79">
        <f>AO41*Constantes!$F$29</f>
        <v>0</v>
      </c>
      <c r="AQ41" s="79">
        <f t="shared" si="8"/>
        <v>0</v>
      </c>
      <c r="AR41" s="16"/>
      <c r="AS41" s="78">
        <v>35</v>
      </c>
      <c r="AT41" s="79">
        <f>0.0526*Observaciones!$F40^2.218</f>
        <v>0.74310410909583668</v>
      </c>
      <c r="AU41" s="79">
        <f>IF(Observaciones!$F40&gt;0.05*$AY$7,((Observaciones!$F40-0.05*$AY$7)^2)/(Observaciones!$F40+0.95*$AY$7),0)</f>
        <v>6.7925012840267113E-2</v>
      </c>
      <c r="AV41" s="79">
        <f>0.0526*AU41*Observaciones!$F40^1.218</f>
        <v>1.529556247029999E-2</v>
      </c>
      <c r="AW41" s="30"/>
      <c r="AX41" s="30"/>
      <c r="AY41" s="110"/>
      <c r="AZ41" s="41"/>
    </row>
    <row r="42" spans="2:52" s="3" customFormat="1" x14ac:dyDescent="0.3">
      <c r="B42" s="40"/>
      <c r="C42" s="78">
        <v>36</v>
      </c>
      <c r="D42" s="136">
        <f>ETo!$I41*((1-Constantes!$D$19)*ETo!$K41+ETo!$L41)</f>
        <v>4.364430899104276</v>
      </c>
      <c r="E42" s="79">
        <f>MIN(D42*Constantes!$D$17,0.8*(H41+Observaciones!$F41-F42-G42-Constantes!$D$14))</f>
        <v>2.1867483703536057</v>
      </c>
      <c r="F42" s="79">
        <f>IF(Observaciones!$F41&gt;0.05*Constantes!$D$18,((Observaciones!$F41-0.05*Constantes!$D$18)^2)/(Observaciones!$F41+0.95*Constantes!$D$18),0)</f>
        <v>0</v>
      </c>
      <c r="G42" s="79">
        <f>MAX(0,H41+Observaciones!$F41-F42-Constantes!$D$13)</f>
        <v>0</v>
      </c>
      <c r="H42" s="79">
        <f>H41+Observaciones!$F41-F42-E42-G42-I41</f>
        <v>25.176440187282914</v>
      </c>
      <c r="I42" s="79">
        <f>MAX(0,(H42-Constantes!$D$14)*(1-EXP(-Constantes!$D$22)))</f>
        <v>0.60212444431924583</v>
      </c>
      <c r="J42" s="79">
        <f t="shared" si="0"/>
        <v>85.987289777658077</v>
      </c>
      <c r="K42" s="79">
        <f>MAX(0,(J42-Constantes!$D$13)*(1-EXP(-Constantes!$D$23)))</f>
        <v>0.41863738586326815</v>
      </c>
      <c r="L42" s="79">
        <f t="shared" si="1"/>
        <v>1.0207618301825141</v>
      </c>
      <c r="M42" s="79">
        <f>0.0526*F42*Observaciones!$F41^1.218</f>
        <v>0</v>
      </c>
      <c r="N42" s="79">
        <f>M42*Constantes!$D$29</f>
        <v>0</v>
      </c>
      <c r="O42" s="79">
        <f t="shared" si="2"/>
        <v>0</v>
      </c>
      <c r="P42" s="16"/>
      <c r="Q42" s="78">
        <v>36</v>
      </c>
      <c r="R42" s="136">
        <f>ETo!$I41*((1-Constantes!$E$19)*ETo!$K41+ETo!$L41)</f>
        <v>4.7670103035066322</v>
      </c>
      <c r="S42" s="79">
        <f>MIN(R42*Constantes!$E$17,0.8*(V41+Observaciones!$F41-T42-U42-Constantes!$D$14))</f>
        <v>2.7473785792551273</v>
      </c>
      <c r="T42" s="79">
        <f>IF(Observaciones!$F41&gt;0.05*Constantes!$E$18,((Observaciones!$F41-0.05*Constantes!$E$18)^2)/(Observaciones!$F41+0.95*Constantes!$E$18),0)</f>
        <v>0</v>
      </c>
      <c r="U42" s="79">
        <f>MAX(0,V41+Observaciones!$F41-T42-Constantes!$D$13)</f>
        <v>0</v>
      </c>
      <c r="V42" s="79">
        <f>V41+Observaciones!$F41-T42-S42-U42-W41</f>
        <v>19.171619466257365</v>
      </c>
      <c r="W42" s="79">
        <f>MAX(0,(V42-Constantes!$D$14)*(1-EXP(-Constantes!$D$22)))</f>
        <v>0.39757820641296004</v>
      </c>
      <c r="X42" s="79">
        <f t="shared" si="3"/>
        <v>87.831997497764121</v>
      </c>
      <c r="Y42" s="79">
        <f>MAX(0,(X42-Constantes!$D$13)*(1-EXP(-Constantes!$D$23)))</f>
        <v>0.43681373040462035</v>
      </c>
      <c r="Z42" s="79">
        <f t="shared" si="4"/>
        <v>0.83439193681758039</v>
      </c>
      <c r="AA42" s="79">
        <f>0.0526*T42*Observaciones!$F41^1.218</f>
        <v>0</v>
      </c>
      <c r="AB42" s="79">
        <f>AA42*Constantes!$E$29</f>
        <v>0</v>
      </c>
      <c r="AC42" s="79">
        <f t="shared" si="5"/>
        <v>0</v>
      </c>
      <c r="AD42" s="16"/>
      <c r="AE42" s="78">
        <v>36</v>
      </c>
      <c r="AF42" s="136">
        <f>ETo!$I41*((1-Constantes!$F$19)*ETo!$K41+ETo!$L41)</f>
        <v>4.7094989600205812</v>
      </c>
      <c r="AG42" s="79">
        <f>MIN(AF42*Constantes!$F$17,0.8*(AJ41+Observaciones!$F41-AH42-AI42-Constantes!$D$14))</f>
        <v>2.5307340524264799</v>
      </c>
      <c r="AH42" s="79">
        <f>IF(Observaciones!$F41&gt;0.05*Constantes!$F$18,((Observaciones!$F41-0.05*Constantes!$F$18)^2)/(Observaciones!$F41+0.95*Constantes!$F$18),0)</f>
        <v>0</v>
      </c>
      <c r="AI42" s="79">
        <f>MAX(0,AJ41+Observaciones!$F41-AH42-Constantes!$D$13)</f>
        <v>0</v>
      </c>
      <c r="AJ42" s="79">
        <f>AJ41+Observaciones!$F41-AH42-AG42-AI42-AK41</f>
        <v>21.506723653274285</v>
      </c>
      <c r="AK42" s="79">
        <f>MAX(0,(AJ42-Constantes!$D$14)*(1-EXP(-Constantes!$D$22)))</f>
        <v>0.47712042736572025</v>
      </c>
      <c r="AL42" s="79">
        <f t="shared" si="6"/>
        <v>88.951247291688361</v>
      </c>
      <c r="AM42" s="79">
        <f>MAX(0,(AL42-Constantes!$D$13)*(1-EXP(-Constantes!$D$23)))</f>
        <v>0.44784196520868724</v>
      </c>
      <c r="AN42" s="79">
        <f t="shared" si="7"/>
        <v>0.92496239257440749</v>
      </c>
      <c r="AO42" s="79">
        <f>0.0526*AH42*Observaciones!$F41^1.218</f>
        <v>0</v>
      </c>
      <c r="AP42" s="79">
        <f>AO42*Constantes!$F$29</f>
        <v>0</v>
      </c>
      <c r="AQ42" s="79">
        <f t="shared" si="8"/>
        <v>0</v>
      </c>
      <c r="AR42" s="16"/>
      <c r="AS42" s="78">
        <v>36</v>
      </c>
      <c r="AT42" s="79">
        <f>0.0526*Observaciones!$F41^2.218</f>
        <v>0</v>
      </c>
      <c r="AU42" s="79">
        <f>IF(Observaciones!$F41&gt;0.05*$AY$7,((Observaciones!$F41-0.05*$AY$7)^2)/(Observaciones!$F41+0.95*$AY$7),0)</f>
        <v>0</v>
      </c>
      <c r="AV42" s="79">
        <f>0.0526*AU42*Observaciones!$F41^1.218</f>
        <v>0</v>
      </c>
      <c r="AW42" s="30"/>
      <c r="AX42" s="30"/>
      <c r="AY42" s="110"/>
      <c r="AZ42" s="41"/>
    </row>
    <row r="43" spans="2:52" s="3" customFormat="1" x14ac:dyDescent="0.3">
      <c r="B43" s="40"/>
      <c r="C43" s="78">
        <v>37</v>
      </c>
      <c r="D43" s="136">
        <f>ETo!$I42*((1-Constantes!$D$19)*ETo!$K42+ETo!$L42)</f>
        <v>4.4269130428175512</v>
      </c>
      <c r="E43" s="79">
        <f>MIN(D43*Constantes!$D$17,0.8*(H42+Observaciones!$F42-F43-G43-Constantes!$D$14))</f>
        <v>2.218054336492111</v>
      </c>
      <c r="F43" s="79">
        <f>IF(Observaciones!$F42&gt;0.05*Constantes!$D$18,((Observaciones!$F42-0.05*Constantes!$D$18)^2)/(Observaciones!$F42+0.95*Constantes!$D$18),0)</f>
        <v>0</v>
      </c>
      <c r="G43" s="79">
        <f>MAX(0,H42+Observaciones!$F42-F43-Constantes!$D$13)</f>
        <v>0</v>
      </c>
      <c r="H43" s="79">
        <f>H42+Observaciones!$F42-F43-E43-G43-I42</f>
        <v>22.35626140647156</v>
      </c>
      <c r="I43" s="79">
        <f>MAX(0,(H43-Constantes!$D$14)*(1-EXP(-Constantes!$D$22)))</f>
        <v>0.50605880195655795</v>
      </c>
      <c r="J43" s="79">
        <f t="shared" si="0"/>
        <v>85.568652391794814</v>
      </c>
      <c r="K43" s="79">
        <f>MAX(0,(J43-Constantes!$D$13)*(1-EXP(-Constantes!$D$23)))</f>
        <v>0.41451245198870063</v>
      </c>
      <c r="L43" s="79">
        <f t="shared" si="1"/>
        <v>0.92057125394525863</v>
      </c>
      <c r="M43" s="79">
        <f>0.0526*F43*Observaciones!$F42^1.218</f>
        <v>0</v>
      </c>
      <c r="N43" s="79">
        <f>M43*Constantes!$D$29</f>
        <v>0</v>
      </c>
      <c r="O43" s="79">
        <f t="shared" si="2"/>
        <v>0</v>
      </c>
      <c r="P43" s="16"/>
      <c r="Q43" s="78">
        <v>37</v>
      </c>
      <c r="R43" s="136">
        <f>ETo!$I42*((1-Constantes!$E$19)*ETo!$K42+ETo!$L42)</f>
        <v>4.8341452738026343</v>
      </c>
      <c r="S43" s="79">
        <f>MIN(R43*Constantes!$E$17,0.8*(V42+Observaciones!$F42-T43-U43-Constantes!$D$14))</f>
        <v>2.7860705827472296</v>
      </c>
      <c r="T43" s="79">
        <f>IF(Observaciones!$F42&gt;0.05*Constantes!$E$18,((Observaciones!$F42-0.05*Constantes!$E$18)^2)/(Observaciones!$F42+0.95*Constantes!$E$18),0)</f>
        <v>0</v>
      </c>
      <c r="U43" s="79">
        <f>MAX(0,V42+Observaciones!$F42-T43-Constantes!$D$13)</f>
        <v>0</v>
      </c>
      <c r="V43" s="79">
        <f>V42+Observaciones!$F42-T43-S43-U43-W42</f>
        <v>15.987970677097175</v>
      </c>
      <c r="W43" s="79">
        <f>MAX(0,(V43-Constantes!$D$14)*(1-EXP(-Constantes!$D$22)))</f>
        <v>0.28913144124019374</v>
      </c>
      <c r="X43" s="79">
        <f t="shared" si="3"/>
        <v>87.395183767359498</v>
      </c>
      <c r="Y43" s="79">
        <f>MAX(0,(X43-Constantes!$D$13)*(1-EXP(-Constantes!$D$23)))</f>
        <v>0.4325097006780188</v>
      </c>
      <c r="Z43" s="79">
        <f t="shared" si="4"/>
        <v>0.72164114191821249</v>
      </c>
      <c r="AA43" s="79">
        <f>0.0526*T43*Observaciones!$F42^1.218</f>
        <v>0</v>
      </c>
      <c r="AB43" s="79">
        <f>AA43*Constantes!$E$29</f>
        <v>0</v>
      </c>
      <c r="AC43" s="79">
        <f t="shared" si="5"/>
        <v>0</v>
      </c>
      <c r="AD43" s="16"/>
      <c r="AE43" s="78">
        <v>37</v>
      </c>
      <c r="AF43" s="136">
        <f>ETo!$I42*((1-Constantes!$F$19)*ETo!$K42+ETo!$L42)</f>
        <v>4.7759692408047654</v>
      </c>
      <c r="AG43" s="79">
        <f>MIN(AF43*Constantes!$F$17,0.8*(AJ42+Observaciones!$F42-AH43-AI43-Constantes!$D$14))</f>
        <v>2.5664530544865523</v>
      </c>
      <c r="AH43" s="79">
        <f>IF(Observaciones!$F42&gt;0.05*Constantes!$F$18,((Observaciones!$F42-0.05*Constantes!$F$18)^2)/(Observaciones!$F42+0.95*Constantes!$F$18),0)</f>
        <v>0</v>
      </c>
      <c r="AI43" s="79">
        <f>MAX(0,AJ42+Observaciones!$F42-AH43-Constantes!$D$13)</f>
        <v>0</v>
      </c>
      <c r="AJ43" s="79">
        <f>AJ42+Observaciones!$F42-AH43-AG43-AI43-AK42</f>
        <v>18.463150171422015</v>
      </c>
      <c r="AK43" s="79">
        <f>MAX(0,(AJ43-Constantes!$D$14)*(1-EXP(-Constantes!$D$22)))</f>
        <v>0.37344514138684209</v>
      </c>
      <c r="AL43" s="79">
        <f t="shared" si="6"/>
        <v>88.50340532647968</v>
      </c>
      <c r="AM43" s="79">
        <f>MAX(0,(AL43-Constantes!$D$13)*(1-EXP(-Constantes!$D$23)))</f>
        <v>0.44342927165784046</v>
      </c>
      <c r="AN43" s="79">
        <f t="shared" si="7"/>
        <v>0.81687441304468256</v>
      </c>
      <c r="AO43" s="79">
        <f>0.0526*AH43*Observaciones!$F42^1.218</f>
        <v>0</v>
      </c>
      <c r="AP43" s="79">
        <f>AO43*Constantes!$F$29</f>
        <v>0</v>
      </c>
      <c r="AQ43" s="79">
        <f t="shared" si="8"/>
        <v>0</v>
      </c>
      <c r="AR43" s="16"/>
      <c r="AS43" s="78">
        <v>37</v>
      </c>
      <c r="AT43" s="79">
        <f>0.0526*Observaciones!$F42^2.218</f>
        <v>0</v>
      </c>
      <c r="AU43" s="79">
        <f>IF(Observaciones!$F42&gt;0.05*$AY$7,((Observaciones!$F42-0.05*$AY$7)^2)/(Observaciones!$F42+0.95*$AY$7),0)</f>
        <v>0</v>
      </c>
      <c r="AV43" s="79">
        <f>0.0526*AU43*Observaciones!$F42^1.218</f>
        <v>0</v>
      </c>
      <c r="AW43" s="30"/>
      <c r="AX43" s="30"/>
      <c r="AY43" s="110"/>
      <c r="AZ43" s="41"/>
    </row>
    <row r="44" spans="2:52" s="3" customFormat="1" x14ac:dyDescent="0.3">
      <c r="B44" s="40"/>
      <c r="C44" s="78">
        <v>38</v>
      </c>
      <c r="D44" s="136">
        <f>ETo!$I43*((1-Constantes!$D$19)*ETo!$K43+ETo!$L43)</f>
        <v>4.3281627868468942</v>
      </c>
      <c r="E44" s="79">
        <f>MIN(D44*Constantes!$D$17,0.8*(H43+Observaciones!$F43-F44-G44-Constantes!$D$14))</f>
        <v>2.168576645973479</v>
      </c>
      <c r="F44" s="79">
        <f>IF(Observaciones!$F43&gt;0.05*Constantes!$D$18,((Observaciones!$F43-0.05*Constantes!$D$18)^2)/(Observaciones!$F43+0.95*Constantes!$D$18),0)</f>
        <v>1.3320278371657439</v>
      </c>
      <c r="G44" s="79">
        <f>MAX(0,H43+Observaciones!$F43-F44-Constantes!$D$13)</f>
        <v>0</v>
      </c>
      <c r="H44" s="79">
        <f>H43+Observaciones!$F43-F44-E44-G44-I43</f>
        <v>31.849598121375774</v>
      </c>
      <c r="I44" s="79">
        <f>MAX(0,(H44-Constantes!$D$14)*(1-EXP(-Constantes!$D$22)))</f>
        <v>0.82943670121874191</v>
      </c>
      <c r="J44" s="79">
        <f t="shared" si="0"/>
        <v>85.154139939806115</v>
      </c>
      <c r="K44" s="79">
        <f>MAX(0,(J44-Constantes!$D$13)*(1-EXP(-Constantes!$D$23)))</f>
        <v>0.41042816207008187</v>
      </c>
      <c r="L44" s="79">
        <f t="shared" si="1"/>
        <v>2.5718927004545677</v>
      </c>
      <c r="M44" s="79">
        <f>0.0526*F44*Observaciones!$F43^1.218</f>
        <v>1.6681902368552295</v>
      </c>
      <c r="N44" s="79">
        <f>M44*Constantes!$D$29</f>
        <v>2.4757614372886854E-2</v>
      </c>
      <c r="O44" s="79">
        <f t="shared" si="2"/>
        <v>962.62236634176406</v>
      </c>
      <c r="P44" s="16"/>
      <c r="Q44" s="78">
        <v>38</v>
      </c>
      <c r="R44" s="136">
        <f>ETo!$I43*((1-Constantes!$E$19)*ETo!$K43+ETo!$L43)</f>
        <v>4.7280495135021852</v>
      </c>
      <c r="S44" s="79">
        <f>MIN(R44*Constantes!$E$17,0.8*(V43+Observaciones!$F43-T44-U44-Constantes!$D$14))</f>
        <v>2.7249242456006906</v>
      </c>
      <c r="T44" s="79">
        <f>IF(Observaciones!$F43&gt;0.05*Constantes!$E$18,((Observaciones!$F43-0.05*Constantes!$E$18)^2)/(Observaciones!$F43+0.95*Constantes!$E$18),0)</f>
        <v>2.7146587572481E-2</v>
      </c>
      <c r="U44" s="79">
        <f>MAX(0,V43+Observaciones!$F43-T44-Constantes!$D$13)</f>
        <v>0</v>
      </c>
      <c r="V44" s="79">
        <f>V43+Observaciones!$F43-T44-S44-U44-W43</f>
        <v>26.446768402683809</v>
      </c>
      <c r="W44" s="79">
        <f>MAX(0,(V44-Constantes!$D$14)*(1-EXP(-Constantes!$D$22)))</f>
        <v>0.64539648680614981</v>
      </c>
      <c r="X44" s="79">
        <f t="shared" si="3"/>
        <v>86.962674066681473</v>
      </c>
      <c r="Y44" s="79">
        <f>MAX(0,(X44-Constantes!$D$13)*(1-EXP(-Constantes!$D$23)))</f>
        <v>0.42824807958145344</v>
      </c>
      <c r="Z44" s="79">
        <f t="shared" si="4"/>
        <v>1.1007911539600843</v>
      </c>
      <c r="AA44" s="79">
        <f>0.0526*T44*Observaciones!$F43^1.218</f>
        <v>3.3997542009862235E-2</v>
      </c>
      <c r="AB44" s="79">
        <f>AA44*Constantes!$E$29</f>
        <v>1.1365823459627676E-4</v>
      </c>
      <c r="AC44" s="79">
        <f t="shared" si="5"/>
        <v>10.325140621578623</v>
      </c>
      <c r="AD44" s="16"/>
      <c r="AE44" s="78">
        <v>38</v>
      </c>
      <c r="AF44" s="136">
        <f>ETo!$I43*((1-Constantes!$F$19)*ETo!$K43+ETo!$L43)</f>
        <v>4.6709228382657155</v>
      </c>
      <c r="AG44" s="79">
        <f>MIN(AF44*Constantes!$F$17,0.8*(AJ43+Observaciones!$F43-AH44-AI44-Constantes!$D$14))</f>
        <v>2.5100044789061662</v>
      </c>
      <c r="AH44" s="79">
        <f>IF(Observaciones!$F43&gt;0.05*Constantes!$F$18,((Observaciones!$F43-0.05*Constantes!$F$18)^2)/(Observaciones!$F43+0.95*Constantes!$F$18),0)</f>
        <v>0.26703882611783958</v>
      </c>
      <c r="AI44" s="79">
        <f>MAX(0,AJ43+Observaciones!$F43-AH44-Constantes!$D$13)</f>
        <v>0</v>
      </c>
      <c r="AJ44" s="79">
        <f>AJ43+Observaciones!$F43-AH44-AG44-AI44-AK43</f>
        <v>28.812661725011168</v>
      </c>
      <c r="AK44" s="79">
        <f>MAX(0,(AJ44-Constantes!$D$14)*(1-EXP(-Constantes!$D$22)))</f>
        <v>0.72598749873681323</v>
      </c>
      <c r="AL44" s="79">
        <f t="shared" si="6"/>
        <v>88.059976054821846</v>
      </c>
      <c r="AM44" s="79">
        <f>MAX(0,(AL44-Constantes!$D$13)*(1-EXP(-Constantes!$D$23)))</f>
        <v>0.43906005742757187</v>
      </c>
      <c r="AN44" s="79">
        <f t="shared" si="7"/>
        <v>1.4320863822822247</v>
      </c>
      <c r="AO44" s="79">
        <f>0.0526*AH44*Observaciones!$F43^1.218</f>
        <v>0.33443112085324334</v>
      </c>
      <c r="AP44" s="79">
        <f>AO44*Constantes!$F$29</f>
        <v>2.873485351338734E-3</v>
      </c>
      <c r="AQ44" s="79">
        <f t="shared" si="8"/>
        <v>200.65028107867653</v>
      </c>
      <c r="AR44" s="16"/>
      <c r="AS44" s="78">
        <v>38</v>
      </c>
      <c r="AT44" s="79">
        <f>0.0526*Observaciones!$F43^2.218</f>
        <v>16.906980146499279</v>
      </c>
      <c r="AU44" s="79">
        <f>IF(Observaciones!$F43&gt;0.05*$AY$7,((Observaciones!$F43-0.05*$AY$7)^2)/(Observaciones!$F43+0.95*$AY$7),0)</f>
        <v>2.9844081425480202</v>
      </c>
      <c r="AV44" s="79">
        <f>0.0526*AU44*Observaciones!$F43^1.218</f>
        <v>3.7375799418600115</v>
      </c>
      <c r="AW44" s="30"/>
      <c r="AX44" s="30"/>
      <c r="AY44" s="110"/>
      <c r="AZ44" s="41"/>
    </row>
    <row r="45" spans="2:52" s="3" customFormat="1" x14ac:dyDescent="0.3">
      <c r="B45" s="40"/>
      <c r="C45" s="78">
        <v>39</v>
      </c>
      <c r="D45" s="136">
        <f>ETo!$I44*((1-Constantes!$D$19)*ETo!$K44+ETo!$L44)</f>
        <v>4.3684260175073009</v>
      </c>
      <c r="E45" s="79">
        <f>MIN(D45*Constantes!$D$17,0.8*(H44+Observaciones!$F44-F45-G45-Constantes!$D$14))</f>
        <v>2.1887500789060259</v>
      </c>
      <c r="F45" s="79">
        <f>IF(Observaciones!$F44&gt;0.05*Constantes!$D$18,((Observaciones!$F44-0.05*Constantes!$D$18)^2)/(Observaciones!$F44+0.95*Constantes!$D$18),0)</f>
        <v>0</v>
      </c>
      <c r="G45" s="79">
        <f>MAX(0,H44+Observaciones!$F44-F45-Constantes!$D$13)</f>
        <v>0</v>
      </c>
      <c r="H45" s="79">
        <f>H44+Observaciones!$F44-F45-E45-G45-I44</f>
        <v>28.831411341251005</v>
      </c>
      <c r="I45" s="79">
        <f>MAX(0,(H45-Constantes!$D$14)*(1-EXP(-Constantes!$D$22)))</f>
        <v>0.72662617949719244</v>
      </c>
      <c r="J45" s="79">
        <f t="shared" si="0"/>
        <v>84.743711777736038</v>
      </c>
      <c r="K45" s="79">
        <f>MAX(0,(J45-Constantes!$D$13)*(1-EXP(-Constantes!$D$23)))</f>
        <v>0.40638411563283339</v>
      </c>
      <c r="L45" s="79">
        <f t="shared" si="1"/>
        <v>1.1330102951300258</v>
      </c>
      <c r="M45" s="79">
        <f>0.0526*F45*Observaciones!$F44^1.218</f>
        <v>0</v>
      </c>
      <c r="N45" s="79">
        <f>M45*Constantes!$D$29</f>
        <v>0</v>
      </c>
      <c r="O45" s="79">
        <f t="shared" si="2"/>
        <v>0</v>
      </c>
      <c r="P45" s="16"/>
      <c r="Q45" s="78">
        <v>39</v>
      </c>
      <c r="R45" s="136">
        <f>ETo!$I44*((1-Constantes!$E$19)*ETo!$K44+ETo!$L44)</f>
        <v>4.7713688539273766</v>
      </c>
      <c r="S45" s="79">
        <f>MIN(R45*Constantes!$E$17,0.8*(V44+Observaciones!$F44-T45-U45-Constantes!$D$14))</f>
        <v>2.7498905495048556</v>
      </c>
      <c r="T45" s="79">
        <f>IF(Observaciones!$F44&gt;0.05*Constantes!$E$18,((Observaciones!$F44-0.05*Constantes!$E$18)^2)/(Observaciones!$F44+0.95*Constantes!$E$18),0)</f>
        <v>0</v>
      </c>
      <c r="U45" s="79">
        <f>MAX(0,V44+Observaciones!$F44-T45-Constantes!$D$13)</f>
        <v>0</v>
      </c>
      <c r="V45" s="79">
        <f>V44+Observaciones!$F44-T45-S45-U45-W44</f>
        <v>23.051481366372805</v>
      </c>
      <c r="W45" s="79">
        <f>MAX(0,(V45-Constantes!$D$14)*(1-EXP(-Constantes!$D$22)))</f>
        <v>0.5297405459955159</v>
      </c>
      <c r="X45" s="79">
        <f t="shared" si="3"/>
        <v>86.534425987100022</v>
      </c>
      <c r="Y45" s="79">
        <f>MAX(0,(X45-Constantes!$D$13)*(1-EXP(-Constantes!$D$23)))</f>
        <v>0.4240284492525917</v>
      </c>
      <c r="Z45" s="79">
        <f t="shared" si="4"/>
        <v>0.95376899524810765</v>
      </c>
      <c r="AA45" s="79">
        <f>0.0526*T45*Observaciones!$F44^1.218</f>
        <v>0</v>
      </c>
      <c r="AB45" s="79">
        <f>AA45*Constantes!$E$29</f>
        <v>0</v>
      </c>
      <c r="AC45" s="79">
        <f t="shared" si="5"/>
        <v>0</v>
      </c>
      <c r="AD45" s="16"/>
      <c r="AE45" s="78">
        <v>39</v>
      </c>
      <c r="AF45" s="136">
        <f>ETo!$I44*((1-Constantes!$F$19)*ETo!$K44+ETo!$L44)</f>
        <v>4.7138055915816519</v>
      </c>
      <c r="AG45" s="79">
        <f>MIN(AF45*Constantes!$F$17,0.8*(AJ44+Observaciones!$F44-AH45-AI45-Constantes!$D$14))</f>
        <v>2.5330482984291605</v>
      </c>
      <c r="AH45" s="79">
        <f>IF(Observaciones!$F44&gt;0.05*Constantes!$F$18,((Observaciones!$F44-0.05*Constantes!$F$18)^2)/(Observaciones!$F44+0.95*Constantes!$F$18),0)</f>
        <v>0</v>
      </c>
      <c r="AI45" s="79">
        <f>MAX(0,AJ44+Observaciones!$F44-AH45-Constantes!$D$13)</f>
        <v>0</v>
      </c>
      <c r="AJ45" s="79">
        <f>AJ44+Observaciones!$F44-AH45-AG45-AI45-AK44</f>
        <v>25.553625927845193</v>
      </c>
      <c r="AK45" s="79">
        <f>MAX(0,(AJ45-Constantes!$D$14)*(1-EXP(-Constantes!$D$22)))</f>
        <v>0.61497277531999783</v>
      </c>
      <c r="AL45" s="79">
        <f t="shared" si="6"/>
        <v>87.620915997394277</v>
      </c>
      <c r="AM45" s="79">
        <f>MAX(0,(AL45-Constantes!$D$13)*(1-EXP(-Constantes!$D$23)))</f>
        <v>0.43473389410577984</v>
      </c>
      <c r="AN45" s="79">
        <f t="shared" si="7"/>
        <v>1.0497066694257777</v>
      </c>
      <c r="AO45" s="79">
        <f>0.0526*AH45*Observaciones!$F44^1.218</f>
        <v>0</v>
      </c>
      <c r="AP45" s="79">
        <f>AO45*Constantes!$F$29</f>
        <v>0</v>
      </c>
      <c r="AQ45" s="79">
        <f t="shared" si="8"/>
        <v>0</v>
      </c>
      <c r="AR45" s="16"/>
      <c r="AS45" s="78">
        <v>39</v>
      </c>
      <c r="AT45" s="79">
        <f>0.0526*Observaciones!$F44^2.218</f>
        <v>0</v>
      </c>
      <c r="AU45" s="79">
        <f>IF(Observaciones!$F44&gt;0.05*$AY$7,((Observaciones!$F44-0.05*$AY$7)^2)/(Observaciones!$F44+0.95*$AY$7),0)</f>
        <v>0</v>
      </c>
      <c r="AV45" s="79">
        <f>0.0526*AU45*Observaciones!$F44^1.218</f>
        <v>0</v>
      </c>
      <c r="AW45" s="30"/>
      <c r="AX45" s="30"/>
      <c r="AY45" s="110"/>
      <c r="AZ45" s="41"/>
    </row>
    <row r="46" spans="2:52" s="3" customFormat="1" x14ac:dyDescent="0.3">
      <c r="B46" s="40"/>
      <c r="C46" s="78">
        <v>40</v>
      </c>
      <c r="D46" s="136">
        <f>ETo!$I45*((1-Constantes!$D$19)*ETo!$K45+ETo!$L45)</f>
        <v>4.1137237032849807</v>
      </c>
      <c r="E46" s="79">
        <f>MIN(D46*Constantes!$D$17,0.8*(H45+Observaciones!$F45-F46-G46-Constantes!$D$14))</f>
        <v>2.061134386636672</v>
      </c>
      <c r="F46" s="79">
        <f>IF(Observaciones!$F45&gt;0.05*Constantes!$D$18,((Observaciones!$F45-0.05*Constantes!$D$18)^2)/(Observaciones!$F45+0.95*Constantes!$D$18),0)</f>
        <v>0</v>
      </c>
      <c r="G46" s="79">
        <f>MAX(0,H45+Observaciones!$F45-F46-Constantes!$D$13)</f>
        <v>0</v>
      </c>
      <c r="H46" s="79">
        <f>H45+Observaciones!$F45-F46-E46-G46-I45</f>
        <v>28.04365077511714</v>
      </c>
      <c r="I46" s="79">
        <f>MAX(0,(H46-Constantes!$D$14)*(1-EXP(-Constantes!$D$22)))</f>
        <v>0.69979216268643096</v>
      </c>
      <c r="J46" s="79">
        <f t="shared" si="0"/>
        <v>84.337327662103206</v>
      </c>
      <c r="K46" s="79">
        <f>MAX(0,(J46-Constantes!$D$13)*(1-EXP(-Constantes!$D$23)))</f>
        <v>0.40237991614834789</v>
      </c>
      <c r="L46" s="79">
        <f t="shared" si="1"/>
        <v>1.1021720788347789</v>
      </c>
      <c r="M46" s="79">
        <f>0.0526*F46*Observaciones!$F45^1.218</f>
        <v>0</v>
      </c>
      <c r="N46" s="79">
        <f>M46*Constantes!$D$29</f>
        <v>0</v>
      </c>
      <c r="O46" s="79">
        <f t="shared" si="2"/>
        <v>0</v>
      </c>
      <c r="P46" s="16"/>
      <c r="Q46" s="78">
        <v>40</v>
      </c>
      <c r="R46" s="136">
        <f>ETo!$I45*((1-Constantes!$E$19)*ETo!$K45+ETo!$L45)</f>
        <v>4.496811543747989</v>
      </c>
      <c r="S46" s="79">
        <f>MIN(R46*Constantes!$E$17,0.8*(V45+Observaciones!$F45-T46-U46-Constantes!$D$14))</f>
        <v>2.591654501177064</v>
      </c>
      <c r="T46" s="79">
        <f>IF(Observaciones!$F45&gt;0.05*Constantes!$E$18,((Observaciones!$F45-0.05*Constantes!$E$18)^2)/(Observaciones!$F45+0.95*Constantes!$E$18),0)</f>
        <v>0</v>
      </c>
      <c r="U46" s="79">
        <f>MAX(0,V45+Observaciones!$F45-T46-Constantes!$D$13)</f>
        <v>0</v>
      </c>
      <c r="V46" s="79">
        <f>V45+Observaciones!$F45-T46-S46-U46-W45</f>
        <v>21.930086319200225</v>
      </c>
      <c r="W46" s="79">
        <f>MAX(0,(V46-Constantes!$D$14)*(1-EXP(-Constantes!$D$22)))</f>
        <v>0.49154171396332191</v>
      </c>
      <c r="X46" s="79">
        <f t="shared" si="3"/>
        <v>86.110397537847433</v>
      </c>
      <c r="Y46" s="79">
        <f>MAX(0,(X46-Constantes!$D$13)*(1-EXP(-Constantes!$D$23)))</f>
        <v>0.41985039594639789</v>
      </c>
      <c r="Z46" s="79">
        <f t="shared" si="4"/>
        <v>0.91139210990971975</v>
      </c>
      <c r="AA46" s="79">
        <f>0.0526*T46*Observaciones!$F45^1.218</f>
        <v>0</v>
      </c>
      <c r="AB46" s="79">
        <f>AA46*Constantes!$E$29</f>
        <v>0</v>
      </c>
      <c r="AC46" s="79">
        <f t="shared" si="5"/>
        <v>0</v>
      </c>
      <c r="AD46" s="16"/>
      <c r="AE46" s="78">
        <v>40</v>
      </c>
      <c r="AF46" s="136">
        <f>ETo!$I45*((1-Constantes!$F$19)*ETo!$K45+ETo!$L45)</f>
        <v>4.4420847093961306</v>
      </c>
      <c r="AG46" s="79">
        <f>MIN(AF46*Constantes!$F$17,0.8*(AJ45+Observaciones!$F45-AH46-AI46-Constantes!$D$14))</f>
        <v>2.3870341905293984</v>
      </c>
      <c r="AH46" s="79">
        <f>IF(Observaciones!$F45&gt;0.05*Constantes!$F$18,((Observaciones!$F45-0.05*Constantes!$F$18)^2)/(Observaciones!$F45+0.95*Constantes!$F$18),0)</f>
        <v>0</v>
      </c>
      <c r="AI46" s="79">
        <f>MAX(0,AJ45+Observaciones!$F45-AH46-Constantes!$D$13)</f>
        <v>0</v>
      </c>
      <c r="AJ46" s="79">
        <f>AJ45+Observaciones!$F45-AH46-AG46-AI46-AK45</f>
        <v>24.551618961995796</v>
      </c>
      <c r="AK46" s="79">
        <f>MAX(0,(AJ46-Constantes!$D$14)*(1-EXP(-Constantes!$D$22)))</f>
        <v>0.58084073962029048</v>
      </c>
      <c r="AL46" s="79">
        <f t="shared" si="6"/>
        <v>87.186182103288502</v>
      </c>
      <c r="AM46" s="79">
        <f>MAX(0,(AL46-Constantes!$D$13)*(1-EXP(-Constantes!$D$23)))</f>
        <v>0.43045035750160926</v>
      </c>
      <c r="AN46" s="79">
        <f t="shared" si="7"/>
        <v>1.0112910971218998</v>
      </c>
      <c r="AO46" s="79">
        <f>0.0526*AH46*Observaciones!$F45^1.218</f>
        <v>0</v>
      </c>
      <c r="AP46" s="79">
        <f>AO46*Constantes!$F$29</f>
        <v>0</v>
      </c>
      <c r="AQ46" s="79">
        <f t="shared" si="8"/>
        <v>0</v>
      </c>
      <c r="AR46" s="16"/>
      <c r="AS46" s="78">
        <v>40</v>
      </c>
      <c r="AT46" s="79">
        <f>0.0526*Observaciones!$F45^2.218</f>
        <v>0.24472045674166781</v>
      </c>
      <c r="AU46" s="79">
        <f>IF(Observaciones!$F45&gt;0.05*$AY$7,((Observaciones!$F45-0.05*$AY$7)^2)/(Observaciones!$F45+0.95*$AY$7),0)</f>
        <v>2.0605192437462322E-3</v>
      </c>
      <c r="AV46" s="79">
        <f>0.0526*AU46*Observaciones!$F45^1.218</f>
        <v>2.5212560522728692E-4</v>
      </c>
      <c r="AW46" s="30"/>
      <c r="AX46" s="30"/>
      <c r="AY46" s="110"/>
      <c r="AZ46" s="41"/>
    </row>
    <row r="47" spans="2:52" s="3" customFormat="1" x14ac:dyDescent="0.3">
      <c r="B47" s="40"/>
      <c r="C47" s="78">
        <v>41</v>
      </c>
      <c r="D47" s="136">
        <f>ETo!$I46*((1-Constantes!$D$19)*ETo!$K46+ETo!$L46)</f>
        <v>4.1924629735090848</v>
      </c>
      <c r="E47" s="79">
        <f>MIN(D47*Constantes!$D$17,0.8*(H46+Observaciones!$F46-F47-G47-Constantes!$D$14))</f>
        <v>2.1005858007673734</v>
      </c>
      <c r="F47" s="79">
        <f>IF(Observaciones!$F46&gt;0.05*Constantes!$D$18,((Observaciones!$F46-0.05*Constantes!$D$18)^2)/(Observaciones!$F46+0.95*Constantes!$D$18),0)</f>
        <v>3.976242473786908</v>
      </c>
      <c r="G47" s="79">
        <f>MAX(0,H46+Observaciones!$F46-F47-Constantes!$D$13)</f>
        <v>2.3674083013302294</v>
      </c>
      <c r="H47" s="79">
        <f>H46+Observaciones!$F46-F47-E47-G47-I46</f>
        <v>40.699622036546195</v>
      </c>
      <c r="I47" s="79">
        <f>MAX(0,(H47-Constantes!$D$14)*(1-EXP(-Constantes!$D$22)))</f>
        <v>1.1309010048723573</v>
      </c>
      <c r="J47" s="79">
        <f t="shared" si="0"/>
        <v>86.302356047285087</v>
      </c>
      <c r="K47" s="79">
        <f>MAX(0,(J47-Constantes!$D$13)*(1-EXP(-Constantes!$D$23)))</f>
        <v>0.42174180886084195</v>
      </c>
      <c r="L47" s="79">
        <f t="shared" si="1"/>
        <v>5.528885287520108</v>
      </c>
      <c r="M47" s="79">
        <f>0.0526*F47*Observaciones!$F46^1.218</f>
        <v>8.926857732091408</v>
      </c>
      <c r="N47" s="79">
        <f>M47*Constantes!$D$29</f>
        <v>0.13248351201801339</v>
      </c>
      <c r="O47" s="79">
        <f t="shared" si="2"/>
        <v>2396.2065611499916</v>
      </c>
      <c r="P47" s="16"/>
      <c r="Q47" s="78">
        <v>41</v>
      </c>
      <c r="R47" s="136">
        <f>ETo!$I46*((1-Constantes!$E$19)*ETo!$K46+ETo!$L46)</f>
        <v>4.5819191108504302</v>
      </c>
      <c r="S47" s="79">
        <f>MIN(R47*Constantes!$E$17,0.8*(V46+Observaciones!$F46-T47-U47-Constantes!$D$14))</f>
        <v>2.640704679780153</v>
      </c>
      <c r="T47" s="79">
        <f>IF(Observaciones!$F46&gt;0.05*Constantes!$E$18,((Observaciones!$F46-0.05*Constantes!$E$18)^2)/(Observaciones!$F46+0.95*Constantes!$E$18),0)</f>
        <v>0.50021503230483122</v>
      </c>
      <c r="U47" s="79">
        <f>MAX(0,V46+Observaciones!$F46-T47-Constantes!$D$13)</f>
        <v>0</v>
      </c>
      <c r="V47" s="79">
        <f>V46+Observaciones!$F46-T47-S47-U47-W46</f>
        <v>40.097624893151924</v>
      </c>
      <c r="W47" s="79">
        <f>MAX(0,(V47-Constantes!$D$14)*(1-EXP(-Constantes!$D$22)))</f>
        <v>1.1103947721915923</v>
      </c>
      <c r="X47" s="79">
        <f t="shared" si="3"/>
        <v>85.690547141901035</v>
      </c>
      <c r="Y47" s="79">
        <f>MAX(0,(X47-Constantes!$D$13)*(1-EXP(-Constantes!$D$23)))</f>
        <v>0.41571350999456474</v>
      </c>
      <c r="Z47" s="79">
        <f t="shared" si="4"/>
        <v>2.026323314490988</v>
      </c>
      <c r="AA47" s="79">
        <f>0.0526*T47*Observaciones!$F46^1.218</f>
        <v>1.123007074713432</v>
      </c>
      <c r="AB47" s="79">
        <f>AA47*Constantes!$E$29</f>
        <v>3.754359697946145E-3</v>
      </c>
      <c r="AC47" s="79">
        <f t="shared" si="5"/>
        <v>185.27940092764709</v>
      </c>
      <c r="AD47" s="16"/>
      <c r="AE47" s="78">
        <v>41</v>
      </c>
      <c r="AF47" s="136">
        <f>ETo!$I46*((1-Constantes!$F$19)*ETo!$K46+ETo!$L46)</f>
        <v>4.5262825198016658</v>
      </c>
      <c r="AG47" s="79">
        <f>MIN(AF47*Constantes!$F$17,0.8*(AJ46+Observaciones!$F46-AH47-AI47-Constantes!$D$14))</f>
        <v>2.4322793997845471</v>
      </c>
      <c r="AH47" s="79">
        <f>IF(Observaciones!$F46&gt;0.05*Constantes!$F$18,((Observaciones!$F46-0.05*Constantes!$F$18)^2)/(Observaciones!$F46+0.95*Constantes!$F$18),0)</f>
        <v>1.3527359661266363</v>
      </c>
      <c r="AI47" s="79">
        <f>MAX(0,AJ46+Observaciones!$F46-AH47-Constantes!$D$13)</f>
        <v>1.4988829958691596</v>
      </c>
      <c r="AJ47" s="79">
        <f>AJ46+Observaciones!$F46-AH47-AG47-AI47-AK46</f>
        <v>40.48687986059516</v>
      </c>
      <c r="AK47" s="79">
        <f>MAX(0,(AJ47-Constantes!$D$14)*(1-EXP(-Constantes!$D$22)))</f>
        <v>1.1236542253669486</v>
      </c>
      <c r="AL47" s="79">
        <f t="shared" si="6"/>
        <v>88.254614741656056</v>
      </c>
      <c r="AM47" s="79">
        <f>MAX(0,(AL47-Constantes!$D$13)*(1-EXP(-Constantes!$D$23)))</f>
        <v>0.44097787876827271</v>
      </c>
      <c r="AN47" s="79">
        <f t="shared" si="7"/>
        <v>2.9173680702618574</v>
      </c>
      <c r="AO47" s="79">
        <f>0.0526*AH47*Observaciones!$F46^1.218</f>
        <v>3.03695803218837</v>
      </c>
      <c r="AP47" s="79">
        <f>AO47*Constantes!$F$29</f>
        <v>2.6094026165565078E-2</v>
      </c>
      <c r="AQ47" s="79">
        <f t="shared" si="8"/>
        <v>894.43723030885599</v>
      </c>
      <c r="AR47" s="16"/>
      <c r="AS47" s="78">
        <v>41</v>
      </c>
      <c r="AT47" s="79">
        <f>0.0526*Observaciones!$F46^2.218</f>
        <v>48.942060209485547</v>
      </c>
      <c r="AU47" s="79">
        <f>IF(Observaciones!$F46&gt;0.05*$AY$7,((Observaciones!$F46-0.05*$AY$7)^2)/(Observaciones!$F46+0.95*$AY$7),0)</f>
        <v>7.3619462174717709</v>
      </c>
      <c r="AV47" s="79">
        <f>0.0526*AU47*Observaciones!$F46^1.218</f>
        <v>16.527927295160456</v>
      </c>
      <c r="AW47" s="30"/>
      <c r="AX47" s="30"/>
      <c r="AY47" s="110"/>
      <c r="AZ47" s="41"/>
    </row>
    <row r="48" spans="2:52" s="3" customFormat="1" x14ac:dyDescent="0.3">
      <c r="B48" s="40"/>
      <c r="C48" s="78">
        <v>42</v>
      </c>
      <c r="D48" s="136">
        <f>ETo!$I47*((1-Constantes!$D$19)*ETo!$K47+ETo!$L47)</f>
        <v>4.0548682391488109</v>
      </c>
      <c r="E48" s="79">
        <f>MIN(D48*Constantes!$D$17,0.8*(H47+Observaciones!$F47-F48-G48-Constantes!$D$14))</f>
        <v>2.0316455269751321</v>
      </c>
      <c r="F48" s="79">
        <f>IF(Observaciones!$F47&gt;0.05*Constantes!$D$18,((Observaciones!$F47-0.05*Constantes!$D$18)^2)/(Observaciones!$F47+0.95*Constantes!$D$18),0)</f>
        <v>0</v>
      </c>
      <c r="G48" s="79">
        <f>MAX(0,H47+Observaciones!$F47-F48-Constantes!$D$13)</f>
        <v>0</v>
      </c>
      <c r="H48" s="79">
        <f>H47+Observaciones!$F47-F48-E48-G48-I47</f>
        <v>37.537075504698706</v>
      </c>
      <c r="I48" s="79">
        <f>MAX(0,(H48-Constantes!$D$14)*(1-EXP(-Constantes!$D$22)))</f>
        <v>1.023173060051634</v>
      </c>
      <c r="J48" s="79">
        <f t="shared" si="0"/>
        <v>85.880614238424243</v>
      </c>
      <c r="K48" s="79">
        <f>MAX(0,(J48-Constantes!$D$13)*(1-EXP(-Constantes!$D$23)))</f>
        <v>0.4175862863670633</v>
      </c>
      <c r="L48" s="79">
        <f t="shared" si="1"/>
        <v>1.4407593464186972</v>
      </c>
      <c r="M48" s="79">
        <f>0.0526*F48*Observaciones!$F47^1.218</f>
        <v>0</v>
      </c>
      <c r="N48" s="79">
        <f>M48*Constantes!$D$29</f>
        <v>0</v>
      </c>
      <c r="O48" s="79">
        <f t="shared" si="2"/>
        <v>0</v>
      </c>
      <c r="P48" s="16"/>
      <c r="Q48" s="78">
        <v>42</v>
      </c>
      <c r="R48" s="136">
        <f>ETo!$I47*((1-Constantes!$E$19)*ETo!$K47+ETo!$L47)</f>
        <v>4.4332264953612421</v>
      </c>
      <c r="S48" s="79">
        <f>MIN(R48*Constantes!$E$17,0.8*(V47+Observaciones!$F47-T48-U48-Constantes!$D$14))</f>
        <v>2.5550084297871734</v>
      </c>
      <c r="T48" s="79">
        <f>IF(Observaciones!$F47&gt;0.05*Constantes!$E$18,((Observaciones!$F47-0.05*Constantes!$E$18)^2)/(Observaciones!$F47+0.95*Constantes!$E$18),0)</f>
        <v>0</v>
      </c>
      <c r="U48" s="79">
        <f>MAX(0,V47+Observaciones!$F47-T48-Constantes!$D$13)</f>
        <v>0</v>
      </c>
      <c r="V48" s="79">
        <f>V47+Observaciones!$F47-T48-S48-U48-W47</f>
        <v>36.432221691173162</v>
      </c>
      <c r="W48" s="79">
        <f>MAX(0,(V48-Constantes!$D$14)*(1-EXP(-Constantes!$D$22)))</f>
        <v>0.98553768316156998</v>
      </c>
      <c r="X48" s="79">
        <f t="shared" si="3"/>
        <v>85.274833631906475</v>
      </c>
      <c r="Y48" s="79">
        <f>MAX(0,(X48-Constantes!$D$13)*(1-EXP(-Constantes!$D$23)))</f>
        <v>0.41161738576534451</v>
      </c>
      <c r="Z48" s="79">
        <f t="shared" si="4"/>
        <v>1.3971550689269145</v>
      </c>
      <c r="AA48" s="79">
        <f>0.0526*T48*Observaciones!$F47^1.218</f>
        <v>0</v>
      </c>
      <c r="AB48" s="79">
        <f>AA48*Constantes!$E$29</f>
        <v>0</v>
      </c>
      <c r="AC48" s="79">
        <f t="shared" si="5"/>
        <v>0</v>
      </c>
      <c r="AD48" s="16"/>
      <c r="AE48" s="78">
        <v>42</v>
      </c>
      <c r="AF48" s="136">
        <f>ETo!$I47*((1-Constantes!$F$19)*ETo!$K47+ETo!$L47)</f>
        <v>4.379175315902323</v>
      </c>
      <c r="AG48" s="79">
        <f>MIN(AF48*Constantes!$F$17,0.8*(AJ47+Observaciones!$F47-AH48-AI48-Constantes!$D$14))</f>
        <v>2.3532286953623331</v>
      </c>
      <c r="AH48" s="79">
        <f>IF(Observaciones!$F47&gt;0.05*Constantes!$F$18,((Observaciones!$F47-0.05*Constantes!$F$18)^2)/(Observaciones!$F47+0.95*Constantes!$F$18),0)</f>
        <v>0</v>
      </c>
      <c r="AI48" s="79">
        <f>MAX(0,AJ47+Observaciones!$F47-AH48-Constantes!$D$13)</f>
        <v>0</v>
      </c>
      <c r="AJ48" s="79">
        <f>AJ47+Observaciones!$F47-AH48-AG48-AI48-AK47</f>
        <v>37.009996939865879</v>
      </c>
      <c r="AK48" s="79">
        <f>MAX(0,(AJ48-Constantes!$D$14)*(1-EXP(-Constantes!$D$22)))</f>
        <v>1.0052188291884041</v>
      </c>
      <c r="AL48" s="79">
        <f t="shared" si="6"/>
        <v>87.813636862887776</v>
      </c>
      <c r="AM48" s="79">
        <f>MAX(0,(AL48-Constantes!$D$13)*(1-EXP(-Constantes!$D$23)))</f>
        <v>0.43663281869602122</v>
      </c>
      <c r="AN48" s="79">
        <f t="shared" si="7"/>
        <v>1.4418516478844254</v>
      </c>
      <c r="AO48" s="79">
        <f>0.0526*AH48*Observaciones!$F47^1.218</f>
        <v>0</v>
      </c>
      <c r="AP48" s="79">
        <f>AO48*Constantes!$F$29</f>
        <v>0</v>
      </c>
      <c r="AQ48" s="79">
        <f t="shared" si="8"/>
        <v>0</v>
      </c>
      <c r="AR48" s="16"/>
      <c r="AS48" s="78">
        <v>42</v>
      </c>
      <c r="AT48" s="79">
        <f>0.0526*Observaciones!$F47^2.218</f>
        <v>0</v>
      </c>
      <c r="AU48" s="79">
        <f>IF(Observaciones!$F47&gt;0.05*$AY$7,((Observaciones!$F47-0.05*$AY$7)^2)/(Observaciones!$F47+0.95*$AY$7),0)</f>
        <v>0</v>
      </c>
      <c r="AV48" s="79">
        <f>0.0526*AU48*Observaciones!$F47^1.218</f>
        <v>0</v>
      </c>
      <c r="AW48" s="30"/>
      <c r="AX48" s="30"/>
      <c r="AY48" s="110"/>
      <c r="AZ48" s="41"/>
    </row>
    <row r="49" spans="2:52" s="3" customFormat="1" x14ac:dyDescent="0.3">
      <c r="B49" s="40"/>
      <c r="C49" s="78">
        <v>43</v>
      </c>
      <c r="D49" s="136">
        <f>ETo!$I48*((1-Constantes!$D$19)*ETo!$K48+ETo!$L48)</f>
        <v>4.2324442632400814</v>
      </c>
      <c r="E49" s="79">
        <f>MIN(D49*Constantes!$D$17,0.8*(H48+Observaciones!$F48-F49-G49-Constantes!$D$14))</f>
        <v>2.1206179704098886</v>
      </c>
      <c r="F49" s="79">
        <f>IF(Observaciones!$F48&gt;0.05*Constantes!$D$18,((Observaciones!$F48-0.05*Constantes!$D$18)^2)/(Observaciones!$F48+0.95*Constantes!$D$18),0)</f>
        <v>0</v>
      </c>
      <c r="G49" s="79">
        <f>MAX(0,H48+Observaciones!$F48-F49-Constantes!$D$13)</f>
        <v>0</v>
      </c>
      <c r="H49" s="79">
        <f>H48+Observaciones!$F48-F49-E49-G49-I48</f>
        <v>36.293284474237183</v>
      </c>
      <c r="I49" s="79">
        <f>MAX(0,(H49-Constantes!$D$14)*(1-EXP(-Constantes!$D$22)))</f>
        <v>0.98080497150376544</v>
      </c>
      <c r="J49" s="79">
        <f t="shared" si="0"/>
        <v>85.463027952057175</v>
      </c>
      <c r="K49" s="79">
        <f>MAX(0,(J49-Constantes!$D$13)*(1-EXP(-Constantes!$D$23)))</f>
        <v>0.41347170922618415</v>
      </c>
      <c r="L49" s="79">
        <f t="shared" si="1"/>
        <v>1.3942766807299496</v>
      </c>
      <c r="M49" s="79">
        <f>0.0526*F49*Observaciones!$F48^1.218</f>
        <v>0</v>
      </c>
      <c r="N49" s="79">
        <f>M49*Constantes!$D$29</f>
        <v>0</v>
      </c>
      <c r="O49" s="79">
        <f t="shared" si="2"/>
        <v>0</v>
      </c>
      <c r="P49" s="16"/>
      <c r="Q49" s="78">
        <v>43</v>
      </c>
      <c r="R49" s="136">
        <f>ETo!$I48*((1-Constantes!$E$19)*ETo!$K48+ETo!$L48)</f>
        <v>4.6251269760799598</v>
      </c>
      <c r="S49" s="79">
        <f>MIN(R49*Constantes!$E$17,0.8*(V48+Observaciones!$F48-T49-U49-Constantes!$D$14))</f>
        <v>2.6656067370086909</v>
      </c>
      <c r="T49" s="79">
        <f>IF(Observaciones!$F48&gt;0.05*Constantes!$E$18,((Observaciones!$F48-0.05*Constantes!$E$18)^2)/(Observaciones!$F48+0.95*Constantes!$E$18),0)</f>
        <v>0</v>
      </c>
      <c r="U49" s="79">
        <f>MAX(0,V48+Observaciones!$F48-T49-Constantes!$D$13)</f>
        <v>0</v>
      </c>
      <c r="V49" s="79">
        <f>V48+Observaciones!$F48-T49-S49-U49-W48</f>
        <v>34.681077271002906</v>
      </c>
      <c r="W49" s="79">
        <f>MAX(0,(V49-Constantes!$D$14)*(1-EXP(-Constantes!$D$22)))</f>
        <v>0.92588727562779838</v>
      </c>
      <c r="X49" s="79">
        <f t="shared" si="3"/>
        <v>84.863216246141135</v>
      </c>
      <c r="Y49" s="79">
        <f>MAX(0,(X49-Constantes!$D$13)*(1-EXP(-Constantes!$D$23)))</f>
        <v>0.40756162162377557</v>
      </c>
      <c r="Z49" s="79">
        <f t="shared" si="4"/>
        <v>1.3334488972515739</v>
      </c>
      <c r="AA49" s="79">
        <f>0.0526*T49*Observaciones!$F48^1.218</f>
        <v>0</v>
      </c>
      <c r="AB49" s="79">
        <f>AA49*Constantes!$E$29</f>
        <v>0</v>
      </c>
      <c r="AC49" s="79">
        <f t="shared" si="5"/>
        <v>0</v>
      </c>
      <c r="AD49" s="16"/>
      <c r="AE49" s="78">
        <v>43</v>
      </c>
      <c r="AF49" s="136">
        <f>ETo!$I48*((1-Constantes!$F$19)*ETo!$K48+ETo!$L48)</f>
        <v>4.5690294456742624</v>
      </c>
      <c r="AG49" s="79">
        <f>MIN(AF49*Constantes!$F$17,0.8*(AJ48+Observaciones!$F48-AH49-AI49-Constantes!$D$14))</f>
        <v>2.4552502299855283</v>
      </c>
      <c r="AH49" s="79">
        <f>IF(Observaciones!$F48&gt;0.05*Constantes!$F$18,((Observaciones!$F48-0.05*Constantes!$F$18)^2)/(Observaciones!$F48+0.95*Constantes!$F$18),0)</f>
        <v>0</v>
      </c>
      <c r="AI49" s="79">
        <f>MAX(0,AJ48+Observaciones!$F48-AH49-Constantes!$D$13)</f>
        <v>0</v>
      </c>
      <c r="AJ49" s="79">
        <f>AJ48+Observaciones!$F48-AH49-AG49-AI49-AK48</f>
        <v>35.449527880691946</v>
      </c>
      <c r="AK49" s="79">
        <f>MAX(0,(AJ49-Constantes!$D$14)*(1-EXP(-Constantes!$D$22)))</f>
        <v>0.95206352443374775</v>
      </c>
      <c r="AL49" s="79">
        <f t="shared" si="6"/>
        <v>87.37700404419175</v>
      </c>
      <c r="AM49" s="79">
        <f>MAX(0,(AL49-Constantes!$D$13)*(1-EXP(-Constantes!$D$23)))</f>
        <v>0.4323305715355743</v>
      </c>
      <c r="AN49" s="79">
        <f t="shared" si="7"/>
        <v>1.3843940959693222</v>
      </c>
      <c r="AO49" s="79">
        <f>0.0526*AH49*Observaciones!$F48^1.218</f>
        <v>0</v>
      </c>
      <c r="AP49" s="79">
        <f>AO49*Constantes!$F$29</f>
        <v>0</v>
      </c>
      <c r="AQ49" s="79">
        <f t="shared" si="8"/>
        <v>0</v>
      </c>
      <c r="AR49" s="16"/>
      <c r="AS49" s="78">
        <v>43</v>
      </c>
      <c r="AT49" s="79">
        <f>0.0526*Observaciones!$F48^2.218</f>
        <v>0.21840432335886875</v>
      </c>
      <c r="AU49" s="79">
        <f>IF(Observaciones!$F48&gt;0.05*$AY$7,((Observaciones!$F48-0.05*$AY$7)^2)/(Observaciones!$F48+0.95*$AY$7),0)</f>
        <v>8.1268476854215671E-4</v>
      </c>
      <c r="AV49" s="79">
        <f>0.0526*AU49*Observaciones!$F48^1.218</f>
        <v>9.3417824725004533E-5</v>
      </c>
      <c r="AW49" s="30"/>
      <c r="AX49" s="30"/>
      <c r="AY49" s="110"/>
      <c r="AZ49" s="41"/>
    </row>
    <row r="50" spans="2:52" s="3" customFormat="1" x14ac:dyDescent="0.3">
      <c r="B50" s="40"/>
      <c r="C50" s="78">
        <v>44</v>
      </c>
      <c r="D50" s="136">
        <f>ETo!$I49*((1-Constantes!$D$19)*ETo!$K49+ETo!$L49)</f>
        <v>4.3018024902387992</v>
      </c>
      <c r="E50" s="79">
        <f>MIN(D50*Constantes!$D$17,0.8*(H49+Observaciones!$F49-F50-G50-Constantes!$D$14))</f>
        <v>2.1553691197272462</v>
      </c>
      <c r="F50" s="79">
        <f>IF(Observaciones!$F49&gt;0.05*Constantes!$D$18,((Observaciones!$F49-0.05*Constantes!$D$18)^2)/(Observaciones!$F49+0.95*Constantes!$D$18),0)</f>
        <v>0</v>
      </c>
      <c r="G50" s="79">
        <f>MAX(0,H49+Observaciones!$F49-F50-Constantes!$D$13)</f>
        <v>0</v>
      </c>
      <c r="H50" s="79">
        <f>H49+Observaciones!$F49-F50-E50-G50-I49</f>
        <v>33.957110383006167</v>
      </c>
      <c r="I50" s="79">
        <f>MAX(0,(H50-Constantes!$D$14)*(1-EXP(-Constantes!$D$22)))</f>
        <v>0.90122630568577433</v>
      </c>
      <c r="J50" s="79">
        <f t="shared" si="0"/>
        <v>85.049556242830988</v>
      </c>
      <c r="K50" s="79">
        <f>MAX(0,(J50-Constantes!$D$13)*(1-EXP(-Constantes!$D$23)))</f>
        <v>0.40939767399389004</v>
      </c>
      <c r="L50" s="79">
        <f t="shared" si="1"/>
        <v>1.3106239796796644</v>
      </c>
      <c r="M50" s="79">
        <f>0.0526*F50*Observaciones!$F49^1.218</f>
        <v>0</v>
      </c>
      <c r="N50" s="79">
        <f>M50*Constantes!$D$29</f>
        <v>0</v>
      </c>
      <c r="O50" s="79">
        <f t="shared" si="2"/>
        <v>0</v>
      </c>
      <c r="P50" s="16"/>
      <c r="Q50" s="78">
        <v>44</v>
      </c>
      <c r="R50" s="136">
        <f>ETo!$I49*((1-Constantes!$E$19)*ETo!$K49+ETo!$L49)</f>
        <v>4.6998666470943249</v>
      </c>
      <c r="S50" s="79">
        <f>MIN(R50*Constantes!$E$17,0.8*(V49+Observaciones!$F49-T50-U50-Constantes!$D$14))</f>
        <v>2.7086815696798925</v>
      </c>
      <c r="T50" s="79">
        <f>IF(Observaciones!$F49&gt;0.05*Constantes!$E$18,((Observaciones!$F49-0.05*Constantes!$E$18)^2)/(Observaciones!$F49+0.95*Constantes!$E$18),0)</f>
        <v>0</v>
      </c>
      <c r="U50" s="79">
        <f>MAX(0,V49+Observaciones!$F49-T50-Constantes!$D$13)</f>
        <v>0</v>
      </c>
      <c r="V50" s="79">
        <f>V49+Observaciones!$F49-T50-S50-U50-W49</f>
        <v>31.846508425695216</v>
      </c>
      <c r="W50" s="79">
        <f>MAX(0,(V50-Constantes!$D$14)*(1-EXP(-Constantes!$D$22)))</f>
        <v>0.82933145484135706</v>
      </c>
      <c r="X50" s="79">
        <f t="shared" si="3"/>
        <v>84.455654624517365</v>
      </c>
      <c r="Y50" s="79">
        <f>MAX(0,(X50-Constantes!$D$13)*(1-EXP(-Constantes!$D$23)))</f>
        <v>0.40354581989230126</v>
      </c>
      <c r="Z50" s="79">
        <f t="shared" si="4"/>
        <v>1.2328772747336583</v>
      </c>
      <c r="AA50" s="79">
        <f>0.0526*T50*Observaciones!$F49^1.218</f>
        <v>0</v>
      </c>
      <c r="AB50" s="79">
        <f>AA50*Constantes!$E$29</f>
        <v>0</v>
      </c>
      <c r="AC50" s="79">
        <f t="shared" si="5"/>
        <v>0</v>
      </c>
      <c r="AD50" s="16"/>
      <c r="AE50" s="78">
        <v>44</v>
      </c>
      <c r="AF50" s="136">
        <f>ETo!$I49*((1-Constantes!$F$19)*ETo!$K49+ETo!$L49)</f>
        <v>4.643000338972108</v>
      </c>
      <c r="AG50" s="79">
        <f>MIN(AF50*Constantes!$F$17,0.8*(AJ49+Observaciones!$F49-AH50-AI50-Constantes!$D$14))</f>
        <v>2.4949998212151749</v>
      </c>
      <c r="AH50" s="79">
        <f>IF(Observaciones!$F49&gt;0.05*Constantes!$F$18,((Observaciones!$F49-0.05*Constantes!$F$18)^2)/(Observaciones!$F49+0.95*Constantes!$F$18),0)</f>
        <v>0</v>
      </c>
      <c r="AI50" s="79">
        <f>MAX(0,AJ49+Observaciones!$F49-AH50-Constantes!$D$13)</f>
        <v>0</v>
      </c>
      <c r="AJ50" s="79">
        <f>AJ49+Observaciones!$F49-AH50-AG50-AI50-AK49</f>
        <v>32.802464535043022</v>
      </c>
      <c r="AK50" s="79">
        <f>MAX(0,(AJ50-Constantes!$D$14)*(1-EXP(-Constantes!$D$22)))</f>
        <v>0.86189482931246497</v>
      </c>
      <c r="AL50" s="79">
        <f t="shared" si="6"/>
        <v>86.944673472656177</v>
      </c>
      <c r="AM50" s="79">
        <f>MAX(0,(AL50-Constantes!$D$13)*(1-EXP(-Constantes!$D$23)))</f>
        <v>0.42807071544111475</v>
      </c>
      <c r="AN50" s="79">
        <f t="shared" si="7"/>
        <v>1.2899655447535796</v>
      </c>
      <c r="AO50" s="79">
        <f>0.0526*AH50*Observaciones!$F49^1.218</f>
        <v>0</v>
      </c>
      <c r="AP50" s="79">
        <f>AO50*Constantes!$F$29</f>
        <v>0</v>
      </c>
      <c r="AQ50" s="79">
        <f t="shared" si="8"/>
        <v>0</v>
      </c>
      <c r="AR50" s="16"/>
      <c r="AS50" s="78">
        <v>44</v>
      </c>
      <c r="AT50" s="79">
        <f>0.0526*Observaciones!$F49^2.218</f>
        <v>3.2065597387029521E-2</v>
      </c>
      <c r="AU50" s="79">
        <f>IF(Observaciones!$F49&gt;0.05*$AY$7,((Observaciones!$F49-0.05*$AY$7)^2)/(Observaciones!$F49+0.95*$AY$7),0)</f>
        <v>0</v>
      </c>
      <c r="AV50" s="79">
        <f>0.0526*AU50*Observaciones!$F49^1.218</f>
        <v>0</v>
      </c>
      <c r="AW50" s="30"/>
      <c r="AX50" s="30"/>
      <c r="AY50" s="110"/>
      <c r="AZ50" s="41"/>
    </row>
    <row r="51" spans="2:52" s="3" customFormat="1" x14ac:dyDescent="0.3">
      <c r="B51" s="40"/>
      <c r="C51" s="78">
        <v>45</v>
      </c>
      <c r="D51" s="136">
        <f>ETo!$I50*((1-Constantes!$D$19)*ETo!$K50+ETo!$L50)</f>
        <v>4.2196752766366368</v>
      </c>
      <c r="E51" s="79">
        <f>MIN(D51*Constantes!$D$17,0.8*(H50+Observaciones!$F50-F51-G51-Constantes!$D$14))</f>
        <v>2.1142202151717706</v>
      </c>
      <c r="F51" s="79">
        <f>IF(Observaciones!$F50&gt;0.05*Constantes!$D$18,((Observaciones!$F50-0.05*Constantes!$D$18)^2)/(Observaciones!$F50+0.95*Constantes!$D$18),0)</f>
        <v>0</v>
      </c>
      <c r="G51" s="79">
        <f>MAX(0,H50+Observaciones!$F50-F51-Constantes!$D$13)</f>
        <v>0</v>
      </c>
      <c r="H51" s="79">
        <f>H50+Observaciones!$F50-F51-E51-G51-I50</f>
        <v>30.941663862148623</v>
      </c>
      <c r="I51" s="79">
        <f>MAX(0,(H51-Constantes!$D$14)*(1-EXP(-Constantes!$D$22)))</f>
        <v>0.79850912725456424</v>
      </c>
      <c r="J51" s="79">
        <f t="shared" si="0"/>
        <v>84.640158568837094</v>
      </c>
      <c r="K51" s="79">
        <f>MAX(0,(J51-Constantes!$D$13)*(1-EXP(-Constantes!$D$23)))</f>
        <v>0.40536378120109934</v>
      </c>
      <c r="L51" s="79">
        <f t="shared" si="1"/>
        <v>1.2038729084556636</v>
      </c>
      <c r="M51" s="79">
        <f>0.0526*F51*Observaciones!$F50^1.218</f>
        <v>0</v>
      </c>
      <c r="N51" s="79">
        <f>M51*Constantes!$D$29</f>
        <v>0</v>
      </c>
      <c r="O51" s="79">
        <f t="shared" si="2"/>
        <v>0</v>
      </c>
      <c r="P51" s="16"/>
      <c r="Q51" s="78">
        <v>45</v>
      </c>
      <c r="R51" s="136">
        <f>ETo!$I50*((1-Constantes!$E$19)*ETo!$K50+ETo!$L50)</f>
        <v>4.6114478542076753</v>
      </c>
      <c r="S51" s="79">
        <f>MIN(R51*Constantes!$E$17,0.8*(V50+Observaciones!$F50-T51-U51-Constantes!$D$14))</f>
        <v>2.6577230270894385</v>
      </c>
      <c r="T51" s="79">
        <f>IF(Observaciones!$F50&gt;0.05*Constantes!$E$18,((Observaciones!$F50-0.05*Constantes!$E$18)^2)/(Observaciones!$F50+0.95*Constantes!$E$18),0)</f>
        <v>0</v>
      </c>
      <c r="U51" s="79">
        <f>MAX(0,V50+Observaciones!$F50-T51-Constantes!$D$13)</f>
        <v>0</v>
      </c>
      <c r="V51" s="79">
        <f>V50+Observaciones!$F50-T51-S51-U51-W50</f>
        <v>28.359453943764422</v>
      </c>
      <c r="W51" s="79">
        <f>MAX(0,(V51-Constantes!$D$14)*(1-EXP(-Constantes!$D$22)))</f>
        <v>0.71054957794772355</v>
      </c>
      <c r="X51" s="79">
        <f t="shared" si="3"/>
        <v>84.052108804625064</v>
      </c>
      <c r="Y51" s="79">
        <f>MAX(0,(X51-Constantes!$D$13)*(1-EXP(-Constantes!$D$23)))</f>
        <v>0.39956958681177657</v>
      </c>
      <c r="Z51" s="79">
        <f t="shared" si="4"/>
        <v>1.1101191647595001</v>
      </c>
      <c r="AA51" s="79">
        <f>0.0526*T51*Observaciones!$F50^1.218</f>
        <v>0</v>
      </c>
      <c r="AB51" s="79">
        <f>AA51*Constantes!$E$29</f>
        <v>0</v>
      </c>
      <c r="AC51" s="79">
        <f t="shared" si="5"/>
        <v>0</v>
      </c>
      <c r="AD51" s="16"/>
      <c r="AE51" s="78">
        <v>45</v>
      </c>
      <c r="AF51" s="136">
        <f>ETo!$I50*((1-Constantes!$F$19)*ETo!$K50+ETo!$L50)</f>
        <v>4.5554803431260993</v>
      </c>
      <c r="AG51" s="79">
        <f>MIN(AF51*Constantes!$F$17,0.8*(AJ50+Observaciones!$F50-AH51-AI51-Constantes!$D$14))</f>
        <v>2.4479693758034724</v>
      </c>
      <c r="AH51" s="79">
        <f>IF(Observaciones!$F50&gt;0.05*Constantes!$F$18,((Observaciones!$F50-0.05*Constantes!$F$18)^2)/(Observaciones!$F50+0.95*Constantes!$F$18),0)</f>
        <v>0</v>
      </c>
      <c r="AI51" s="79">
        <f>MAX(0,AJ50+Observaciones!$F50-AH51-Constantes!$D$13)</f>
        <v>0</v>
      </c>
      <c r="AJ51" s="79">
        <f>AJ50+Observaciones!$F50-AH51-AG51-AI51-AK50</f>
        <v>29.492600329927082</v>
      </c>
      <c r="AK51" s="79">
        <f>MAX(0,(AJ51-Constantes!$D$14)*(1-EXP(-Constantes!$D$22)))</f>
        <v>0.74914870372596831</v>
      </c>
      <c r="AL51" s="79">
        <f t="shared" si="6"/>
        <v>86.516602757215068</v>
      </c>
      <c r="AM51" s="79">
        <f>MAX(0,(AL51-Constantes!$D$13)*(1-EXP(-Constantes!$D$23)))</f>
        <v>0.42385283272337265</v>
      </c>
      <c r="AN51" s="79">
        <f t="shared" si="7"/>
        <v>1.1730015364493409</v>
      </c>
      <c r="AO51" s="79">
        <f>0.0526*AH51*Observaciones!$F50^1.218</f>
        <v>0</v>
      </c>
      <c r="AP51" s="79">
        <f>AO51*Constantes!$F$29</f>
        <v>0</v>
      </c>
      <c r="AQ51" s="79">
        <f t="shared" si="8"/>
        <v>0</v>
      </c>
      <c r="AR51" s="16"/>
      <c r="AS51" s="78">
        <v>45</v>
      </c>
      <c r="AT51" s="79">
        <f>0.0526*Observaciones!$F50^2.218</f>
        <v>0</v>
      </c>
      <c r="AU51" s="79">
        <f>IF(Observaciones!$F50&gt;0.05*$AY$7,((Observaciones!$F50-0.05*$AY$7)^2)/(Observaciones!$F50+0.95*$AY$7),0)</f>
        <v>0</v>
      </c>
      <c r="AV51" s="79">
        <f>0.0526*AU51*Observaciones!$F50^1.218</f>
        <v>0</v>
      </c>
      <c r="AW51" s="30"/>
      <c r="AX51" s="30"/>
      <c r="AY51" s="110"/>
      <c r="AZ51" s="41"/>
    </row>
    <row r="52" spans="2:52" s="3" customFormat="1" x14ac:dyDescent="0.3">
      <c r="B52" s="40"/>
      <c r="C52" s="78">
        <v>46</v>
      </c>
      <c r="D52" s="136">
        <f>ETo!$I51*((1-Constantes!$D$19)*ETo!$K51+ETo!$L51)</f>
        <v>4.2453136286435127</v>
      </c>
      <c r="E52" s="79">
        <f>MIN(D52*Constantes!$D$17,0.8*(H51+Observaciones!$F51-F52-G52-Constantes!$D$14))</f>
        <v>2.1270660193019482</v>
      </c>
      <c r="F52" s="79">
        <f>IF(Observaciones!$F51&gt;0.05*Constantes!$D$18,((Observaciones!$F51-0.05*Constantes!$D$18)^2)/(Observaciones!$F51+0.95*Constantes!$D$18),0)</f>
        <v>0</v>
      </c>
      <c r="G52" s="79">
        <f>MAX(0,H51+Observaciones!$F51-F52-Constantes!$D$13)</f>
        <v>0</v>
      </c>
      <c r="H52" s="79">
        <f>H51+Observaciones!$F51-F52-E52-G52-I51</f>
        <v>29.716088715592111</v>
      </c>
      <c r="I52" s="79">
        <f>MAX(0,(H52-Constantes!$D$14)*(1-EXP(-Constantes!$D$22)))</f>
        <v>0.75676153858437911</v>
      </c>
      <c r="J52" s="79">
        <f t="shared" si="0"/>
        <v>84.234794787635991</v>
      </c>
      <c r="K52" s="79">
        <f>MAX(0,(J52-Constantes!$D$13)*(1-EXP(-Constantes!$D$23)))</f>
        <v>0.40136963531479436</v>
      </c>
      <c r="L52" s="79">
        <f t="shared" si="1"/>
        <v>1.1581311738991735</v>
      </c>
      <c r="M52" s="79">
        <f>0.0526*F52*Observaciones!$F51^1.218</f>
        <v>0</v>
      </c>
      <c r="N52" s="79">
        <f>M52*Constantes!$D$29</f>
        <v>0</v>
      </c>
      <c r="O52" s="79">
        <f t="shared" si="2"/>
        <v>0</v>
      </c>
      <c r="P52" s="16"/>
      <c r="Q52" s="78">
        <v>46</v>
      </c>
      <c r="R52" s="136">
        <f>ETo!$I51*((1-Constantes!$E$19)*ETo!$K51+ETo!$L51)</f>
        <v>4.6391250592355133</v>
      </c>
      <c r="S52" s="79">
        <f>MIN(R52*Constantes!$E$17,0.8*(V51+Observaciones!$F51-T52-U52-Constantes!$D$14))</f>
        <v>2.6736742743882327</v>
      </c>
      <c r="T52" s="79">
        <f>IF(Observaciones!$F51&gt;0.05*Constantes!$E$18,((Observaciones!$F51-0.05*Constantes!$E$18)^2)/(Observaciones!$F51+0.95*Constantes!$E$18),0)</f>
        <v>0</v>
      </c>
      <c r="U52" s="79">
        <f>MAX(0,V51+Observaciones!$F51-T52-Constantes!$D$13)</f>
        <v>0</v>
      </c>
      <c r="V52" s="79">
        <f>V51+Observaciones!$F51-T52-S52-U52-W51</f>
        <v>26.675230091428464</v>
      </c>
      <c r="W52" s="79">
        <f>MAX(0,(V52-Constantes!$D$14)*(1-EXP(-Constantes!$D$22)))</f>
        <v>0.65317873062482201</v>
      </c>
      <c r="X52" s="79">
        <f t="shared" si="3"/>
        <v>83.652539217813285</v>
      </c>
      <c r="Y52" s="79">
        <f>MAX(0,(X52-Constantes!$D$13)*(1-EXP(-Constantes!$D$23)))</f>
        <v>0.39563253250285924</v>
      </c>
      <c r="Z52" s="79">
        <f t="shared" si="4"/>
        <v>1.0488112631276811</v>
      </c>
      <c r="AA52" s="79">
        <f>0.0526*T52*Observaciones!$F51^1.218</f>
        <v>0</v>
      </c>
      <c r="AB52" s="79">
        <f>AA52*Constantes!$E$29</f>
        <v>0</v>
      </c>
      <c r="AC52" s="79">
        <f t="shared" si="5"/>
        <v>0</v>
      </c>
      <c r="AD52" s="16"/>
      <c r="AE52" s="78">
        <v>46</v>
      </c>
      <c r="AF52" s="136">
        <f>ETo!$I51*((1-Constantes!$F$19)*ETo!$K51+ETo!$L51)</f>
        <v>4.5828662834366565</v>
      </c>
      <c r="AG52" s="79">
        <f>MIN(AF52*Constantes!$F$17,0.8*(AJ51+Observaciones!$F51-AH52-AI52-Constantes!$D$14))</f>
        <v>2.4626857038651191</v>
      </c>
      <c r="AH52" s="79">
        <f>IF(Observaciones!$F51&gt;0.05*Constantes!$F$18,((Observaciones!$F51-0.05*Constantes!$F$18)^2)/(Observaciones!$F51+0.95*Constantes!$F$18),0)</f>
        <v>0</v>
      </c>
      <c r="AI52" s="79">
        <f>MAX(0,AJ51+Observaciones!$F51-AH52-Constantes!$D$13)</f>
        <v>0</v>
      </c>
      <c r="AJ52" s="79">
        <f>AJ51+Observaciones!$F51-AH52-AG52-AI52-AK51</f>
        <v>27.980765922335994</v>
      </c>
      <c r="AK52" s="79">
        <f>MAX(0,(AJ52-Constantes!$D$14)*(1-EXP(-Constantes!$D$22)))</f>
        <v>0.69765007374568455</v>
      </c>
      <c r="AL52" s="79">
        <f t="shared" si="6"/>
        <v>86.092749924491699</v>
      </c>
      <c r="AM52" s="79">
        <f>MAX(0,(AL52-Constantes!$D$13)*(1-EXP(-Constantes!$D$23)))</f>
        <v>0.41967650980866983</v>
      </c>
      <c r="AN52" s="79">
        <f t="shared" si="7"/>
        <v>1.1173265835543544</v>
      </c>
      <c r="AO52" s="79">
        <f>0.0526*AH52*Observaciones!$F51^1.218</f>
        <v>0</v>
      </c>
      <c r="AP52" s="79">
        <f>AO52*Constantes!$F$29</f>
        <v>0</v>
      </c>
      <c r="AQ52" s="79">
        <f t="shared" si="8"/>
        <v>0</v>
      </c>
      <c r="AR52" s="16"/>
      <c r="AS52" s="78">
        <v>46</v>
      </c>
      <c r="AT52" s="79">
        <f>0.0526*Observaciones!$F51^2.218</f>
        <v>0.17065595668433275</v>
      </c>
      <c r="AU52" s="79">
        <f>IF(Observaciones!$F51&gt;0.05*$AY$7,((Observaciones!$F51-0.05*$AY$7)^2)/(Observaciones!$F51+0.95*$AY$7),0)</f>
        <v>0</v>
      </c>
      <c r="AV52" s="79">
        <f>0.0526*AU52*Observaciones!$F51^1.218</f>
        <v>0</v>
      </c>
      <c r="AW52" s="30"/>
      <c r="AX52" s="30"/>
      <c r="AY52" s="110"/>
      <c r="AZ52" s="41"/>
    </row>
    <row r="53" spans="2:52" s="3" customFormat="1" x14ac:dyDescent="0.3">
      <c r="B53" s="40"/>
      <c r="C53" s="78">
        <v>47</v>
      </c>
      <c r="D53" s="136">
        <f>ETo!$I52*((1-Constantes!$D$19)*ETo!$K52+ETo!$L52)</f>
        <v>4.2103568210548836</v>
      </c>
      <c r="E53" s="79">
        <f>MIN(D53*Constantes!$D$17,0.8*(H52+Observaciones!$F52-F53-G53-Constantes!$D$14))</f>
        <v>2.1095513091840981</v>
      </c>
      <c r="F53" s="79">
        <f>IF(Observaciones!$F52&gt;0.05*Constantes!$D$18,((Observaciones!$F52-0.05*Constantes!$D$18)^2)/(Observaciones!$F52+0.95*Constantes!$D$18),0)</f>
        <v>2.6558127337458926</v>
      </c>
      <c r="G53" s="79">
        <f>MAX(0,H52+Observaciones!$F52-F53-Constantes!$D$13)</f>
        <v>1.660275981846226</v>
      </c>
      <c r="H53" s="79">
        <f>H52+Observaciones!$F52-F53-E53-G53-I52</f>
        <v>40.633687152231523</v>
      </c>
      <c r="I53" s="79">
        <f>MAX(0,(H53-Constantes!$D$14)*(1-EXP(-Constantes!$D$22)))</f>
        <v>1.128655020660684</v>
      </c>
      <c r="J53" s="79">
        <f t="shared" si="0"/>
        <v>85.493701134167424</v>
      </c>
      <c r="K53" s="79">
        <f>MAX(0,(J53-Constantes!$D$13)*(1-EXP(-Constantes!$D$23)))</f>
        <v>0.41377393939529922</v>
      </c>
      <c r="L53" s="79">
        <f t="shared" si="1"/>
        <v>4.1982416938018758</v>
      </c>
      <c r="M53" s="79">
        <f>0.0526*F53*Observaciones!$F52^1.218</f>
        <v>4.7537429814351144</v>
      </c>
      <c r="N53" s="79">
        <f>M53*Constantes!$D$29</f>
        <v>7.0550308329374076E-2</v>
      </c>
      <c r="O53" s="79">
        <f t="shared" si="2"/>
        <v>1680.4727663376761</v>
      </c>
      <c r="P53" s="16"/>
      <c r="Q53" s="78">
        <v>47</v>
      </c>
      <c r="R53" s="136">
        <f>ETo!$I52*((1-Constantes!$E$19)*ETo!$K52+ETo!$L52)</f>
        <v>4.6014976389254656</v>
      </c>
      <c r="S53" s="79">
        <f>MIN(R53*Constantes!$E$17,0.8*(V52+Observaciones!$F52-T53-U53-Constantes!$D$14))</f>
        <v>2.651988403796258</v>
      </c>
      <c r="T53" s="79">
        <f>IF(Observaciones!$F52&gt;0.05*Constantes!$E$18,((Observaciones!$F52-0.05*Constantes!$E$18)^2)/(Observaciones!$F52+0.95*Constantes!$E$18),0)</f>
        <v>0.21888155941535423</v>
      </c>
      <c r="U53" s="79">
        <f>MAX(0,V52+Observaciones!$F52-T53-Constantes!$D$13)</f>
        <v>1.0563485320131178</v>
      </c>
      <c r="V53" s="79">
        <f>V52+Observaciones!$F52-T53-S53-U53-W52</f>
        <v>40.194832865578917</v>
      </c>
      <c r="W53" s="79">
        <f>MAX(0,(V53-Constantes!$D$14)*(1-EXP(-Constantes!$D$22)))</f>
        <v>1.1137060325902279</v>
      </c>
      <c r="X53" s="79">
        <f t="shared" si="3"/>
        <v>84.313255217323544</v>
      </c>
      <c r="Y53" s="79">
        <f>MAX(0,(X53-Constantes!$D$13)*(1-EXP(-Constantes!$D$23)))</f>
        <v>0.40214272461632422</v>
      </c>
      <c r="Z53" s="79">
        <f t="shared" si="4"/>
        <v>1.7347303166219064</v>
      </c>
      <c r="AA53" s="79">
        <f>0.0526*T53*Observaciones!$F52^1.218</f>
        <v>0.39178465545224256</v>
      </c>
      <c r="AB53" s="79">
        <f>AA53*Constantes!$E$29</f>
        <v>1.3097874036803901E-3</v>
      </c>
      <c r="AC53" s="79">
        <f t="shared" si="5"/>
        <v>75.503805469369979</v>
      </c>
      <c r="AD53" s="16"/>
      <c r="AE53" s="78">
        <v>47</v>
      </c>
      <c r="AF53" s="136">
        <f>ETo!$I52*((1-Constantes!$F$19)*ETo!$K52+ETo!$L52)</f>
        <v>4.5456203792296677</v>
      </c>
      <c r="AG53" s="79">
        <f>MIN(AF53*Constantes!$F$17,0.8*(AJ52+Observaciones!$F52-AH53-AI53-Constantes!$D$14))</f>
        <v>2.4426709466923877</v>
      </c>
      <c r="AH53" s="79">
        <f>IF(Observaciones!$F52&gt;0.05*Constantes!$F$18,((Observaciones!$F52-0.05*Constantes!$F$18)^2)/(Observaciones!$F52+0.95*Constantes!$F$18),0)</f>
        <v>0.77294979538376707</v>
      </c>
      <c r="AI53" s="79">
        <f>MAX(0,AJ52+Observaciones!$F52-AH53-Constantes!$D$13)</f>
        <v>1.8078161269522326</v>
      </c>
      <c r="AJ53" s="79">
        <f>AJ52+Observaciones!$F52-AH53-AG53-AI53-AK52</f>
        <v>40.359678979561927</v>
      </c>
      <c r="AK53" s="79">
        <f>MAX(0,(AJ53-Constantes!$D$14)*(1-EXP(-Constantes!$D$22)))</f>
        <v>1.1193212963949626</v>
      </c>
      <c r="AL53" s="79">
        <f t="shared" si="6"/>
        <v>87.480889541635264</v>
      </c>
      <c r="AM53" s="79">
        <f>MAX(0,(AL53-Constantes!$D$13)*(1-EXP(-Constantes!$D$23)))</f>
        <v>0.43335418008548293</v>
      </c>
      <c r="AN53" s="79">
        <f t="shared" si="7"/>
        <v>2.3256252718642125</v>
      </c>
      <c r="AO53" s="79">
        <f>0.0526*AH53*Observaciones!$F52^1.218</f>
        <v>1.383533039855835</v>
      </c>
      <c r="AP53" s="79">
        <f>AO53*Constantes!$F$29</f>
        <v>1.1887535804012287E-2</v>
      </c>
      <c r="AQ53" s="79">
        <f t="shared" si="8"/>
        <v>511.15439567283687</v>
      </c>
      <c r="AR53" s="16"/>
      <c r="AS53" s="78">
        <v>47</v>
      </c>
      <c r="AT53" s="79">
        <f>0.0526*Observaciones!$F52^2.218</f>
        <v>32.397897212660951</v>
      </c>
      <c r="AU53" s="79">
        <f>IF(Observaciones!$F52&gt;0.05*$AY$7,((Observaciones!$F52-0.05*$AY$7)^2)/(Observaciones!$F52+0.95*$AY$7),0)</f>
        <v>5.2528137177856484</v>
      </c>
      <c r="AV53" s="79">
        <f>0.0526*AU53*Observaciones!$F52^1.218</f>
        <v>9.4022165141477867</v>
      </c>
      <c r="AW53" s="30"/>
      <c r="AX53" s="30"/>
      <c r="AY53" s="110"/>
      <c r="AZ53" s="41"/>
    </row>
    <row r="54" spans="2:52" s="3" customFormat="1" x14ac:dyDescent="0.3">
      <c r="B54" s="40"/>
      <c r="C54" s="78">
        <v>48</v>
      </c>
      <c r="D54" s="136">
        <f>ETo!$I53*((1-Constantes!$D$19)*ETo!$K53+ETo!$L53)</f>
        <v>4.2096615871153125</v>
      </c>
      <c r="E54" s="79">
        <f>MIN(D54*Constantes!$D$17,0.8*(H53+Observaciones!$F53-F54-G54-Constantes!$D$14))</f>
        <v>2.1092029701406996</v>
      </c>
      <c r="F54" s="79">
        <f>IF(Observaciones!$F53&gt;0.05*Constantes!$D$18,((Observaciones!$F53-0.05*Constantes!$D$18)^2)/(Observaciones!$F53+0.95*Constantes!$D$18),0)</f>
        <v>0</v>
      </c>
      <c r="G54" s="79">
        <f>MAX(0,H53+Observaciones!$F53-F54-Constantes!$D$13)</f>
        <v>0</v>
      </c>
      <c r="H54" s="79">
        <f>H53+Observaciones!$F53-F54-E54-G54-I53</f>
        <v>38.795829161430134</v>
      </c>
      <c r="I54" s="79">
        <f>MAX(0,(H54-Constantes!$D$14)*(1-EXP(-Constantes!$D$22)))</f>
        <v>1.0660508305791812</v>
      </c>
      <c r="J54" s="79">
        <f t="shared" si="0"/>
        <v>85.079927194772125</v>
      </c>
      <c r="K54" s="79">
        <f>MAX(0,(J54-Constantes!$D$13)*(1-EXP(-Constantes!$D$23)))</f>
        <v>0.40969692621716325</v>
      </c>
      <c r="L54" s="79">
        <f t="shared" si="1"/>
        <v>1.4757477567963444</v>
      </c>
      <c r="M54" s="79">
        <f>0.0526*F54*Observaciones!$F53^1.218</f>
        <v>0</v>
      </c>
      <c r="N54" s="79">
        <f>M54*Constantes!$D$29</f>
        <v>0</v>
      </c>
      <c r="O54" s="79">
        <f t="shared" si="2"/>
        <v>0</v>
      </c>
      <c r="P54" s="16"/>
      <c r="Q54" s="78">
        <v>48</v>
      </c>
      <c r="R54" s="136">
        <f>ETo!$I53*((1-Constantes!$E$19)*ETo!$K53+ETo!$L53)</f>
        <v>4.6007997117433437</v>
      </c>
      <c r="S54" s="79">
        <f>MIN(R54*Constantes!$E$17,0.8*(V53+Observaciones!$F53-T54-U54-Constantes!$D$14))</f>
        <v>2.6515861663207838</v>
      </c>
      <c r="T54" s="79">
        <f>IF(Observaciones!$F53&gt;0.05*Constantes!$E$18,((Observaciones!$F53-0.05*Constantes!$E$18)^2)/(Observaciones!$F53+0.95*Constantes!$E$18),0)</f>
        <v>0</v>
      </c>
      <c r="U54" s="79">
        <f>MAX(0,V53+Observaciones!$F53-T54-Constantes!$D$13)</f>
        <v>0</v>
      </c>
      <c r="V54" s="79">
        <f>V53+Observaciones!$F53-T54-S54-U54-W53</f>
        <v>37.829540666667903</v>
      </c>
      <c r="W54" s="79">
        <f>MAX(0,(V54-Constantes!$D$14)*(1-EXP(-Constantes!$D$22)))</f>
        <v>1.0331354971298945</v>
      </c>
      <c r="X54" s="79">
        <f t="shared" si="3"/>
        <v>83.911112492707218</v>
      </c>
      <c r="Y54" s="79">
        <f>MAX(0,(X54-Constantes!$D$13)*(1-EXP(-Constantes!$D$23)))</f>
        <v>0.398180316567745</v>
      </c>
      <c r="Z54" s="79">
        <f t="shared" si="4"/>
        <v>1.4313158136976396</v>
      </c>
      <c r="AA54" s="79">
        <f>0.0526*T54*Observaciones!$F53^1.218</f>
        <v>0</v>
      </c>
      <c r="AB54" s="79">
        <f>AA54*Constantes!$E$29</f>
        <v>0</v>
      </c>
      <c r="AC54" s="79">
        <f t="shared" si="5"/>
        <v>0</v>
      </c>
      <c r="AD54" s="16"/>
      <c r="AE54" s="78">
        <v>48</v>
      </c>
      <c r="AF54" s="136">
        <f>ETo!$I53*((1-Constantes!$F$19)*ETo!$K53+ETo!$L53)</f>
        <v>4.5449228367964816</v>
      </c>
      <c r="AG54" s="79">
        <f>MIN(AF54*Constantes!$F$17,0.8*(AJ53+Observaciones!$F53-AH54-AI54-Constantes!$D$14))</f>
        <v>2.4422961097078888</v>
      </c>
      <c r="AH54" s="79">
        <f>IF(Observaciones!$F53&gt;0.05*Constantes!$F$18,((Observaciones!$F53-0.05*Constantes!$F$18)^2)/(Observaciones!$F53+0.95*Constantes!$F$18),0)</f>
        <v>0</v>
      </c>
      <c r="AI54" s="79">
        <f>MAX(0,AJ53+Observaciones!$F53-AH54-Constantes!$D$13)</f>
        <v>0</v>
      </c>
      <c r="AJ54" s="79">
        <f>AJ53+Observaciones!$F53-AH54-AG54-AI54-AK53</f>
        <v>38.198061573459071</v>
      </c>
      <c r="AK54" s="79">
        <f>MAX(0,(AJ54-Constantes!$D$14)*(1-EXP(-Constantes!$D$22)))</f>
        <v>1.0456886720831466</v>
      </c>
      <c r="AL54" s="79">
        <f t="shared" si="6"/>
        <v>87.047535361549777</v>
      </c>
      <c r="AM54" s="79">
        <f>MAX(0,(AL54-Constantes!$D$13)*(1-EXP(-Constantes!$D$23)))</f>
        <v>0.42908423813217655</v>
      </c>
      <c r="AN54" s="79">
        <f t="shared" si="7"/>
        <v>1.4747729102153233</v>
      </c>
      <c r="AO54" s="79">
        <f>0.0526*AH54*Observaciones!$F53^1.218</f>
        <v>0</v>
      </c>
      <c r="AP54" s="79">
        <f>AO54*Constantes!$F$29</f>
        <v>0</v>
      </c>
      <c r="AQ54" s="79">
        <f t="shared" si="8"/>
        <v>0</v>
      </c>
      <c r="AR54" s="16"/>
      <c r="AS54" s="78">
        <v>48</v>
      </c>
      <c r="AT54" s="79">
        <f>0.0526*Observaciones!$F53^2.218</f>
        <v>0.11094244358496377</v>
      </c>
      <c r="AU54" s="79">
        <f>IF(Observaciones!$F53&gt;0.05*$AY$7,((Observaciones!$F53-0.05*$AY$7)^2)/(Observaciones!$F53+0.95*$AY$7),0)</f>
        <v>0</v>
      </c>
      <c r="AV54" s="79">
        <f>0.0526*AU54*Observaciones!$F53^1.218</f>
        <v>0</v>
      </c>
      <c r="AW54" s="30"/>
      <c r="AX54" s="30"/>
      <c r="AY54" s="110"/>
      <c r="AZ54" s="41"/>
    </row>
    <row r="55" spans="2:52" s="3" customFormat="1" x14ac:dyDescent="0.3">
      <c r="B55" s="40"/>
      <c r="C55" s="78">
        <v>49</v>
      </c>
      <c r="D55" s="136">
        <f>ETo!$I54*((1-Constantes!$D$19)*ETo!$K54+ETo!$L54)</f>
        <v>4.2861735290424452</v>
      </c>
      <c r="E55" s="79">
        <f>MIN(D55*Constantes!$D$17,0.8*(H54+Observaciones!$F54-F55-G55-Constantes!$D$14))</f>
        <v>2.1475384068080747</v>
      </c>
      <c r="F55" s="79">
        <f>IF(Observaciones!$F54&gt;0.05*Constantes!$D$18,((Observaciones!$F54-0.05*Constantes!$D$18)^2)/(Observaciones!$F54+0.95*Constantes!$D$18),0)</f>
        <v>1.0965511401803416</v>
      </c>
      <c r="G55" s="79">
        <f>MAX(0,H54+Observaciones!$F54-F55-Constantes!$D$13)</f>
        <v>6.6992780212497962</v>
      </c>
      <c r="H55" s="79">
        <f>H54+Observaciones!$F54-F55-E55-G55-I54</f>
        <v>40.286410762612746</v>
      </c>
      <c r="I55" s="79">
        <f>MAX(0,(H55-Constantes!$D$14)*(1-EXP(-Constantes!$D$22)))</f>
        <v>1.1168255119525428</v>
      </c>
      <c r="J55" s="79">
        <f t="shared" si="0"/>
        <v>91.369508289804756</v>
      </c>
      <c r="K55" s="79">
        <f>MAX(0,(J55-Constantes!$D$13)*(1-EXP(-Constantes!$D$23)))</f>
        <v>0.47166966680802302</v>
      </c>
      <c r="L55" s="79">
        <f t="shared" si="1"/>
        <v>2.6850463189409073</v>
      </c>
      <c r="M55" s="79">
        <f>0.0526*F55*Observaciones!$F54^1.218</f>
        <v>1.2504059477460956</v>
      </c>
      <c r="N55" s="79">
        <f>M55*Constantes!$D$29</f>
        <v>1.8557276969933791E-2</v>
      </c>
      <c r="O55" s="79">
        <f t="shared" si="2"/>
        <v>691.13433310355492</v>
      </c>
      <c r="P55" s="16"/>
      <c r="Q55" s="78">
        <v>49</v>
      </c>
      <c r="R55" s="136">
        <f>ETo!$I54*((1-Constantes!$E$19)*ETo!$K54+ETo!$L54)</f>
        <v>4.6832484515162385</v>
      </c>
      <c r="S55" s="79">
        <f>MIN(R55*Constantes!$E$17,0.8*(V54+Observaciones!$F54-T55-U55-Constantes!$D$14))</f>
        <v>2.6991039787685573</v>
      </c>
      <c r="T55" s="79">
        <f>IF(Observaciones!$F54&gt;0.05*Constantes!$E$18,((Observaciones!$F54-0.05*Constantes!$E$18)^2)/(Observaciones!$F54+0.95*Constantes!$E$18),0)</f>
        <v>9.6140658246029152E-3</v>
      </c>
      <c r="U55" s="79">
        <f>MAX(0,V54+Observaciones!$F54-T55-Constantes!$D$13)</f>
        <v>6.8199266008433028</v>
      </c>
      <c r="V55" s="79">
        <f>V54+Observaciones!$F54-T55-S55-U55-W54</f>
        <v>39.767760524101547</v>
      </c>
      <c r="W55" s="79">
        <f>MAX(0,(V55-Constantes!$D$14)*(1-EXP(-Constantes!$D$22)))</f>
        <v>1.0991583808248468</v>
      </c>
      <c r="X55" s="79">
        <f t="shared" si="3"/>
        <v>90.332858776982775</v>
      </c>
      <c r="Y55" s="79">
        <f>MAX(0,(X55-Constantes!$D$13)*(1-EXP(-Constantes!$D$23)))</f>
        <v>0.46145531224751085</v>
      </c>
      <c r="Z55" s="79">
        <f t="shared" si="4"/>
        <v>1.5702277588969606</v>
      </c>
      <c r="AA55" s="79">
        <f>0.0526*T55*Observaciones!$F54^1.218</f>
        <v>1.096299538490186E-2</v>
      </c>
      <c r="AB55" s="79">
        <f>AA55*Constantes!$E$29</f>
        <v>3.6650729072519916E-5</v>
      </c>
      <c r="AC55" s="79">
        <f t="shared" si="5"/>
        <v>2.3341027354061037</v>
      </c>
      <c r="AD55" s="16"/>
      <c r="AE55" s="78">
        <v>49</v>
      </c>
      <c r="AF55" s="136">
        <f>ETo!$I54*((1-Constantes!$F$19)*ETo!$K54+ETo!$L54)</f>
        <v>4.6265234625914102</v>
      </c>
      <c r="AG55" s="79">
        <f>MIN(AF55*Constantes!$F$17,0.8*(AJ54+Observaciones!$F54-AH55-AI55-Constantes!$D$14))</f>
        <v>2.4861456750547792</v>
      </c>
      <c r="AH55" s="79">
        <f>IF(Observaciones!$F54&gt;0.05*Constantes!$F$18,((Observaciones!$F54-0.05*Constantes!$F$18)^2)/(Observaciones!$F54+0.95*Constantes!$F$18),0)</f>
        <v>0.19054874243352318</v>
      </c>
      <c r="AI55" s="79">
        <f>MAX(0,AJ54+Observaciones!$F54-AH55-Constantes!$D$13)</f>
        <v>7.0075128310255508</v>
      </c>
      <c r="AJ55" s="79">
        <f>AJ54+Observaciones!$F54-AH55-AG55-AI55-AK54</f>
        <v>39.968165652862076</v>
      </c>
      <c r="AK55" s="79">
        <f>MAX(0,(AJ55-Constantes!$D$14)*(1-EXP(-Constantes!$D$22)))</f>
        <v>1.1059849152127195</v>
      </c>
      <c r="AL55" s="79">
        <f t="shared" si="6"/>
        <v>93.625963954443151</v>
      </c>
      <c r="AM55" s="79">
        <f>MAX(0,(AL55-Constantes!$D$13)*(1-EXP(-Constantes!$D$23)))</f>
        <v>0.49390306191757216</v>
      </c>
      <c r="AN55" s="79">
        <f t="shared" si="7"/>
        <v>1.7904367195638149</v>
      </c>
      <c r="AO55" s="79">
        <f>0.0526*AH55*Observaciones!$F54^1.218</f>
        <v>0.2172842397803999</v>
      </c>
      <c r="AP55" s="79">
        <f>AO55*Constantes!$F$29</f>
        <v>1.8669407275638623E-3</v>
      </c>
      <c r="AQ55" s="79">
        <f t="shared" si="8"/>
        <v>104.27292443034152</v>
      </c>
      <c r="AR55" s="16"/>
      <c r="AS55" s="78">
        <v>49</v>
      </c>
      <c r="AT55" s="79">
        <f>0.0526*Observaciones!$F54^2.218</f>
        <v>14.253848976214318</v>
      </c>
      <c r="AU55" s="79">
        <f>IF(Observaciones!$F54&gt;0.05*$AY$7,((Observaciones!$F54-0.05*$AY$7)^2)/(Observaciones!$F54+0.95*$AY$7),0)</f>
        <v>2.5537914433149203</v>
      </c>
      <c r="AV55" s="79">
        <f>0.0526*AU55*Observaciones!$F54^1.218</f>
        <v>2.9121086039807391</v>
      </c>
      <c r="AW55" s="30"/>
      <c r="AX55" s="30"/>
      <c r="AY55" s="110"/>
      <c r="AZ55" s="41"/>
    </row>
    <row r="56" spans="2:52" s="3" customFormat="1" x14ac:dyDescent="0.3">
      <c r="B56" s="40"/>
      <c r="C56" s="78">
        <v>50</v>
      </c>
      <c r="D56" s="136">
        <f>ETo!$I55*((1-Constantes!$D$19)*ETo!$K55+ETo!$L55)</f>
        <v>4.168908132165666</v>
      </c>
      <c r="E56" s="79">
        <f>MIN(D56*Constantes!$D$17,0.8*(H55+Observaciones!$F55-F56-G56-Constantes!$D$14))</f>
        <v>2.0887839159140174</v>
      </c>
      <c r="F56" s="79">
        <f>IF(Observaciones!$F55&gt;0.05*Constantes!$D$18,((Observaciones!$F55-0.05*Constantes!$D$18)^2)/(Observaciones!$F55+0.95*Constantes!$D$18),0)</f>
        <v>0</v>
      </c>
      <c r="G56" s="79">
        <f>MAX(0,H55+Observaciones!$F55-F56-Constantes!$D$13)</f>
        <v>0</v>
      </c>
      <c r="H56" s="79">
        <f>H55+Observaciones!$F55-F56-E56-G56-I55</f>
        <v>37.080801334746191</v>
      </c>
      <c r="I56" s="79">
        <f>MAX(0,(H56-Constantes!$D$14)*(1-EXP(-Constantes!$D$22)))</f>
        <v>1.0076306868062825</v>
      </c>
      <c r="J56" s="79">
        <f t="shared" si="0"/>
        <v>90.89783862299673</v>
      </c>
      <c r="K56" s="79">
        <f>MAX(0,(J56-Constantes!$D$13)*(1-EXP(-Constantes!$D$23)))</f>
        <v>0.46702219323800154</v>
      </c>
      <c r="L56" s="79">
        <f t="shared" si="1"/>
        <v>1.474652880044284</v>
      </c>
      <c r="M56" s="79">
        <f>0.0526*F56*Observaciones!$F55^1.218</f>
        <v>0</v>
      </c>
      <c r="N56" s="79">
        <f>M56*Constantes!$D$29</f>
        <v>0</v>
      </c>
      <c r="O56" s="79">
        <f t="shared" si="2"/>
        <v>0</v>
      </c>
      <c r="P56" s="16"/>
      <c r="Q56" s="78">
        <v>50</v>
      </c>
      <c r="R56" s="136">
        <f>ETo!$I55*((1-Constantes!$E$19)*ETo!$K55+ETo!$L55)</f>
        <v>4.5569618474957672</v>
      </c>
      <c r="S56" s="79">
        <f>MIN(R56*Constantes!$E$17,0.8*(V55+Observaciones!$F55-T56-U56-Constantes!$D$14))</f>
        <v>2.6263210207628878</v>
      </c>
      <c r="T56" s="79">
        <f>IF(Observaciones!$F55&gt;0.05*Constantes!$E$18,((Observaciones!$F55-0.05*Constantes!$E$18)^2)/(Observaciones!$F55+0.95*Constantes!$E$18),0)</f>
        <v>0</v>
      </c>
      <c r="U56" s="79">
        <f>MAX(0,V55+Observaciones!$F55-T56-Constantes!$D$13)</f>
        <v>0</v>
      </c>
      <c r="V56" s="79">
        <f>V55+Observaciones!$F55-T56-S56-U56-W55</f>
        <v>36.042281122513813</v>
      </c>
      <c r="W56" s="79">
        <f>MAX(0,(V56-Constantes!$D$14)*(1-EXP(-Constantes!$D$22)))</f>
        <v>0.9722548758918993</v>
      </c>
      <c r="X56" s="79">
        <f t="shared" si="3"/>
        <v>89.871403464735266</v>
      </c>
      <c r="Y56" s="79">
        <f>MAX(0,(X56-Constantes!$D$13)*(1-EXP(-Constantes!$D$23)))</f>
        <v>0.45690848314584381</v>
      </c>
      <c r="Z56" s="79">
        <f t="shared" si="4"/>
        <v>1.4291633590377431</v>
      </c>
      <c r="AA56" s="79">
        <f>0.0526*T56*Observaciones!$F55^1.218</f>
        <v>0</v>
      </c>
      <c r="AB56" s="79">
        <f>AA56*Constantes!$E$29</f>
        <v>0</v>
      </c>
      <c r="AC56" s="79">
        <f t="shared" si="5"/>
        <v>0</v>
      </c>
      <c r="AD56" s="16"/>
      <c r="AE56" s="78">
        <v>50</v>
      </c>
      <c r="AF56" s="136">
        <f>ETo!$I55*((1-Constantes!$F$19)*ETo!$K55+ETo!$L55)</f>
        <v>4.5015256024486092</v>
      </c>
      <c r="AG56" s="79">
        <f>MIN(AF56*Constantes!$F$17,0.8*(AJ55+Observaciones!$F55-AH56-AI56-Constantes!$D$14))</f>
        <v>2.4189758245400559</v>
      </c>
      <c r="AH56" s="79">
        <f>IF(Observaciones!$F55&gt;0.05*Constantes!$F$18,((Observaciones!$F55-0.05*Constantes!$F$18)^2)/(Observaciones!$F55+0.95*Constantes!$F$18),0)</f>
        <v>0</v>
      </c>
      <c r="AI56" s="79">
        <f>MAX(0,AJ55+Observaciones!$F55-AH56-Constantes!$D$13)</f>
        <v>0</v>
      </c>
      <c r="AJ56" s="79">
        <f>AJ55+Observaciones!$F55-AH56-AG56-AI56-AK55</f>
        <v>36.443204913109298</v>
      </c>
      <c r="AK56" s="79">
        <f>MAX(0,(AJ56-Constantes!$D$14)*(1-EXP(-Constantes!$D$22)))</f>
        <v>0.98591181202094791</v>
      </c>
      <c r="AL56" s="79">
        <f t="shared" si="6"/>
        <v>93.132060892525573</v>
      </c>
      <c r="AM56" s="79">
        <f>MAX(0,(AL56-Constantes!$D$13)*(1-EXP(-Constantes!$D$23)))</f>
        <v>0.48903651740995413</v>
      </c>
      <c r="AN56" s="79">
        <f t="shared" si="7"/>
        <v>1.474948329430902</v>
      </c>
      <c r="AO56" s="79">
        <f>0.0526*AH56*Observaciones!$F55^1.218</f>
        <v>0</v>
      </c>
      <c r="AP56" s="79">
        <f>AO56*Constantes!$F$29</f>
        <v>0</v>
      </c>
      <c r="AQ56" s="79">
        <f t="shared" si="8"/>
        <v>0</v>
      </c>
      <c r="AR56" s="16"/>
      <c r="AS56" s="78">
        <v>50</v>
      </c>
      <c r="AT56" s="79">
        <f>0.0526*Observaciones!$F55^2.218</f>
        <v>0</v>
      </c>
      <c r="AU56" s="79">
        <f>IF(Observaciones!$F55&gt;0.05*$AY$7,((Observaciones!$F55-0.05*$AY$7)^2)/(Observaciones!$F55+0.95*$AY$7),0)</f>
        <v>0</v>
      </c>
      <c r="AV56" s="79">
        <f>0.0526*AU56*Observaciones!$F55^1.218</f>
        <v>0</v>
      </c>
      <c r="AW56" s="30"/>
      <c r="AX56" s="30"/>
      <c r="AY56" s="110"/>
      <c r="AZ56" s="41"/>
    </row>
    <row r="57" spans="2:52" s="3" customFormat="1" x14ac:dyDescent="0.3">
      <c r="B57" s="40"/>
      <c r="C57" s="78">
        <v>51</v>
      </c>
      <c r="D57" s="136">
        <f>ETo!$I56*((1-Constantes!$D$19)*ETo!$K56+ETo!$L56)</f>
        <v>4.0261950255640722</v>
      </c>
      <c r="E57" s="79">
        <f>MIN(D57*Constantes!$D$17,0.8*(H56+Observaciones!$F56-F57-G57-Constantes!$D$14))</f>
        <v>2.017279140032886</v>
      </c>
      <c r="F57" s="79">
        <f>IF(Observaciones!$F56&gt;0.05*Constantes!$D$18,((Observaciones!$F56-0.05*Constantes!$D$18)^2)/(Observaciones!$F56+0.95*Constantes!$D$18),0)</f>
        <v>4.856486897557267</v>
      </c>
      <c r="G57" s="79">
        <f>MAX(0,H56+Observaciones!$F56-F57-Constantes!$D$13)</f>
        <v>12.724314437188923</v>
      </c>
      <c r="H57" s="79">
        <f>H56+Observaciones!$F56-F57-E57-G57-I56</f>
        <v>40.475090173160837</v>
      </c>
      <c r="I57" s="79">
        <f>MAX(0,(H57-Constantes!$D$14)*(1-EXP(-Constantes!$D$22)))</f>
        <v>1.1232526253321069</v>
      </c>
      <c r="J57" s="79">
        <f t="shared" si="0"/>
        <v>103.15513086694766</v>
      </c>
      <c r="K57" s="79">
        <f>MAX(0,(J57-Constantes!$D$13)*(1-EXP(-Constantes!$D$23)))</f>
        <v>0.5877962131772082</v>
      </c>
      <c r="L57" s="79">
        <f t="shared" si="1"/>
        <v>6.5675357360665823</v>
      </c>
      <c r="M57" s="79">
        <f>0.0526*F57*Observaciones!$F56^1.218</f>
        <v>12.257594720440732</v>
      </c>
      <c r="N57" s="79">
        <f>M57*Constantes!$D$29</f>
        <v>0.18191498578716442</v>
      </c>
      <c r="O57" s="79">
        <f t="shared" si="2"/>
        <v>2769.9123856784167</v>
      </c>
      <c r="P57" s="16"/>
      <c r="Q57" s="78">
        <v>51</v>
      </c>
      <c r="R57" s="136">
        <f>ETo!$I56*((1-Constantes!$E$19)*ETo!$K56+ETo!$L56)</f>
        <v>4.402800538810034</v>
      </c>
      <c r="S57" s="79">
        <f>MIN(R57*Constantes!$E$17,0.8*(V56+Observaciones!$F56-T57-U57-Constantes!$D$14))</f>
        <v>2.537472990180373</v>
      </c>
      <c r="T57" s="79">
        <f>IF(Observaciones!$F56&gt;0.05*Constantes!$E$18,((Observaciones!$F56-0.05*Constantes!$E$18)^2)/(Observaciones!$F56+0.95*Constantes!$E$18),0)</f>
        <v>0.71880638903765204</v>
      </c>
      <c r="U57" s="79">
        <f>MAX(0,V56+Observaciones!$F56-T57-Constantes!$D$13)</f>
        <v>15.823474733476161</v>
      </c>
      <c r="V57" s="79">
        <f>V56+Observaciones!$F56-T57-S57-U57-W56</f>
        <v>39.990272133927725</v>
      </c>
      <c r="W57" s="79">
        <f>MAX(0,(V57-Constantes!$D$14)*(1-EXP(-Constantes!$D$22)))</f>
        <v>1.1067379431123689</v>
      </c>
      <c r="X57" s="79">
        <f t="shared" si="3"/>
        <v>105.23796971506559</v>
      </c>
      <c r="Y57" s="79">
        <f>MAX(0,(X57-Constantes!$D$13)*(1-EXP(-Constantes!$D$23)))</f>
        <v>0.60831892044127722</v>
      </c>
      <c r="Z57" s="79">
        <f t="shared" si="4"/>
        <v>2.4338632525912982</v>
      </c>
      <c r="AA57" s="79">
        <f>0.0526*T57*Observaciones!$F56^1.218</f>
        <v>1.8142409492999347</v>
      </c>
      <c r="AB57" s="79">
        <f>AA57*Constantes!$E$29</f>
        <v>6.0652450512418505E-3</v>
      </c>
      <c r="AC57" s="79">
        <f t="shared" si="5"/>
        <v>249.20237588468763</v>
      </c>
      <c r="AD57" s="16"/>
      <c r="AE57" s="78">
        <v>51</v>
      </c>
      <c r="AF57" s="136">
        <f>ETo!$I56*((1-Constantes!$F$19)*ETo!$K56+ETo!$L56)</f>
        <v>4.3489997512034675</v>
      </c>
      <c r="AG57" s="79">
        <f>MIN(AF57*Constantes!$F$17,0.8*(AJ56+Observaciones!$F56-AH57-AI57-Constantes!$D$14))</f>
        <v>2.3370133124133456</v>
      </c>
      <c r="AH57" s="79">
        <f>IF(Observaciones!$F56&gt;0.05*Constantes!$F$18,((Observaciones!$F56-0.05*Constantes!$F$18)^2)/(Observaciones!$F56+0.95*Constantes!$F$18),0)</f>
        <v>1.7657493867405563</v>
      </c>
      <c r="AI57" s="79">
        <f>MAX(0,AJ56+Observaciones!$F56-AH57-Constantes!$D$13)</f>
        <v>15.177455526368739</v>
      </c>
      <c r="AJ57" s="79">
        <f>AJ56+Observaciones!$F56-AH57-AG57-AI57-AK56</f>
        <v>40.177074875565708</v>
      </c>
      <c r="AK57" s="79">
        <f>MAX(0,(AJ57-Constantes!$D$14)*(1-EXP(-Constantes!$D$22)))</f>
        <v>1.1131011302594622</v>
      </c>
      <c r="AL57" s="79">
        <f t="shared" si="6"/>
        <v>107.82047990148435</v>
      </c>
      <c r="AM57" s="79">
        <f>MAX(0,(AL57-Constantes!$D$13)*(1-EXP(-Constantes!$D$23)))</f>
        <v>0.63376500841406491</v>
      </c>
      <c r="AN57" s="79">
        <f t="shared" si="7"/>
        <v>3.5126155254140836</v>
      </c>
      <c r="AO57" s="79">
        <f>0.0526*AH57*Observaciones!$F56^1.218</f>
        <v>4.4566866578841182</v>
      </c>
      <c r="AP57" s="79">
        <f>AO57*Constantes!$F$29</f>
        <v>3.8292560196742223E-2</v>
      </c>
      <c r="AQ57" s="79">
        <f t="shared" si="8"/>
        <v>1090.1437951205355</v>
      </c>
      <c r="AR57" s="16"/>
      <c r="AS57" s="78">
        <v>51</v>
      </c>
      <c r="AT57" s="79">
        <f>0.0526*Observaciones!$F56^2.218</f>
        <v>60.57511931897654</v>
      </c>
      <c r="AU57" s="79">
        <f>IF(Observaciones!$F56&gt;0.05*$AY$7,((Observaciones!$F56-0.05*$AY$7)^2)/(Observaciones!$F56+0.95*$AY$7),0)</f>
        <v>8.7141003855957155</v>
      </c>
      <c r="AV57" s="79">
        <f>0.0526*AU57*Observaciones!$F56^1.218</f>
        <v>21.994069608958327</v>
      </c>
      <c r="AW57" s="30"/>
      <c r="AX57" s="30"/>
      <c r="AY57" s="110"/>
      <c r="AZ57" s="41"/>
    </row>
    <row r="58" spans="2:52" s="3" customFormat="1" x14ac:dyDescent="0.3">
      <c r="B58" s="40"/>
      <c r="C58" s="78">
        <v>52</v>
      </c>
      <c r="D58" s="136">
        <f>ETo!$I57*((1-Constantes!$D$19)*ETo!$K57+ETo!$L57)</f>
        <v>3.8666043176066216</v>
      </c>
      <c r="E58" s="79">
        <f>MIN(D58*Constantes!$D$17,0.8*(H57+Observaciones!$F57-F58-G58-Constantes!$D$14))</f>
        <v>1.9373180343086192</v>
      </c>
      <c r="F58" s="79">
        <f>IF(Observaciones!$F57&gt;0.05*Constantes!$D$18,((Observaciones!$F57-0.05*Constantes!$D$18)^2)/(Observaciones!$F57+0.95*Constantes!$D$18),0)</f>
        <v>1.0080044187065613</v>
      </c>
      <c r="G58" s="79">
        <f>MAX(0,H57+Observaciones!$F57-F58-Constantes!$D$13)</f>
        <v>8.0670857544542756</v>
      </c>
      <c r="H58" s="79">
        <f>H57+Observaciones!$F57-F58-E58-G58-I57</f>
        <v>40.439429340359275</v>
      </c>
      <c r="I58" s="79">
        <f>MAX(0,(H58-Constantes!$D$14)*(1-EXP(-Constantes!$D$22)))</f>
        <v>1.1220378864532885</v>
      </c>
      <c r="J58" s="79">
        <f t="shared" si="0"/>
        <v>110.63442040822473</v>
      </c>
      <c r="K58" s="79">
        <f>MAX(0,(J58-Constantes!$D$13)*(1-EXP(-Constantes!$D$23)))</f>
        <v>0.66149143445538927</v>
      </c>
      <c r="L58" s="79">
        <f t="shared" si="1"/>
        <v>2.7915337396152391</v>
      </c>
      <c r="M58" s="79">
        <f>0.0526*F58*Observaciones!$F57^1.218</f>
        <v>1.1047926113385111</v>
      </c>
      <c r="N58" s="79">
        <f>M58*Constantes!$D$29</f>
        <v>1.6396229176533189E-2</v>
      </c>
      <c r="O58" s="79">
        <f t="shared" si="2"/>
        <v>587.3555796174295</v>
      </c>
      <c r="P58" s="16"/>
      <c r="Q58" s="78">
        <v>52</v>
      </c>
      <c r="R58" s="136">
        <f>ETo!$I57*((1-Constantes!$E$19)*ETo!$K57+ETo!$L57)</f>
        <v>4.2298227948021943</v>
      </c>
      <c r="S58" s="79">
        <f>MIN(R58*Constantes!$E$17,0.8*(V57+Observaciones!$F57-T58-U58-Constantes!$D$14))</f>
        <v>2.4377804537020205</v>
      </c>
      <c r="T58" s="79">
        <f>IF(Observaciones!$F57&gt;0.05*Constantes!$E$18,((Observaciones!$F57-0.05*Constantes!$E$18)^2)/(Observaciones!$F57+0.95*Constantes!$E$18),0)</f>
        <v>5.0812746593192504E-3</v>
      </c>
      <c r="U58" s="79">
        <f>MAX(0,V57+Observaciones!$F57-T58-Constantes!$D$13)</f>
        <v>8.5851908592684083</v>
      </c>
      <c r="V58" s="79">
        <f>V57+Observaciones!$F57-T58-S58-U58-W57</f>
        <v>39.955481603185611</v>
      </c>
      <c r="W58" s="79">
        <f>MAX(0,(V58-Constantes!$D$14)*(1-EXP(-Constantes!$D$22)))</f>
        <v>1.1055528499166394</v>
      </c>
      <c r="X58" s="79">
        <f t="shared" si="3"/>
        <v>113.21484165389272</v>
      </c>
      <c r="Y58" s="79">
        <f>MAX(0,(X58-Constantes!$D$13)*(1-EXP(-Constantes!$D$23)))</f>
        <v>0.68691693959741273</v>
      </c>
      <c r="Z58" s="79">
        <f t="shared" si="4"/>
        <v>1.7975510641733714</v>
      </c>
      <c r="AA58" s="79">
        <f>0.0526*T58*Observaciones!$F57^1.218</f>
        <v>5.5691766778174509E-3</v>
      </c>
      <c r="AB58" s="79">
        <f>AA58*Constantes!$E$29</f>
        <v>1.8618486865075985E-5</v>
      </c>
      <c r="AC58" s="79">
        <f t="shared" si="5"/>
        <v>1.0357695665039677</v>
      </c>
      <c r="AD58" s="16"/>
      <c r="AE58" s="78">
        <v>52</v>
      </c>
      <c r="AF58" s="136">
        <f>ETo!$I57*((1-Constantes!$F$19)*ETo!$K57+ETo!$L57)</f>
        <v>4.1779344409171122</v>
      </c>
      <c r="AG58" s="79">
        <f>MIN(AF58*Constantes!$F$17,0.8*(AJ57+Observaciones!$F57-AH58-AI58-Constantes!$D$14))</f>
        <v>2.2450882882004324</v>
      </c>
      <c r="AH58" s="79">
        <f>IF(Observaciones!$F57&gt;0.05*Constantes!$F$18,((Observaciones!$F57-0.05*Constantes!$F$18)^2)/(Observaciones!$F57+0.95*Constantes!$F$18),0)</f>
        <v>0.16343715230777622</v>
      </c>
      <c r="AI58" s="79">
        <f>MAX(0,AJ57+Observaciones!$F57-AH58-Constantes!$D$13)</f>
        <v>8.6136377232579306</v>
      </c>
      <c r="AJ58" s="79">
        <f>AJ57+Observaciones!$F57-AH58-AG58-AI58-AK57</f>
        <v>40.141810581540099</v>
      </c>
      <c r="AK58" s="79">
        <f>MAX(0,(AJ58-Constantes!$D$14)*(1-EXP(-Constantes!$D$22)))</f>
        <v>1.1118998989470763</v>
      </c>
      <c r="AL58" s="79">
        <f t="shared" si="6"/>
        <v>115.80035261632821</v>
      </c>
      <c r="AM58" s="79">
        <f>MAX(0,(AL58-Constantes!$D$13)*(1-EXP(-Constantes!$D$23)))</f>
        <v>0.71239259493102247</v>
      </c>
      <c r="AN58" s="79">
        <f t="shared" si="7"/>
        <v>1.9877296461858749</v>
      </c>
      <c r="AO58" s="79">
        <f>0.0526*AH58*Observaciones!$F57^1.218</f>
        <v>0.17913032417013819</v>
      </c>
      <c r="AP58" s="79">
        <f>AO58*Constantes!$F$29</f>
        <v>1.5391162197172625E-3</v>
      </c>
      <c r="AQ58" s="79">
        <f t="shared" si="8"/>
        <v>77.43086302861019</v>
      </c>
      <c r="AR58" s="16"/>
      <c r="AS58" s="78">
        <v>52</v>
      </c>
      <c r="AT58" s="79">
        <f>0.0526*Observaciones!$F57^2.218</f>
        <v>13.261837298639376</v>
      </c>
      <c r="AU58" s="79">
        <f>IF(Observaciones!$F57&gt;0.05*$AY$7,((Observaciones!$F57-0.05*$AY$7)^2)/(Observaciones!$F57+0.95*$AY$7),0)</f>
        <v>2.388629706824839</v>
      </c>
      <c r="AV58" s="79">
        <f>0.0526*AU58*Observaciones!$F57^1.218</f>
        <v>2.6179850031907193</v>
      </c>
      <c r="AW58" s="30"/>
      <c r="AX58" s="30"/>
      <c r="AY58" s="110"/>
      <c r="AZ58" s="41"/>
    </row>
    <row r="59" spans="2:52" s="3" customFormat="1" x14ac:dyDescent="0.3">
      <c r="B59" s="40"/>
      <c r="C59" s="78">
        <v>53</v>
      </c>
      <c r="D59" s="136">
        <f>ETo!$I58*((1-Constantes!$D$19)*ETo!$K58+ETo!$L58)</f>
        <v>3.8181356678525646</v>
      </c>
      <c r="E59" s="79">
        <f>MIN(D59*Constantes!$D$17,0.8*(H58+Observaciones!$F58-F59-G59-Constantes!$D$14))</f>
        <v>1.91303336963798</v>
      </c>
      <c r="F59" s="79">
        <f>IF(Observaciones!$F58&gt;0.05*Constantes!$D$18,((Observaciones!$F58-0.05*Constantes!$D$18)^2)/(Observaciones!$F58+0.95*Constantes!$D$18),0)</f>
        <v>0.16814394307103681</v>
      </c>
      <c r="G59" s="79">
        <f>MAX(0,H58+Observaciones!$F58-F59-Constantes!$D$13)</f>
        <v>3.5712853972882357</v>
      </c>
      <c r="H59" s="79">
        <f>H58+Observaciones!$F58-F59-E59-G59-I58</f>
        <v>40.464928743908729</v>
      </c>
      <c r="I59" s="79">
        <f>MAX(0,(H59-Constantes!$D$14)*(1-EXP(-Constantes!$D$22)))</f>
        <v>1.1229064897484096</v>
      </c>
      <c r="J59" s="79">
        <f t="shared" si="0"/>
        <v>113.54421437105758</v>
      </c>
      <c r="K59" s="79">
        <f>MAX(0,(J59-Constantes!$D$13)*(1-EXP(-Constantes!$D$23)))</f>
        <v>0.6901623274301073</v>
      </c>
      <c r="L59" s="79">
        <f t="shared" si="1"/>
        <v>1.9812127602495537</v>
      </c>
      <c r="M59" s="79">
        <f>0.0526*F59*Observaciones!$F58^1.218</f>
        <v>9.1340382824365116E-2</v>
      </c>
      <c r="N59" s="79">
        <f>M59*Constantes!$D$29</f>
        <v>1.3555827894667974E-3</v>
      </c>
      <c r="O59" s="79">
        <f t="shared" si="2"/>
        <v>68.421868497154648</v>
      </c>
      <c r="P59" s="16"/>
      <c r="Q59" s="78">
        <v>53</v>
      </c>
      <c r="R59" s="136">
        <f>ETo!$I58*((1-Constantes!$E$19)*ETo!$K58+ETo!$L58)</f>
        <v>4.1772520404518554</v>
      </c>
      <c r="S59" s="79">
        <f>MIN(R59*Constantes!$E$17,0.8*(V58+Observaciones!$F58-T59-U59-Constantes!$D$14))</f>
        <v>2.4074822677947738</v>
      </c>
      <c r="T59" s="79">
        <f>IF(Observaciones!$F58&gt;0.05*Constantes!$E$18,((Observaciones!$F58-0.05*Constantes!$E$18)^2)/(Observaciones!$F58+0.95*Constantes!$E$18),0)</f>
        <v>0</v>
      </c>
      <c r="U59" s="79">
        <f>MAX(0,V58+Observaciones!$F58-T59-Constantes!$D$13)</f>
        <v>3.2554816031856078</v>
      </c>
      <c r="V59" s="79">
        <f>V58+Observaciones!$F58-T59-S59-U59-W58</f>
        <v>39.986964882288582</v>
      </c>
      <c r="W59" s="79">
        <f>MAX(0,(V59-Constantes!$D$14)*(1-EXP(-Constantes!$D$22)))</f>
        <v>1.1066252859803702</v>
      </c>
      <c r="X59" s="79">
        <f t="shared" si="3"/>
        <v>115.78340631748091</v>
      </c>
      <c r="Y59" s="79">
        <f>MAX(0,(X59-Constantes!$D$13)*(1-EXP(-Constantes!$D$23)))</f>
        <v>0.71222561901218617</v>
      </c>
      <c r="Z59" s="79">
        <f t="shared" si="4"/>
        <v>1.8188509049925563</v>
      </c>
      <c r="AA59" s="79">
        <f>0.0526*T59*Observaciones!$F58^1.218</f>
        <v>0</v>
      </c>
      <c r="AB59" s="79">
        <f>AA59*Constantes!$E$29</f>
        <v>0</v>
      </c>
      <c r="AC59" s="79">
        <f t="shared" si="5"/>
        <v>0</v>
      </c>
      <c r="AD59" s="16"/>
      <c r="AE59" s="78">
        <v>53</v>
      </c>
      <c r="AF59" s="136">
        <f>ETo!$I58*((1-Constantes!$F$19)*ETo!$K58+ETo!$L58)</f>
        <v>4.1259497015090991</v>
      </c>
      <c r="AG59" s="79">
        <f>MIN(AF59*Constantes!$F$17,0.8*(AJ58+Observaciones!$F58-AH59-AI59-Constantes!$D$14))</f>
        <v>2.2171533525855827</v>
      </c>
      <c r="AH59" s="79">
        <f>IF(Observaciones!$F58&gt;0.05*Constantes!$F$18,((Observaciones!$F58-0.05*Constantes!$F$18)^2)/(Observaciones!$F58+0.95*Constantes!$F$18),0)</f>
        <v>0</v>
      </c>
      <c r="AI59" s="79">
        <f>MAX(0,AJ58+Observaciones!$F58-AH59-Constantes!$D$13)</f>
        <v>3.4418105815400963</v>
      </c>
      <c r="AJ59" s="79">
        <f>AJ58+Observaciones!$F58-AH59-AG59-AI59-AK58</f>
        <v>40.170946748467337</v>
      </c>
      <c r="AK59" s="79">
        <f>MAX(0,(AJ59-Constantes!$D$14)*(1-EXP(-Constantes!$D$22)))</f>
        <v>1.1128923837536766</v>
      </c>
      <c r="AL59" s="79">
        <f t="shared" si="6"/>
        <v>118.52977060293729</v>
      </c>
      <c r="AM59" s="79">
        <f>MAX(0,(AL59-Constantes!$D$13)*(1-EXP(-Constantes!$D$23)))</f>
        <v>0.73928620044979731</v>
      </c>
      <c r="AN59" s="79">
        <f t="shared" si="7"/>
        <v>1.8521785842034739</v>
      </c>
      <c r="AO59" s="79">
        <f>0.0526*AH59*Observaciones!$F58^1.218</f>
        <v>0</v>
      </c>
      <c r="AP59" s="79">
        <f>AO59*Constantes!$F$29</f>
        <v>0</v>
      </c>
      <c r="AQ59" s="79">
        <f t="shared" si="8"/>
        <v>0</v>
      </c>
      <c r="AR59" s="16"/>
      <c r="AS59" s="78">
        <v>53</v>
      </c>
      <c r="AT59" s="79">
        <f>0.0526*Observaciones!$F58^2.218</f>
        <v>3.6939457458974703</v>
      </c>
      <c r="AU59" s="79">
        <f>IF(Observaciones!$F58&gt;0.05*$AY$7,((Observaciones!$F58-0.05*$AY$7)^2)/(Observaciones!$F58+0.95*$AY$7),0)</f>
        <v>0.64694020918978012</v>
      </c>
      <c r="AV59" s="79">
        <f>0.0526*AU59*Observaciones!$F58^1.218</f>
        <v>0.35143559317450113</v>
      </c>
      <c r="AW59" s="30"/>
      <c r="AX59" s="30"/>
      <c r="AY59" s="110"/>
      <c r="AZ59" s="41"/>
    </row>
    <row r="60" spans="2:52" s="3" customFormat="1" x14ac:dyDescent="0.3">
      <c r="B60" s="40"/>
      <c r="C60" s="78">
        <v>54</v>
      </c>
      <c r="D60" s="136">
        <f>ETo!$I59*((1-Constantes!$D$19)*ETo!$K59+ETo!$L59)</f>
        <v>4.1148413367918462</v>
      </c>
      <c r="E60" s="79">
        <f>MIN(D60*Constantes!$D$17,0.8*(H59+Observaciones!$F59-F60-G60-Constantes!$D$14))</f>
        <v>2.0616943641701218</v>
      </c>
      <c r="F60" s="79">
        <f>IF(Observaciones!$F59&gt;0.05*Constantes!$D$18,((Observaciones!$F59-0.05*Constantes!$D$18)^2)/(Observaciones!$F59+0.95*Constantes!$D$18),0)</f>
        <v>6.480086471208665</v>
      </c>
      <c r="G60" s="79">
        <f>MAX(0,H59+Observaciones!$F59-F60-Constantes!$D$13)</f>
        <v>18.184842272700067</v>
      </c>
      <c r="H60" s="79">
        <f>H59+Observaciones!$F59-F60-E60-G60-I59</f>
        <v>40.315399146081468</v>
      </c>
      <c r="I60" s="79">
        <f>MAX(0,(H60-Constantes!$D$14)*(1-EXP(-Constantes!$D$22)))</f>
        <v>1.1178129627120217</v>
      </c>
      <c r="J60" s="79">
        <f t="shared" si="0"/>
        <v>131.03889431632754</v>
      </c>
      <c r="K60" s="79">
        <f>MAX(0,(J60-Constantes!$D$13)*(1-EXP(-Constantes!$D$23)))</f>
        <v>0.86254157583897251</v>
      </c>
      <c r="L60" s="79">
        <f t="shared" si="1"/>
        <v>8.4604410097596592</v>
      </c>
      <c r="M60" s="79">
        <f>0.0526*F60*Observaciones!$F59^1.218</f>
        <v>19.476320116164906</v>
      </c>
      <c r="N60" s="79">
        <f>M60*Constantes!$D$29</f>
        <v>0.28904810265998176</v>
      </c>
      <c r="O60" s="79">
        <f t="shared" si="2"/>
        <v>3416.4661431543141</v>
      </c>
      <c r="P60" s="16"/>
      <c r="Q60" s="78">
        <v>54</v>
      </c>
      <c r="R60" s="136">
        <f>ETo!$I59*((1-Constantes!$E$19)*ETo!$K59+ETo!$L59)</f>
        <v>4.4988839682188297</v>
      </c>
      <c r="S60" s="79">
        <f>MIN(R60*Constantes!$E$17,0.8*(V59+Observaciones!$F59-T60-U60-Constantes!$D$14))</f>
        <v>2.592848904846409</v>
      </c>
      <c r="T60" s="79">
        <f>IF(Observaciones!$F59&gt;0.05*Constantes!$E$18,((Observaciones!$F59-0.05*Constantes!$E$18)^2)/(Observaciones!$F59+0.95*Constantes!$E$18),0)</f>
        <v>1.1692454615979548</v>
      </c>
      <c r="U60" s="79">
        <f>MAX(0,V59+Observaciones!$F59-T60-Constantes!$D$13)</f>
        <v>23.017719420690625</v>
      </c>
      <c r="V60" s="79">
        <f>V59+Observaciones!$F59-T60-S60-U60-W59</f>
        <v>39.800525809173223</v>
      </c>
      <c r="W60" s="79">
        <f>MAX(0,(V60-Constantes!$D$14)*(1-EXP(-Constantes!$D$22)))</f>
        <v>1.1002744867182122</v>
      </c>
      <c r="X60" s="79">
        <f t="shared" si="3"/>
        <v>138.08890011915938</v>
      </c>
      <c r="Y60" s="79">
        <f>MAX(0,(X60-Constantes!$D$13)*(1-EXP(-Constantes!$D$23)))</f>
        <v>0.93200696219483226</v>
      </c>
      <c r="Z60" s="79">
        <f t="shared" si="4"/>
        <v>3.2015269105109989</v>
      </c>
      <c r="AA60" s="79">
        <f>0.0526*T60*Observaciones!$F59^1.218</f>
        <v>3.5142430591990581</v>
      </c>
      <c r="AB60" s="79">
        <f>AA60*Constantes!$E$29</f>
        <v>1.1748574703868787E-2</v>
      </c>
      <c r="AC60" s="79">
        <f t="shared" si="5"/>
        <v>366.96785728387295</v>
      </c>
      <c r="AD60" s="16"/>
      <c r="AE60" s="78">
        <v>54</v>
      </c>
      <c r="AF60" s="136">
        <f>ETo!$I59*((1-Constantes!$F$19)*ETo!$K59+ETo!$L59)</f>
        <v>4.4440207351578316</v>
      </c>
      <c r="AG60" s="79">
        <f>MIN(AF60*Constantes!$F$17,0.8*(AJ59+Observaciones!$F59-AH60-AI60-Constantes!$D$14))</f>
        <v>2.3880745488271931</v>
      </c>
      <c r="AH60" s="79">
        <f>IF(Observaciones!$F59&gt;0.05*Constantes!$F$18,((Observaciones!$F59-0.05*Constantes!$F$18)^2)/(Observaciones!$F59+0.95*Constantes!$F$18),0)</f>
        <v>2.5684694498352463</v>
      </c>
      <c r="AI60" s="79">
        <f>MAX(0,AJ59+Observaciones!$F59-AH60-Constantes!$D$13)</f>
        <v>21.802477298632084</v>
      </c>
      <c r="AJ60" s="79">
        <f>AJ59+Observaciones!$F59-AH60-AG60-AI60-AK59</f>
        <v>39.999033067419134</v>
      </c>
      <c r="AK60" s="79">
        <f>MAX(0,(AJ60-Constantes!$D$14)*(1-EXP(-Constantes!$D$22)))</f>
        <v>1.1070363726691315</v>
      </c>
      <c r="AL60" s="79">
        <f t="shared" si="6"/>
        <v>139.59296170111955</v>
      </c>
      <c r="AM60" s="79">
        <f>MAX(0,(AL60-Constantes!$D$13)*(1-EXP(-Constantes!$D$23)))</f>
        <v>0.94682683920144439</v>
      </c>
      <c r="AN60" s="79">
        <f t="shared" si="7"/>
        <v>4.6223326617058218</v>
      </c>
      <c r="AO60" s="79">
        <f>0.0526*AH60*Observaciones!$F59^1.218</f>
        <v>7.7197014940837176</v>
      </c>
      <c r="AP60" s="79">
        <f>AO60*Constantes!$F$29</f>
        <v>6.6328902356223921E-2</v>
      </c>
      <c r="AQ60" s="79">
        <f t="shared" si="8"/>
        <v>1434.9660054918236</v>
      </c>
      <c r="AR60" s="16"/>
      <c r="AS60" s="78">
        <v>54</v>
      </c>
      <c r="AT60" s="79">
        <f>0.0526*Observaciones!$F59^2.218</f>
        <v>83.25414631652923</v>
      </c>
      <c r="AU60" s="79">
        <f>IF(Observaciones!$F59&gt;0.05*$AY$7,((Observaciones!$F59-0.05*$AY$7)^2)/(Observaciones!$F59+0.95*$AY$7),0)</f>
        <v>11.126994879417444</v>
      </c>
      <c r="AV60" s="79">
        <f>0.0526*AU60*Observaciones!$F59^1.218</f>
        <v>33.442904684270452</v>
      </c>
      <c r="AW60" s="30"/>
      <c r="AX60" s="30"/>
      <c r="AY60" s="110"/>
      <c r="AZ60" s="41"/>
    </row>
    <row r="61" spans="2:52" s="3" customFormat="1" x14ac:dyDescent="0.3">
      <c r="B61" s="40"/>
      <c r="C61" s="78">
        <v>55</v>
      </c>
      <c r="D61" s="136">
        <f>ETo!$I60*((1-Constantes!$D$19)*ETo!$K60+ETo!$L60)</f>
        <v>4.1295247482926625</v>
      </c>
      <c r="E61" s="79">
        <f>MIN(D61*Constantes!$D$17,0.8*(H60+Observaciones!$F60-F61-G61-Constantes!$D$14))</f>
        <v>2.0690513201886556</v>
      </c>
      <c r="F61" s="79">
        <f>IF(Observaciones!$F60&gt;0.05*Constantes!$D$18,((Observaciones!$F60-0.05*Constantes!$D$18)^2)/(Observaciones!$F60+0.95*Constantes!$D$18),0)</f>
        <v>0.43788238083578623</v>
      </c>
      <c r="G61" s="79">
        <f>MAX(0,H60+Observaciones!$F60-F61-Constantes!$D$13)</f>
        <v>5.3775167652456801</v>
      </c>
      <c r="H61" s="79">
        <f>H60+Observaciones!$F60-F61-E61-G61-I60</f>
        <v>40.313135717099321</v>
      </c>
      <c r="I61" s="79">
        <f>MAX(0,(H61-Constantes!$D$14)*(1-EXP(-Constantes!$D$22)))</f>
        <v>1.117735862011672</v>
      </c>
      <c r="J61" s="79">
        <f t="shared" si="0"/>
        <v>135.55386950573424</v>
      </c>
      <c r="K61" s="79">
        <f>MAX(0,(J61-Constantes!$D$13)*(1-EXP(-Constantes!$D$23)))</f>
        <v>0.90702870176350403</v>
      </c>
      <c r="L61" s="79">
        <f t="shared" si="1"/>
        <v>2.4626469446109622</v>
      </c>
      <c r="M61" s="79">
        <f>0.0526*F61*Observaciones!$F60^1.218</f>
        <v>0.33466522819974709</v>
      </c>
      <c r="N61" s="79">
        <f>M61*Constantes!$D$29</f>
        <v>4.9667672671450599E-3</v>
      </c>
      <c r="O61" s="79">
        <f t="shared" si="2"/>
        <v>201.68409759319712</v>
      </c>
      <c r="P61" s="16"/>
      <c r="Q61" s="78">
        <v>55</v>
      </c>
      <c r="R61" s="136">
        <f>ETo!$I60*((1-Constantes!$E$19)*ETo!$K60+ETo!$L60)</f>
        <v>4.5148121256822407</v>
      </c>
      <c r="S61" s="79">
        <f>MIN(R61*Constantes!$E$17,0.8*(V60+Observaciones!$F60-T61-U61-Constantes!$D$14))</f>
        <v>2.6020288050009746</v>
      </c>
      <c r="T61" s="79">
        <f>IF(Observaciones!$F60&gt;0.05*Constantes!$E$18,((Observaciones!$F60-0.05*Constantes!$E$18)^2)/(Observaciones!$F60+0.95*Constantes!$E$18),0)</f>
        <v>0</v>
      </c>
      <c r="U61" s="79">
        <f>MAX(0,V60+Observaciones!$F60-T61-Constantes!$D$13)</f>
        <v>5.300525809173223</v>
      </c>
      <c r="V61" s="79">
        <f>V60+Observaciones!$F60-T61-S61-U61-W60</f>
        <v>39.79769670828081</v>
      </c>
      <c r="W61" s="79">
        <f>MAX(0,(V61-Constantes!$D$14)*(1-EXP(-Constantes!$D$22)))</f>
        <v>1.1001781171559746</v>
      </c>
      <c r="X61" s="79">
        <f t="shared" si="3"/>
        <v>142.45741896613777</v>
      </c>
      <c r="Y61" s="79">
        <f>MAX(0,(X61-Constantes!$D$13)*(1-EXP(-Constantes!$D$23)))</f>
        <v>0.97505101889423462</v>
      </c>
      <c r="Z61" s="79">
        <f t="shared" si="4"/>
        <v>2.0752291360502091</v>
      </c>
      <c r="AA61" s="79">
        <f>0.0526*T61*Observaciones!$F60^1.218</f>
        <v>0</v>
      </c>
      <c r="AB61" s="79">
        <f>AA61*Constantes!$E$29</f>
        <v>0</v>
      </c>
      <c r="AC61" s="79">
        <f t="shared" si="5"/>
        <v>0</v>
      </c>
      <c r="AD61" s="16"/>
      <c r="AE61" s="78">
        <v>55</v>
      </c>
      <c r="AF61" s="136">
        <f>ETo!$I60*((1-Constantes!$F$19)*ETo!$K60+ETo!$L60)</f>
        <v>4.4597710717694428</v>
      </c>
      <c r="AG61" s="79">
        <f>MIN(AF61*Constantes!$F$17,0.8*(AJ60+Observaciones!$F60-AH61-AI61-Constantes!$D$14))</f>
        <v>2.3965382757625968</v>
      </c>
      <c r="AH61" s="79">
        <f>IF(Observaciones!$F60&gt;0.05*Constantes!$F$18,((Observaciones!$F60-0.05*Constantes!$F$18)^2)/(Observaciones!$F60+0.95*Constantes!$F$18),0)</f>
        <v>2.2923958348748257E-2</v>
      </c>
      <c r="AI61" s="79">
        <f>MAX(0,AJ60+Observaciones!$F60-AH61-Constantes!$D$13)</f>
        <v>5.4761091090703857</v>
      </c>
      <c r="AJ61" s="79">
        <f>AJ60+Observaciones!$F60-AH61-AG61-AI61-AK60</f>
        <v>39.996425351568277</v>
      </c>
      <c r="AK61" s="79">
        <f>MAX(0,(AJ61-Constantes!$D$14)*(1-EXP(-Constantes!$D$22)))</f>
        <v>1.1069475442941306</v>
      </c>
      <c r="AL61" s="79">
        <f t="shared" si="6"/>
        <v>144.12224397098851</v>
      </c>
      <c r="AM61" s="79">
        <f>MAX(0,(AL61-Constantes!$D$13)*(1-EXP(-Constantes!$D$23)))</f>
        <v>0.99145493619745151</v>
      </c>
      <c r="AN61" s="79">
        <f t="shared" si="7"/>
        <v>2.1213264388403301</v>
      </c>
      <c r="AO61" s="79">
        <f>0.0526*AH61*Observaciones!$F60^1.218</f>
        <v>1.7520348129518405E-2</v>
      </c>
      <c r="AP61" s="79">
        <f>AO61*Constantes!$F$29</f>
        <v>1.5053761615271003E-4</v>
      </c>
      <c r="AQ61" s="79">
        <f t="shared" si="8"/>
        <v>7.0963908899850754</v>
      </c>
      <c r="AR61" s="16"/>
      <c r="AS61" s="78">
        <v>55</v>
      </c>
      <c r="AT61" s="79">
        <f>0.0526*Observaciones!$F60^2.218</f>
        <v>6.8785299103579902</v>
      </c>
      <c r="AU61" s="79">
        <f>IF(Observaciones!$F60&gt;0.05*$AY$7,((Observaciones!$F60-0.05*$AY$7)^2)/(Observaciones!$F60+0.95*$AY$7),0)</f>
        <v>1.2606381090435765</v>
      </c>
      <c r="AV61" s="79">
        <f>0.0526*AU61*Observaciones!$F60^1.218</f>
        <v>0.96348188213259756</v>
      </c>
      <c r="AW61" s="30"/>
      <c r="AX61" s="30"/>
      <c r="AY61" s="110"/>
      <c r="AZ61" s="41"/>
    </row>
    <row r="62" spans="2:52" s="3" customFormat="1" x14ac:dyDescent="0.3">
      <c r="B62" s="40"/>
      <c r="C62" s="78">
        <v>56</v>
      </c>
      <c r="D62" s="136">
        <f>ETo!$I61*((1-Constantes!$D$19)*ETo!$K61+ETo!$L61)</f>
        <v>4.0928117818486207</v>
      </c>
      <c r="E62" s="79">
        <f>MIN(D62*Constantes!$D$17,0.8*(H61+Observaciones!$F61-F62-G62-Constantes!$D$14))</f>
        <v>2.0506567066873096</v>
      </c>
      <c r="F62" s="79">
        <f>IF(Observaciones!$F61&gt;0.05*Constantes!$D$18,((Observaciones!$F61-0.05*Constantes!$D$18)^2)/(Observaciones!$F61+0.95*Constantes!$D$18),0)</f>
        <v>0</v>
      </c>
      <c r="G62" s="79">
        <f>MAX(0,H61+Observaciones!$F61-F62-Constantes!$D$13)</f>
        <v>0</v>
      </c>
      <c r="H62" s="79">
        <f>H61+Observaciones!$F61-F62-E62-G62-I61</f>
        <v>37.644743148400337</v>
      </c>
      <c r="I62" s="79">
        <f>MAX(0,(H62-Constantes!$D$14)*(1-EXP(-Constantes!$D$22)))</f>
        <v>1.0268406152521234</v>
      </c>
      <c r="J62" s="79">
        <f t="shared" si="0"/>
        <v>134.64684080397075</v>
      </c>
      <c r="K62" s="79">
        <f>MAX(0,(J62-Constantes!$D$13)*(1-EXP(-Constantes!$D$23)))</f>
        <v>0.89809153192762292</v>
      </c>
      <c r="L62" s="79">
        <f t="shared" si="1"/>
        <v>1.9249321471797463</v>
      </c>
      <c r="M62" s="79">
        <f>0.0526*F62*Observaciones!$F61^1.218</f>
        <v>0</v>
      </c>
      <c r="N62" s="79">
        <f>M62*Constantes!$D$29</f>
        <v>0</v>
      </c>
      <c r="O62" s="79">
        <f t="shared" si="2"/>
        <v>0</v>
      </c>
      <c r="P62" s="16"/>
      <c r="Q62" s="78">
        <v>56</v>
      </c>
      <c r="R62" s="136">
        <f>ETo!$I61*((1-Constantes!$E$19)*ETo!$K61+ETo!$L61)</f>
        <v>4.4752577672573528</v>
      </c>
      <c r="S62" s="79">
        <f>MIN(R62*Constantes!$E$17,0.8*(V61+Observaciones!$F61-T62-U62-Constantes!$D$14))</f>
        <v>2.5792323791210521</v>
      </c>
      <c r="T62" s="79">
        <f>IF(Observaciones!$F61&gt;0.05*Constantes!$E$18,((Observaciones!$F61-0.05*Constantes!$E$18)^2)/(Observaciones!$F61+0.95*Constantes!$E$18),0)</f>
        <v>0</v>
      </c>
      <c r="U62" s="79">
        <f>MAX(0,V61+Observaciones!$F61-T62-Constantes!$D$13)</f>
        <v>0</v>
      </c>
      <c r="V62" s="79">
        <f>V61+Observaciones!$F61-T62-S62-U62-W61</f>
        <v>36.618286212003781</v>
      </c>
      <c r="W62" s="79">
        <f>MAX(0,(V62-Constantes!$D$14)*(1-EXP(-Constantes!$D$22)))</f>
        <v>0.99187572379790034</v>
      </c>
      <c r="X62" s="79">
        <f t="shared" si="3"/>
        <v>141.48236794724352</v>
      </c>
      <c r="Y62" s="79">
        <f>MAX(0,(X62-Constantes!$D$13)*(1-EXP(-Constantes!$D$23)))</f>
        <v>0.96544360896601056</v>
      </c>
      <c r="Z62" s="79">
        <f t="shared" si="4"/>
        <v>1.9573193327639109</v>
      </c>
      <c r="AA62" s="79">
        <f>0.0526*T62*Observaciones!$F61^1.218</f>
        <v>0</v>
      </c>
      <c r="AB62" s="79">
        <f>AA62*Constantes!$E$29</f>
        <v>0</v>
      </c>
      <c r="AC62" s="79">
        <f t="shared" si="5"/>
        <v>0</v>
      </c>
      <c r="AD62" s="16"/>
      <c r="AE62" s="78">
        <v>56</v>
      </c>
      <c r="AF62" s="136">
        <f>ETo!$I61*((1-Constantes!$F$19)*ETo!$K61+ETo!$L61)</f>
        <v>4.4206226264846764</v>
      </c>
      <c r="AG62" s="79">
        <f>MIN(AF62*Constantes!$F$17,0.8*(AJ61+Observaciones!$F61-AH62-AI62-Constantes!$D$14))</f>
        <v>2.3755011538898105</v>
      </c>
      <c r="AH62" s="79">
        <f>IF(Observaciones!$F61&gt;0.05*Constantes!$F$18,((Observaciones!$F61-0.05*Constantes!$F$18)^2)/(Observaciones!$F61+0.95*Constantes!$F$18),0)</f>
        <v>0</v>
      </c>
      <c r="AI62" s="79">
        <f>MAX(0,AJ61+Observaciones!$F61-AH62-Constantes!$D$13)</f>
        <v>0</v>
      </c>
      <c r="AJ62" s="79">
        <f>AJ61+Observaciones!$F61-AH62-AG62-AI62-AK61</f>
        <v>37.01397665338434</v>
      </c>
      <c r="AK62" s="79">
        <f>MAX(0,(AJ62-Constantes!$D$14)*(1-EXP(-Constantes!$D$22)))</f>
        <v>1.0053543928406705</v>
      </c>
      <c r="AL62" s="79">
        <f t="shared" si="6"/>
        <v>143.13078903479106</v>
      </c>
      <c r="AM62" s="79">
        <f>MAX(0,(AL62-Constantes!$D$13)*(1-EXP(-Constantes!$D$23)))</f>
        <v>0.98168589456493038</v>
      </c>
      <c r="AN62" s="79">
        <f t="shared" si="7"/>
        <v>1.987040287405601</v>
      </c>
      <c r="AO62" s="79">
        <f>0.0526*AH62*Observaciones!$F61^1.218</f>
        <v>0</v>
      </c>
      <c r="AP62" s="79">
        <f>AO62*Constantes!$F$29</f>
        <v>0</v>
      </c>
      <c r="AQ62" s="79">
        <f t="shared" si="8"/>
        <v>0</v>
      </c>
      <c r="AR62" s="16"/>
      <c r="AS62" s="78">
        <v>56</v>
      </c>
      <c r="AT62" s="79">
        <f>0.0526*Observaciones!$F61^2.218</f>
        <v>1.1305797794095535E-2</v>
      </c>
      <c r="AU62" s="79">
        <f>IF(Observaciones!$F61&gt;0.05*$AY$7,((Observaciones!$F61-0.05*$AY$7)^2)/(Observaciones!$F61+0.95*$AY$7),0)</f>
        <v>0</v>
      </c>
      <c r="AV62" s="79">
        <f>0.0526*AU62*Observaciones!$F61^1.218</f>
        <v>0</v>
      </c>
      <c r="AW62" s="30"/>
      <c r="AX62" s="30"/>
      <c r="AY62" s="110"/>
      <c r="AZ62" s="41"/>
    </row>
    <row r="63" spans="2:52" s="3" customFormat="1" x14ac:dyDescent="0.3">
      <c r="B63" s="40"/>
      <c r="C63" s="78">
        <v>57</v>
      </c>
      <c r="D63" s="136">
        <f>ETo!$I62*((1-Constantes!$D$19)*ETo!$K62+ETo!$L62)</f>
        <v>4.1877622067473403</v>
      </c>
      <c r="E63" s="79">
        <f>MIN(D63*Constantes!$D$17,0.8*(H62+Observaciones!$F62-F63-G63-Constantes!$D$14))</f>
        <v>2.0982305351455106</v>
      </c>
      <c r="F63" s="79">
        <f>IF(Observaciones!$F62&gt;0.05*Constantes!$D$18,((Observaciones!$F62-0.05*Constantes!$D$18)^2)/(Observaciones!$F62+0.95*Constantes!$D$18),0)</f>
        <v>0</v>
      </c>
      <c r="G63" s="79">
        <f>MAX(0,H62+Observaciones!$F62-F63-Constantes!$D$13)</f>
        <v>0</v>
      </c>
      <c r="H63" s="79">
        <f>H62+Observaciones!$F62-F63-E63-G63-I62</f>
        <v>34.5196719980027</v>
      </c>
      <c r="I63" s="79">
        <f>MAX(0,(H63-Constantes!$D$14)*(1-EXP(-Constantes!$D$22)))</f>
        <v>0.92038921949852381</v>
      </c>
      <c r="J63" s="79">
        <f t="shared" si="0"/>
        <v>133.74874927204311</v>
      </c>
      <c r="K63" s="79">
        <f>MAX(0,(J63-Constantes!$D$13)*(1-EXP(-Constantes!$D$23)))</f>
        <v>0.88924242215480265</v>
      </c>
      <c r="L63" s="79">
        <f t="shared" si="1"/>
        <v>1.8096316416533265</v>
      </c>
      <c r="M63" s="79">
        <f>0.0526*F63*Observaciones!$F62^1.218</f>
        <v>0</v>
      </c>
      <c r="N63" s="79">
        <f>M63*Constantes!$D$29</f>
        <v>0</v>
      </c>
      <c r="O63" s="79">
        <f t="shared" si="2"/>
        <v>0</v>
      </c>
      <c r="P63" s="16"/>
      <c r="Q63" s="78">
        <v>57</v>
      </c>
      <c r="R63" s="136">
        <f>ETo!$I62*((1-Constantes!$E$19)*ETo!$K62+ETo!$L62)</f>
        <v>4.5777532650022961</v>
      </c>
      <c r="S63" s="79">
        <f>MIN(R63*Constantes!$E$17,0.8*(V62+Observaciones!$F62-T63-U63-Constantes!$D$14))</f>
        <v>2.6383037712611968</v>
      </c>
      <c r="T63" s="79">
        <f>IF(Observaciones!$F62&gt;0.05*Constantes!$E$18,((Observaciones!$F62-0.05*Constantes!$E$18)^2)/(Observaciones!$F62+0.95*Constantes!$E$18),0)</f>
        <v>0</v>
      </c>
      <c r="U63" s="79">
        <f>MAX(0,V62+Observaciones!$F62-T63-Constantes!$D$13)</f>
        <v>0</v>
      </c>
      <c r="V63" s="79">
        <f>V62+Observaciones!$F62-T63-S63-U63-W62</f>
        <v>32.988106716944678</v>
      </c>
      <c r="W63" s="79">
        <f>MAX(0,(V63-Constantes!$D$14)*(1-EXP(-Constantes!$D$22)))</f>
        <v>0.86821848353443698</v>
      </c>
      <c r="X63" s="79">
        <f t="shared" si="3"/>
        <v>140.51692433827751</v>
      </c>
      <c r="Y63" s="79">
        <f>MAX(0,(X63-Constantes!$D$13)*(1-EXP(-Constantes!$D$23)))</f>
        <v>0.95593086313611619</v>
      </c>
      <c r="Z63" s="79">
        <f t="shared" si="4"/>
        <v>1.8241493466705532</v>
      </c>
      <c r="AA63" s="79">
        <f>0.0526*T63*Observaciones!$F62^1.218</f>
        <v>0</v>
      </c>
      <c r="AB63" s="79">
        <f>AA63*Constantes!$E$29</f>
        <v>0</v>
      </c>
      <c r="AC63" s="79">
        <f t="shared" si="5"/>
        <v>0</v>
      </c>
      <c r="AD63" s="16"/>
      <c r="AE63" s="78">
        <v>57</v>
      </c>
      <c r="AF63" s="136">
        <f>ETo!$I62*((1-Constantes!$F$19)*ETo!$K62+ETo!$L62)</f>
        <v>4.5220402566801603</v>
      </c>
      <c r="AG63" s="79">
        <f>MIN(AF63*Constantes!$F$17,0.8*(AJ62+Observaciones!$F62-AH63-AI63-Constantes!$D$14))</f>
        <v>2.4299997433217078</v>
      </c>
      <c r="AH63" s="79">
        <f>IF(Observaciones!$F62&gt;0.05*Constantes!$F$18,((Observaciones!$F62-0.05*Constantes!$F$18)^2)/(Observaciones!$F62+0.95*Constantes!$F$18),0)</f>
        <v>0</v>
      </c>
      <c r="AI63" s="79">
        <f>MAX(0,AJ62+Observaciones!$F62-AH63-Constantes!$D$13)</f>
        <v>0</v>
      </c>
      <c r="AJ63" s="79">
        <f>AJ62+Observaciones!$F62-AH63-AG63-AI63-AK62</f>
        <v>33.578622517221959</v>
      </c>
      <c r="AK63" s="79">
        <f>MAX(0,(AJ63-Constantes!$D$14)*(1-EXP(-Constantes!$D$22)))</f>
        <v>0.88833361951976386</v>
      </c>
      <c r="AL63" s="79">
        <f t="shared" si="6"/>
        <v>142.14910314022615</v>
      </c>
      <c r="AM63" s="79">
        <f>MAX(0,(AL63-Constantes!$D$13)*(1-EXP(-Constantes!$D$23)))</f>
        <v>0.97201310962641896</v>
      </c>
      <c r="AN63" s="79">
        <f t="shared" si="7"/>
        <v>1.8603467291461828</v>
      </c>
      <c r="AO63" s="79">
        <f>0.0526*AH63*Observaciones!$F62^1.218</f>
        <v>0</v>
      </c>
      <c r="AP63" s="79">
        <f>AO63*Constantes!$F$29</f>
        <v>0</v>
      </c>
      <c r="AQ63" s="79">
        <f t="shared" si="8"/>
        <v>0</v>
      </c>
      <c r="AR63" s="16"/>
      <c r="AS63" s="78">
        <v>57</v>
      </c>
      <c r="AT63" s="79">
        <f>0.0526*Observaciones!$F62^2.218</f>
        <v>0</v>
      </c>
      <c r="AU63" s="79">
        <f>IF(Observaciones!$F62&gt;0.05*$AY$7,((Observaciones!$F62-0.05*$AY$7)^2)/(Observaciones!$F62+0.95*$AY$7),0)</f>
        <v>0</v>
      </c>
      <c r="AV63" s="79">
        <f>0.0526*AU63*Observaciones!$F62^1.218</f>
        <v>0</v>
      </c>
      <c r="AW63" s="30"/>
      <c r="AX63" s="30"/>
      <c r="AY63" s="110"/>
      <c r="AZ63" s="41"/>
    </row>
    <row r="64" spans="2:52" s="3" customFormat="1" x14ac:dyDescent="0.3">
      <c r="B64" s="40"/>
      <c r="C64" s="78">
        <v>58</v>
      </c>
      <c r="D64" s="136">
        <f>ETo!$I63*((1-Constantes!$D$19)*ETo!$K63+ETo!$L63)</f>
        <v>3.9723054566367964</v>
      </c>
      <c r="E64" s="79">
        <f>MIN(D64*Constantes!$D$17,0.8*(H63+Observaciones!$F63-F64-G64-Constantes!$D$14))</f>
        <v>1.9902783855805783</v>
      </c>
      <c r="F64" s="79">
        <f>IF(Observaciones!$F63&gt;0.05*Constantes!$D$18,((Observaciones!$F63-0.05*Constantes!$D$18)^2)/(Observaciones!$F63+0.95*Constantes!$D$18),0)</f>
        <v>0</v>
      </c>
      <c r="G64" s="79">
        <f>MAX(0,H63+Observaciones!$F63-F64-Constantes!$D$13)</f>
        <v>0</v>
      </c>
      <c r="H64" s="79">
        <f>H63+Observaciones!$F63-F64-E64-G64-I63</f>
        <v>32.709004392923596</v>
      </c>
      <c r="I64" s="79">
        <f>MAX(0,(H64-Constantes!$D$14)*(1-EXP(-Constantes!$D$22)))</f>
        <v>0.85871123377267167</v>
      </c>
      <c r="J64" s="79">
        <f t="shared" si="0"/>
        <v>132.85950684988831</v>
      </c>
      <c r="K64" s="79">
        <f>MAX(0,(J64-Constantes!$D$13)*(1-EXP(-Constantes!$D$23)))</f>
        <v>0.88048050476826778</v>
      </c>
      <c r="L64" s="79">
        <f t="shared" si="1"/>
        <v>1.7391917385409394</v>
      </c>
      <c r="M64" s="79">
        <f>0.0526*F64*Observaciones!$F63^1.218</f>
        <v>0</v>
      </c>
      <c r="N64" s="79">
        <f>M64*Constantes!$D$29</f>
        <v>0</v>
      </c>
      <c r="O64" s="79">
        <f t="shared" si="2"/>
        <v>0</v>
      </c>
      <c r="P64" s="16"/>
      <c r="Q64" s="78">
        <v>58</v>
      </c>
      <c r="R64" s="136">
        <f>ETo!$I63*((1-Constantes!$E$19)*ETo!$K63+ETo!$L63)</f>
        <v>4.3451304388892655</v>
      </c>
      <c r="S64" s="79">
        <f>MIN(R64*Constantes!$E$17,0.8*(V63+Observaciones!$F63-T64-U64-Constantes!$D$14))</f>
        <v>2.5042358903844542</v>
      </c>
      <c r="T64" s="79">
        <f>IF(Observaciones!$F63&gt;0.05*Constantes!$E$18,((Observaciones!$F63-0.05*Constantes!$E$18)^2)/(Observaciones!$F63+0.95*Constantes!$E$18),0)</f>
        <v>0</v>
      </c>
      <c r="U64" s="79">
        <f>MAX(0,V63+Observaciones!$F63-T64-Constantes!$D$13)</f>
        <v>0</v>
      </c>
      <c r="V64" s="79">
        <f>V63+Observaciones!$F63-T64-S64-U64-W63</f>
        <v>30.715652343025788</v>
      </c>
      <c r="W64" s="79">
        <f>MAX(0,(V64-Constantes!$D$14)*(1-EXP(-Constantes!$D$22)))</f>
        <v>0.790810345207968</v>
      </c>
      <c r="X64" s="79">
        <f t="shared" si="3"/>
        <v>139.5609934751414</v>
      </c>
      <c r="Y64" s="79">
        <f>MAX(0,(X64-Constantes!$D$13)*(1-EXP(-Constantes!$D$23)))</f>
        <v>0.94651184865664351</v>
      </c>
      <c r="Z64" s="79">
        <f t="shared" si="4"/>
        <v>1.7373221938646115</v>
      </c>
      <c r="AA64" s="79">
        <f>0.0526*T64*Observaciones!$F63^1.218</f>
        <v>0</v>
      </c>
      <c r="AB64" s="79">
        <f>AA64*Constantes!$E$29</f>
        <v>0</v>
      </c>
      <c r="AC64" s="79">
        <f t="shared" si="5"/>
        <v>0</v>
      </c>
      <c r="AD64" s="16"/>
      <c r="AE64" s="78">
        <v>58</v>
      </c>
      <c r="AF64" s="136">
        <f>ETo!$I63*((1-Constantes!$F$19)*ETo!$K63+ETo!$L63)</f>
        <v>4.2918697271389128</v>
      </c>
      <c r="AG64" s="79">
        <f>MIN(AF64*Constantes!$F$17,0.8*(AJ63+Observaciones!$F63-AH64-AI64-Constantes!$D$14))</f>
        <v>2.3063134654564879</v>
      </c>
      <c r="AH64" s="79">
        <f>IF(Observaciones!$F63&gt;0.05*Constantes!$F$18,((Observaciones!$F63-0.05*Constantes!$F$18)^2)/(Observaciones!$F63+0.95*Constantes!$F$18),0)</f>
        <v>0</v>
      </c>
      <c r="AI64" s="79">
        <f>MAX(0,AJ63+Observaciones!$F63-AH64-Constantes!$D$13)</f>
        <v>0</v>
      </c>
      <c r="AJ64" s="79">
        <f>AJ63+Observaciones!$F63-AH64-AG64-AI64-AK63</f>
        <v>31.483975432245707</v>
      </c>
      <c r="AK64" s="79">
        <f>MAX(0,(AJ64-Constantes!$D$14)*(1-EXP(-Constantes!$D$22)))</f>
        <v>0.81698225019860182</v>
      </c>
      <c r="AL64" s="79">
        <f t="shared" si="6"/>
        <v>141.17709003059971</v>
      </c>
      <c r="AM64" s="79">
        <f>MAX(0,(AL64-Constantes!$D$13)*(1-EXP(-Constantes!$D$23)))</f>
        <v>0.96243563294178436</v>
      </c>
      <c r="AN64" s="79">
        <f t="shared" si="7"/>
        <v>1.7794178831403862</v>
      </c>
      <c r="AO64" s="79">
        <f>0.0526*AH64*Observaciones!$F63^1.218</f>
        <v>0</v>
      </c>
      <c r="AP64" s="79">
        <f>AO64*Constantes!$F$29</f>
        <v>0</v>
      </c>
      <c r="AQ64" s="79">
        <f t="shared" si="8"/>
        <v>0</v>
      </c>
      <c r="AR64" s="16"/>
      <c r="AS64" s="78">
        <v>58</v>
      </c>
      <c r="AT64" s="79">
        <f>0.0526*Observaciones!$F63^2.218</f>
        <v>6.4982246287524456E-2</v>
      </c>
      <c r="AU64" s="79">
        <f>IF(Observaciones!$F63&gt;0.05*$AY$7,((Observaciones!$F63-0.05*$AY$7)^2)/(Observaciones!$F63+0.95*$AY$7),0)</f>
        <v>0</v>
      </c>
      <c r="AV64" s="79">
        <f>0.0526*AU64*Observaciones!$F63^1.218</f>
        <v>0</v>
      </c>
      <c r="AW64" s="30"/>
      <c r="AX64" s="30"/>
      <c r="AY64" s="110"/>
      <c r="AZ64" s="41"/>
    </row>
    <row r="65" spans="2:52" s="3" customFormat="1" x14ac:dyDescent="0.3">
      <c r="B65" s="40"/>
      <c r="C65" s="78">
        <v>59</v>
      </c>
      <c r="D65" s="136">
        <f>ETo!$I64*((1-Constantes!$D$19)*ETo!$K64+ETo!$L64)</f>
        <v>4.0960470563002378</v>
      </c>
      <c r="E65" s="79">
        <f>MIN(D65*Constantes!$D$17,0.8*(H64+Observaciones!$F64-F65-G65-Constantes!$D$14))</f>
        <v>2.0522777040861166</v>
      </c>
      <c r="F65" s="79">
        <f>IF(Observaciones!$F64&gt;0.05*Constantes!$D$18,((Observaciones!$F64-0.05*Constantes!$D$18)^2)/(Observaciones!$F64+0.95*Constantes!$D$18),0)</f>
        <v>0</v>
      </c>
      <c r="G65" s="79">
        <f>MAX(0,H64+Observaciones!$F64-F65-Constantes!$D$13)</f>
        <v>0</v>
      </c>
      <c r="H65" s="79">
        <f>H64+Observaciones!$F64-F65-E65-G65-I64</f>
        <v>30.198015455064809</v>
      </c>
      <c r="I65" s="79">
        <f>MAX(0,(H65-Constantes!$D$14)*(1-EXP(-Constantes!$D$22)))</f>
        <v>0.77317773252009869</v>
      </c>
      <c r="J65" s="79">
        <f t="shared" si="0"/>
        <v>131.97902634512005</v>
      </c>
      <c r="K65" s="79">
        <f>MAX(0,(J65-Constantes!$D$13)*(1-EXP(-Constantes!$D$23)))</f>
        <v>0.87180492064066861</v>
      </c>
      <c r="L65" s="79">
        <f t="shared" si="1"/>
        <v>1.6449826531607674</v>
      </c>
      <c r="M65" s="79">
        <f>0.0526*F65*Observaciones!$F64^1.218</f>
        <v>0</v>
      </c>
      <c r="N65" s="79">
        <f>M65*Constantes!$D$29</f>
        <v>0</v>
      </c>
      <c r="O65" s="79">
        <f t="shared" si="2"/>
        <v>0</v>
      </c>
      <c r="P65" s="16"/>
      <c r="Q65" s="78">
        <v>59</v>
      </c>
      <c r="R65" s="136">
        <f>ETo!$I64*((1-Constantes!$E$19)*ETo!$K64+ETo!$L64)</f>
        <v>4.479015885199785</v>
      </c>
      <c r="S65" s="79">
        <f>MIN(R65*Constantes!$E$17,0.8*(V64+Observaciones!$F64-T65-U65-Constantes!$D$14))</f>
        <v>2.5813983011719772</v>
      </c>
      <c r="T65" s="79">
        <f>IF(Observaciones!$F64&gt;0.05*Constantes!$E$18,((Observaciones!$F64-0.05*Constantes!$E$18)^2)/(Observaciones!$F64+0.95*Constantes!$E$18),0)</f>
        <v>0</v>
      </c>
      <c r="U65" s="79">
        <f>MAX(0,V64+Observaciones!$F64-T65-Constantes!$D$13)</f>
        <v>0</v>
      </c>
      <c r="V65" s="79">
        <f>V64+Observaciones!$F64-T65-S65-U65-W64</f>
        <v>27.743443696645841</v>
      </c>
      <c r="W65" s="79">
        <f>MAX(0,(V65-Constantes!$D$14)*(1-EXP(-Constantes!$D$22)))</f>
        <v>0.68956600751095154</v>
      </c>
      <c r="X65" s="79">
        <f t="shared" si="3"/>
        <v>138.61448162648475</v>
      </c>
      <c r="Y65" s="79">
        <f>MAX(0,(X65-Constantes!$D$13)*(1-EXP(-Constantes!$D$23)))</f>
        <v>0.93718564197027121</v>
      </c>
      <c r="Z65" s="79">
        <f t="shared" si="4"/>
        <v>1.6267516494812226</v>
      </c>
      <c r="AA65" s="79">
        <f>0.0526*T65*Observaciones!$F64^1.218</f>
        <v>0</v>
      </c>
      <c r="AB65" s="79">
        <f>AA65*Constantes!$E$29</f>
        <v>0</v>
      </c>
      <c r="AC65" s="79">
        <f t="shared" si="5"/>
        <v>0</v>
      </c>
      <c r="AD65" s="16"/>
      <c r="AE65" s="78">
        <v>59</v>
      </c>
      <c r="AF65" s="136">
        <f>ETo!$I64*((1-Constantes!$F$19)*ETo!$K64+ETo!$L64)</f>
        <v>4.4243060524998485</v>
      </c>
      <c r="AG65" s="79">
        <f>MIN(AF65*Constantes!$F$17,0.8*(AJ64+Observaciones!$F64-AH65-AI65-Constantes!$D$14))</f>
        <v>2.3774805091726812</v>
      </c>
      <c r="AH65" s="79">
        <f>IF(Observaciones!$F64&gt;0.05*Constantes!$F$18,((Observaciones!$F64-0.05*Constantes!$F$18)^2)/(Observaciones!$F64+0.95*Constantes!$F$18),0)</f>
        <v>0</v>
      </c>
      <c r="AI65" s="79">
        <f>MAX(0,AJ64+Observaciones!$F64-AH65-Constantes!$D$13)</f>
        <v>0</v>
      </c>
      <c r="AJ65" s="79">
        <f>AJ64+Observaciones!$F64-AH65-AG65-AI65-AK64</f>
        <v>28.689512672874422</v>
      </c>
      <c r="AK65" s="79">
        <f>MAX(0,(AJ65-Constantes!$D$14)*(1-EXP(-Constantes!$D$22)))</f>
        <v>0.72179258993161</v>
      </c>
      <c r="AL65" s="79">
        <f t="shared" si="6"/>
        <v>140.21465439765794</v>
      </c>
      <c r="AM65" s="79">
        <f>MAX(0,(AL65-Constantes!$D$13)*(1-EXP(-Constantes!$D$23)))</f>
        <v>0.95295252541610087</v>
      </c>
      <c r="AN65" s="79">
        <f t="shared" si="7"/>
        <v>1.6747451153477109</v>
      </c>
      <c r="AO65" s="79">
        <f>0.0526*AH65*Observaciones!$F64^1.218</f>
        <v>0</v>
      </c>
      <c r="AP65" s="79">
        <f>AO65*Constantes!$F$29</f>
        <v>0</v>
      </c>
      <c r="AQ65" s="79">
        <f t="shared" si="8"/>
        <v>0</v>
      </c>
      <c r="AR65" s="16"/>
      <c r="AS65" s="78">
        <v>59</v>
      </c>
      <c r="AT65" s="79">
        <f>0.0526*Observaciones!$F64^2.218</f>
        <v>6.8921513346888582E-3</v>
      </c>
      <c r="AU65" s="79">
        <f>IF(Observaciones!$F64&gt;0.05*$AY$7,((Observaciones!$F64-0.05*$AY$7)^2)/(Observaciones!$F64+0.95*$AY$7),0)</f>
        <v>0</v>
      </c>
      <c r="AV65" s="79">
        <f>0.0526*AU65*Observaciones!$F64^1.218</f>
        <v>0</v>
      </c>
      <c r="AW65" s="30"/>
      <c r="AX65" s="30"/>
      <c r="AY65" s="110"/>
      <c r="AZ65" s="41"/>
    </row>
    <row r="66" spans="2:52" s="3" customFormat="1" x14ac:dyDescent="0.3">
      <c r="B66" s="40"/>
      <c r="C66" s="78">
        <v>60</v>
      </c>
      <c r="D66" s="136">
        <f>ETo!$I65*((1-Constantes!$D$19)*ETo!$K65+ETo!$L65)</f>
        <v>4.0923121656507098</v>
      </c>
      <c r="E66" s="79">
        <f>MIN(D66*Constantes!$D$17,0.8*(H65+Observaciones!$F65-F66-G66-Constantes!$D$14))</f>
        <v>2.050406379684353</v>
      </c>
      <c r="F66" s="79">
        <f>IF(Observaciones!$F65&gt;0.05*Constantes!$D$18,((Observaciones!$F65-0.05*Constantes!$D$18)^2)/(Observaciones!$F65+0.95*Constantes!$D$18),0)</f>
        <v>0</v>
      </c>
      <c r="G66" s="79">
        <f>MAX(0,H65+Observaciones!$F65-F66-Constantes!$D$13)</f>
        <v>0</v>
      </c>
      <c r="H66" s="79">
        <f>H65+Observaciones!$F65-F66-E66-G66-I65</f>
        <v>27.374431342860355</v>
      </c>
      <c r="I66" s="79">
        <f>MAX(0,(H66-Constantes!$D$14)*(1-EXP(-Constantes!$D$22)))</f>
        <v>0.6769960920689343</v>
      </c>
      <c r="J66" s="79">
        <f t="shared" si="0"/>
        <v>131.10722142447938</v>
      </c>
      <c r="K66" s="79">
        <f>MAX(0,(J66-Constantes!$D$13)*(1-EXP(-Constantes!$D$23)))</f>
        <v>0.86321481910984177</v>
      </c>
      <c r="L66" s="79">
        <f t="shared" si="1"/>
        <v>1.5402109111787761</v>
      </c>
      <c r="M66" s="79">
        <f>0.0526*F66*Observaciones!$F65^1.218</f>
        <v>0</v>
      </c>
      <c r="N66" s="79">
        <f>M66*Constantes!$D$29</f>
        <v>0</v>
      </c>
      <c r="O66" s="79">
        <f t="shared" si="2"/>
        <v>0</v>
      </c>
      <c r="P66" s="16"/>
      <c r="Q66" s="78">
        <v>60</v>
      </c>
      <c r="R66" s="136">
        <f>ETo!$I65*((1-Constantes!$E$19)*ETo!$K65+ETo!$L65)</f>
        <v>4.4750766560815105</v>
      </c>
      <c r="S66" s="79">
        <f>MIN(R66*Constantes!$E$17,0.8*(V65+Observaciones!$F65-T66-U66-Constantes!$D$14))</f>
        <v>2.579127999030955</v>
      </c>
      <c r="T66" s="79">
        <f>IF(Observaciones!$F65&gt;0.05*Constantes!$E$18,((Observaciones!$F65-0.05*Constantes!$E$18)^2)/(Observaciones!$F65+0.95*Constantes!$E$18),0)</f>
        <v>0</v>
      </c>
      <c r="U66" s="79">
        <f>MAX(0,V65+Observaciones!$F65-T66-Constantes!$D$13)</f>
        <v>0</v>
      </c>
      <c r="V66" s="79">
        <f>V65+Observaciones!$F65-T66-S66-U66-W65</f>
        <v>24.474749690103934</v>
      </c>
      <c r="W66" s="79">
        <f>MAX(0,(V66-Constantes!$D$14)*(1-EXP(-Constantes!$D$22)))</f>
        <v>0.5782222900267795</v>
      </c>
      <c r="X66" s="79">
        <f t="shared" si="3"/>
        <v>137.67729598451447</v>
      </c>
      <c r="Y66" s="79">
        <f>MAX(0,(X66-Constantes!$D$13)*(1-EXP(-Constantes!$D$23)))</f>
        <v>0.92795132861970919</v>
      </c>
      <c r="Z66" s="79">
        <f t="shared" si="4"/>
        <v>1.5061736186464887</v>
      </c>
      <c r="AA66" s="79">
        <f>0.0526*T66*Observaciones!$F65^1.218</f>
        <v>0</v>
      </c>
      <c r="AB66" s="79">
        <f>AA66*Constantes!$E$29</f>
        <v>0</v>
      </c>
      <c r="AC66" s="79">
        <f t="shared" si="5"/>
        <v>0</v>
      </c>
      <c r="AD66" s="16"/>
      <c r="AE66" s="78">
        <v>60</v>
      </c>
      <c r="AF66" s="136">
        <f>ETo!$I65*((1-Constantes!$F$19)*ETo!$K65+ETo!$L65)</f>
        <v>4.4203960145913967</v>
      </c>
      <c r="AG66" s="79">
        <f>MIN(AF66*Constantes!$F$17,0.8*(AJ65+Observaciones!$F65-AH66-AI66-Constantes!$D$14))</f>
        <v>2.3753793799092078</v>
      </c>
      <c r="AH66" s="79">
        <f>IF(Observaciones!$F65&gt;0.05*Constantes!$F$18,((Observaciones!$F65-0.05*Constantes!$F$18)^2)/(Observaciones!$F65+0.95*Constantes!$F$18),0)</f>
        <v>0</v>
      </c>
      <c r="AI66" s="79">
        <f>MAX(0,AJ65+Observaciones!$F65-AH66-Constantes!$D$13)</f>
        <v>0</v>
      </c>
      <c r="AJ66" s="79">
        <f>AJ65+Observaciones!$F65-AH66-AG66-AI66-AK65</f>
        <v>25.592340703033603</v>
      </c>
      <c r="AK66" s="79">
        <f>MAX(0,(AJ66-Constantes!$D$14)*(1-EXP(-Constantes!$D$22)))</f>
        <v>0.61629154268776432</v>
      </c>
      <c r="AL66" s="79">
        <f t="shared" si="6"/>
        <v>139.26170187224184</v>
      </c>
      <c r="AM66" s="79">
        <f>MAX(0,(AL66-Constantes!$D$13)*(1-EXP(-Constantes!$D$23)))</f>
        <v>0.94356285720756816</v>
      </c>
      <c r="AN66" s="79">
        <f t="shared" si="7"/>
        <v>1.5598543998953325</v>
      </c>
      <c r="AO66" s="79">
        <f>0.0526*AH66*Observaciones!$F65^1.218</f>
        <v>0</v>
      </c>
      <c r="AP66" s="79">
        <f>AO66*Constantes!$F$29</f>
        <v>0</v>
      </c>
      <c r="AQ66" s="79">
        <f t="shared" si="8"/>
        <v>0</v>
      </c>
      <c r="AR66" s="16"/>
      <c r="AS66" s="78">
        <v>60</v>
      </c>
      <c r="AT66" s="79">
        <f>0.0526*Observaciones!$F65^2.218</f>
        <v>0</v>
      </c>
      <c r="AU66" s="79">
        <f>IF(Observaciones!$F65&gt;0.05*$AY$7,((Observaciones!$F65-0.05*$AY$7)^2)/(Observaciones!$F65+0.95*$AY$7),0)</f>
        <v>0</v>
      </c>
      <c r="AV66" s="79">
        <f>0.0526*AU66*Observaciones!$F65^1.218</f>
        <v>0</v>
      </c>
      <c r="AW66" s="30"/>
      <c r="AX66" s="30"/>
      <c r="AY66" s="110"/>
      <c r="AZ66" s="41"/>
    </row>
    <row r="67" spans="2:52" s="3" customFormat="1" x14ac:dyDescent="0.3">
      <c r="B67" s="40"/>
      <c r="C67" s="78">
        <v>61</v>
      </c>
      <c r="D67" s="136">
        <f>ETo!$I66*((1-Constantes!$D$19)*ETo!$K66+ETo!$L66)</f>
        <v>4.050290461006913</v>
      </c>
      <c r="E67" s="79">
        <f>MIN(D67*Constantes!$D$17,0.8*(H66+Observaciones!$F66-F67-G67-Constantes!$D$14))</f>
        <v>2.0293518833998174</v>
      </c>
      <c r="F67" s="79">
        <f>IF(Observaciones!$F66&gt;0.05*Constantes!$D$18,((Observaciones!$F66-0.05*Constantes!$D$18)^2)/(Observaciones!$F66+0.95*Constantes!$D$18),0)</f>
        <v>2.9320453946146786E-5</v>
      </c>
      <c r="G67" s="79">
        <f>MAX(0,H66+Observaciones!$F66-F67-Constantes!$D$13)</f>
        <v>0</v>
      </c>
      <c r="H67" s="79">
        <f>H66+Observaciones!$F66-F67-E67-G67-I66</f>
        <v>28.068054046937654</v>
      </c>
      <c r="I67" s="79">
        <f>MAX(0,(H67-Constantes!$D$14)*(1-EXP(-Constantes!$D$22)))</f>
        <v>0.7006234277108826</v>
      </c>
      <c r="J67" s="79">
        <f t="shared" si="0"/>
        <v>130.24400660536955</v>
      </c>
      <c r="K67" s="79">
        <f>MAX(0,(J67-Constantes!$D$13)*(1-EXP(-Constantes!$D$23)))</f>
        <v>0.85470935789540115</v>
      </c>
      <c r="L67" s="79">
        <f t="shared" si="1"/>
        <v>1.5553621060602298</v>
      </c>
      <c r="M67" s="79">
        <f>0.0526*F67*Observaciones!$F66^1.218</f>
        <v>6.8469594365150643E-6</v>
      </c>
      <c r="N67" s="79">
        <f>M67*Constantes!$D$29</f>
        <v>1.0161573758853595E-7</v>
      </c>
      <c r="O67" s="79">
        <f t="shared" si="2"/>
        <v>6.5332527514079088E-3</v>
      </c>
      <c r="P67" s="16"/>
      <c r="Q67" s="78">
        <v>61</v>
      </c>
      <c r="R67" s="136">
        <f>ETo!$I66*((1-Constantes!$E$19)*ETo!$K66+ETo!$L66)</f>
        <v>4.4298013578764195</v>
      </c>
      <c r="S67" s="79">
        <f>MIN(R67*Constantes!$E$17,0.8*(V66+Observaciones!$F66-T67-U67-Constantes!$D$14))</f>
        <v>2.5530344148894328</v>
      </c>
      <c r="T67" s="79">
        <f>IF(Observaciones!$F66&gt;0.05*Constantes!$E$18,((Observaciones!$F66-0.05*Constantes!$E$18)^2)/(Observaciones!$F66+0.95*Constantes!$E$18),0)</f>
        <v>0</v>
      </c>
      <c r="U67" s="79">
        <f>MAX(0,V66+Observaciones!$F66-T67-Constantes!$D$13)</f>
        <v>0</v>
      </c>
      <c r="V67" s="79">
        <f>V66+Observaciones!$F66-T67-S67-U67-W66</f>
        <v>24.743492985187721</v>
      </c>
      <c r="W67" s="79">
        <f>MAX(0,(V67-Constantes!$D$14)*(1-EXP(-Constantes!$D$22)))</f>
        <v>0.58737667323416676</v>
      </c>
      <c r="X67" s="79">
        <f t="shared" si="3"/>
        <v>136.74934465589476</v>
      </c>
      <c r="Y67" s="79">
        <f>MAX(0,(X67-Constantes!$D$13)*(1-EXP(-Constantes!$D$23)))</f>
        <v>0.91880800315803235</v>
      </c>
      <c r="Z67" s="79">
        <f t="shared" si="4"/>
        <v>1.5061846763921991</v>
      </c>
      <c r="AA67" s="79">
        <f>0.0526*T67*Observaciones!$F66^1.218</f>
        <v>0</v>
      </c>
      <c r="AB67" s="79">
        <f>AA67*Constantes!$E$29</f>
        <v>0</v>
      </c>
      <c r="AC67" s="79">
        <f t="shared" si="5"/>
        <v>0</v>
      </c>
      <c r="AD67" s="16"/>
      <c r="AE67" s="78">
        <v>61</v>
      </c>
      <c r="AF67" s="136">
        <f>ETo!$I66*((1-Constantes!$F$19)*ETo!$K66+ETo!$L66)</f>
        <v>4.37558551546649</v>
      </c>
      <c r="AG67" s="79">
        <f>MIN(AF67*Constantes!$F$17,0.8*(AJ66+Observaciones!$F66-AH67-AI67-Constantes!$D$14))</f>
        <v>2.3512996514700846</v>
      </c>
      <c r="AH67" s="79">
        <f>IF(Observaciones!$F66&gt;0.05*Constantes!$F$18,((Observaciones!$F66-0.05*Constantes!$F$18)^2)/(Observaciones!$F66+0.95*Constantes!$F$18),0)</f>
        <v>0</v>
      </c>
      <c r="AI67" s="79">
        <f>MAX(0,AJ66+Observaciones!$F66-AH67-Constantes!$D$13)</f>
        <v>0</v>
      </c>
      <c r="AJ67" s="79">
        <f>AJ66+Observaciones!$F66-AH67-AG67-AI67-AK66</f>
        <v>26.02474950887575</v>
      </c>
      <c r="AK67" s="79">
        <f>MAX(0,(AJ67-Constantes!$D$14)*(1-EXP(-Constantes!$D$22)))</f>
        <v>0.63102097401997159</v>
      </c>
      <c r="AL67" s="79">
        <f t="shared" si="6"/>
        <v>138.31813901503426</v>
      </c>
      <c r="AM67" s="79">
        <f>MAX(0,(AL67-Constantes!$D$13)*(1-EXP(-Constantes!$D$23)))</f>
        <v>0.93426570763633865</v>
      </c>
      <c r="AN67" s="79">
        <f t="shared" si="7"/>
        <v>1.5652866816563102</v>
      </c>
      <c r="AO67" s="79">
        <f>0.0526*AH67*Observaciones!$F66^1.218</f>
        <v>0</v>
      </c>
      <c r="AP67" s="79">
        <f>AO67*Constantes!$F$29</f>
        <v>0</v>
      </c>
      <c r="AQ67" s="79">
        <f t="shared" si="8"/>
        <v>0</v>
      </c>
      <c r="AR67" s="16"/>
      <c r="AS67" s="78">
        <v>61</v>
      </c>
      <c r="AT67" s="79">
        <f>0.0526*Observaciones!$F66^2.218</f>
        <v>0.79397345371627714</v>
      </c>
      <c r="AU67" s="79">
        <f>IF(Observaciones!$F66&gt;0.05*$AY$7,((Observaciones!$F66-0.05*$AY$7)^2)/(Observaciones!$F66+0.95*$AY$7),0)</f>
        <v>7.6652401060814793E-2</v>
      </c>
      <c r="AV67" s="79">
        <f>0.0526*AU67*Observaciones!$F66^1.218</f>
        <v>1.7899991648794227E-2</v>
      </c>
      <c r="AW67" s="30"/>
      <c r="AX67" s="30"/>
      <c r="AY67" s="110"/>
      <c r="AZ67" s="41"/>
    </row>
    <row r="68" spans="2:52" s="3" customFormat="1" x14ac:dyDescent="0.3">
      <c r="B68" s="40"/>
      <c r="C68" s="78">
        <v>62</v>
      </c>
      <c r="D68" s="136">
        <f>ETo!$I67*((1-Constantes!$D$19)*ETo!$K67+ETo!$L67)</f>
        <v>4.0418363035899558</v>
      </c>
      <c r="E68" s="79">
        <f>MIN(D68*Constantes!$D$17,0.8*(H67+Observaciones!$F67-F68-G68-Constantes!$D$14))</f>
        <v>2.0251160241591459</v>
      </c>
      <c r="F68" s="79">
        <f>IF(Observaciones!$F67&gt;0.05*Constantes!$D$18,((Observaciones!$F67-0.05*Constantes!$D$18)^2)/(Observaciones!$F67+0.95*Constantes!$D$18),0)</f>
        <v>0</v>
      </c>
      <c r="G68" s="79">
        <f>MAX(0,H67+Observaciones!$F67-F68-Constantes!$D$13)</f>
        <v>0</v>
      </c>
      <c r="H68" s="79">
        <f>H67+Observaciones!$F67-F68-E68-G68-I67</f>
        <v>25.342314595067624</v>
      </c>
      <c r="I68" s="79">
        <f>MAX(0,(H68-Constantes!$D$14)*(1-EXP(-Constantes!$D$22)))</f>
        <v>0.60777473558581019</v>
      </c>
      <c r="J68" s="79">
        <f t="shared" si="0"/>
        <v>129.38929724747416</v>
      </c>
      <c r="K68" s="79">
        <f>MAX(0,(J68-Constantes!$D$13)*(1-EXP(-Constantes!$D$23)))</f>
        <v>0.84628770301614931</v>
      </c>
      <c r="L68" s="79">
        <f t="shared" si="1"/>
        <v>1.4540624386019596</v>
      </c>
      <c r="M68" s="79">
        <f>0.0526*F68*Observaciones!$F67^1.218</f>
        <v>0</v>
      </c>
      <c r="N68" s="79">
        <f>M68*Constantes!$D$29</f>
        <v>0</v>
      </c>
      <c r="O68" s="79">
        <f t="shared" si="2"/>
        <v>0</v>
      </c>
      <c r="P68" s="16"/>
      <c r="Q68" s="78">
        <v>62</v>
      </c>
      <c r="R68" s="136">
        <f>ETo!$I67*((1-Constantes!$E$19)*ETo!$K67+ETo!$L67)</f>
        <v>4.4207740372447528</v>
      </c>
      <c r="S68" s="79">
        <f>MIN(R68*Constantes!$E$17,0.8*(V67+Observaciones!$F67-T68-U68-Constantes!$D$14))</f>
        <v>2.5478316849282105</v>
      </c>
      <c r="T68" s="79">
        <f>IF(Observaciones!$F67&gt;0.05*Constantes!$E$18,((Observaciones!$F67-0.05*Constantes!$E$18)^2)/(Observaciones!$F67+0.95*Constantes!$E$18),0)</f>
        <v>0</v>
      </c>
      <c r="U68" s="79">
        <f>MAX(0,V67+Observaciones!$F67-T68-Constantes!$D$13)</f>
        <v>0</v>
      </c>
      <c r="V68" s="79">
        <f>V67+Observaciones!$F67-T68-S68-U68-W67</f>
        <v>21.608284627025341</v>
      </c>
      <c r="W68" s="79">
        <f>MAX(0,(V68-Constantes!$D$14)*(1-EXP(-Constantes!$D$22)))</f>
        <v>0.48057996696964861</v>
      </c>
      <c r="X68" s="79">
        <f t="shared" si="3"/>
        <v>135.83053665273673</v>
      </c>
      <c r="Y68" s="79">
        <f>MAX(0,(X68-Constantes!$D$13)*(1-EXP(-Constantes!$D$23)))</f>
        <v>0.90975476905989994</v>
      </c>
      <c r="Z68" s="79">
        <f t="shared" si="4"/>
        <v>1.3903347360295486</v>
      </c>
      <c r="AA68" s="79">
        <f>0.0526*T68*Observaciones!$F67^1.218</f>
        <v>0</v>
      </c>
      <c r="AB68" s="79">
        <f>AA68*Constantes!$E$29</f>
        <v>0</v>
      </c>
      <c r="AC68" s="79">
        <f t="shared" si="5"/>
        <v>0</v>
      </c>
      <c r="AD68" s="16"/>
      <c r="AE68" s="78">
        <v>62</v>
      </c>
      <c r="AF68" s="136">
        <f>ETo!$I67*((1-Constantes!$F$19)*ETo!$K67+ETo!$L67)</f>
        <v>4.3666400752940664</v>
      </c>
      <c r="AG68" s="79">
        <f>MIN(AF68*Constantes!$F$17,0.8*(AJ67+Observaciones!$F67-AH68-AI68-Constantes!$D$14))</f>
        <v>2.3464926581464898</v>
      </c>
      <c r="AH68" s="79">
        <f>IF(Observaciones!$F67&gt;0.05*Constantes!$F$18,((Observaciones!$F67-0.05*Constantes!$F$18)^2)/(Observaciones!$F67+0.95*Constantes!$F$18),0)</f>
        <v>0</v>
      </c>
      <c r="AI68" s="79">
        <f>MAX(0,AJ67+Observaciones!$F67-AH68-Constantes!$D$13)</f>
        <v>0</v>
      </c>
      <c r="AJ68" s="79">
        <f>AJ67+Observaciones!$F67-AH68-AG68-AI68-AK67</f>
        <v>23.047235876709291</v>
      </c>
      <c r="AK68" s="79">
        <f>MAX(0,(AJ68-Constantes!$D$14)*(1-EXP(-Constantes!$D$22)))</f>
        <v>0.52959592903206498</v>
      </c>
      <c r="AL68" s="79">
        <f t="shared" si="6"/>
        <v>137.38387330739792</v>
      </c>
      <c r="AM68" s="79">
        <f>MAX(0,(AL68-Constantes!$D$13)*(1-EXP(-Constantes!$D$23)))</f>
        <v>0.92506016509424305</v>
      </c>
      <c r="AN68" s="79">
        <f t="shared" si="7"/>
        <v>1.454656094126308</v>
      </c>
      <c r="AO68" s="79">
        <f>0.0526*AH68*Observaciones!$F67^1.218</f>
        <v>0</v>
      </c>
      <c r="AP68" s="79">
        <f>AO68*Constantes!$F$29</f>
        <v>0</v>
      </c>
      <c r="AQ68" s="79">
        <f t="shared" si="8"/>
        <v>0</v>
      </c>
      <c r="AR68" s="16"/>
      <c r="AS68" s="78">
        <v>62</v>
      </c>
      <c r="AT68" s="79">
        <f>0.0526*Observaciones!$F67^2.218</f>
        <v>0</v>
      </c>
      <c r="AU68" s="79">
        <f>IF(Observaciones!$F67&gt;0.05*$AY$7,((Observaciones!$F67-0.05*$AY$7)^2)/(Observaciones!$F67+0.95*$AY$7),0)</f>
        <v>0</v>
      </c>
      <c r="AV68" s="79">
        <f>0.0526*AU68*Observaciones!$F67^1.218</f>
        <v>0</v>
      </c>
      <c r="AW68" s="30"/>
      <c r="AX68" s="30"/>
      <c r="AY68" s="110"/>
      <c r="AZ68" s="41"/>
    </row>
    <row r="69" spans="2:52" s="3" customFormat="1" x14ac:dyDescent="0.3">
      <c r="B69" s="40"/>
      <c r="C69" s="78">
        <v>63</v>
      </c>
      <c r="D69" s="136">
        <f>ETo!$I68*((1-Constantes!$D$19)*ETo!$K68+ETo!$L68)</f>
        <v>4.1004520470316219</v>
      </c>
      <c r="E69" s="79">
        <f>MIN(D69*Constantes!$D$17,0.8*(H68+Observaciones!$F68-F69-G69-Constantes!$D$14))</f>
        <v>2.0544847744982646</v>
      </c>
      <c r="F69" s="79">
        <f>IF(Observaciones!$F68&gt;0.05*Constantes!$D$18,((Observaciones!$F68-0.05*Constantes!$D$18)^2)/(Observaciones!$F68+0.95*Constantes!$D$18),0)</f>
        <v>0</v>
      </c>
      <c r="G69" s="79">
        <f>MAX(0,H68+Observaciones!$F68-F69-Constantes!$D$13)</f>
        <v>0</v>
      </c>
      <c r="H69" s="79">
        <f>H68+Observaciones!$F68-F69-E69-G69-I68</f>
        <v>25.280055084983552</v>
      </c>
      <c r="I69" s="79">
        <f>MAX(0,(H69-Constantes!$D$14)*(1-EXP(-Constantes!$D$22)))</f>
        <v>0.6056539481130061</v>
      </c>
      <c r="J69" s="79">
        <f t="shared" si="0"/>
        <v>128.54300954445802</v>
      </c>
      <c r="K69" s="79">
        <f>MAX(0,(J69-Constantes!$D$13)*(1-EXP(-Constantes!$D$23)))</f>
        <v>0.83794902870830468</v>
      </c>
      <c r="L69" s="79">
        <f t="shared" si="1"/>
        <v>1.4436029768213108</v>
      </c>
      <c r="M69" s="79">
        <f>0.0526*F69*Observaciones!$F68^1.218</f>
        <v>0</v>
      </c>
      <c r="N69" s="79">
        <f>M69*Constantes!$D$29</f>
        <v>0</v>
      </c>
      <c r="O69" s="79">
        <f t="shared" si="2"/>
        <v>0</v>
      </c>
      <c r="P69" s="16"/>
      <c r="Q69" s="78">
        <v>63</v>
      </c>
      <c r="R69" s="136">
        <f>ETo!$I68*((1-Constantes!$E$19)*ETo!$K68+ETo!$L68)</f>
        <v>4.484141693781984</v>
      </c>
      <c r="S69" s="79">
        <f>MIN(R69*Constantes!$E$17,0.8*(V68+Observaciones!$F68-T69-U69-Constantes!$D$14))</f>
        <v>2.5843524665300293</v>
      </c>
      <c r="T69" s="79">
        <f>IF(Observaciones!$F68&gt;0.05*Constantes!$E$18,((Observaciones!$F68-0.05*Constantes!$E$18)^2)/(Observaciones!$F68+0.95*Constantes!$E$18),0)</f>
        <v>0</v>
      </c>
      <c r="U69" s="79">
        <f>MAX(0,V68+Observaciones!$F68-T69-Constantes!$D$13)</f>
        <v>0</v>
      </c>
      <c r="V69" s="79">
        <f>V68+Observaciones!$F68-T69-S69-U69-W68</f>
        <v>21.143352193525665</v>
      </c>
      <c r="W69" s="79">
        <f>MAX(0,(V69-Constantes!$D$14)*(1-EXP(-Constantes!$D$22)))</f>
        <v>0.46474266148274451</v>
      </c>
      <c r="X69" s="79">
        <f t="shared" si="3"/>
        <v>134.92078188367682</v>
      </c>
      <c r="Y69" s="79">
        <f>MAX(0,(X69-Constantes!$D$13)*(1-EXP(-Constantes!$D$23)))</f>
        <v>0.90079073863364867</v>
      </c>
      <c r="Z69" s="79">
        <f t="shared" si="4"/>
        <v>1.3655334001163932</v>
      </c>
      <c r="AA69" s="79">
        <f>0.0526*T69*Observaciones!$F68^1.218</f>
        <v>0</v>
      </c>
      <c r="AB69" s="79">
        <f>AA69*Constantes!$E$29</f>
        <v>0</v>
      </c>
      <c r="AC69" s="79">
        <f t="shared" si="5"/>
        <v>0</v>
      </c>
      <c r="AD69" s="16"/>
      <c r="AE69" s="78">
        <v>63</v>
      </c>
      <c r="AF69" s="136">
        <f>ETo!$I68*((1-Constantes!$F$19)*ETo!$K68+ETo!$L68)</f>
        <v>4.4293288871033605</v>
      </c>
      <c r="AG69" s="79">
        <f>MIN(AF69*Constantes!$F$17,0.8*(AJ68+Observaciones!$F68-AH69-AI69-Constantes!$D$14))</f>
        <v>2.380179619774196</v>
      </c>
      <c r="AH69" s="79">
        <f>IF(Observaciones!$F68&gt;0.05*Constantes!$F$18,((Observaciones!$F68-0.05*Constantes!$F$18)^2)/(Observaciones!$F68+0.95*Constantes!$F$18),0)</f>
        <v>0</v>
      </c>
      <c r="AI69" s="79">
        <f>MAX(0,AJ68+Observaciones!$F68-AH69-Constantes!$D$13)</f>
        <v>0</v>
      </c>
      <c r="AJ69" s="79">
        <f>AJ68+Observaciones!$F68-AH69-AG69-AI69-AK68</f>
        <v>22.73746032790303</v>
      </c>
      <c r="AK69" s="79">
        <f>MAX(0,(AJ69-Constantes!$D$14)*(1-EXP(-Constantes!$D$22)))</f>
        <v>0.5190438366304031</v>
      </c>
      <c r="AL69" s="79">
        <f t="shared" si="6"/>
        <v>136.45881314230368</v>
      </c>
      <c r="AM69" s="79">
        <f>MAX(0,(AL69-Constantes!$D$13)*(1-EXP(-Constantes!$D$23)))</f>
        <v>0.9159453269554042</v>
      </c>
      <c r="AN69" s="79">
        <f t="shared" si="7"/>
        <v>1.4349891635858074</v>
      </c>
      <c r="AO69" s="79">
        <f>0.0526*AH69*Observaciones!$F68^1.218</f>
        <v>0</v>
      </c>
      <c r="AP69" s="79">
        <f>AO69*Constantes!$F$29</f>
        <v>0</v>
      </c>
      <c r="AQ69" s="79">
        <f t="shared" si="8"/>
        <v>0</v>
      </c>
      <c r="AR69" s="16"/>
      <c r="AS69" s="78">
        <v>63</v>
      </c>
      <c r="AT69" s="79">
        <f>0.0526*Observaciones!$F68^2.218</f>
        <v>0.43792186533391209</v>
      </c>
      <c r="AU69" s="79">
        <f>IF(Observaciones!$F68&gt;0.05*$AY$7,((Observaciones!$F68-0.05*$AY$7)^2)/(Observaciones!$F68+0.95*$AY$7),0)</f>
        <v>2.1229385132854627E-2</v>
      </c>
      <c r="AV69" s="79">
        <f>0.0526*AU69*Observaciones!$F68^1.218</f>
        <v>3.5756968989506619E-3</v>
      </c>
      <c r="AW69" s="30"/>
      <c r="AX69" s="30"/>
      <c r="AY69" s="110"/>
      <c r="AZ69" s="41"/>
    </row>
    <row r="70" spans="2:52" s="3" customFormat="1" x14ac:dyDescent="0.3">
      <c r="B70" s="40"/>
      <c r="C70" s="78">
        <v>64</v>
      </c>
      <c r="D70" s="136">
        <f>ETo!$I69*((1-Constantes!$D$19)*ETo!$K69+ETo!$L69)</f>
        <v>4.0157182156373352</v>
      </c>
      <c r="E70" s="79">
        <f>MIN(D70*Constantes!$D$17,0.8*(H69+Observaciones!$F69-F70-G70-Constantes!$D$14))</f>
        <v>2.0120298537998291</v>
      </c>
      <c r="F70" s="79">
        <f>IF(Observaciones!$F69&gt;0.05*Constantes!$D$18,((Observaciones!$F69-0.05*Constantes!$D$18)^2)/(Observaciones!$F69+0.95*Constantes!$D$18),0)</f>
        <v>0</v>
      </c>
      <c r="G70" s="79">
        <f>MAX(0,H69+Observaciones!$F69-F70-Constantes!$D$13)</f>
        <v>0</v>
      </c>
      <c r="H70" s="79">
        <f>H69+Observaciones!$F69-F70-E70-G70-I69</f>
        <v>22.662371283070716</v>
      </c>
      <c r="I70" s="79">
        <f>MAX(0,(H70-Constantes!$D$14)*(1-EXP(-Constantes!$D$22)))</f>
        <v>0.51648602810588762</v>
      </c>
      <c r="J70" s="79">
        <f t="shared" si="0"/>
        <v>127.70506051574971</v>
      </c>
      <c r="K70" s="79">
        <f>MAX(0,(J70-Constantes!$D$13)*(1-EXP(-Constantes!$D$23)))</f>
        <v>0.82969251734453264</v>
      </c>
      <c r="L70" s="79">
        <f t="shared" si="1"/>
        <v>1.3461785454504203</v>
      </c>
      <c r="M70" s="79">
        <f>0.0526*F70*Observaciones!$F69^1.218</f>
        <v>0</v>
      </c>
      <c r="N70" s="79">
        <f>M70*Constantes!$D$29</f>
        <v>0</v>
      </c>
      <c r="O70" s="79">
        <f t="shared" si="2"/>
        <v>0</v>
      </c>
      <c r="P70" s="16"/>
      <c r="Q70" s="78">
        <v>64</v>
      </c>
      <c r="R70" s="136">
        <f>ETo!$I69*((1-Constantes!$E$19)*ETo!$K69+ETo!$L69)</f>
        <v>4.3927792031248432</v>
      </c>
      <c r="S70" s="79">
        <f>MIN(R70*Constantes!$E$17,0.8*(V69+Observaciones!$F69-T70-U70-Constantes!$D$14))</f>
        <v>2.5316973779529848</v>
      </c>
      <c r="T70" s="79">
        <f>IF(Observaciones!$F69&gt;0.05*Constantes!$E$18,((Observaciones!$F69-0.05*Constantes!$E$18)^2)/(Observaciones!$F69+0.95*Constantes!$E$18),0)</f>
        <v>0</v>
      </c>
      <c r="U70" s="79">
        <f>MAX(0,V69+Observaciones!$F69-T70-Constantes!$D$13)</f>
        <v>0</v>
      </c>
      <c r="V70" s="79">
        <f>V69+Observaciones!$F69-T70-S70-U70-W69</f>
        <v>18.146912154089936</v>
      </c>
      <c r="W70" s="79">
        <f>MAX(0,(V70-Constantes!$D$14)*(1-EXP(-Constantes!$D$22)))</f>
        <v>0.3626729135829832</v>
      </c>
      <c r="X70" s="79">
        <f t="shared" si="3"/>
        <v>134.01999114504318</v>
      </c>
      <c r="Y70" s="79">
        <f>MAX(0,(X70-Constantes!$D$13)*(1-EXP(-Constantes!$D$23)))</f>
        <v>0.89191503293425312</v>
      </c>
      <c r="Z70" s="79">
        <f t="shared" si="4"/>
        <v>1.2545879465172363</v>
      </c>
      <c r="AA70" s="79">
        <f>0.0526*T70*Observaciones!$F69^1.218</f>
        <v>0</v>
      </c>
      <c r="AB70" s="79">
        <f>AA70*Constantes!$E$29</f>
        <v>0</v>
      </c>
      <c r="AC70" s="79">
        <f t="shared" si="5"/>
        <v>0</v>
      </c>
      <c r="AD70" s="16"/>
      <c r="AE70" s="78">
        <v>64</v>
      </c>
      <c r="AF70" s="136">
        <f>ETo!$I69*((1-Constantes!$F$19)*ETo!$K69+ETo!$L69)</f>
        <v>4.3389133477694859</v>
      </c>
      <c r="AG70" s="79">
        <f>MIN(AF70*Constantes!$F$17,0.8*(AJ69+Observaciones!$F69-AH70-AI70-Constantes!$D$14))</f>
        <v>2.3315932019401124</v>
      </c>
      <c r="AH70" s="79">
        <f>IF(Observaciones!$F69&gt;0.05*Constantes!$F$18,((Observaciones!$F69-0.05*Constantes!$F$18)^2)/(Observaciones!$F69+0.95*Constantes!$F$18),0)</f>
        <v>0</v>
      </c>
      <c r="AI70" s="79">
        <f>MAX(0,AJ69+Observaciones!$F69-AH70-Constantes!$D$13)</f>
        <v>0</v>
      </c>
      <c r="AJ70" s="79">
        <f>AJ69+Observaciones!$F69-AH70-AG70-AI70-AK69</f>
        <v>19.886823289332515</v>
      </c>
      <c r="AK70" s="79">
        <f>MAX(0,(AJ70-Constantes!$D$14)*(1-EXP(-Constantes!$D$22)))</f>
        <v>0.42194067419388487</v>
      </c>
      <c r="AL70" s="79">
        <f t="shared" si="6"/>
        <v>135.54286781534827</v>
      </c>
      <c r="AM70" s="79">
        <f>MAX(0,(AL70-Constantes!$D$13)*(1-EXP(-Constantes!$D$23)))</f>
        <v>0.90692029948773256</v>
      </c>
      <c r="AN70" s="79">
        <f t="shared" si="7"/>
        <v>1.3288609736816175</v>
      </c>
      <c r="AO70" s="79">
        <f>0.0526*AH70*Observaciones!$F69^1.218</f>
        <v>0</v>
      </c>
      <c r="AP70" s="79">
        <f>AO70*Constantes!$F$29</f>
        <v>0</v>
      </c>
      <c r="AQ70" s="79">
        <f t="shared" si="8"/>
        <v>0</v>
      </c>
      <c r="AR70" s="16"/>
      <c r="AS70" s="78">
        <v>64</v>
      </c>
      <c r="AT70" s="79">
        <f>0.0526*Observaciones!$F69^2.218</f>
        <v>0</v>
      </c>
      <c r="AU70" s="79">
        <f>IF(Observaciones!$F69&gt;0.05*$AY$7,((Observaciones!$F69-0.05*$AY$7)^2)/(Observaciones!$F69+0.95*$AY$7),0)</f>
        <v>0</v>
      </c>
      <c r="AV70" s="79">
        <f>0.0526*AU70*Observaciones!$F69^1.218</f>
        <v>0</v>
      </c>
      <c r="AW70" s="30"/>
      <c r="AX70" s="30"/>
      <c r="AY70" s="110"/>
      <c r="AZ70" s="41"/>
    </row>
    <row r="71" spans="2:52" s="3" customFormat="1" x14ac:dyDescent="0.3">
      <c r="B71" s="40"/>
      <c r="C71" s="78">
        <v>65</v>
      </c>
      <c r="D71" s="136">
        <f>ETo!$I70*((1-Constantes!$D$19)*ETo!$K70+ETo!$L70)</f>
        <v>3.9311223651293714</v>
      </c>
      <c r="E71" s="79">
        <f>MIN(D71*Constantes!$D$17,0.8*(H70+Observaciones!$F70-F71-G71-Constantes!$D$14))</f>
        <v>1.9696440668522264</v>
      </c>
      <c r="F71" s="79">
        <f>IF(Observaciones!$F70&gt;0.05*Constantes!$D$18,((Observaciones!$F70-0.05*Constantes!$D$18)^2)/(Observaciones!$F70+0.95*Constantes!$D$18),0)</f>
        <v>8.5900408669037462E-2</v>
      </c>
      <c r="G71" s="79">
        <f>MAX(0,H70+Observaciones!$F70-F71-Constantes!$D$13)</f>
        <v>0</v>
      </c>
      <c r="H71" s="79">
        <f>H70+Observaciones!$F70-F71-E71-G71-I70</f>
        <v>25.890340779443566</v>
      </c>
      <c r="I71" s="79">
        <f>MAX(0,(H71-Constantes!$D$14)*(1-EXP(-Constantes!$D$22)))</f>
        <v>0.62644251927096417</v>
      </c>
      <c r="J71" s="79">
        <f t="shared" si="0"/>
        <v>126.87536799840518</v>
      </c>
      <c r="K71" s="79">
        <f>MAX(0,(J71-Constantes!$D$13)*(1-EXP(-Constantes!$D$23)))</f>
        <v>0.82151735935377568</v>
      </c>
      <c r="L71" s="79">
        <f t="shared" si="1"/>
        <v>1.5338602872937774</v>
      </c>
      <c r="M71" s="79">
        <f>0.0526*F71*Observaciones!$F70^1.218</f>
        <v>3.8444681766393644E-2</v>
      </c>
      <c r="N71" s="79">
        <f>M71*Constantes!$D$29</f>
        <v>5.705575927928946E-4</v>
      </c>
      <c r="O71" s="79">
        <f t="shared" si="2"/>
        <v>37.197494290665908</v>
      </c>
      <c r="P71" s="16"/>
      <c r="Q71" s="78">
        <v>65</v>
      </c>
      <c r="R71" s="136">
        <f>ETo!$I70*((1-Constantes!$E$19)*ETo!$K70+ETo!$L70)</f>
        <v>4.3014073972168028</v>
      </c>
      <c r="S71" s="79">
        <f>MIN(R71*Constantes!$E$17,0.8*(V70+Observaciones!$F70-T71-U71-Constantes!$D$14))</f>
        <v>2.4790369207026726</v>
      </c>
      <c r="T71" s="79">
        <f>IF(Observaciones!$F70&gt;0.05*Constantes!$E$18,((Observaciones!$F70-0.05*Constantes!$E$18)^2)/(Observaciones!$F70+0.95*Constantes!$E$18),0)</f>
        <v>0</v>
      </c>
      <c r="U71" s="79">
        <f>MAX(0,V70+Observaciones!$F70-T71-Constantes!$D$13)</f>
        <v>0</v>
      </c>
      <c r="V71" s="79">
        <f>V70+Observaciones!$F70-T71-S71-U71-W70</f>
        <v>21.105202319804281</v>
      </c>
      <c r="W71" s="79">
        <f>MAX(0,(V71-Constantes!$D$14)*(1-EXP(-Constantes!$D$22)))</f>
        <v>0.46344313673274062</v>
      </c>
      <c r="X71" s="79">
        <f t="shared" si="3"/>
        <v>133.12807611210891</v>
      </c>
      <c r="Y71" s="79">
        <f>MAX(0,(X71-Constantes!$D$13)*(1-EXP(-Constantes!$D$23)))</f>
        <v>0.88312678167714187</v>
      </c>
      <c r="Z71" s="79">
        <f t="shared" si="4"/>
        <v>1.3465699184098825</v>
      </c>
      <c r="AA71" s="79">
        <f>0.0526*T71*Observaciones!$F70^1.218</f>
        <v>0</v>
      </c>
      <c r="AB71" s="79">
        <f>AA71*Constantes!$E$29</f>
        <v>0</v>
      </c>
      <c r="AC71" s="79">
        <f t="shared" si="5"/>
        <v>0</v>
      </c>
      <c r="AD71" s="16"/>
      <c r="AE71" s="78">
        <v>65</v>
      </c>
      <c r="AF71" s="136">
        <f>ETo!$I70*((1-Constantes!$F$19)*ETo!$K70+ETo!$L70)</f>
        <v>4.2485095354900269</v>
      </c>
      <c r="AG71" s="79">
        <f>MIN(AF71*Constantes!$F$17,0.8*(AJ70+Observaciones!$F70-AH71-AI71-Constantes!$D$14))</f>
        <v>2.2830130858498436</v>
      </c>
      <c r="AH71" s="79">
        <f>IF(Observaciones!$F70&gt;0.05*Constantes!$F$18,((Observaciones!$F70-0.05*Constantes!$F$18)^2)/(Observaciones!$F70+0.95*Constantes!$F$18),0)</f>
        <v>0</v>
      </c>
      <c r="AI71" s="79">
        <f>MAX(0,AJ70+Observaciones!$F70-AH71-Constantes!$D$13)</f>
        <v>0</v>
      </c>
      <c r="AJ71" s="79">
        <f>AJ70+Observaciones!$F70-AH71-AG71-AI71-AK70</f>
        <v>22.981869529288787</v>
      </c>
      <c r="AK71" s="79">
        <f>MAX(0,(AJ71-Constantes!$D$14)*(1-EXP(-Constantes!$D$22)))</f>
        <v>0.52736931127414877</v>
      </c>
      <c r="AL71" s="79">
        <f t="shared" si="6"/>
        <v>134.63594751586055</v>
      </c>
      <c r="AM71" s="79">
        <f>MAX(0,(AL71-Constantes!$D$13)*(1-EXP(-Constantes!$D$23)))</f>
        <v>0.89798419776529415</v>
      </c>
      <c r="AN71" s="79">
        <f t="shared" si="7"/>
        <v>1.4253535090394429</v>
      </c>
      <c r="AO71" s="79">
        <f>0.0526*AH71*Observaciones!$F70^1.218</f>
        <v>0</v>
      </c>
      <c r="AP71" s="79">
        <f>AO71*Constantes!$F$29</f>
        <v>0</v>
      </c>
      <c r="AQ71" s="79">
        <f t="shared" si="8"/>
        <v>0</v>
      </c>
      <c r="AR71" s="16"/>
      <c r="AS71" s="78">
        <v>65</v>
      </c>
      <c r="AT71" s="79">
        <f>0.0526*Observaciones!$F70^2.218</f>
        <v>2.5957868850681649</v>
      </c>
      <c r="AU71" s="79">
        <f>IF(Observaciones!$F70&gt;0.05*$AY$7,((Observaciones!$F70-0.05*$AY$7)^2)/(Observaciones!$F70+0.95*$AY$7),0)</f>
        <v>0.42760102492926944</v>
      </c>
      <c r="AV71" s="79">
        <f>0.0526*AU71*Observaciones!$F70^1.218</f>
        <v>0.19137260906087983</v>
      </c>
      <c r="AW71" s="30"/>
      <c r="AX71" s="30"/>
      <c r="AY71" s="110"/>
      <c r="AZ71" s="41"/>
    </row>
    <row r="72" spans="2:52" s="3" customFormat="1" x14ac:dyDescent="0.3">
      <c r="B72" s="40"/>
      <c r="C72" s="78">
        <v>66</v>
      </c>
      <c r="D72" s="136">
        <f>ETo!$I71*((1-Constantes!$D$19)*ETo!$K71+ETo!$L71)</f>
        <v>3.8800181723131275</v>
      </c>
      <c r="E72" s="79">
        <f>MIN(D72*Constantes!$D$17,0.8*(H71+Observaciones!$F71-F72-G72-Constantes!$D$14))</f>
        <v>1.944038893361659</v>
      </c>
      <c r="F72" s="79">
        <f>IF(Observaciones!$F71&gt;0.05*Constantes!$D$18,((Observaciones!$F71-0.05*Constantes!$D$18)^2)/(Observaciones!$F71+0.95*Constantes!$D$18),0)</f>
        <v>0</v>
      </c>
      <c r="G72" s="79">
        <f>MAX(0,H71+Observaciones!$F71-F72-Constantes!$D$13)</f>
        <v>0</v>
      </c>
      <c r="H72" s="79">
        <f>H71+Observaciones!$F71-F72-E72-G72-I71</f>
        <v>23.319859366810945</v>
      </c>
      <c r="I72" s="79">
        <f>MAX(0,(H72-Constantes!$D$14)*(1-EXP(-Constantes!$D$22)))</f>
        <v>0.53888248592624843</v>
      </c>
      <c r="J72" s="79">
        <f t="shared" ref="J72:J135" si="9">J71+G72-K71</f>
        <v>126.0538506390514</v>
      </c>
      <c r="K72" s="79">
        <f>MAX(0,(J72-Constantes!$D$13)*(1-EXP(-Constantes!$D$23)))</f>
        <v>0.81342275314187251</v>
      </c>
      <c r="L72" s="79">
        <f t="shared" ref="L72:L135" si="10">F72+I72+K72</f>
        <v>1.3523052390681209</v>
      </c>
      <c r="M72" s="79">
        <f>0.0526*F72*Observaciones!$F71^1.218</f>
        <v>0</v>
      </c>
      <c r="N72" s="79">
        <f>M72*Constantes!$D$29</f>
        <v>0</v>
      </c>
      <c r="O72" s="79">
        <f t="shared" ref="O72:O135" si="11">N72*1000000/(L72/1000*10000)</f>
        <v>0</v>
      </c>
      <c r="P72" s="16"/>
      <c r="Q72" s="78">
        <v>66</v>
      </c>
      <c r="R72" s="136">
        <f>ETo!$I71*((1-Constantes!$E$19)*ETo!$K71+ETo!$L71)</f>
        <v>4.2461941790523472</v>
      </c>
      <c r="S72" s="79">
        <f>MIN(R72*Constantes!$E$17,0.8*(V71+Observaciones!$F71-T72-U72-Constantes!$D$14))</f>
        <v>2.4472157994508095</v>
      </c>
      <c r="T72" s="79">
        <f>IF(Observaciones!$F71&gt;0.05*Constantes!$E$18,((Observaciones!$F71-0.05*Constantes!$E$18)^2)/(Observaciones!$F71+0.95*Constantes!$E$18),0)</f>
        <v>0</v>
      </c>
      <c r="U72" s="79">
        <f>MAX(0,V71+Observaciones!$F71-T72-Constantes!$D$13)</f>
        <v>0</v>
      </c>
      <c r="V72" s="79">
        <f>V71+Observaciones!$F71-T72-S72-U72-W71</f>
        <v>18.194543383620729</v>
      </c>
      <c r="W72" s="79">
        <f>MAX(0,(V72-Constantes!$D$14)*(1-EXP(-Constantes!$D$22)))</f>
        <v>0.36429540811862532</v>
      </c>
      <c r="X72" s="79">
        <f t="shared" ref="X72:X135" si="12">X71+U72-Y71</f>
        <v>132.24494933043178</v>
      </c>
      <c r="Y72" s="79">
        <f>MAX(0,(X72-Constantes!$D$13)*(1-EXP(-Constantes!$D$23)))</f>
        <v>0.87442512315286558</v>
      </c>
      <c r="Z72" s="79">
        <f t="shared" ref="Z72:Z135" si="13">T72+W72+Y72</f>
        <v>1.2387205312714908</v>
      </c>
      <c r="AA72" s="79">
        <f>0.0526*T72*Observaciones!$F71^1.218</f>
        <v>0</v>
      </c>
      <c r="AB72" s="79">
        <f>AA72*Constantes!$E$29</f>
        <v>0</v>
      </c>
      <c r="AC72" s="79">
        <f t="shared" ref="AC72:AC135" si="14">AB72*1000000/(Z72/1000*10000)</f>
        <v>0</v>
      </c>
      <c r="AD72" s="16"/>
      <c r="AE72" s="78">
        <v>66</v>
      </c>
      <c r="AF72" s="136">
        <f>ETo!$I71*((1-Constantes!$F$19)*ETo!$K71+ETo!$L71)</f>
        <v>4.1938833209467443</v>
      </c>
      <c r="AG72" s="79">
        <f>MIN(AF72*Constantes!$F$17,0.8*(AJ71+Observaciones!$F71-AH72-AI72-Constantes!$D$14))</f>
        <v>2.2536587060159357</v>
      </c>
      <c r="AH72" s="79">
        <f>IF(Observaciones!$F71&gt;0.05*Constantes!$F$18,((Observaciones!$F71-0.05*Constantes!$F$18)^2)/(Observaciones!$F71+0.95*Constantes!$F$18),0)</f>
        <v>0</v>
      </c>
      <c r="AI72" s="79">
        <f>MAX(0,AJ71+Observaciones!$F71-AH72-Constantes!$D$13)</f>
        <v>0</v>
      </c>
      <c r="AJ72" s="79">
        <f>AJ71+Observaciones!$F71-AH72-AG72-AI72-AK71</f>
        <v>20.2008415119987</v>
      </c>
      <c r="AK72" s="79">
        <f>MAX(0,(AJ72-Constantes!$D$14)*(1-EXP(-Constantes!$D$22)))</f>
        <v>0.4326372876423904</v>
      </c>
      <c r="AL72" s="79">
        <f t="shared" ref="AL72:AL135" si="15">AL71+AI72-AM71</f>
        <v>133.73796331809527</v>
      </c>
      <c r="AM72" s="79">
        <f>MAX(0,(AL72-Constantes!$D$13)*(1-EXP(-Constantes!$D$23)))</f>
        <v>0.88913614558154042</v>
      </c>
      <c r="AN72" s="79">
        <f t="shared" ref="AN72:AN135" si="16">AH72+AK72+AM72</f>
        <v>1.3217734332239308</v>
      </c>
      <c r="AO72" s="79">
        <f>0.0526*AH72*Observaciones!$F71^1.218</f>
        <v>0</v>
      </c>
      <c r="AP72" s="79">
        <f>AO72*Constantes!$F$29</f>
        <v>0</v>
      </c>
      <c r="AQ72" s="79">
        <f t="shared" ref="AQ72:AQ135" si="17">AP72*1000000/(AN72/1000*10000)</f>
        <v>0</v>
      </c>
      <c r="AR72" s="16"/>
      <c r="AS72" s="78">
        <v>66</v>
      </c>
      <c r="AT72" s="79">
        <f>0.0526*Observaciones!$F71^2.218</f>
        <v>0</v>
      </c>
      <c r="AU72" s="79">
        <f>IF(Observaciones!$F71&gt;0.05*$AY$7,((Observaciones!$F71-0.05*$AY$7)^2)/(Observaciones!$F71+0.95*$AY$7),0)</f>
        <v>0</v>
      </c>
      <c r="AV72" s="79">
        <f>0.0526*AU72*Observaciones!$F71^1.218</f>
        <v>0</v>
      </c>
      <c r="AW72" s="30"/>
      <c r="AX72" s="30"/>
      <c r="AY72" s="110"/>
      <c r="AZ72" s="41"/>
    </row>
    <row r="73" spans="2:52" s="3" customFormat="1" x14ac:dyDescent="0.3">
      <c r="B73" s="40"/>
      <c r="C73" s="78">
        <v>67</v>
      </c>
      <c r="D73" s="136">
        <f>ETo!$I72*((1-Constantes!$D$19)*ETo!$K72+ETo!$L72)</f>
        <v>4.0163374474947364</v>
      </c>
      <c r="E73" s="79">
        <f>MIN(D73*Constantes!$D$17,0.8*(H72+Observaciones!$F72-F73-G73-Constantes!$D$14))</f>
        <v>2.0123401128659815</v>
      </c>
      <c r="F73" s="79">
        <f>IF(Observaciones!$F72&gt;0.05*Constantes!$D$18,((Observaciones!$F72-0.05*Constantes!$D$18)^2)/(Observaciones!$F72+0.95*Constantes!$D$18),0)</f>
        <v>9.553435459098079</v>
      </c>
      <c r="G73" s="79">
        <f>MAX(0,H72+Observaciones!$F72-F73-Constantes!$D$13)</f>
        <v>4.1664239077128684</v>
      </c>
      <c r="H73" s="79">
        <f>H72+Observaciones!$F72-F73-E73-G73-I72</f>
        <v>40.948777401207764</v>
      </c>
      <c r="I73" s="79">
        <f>MAX(0,(H73-Constantes!$D$14)*(1-EXP(-Constantes!$D$22)))</f>
        <v>1.1393881512607991</v>
      </c>
      <c r="J73" s="79">
        <f t="shared" si="9"/>
        <v>129.40685179362239</v>
      </c>
      <c r="K73" s="79">
        <f>MAX(0,(J73-Constantes!$D$13)*(1-EXP(-Constantes!$D$23)))</f>
        <v>0.84646067214051501</v>
      </c>
      <c r="L73" s="79">
        <f t="shared" si="10"/>
        <v>11.539284282499393</v>
      </c>
      <c r="M73" s="79">
        <f>0.0526*F73*Observaciones!$F72^1.218</f>
        <v>36.722188073124251</v>
      </c>
      <c r="N73" s="79">
        <f>M73*Constantes!$D$29</f>
        <v>0.54499406072350387</v>
      </c>
      <c r="O73" s="79">
        <f t="shared" si="11"/>
        <v>4722.9450924443199</v>
      </c>
      <c r="P73" s="16"/>
      <c r="Q73" s="78">
        <v>67</v>
      </c>
      <c r="R73" s="136">
        <f>ETo!$I72*((1-Constantes!$E$19)*ETo!$K72+ETo!$L72)</f>
        <v>4.3938030184794696</v>
      </c>
      <c r="S73" s="79">
        <f>MIN(R73*Constantes!$E$17,0.8*(V72+Observaciones!$F72-T73-U73-Constantes!$D$14))</f>
        <v>2.5322874350737643</v>
      </c>
      <c r="T73" s="79">
        <f>IF(Observaciones!$F72&gt;0.05*Constantes!$E$18,((Observaciones!$F72-0.05*Constantes!$E$18)^2)/(Observaciones!$F72+0.95*Constantes!$E$18),0)</f>
        <v>2.1453052801038712</v>
      </c>
      <c r="U73" s="79">
        <f>MAX(0,V72+Observaciones!$F72-T73-Constantes!$D$13)</f>
        <v>6.449238103516862</v>
      </c>
      <c r="V73" s="79">
        <f>V72+Observaciones!$F72-T73-S73-U73-W72</f>
        <v>40.603417156807616</v>
      </c>
      <c r="W73" s="79">
        <f>MAX(0,(V73-Constantes!$D$14)*(1-EXP(-Constantes!$D$22)))</f>
        <v>1.1276239134931174</v>
      </c>
      <c r="X73" s="79">
        <f t="shared" si="12"/>
        <v>137.81976231079577</v>
      </c>
      <c r="Y73" s="79">
        <f>MAX(0,(X73-Constantes!$D$13)*(1-EXP(-Constantes!$D$23)))</f>
        <v>0.92935508326539396</v>
      </c>
      <c r="Z73" s="79">
        <f t="shared" si="13"/>
        <v>4.2022842768623825</v>
      </c>
      <c r="AA73" s="79">
        <f>0.0526*T73*Observaciones!$F72^1.218</f>
        <v>8.2462800222526802</v>
      </c>
      <c r="AB73" s="79">
        <f>AA73*Constantes!$E$29</f>
        <v>2.7568393886943342E-2</v>
      </c>
      <c r="AC73" s="79">
        <f t="shared" si="14"/>
        <v>656.03353011441584</v>
      </c>
      <c r="AD73" s="16"/>
      <c r="AE73" s="78">
        <v>67</v>
      </c>
      <c r="AF73" s="136">
        <f>ETo!$I72*((1-Constantes!$F$19)*ETo!$K72+ETo!$L72)</f>
        <v>4.3398793654816501</v>
      </c>
      <c r="AG73" s="79">
        <f>MIN(AF73*Constantes!$F$17,0.8*(AJ72+Observaciones!$F72-AH73-AI73-Constantes!$D$14))</f>
        <v>2.3321123089491964</v>
      </c>
      <c r="AH73" s="79">
        <f>IF(Observaciones!$F72&gt;0.05*Constantes!$F$18,((Observaciones!$F72-0.05*Constantes!$F$18)^2)/(Observaciones!$F72+0.95*Constantes!$F$18),0)</f>
        <v>4.1959270143571956</v>
      </c>
      <c r="AI73" s="79">
        <f>MAX(0,AJ72+Observaciones!$F72-AH73-Constantes!$D$13)</f>
        <v>6.4049144976414993</v>
      </c>
      <c r="AJ73" s="79">
        <f>AJ72+Observaciones!$F72-AH73-AG73-AI73-AK72</f>
        <v>40.735250403408408</v>
      </c>
      <c r="AK73" s="79">
        <f>MAX(0,(AJ73-Constantes!$D$14)*(1-EXP(-Constantes!$D$22)))</f>
        <v>1.1321146378420965</v>
      </c>
      <c r="AL73" s="79">
        <f t="shared" si="15"/>
        <v>139.25374167015522</v>
      </c>
      <c r="AM73" s="79">
        <f>MAX(0,(AL73-Constantes!$D$13)*(1-EXP(-Constantes!$D$23)))</f>
        <v>0.94348442344043626</v>
      </c>
      <c r="AN73" s="79">
        <f t="shared" si="16"/>
        <v>6.2715260756397289</v>
      </c>
      <c r="AO73" s="79">
        <f>0.0526*AH73*Observaciones!$F72^1.218</f>
        <v>16.128608564114838</v>
      </c>
      <c r="AP73" s="79">
        <f>AO73*Constantes!$F$29</f>
        <v>0.13857956857668732</v>
      </c>
      <c r="AQ73" s="79">
        <f t="shared" si="17"/>
        <v>2209.6626388107852</v>
      </c>
      <c r="AR73" s="16"/>
      <c r="AS73" s="78">
        <v>67</v>
      </c>
      <c r="AT73" s="79">
        <f>0.0526*Observaciones!$F72^2.218</f>
        <v>130.30727857101567</v>
      </c>
      <c r="AU73" s="79">
        <f>IF(Observaciones!$F72&gt;0.05*$AY$7,((Observaciones!$F72-0.05*$AY$7)^2)/(Observaciones!$F72+0.95*$AY$7),0)</f>
        <v>15.489843010632969</v>
      </c>
      <c r="AV73" s="79">
        <f>0.0526*AU73*Observaciones!$F72^1.218</f>
        <v>59.540981953033921</v>
      </c>
      <c r="AW73" s="30"/>
      <c r="AX73" s="30"/>
      <c r="AY73" s="110"/>
      <c r="AZ73" s="41"/>
    </row>
    <row r="74" spans="2:52" s="3" customFormat="1" x14ac:dyDescent="0.3">
      <c r="B74" s="40"/>
      <c r="C74" s="78">
        <v>68</v>
      </c>
      <c r="D74" s="136">
        <f>ETo!$I73*((1-Constantes!$D$19)*ETo!$K73+ETo!$L73)</f>
        <v>3.9021893556674736</v>
      </c>
      <c r="E74" s="79">
        <f>MIN(D74*Constantes!$D$17,0.8*(H73+Observaciones!$F73-F74-G74-Constantes!$D$14))</f>
        <v>1.9551475121460411</v>
      </c>
      <c r="F74" s="79">
        <f>IF(Observaciones!$F73&gt;0.05*Constantes!$D$18,((Observaciones!$F73-0.05*Constantes!$D$18)^2)/(Observaciones!$F73+0.95*Constantes!$D$18),0)</f>
        <v>0</v>
      </c>
      <c r="G74" s="79">
        <f>MAX(0,H73+Observaciones!$F73-F74-Constantes!$D$13)</f>
        <v>0</v>
      </c>
      <c r="H74" s="79">
        <f>H73+Observaciones!$F73-F74-E74-G74-I73</f>
        <v>39.854241737800926</v>
      </c>
      <c r="I74" s="79">
        <f>MAX(0,(H74-Constantes!$D$14)*(1-EXP(-Constantes!$D$22)))</f>
        <v>1.1021042484424826</v>
      </c>
      <c r="J74" s="79">
        <f t="shared" si="9"/>
        <v>128.56039112148187</v>
      </c>
      <c r="K74" s="79">
        <f>MAX(0,(J74-Constantes!$D$13)*(1-EXP(-Constantes!$D$23)))</f>
        <v>0.83812029352668982</v>
      </c>
      <c r="L74" s="79">
        <f t="shared" si="10"/>
        <v>1.9402245419691724</v>
      </c>
      <c r="M74" s="79">
        <f>0.0526*F74*Observaciones!$F73^1.218</f>
        <v>0</v>
      </c>
      <c r="N74" s="79">
        <f>M74*Constantes!$D$29</f>
        <v>0</v>
      </c>
      <c r="O74" s="79">
        <f t="shared" si="11"/>
        <v>0</v>
      </c>
      <c r="P74" s="16"/>
      <c r="Q74" s="78">
        <v>68</v>
      </c>
      <c r="R74" s="136">
        <f>ETo!$I73*((1-Constantes!$E$19)*ETo!$K73+ETo!$L73)</f>
        <v>4.2705128277913849</v>
      </c>
      <c r="S74" s="79">
        <f>MIN(R74*Constantes!$E$17,0.8*(V73+Observaciones!$F73-T74-U74-Constantes!$D$14))</f>
        <v>2.4612314046977533</v>
      </c>
      <c r="T74" s="79">
        <f>IF(Observaciones!$F73&gt;0.05*Constantes!$E$18,((Observaciones!$F73-0.05*Constantes!$E$18)^2)/(Observaciones!$F73+0.95*Constantes!$E$18),0)</f>
        <v>0</v>
      </c>
      <c r="U74" s="79">
        <f>MAX(0,V73+Observaciones!$F73-T74-Constantes!$D$13)</f>
        <v>0</v>
      </c>
      <c r="V74" s="79">
        <f>V73+Observaciones!$F73-T74-S74-U74-W73</f>
        <v>39.014561838616743</v>
      </c>
      <c r="W74" s="79">
        <f>MAX(0,(V74-Constantes!$D$14)*(1-EXP(-Constantes!$D$22)))</f>
        <v>1.0735016685482539</v>
      </c>
      <c r="X74" s="79">
        <f t="shared" si="12"/>
        <v>136.89040722753037</v>
      </c>
      <c r="Y74" s="79">
        <f>MAX(0,(X74-Constantes!$D$13)*(1-EXP(-Constantes!$D$23)))</f>
        <v>0.92019792627484498</v>
      </c>
      <c r="Z74" s="79">
        <f t="shared" si="13"/>
        <v>1.9936995948230989</v>
      </c>
      <c r="AA74" s="79">
        <f>0.0526*T74*Observaciones!$F73^1.218</f>
        <v>0</v>
      </c>
      <c r="AB74" s="79">
        <f>AA74*Constantes!$E$29</f>
        <v>0</v>
      </c>
      <c r="AC74" s="79">
        <f t="shared" si="14"/>
        <v>0</v>
      </c>
      <c r="AD74" s="16"/>
      <c r="AE74" s="78">
        <v>68</v>
      </c>
      <c r="AF74" s="136">
        <f>ETo!$I73*((1-Constantes!$F$19)*ETo!$K73+ETo!$L73)</f>
        <v>4.2178951889165415</v>
      </c>
      <c r="AG74" s="79">
        <f>MIN(AF74*Constantes!$F$17,0.8*(AJ73+Observaciones!$F73-AH74-AI74-Constantes!$D$14))</f>
        <v>2.2665619155610268</v>
      </c>
      <c r="AH74" s="79">
        <f>IF(Observaciones!$F73&gt;0.05*Constantes!$F$18,((Observaciones!$F73-0.05*Constantes!$F$18)^2)/(Observaciones!$F73+0.95*Constantes!$F$18),0)</f>
        <v>0</v>
      </c>
      <c r="AI74" s="79">
        <f>MAX(0,AJ73+Observaciones!$F73-AH74-Constantes!$D$13)</f>
        <v>0</v>
      </c>
      <c r="AJ74" s="79">
        <f>AJ73+Observaciones!$F73-AH74-AG74-AI74-AK73</f>
        <v>39.336573850005287</v>
      </c>
      <c r="AK74" s="79">
        <f>MAX(0,(AJ74-Constantes!$D$14)*(1-EXP(-Constantes!$D$22)))</f>
        <v>1.084470579786442</v>
      </c>
      <c r="AL74" s="79">
        <f t="shared" si="15"/>
        <v>138.3102572467148</v>
      </c>
      <c r="AM74" s="79">
        <f>MAX(0,(AL74-Constantes!$D$13)*(1-EXP(-Constantes!$D$23)))</f>
        <v>0.93418804669579603</v>
      </c>
      <c r="AN74" s="79">
        <f t="shared" si="16"/>
        <v>2.0186586264822379</v>
      </c>
      <c r="AO74" s="79">
        <f>0.0526*AH74*Observaciones!$F73^1.218</f>
        <v>0</v>
      </c>
      <c r="AP74" s="79">
        <f>AO74*Constantes!$F$29</f>
        <v>0</v>
      </c>
      <c r="AQ74" s="79">
        <f t="shared" si="17"/>
        <v>0</v>
      </c>
      <c r="AR74" s="16"/>
      <c r="AS74" s="78">
        <v>68</v>
      </c>
      <c r="AT74" s="79">
        <f>0.0526*Observaciones!$F73^2.218</f>
        <v>0.24472045674166781</v>
      </c>
      <c r="AU74" s="79">
        <f>IF(Observaciones!$F73&gt;0.05*$AY$7,((Observaciones!$F73-0.05*$AY$7)^2)/(Observaciones!$F73+0.95*$AY$7),0)</f>
        <v>2.0605192437462322E-3</v>
      </c>
      <c r="AV74" s="79">
        <f>0.0526*AU74*Observaciones!$F73^1.218</f>
        <v>2.5212560522728692E-4</v>
      </c>
      <c r="AW74" s="30"/>
      <c r="AX74" s="30"/>
      <c r="AY74" s="110"/>
      <c r="AZ74" s="41"/>
    </row>
    <row r="75" spans="2:52" s="3" customFormat="1" x14ac:dyDescent="0.3">
      <c r="B75" s="40"/>
      <c r="C75" s="78">
        <v>69</v>
      </c>
      <c r="D75" s="136">
        <f>ETo!$I74*((1-Constantes!$D$19)*ETo!$K74+ETo!$L74)</f>
        <v>4.0248797654987438</v>
      </c>
      <c r="E75" s="79">
        <f>MIN(D75*Constantes!$D$17,0.8*(H74+Observaciones!$F74-F75-G75-Constantes!$D$14))</f>
        <v>2.016620143964226</v>
      </c>
      <c r="F75" s="79">
        <f>IF(Observaciones!$F74&gt;0.05*Constantes!$D$18,((Observaciones!$F74-0.05*Constantes!$D$18)^2)/(Observaciones!$F74+0.95*Constantes!$D$18),0)</f>
        <v>1.2354497915044962</v>
      </c>
      <c r="G75" s="79">
        <f>MAX(0,H74+Observaciones!$F74-F75-Constantes!$D$13)</f>
        <v>8.2187919462964345</v>
      </c>
      <c r="H75" s="79">
        <f>H74+Observaciones!$F74-F75-E75-G75-I74</f>
        <v>40.381275607593295</v>
      </c>
      <c r="I75" s="79">
        <f>MAX(0,(H75-Constantes!$D$14)*(1-EXP(-Constantes!$D$22)))</f>
        <v>1.1200569568285557</v>
      </c>
      <c r="J75" s="79">
        <f t="shared" si="9"/>
        <v>135.94106277425163</v>
      </c>
      <c r="K75" s="79">
        <f>MAX(0,(J75-Constantes!$D$13)*(1-EXP(-Constantes!$D$23)))</f>
        <v>0.91084380926045738</v>
      </c>
      <c r="L75" s="79">
        <f t="shared" si="10"/>
        <v>3.2663505575935092</v>
      </c>
      <c r="M75" s="79">
        <f>0.0526*F75*Observaciones!$F74^1.218</f>
        <v>1.4915825114691676</v>
      </c>
      <c r="N75" s="79">
        <f>M75*Constantes!$D$29</f>
        <v>2.2136578795659539E-2</v>
      </c>
      <c r="O75" s="79">
        <f t="shared" si="11"/>
        <v>677.71595256966873</v>
      </c>
      <c r="P75" s="16"/>
      <c r="Q75" s="78">
        <v>69</v>
      </c>
      <c r="R75" s="136">
        <f>ETo!$I74*((1-Constantes!$E$19)*ETo!$K74+ETo!$L74)</f>
        <v>4.4032631584374577</v>
      </c>
      <c r="S75" s="79">
        <f>MIN(R75*Constantes!$E$17,0.8*(V74+Observaciones!$F74-T75-U75-Constantes!$D$14))</f>
        <v>2.5377396124811034</v>
      </c>
      <c r="T75" s="79">
        <f>IF(Observaciones!$F74&gt;0.05*Constantes!$E$18,((Observaciones!$F74-0.05*Constantes!$E$18)^2)/(Observaciones!$F74+0.95*Constantes!$E$18),0)</f>
        <v>1.9075398773780446E-2</v>
      </c>
      <c r="U75" s="79">
        <f>MAX(0,V74+Observaciones!$F74-T75-Constantes!$D$13)</f>
        <v>8.5954864398429649</v>
      </c>
      <c r="V75" s="79">
        <f>V74+Observaciones!$F74-T75-S75-U75-W74</f>
        <v>39.888758718970642</v>
      </c>
      <c r="W75" s="79">
        <f>MAX(0,(V75-Constantes!$D$14)*(1-EXP(-Constantes!$D$22)))</f>
        <v>1.1032800235355551</v>
      </c>
      <c r="X75" s="79">
        <f t="shared" si="12"/>
        <v>144.56569574109849</v>
      </c>
      <c r="Y75" s="79">
        <f>MAX(0,(X75-Constantes!$D$13)*(1-EXP(-Constantes!$D$23)))</f>
        <v>0.99582437211032793</v>
      </c>
      <c r="Z75" s="79">
        <f t="shared" si="13"/>
        <v>2.1181797944196634</v>
      </c>
      <c r="AA75" s="79">
        <f>0.0526*T75*Observaciones!$F74^1.218</f>
        <v>2.3030099163821646E-2</v>
      </c>
      <c r="AB75" s="79">
        <f>AA75*Constantes!$E$29</f>
        <v>7.6992637078816998E-5</v>
      </c>
      <c r="AC75" s="79">
        <f t="shared" si="14"/>
        <v>3.6348490001487983</v>
      </c>
      <c r="AD75" s="16"/>
      <c r="AE75" s="78">
        <v>69</v>
      </c>
      <c r="AF75" s="136">
        <f>ETo!$I74*((1-Constantes!$F$19)*ETo!$K74+ETo!$L74)</f>
        <v>4.3492083880176411</v>
      </c>
      <c r="AG75" s="79">
        <f>MIN(AF75*Constantes!$F$17,0.8*(AJ74+Observaciones!$F74-AH75-AI75-Constantes!$D$14))</f>
        <v>2.3371254271615811</v>
      </c>
      <c r="AH75" s="79">
        <f>IF(Observaciones!$F74&gt;0.05*Constantes!$F$18,((Observaciones!$F74-0.05*Constantes!$F$18)^2)/(Observaciones!$F74+0.95*Constantes!$F$18),0)</f>
        <v>0.23495945389151116</v>
      </c>
      <c r="AI75" s="79">
        <f>MAX(0,AJ74+Observaciones!$F74-AH75-Constantes!$D$13)</f>
        <v>8.7016143961137757</v>
      </c>
      <c r="AJ75" s="79">
        <f>AJ74+Observaciones!$F74-AH75-AG75-AI75-AK74</f>
        <v>40.078403993051978</v>
      </c>
      <c r="AK75" s="79">
        <f>MAX(0,(AJ75-Constantes!$D$14)*(1-EXP(-Constantes!$D$22)))</f>
        <v>1.1097400377728193</v>
      </c>
      <c r="AL75" s="79">
        <f t="shared" si="15"/>
        <v>146.07768359613277</v>
      </c>
      <c r="AM75" s="79">
        <f>MAX(0,(AL75-Constantes!$D$13)*(1-EXP(-Constantes!$D$23)))</f>
        <v>1.0107223485734302</v>
      </c>
      <c r="AN75" s="79">
        <f t="shared" si="16"/>
        <v>2.3554218402377609</v>
      </c>
      <c r="AO75" s="79">
        <f>0.0526*AH75*Observaciones!$F74^1.218</f>
        <v>0.28367110888589187</v>
      </c>
      <c r="AP75" s="79">
        <f>AO75*Constantes!$F$29</f>
        <v>2.4373472597346052E-3</v>
      </c>
      <c r="AQ75" s="79">
        <f t="shared" si="17"/>
        <v>103.47816336323751</v>
      </c>
      <c r="AR75" s="16"/>
      <c r="AS75" s="78">
        <v>69</v>
      </c>
      <c r="AT75" s="79">
        <f>0.0526*Observaciones!$F74^2.218</f>
        <v>15.815884250910074</v>
      </c>
      <c r="AU75" s="79">
        <f>IF(Observaciones!$F74&gt;0.05*$AY$7,((Observaciones!$F74-0.05*$AY$7)^2)/(Observaciones!$F74+0.95*$AY$7),0)</f>
        <v>2.8091910608904982</v>
      </c>
      <c r="AV75" s="79">
        <f>0.0526*AU75*Observaciones!$F74^1.218</f>
        <v>3.3915908899034655</v>
      </c>
      <c r="AW75" s="30"/>
      <c r="AX75" s="30"/>
      <c r="AY75" s="110"/>
      <c r="AZ75" s="41"/>
    </row>
    <row r="76" spans="2:52" s="3" customFormat="1" x14ac:dyDescent="0.3">
      <c r="B76" s="40"/>
      <c r="C76" s="78">
        <v>70</v>
      </c>
      <c r="D76" s="136">
        <f>ETo!$I75*((1-Constantes!$D$19)*ETo!$K75+ETo!$L75)</f>
        <v>3.9146519834755158</v>
      </c>
      <c r="E76" s="79">
        <f>MIN(D76*Constantes!$D$17,0.8*(H75+Observaciones!$F75-F76-G76-Constantes!$D$14))</f>
        <v>1.961391769800608</v>
      </c>
      <c r="F76" s="79">
        <f>IF(Observaciones!$F75&gt;0.05*Constantes!$D$18,((Observaciones!$F75-0.05*Constantes!$D$18)^2)/(Observaciones!$F75+0.95*Constantes!$D$18),0)</f>
        <v>6.0434555532796315E-2</v>
      </c>
      <c r="G76" s="79">
        <f>MAX(0,H75+Observaciones!$F75-F76-Constantes!$D$13)</f>
        <v>2.2208410520605</v>
      </c>
      <c r="H76" s="79">
        <f>H75+Observaciones!$F75-F76-E76-G76-I75</f>
        <v>40.418551273370838</v>
      </c>
      <c r="I76" s="79">
        <f>MAX(0,(H76-Constantes!$D$14)*(1-EXP(-Constantes!$D$22)))</f>
        <v>1.1213267028467093</v>
      </c>
      <c r="J76" s="79">
        <f t="shared" si="9"/>
        <v>137.25106001705169</v>
      </c>
      <c r="K76" s="79">
        <f>MAX(0,(J76-Constantes!$D$13)*(1-EXP(-Constantes!$D$23)))</f>
        <v>0.92375152411080041</v>
      </c>
      <c r="L76" s="79">
        <f t="shared" si="10"/>
        <v>2.1055127824903059</v>
      </c>
      <c r="M76" s="79">
        <f>0.0526*F76*Observaciones!$F75^1.218</f>
        <v>2.4792862740467984E-2</v>
      </c>
      <c r="N76" s="79">
        <f>M76*Constantes!$D$29</f>
        <v>3.6795092152411968E-4</v>
      </c>
      <c r="O76" s="79">
        <f t="shared" si="11"/>
        <v>17.475596661489931</v>
      </c>
      <c r="P76" s="16"/>
      <c r="Q76" s="78">
        <v>70</v>
      </c>
      <c r="R76" s="136">
        <f>ETo!$I75*((1-Constantes!$E$19)*ETo!$K75+ETo!$L75)</f>
        <v>4.284301974467823</v>
      </c>
      <c r="S76" s="79">
        <f>MIN(R76*Constantes!$E$17,0.8*(V75+Observaciones!$F75-T76-U76-Constantes!$D$14))</f>
        <v>2.4691785253862037</v>
      </c>
      <c r="T76" s="79">
        <f>IF(Observaciones!$F75&gt;0.05*Constantes!$E$18,((Observaciones!$F75-0.05*Constantes!$E$18)^2)/(Observaciones!$F75+0.95*Constantes!$E$18),0)</f>
        <v>0</v>
      </c>
      <c r="U76" s="79">
        <f>MAX(0,V75+Observaciones!$F75-T76-Constantes!$D$13)</f>
        <v>1.7887587189706409</v>
      </c>
      <c r="V76" s="79">
        <f>V75+Observaciones!$F75-T76-S76-U76-W75</f>
        <v>39.927541451078241</v>
      </c>
      <c r="W76" s="79">
        <f>MAX(0,(V76-Constantes!$D$14)*(1-EXP(-Constantes!$D$22)))</f>
        <v>1.1046011057654643</v>
      </c>
      <c r="X76" s="79">
        <f t="shared" si="12"/>
        <v>145.3586300879588</v>
      </c>
      <c r="Y76" s="79">
        <f>MAX(0,(X76-Constantes!$D$13)*(1-EXP(-Constantes!$D$23)))</f>
        <v>1.0036373430921897</v>
      </c>
      <c r="Z76" s="79">
        <f t="shared" si="13"/>
        <v>2.1082384488576542</v>
      </c>
      <c r="AA76" s="79">
        <f>0.0526*T76*Observaciones!$F75^1.218</f>
        <v>0</v>
      </c>
      <c r="AB76" s="79">
        <f>AA76*Constantes!$E$29</f>
        <v>0</v>
      </c>
      <c r="AC76" s="79">
        <f t="shared" si="14"/>
        <v>0</v>
      </c>
      <c r="AD76" s="16"/>
      <c r="AE76" s="78">
        <v>70</v>
      </c>
      <c r="AF76" s="136">
        <f>ETo!$I75*((1-Constantes!$F$19)*ETo!$K75+ETo!$L75)</f>
        <v>4.2314948328974928</v>
      </c>
      <c r="AG76" s="79">
        <f>MIN(AF76*Constantes!$F$17,0.8*(AJ75+Observaciones!$F75-AH76-AI76-Constantes!$D$14))</f>
        <v>2.2738699290919016</v>
      </c>
      <c r="AH76" s="79">
        <f>IF(Observaciones!$F75&gt;0.05*Constantes!$F$18,((Observaciones!$F75-0.05*Constantes!$F$18)^2)/(Observaciones!$F75+0.95*Constantes!$F$18),0)</f>
        <v>0</v>
      </c>
      <c r="AI76" s="79">
        <f>MAX(0,AJ75+Observaciones!$F75-AH76-Constantes!$D$13)</f>
        <v>1.9784039930519768</v>
      </c>
      <c r="AJ76" s="79">
        <f>AJ75+Observaciones!$F75-AH76-AG76-AI76-AK75</f>
        <v>40.116390033135282</v>
      </c>
      <c r="AK76" s="79">
        <f>MAX(0,(AJ76-Constantes!$D$14)*(1-EXP(-Constantes!$D$22)))</f>
        <v>1.1110339817476647</v>
      </c>
      <c r="AL76" s="79">
        <f t="shared" si="15"/>
        <v>147.04536524061132</v>
      </c>
      <c r="AM76" s="79">
        <f>MAX(0,(AL76-Constantes!$D$13)*(1-EXP(-Constantes!$D$23)))</f>
        <v>1.0202571463002883</v>
      </c>
      <c r="AN76" s="79">
        <f t="shared" si="16"/>
        <v>2.1312911280479527</v>
      </c>
      <c r="AO76" s="79">
        <f>0.0526*AH76*Observaciones!$F75^1.218</f>
        <v>0</v>
      </c>
      <c r="AP76" s="79">
        <f>AO76*Constantes!$F$29</f>
        <v>0</v>
      </c>
      <c r="AQ76" s="79">
        <f t="shared" si="17"/>
        <v>0</v>
      </c>
      <c r="AR76" s="16"/>
      <c r="AS76" s="78">
        <v>70</v>
      </c>
      <c r="AT76" s="79">
        <f>0.0526*Observaciones!$F75^2.218</f>
        <v>2.215313037685418</v>
      </c>
      <c r="AU76" s="79">
        <f>IF(Observaciones!$F75&gt;0.05*$AY$7,((Observaciones!$F75-0.05*$AY$7)^2)/(Observaciones!$F75+0.95*$AY$7),0)</f>
        <v>0.35127835852292982</v>
      </c>
      <c r="AV76" s="79">
        <f>0.0526*AU76*Observaciones!$F75^1.218</f>
        <v>0.14410954212825539</v>
      </c>
      <c r="AW76" s="30"/>
      <c r="AX76" s="30"/>
      <c r="AY76" s="110"/>
      <c r="AZ76" s="41"/>
    </row>
    <row r="77" spans="2:52" s="3" customFormat="1" x14ac:dyDescent="0.3">
      <c r="B77" s="40"/>
      <c r="C77" s="78">
        <v>71</v>
      </c>
      <c r="D77" s="136">
        <f>ETo!$I76*((1-Constantes!$D$19)*ETo!$K76+ETo!$L76)</f>
        <v>3.9451612360779964</v>
      </c>
      <c r="E77" s="79">
        <f>MIN(D77*Constantes!$D$17,0.8*(H76+Observaciones!$F76-F77-G77-Constantes!$D$14))</f>
        <v>1.9766780831714701</v>
      </c>
      <c r="F77" s="79">
        <f>IF(Observaciones!$F76&gt;0.05*Constantes!$D$18,((Observaciones!$F76-0.05*Constantes!$D$18)^2)/(Observaciones!$F76+0.95*Constantes!$D$18),0)</f>
        <v>3.3434827792634203</v>
      </c>
      <c r="G77" s="79">
        <f>MAX(0,H76+Observaciones!$F76-F77-Constantes!$D$13)</f>
        <v>13.675068494107421</v>
      </c>
      <c r="H77" s="79">
        <f>H76+Observaciones!$F76-F77-E77-G77-I76</f>
        <v>40.40199521398182</v>
      </c>
      <c r="I77" s="79">
        <f>MAX(0,(H77-Constantes!$D$14)*(1-EXP(-Constantes!$D$22)))</f>
        <v>1.120762742685381</v>
      </c>
      <c r="J77" s="79">
        <f t="shared" si="9"/>
        <v>150.00237698704831</v>
      </c>
      <c r="K77" s="79">
        <f>MAX(0,(J77-Constantes!$D$13)*(1-EXP(-Constantes!$D$23)))</f>
        <v>1.0493932873432577</v>
      </c>
      <c r="L77" s="79">
        <f t="shared" si="10"/>
        <v>5.5136388092920594</v>
      </c>
      <c r="M77" s="79">
        <f>0.0526*F77*Observaciones!$F76^1.218</f>
        <v>6.7995102497819335</v>
      </c>
      <c r="N77" s="79">
        <f>M77*Constantes!$D$29</f>
        <v>0.10091154412097288</v>
      </c>
      <c r="O77" s="79">
        <f t="shared" si="11"/>
        <v>1830.2168062026124</v>
      </c>
      <c r="P77" s="16"/>
      <c r="Q77" s="78">
        <v>71</v>
      </c>
      <c r="R77" s="136">
        <f>ETo!$I76*((1-Constantes!$E$19)*ETo!$K76+ETo!$L76)</f>
        <v>4.3174386995275844</v>
      </c>
      <c r="S77" s="79">
        <f>MIN(R77*Constantes!$E$17,0.8*(V76+Observaciones!$F76-T77-U77-Constantes!$D$14))</f>
        <v>2.4882762664900744</v>
      </c>
      <c r="T77" s="79">
        <f>IF(Observaciones!$F76&gt;0.05*Constantes!$E$18,((Observaciones!$F76-0.05*Constantes!$E$18)^2)/(Observaciones!$F76+0.95*Constantes!$E$18),0)</f>
        <v>0.35728489007643827</v>
      </c>
      <c r="U77" s="79">
        <f>MAX(0,V76+Observaciones!$F76-T77-Constantes!$D$13)</f>
        <v>16.170256561001807</v>
      </c>
      <c r="V77" s="79">
        <f>V76+Observaciones!$F76-T77-S77-U77-W76</f>
        <v>39.907122627744464</v>
      </c>
      <c r="W77" s="79">
        <f>MAX(0,(V77-Constantes!$D$14)*(1-EXP(-Constantes!$D$22)))</f>
        <v>1.1039055656836807</v>
      </c>
      <c r="X77" s="79">
        <f t="shared" si="12"/>
        <v>160.52524930586844</v>
      </c>
      <c r="Y77" s="79">
        <f>MAX(0,(X77-Constantes!$D$13)*(1-EXP(-Constantes!$D$23)))</f>
        <v>1.1530776546535095</v>
      </c>
      <c r="Z77" s="79">
        <f t="shared" si="13"/>
        <v>2.6142681104136285</v>
      </c>
      <c r="AA77" s="79">
        <f>0.0526*T77*Observaciones!$F76^1.218</f>
        <v>0.72659631664146018</v>
      </c>
      <c r="AB77" s="79">
        <f>AA77*Constantes!$E$29</f>
        <v>2.4291066274635164E-3</v>
      </c>
      <c r="AC77" s="79">
        <f t="shared" si="14"/>
        <v>92.917272631198642</v>
      </c>
      <c r="AD77" s="16"/>
      <c r="AE77" s="78">
        <v>71</v>
      </c>
      <c r="AF77" s="136">
        <f>ETo!$I76*((1-Constantes!$F$19)*ETo!$K76+ETo!$L76)</f>
        <v>4.2642562047490715</v>
      </c>
      <c r="AG77" s="79">
        <f>MIN(AF77*Constantes!$F$17,0.8*(AJ76+Observaciones!$F76-AH77-AI77-Constantes!$D$14))</f>
        <v>2.2914748420673221</v>
      </c>
      <c r="AH77" s="79">
        <f>IF(Observaciones!$F76&gt;0.05*Constantes!$F$18,((Observaciones!$F76-0.05*Constantes!$F$18)^2)/(Observaciones!$F76+0.95*Constantes!$F$18),0)</f>
        <v>1.0680175887260468</v>
      </c>
      <c r="AI77" s="79">
        <f>MAX(0,AJ76+Observaciones!$F76-AH77-Constantes!$D$13)</f>
        <v>15.648372444409233</v>
      </c>
      <c r="AJ77" s="79">
        <f>AJ76+Observaciones!$F76-AH77-AG77-AI77-AK76</f>
        <v>40.097491176185009</v>
      </c>
      <c r="AK77" s="79">
        <f>MAX(0,(AJ77-Constantes!$D$14)*(1-EXP(-Constantes!$D$22)))</f>
        <v>1.110390217300814</v>
      </c>
      <c r="AL77" s="79">
        <f t="shared" si="15"/>
        <v>161.67348053872027</v>
      </c>
      <c r="AM77" s="79">
        <f>MAX(0,(AL77-Constantes!$D$13)*(1-EXP(-Constantes!$D$23)))</f>
        <v>1.1643914504781709</v>
      </c>
      <c r="AN77" s="79">
        <f t="shared" si="16"/>
        <v>3.3427992565050317</v>
      </c>
      <c r="AO77" s="79">
        <f>0.0526*AH77*Observaciones!$F76^1.218</f>
        <v>2.1719856272416576</v>
      </c>
      <c r="AP77" s="79">
        <f>AO77*Constantes!$F$29</f>
        <v>1.8662045766775257E-2</v>
      </c>
      <c r="AQ77" s="79">
        <f t="shared" si="17"/>
        <v>558.27599370375674</v>
      </c>
      <c r="AR77" s="16"/>
      <c r="AS77" s="78">
        <v>71</v>
      </c>
      <c r="AT77" s="79">
        <f>0.0526*Observaciones!$F76^2.218</f>
        <v>40.876584401228989</v>
      </c>
      <c r="AU77" s="79">
        <f>IF(Observaciones!$F76&gt;0.05*$AY$7,((Observaciones!$F76-0.05*$AY$7)^2)/(Observaciones!$F76+0.95*$AY$7),0)</f>
        <v>6.3653050962415536</v>
      </c>
      <c r="AV77" s="79">
        <f>0.0526*AU77*Observaciones!$F76^1.218</f>
        <v>12.944872189357753</v>
      </c>
      <c r="AW77" s="30"/>
      <c r="AX77" s="30"/>
      <c r="AY77" s="110"/>
      <c r="AZ77" s="41"/>
    </row>
    <row r="78" spans="2:52" s="3" customFormat="1" x14ac:dyDescent="0.3">
      <c r="B78" s="40"/>
      <c r="C78" s="78">
        <v>72</v>
      </c>
      <c r="D78" s="136">
        <f>ETo!$I77*((1-Constantes!$D$19)*ETo!$K77+ETo!$L77)</f>
        <v>3.9381074280580592</v>
      </c>
      <c r="E78" s="79">
        <f>MIN(D78*Constantes!$D$17,0.8*(H77+Observaciones!$F77-F78-G78-Constantes!$D$14))</f>
        <v>1.97314385303953</v>
      </c>
      <c r="F78" s="79">
        <f>IF(Observaciones!$F77&gt;0.05*Constantes!$D$18,((Observaciones!$F77-0.05*Constantes!$D$18)^2)/(Observaciones!$F77+0.95*Constantes!$D$18),0)</f>
        <v>0.36625692036360802</v>
      </c>
      <c r="G78" s="79">
        <f>MAX(0,H77+Observaciones!$F77-F78-Constantes!$D$13)</f>
        <v>5.0357382936182091</v>
      </c>
      <c r="H78" s="79">
        <f>H77+Observaciones!$F77-F78-E78-G78-I77</f>
        <v>40.40609340427509</v>
      </c>
      <c r="I78" s="79">
        <f>MAX(0,(H78-Constantes!$D$14)*(1-EXP(-Constantes!$D$22)))</f>
        <v>1.1209023420915343</v>
      </c>
      <c r="J78" s="79">
        <f t="shared" si="9"/>
        <v>153.98872199332325</v>
      </c>
      <c r="K78" s="79">
        <f>MAX(0,(J78-Constantes!$D$13)*(1-EXP(-Constantes!$D$23)))</f>
        <v>1.088671694163492</v>
      </c>
      <c r="L78" s="79">
        <f t="shared" si="10"/>
        <v>2.5758309566186339</v>
      </c>
      <c r="M78" s="79">
        <f>0.0526*F78*Observaciones!$F77^1.218</f>
        <v>0.26109817427466081</v>
      </c>
      <c r="N78" s="79">
        <f>M78*Constantes!$D$29</f>
        <v>3.874958484556722E-3</v>
      </c>
      <c r="O78" s="79">
        <f t="shared" si="11"/>
        <v>150.4352789378496</v>
      </c>
      <c r="P78" s="16"/>
      <c r="Q78" s="78">
        <v>72</v>
      </c>
      <c r="R78" s="136">
        <f>ETo!$I77*((1-Constantes!$E$19)*ETo!$K77+ETo!$L77)</f>
        <v>4.3099599235321309</v>
      </c>
      <c r="S78" s="79">
        <f>MIN(R78*Constantes!$E$17,0.8*(V77+Observaciones!$F77-T78-U78-Constantes!$D$14))</f>
        <v>2.4839660117054683</v>
      </c>
      <c r="T78" s="79">
        <f>IF(Observaciones!$F77&gt;0.05*Constantes!$E$18,((Observaciones!$F77-0.05*Constantes!$E$18)^2)/(Observaciones!$F77+0.95*Constantes!$E$18),0)</f>
        <v>0</v>
      </c>
      <c r="U78" s="79">
        <f>MAX(0,V77+Observaciones!$F77-T78-Constantes!$D$13)</f>
        <v>4.9071226277444637</v>
      </c>
      <c r="V78" s="79">
        <f>V77+Observaciones!$F77-T78-S78-U78-W77</f>
        <v>39.912128422610849</v>
      </c>
      <c r="W78" s="79">
        <f>MAX(0,(V78-Constantes!$D$14)*(1-EXP(-Constantes!$D$22)))</f>
        <v>1.1040760814334789</v>
      </c>
      <c r="X78" s="79">
        <f t="shared" si="12"/>
        <v>164.27929427895938</v>
      </c>
      <c r="Y78" s="79">
        <f>MAX(0,(X78-Constantes!$D$13)*(1-EXP(-Constantes!$D$23)))</f>
        <v>1.1900671539172245</v>
      </c>
      <c r="Z78" s="79">
        <f t="shared" si="13"/>
        <v>2.2941432353507034</v>
      </c>
      <c r="AA78" s="79">
        <f>0.0526*T78*Observaciones!$F77^1.218</f>
        <v>0</v>
      </c>
      <c r="AB78" s="79">
        <f>AA78*Constantes!$E$29</f>
        <v>0</v>
      </c>
      <c r="AC78" s="79">
        <f t="shared" si="14"/>
        <v>0</v>
      </c>
      <c r="AD78" s="16"/>
      <c r="AE78" s="78">
        <v>72</v>
      </c>
      <c r="AF78" s="136">
        <f>ETo!$I77*((1-Constantes!$F$19)*ETo!$K77+ETo!$L77)</f>
        <v>4.2568381384644072</v>
      </c>
      <c r="AG78" s="79">
        <f>MIN(AF78*Constantes!$F$17,0.8*(AJ77+Observaciones!$F77-AH78-AI78-Constantes!$D$14))</f>
        <v>2.2874886105999996</v>
      </c>
      <c r="AH78" s="79">
        <f>IF(Observaciones!$F77&gt;0.05*Constantes!$F$18,((Observaciones!$F77-0.05*Constantes!$F$18)^2)/(Observaciones!$F77+0.95*Constantes!$F$18),0)</f>
        <v>1.2126279970048542E-2</v>
      </c>
      <c r="AI78" s="79">
        <f>MAX(0,AJ77+Observaciones!$F77-AH78-Constantes!$D$13)</f>
        <v>5.085364896214962</v>
      </c>
      <c r="AJ78" s="79">
        <f>AJ77+Observaciones!$F77-AH78-AG78-AI78-AK77</f>
        <v>40.102121172099189</v>
      </c>
      <c r="AK78" s="79">
        <f>MAX(0,(AJ78-Constantes!$D$14)*(1-EXP(-Constantes!$D$22)))</f>
        <v>1.1105479319587139</v>
      </c>
      <c r="AL78" s="79">
        <f t="shared" si="15"/>
        <v>165.59445398445706</v>
      </c>
      <c r="AM78" s="79">
        <f>MAX(0,(AL78-Constantes!$D$13)*(1-EXP(-Constantes!$D$23)))</f>
        <v>1.2030257357421301</v>
      </c>
      <c r="AN78" s="79">
        <f t="shared" si="16"/>
        <v>2.3256999476708926</v>
      </c>
      <c r="AO78" s="79">
        <f>0.0526*AH78*Observaciones!$F77^1.218</f>
        <v>8.6446136165285615E-3</v>
      </c>
      <c r="AP78" s="79">
        <f>AO78*Constantes!$F$29</f>
        <v>7.4275894335738742E-5</v>
      </c>
      <c r="AQ78" s="79">
        <f t="shared" si="17"/>
        <v>3.1937006495667446</v>
      </c>
      <c r="AR78" s="16"/>
      <c r="AS78" s="78">
        <v>72</v>
      </c>
      <c r="AT78" s="79">
        <f>0.0526*Observaciones!$F77^2.218</f>
        <v>6.0595018358460901</v>
      </c>
      <c r="AU78" s="79">
        <f>IF(Observaciones!$F77&gt;0.05*$AY$7,((Observaciones!$F77-0.05*$AY$7)^2)/(Observaciones!$F77+0.95*$AY$7),0)</f>
        <v>1.106358845896666</v>
      </c>
      <c r="AV78" s="79">
        <f>0.0526*AU78*Observaciones!$F77^1.218</f>
        <v>0.78870393621357715</v>
      </c>
      <c r="AW78" s="30"/>
      <c r="AX78" s="30"/>
      <c r="AY78" s="110"/>
      <c r="AZ78" s="41"/>
    </row>
    <row r="79" spans="2:52" s="3" customFormat="1" x14ac:dyDescent="0.3">
      <c r="B79" s="40"/>
      <c r="C79" s="78">
        <v>73</v>
      </c>
      <c r="D79" s="136">
        <f>ETo!$I78*((1-Constantes!$D$19)*ETo!$K78+ETo!$L78)</f>
        <v>3.7829099293738935</v>
      </c>
      <c r="E79" s="79">
        <f>MIN(D79*Constantes!$D$17,0.8*(H78+Observaciones!$F78-F79-G79-Constantes!$D$14))</f>
        <v>1.8953839147620772</v>
      </c>
      <c r="F79" s="79">
        <f>IF(Observaciones!$F78&gt;0.05*Constantes!$D$18,((Observaciones!$F78-0.05*Constantes!$D$18)^2)/(Observaciones!$F78+0.95*Constantes!$D$18),0)</f>
        <v>2.9320453946146786E-5</v>
      </c>
      <c r="G79" s="79">
        <f>MAX(0,H78+Observaciones!$F78-F79-Constantes!$D$13)</f>
        <v>0.30606408382114125</v>
      </c>
      <c r="H79" s="79">
        <f>H78+Observaciones!$F78-F79-E79-G79-I78</f>
        <v>40.483713743146389</v>
      </c>
      <c r="I79" s="79">
        <f>MAX(0,(H79-Constantes!$D$14)*(1-EXP(-Constantes!$D$22)))</f>
        <v>1.1235463757835884</v>
      </c>
      <c r="J79" s="79">
        <f t="shared" si="9"/>
        <v>153.20611438298093</v>
      </c>
      <c r="K79" s="79">
        <f>MAX(0,(J79-Constantes!$D$13)*(1-EXP(-Constantes!$D$23)))</f>
        <v>1.0809604749761788</v>
      </c>
      <c r="L79" s="79">
        <f t="shared" si="10"/>
        <v>2.2045361712137135</v>
      </c>
      <c r="M79" s="79">
        <f>0.0526*F79*Observaciones!$F78^1.218</f>
        <v>6.8469594365150643E-6</v>
      </c>
      <c r="N79" s="79">
        <f>M79*Constantes!$D$29</f>
        <v>1.0161573758853595E-7</v>
      </c>
      <c r="O79" s="79">
        <f t="shared" si="11"/>
        <v>4.6093930739449437E-3</v>
      </c>
      <c r="P79" s="16"/>
      <c r="Q79" s="78">
        <v>73</v>
      </c>
      <c r="R79" s="136">
        <f>ETo!$I78*((1-Constantes!$E$19)*ETo!$K78+ETo!$L78)</f>
        <v>4.1420934327346863</v>
      </c>
      <c r="S79" s="79">
        <f>MIN(R79*Constantes!$E$17,0.8*(V78+Observaciones!$F78-T79-U79-Constantes!$D$14))</f>
        <v>2.3872192518647415</v>
      </c>
      <c r="T79" s="79">
        <f>IF(Observaciones!$F78&gt;0.05*Constantes!$E$18,((Observaciones!$F78-0.05*Constantes!$E$18)^2)/(Observaciones!$F78+0.95*Constantes!$E$18),0)</f>
        <v>0</v>
      </c>
      <c r="U79" s="79">
        <f>MAX(0,V78+Observaciones!$F78-T79-Constantes!$D$13)</f>
        <v>0</v>
      </c>
      <c r="V79" s="79">
        <f>V78+Observaciones!$F78-T79-S79-U79-W78</f>
        <v>39.820833089312629</v>
      </c>
      <c r="W79" s="79">
        <f>MAX(0,(V79-Constantes!$D$14)*(1-EXP(-Constantes!$D$22)))</f>
        <v>1.1009662272293119</v>
      </c>
      <c r="X79" s="79">
        <f t="shared" si="12"/>
        <v>163.08922712504216</v>
      </c>
      <c r="Y79" s="79">
        <f>MAX(0,(X79-Constantes!$D$13)*(1-EXP(-Constantes!$D$23)))</f>
        <v>1.1783411387977658</v>
      </c>
      <c r="Z79" s="79">
        <f t="shared" si="13"/>
        <v>2.2793073660270777</v>
      </c>
      <c r="AA79" s="79">
        <f>0.0526*T79*Observaciones!$F78^1.218</f>
        <v>0</v>
      </c>
      <c r="AB79" s="79">
        <f>AA79*Constantes!$E$29</f>
        <v>0</v>
      </c>
      <c r="AC79" s="79">
        <f t="shared" si="14"/>
        <v>0</v>
      </c>
      <c r="AD79" s="16"/>
      <c r="AE79" s="78">
        <v>73</v>
      </c>
      <c r="AF79" s="136">
        <f>ETo!$I78*((1-Constantes!$F$19)*ETo!$K78+ETo!$L78)</f>
        <v>4.0907815036831447</v>
      </c>
      <c r="AG79" s="79">
        <f>MIN(AF79*Constantes!$F$17,0.8*(AJ78+Observaciones!$F78-AH79-AI79-Constantes!$D$14))</f>
        <v>2.1982550883421559</v>
      </c>
      <c r="AH79" s="79">
        <f>IF(Observaciones!$F78&gt;0.05*Constantes!$F$18,((Observaciones!$F78-0.05*Constantes!$F$18)^2)/(Observaciones!$F78+0.95*Constantes!$F$18),0)</f>
        <v>0</v>
      </c>
      <c r="AI79" s="79">
        <f>MAX(0,AJ78+Observaciones!$F78-AH79-Constantes!$D$13)</f>
        <v>2.121172099187163E-3</v>
      </c>
      <c r="AJ79" s="79">
        <f>AJ78+Observaciones!$F78-AH79-AG79-AI79-AK78</f>
        <v>40.191196979699129</v>
      </c>
      <c r="AK79" s="79">
        <f>MAX(0,(AJ79-Constantes!$D$14)*(1-EXP(-Constantes!$D$22)))</f>
        <v>1.1135821809695521</v>
      </c>
      <c r="AL79" s="79">
        <f t="shared" si="15"/>
        <v>164.39354942081411</v>
      </c>
      <c r="AM79" s="79">
        <f>MAX(0,(AL79-Constantes!$D$13)*(1-EXP(-Constantes!$D$23)))</f>
        <v>1.1911929370433738</v>
      </c>
      <c r="AN79" s="79">
        <f t="shared" si="16"/>
        <v>2.3047751180129259</v>
      </c>
      <c r="AO79" s="79">
        <f>0.0526*AH79*Observaciones!$F78^1.218</f>
        <v>0</v>
      </c>
      <c r="AP79" s="79">
        <f>AO79*Constantes!$F$29</f>
        <v>0</v>
      </c>
      <c r="AQ79" s="79">
        <f t="shared" si="17"/>
        <v>0</v>
      </c>
      <c r="AR79" s="16"/>
      <c r="AS79" s="78">
        <v>73</v>
      </c>
      <c r="AT79" s="79">
        <f>0.0526*Observaciones!$F78^2.218</f>
        <v>0.79397345371627714</v>
      </c>
      <c r="AU79" s="79">
        <f>IF(Observaciones!$F78&gt;0.05*$AY$7,((Observaciones!$F78-0.05*$AY$7)^2)/(Observaciones!$F78+0.95*$AY$7),0)</f>
        <v>7.6652401060814793E-2</v>
      </c>
      <c r="AV79" s="79">
        <f>0.0526*AU79*Observaciones!$F78^1.218</f>
        <v>1.7899991648794227E-2</v>
      </c>
      <c r="AW79" s="30"/>
      <c r="AX79" s="30"/>
      <c r="AY79" s="110"/>
      <c r="AZ79" s="41"/>
    </row>
    <row r="80" spans="2:52" s="3" customFormat="1" x14ac:dyDescent="0.3">
      <c r="B80" s="40"/>
      <c r="C80" s="78">
        <v>74</v>
      </c>
      <c r="D80" s="136">
        <f>ETo!$I79*((1-Constantes!$D$19)*ETo!$K79+ETo!$L79)</f>
        <v>3.8042839190401971</v>
      </c>
      <c r="E80" s="79">
        <f>MIN(D80*Constantes!$D$17,0.8*(H79+Observaciones!$F79-F80-G80-Constantes!$D$14))</f>
        <v>1.9060931087328965</v>
      </c>
      <c r="F80" s="79">
        <f>IF(Observaciones!$F79&gt;0.05*Constantes!$D$18,((Observaciones!$F79-0.05*Constantes!$D$18)^2)/(Observaciones!$F79+0.95*Constantes!$D$18),0)</f>
        <v>7.2627472093554246E-2</v>
      </c>
      <c r="G80" s="79">
        <f>MAX(0,H79+Observaciones!$F79-F80-Constantes!$D$13)</f>
        <v>2.5110862710528323</v>
      </c>
      <c r="H80" s="79">
        <f>H79+Observaciones!$F79-F80-E80-G80-I79</f>
        <v>40.470360515483513</v>
      </c>
      <c r="I80" s="79">
        <f>MAX(0,(H80-Constantes!$D$14)*(1-EXP(-Constantes!$D$22)))</f>
        <v>1.1230915158286885</v>
      </c>
      <c r="J80" s="79">
        <f t="shared" si="9"/>
        <v>154.63624017905761</v>
      </c>
      <c r="K80" s="79">
        <f>MAX(0,(J80-Constantes!$D$13)*(1-EXP(-Constantes!$D$23)))</f>
        <v>1.0950518450743485</v>
      </c>
      <c r="L80" s="79">
        <f t="shared" si="10"/>
        <v>2.290770832996591</v>
      </c>
      <c r="M80" s="79">
        <f>0.0526*F80*Observaciones!$F79^1.218</f>
        <v>3.1144379966864102E-2</v>
      </c>
      <c r="N80" s="79">
        <f>M80*Constantes!$D$29</f>
        <v>4.6221380036118689E-4</v>
      </c>
      <c r="O80" s="79">
        <f t="shared" si="11"/>
        <v>20.177216930798714</v>
      </c>
      <c r="P80" s="16"/>
      <c r="Q80" s="78">
        <v>74</v>
      </c>
      <c r="R80" s="136">
        <f>ETo!$I79*((1-Constantes!$E$19)*ETo!$K79+ETo!$L79)</f>
        <v>4.1654579988659117</v>
      </c>
      <c r="S80" s="79">
        <f>MIN(R80*Constantes!$E$17,0.8*(V79+Observaciones!$F79-T80-U80-Constantes!$D$14))</f>
        <v>2.4006849891750424</v>
      </c>
      <c r="T80" s="79">
        <f>IF(Observaciones!$F79&gt;0.05*Constantes!$E$18,((Observaciones!$F79-0.05*Constantes!$E$18)^2)/(Observaciones!$F79+0.95*Constantes!$E$18),0)</f>
        <v>0</v>
      </c>
      <c r="U80" s="79">
        <f>MAX(0,V79+Observaciones!$F79-T80-Constantes!$D$13)</f>
        <v>1.9208330893126302</v>
      </c>
      <c r="V80" s="79">
        <f>V79+Observaciones!$F79-T80-S80-U80-W79</f>
        <v>39.998348783595645</v>
      </c>
      <c r="W80" s="79">
        <f>MAX(0,(V80-Constantes!$D$14)*(1-EXP(-Constantes!$D$22)))</f>
        <v>1.1070130634500461</v>
      </c>
      <c r="X80" s="79">
        <f t="shared" si="12"/>
        <v>163.831719075557</v>
      </c>
      <c r="Y80" s="79">
        <f>MAX(0,(X80-Constantes!$D$13)*(1-EXP(-Constantes!$D$23)))</f>
        <v>1.185657088833993</v>
      </c>
      <c r="Z80" s="79">
        <f t="shared" si="13"/>
        <v>2.2926701522840389</v>
      </c>
      <c r="AA80" s="79">
        <f>0.0526*T80*Observaciones!$F79^1.218</f>
        <v>0</v>
      </c>
      <c r="AB80" s="79">
        <f>AA80*Constantes!$E$29</f>
        <v>0</v>
      </c>
      <c r="AC80" s="79">
        <f t="shared" si="14"/>
        <v>0</v>
      </c>
      <c r="AD80" s="16"/>
      <c r="AE80" s="78">
        <v>74</v>
      </c>
      <c r="AF80" s="136">
        <f>ETo!$I79*((1-Constantes!$F$19)*ETo!$K79+ETo!$L79)</f>
        <v>4.1138617017479531</v>
      </c>
      <c r="AG80" s="79">
        <f>MIN(AF80*Constantes!$F$17,0.8*(AJ79+Observaciones!$F79-AH80-AI80-Constantes!$D$14))</f>
        <v>2.2106576482907205</v>
      </c>
      <c r="AH80" s="79">
        <f>IF(Observaciones!$F79&gt;0.05*Constantes!$F$18,((Observaciones!$F79-0.05*Constantes!$F$18)^2)/(Observaciones!$F79+0.95*Constantes!$F$18),0)</f>
        <v>0</v>
      </c>
      <c r="AI80" s="79">
        <f>MAX(0,AJ79+Observaciones!$F79-AH80-Constantes!$D$13)</f>
        <v>2.2911969796991301</v>
      </c>
      <c r="AJ80" s="79">
        <f>AJ79+Observaciones!$F79-AH80-AG80-AI80-AK79</f>
        <v>40.175760170739728</v>
      </c>
      <c r="AK80" s="79">
        <f>MAX(0,(AJ80-Constantes!$D$14)*(1-EXP(-Constantes!$D$22)))</f>
        <v>1.1130563465867092</v>
      </c>
      <c r="AL80" s="79">
        <f t="shared" si="15"/>
        <v>165.49355346346985</v>
      </c>
      <c r="AM80" s="79">
        <f>MAX(0,(AL80-Constantes!$D$13)*(1-EXP(-Constantes!$D$23)))</f>
        <v>1.2020315388762113</v>
      </c>
      <c r="AN80" s="79">
        <f t="shared" si="16"/>
        <v>2.3150878854629204</v>
      </c>
      <c r="AO80" s="79">
        <f>0.0526*AH80*Observaciones!$F79^1.218</f>
        <v>0</v>
      </c>
      <c r="AP80" s="79">
        <f>AO80*Constantes!$F$29</f>
        <v>0</v>
      </c>
      <c r="AQ80" s="79">
        <f t="shared" si="17"/>
        <v>0</v>
      </c>
      <c r="AR80" s="16"/>
      <c r="AS80" s="78">
        <v>74</v>
      </c>
      <c r="AT80" s="79">
        <f>0.0526*Observaciones!$F79^2.218</f>
        <v>2.40141261683701</v>
      </c>
      <c r="AU80" s="79">
        <f>IF(Observaciones!$F79&gt;0.05*$AY$7,((Observaciones!$F79-0.05*$AY$7)^2)/(Observaciones!$F79+0.95*$AY$7),0)</f>
        <v>0.38859907062598614</v>
      </c>
      <c r="AV80" s="79">
        <f>0.0526*AU80*Observaciones!$F79^1.218</f>
        <v>0.16664048412363916</v>
      </c>
      <c r="AW80" s="30"/>
      <c r="AX80" s="30"/>
      <c r="AY80" s="110"/>
      <c r="AZ80" s="41"/>
    </row>
    <row r="81" spans="2:52" s="3" customFormat="1" x14ac:dyDescent="0.3">
      <c r="B81" s="40"/>
      <c r="C81" s="78">
        <v>75</v>
      </c>
      <c r="D81" s="136">
        <f>ETo!$I80*((1-Constantes!$D$19)*ETo!$K80+ETo!$L80)</f>
        <v>3.8415783505148959</v>
      </c>
      <c r="E81" s="79">
        <f>MIN(D81*Constantes!$D$17,0.8*(H80+Observaciones!$F80-F81-G81-Constantes!$D$14))</f>
        <v>1.9247790586621987</v>
      </c>
      <c r="F81" s="79">
        <f>IF(Observaciones!$F80&gt;0.05*Constantes!$D$18,((Observaciones!$F80-0.05*Constantes!$D$18)^2)/(Observaciones!$F80+0.95*Constantes!$D$18),0)</f>
        <v>2.7217010112124425</v>
      </c>
      <c r="G81" s="79">
        <f>MAX(0,H80+Observaciones!$F80-F81-Constantes!$D$13)</f>
        <v>12.548659504271072</v>
      </c>
      <c r="H81" s="79">
        <f>H80+Observaciones!$F80-F81-E81-G81-I80</f>
        <v>40.452129425509114</v>
      </c>
      <c r="I81" s="79">
        <f>MAX(0,(H81-Constantes!$D$14)*(1-EXP(-Constantes!$D$22)))</f>
        <v>1.122470497976459</v>
      </c>
      <c r="J81" s="79">
        <f t="shared" si="9"/>
        <v>166.08984783825434</v>
      </c>
      <c r="K81" s="79">
        <f>MAX(0,(J81-Constantes!$D$13)*(1-EXP(-Constantes!$D$23)))</f>
        <v>1.2079069693772178</v>
      </c>
      <c r="L81" s="79">
        <f t="shared" si="10"/>
        <v>5.052078478566119</v>
      </c>
      <c r="M81" s="79">
        <f>0.0526*F81*Observaciones!$F80^1.218</f>
        <v>4.9373235272368214</v>
      </c>
      <c r="N81" s="79">
        <f>M81*Constantes!$D$29</f>
        <v>7.3274827547212637E-2</v>
      </c>
      <c r="O81" s="79">
        <f t="shared" si="11"/>
        <v>1450.3897328215992</v>
      </c>
      <c r="P81" s="16"/>
      <c r="Q81" s="78">
        <v>75</v>
      </c>
      <c r="R81" s="136">
        <f>ETo!$I80*((1-Constantes!$E$19)*ETo!$K80+ETo!$L80)</f>
        <v>4.2060371903892637</v>
      </c>
      <c r="S81" s="79">
        <f>MIN(R81*Constantes!$E$17,0.8*(V80+Observaciones!$F80-T81-U81-Constantes!$D$14))</f>
        <v>2.4240720587336582</v>
      </c>
      <c r="T81" s="79">
        <f>IF(Observaciones!$F80&gt;0.05*Constantes!$E$18,((Observaciones!$F80-0.05*Constantes!$E$18)^2)/(Observaciones!$F80+0.95*Constantes!$E$18),0)</f>
        <v>0.23125239160636657</v>
      </c>
      <c r="U81" s="79">
        <f>MAX(0,V80+Observaciones!$F80-T81-Constantes!$D$13)</f>
        <v>14.567096391989274</v>
      </c>
      <c r="V81" s="79">
        <f>V80+Observaciones!$F80-T81-S81-U81-W80</f>
        <v>39.968914877816296</v>
      </c>
      <c r="W81" s="79">
        <f>MAX(0,(V81-Constantes!$D$14)*(1-EXP(-Constantes!$D$22)))</f>
        <v>1.1060104365651213</v>
      </c>
      <c r="X81" s="79">
        <f t="shared" si="12"/>
        <v>177.21315837871228</v>
      </c>
      <c r="Y81" s="79">
        <f>MAX(0,(X81-Constantes!$D$13)*(1-EXP(-Constantes!$D$23)))</f>
        <v>1.3175075974985091</v>
      </c>
      <c r="Z81" s="79">
        <f t="shared" si="13"/>
        <v>2.6547704256699971</v>
      </c>
      <c r="AA81" s="79">
        <f>0.0526*T81*Observaciones!$F80^1.218</f>
        <v>0.41950525392180038</v>
      </c>
      <c r="AB81" s="79">
        <f>AA81*Constantes!$E$29</f>
        <v>1.4024609941149051E-3</v>
      </c>
      <c r="AC81" s="79">
        <f t="shared" si="14"/>
        <v>52.82795757229966</v>
      </c>
      <c r="AD81" s="16"/>
      <c r="AE81" s="78">
        <v>75</v>
      </c>
      <c r="AF81" s="136">
        <f>ETo!$I80*((1-Constantes!$F$19)*ETo!$K80+ETo!$L80)</f>
        <v>4.153971641835783</v>
      </c>
      <c r="AG81" s="79">
        <f>MIN(AF81*Constantes!$F$17,0.8*(AJ80+Observaciones!$F80-AH81-AI81-Constantes!$D$14))</f>
        <v>2.2322114467059588</v>
      </c>
      <c r="AH81" s="79">
        <f>IF(Observaciones!$F80&gt;0.05*Constantes!$F$18,((Observaciones!$F80-0.05*Constantes!$F$18)^2)/(Observaciones!$F80+0.95*Constantes!$F$18),0)</f>
        <v>0.80047180398826223</v>
      </c>
      <c r="AI81" s="79">
        <f>MAX(0,AJ80+Observaciones!$F80-AH81-Constantes!$D$13)</f>
        <v>14.175288366751474</v>
      </c>
      <c r="AJ81" s="79">
        <f>AJ80+Observaciones!$F80-AH81-AG81-AI81-AK80</f>
        <v>40.15473220670733</v>
      </c>
      <c r="AK81" s="79">
        <f>MAX(0,(AJ81-Constantes!$D$14)*(1-EXP(-Constantes!$D$22)))</f>
        <v>1.1123400569365294</v>
      </c>
      <c r="AL81" s="79">
        <f t="shared" si="15"/>
        <v>178.4668102913451</v>
      </c>
      <c r="AM81" s="79">
        <f>MAX(0,(AL81-Constantes!$D$13)*(1-EXP(-Constantes!$D$23)))</f>
        <v>1.3298601283903024</v>
      </c>
      <c r="AN81" s="79">
        <f t="shared" si="16"/>
        <v>3.2426719893150939</v>
      </c>
      <c r="AO81" s="79">
        <f>0.0526*AH81*Observaciones!$F80^1.218</f>
        <v>1.4521022898692157</v>
      </c>
      <c r="AP81" s="79">
        <f>AO81*Constantes!$F$29</f>
        <v>1.2476693699853552E-2</v>
      </c>
      <c r="AQ81" s="79">
        <f t="shared" si="17"/>
        <v>384.76582710078048</v>
      </c>
      <c r="AR81" s="16"/>
      <c r="AS81" s="78">
        <v>75</v>
      </c>
      <c r="AT81" s="79">
        <f>0.0526*Observaciones!$F80^2.218</f>
        <v>33.197261630212672</v>
      </c>
      <c r="AU81" s="79">
        <f>IF(Observaciones!$F80&gt;0.05*$AY$7,((Observaciones!$F80-0.05*$AY$7)^2)/(Observaciones!$F80+0.95*$AY$7),0)</f>
        <v>5.3609429851107651</v>
      </c>
      <c r="AV81" s="79">
        <f>0.0526*AU81*Observaciones!$F80^1.218</f>
        <v>9.7250615771243361</v>
      </c>
      <c r="AW81" s="30"/>
      <c r="AX81" s="30"/>
      <c r="AY81" s="110"/>
      <c r="AZ81" s="41"/>
    </row>
    <row r="82" spans="2:52" s="3" customFormat="1" x14ac:dyDescent="0.3">
      <c r="B82" s="40"/>
      <c r="C82" s="78">
        <v>76</v>
      </c>
      <c r="D82" s="136">
        <f>ETo!$I81*((1-Constantes!$D$19)*ETo!$K81+ETo!$L81)</f>
        <v>3.8417004319286989</v>
      </c>
      <c r="E82" s="79">
        <f>MIN(D82*Constantes!$D$17,0.8*(H81+Observaciones!$F81-F82-G82-Constantes!$D$14))</f>
        <v>1.9248402261634963</v>
      </c>
      <c r="F82" s="79">
        <f>IF(Observaciones!$F81&gt;0.05*Constantes!$D$18,((Observaciones!$F81-0.05*Constantes!$D$18)^2)/(Observaciones!$F81+0.95*Constantes!$D$18),0)</f>
        <v>0</v>
      </c>
      <c r="G82" s="79">
        <f>MAX(0,H81+Observaciones!$F81-F82-Constantes!$D$13)</f>
        <v>0</v>
      </c>
      <c r="H82" s="79">
        <f>H81+Observaciones!$F81-F82-E82-G82-I81</f>
        <v>37.604818701369162</v>
      </c>
      <c r="I82" s="79">
        <f>MAX(0,(H82-Constantes!$D$14)*(1-EXP(-Constantes!$D$22)))</f>
        <v>1.025480642020596</v>
      </c>
      <c r="J82" s="79">
        <f t="shared" si="9"/>
        <v>164.88194086887714</v>
      </c>
      <c r="K82" s="79">
        <f>MAX(0,(J82-Constantes!$D$13)*(1-EXP(-Constantes!$D$23)))</f>
        <v>1.1960051743069189</v>
      </c>
      <c r="L82" s="79">
        <f t="shared" si="10"/>
        <v>2.2214858163275149</v>
      </c>
      <c r="M82" s="79">
        <f>0.0526*F82*Observaciones!$F81^1.218</f>
        <v>0</v>
      </c>
      <c r="N82" s="79">
        <f>M82*Constantes!$D$29</f>
        <v>0</v>
      </c>
      <c r="O82" s="79">
        <f t="shared" si="11"/>
        <v>0</v>
      </c>
      <c r="P82" s="16"/>
      <c r="Q82" s="78">
        <v>76</v>
      </c>
      <c r="R82" s="136">
        <f>ETo!$I81*((1-Constantes!$E$19)*ETo!$K81+ETo!$L81)</f>
        <v>4.2063460167065339</v>
      </c>
      <c r="S82" s="79">
        <f>MIN(R82*Constantes!$E$17,0.8*(V81+Observaciones!$F81-T82-U82-Constantes!$D$14))</f>
        <v>2.4242500450929816</v>
      </c>
      <c r="T82" s="79">
        <f>IF(Observaciones!$F81&gt;0.05*Constantes!$E$18,((Observaciones!$F81-0.05*Constantes!$E$18)^2)/(Observaciones!$F81+0.95*Constantes!$E$18),0)</f>
        <v>0</v>
      </c>
      <c r="U82" s="79">
        <f>MAX(0,V81+Observaciones!$F81-T82-Constantes!$D$13)</f>
        <v>0</v>
      </c>
      <c r="V82" s="79">
        <f>V81+Observaciones!$F81-T82-S82-U82-W81</f>
        <v>36.638654396158195</v>
      </c>
      <c r="W82" s="79">
        <f>MAX(0,(V82-Constantes!$D$14)*(1-EXP(-Constantes!$D$22)))</f>
        <v>0.99256953892333455</v>
      </c>
      <c r="X82" s="79">
        <f t="shared" si="12"/>
        <v>175.89565078121376</v>
      </c>
      <c r="Y82" s="79">
        <f>MAX(0,(X82-Constantes!$D$13)*(1-EXP(-Constantes!$D$23)))</f>
        <v>1.3045258813344951</v>
      </c>
      <c r="Z82" s="79">
        <f t="shared" si="13"/>
        <v>2.2970954202578295</v>
      </c>
      <c r="AA82" s="79">
        <f>0.0526*T82*Observaciones!$F81^1.218</f>
        <v>0</v>
      </c>
      <c r="AB82" s="79">
        <f>AA82*Constantes!$E$29</f>
        <v>0</v>
      </c>
      <c r="AC82" s="79">
        <f t="shared" si="14"/>
        <v>0</v>
      </c>
      <c r="AD82" s="16"/>
      <c r="AE82" s="78">
        <v>76</v>
      </c>
      <c r="AF82" s="136">
        <f>ETo!$I81*((1-Constantes!$F$19)*ETo!$K81+ETo!$L81)</f>
        <v>4.1542537903097001</v>
      </c>
      <c r="AG82" s="79">
        <f>MIN(AF82*Constantes!$F$17,0.8*(AJ81+Observaciones!$F81-AH82-AI82-Constantes!$D$14))</f>
        <v>2.2323630642680059</v>
      </c>
      <c r="AH82" s="79">
        <f>IF(Observaciones!$F81&gt;0.05*Constantes!$F$18,((Observaciones!$F81-0.05*Constantes!$F$18)^2)/(Observaciones!$F81+0.95*Constantes!$F$18),0)</f>
        <v>0</v>
      </c>
      <c r="AI82" s="79">
        <f>MAX(0,AJ81+Observaciones!$F81-AH82-Constantes!$D$13)</f>
        <v>0</v>
      </c>
      <c r="AJ82" s="79">
        <f>AJ81+Observaciones!$F81-AH82-AG82-AI82-AK81</f>
        <v>37.010029085502794</v>
      </c>
      <c r="AK82" s="79">
        <f>MAX(0,(AJ82-Constantes!$D$14)*(1-EXP(-Constantes!$D$22)))</f>
        <v>1.0052199241868065</v>
      </c>
      <c r="AL82" s="79">
        <f t="shared" si="15"/>
        <v>177.1369501629548</v>
      </c>
      <c r="AM82" s="79">
        <f>MAX(0,(AL82-Constantes!$D$13)*(1-EXP(-Constantes!$D$23)))</f>
        <v>1.3167566997972679</v>
      </c>
      <c r="AN82" s="79">
        <f t="shared" si="16"/>
        <v>2.3219766239840745</v>
      </c>
      <c r="AO82" s="79">
        <f>0.0526*AH82*Observaciones!$F81^1.218</f>
        <v>0</v>
      </c>
      <c r="AP82" s="79">
        <f>AO82*Constantes!$F$29</f>
        <v>0</v>
      </c>
      <c r="AQ82" s="79">
        <f t="shared" si="17"/>
        <v>0</v>
      </c>
      <c r="AR82" s="16"/>
      <c r="AS82" s="78">
        <v>76</v>
      </c>
      <c r="AT82" s="79">
        <f>0.0526*Observaciones!$F81^2.218</f>
        <v>1.4813929535417848E-3</v>
      </c>
      <c r="AU82" s="79">
        <f>IF(Observaciones!$F81&gt;0.05*$AY$7,((Observaciones!$F81-0.05*$AY$7)^2)/(Observaciones!$F81+0.95*$AY$7),0)</f>
        <v>0</v>
      </c>
      <c r="AV82" s="79">
        <f>0.0526*AU82*Observaciones!$F81^1.218</f>
        <v>0</v>
      </c>
      <c r="AW82" s="30"/>
      <c r="AX82" s="30"/>
      <c r="AY82" s="110"/>
      <c r="AZ82" s="41"/>
    </row>
    <row r="83" spans="2:52" s="3" customFormat="1" x14ac:dyDescent="0.3">
      <c r="B83" s="40"/>
      <c r="C83" s="78">
        <v>77</v>
      </c>
      <c r="D83" s="136">
        <f>ETo!$I82*((1-Constantes!$D$19)*ETo!$K82+ETo!$L82)</f>
        <v>3.9514695280656214</v>
      </c>
      <c r="E83" s="79">
        <f>MIN(D83*Constantes!$D$17,0.8*(H82+Observaciones!$F82-F83-G83-Constantes!$D$14))</f>
        <v>1.9798387809903963</v>
      </c>
      <c r="F83" s="79">
        <f>IF(Observaciones!$F82&gt;0.05*Constantes!$D$18,((Observaciones!$F82-0.05*Constantes!$D$18)^2)/(Observaciones!$F82+0.95*Constantes!$D$18),0)</f>
        <v>0</v>
      </c>
      <c r="G83" s="79">
        <f>MAX(0,H82+Observaciones!$F82-F83-Constantes!$D$13)</f>
        <v>0</v>
      </c>
      <c r="H83" s="79">
        <f>H82+Observaciones!$F82-F83-E83-G83-I82</f>
        <v>36.799499278358169</v>
      </c>
      <c r="I83" s="79">
        <f>MAX(0,(H83-Constantes!$D$14)*(1-EXP(-Constantes!$D$22)))</f>
        <v>0.9980485060847164</v>
      </c>
      <c r="J83" s="79">
        <f t="shared" si="9"/>
        <v>163.68593569457022</v>
      </c>
      <c r="K83" s="79">
        <f>MAX(0,(J83-Constantes!$D$13)*(1-EXP(-Constantes!$D$23)))</f>
        <v>1.184220650458234</v>
      </c>
      <c r="L83" s="79">
        <f t="shared" si="10"/>
        <v>2.1822691565429504</v>
      </c>
      <c r="M83" s="79">
        <f>0.0526*F83*Observaciones!$F82^1.218</f>
        <v>0</v>
      </c>
      <c r="N83" s="79">
        <f>M83*Constantes!$D$29</f>
        <v>0</v>
      </c>
      <c r="O83" s="79">
        <f t="shared" si="11"/>
        <v>0</v>
      </c>
      <c r="P83" s="16"/>
      <c r="Q83" s="78">
        <v>77</v>
      </c>
      <c r="R83" s="136">
        <f>ETo!$I82*((1-Constantes!$E$19)*ETo!$K82+ETo!$L82)</f>
        <v>4.3251031063174015</v>
      </c>
      <c r="S83" s="79">
        <f>MIN(R83*Constantes!$E$17,0.8*(V82+Observaciones!$F82-T83-U83-Constantes!$D$14))</f>
        <v>2.4926935061636599</v>
      </c>
      <c r="T83" s="79">
        <f>IF(Observaciones!$F82&gt;0.05*Constantes!$E$18,((Observaciones!$F82-0.05*Constantes!$E$18)^2)/(Observaciones!$F82+0.95*Constantes!$E$18),0)</f>
        <v>0</v>
      </c>
      <c r="U83" s="79">
        <f>MAX(0,V82+Observaciones!$F82-T83-Constantes!$D$13)</f>
        <v>0</v>
      </c>
      <c r="V83" s="79">
        <f>V82+Observaciones!$F82-T83-S83-U83-W82</f>
        <v>35.353391351071203</v>
      </c>
      <c r="W83" s="79">
        <f>MAX(0,(V83-Constantes!$D$14)*(1-EXP(-Constantes!$D$22)))</f>
        <v>0.94878876131043988</v>
      </c>
      <c r="X83" s="79">
        <f t="shared" si="12"/>
        <v>174.59112489987928</v>
      </c>
      <c r="Y83" s="79">
        <f>MAX(0,(X83-Constantes!$D$13)*(1-EXP(-Constantes!$D$23)))</f>
        <v>1.2916720771118491</v>
      </c>
      <c r="Z83" s="79">
        <f t="shared" si="13"/>
        <v>2.240460838422289</v>
      </c>
      <c r="AA83" s="79">
        <f>0.0526*T83*Observaciones!$F82^1.218</f>
        <v>0</v>
      </c>
      <c r="AB83" s="79">
        <f>AA83*Constantes!$E$29</f>
        <v>0</v>
      </c>
      <c r="AC83" s="79">
        <f t="shared" si="14"/>
        <v>0</v>
      </c>
      <c r="AD83" s="16"/>
      <c r="AE83" s="78">
        <v>77</v>
      </c>
      <c r="AF83" s="136">
        <f>ETo!$I82*((1-Constantes!$F$19)*ETo!$K82+ETo!$L82)</f>
        <v>4.271726880852861</v>
      </c>
      <c r="AG83" s="79">
        <f>MIN(AF83*Constantes!$F$17,0.8*(AJ82+Observaciones!$F82-AH83-AI83-Constantes!$D$14))</f>
        <v>2.2954893443680988</v>
      </c>
      <c r="AH83" s="79">
        <f>IF(Observaciones!$F82&gt;0.05*Constantes!$F$18,((Observaciones!$F82-0.05*Constantes!$F$18)^2)/(Observaciones!$F82+0.95*Constantes!$F$18),0)</f>
        <v>0</v>
      </c>
      <c r="AI83" s="79">
        <f>MAX(0,AJ82+Observaciones!$F82-AH83-Constantes!$D$13)</f>
        <v>0</v>
      </c>
      <c r="AJ83" s="79">
        <f>AJ82+Observaciones!$F82-AH83-AG83-AI83-AK82</f>
        <v>35.909319816947892</v>
      </c>
      <c r="AK83" s="79">
        <f>MAX(0,(AJ83-Constantes!$D$14)*(1-EXP(-Constantes!$D$22)))</f>
        <v>0.96772572571337867</v>
      </c>
      <c r="AL83" s="79">
        <f t="shared" si="15"/>
        <v>175.82019346315752</v>
      </c>
      <c r="AM83" s="79">
        <f>MAX(0,(AL83-Constantes!$D$13)*(1-EXP(-Constantes!$D$23)))</f>
        <v>1.3037823824071539</v>
      </c>
      <c r="AN83" s="79">
        <f t="shared" si="16"/>
        <v>2.2715081081205328</v>
      </c>
      <c r="AO83" s="79">
        <f>0.0526*AH83*Observaciones!$F82^1.218</f>
        <v>0</v>
      </c>
      <c r="AP83" s="79">
        <f>AO83*Constantes!$F$29</f>
        <v>0</v>
      </c>
      <c r="AQ83" s="79">
        <f t="shared" si="17"/>
        <v>0</v>
      </c>
      <c r="AR83" s="16"/>
      <c r="AS83" s="78">
        <v>77</v>
      </c>
      <c r="AT83" s="79">
        <f>0.0526*Observaciones!$F82^2.218</f>
        <v>0.30232861200727251</v>
      </c>
      <c r="AU83" s="79">
        <f>IF(Observaciones!$F82&gt;0.05*$AY$7,((Observaciones!$F82-0.05*$AY$7)^2)/(Observaciones!$F82+0.95*$AY$7),0)</f>
        <v>6.2440408225724973E-3</v>
      </c>
      <c r="AV83" s="79">
        <f>0.0526*AU83*Observaciones!$F82^1.218</f>
        <v>8.5806917963867778E-4</v>
      </c>
      <c r="AW83" s="30"/>
      <c r="AX83" s="30"/>
      <c r="AY83" s="110"/>
      <c r="AZ83" s="41"/>
    </row>
    <row r="84" spans="2:52" s="3" customFormat="1" x14ac:dyDescent="0.3">
      <c r="B84" s="40"/>
      <c r="C84" s="78">
        <v>78</v>
      </c>
      <c r="D84" s="136">
        <f>ETo!$I83*((1-Constantes!$D$19)*ETo!$K83+ETo!$L83)</f>
        <v>3.9873603157677668</v>
      </c>
      <c r="E84" s="79">
        <f>MIN(D84*Constantes!$D$17,0.8*(H83+Observaciones!$F83-F84-G84-Constantes!$D$14))</f>
        <v>1.9978214512016446</v>
      </c>
      <c r="F84" s="79">
        <f>IF(Observaciones!$F83&gt;0.05*Constantes!$D$18,((Observaciones!$F83-0.05*Constantes!$D$18)^2)/(Observaciones!$F83+0.95*Constantes!$D$18),0)</f>
        <v>0</v>
      </c>
      <c r="G84" s="79">
        <f>MAX(0,H83+Observaciones!$F83-F84-Constantes!$D$13)</f>
        <v>0</v>
      </c>
      <c r="H84" s="79">
        <f>H83+Observaciones!$F83-F84-E84-G84-I83</f>
        <v>34.003629321071813</v>
      </c>
      <c r="I84" s="79">
        <f>MAX(0,(H84-Constantes!$D$14)*(1-EXP(-Constantes!$D$22)))</f>
        <v>0.90281091149080794</v>
      </c>
      <c r="J84" s="79">
        <f t="shared" si="9"/>
        <v>162.50171504411199</v>
      </c>
      <c r="K84" s="79">
        <f>MAX(0,(J84-Constantes!$D$13)*(1-EXP(-Constantes!$D$23)))</f>
        <v>1.1725522423298853</v>
      </c>
      <c r="L84" s="79">
        <f t="shared" si="10"/>
        <v>2.0753631538206934</v>
      </c>
      <c r="M84" s="79">
        <f>0.0526*F84*Observaciones!$F83^1.218</f>
        <v>0</v>
      </c>
      <c r="N84" s="79">
        <f>M84*Constantes!$D$29</f>
        <v>0</v>
      </c>
      <c r="O84" s="79">
        <f t="shared" si="11"/>
        <v>0</v>
      </c>
      <c r="P84" s="16"/>
      <c r="Q84" s="78">
        <v>78</v>
      </c>
      <c r="R84" s="136">
        <f>ETo!$I83*((1-Constantes!$E$19)*ETo!$K83+ETo!$L83)</f>
        <v>4.3639216346228356</v>
      </c>
      <c r="S84" s="79">
        <f>MIN(R84*Constantes!$E$17,0.8*(V83+Observaciones!$F83-T84-U84-Constantes!$D$14))</f>
        <v>2.515065849908356</v>
      </c>
      <c r="T84" s="79">
        <f>IF(Observaciones!$F83&gt;0.05*Constantes!$E$18,((Observaciones!$F83-0.05*Constantes!$E$18)^2)/(Observaciones!$F83+0.95*Constantes!$E$18),0)</f>
        <v>0</v>
      </c>
      <c r="U84" s="79">
        <f>MAX(0,V83+Observaciones!$F83-T84-Constantes!$D$13)</f>
        <v>0</v>
      </c>
      <c r="V84" s="79">
        <f>V83+Observaciones!$F83-T84-S84-U84-W83</f>
        <v>32.089536739852413</v>
      </c>
      <c r="W84" s="79">
        <f>MAX(0,(V84-Constantes!$D$14)*(1-EXP(-Constantes!$D$22)))</f>
        <v>0.83760989139675712</v>
      </c>
      <c r="X84" s="79">
        <f t="shared" si="12"/>
        <v>173.29945282276742</v>
      </c>
      <c r="Y84" s="79">
        <f>MAX(0,(X84-Constantes!$D$13)*(1-EXP(-Constantes!$D$23)))</f>
        <v>1.2789449244837463</v>
      </c>
      <c r="Z84" s="79">
        <f t="shared" si="13"/>
        <v>2.1165548158805034</v>
      </c>
      <c r="AA84" s="79">
        <f>0.0526*T84*Observaciones!$F83^1.218</f>
        <v>0</v>
      </c>
      <c r="AB84" s="79">
        <f>AA84*Constantes!$E$29</f>
        <v>0</v>
      </c>
      <c r="AC84" s="79">
        <f t="shared" si="14"/>
        <v>0</v>
      </c>
      <c r="AD84" s="16"/>
      <c r="AE84" s="78">
        <v>78</v>
      </c>
      <c r="AF84" s="136">
        <f>ETo!$I83*((1-Constantes!$F$19)*ETo!$K83+ETo!$L83)</f>
        <v>4.3101271605006826</v>
      </c>
      <c r="AG84" s="79">
        <f>MIN(AF84*Constantes!$F$17,0.8*(AJ83+Observaciones!$F83-AH84-AI84-Constantes!$D$14))</f>
        <v>2.3161244259664642</v>
      </c>
      <c r="AH84" s="79">
        <f>IF(Observaciones!$F83&gt;0.05*Constantes!$F$18,((Observaciones!$F83-0.05*Constantes!$F$18)^2)/(Observaciones!$F83+0.95*Constantes!$F$18),0)</f>
        <v>0</v>
      </c>
      <c r="AI84" s="79">
        <f>MAX(0,AJ83+Observaciones!$F83-AH84-Constantes!$D$13)</f>
        <v>0</v>
      </c>
      <c r="AJ84" s="79">
        <f>AJ83+Observaciones!$F83-AH84-AG84-AI84-AK83</f>
        <v>32.825469665268052</v>
      </c>
      <c r="AK84" s="79">
        <f>MAX(0,(AJ84-Constantes!$D$14)*(1-EXP(-Constantes!$D$22)))</f>
        <v>0.86267846850149155</v>
      </c>
      <c r="AL84" s="79">
        <f t="shared" si="15"/>
        <v>174.51641108075037</v>
      </c>
      <c r="AM84" s="79">
        <f>MAX(0,(AL84-Constantes!$D$13)*(1-EXP(-Constantes!$D$23)))</f>
        <v>1.2909359040565267</v>
      </c>
      <c r="AN84" s="79">
        <f t="shared" si="16"/>
        <v>2.1536143725580184</v>
      </c>
      <c r="AO84" s="79">
        <f>0.0526*AH84*Observaciones!$F83^1.218</f>
        <v>0</v>
      </c>
      <c r="AP84" s="79">
        <f>AO84*Constantes!$F$29</f>
        <v>0</v>
      </c>
      <c r="AQ84" s="79">
        <f t="shared" si="17"/>
        <v>0</v>
      </c>
      <c r="AR84" s="16"/>
      <c r="AS84" s="78">
        <v>78</v>
      </c>
      <c r="AT84" s="79">
        <f>0.0526*Observaciones!$F83^2.218</f>
        <v>1.4813929535417848E-3</v>
      </c>
      <c r="AU84" s="79">
        <f>IF(Observaciones!$F83&gt;0.05*$AY$7,((Observaciones!$F83-0.05*$AY$7)^2)/(Observaciones!$F83+0.95*$AY$7),0)</f>
        <v>0</v>
      </c>
      <c r="AV84" s="79">
        <f>0.0526*AU84*Observaciones!$F83^1.218</f>
        <v>0</v>
      </c>
      <c r="AW84" s="30"/>
      <c r="AX84" s="30"/>
      <c r="AY84" s="110"/>
      <c r="AZ84" s="41"/>
    </row>
    <row r="85" spans="2:52" s="3" customFormat="1" x14ac:dyDescent="0.3">
      <c r="B85" s="40"/>
      <c r="C85" s="78">
        <v>79</v>
      </c>
      <c r="D85" s="136">
        <f>ETo!$I84*((1-Constantes!$D$19)*ETo!$K84+ETo!$L84)</f>
        <v>3.9049162116726213</v>
      </c>
      <c r="E85" s="79">
        <f>MIN(D85*Constantes!$D$17,0.8*(H84+Observaciones!$F84-F85-G85-Constantes!$D$14))</f>
        <v>1.9565137722755508</v>
      </c>
      <c r="F85" s="79">
        <f>IF(Observaciones!$F84&gt;0.05*Constantes!$D$18,((Observaciones!$F84-0.05*Constantes!$D$18)^2)/(Observaciones!$F84+0.95*Constantes!$D$18),0)</f>
        <v>8.8660201553169627E-4</v>
      </c>
      <c r="G85" s="79">
        <f>MAX(0,H84+Observaciones!$F84-F85-Constantes!$D$13)</f>
        <v>0</v>
      </c>
      <c r="H85" s="79">
        <f>H84+Observaciones!$F84-F85-E85-G85-I84</f>
        <v>34.74341803528992</v>
      </c>
      <c r="I85" s="79">
        <f>MAX(0,(H85-Constantes!$D$14)*(1-EXP(-Constantes!$D$22)))</f>
        <v>0.92801083091704495</v>
      </c>
      <c r="J85" s="79">
        <f t="shared" si="9"/>
        <v>161.3291628017821</v>
      </c>
      <c r="K85" s="79">
        <f>MAX(0,(J85-Constantes!$D$13)*(1-EXP(-Constantes!$D$23)))</f>
        <v>1.1609988058060234</v>
      </c>
      <c r="L85" s="79">
        <f t="shared" si="10"/>
        <v>2.0898962387386</v>
      </c>
      <c r="M85" s="79">
        <f>0.0526*F85*Observaciones!$F84^1.218</f>
        <v>2.2196827364926578E-4</v>
      </c>
      <c r="N85" s="79">
        <f>M85*Constantes!$D$29</f>
        <v>3.2942315574173045E-6</v>
      </c>
      <c r="O85" s="79">
        <f t="shared" si="11"/>
        <v>0.15762656041744955</v>
      </c>
      <c r="P85" s="16"/>
      <c r="Q85" s="78">
        <v>79</v>
      </c>
      <c r="R85" s="136">
        <f>ETo!$I84*((1-Constantes!$E$19)*ETo!$K84+ETo!$L84)</f>
        <v>4.2751664823180393</v>
      </c>
      <c r="S85" s="79">
        <f>MIN(R85*Constantes!$E$17,0.8*(V84+Observaciones!$F84-T85-U85-Constantes!$D$14))</f>
        <v>2.4639134527630531</v>
      </c>
      <c r="T85" s="79">
        <f>IF(Observaciones!$F84&gt;0.05*Constantes!$E$18,((Observaciones!$F84-0.05*Constantes!$E$18)^2)/(Observaciones!$F84+0.95*Constantes!$E$18),0)</f>
        <v>0</v>
      </c>
      <c r="U85" s="79">
        <f>MAX(0,V84+Observaciones!$F84-T85-Constantes!$D$13)</f>
        <v>0</v>
      </c>
      <c r="V85" s="79">
        <f>V84+Observaciones!$F84-T85-S85-U85-W84</f>
        <v>32.388013395692603</v>
      </c>
      <c r="W85" s="79">
        <f>MAX(0,(V85-Constantes!$D$14)*(1-EXP(-Constantes!$D$22)))</f>
        <v>0.84777710202490941</v>
      </c>
      <c r="X85" s="79">
        <f t="shared" si="12"/>
        <v>172.02050789828368</v>
      </c>
      <c r="Y85" s="79">
        <f>MAX(0,(X85-Constantes!$D$13)*(1-EXP(-Constantes!$D$23)))</f>
        <v>1.2663431755218599</v>
      </c>
      <c r="Z85" s="79">
        <f t="shared" si="13"/>
        <v>2.1141202775467693</v>
      </c>
      <c r="AA85" s="79">
        <f>0.0526*T85*Observaciones!$F84^1.218</f>
        <v>0</v>
      </c>
      <c r="AB85" s="79">
        <f>AA85*Constantes!$E$29</f>
        <v>0</v>
      </c>
      <c r="AC85" s="79">
        <f t="shared" si="14"/>
        <v>0</v>
      </c>
      <c r="AD85" s="16"/>
      <c r="AE85" s="78">
        <v>79</v>
      </c>
      <c r="AF85" s="136">
        <f>ETo!$I84*((1-Constantes!$F$19)*ETo!$K84+ETo!$L84)</f>
        <v>4.2222735865115499</v>
      </c>
      <c r="AG85" s="79">
        <f>MIN(AF85*Constantes!$F$17,0.8*(AJ84+Observaciones!$F84-AH85-AI85-Constantes!$D$14))</f>
        <v>2.2689147263340654</v>
      </c>
      <c r="AH85" s="79">
        <f>IF(Observaciones!$F84&gt;0.05*Constantes!$F$18,((Observaciones!$F84-0.05*Constantes!$F$18)^2)/(Observaciones!$F84+0.95*Constantes!$F$18),0)</f>
        <v>0</v>
      </c>
      <c r="AI85" s="79">
        <f>MAX(0,AJ84+Observaciones!$F84-AH85-Constantes!$D$13)</f>
        <v>0</v>
      </c>
      <c r="AJ85" s="79">
        <f>AJ84+Observaciones!$F84-AH85-AG85-AI85-AK84</f>
        <v>33.293876470432494</v>
      </c>
      <c r="AK85" s="79">
        <f>MAX(0,(AJ85-Constantes!$D$14)*(1-EXP(-Constantes!$D$22)))</f>
        <v>0.87863412384197703</v>
      </c>
      <c r="AL85" s="79">
        <f t="shared" si="15"/>
        <v>173.22547517669383</v>
      </c>
      <c r="AM85" s="79">
        <f>MAX(0,(AL85-Constantes!$D$13)*(1-EXP(-Constantes!$D$23)))</f>
        <v>1.2782160051168807</v>
      </c>
      <c r="AN85" s="79">
        <f t="shared" si="16"/>
        <v>2.1568501289588577</v>
      </c>
      <c r="AO85" s="79">
        <f>0.0526*AH85*Observaciones!$F84^1.218</f>
        <v>0</v>
      </c>
      <c r="AP85" s="79">
        <f>AO85*Constantes!$F$29</f>
        <v>0</v>
      </c>
      <c r="AQ85" s="79">
        <f t="shared" si="17"/>
        <v>0</v>
      </c>
      <c r="AR85" s="16"/>
      <c r="AS85" s="78">
        <v>79</v>
      </c>
      <c r="AT85" s="79">
        <f>0.0526*Observaciones!$F84^2.218</f>
        <v>0.90129028711731973</v>
      </c>
      <c r="AU85" s="79">
        <f>IF(Observaciones!$F84&gt;0.05*$AY$7,((Observaciones!$F84-0.05*$AY$7)^2)/(Observaciones!$F84+0.95*$AY$7),0)</f>
        <v>9.5607362379868999E-2</v>
      </c>
      <c r="AV85" s="79">
        <f>0.0526*AU85*Observaciones!$F84^1.218</f>
        <v>2.3936107524967155E-2</v>
      </c>
      <c r="AW85" s="30"/>
      <c r="AX85" s="30"/>
      <c r="AY85" s="110"/>
      <c r="AZ85" s="41"/>
    </row>
    <row r="86" spans="2:52" s="3" customFormat="1" x14ac:dyDescent="0.3">
      <c r="B86" s="40"/>
      <c r="C86" s="78">
        <v>80</v>
      </c>
      <c r="D86" s="136">
        <f>ETo!$I85*((1-Constantes!$D$19)*ETo!$K85+ETo!$L85)</f>
        <v>3.7623618685109763</v>
      </c>
      <c r="E86" s="79">
        <f>MIN(D86*Constantes!$D$17,0.8*(H85+Observaciones!$F85-F86-G86-Constantes!$D$14))</f>
        <v>1.8850885430069344</v>
      </c>
      <c r="F86" s="79">
        <f>IF(Observaciones!$F85&gt;0.05*Constantes!$D$18,((Observaciones!$F85-0.05*Constantes!$D$18)^2)/(Observaciones!$F85+0.95*Constantes!$D$18),0)</f>
        <v>0</v>
      </c>
      <c r="G86" s="79">
        <f>MAX(0,H85+Observaciones!$F85-F86-Constantes!$D$13)</f>
        <v>0</v>
      </c>
      <c r="H86" s="79">
        <f>H85+Observaciones!$F85-F86-E86-G86-I85</f>
        <v>31.930318661365938</v>
      </c>
      <c r="I86" s="79">
        <f>MAX(0,(H86-Constantes!$D$14)*(1-EXP(-Constantes!$D$22)))</f>
        <v>0.83218633914197571</v>
      </c>
      <c r="J86" s="79">
        <f t="shared" si="9"/>
        <v>160.16816399597607</v>
      </c>
      <c r="K86" s="79">
        <f>MAX(0,(J86-Constantes!$D$13)*(1-EXP(-Constantes!$D$23)))</f>
        <v>1.1495592080440453</v>
      </c>
      <c r="L86" s="79">
        <f t="shared" si="10"/>
        <v>1.981745547186021</v>
      </c>
      <c r="M86" s="79">
        <f>0.0526*F86*Observaciones!$F85^1.218</f>
        <v>0</v>
      </c>
      <c r="N86" s="79">
        <f>M86*Constantes!$D$29</f>
        <v>0</v>
      </c>
      <c r="O86" s="79">
        <f t="shared" si="11"/>
        <v>0</v>
      </c>
      <c r="P86" s="16"/>
      <c r="Q86" s="78">
        <v>80</v>
      </c>
      <c r="R86" s="136">
        <f>ETo!$I85*((1-Constantes!$E$19)*ETo!$K85+ETo!$L85)</f>
        <v>4.121205510997159</v>
      </c>
      <c r="S86" s="79">
        <f>MIN(R86*Constantes!$E$17,0.8*(V85+Observaciones!$F85-T86-U86-Constantes!$D$14))</f>
        <v>2.3751808829305214</v>
      </c>
      <c r="T86" s="79">
        <f>IF(Observaciones!$F85&gt;0.05*Constantes!$E$18,((Observaciones!$F85-0.05*Constantes!$E$18)^2)/(Observaciones!$F85+0.95*Constantes!$E$18),0)</f>
        <v>0</v>
      </c>
      <c r="U86" s="79">
        <f>MAX(0,V85+Observaciones!$F85-T86-Constantes!$D$13)</f>
        <v>0</v>
      </c>
      <c r="V86" s="79">
        <f>V85+Observaciones!$F85-T86-S86-U86-W85</f>
        <v>29.165055410737171</v>
      </c>
      <c r="W86" s="79">
        <f>MAX(0,(V86-Constantes!$D$14)*(1-EXP(-Constantes!$D$22)))</f>
        <v>0.73799132133634515</v>
      </c>
      <c r="X86" s="79">
        <f t="shared" si="12"/>
        <v>170.75416472276183</v>
      </c>
      <c r="Y86" s="79">
        <f>MAX(0,(X86-Constantes!$D$13)*(1-EXP(-Constantes!$D$23)))</f>
        <v>1.2538655945939978</v>
      </c>
      <c r="Z86" s="79">
        <f t="shared" si="13"/>
        <v>1.991856915930343</v>
      </c>
      <c r="AA86" s="79">
        <f>0.0526*T86*Observaciones!$F85^1.218</f>
        <v>0</v>
      </c>
      <c r="AB86" s="79">
        <f>AA86*Constantes!$E$29</f>
        <v>0</v>
      </c>
      <c r="AC86" s="79">
        <f t="shared" si="14"/>
        <v>0</v>
      </c>
      <c r="AD86" s="16"/>
      <c r="AE86" s="78">
        <v>80</v>
      </c>
      <c r="AF86" s="136">
        <f>ETo!$I85*((1-Constantes!$F$19)*ETo!$K85+ETo!$L85)</f>
        <v>4.0699421334991328</v>
      </c>
      <c r="AG86" s="79">
        <f>MIN(AF86*Constantes!$F$17,0.8*(AJ85+Observaciones!$F85-AH86-AI86-Constantes!$D$14))</f>
        <v>2.1870566775975084</v>
      </c>
      <c r="AH86" s="79">
        <f>IF(Observaciones!$F85&gt;0.05*Constantes!$F$18,((Observaciones!$F85-0.05*Constantes!$F$18)^2)/(Observaciones!$F85+0.95*Constantes!$F$18),0)</f>
        <v>0</v>
      </c>
      <c r="AI86" s="79">
        <f>MAX(0,AJ85+Observaciones!$F85-AH86-Constantes!$D$13)</f>
        <v>0</v>
      </c>
      <c r="AJ86" s="79">
        <f>AJ85+Observaciones!$F85-AH86-AG86-AI86-AK85</f>
        <v>30.22818566899301</v>
      </c>
      <c r="AK86" s="79">
        <f>MAX(0,(AJ86-Constantes!$D$14)*(1-EXP(-Constantes!$D$22)))</f>
        <v>0.77420544076361597</v>
      </c>
      <c r="AL86" s="79">
        <f t="shared" si="15"/>
        <v>171.94725917157695</v>
      </c>
      <c r="AM86" s="79">
        <f>MAX(0,(AL86-Constantes!$D$13)*(1-EXP(-Constantes!$D$23)))</f>
        <v>1.2656214383711311</v>
      </c>
      <c r="AN86" s="79">
        <f t="shared" si="16"/>
        <v>2.0398268791347469</v>
      </c>
      <c r="AO86" s="79">
        <f>0.0526*AH86*Observaciones!$F85^1.218</f>
        <v>0</v>
      </c>
      <c r="AP86" s="79">
        <f>AO86*Constantes!$F$29</f>
        <v>0</v>
      </c>
      <c r="AQ86" s="79">
        <f t="shared" si="17"/>
        <v>0</v>
      </c>
      <c r="AR86" s="16"/>
      <c r="AS86" s="78">
        <v>80</v>
      </c>
      <c r="AT86" s="79">
        <f>0.0526*Observaciones!$F85^2.218</f>
        <v>0</v>
      </c>
      <c r="AU86" s="79">
        <f>IF(Observaciones!$F85&gt;0.05*$AY$7,((Observaciones!$F85-0.05*$AY$7)^2)/(Observaciones!$F85+0.95*$AY$7),0)</f>
        <v>0</v>
      </c>
      <c r="AV86" s="79">
        <f>0.0526*AU86*Observaciones!$F85^1.218</f>
        <v>0</v>
      </c>
      <c r="AW86" s="30"/>
      <c r="AX86" s="30"/>
      <c r="AY86" s="110"/>
      <c r="AZ86" s="41"/>
    </row>
    <row r="87" spans="2:52" s="3" customFormat="1" x14ac:dyDescent="0.3">
      <c r="B87" s="40"/>
      <c r="C87" s="78">
        <v>81</v>
      </c>
      <c r="D87" s="136">
        <f>ETo!$I86*((1-Constantes!$D$19)*ETo!$K86+ETo!$L86)</f>
        <v>3.7650813674142367</v>
      </c>
      <c r="E87" s="79">
        <f>MIN(D87*Constantes!$D$17,0.8*(H86+Observaciones!$F86-F87-G87-Constantes!$D$14))</f>
        <v>1.8864511169443758</v>
      </c>
      <c r="F87" s="79">
        <f>IF(Observaciones!$F86&gt;0.05*Constantes!$D$18,((Observaciones!$F86-0.05*Constantes!$D$18)^2)/(Observaciones!$F86+0.95*Constantes!$D$18),0)</f>
        <v>0</v>
      </c>
      <c r="G87" s="79">
        <f>MAX(0,H86+Observaciones!$F86-F87-Constantes!$D$13)</f>
        <v>0</v>
      </c>
      <c r="H87" s="79">
        <f>H86+Observaciones!$F86-F87-E87-G87-I86</f>
        <v>30.911681205279589</v>
      </c>
      <c r="I87" s="79">
        <f>MAX(0,(H87-Constantes!$D$14)*(1-EXP(-Constantes!$D$22)))</f>
        <v>0.79748780789301821</v>
      </c>
      <c r="J87" s="79">
        <f t="shared" si="9"/>
        <v>159.01860478793202</v>
      </c>
      <c r="K87" s="79">
        <f>MAX(0,(J87-Constantes!$D$13)*(1-EXP(-Constantes!$D$23)))</f>
        <v>1.138232327363516</v>
      </c>
      <c r="L87" s="79">
        <f t="shared" si="10"/>
        <v>1.9357201352565343</v>
      </c>
      <c r="M87" s="79">
        <f>0.0526*F87*Observaciones!$F86^1.218</f>
        <v>0</v>
      </c>
      <c r="N87" s="79">
        <f>M87*Constantes!$D$29</f>
        <v>0</v>
      </c>
      <c r="O87" s="79">
        <f t="shared" si="11"/>
        <v>0</v>
      </c>
      <c r="P87" s="16"/>
      <c r="Q87" s="78">
        <v>81</v>
      </c>
      <c r="R87" s="136">
        <f>ETo!$I86*((1-Constantes!$E$19)*ETo!$K86+ETo!$L86)</f>
        <v>4.1243539711461876</v>
      </c>
      <c r="S87" s="79">
        <f>MIN(R87*Constantes!$E$17,0.8*(V86+Observaciones!$F86-T87-U87-Constantes!$D$14))</f>
        <v>2.3769954399422226</v>
      </c>
      <c r="T87" s="79">
        <f>IF(Observaciones!$F86&gt;0.05*Constantes!$E$18,((Observaciones!$F86-0.05*Constantes!$E$18)^2)/(Observaciones!$F86+0.95*Constantes!$E$18),0)</f>
        <v>0</v>
      </c>
      <c r="U87" s="79">
        <f>MAX(0,V86+Observaciones!$F86-T87-Constantes!$D$13)</f>
        <v>0</v>
      </c>
      <c r="V87" s="79">
        <f>V86+Observaciones!$F86-T87-S87-U87-W86</f>
        <v>27.750068649458601</v>
      </c>
      <c r="W87" s="79">
        <f>MAX(0,(V87-Constantes!$D$14)*(1-EXP(-Constantes!$D$22)))</f>
        <v>0.68979167772445393</v>
      </c>
      <c r="X87" s="79">
        <f t="shared" si="12"/>
        <v>169.50029912816782</v>
      </c>
      <c r="Y87" s="79">
        <f>MAX(0,(X87-Constantes!$D$13)*(1-EXP(-Constantes!$D$23)))</f>
        <v>1.241510958242946</v>
      </c>
      <c r="Z87" s="79">
        <f t="shared" si="13"/>
        <v>1.9313026359673999</v>
      </c>
      <c r="AA87" s="79">
        <f>0.0526*T87*Observaciones!$F86^1.218</f>
        <v>0</v>
      </c>
      <c r="AB87" s="79">
        <f>AA87*Constantes!$E$29</f>
        <v>0</v>
      </c>
      <c r="AC87" s="79">
        <f t="shared" si="14"/>
        <v>0</v>
      </c>
      <c r="AD87" s="16"/>
      <c r="AE87" s="78">
        <v>81</v>
      </c>
      <c r="AF87" s="136">
        <f>ETo!$I86*((1-Constantes!$F$19)*ETo!$K86+ETo!$L86)</f>
        <v>4.0730293134701938</v>
      </c>
      <c r="AG87" s="79">
        <f>MIN(AF87*Constantes!$F$17,0.8*(AJ86+Observaciones!$F86-AH87-AI87-Constantes!$D$14))</f>
        <v>2.1887156293342129</v>
      </c>
      <c r="AH87" s="79">
        <f>IF(Observaciones!$F86&gt;0.05*Constantes!$F$18,((Observaciones!$F86-0.05*Constantes!$F$18)^2)/(Observaciones!$F86+0.95*Constantes!$F$18),0)</f>
        <v>0</v>
      </c>
      <c r="AI87" s="79">
        <f>MAX(0,AJ86+Observaciones!$F86-AH87-Constantes!$D$13)</f>
        <v>0</v>
      </c>
      <c r="AJ87" s="79">
        <f>AJ86+Observaciones!$F86-AH87-AG87-AI87-AK86</f>
        <v>28.965264598895182</v>
      </c>
      <c r="AK87" s="79">
        <f>MAX(0,(AJ87-Constantes!$D$14)*(1-EXP(-Constantes!$D$22)))</f>
        <v>0.73118571283792155</v>
      </c>
      <c r="AL87" s="79">
        <f t="shared" si="15"/>
        <v>170.6816377332058</v>
      </c>
      <c r="AM87" s="79">
        <f>MAX(0,(AL87-Constantes!$D$13)*(1-EXP(-Constantes!$D$23)))</f>
        <v>1.2531509688913194</v>
      </c>
      <c r="AN87" s="79">
        <f t="shared" si="16"/>
        <v>1.9843366817292409</v>
      </c>
      <c r="AO87" s="79">
        <f>0.0526*AH87*Observaciones!$F86^1.218</f>
        <v>0</v>
      </c>
      <c r="AP87" s="79">
        <f>AO87*Constantes!$F$29</f>
        <v>0</v>
      </c>
      <c r="AQ87" s="79">
        <f t="shared" si="17"/>
        <v>0</v>
      </c>
      <c r="AR87" s="16"/>
      <c r="AS87" s="78">
        <v>81</v>
      </c>
      <c r="AT87" s="79">
        <f>0.0526*Observaciones!$F86^2.218</f>
        <v>0.17065595668433275</v>
      </c>
      <c r="AU87" s="79">
        <f>IF(Observaciones!$F86&gt;0.05*$AY$7,((Observaciones!$F86-0.05*$AY$7)^2)/(Observaciones!$F86+0.95*$AY$7),0)</f>
        <v>0</v>
      </c>
      <c r="AV87" s="79">
        <f>0.0526*AU87*Observaciones!$F86^1.218</f>
        <v>0</v>
      </c>
      <c r="AW87" s="30"/>
      <c r="AX87" s="30"/>
      <c r="AY87" s="110"/>
      <c r="AZ87" s="41"/>
    </row>
    <row r="88" spans="2:52" s="3" customFormat="1" x14ac:dyDescent="0.3">
      <c r="B88" s="40"/>
      <c r="C88" s="78">
        <v>82</v>
      </c>
      <c r="D88" s="136">
        <f>ETo!$I87*((1-Constantes!$D$19)*ETo!$K87+ETo!$L87)</f>
        <v>3.6275926075718496</v>
      </c>
      <c r="E88" s="79">
        <f>MIN(D88*Constantes!$D$17,0.8*(H87+Observaciones!$F87-F88-G88-Constantes!$D$14))</f>
        <v>1.8175639404767676</v>
      </c>
      <c r="F88" s="79">
        <f>IF(Observaciones!$F87&gt;0.05*Constantes!$D$18,((Observaciones!$F87-0.05*Constantes!$D$18)^2)/(Observaciones!$F87+0.95*Constantes!$D$18),0)</f>
        <v>0</v>
      </c>
      <c r="G88" s="79">
        <f>MAX(0,H87+Observaciones!$F87-F88-Constantes!$D$13)</f>
        <v>0</v>
      </c>
      <c r="H88" s="79">
        <f>H87+Observaciones!$F87-F88-E88-G88-I87</f>
        <v>30.596629456909806</v>
      </c>
      <c r="I88" s="79">
        <f>MAX(0,(H88-Constantes!$D$14)*(1-EXP(-Constantes!$D$22)))</f>
        <v>0.78675598876489761</v>
      </c>
      <c r="J88" s="79">
        <f t="shared" si="9"/>
        <v>157.88037246056851</v>
      </c>
      <c r="K88" s="79">
        <f>MAX(0,(J88-Constantes!$D$13)*(1-EXP(-Constantes!$D$23)))</f>
        <v>1.1270170531361847</v>
      </c>
      <c r="L88" s="79">
        <f t="shared" si="10"/>
        <v>1.9137730419010823</v>
      </c>
      <c r="M88" s="79">
        <f>0.0526*F88*Observaciones!$F87^1.218</f>
        <v>0</v>
      </c>
      <c r="N88" s="79">
        <f>M88*Constantes!$D$29</f>
        <v>0</v>
      </c>
      <c r="O88" s="79">
        <f t="shared" si="11"/>
        <v>0</v>
      </c>
      <c r="P88" s="16"/>
      <c r="Q88" s="78">
        <v>82</v>
      </c>
      <c r="R88" s="136">
        <f>ETo!$I87*((1-Constantes!$E$19)*ETo!$K87+ETo!$L87)</f>
        <v>3.9754537197572475</v>
      </c>
      <c r="S88" s="79">
        <f>MIN(R88*Constantes!$E$17,0.8*(V87+Observaciones!$F87-T88-U88-Constantes!$D$14))</f>
        <v>2.2911795228231107</v>
      </c>
      <c r="T88" s="79">
        <f>IF(Observaciones!$F87&gt;0.05*Constantes!$E$18,((Observaciones!$F87-0.05*Constantes!$E$18)^2)/(Observaciones!$F87+0.95*Constantes!$E$18),0)</f>
        <v>0</v>
      </c>
      <c r="U88" s="79">
        <f>MAX(0,V87+Observaciones!$F87-T88-Constantes!$D$13)</f>
        <v>0</v>
      </c>
      <c r="V88" s="79">
        <f>V87+Observaciones!$F87-T88-S88-U88-W87</f>
        <v>27.069097448911037</v>
      </c>
      <c r="W88" s="79">
        <f>MAX(0,(V88-Constantes!$D$14)*(1-EXP(-Constantes!$D$22)))</f>
        <v>0.66659529873734868</v>
      </c>
      <c r="X88" s="79">
        <f t="shared" si="12"/>
        <v>168.25878816992488</v>
      </c>
      <c r="Y88" s="79">
        <f>MAX(0,(X88-Constantes!$D$13)*(1-EXP(-Constantes!$D$23)))</f>
        <v>1.2292780550665063</v>
      </c>
      <c r="Z88" s="79">
        <f t="shared" si="13"/>
        <v>1.895873353803855</v>
      </c>
      <c r="AA88" s="79">
        <f>0.0526*T88*Observaciones!$F87^1.218</f>
        <v>0</v>
      </c>
      <c r="AB88" s="79">
        <f>AA88*Constantes!$E$29</f>
        <v>0</v>
      </c>
      <c r="AC88" s="79">
        <f t="shared" si="14"/>
        <v>0</v>
      </c>
      <c r="AD88" s="16"/>
      <c r="AE88" s="78">
        <v>82</v>
      </c>
      <c r="AF88" s="136">
        <f>ETo!$I87*((1-Constantes!$F$19)*ETo!$K87+ETo!$L87)</f>
        <v>3.9257592751593342</v>
      </c>
      <c r="AG88" s="79">
        <f>MIN(AF88*Constantes!$F$17,0.8*(AJ87+Observaciones!$F87-AH88-AI88-Constantes!$D$14))</f>
        <v>2.1095774229094224</v>
      </c>
      <c r="AH88" s="79">
        <f>IF(Observaciones!$F87&gt;0.05*Constantes!$F$18,((Observaciones!$F87-0.05*Constantes!$F$18)^2)/(Observaciones!$F87+0.95*Constantes!$F$18),0)</f>
        <v>0</v>
      </c>
      <c r="AI88" s="79">
        <f>MAX(0,AJ87+Observaciones!$F87-AH88-Constantes!$D$13)</f>
        <v>0</v>
      </c>
      <c r="AJ88" s="79">
        <f>AJ87+Observaciones!$F87-AH88-AG88-AI88-AK87</f>
        <v>28.424501463147841</v>
      </c>
      <c r="AK88" s="79">
        <f>MAX(0,(AJ88-Constantes!$D$14)*(1-EXP(-Constantes!$D$22)))</f>
        <v>0.71276533525225505</v>
      </c>
      <c r="AL88" s="79">
        <f t="shared" si="15"/>
        <v>169.42848676431447</v>
      </c>
      <c r="AM88" s="79">
        <f>MAX(0,(AL88-Constantes!$D$13)*(1-EXP(-Constantes!$D$23)))</f>
        <v>1.2408033739175264</v>
      </c>
      <c r="AN88" s="79">
        <f t="shared" si="16"/>
        <v>1.9535687091697813</v>
      </c>
      <c r="AO88" s="79">
        <f>0.0526*AH88*Observaciones!$F87^1.218</f>
        <v>0</v>
      </c>
      <c r="AP88" s="79">
        <f>AO88*Constantes!$F$29</f>
        <v>0</v>
      </c>
      <c r="AQ88" s="79">
        <f t="shared" si="17"/>
        <v>0</v>
      </c>
      <c r="AR88" s="16"/>
      <c r="AS88" s="78">
        <v>82</v>
      </c>
      <c r="AT88" s="79">
        <f>0.0526*Observaciones!$F87^2.218</f>
        <v>0.33365534346892783</v>
      </c>
      <c r="AU88" s="79">
        <f>IF(Observaciones!$F87&gt;0.05*$AY$7,((Observaciones!$F87-0.05*$AY$7)^2)/(Observaciones!$F87+0.95*$AY$7),0)</f>
        <v>9.1701390926697667E-3</v>
      </c>
      <c r="AV88" s="79">
        <f>0.0526*AU88*Observaciones!$F87^1.218</f>
        <v>1.3302895254880757E-3</v>
      </c>
      <c r="AW88" s="30"/>
      <c r="AX88" s="30"/>
      <c r="AY88" s="110"/>
      <c r="AZ88" s="41"/>
    </row>
    <row r="89" spans="2:52" s="3" customFormat="1" x14ac:dyDescent="0.3">
      <c r="B89" s="40"/>
      <c r="C89" s="78">
        <v>83</v>
      </c>
      <c r="D89" s="136">
        <f>ETo!$I88*((1-Constantes!$D$19)*ETo!$K88+ETo!$L88)</f>
        <v>3.7216195124851996</v>
      </c>
      <c r="E89" s="79">
        <f>MIN(D89*Constantes!$D$17,0.8*(H88+Observaciones!$F88-F89-G89-Constantes!$D$14))</f>
        <v>1.8646750497695874</v>
      </c>
      <c r="F89" s="79">
        <f>IF(Observaciones!$F88&gt;0.05*Constantes!$D$18,((Observaciones!$F88-0.05*Constantes!$D$18)^2)/(Observaciones!$F88+0.95*Constantes!$D$18),0)</f>
        <v>0</v>
      </c>
      <c r="G89" s="79">
        <f>MAX(0,H88+Observaciones!$F88-F89-Constantes!$D$13)</f>
        <v>0</v>
      </c>
      <c r="H89" s="79">
        <f>H88+Observaciones!$F88-F89-E89-G89-I88</f>
        <v>27.94519841837532</v>
      </c>
      <c r="I89" s="79">
        <f>MAX(0,(H89-Constantes!$D$14)*(1-EXP(-Constantes!$D$22)))</f>
        <v>0.69643851398980383</v>
      </c>
      <c r="J89" s="79">
        <f t="shared" si="9"/>
        <v>156.75335540743234</v>
      </c>
      <c r="K89" s="79">
        <f>MAX(0,(J89-Constantes!$D$13)*(1-EXP(-Constantes!$D$23)))</f>
        <v>1.1159122856770856</v>
      </c>
      <c r="L89" s="79">
        <f t="shared" si="10"/>
        <v>1.8123507996668895</v>
      </c>
      <c r="M89" s="79">
        <f>0.0526*F89*Observaciones!$F88^1.218</f>
        <v>0</v>
      </c>
      <c r="N89" s="79">
        <f>M89*Constantes!$D$29</f>
        <v>0</v>
      </c>
      <c r="O89" s="79">
        <f t="shared" si="11"/>
        <v>0</v>
      </c>
      <c r="P89" s="16"/>
      <c r="Q89" s="78">
        <v>83</v>
      </c>
      <c r="R89" s="136">
        <f>ETo!$I88*((1-Constantes!$E$19)*ETo!$K88+ETo!$L88)</f>
        <v>4.0777009613425177</v>
      </c>
      <c r="S89" s="79">
        <f>MIN(R89*Constantes!$E$17,0.8*(V88+Observaciones!$F88-T89-U89-Constantes!$D$14))</f>
        <v>2.35010783709855</v>
      </c>
      <c r="T89" s="79">
        <f>IF(Observaciones!$F88&gt;0.05*Constantes!$E$18,((Observaciones!$F88-0.05*Constantes!$E$18)^2)/(Observaciones!$F88+0.95*Constantes!$E$18),0)</f>
        <v>0</v>
      </c>
      <c r="U89" s="79">
        <f>MAX(0,V88+Observaciones!$F88-T89-Constantes!$D$13)</f>
        <v>0</v>
      </c>
      <c r="V89" s="79">
        <f>V88+Observaciones!$F88-T89-S89-U89-W88</f>
        <v>24.052394313075141</v>
      </c>
      <c r="W89" s="79">
        <f>MAX(0,(V89-Constantes!$D$14)*(1-EXP(-Constantes!$D$22)))</f>
        <v>0.56383531538684784</v>
      </c>
      <c r="X89" s="79">
        <f t="shared" si="12"/>
        <v>167.02951011485837</v>
      </c>
      <c r="Y89" s="79">
        <f>MAX(0,(X89-Constantes!$D$13)*(1-EXP(-Constantes!$D$23)))</f>
        <v>1.2171656855987145</v>
      </c>
      <c r="Z89" s="79">
        <f t="shared" si="13"/>
        <v>1.7810010009855624</v>
      </c>
      <c r="AA89" s="79">
        <f>0.0526*T89*Observaciones!$F88^1.218</f>
        <v>0</v>
      </c>
      <c r="AB89" s="79">
        <f>AA89*Constantes!$E$29</f>
        <v>0</v>
      </c>
      <c r="AC89" s="79">
        <f t="shared" si="14"/>
        <v>0</v>
      </c>
      <c r="AD89" s="16"/>
      <c r="AE89" s="78">
        <v>83</v>
      </c>
      <c r="AF89" s="136">
        <f>ETo!$I88*((1-Constantes!$F$19)*ETo!$K88+ETo!$L88)</f>
        <v>4.0268321829343288</v>
      </c>
      <c r="AG89" s="79">
        <f>MIN(AF89*Constantes!$F$17,0.8*(AJ88+Observaciones!$F88-AH89-AI89-Constantes!$D$14))</f>
        <v>2.1638907695425473</v>
      </c>
      <c r="AH89" s="79">
        <f>IF(Observaciones!$F88&gt;0.05*Constantes!$F$18,((Observaciones!$F88-0.05*Constantes!$F$18)^2)/(Observaciones!$F88+0.95*Constantes!$F$18),0)</f>
        <v>0</v>
      </c>
      <c r="AI89" s="79">
        <f>MAX(0,AJ88+Observaciones!$F88-AH89-Constantes!$D$13)</f>
        <v>0</v>
      </c>
      <c r="AJ89" s="79">
        <f>AJ88+Observaciones!$F88-AH89-AG89-AI89-AK88</f>
        <v>25.54784535835304</v>
      </c>
      <c r="AK89" s="79">
        <f>MAX(0,(AJ89-Constantes!$D$14)*(1-EXP(-Constantes!$D$22)))</f>
        <v>0.61477586790219008</v>
      </c>
      <c r="AL89" s="79">
        <f t="shared" si="15"/>
        <v>168.18768339039696</v>
      </c>
      <c r="AM89" s="79">
        <f>MAX(0,(AL89-Constantes!$D$13)*(1-EXP(-Constantes!$D$23)))</f>
        <v>1.2285774427379788</v>
      </c>
      <c r="AN89" s="79">
        <f t="shared" si="16"/>
        <v>1.8433533106401687</v>
      </c>
      <c r="AO89" s="79">
        <f>0.0526*AH89*Observaciones!$F88^1.218</f>
        <v>0</v>
      </c>
      <c r="AP89" s="79">
        <f>AO89*Constantes!$F$29</f>
        <v>0</v>
      </c>
      <c r="AQ89" s="79">
        <f t="shared" si="17"/>
        <v>0</v>
      </c>
      <c r="AR89" s="16"/>
      <c r="AS89" s="78">
        <v>83</v>
      </c>
      <c r="AT89" s="79">
        <f>0.0526*Observaciones!$F88^2.218</f>
        <v>0</v>
      </c>
      <c r="AU89" s="79">
        <f>IF(Observaciones!$F88&gt;0.05*$AY$7,((Observaciones!$F88-0.05*$AY$7)^2)/(Observaciones!$F88+0.95*$AY$7),0)</f>
        <v>0</v>
      </c>
      <c r="AV89" s="79">
        <f>0.0526*AU89*Observaciones!$F88^1.218</f>
        <v>0</v>
      </c>
      <c r="AW89" s="30"/>
      <c r="AX89" s="30"/>
      <c r="AY89" s="110"/>
      <c r="AZ89" s="41"/>
    </row>
    <row r="90" spans="2:52" s="3" customFormat="1" x14ac:dyDescent="0.3">
      <c r="B90" s="40"/>
      <c r="C90" s="78">
        <v>84</v>
      </c>
      <c r="D90" s="136">
        <f>ETo!$I89*((1-Constantes!$D$19)*ETo!$K89+ETo!$L89)</f>
        <v>3.8710226099654768</v>
      </c>
      <c r="E90" s="79">
        <f>MIN(D90*Constantes!$D$17,0.8*(H89+Observaciones!$F89-F90-G90-Constantes!$D$14))</f>
        <v>1.9395317693496426</v>
      </c>
      <c r="F90" s="79">
        <f>IF(Observaciones!$F89&gt;0.05*Constantes!$D$18,((Observaciones!$F89-0.05*Constantes!$D$18)^2)/(Observaciones!$F89+0.95*Constantes!$D$18),0)</f>
        <v>0</v>
      </c>
      <c r="G90" s="79">
        <f>MAX(0,H89+Observaciones!$F89-F90-Constantes!$D$13)</f>
        <v>0</v>
      </c>
      <c r="H90" s="79">
        <f>H89+Observaciones!$F89-F90-E90-G90-I89</f>
        <v>25.309228135035873</v>
      </c>
      <c r="I90" s="79">
        <f>MAX(0,(H90-Constantes!$D$14)*(1-EXP(-Constantes!$D$22)))</f>
        <v>0.60664768929424739</v>
      </c>
      <c r="J90" s="79">
        <f t="shared" si="9"/>
        <v>155.63744312175524</v>
      </c>
      <c r="K90" s="79">
        <f>MAX(0,(J90-Constantes!$D$13)*(1-EXP(-Constantes!$D$23)))</f>
        <v>1.1049169361367104</v>
      </c>
      <c r="L90" s="79">
        <f t="shared" si="10"/>
        <v>1.7115646254309578</v>
      </c>
      <c r="M90" s="79">
        <f>0.0526*F90*Observaciones!$F89^1.218</f>
        <v>0</v>
      </c>
      <c r="N90" s="79">
        <f>M90*Constantes!$D$29</f>
        <v>0</v>
      </c>
      <c r="O90" s="79">
        <f t="shared" si="11"/>
        <v>0</v>
      </c>
      <c r="P90" s="16"/>
      <c r="Q90" s="78">
        <v>84</v>
      </c>
      <c r="R90" s="136">
        <f>ETo!$I89*((1-Constantes!$E$19)*ETo!$K89+ETo!$L89)</f>
        <v>4.2393749625990269</v>
      </c>
      <c r="S90" s="79">
        <f>MIN(R90*Constantes!$E$17,0.8*(V89+Observaciones!$F89-T90-U90-Constantes!$D$14))</f>
        <v>2.443285669659109</v>
      </c>
      <c r="T90" s="79">
        <f>IF(Observaciones!$F89&gt;0.05*Constantes!$E$18,((Observaciones!$F89-0.05*Constantes!$E$18)^2)/(Observaciones!$F89+0.95*Constantes!$E$18),0)</f>
        <v>0</v>
      </c>
      <c r="U90" s="79">
        <f>MAX(0,V89+Observaciones!$F89-T90-Constantes!$D$13)</f>
        <v>0</v>
      </c>
      <c r="V90" s="79">
        <f>V89+Observaciones!$F89-T90-S90-U90-W89</f>
        <v>21.045273328029186</v>
      </c>
      <c r="W90" s="79">
        <f>MAX(0,(V90-Constantes!$D$14)*(1-EXP(-Constantes!$D$22)))</f>
        <v>0.46140173526904815</v>
      </c>
      <c r="X90" s="79">
        <f t="shared" si="12"/>
        <v>165.81234442925967</v>
      </c>
      <c r="Y90" s="79">
        <f>MAX(0,(X90-Constantes!$D$13)*(1-EXP(-Constantes!$D$23)))</f>
        <v>1.2051726621922307</v>
      </c>
      <c r="Z90" s="79">
        <f t="shared" si="13"/>
        <v>1.6665743974612788</v>
      </c>
      <c r="AA90" s="79">
        <f>0.0526*T90*Observaciones!$F89^1.218</f>
        <v>0</v>
      </c>
      <c r="AB90" s="79">
        <f>AA90*Constantes!$E$29</f>
        <v>0</v>
      </c>
      <c r="AC90" s="79">
        <f t="shared" si="14"/>
        <v>0</v>
      </c>
      <c r="AD90" s="16"/>
      <c r="AE90" s="78">
        <v>84</v>
      </c>
      <c r="AF90" s="136">
        <f>ETo!$I89*((1-Constantes!$F$19)*ETo!$K89+ETo!$L89)</f>
        <v>4.1867531979370911</v>
      </c>
      <c r="AG90" s="79">
        <f>MIN(AF90*Constantes!$F$17,0.8*(AJ89+Observaciones!$F89-AH90-AI90-Constantes!$D$14))</f>
        <v>2.2498272060513536</v>
      </c>
      <c r="AH90" s="79">
        <f>IF(Observaciones!$F89&gt;0.05*Constantes!$F$18,((Observaciones!$F89-0.05*Constantes!$F$18)^2)/(Observaciones!$F89+0.95*Constantes!$F$18),0)</f>
        <v>0</v>
      </c>
      <c r="AI90" s="79">
        <f>MAX(0,AJ89+Observaciones!$F89-AH90-Constantes!$D$13)</f>
        <v>0</v>
      </c>
      <c r="AJ90" s="79">
        <f>AJ89+Observaciones!$F89-AH90-AG90-AI90-AK89</f>
        <v>22.683242284399498</v>
      </c>
      <c r="AK90" s="79">
        <f>MAX(0,(AJ90-Constantes!$D$14)*(1-EXP(-Constantes!$D$22)))</f>
        <v>0.51719697103016038</v>
      </c>
      <c r="AL90" s="79">
        <f t="shared" si="15"/>
        <v>166.95910594765897</v>
      </c>
      <c r="AM90" s="79">
        <f>MAX(0,(AL90-Constantes!$D$13)*(1-EXP(-Constantes!$D$23)))</f>
        <v>1.2164719765703327</v>
      </c>
      <c r="AN90" s="79">
        <f t="shared" si="16"/>
        <v>1.7336689476004929</v>
      </c>
      <c r="AO90" s="79">
        <f>0.0526*AH90*Observaciones!$F89^1.218</f>
        <v>0</v>
      </c>
      <c r="AP90" s="79">
        <f>AO90*Constantes!$F$29</f>
        <v>0</v>
      </c>
      <c r="AQ90" s="79">
        <f t="shared" si="17"/>
        <v>0</v>
      </c>
      <c r="AR90" s="16"/>
      <c r="AS90" s="78">
        <v>84</v>
      </c>
      <c r="AT90" s="79">
        <f>0.0526*Observaciones!$F89^2.218</f>
        <v>0</v>
      </c>
      <c r="AU90" s="79">
        <f>IF(Observaciones!$F89&gt;0.05*$AY$7,((Observaciones!$F89-0.05*$AY$7)^2)/(Observaciones!$F89+0.95*$AY$7),0)</f>
        <v>0</v>
      </c>
      <c r="AV90" s="79">
        <f>0.0526*AU90*Observaciones!$F89^1.218</f>
        <v>0</v>
      </c>
      <c r="AW90" s="30"/>
      <c r="AX90" s="30"/>
      <c r="AY90" s="110"/>
      <c r="AZ90" s="41"/>
    </row>
    <row r="91" spans="2:52" s="3" customFormat="1" x14ac:dyDescent="0.3">
      <c r="B91" s="40"/>
      <c r="C91" s="78">
        <v>85</v>
      </c>
      <c r="D91" s="136">
        <f>ETo!$I90*((1-Constantes!$D$19)*ETo!$K90+ETo!$L90)</f>
        <v>3.7686258089049285</v>
      </c>
      <c r="E91" s="79">
        <f>MIN(D91*Constantes!$D$17,0.8*(H90+Observaciones!$F90-F91-G91-Constantes!$D$14))</f>
        <v>1.8882270189652268</v>
      </c>
      <c r="F91" s="79">
        <f>IF(Observaciones!$F90&gt;0.05*Constantes!$D$18,((Observaciones!$F90-0.05*Constantes!$D$18)^2)/(Observaciones!$F90+0.95*Constantes!$D$18),0)</f>
        <v>0</v>
      </c>
      <c r="G91" s="79">
        <f>MAX(0,H90+Observaciones!$F90-F91-Constantes!$D$13)</f>
        <v>0</v>
      </c>
      <c r="H91" s="79">
        <f>H90+Observaciones!$F90-F91-E91-G91-I90</f>
        <v>22.814353426776396</v>
      </c>
      <c r="I91" s="79">
        <f>MAX(0,(H91-Constantes!$D$14)*(1-EXP(-Constantes!$D$22)))</f>
        <v>0.52166309785837484</v>
      </c>
      <c r="J91" s="79">
        <f t="shared" si="9"/>
        <v>154.53252618561854</v>
      </c>
      <c r="K91" s="79">
        <f>MAX(0,(J91-Constantes!$D$13)*(1-EXP(-Constantes!$D$23)))</f>
        <v>1.0940299263942448</v>
      </c>
      <c r="L91" s="79">
        <f t="shared" si="10"/>
        <v>1.6156930242526197</v>
      </c>
      <c r="M91" s="79">
        <f>0.0526*F91*Observaciones!$F90^1.218</f>
        <v>0</v>
      </c>
      <c r="N91" s="79">
        <f>M91*Constantes!$D$29</f>
        <v>0</v>
      </c>
      <c r="O91" s="79">
        <f t="shared" si="11"/>
        <v>0</v>
      </c>
      <c r="P91" s="16"/>
      <c r="Q91" s="78">
        <v>85</v>
      </c>
      <c r="R91" s="136">
        <f>ETo!$I90*((1-Constantes!$E$19)*ETo!$K90+ETo!$L90)</f>
        <v>4.1289880251143813</v>
      </c>
      <c r="S91" s="79">
        <f>MIN(R91*Constantes!$E$17,0.8*(V90+Observaciones!$F90-T91-U91-Constantes!$D$14))</f>
        <v>2.3796661915866992</v>
      </c>
      <c r="T91" s="79">
        <f>IF(Observaciones!$F90&gt;0.05*Constantes!$E$18,((Observaciones!$F90-0.05*Constantes!$E$18)^2)/(Observaciones!$F90+0.95*Constantes!$E$18),0)</f>
        <v>0</v>
      </c>
      <c r="U91" s="79">
        <f>MAX(0,V90+Observaciones!$F90-T91-Constantes!$D$13)</f>
        <v>0</v>
      </c>
      <c r="V91" s="79">
        <f>V90+Observaciones!$F90-T91-S91-U91-W90</f>
        <v>18.204205401173436</v>
      </c>
      <c r="W91" s="79">
        <f>MAX(0,(V91-Constantes!$D$14)*(1-EXP(-Constantes!$D$22)))</f>
        <v>0.36462453190646305</v>
      </c>
      <c r="X91" s="79">
        <f t="shared" si="12"/>
        <v>164.60717176706743</v>
      </c>
      <c r="Y91" s="79">
        <f>MAX(0,(X91-Constantes!$D$13)*(1-EXP(-Constantes!$D$23)))</f>
        <v>1.1932978089018864</v>
      </c>
      <c r="Z91" s="79">
        <f t="shared" si="13"/>
        <v>1.5579223408083496</v>
      </c>
      <c r="AA91" s="79">
        <f>0.0526*T91*Observaciones!$F90^1.218</f>
        <v>0</v>
      </c>
      <c r="AB91" s="79">
        <f>AA91*Constantes!$E$29</f>
        <v>0</v>
      </c>
      <c r="AC91" s="79">
        <f t="shared" si="14"/>
        <v>0</v>
      </c>
      <c r="AD91" s="16"/>
      <c r="AE91" s="78">
        <v>85</v>
      </c>
      <c r="AF91" s="136">
        <f>ETo!$I90*((1-Constantes!$F$19)*ETo!$K90+ETo!$L90)</f>
        <v>4.0775077085130302</v>
      </c>
      <c r="AG91" s="79">
        <f>MIN(AF91*Constantes!$F$17,0.8*(AJ90+Observaciones!$F90-AH91-AI91-Constantes!$D$14))</f>
        <v>2.1911221755361203</v>
      </c>
      <c r="AH91" s="79">
        <f>IF(Observaciones!$F90&gt;0.05*Constantes!$F$18,((Observaciones!$F90-0.05*Constantes!$F$18)^2)/(Observaciones!$F90+0.95*Constantes!$F$18),0)</f>
        <v>0</v>
      </c>
      <c r="AI91" s="79">
        <f>MAX(0,AJ90+Observaciones!$F90-AH91-Constantes!$D$13)</f>
        <v>0</v>
      </c>
      <c r="AJ91" s="79">
        <f>AJ90+Observaciones!$F90-AH91-AG91-AI91-AK90</f>
        <v>19.974923137833219</v>
      </c>
      <c r="AK91" s="79">
        <f>MAX(0,(AJ91-Constantes!$D$14)*(1-EXP(-Constantes!$D$22)))</f>
        <v>0.42494167845498382</v>
      </c>
      <c r="AL91" s="79">
        <f t="shared" si="15"/>
        <v>165.74263397108862</v>
      </c>
      <c r="AM91" s="79">
        <f>MAX(0,(AL91-Constantes!$D$13)*(1-EXP(-Constantes!$D$23)))</f>
        <v>1.204485788444134</v>
      </c>
      <c r="AN91" s="79">
        <f t="shared" si="16"/>
        <v>1.6294274668991178</v>
      </c>
      <c r="AO91" s="79">
        <f>0.0526*AH91*Observaciones!$F90^1.218</f>
        <v>0</v>
      </c>
      <c r="AP91" s="79">
        <f>AO91*Constantes!$F$29</f>
        <v>0</v>
      </c>
      <c r="AQ91" s="79">
        <f t="shared" si="17"/>
        <v>0</v>
      </c>
      <c r="AR91" s="16"/>
      <c r="AS91" s="78">
        <v>85</v>
      </c>
      <c r="AT91" s="79">
        <f>0.0526*Observaciones!$F90^2.218</f>
        <v>0</v>
      </c>
      <c r="AU91" s="79">
        <f>IF(Observaciones!$F90&gt;0.05*$AY$7,((Observaciones!$F90-0.05*$AY$7)^2)/(Observaciones!$F90+0.95*$AY$7),0)</f>
        <v>0</v>
      </c>
      <c r="AV91" s="79">
        <f>0.0526*AU91*Observaciones!$F90^1.218</f>
        <v>0</v>
      </c>
      <c r="AW91" s="30"/>
      <c r="AX91" s="30"/>
      <c r="AY91" s="110"/>
      <c r="AZ91" s="41"/>
    </row>
    <row r="92" spans="2:52" s="3" customFormat="1" x14ac:dyDescent="0.3">
      <c r="B92" s="40"/>
      <c r="C92" s="78">
        <v>86</v>
      </c>
      <c r="D92" s="136">
        <f>ETo!$I91*((1-Constantes!$D$19)*ETo!$K91+ETo!$L91)</f>
        <v>3.8014105728574235</v>
      </c>
      <c r="E92" s="79">
        <f>MIN(D92*Constantes!$D$17,0.8*(H91+Observaciones!$F91-F92-G92-Constantes!$D$14))</f>
        <v>1.9046534513691078</v>
      </c>
      <c r="F92" s="79">
        <f>IF(Observaciones!$F91&gt;0.05*Constantes!$D$18,((Observaciones!$F91-0.05*Constantes!$D$18)^2)/(Observaciones!$F91+0.95*Constantes!$D$18),0)</f>
        <v>0</v>
      </c>
      <c r="G92" s="79">
        <f>MAX(0,H91+Observaciones!$F91-F92-Constantes!$D$13)</f>
        <v>0</v>
      </c>
      <c r="H92" s="79">
        <f>H91+Observaciones!$F91-F92-E92-G92-I91</f>
        <v>20.388036877548913</v>
      </c>
      <c r="I92" s="79">
        <f>MAX(0,(H92-Constantes!$D$14)*(1-EXP(-Constantes!$D$22)))</f>
        <v>0.43901384900128615</v>
      </c>
      <c r="J92" s="79">
        <f t="shared" si="9"/>
        <v>153.43849625922428</v>
      </c>
      <c r="K92" s="79">
        <f>MAX(0,(J92-Constantes!$D$13)*(1-EXP(-Constantes!$D$23)))</f>
        <v>1.0832501889518553</v>
      </c>
      <c r="L92" s="79">
        <f t="shared" si="10"/>
        <v>1.5222640379531414</v>
      </c>
      <c r="M92" s="79">
        <f>0.0526*F92*Observaciones!$F91^1.218</f>
        <v>0</v>
      </c>
      <c r="N92" s="79">
        <f>M92*Constantes!$D$29</f>
        <v>0</v>
      </c>
      <c r="O92" s="79">
        <f t="shared" si="11"/>
        <v>0</v>
      </c>
      <c r="P92" s="16"/>
      <c r="Q92" s="78">
        <v>86</v>
      </c>
      <c r="R92" s="136">
        <f>ETo!$I91*((1-Constantes!$E$19)*ETo!$K91+ETo!$L91)</f>
        <v>4.164596601723904</v>
      </c>
      <c r="S92" s="79">
        <f>MIN(R92*Constantes!$E$17,0.8*(V91+Observaciones!$F91-T92-U92-Constantes!$D$14))</f>
        <v>2.4001885387993336</v>
      </c>
      <c r="T92" s="79">
        <f>IF(Observaciones!$F91&gt;0.05*Constantes!$E$18,((Observaciones!$F91-0.05*Constantes!$E$18)^2)/(Observaciones!$F91+0.95*Constantes!$E$18),0)</f>
        <v>0</v>
      </c>
      <c r="U92" s="79">
        <f>MAX(0,V91+Observaciones!$F91-T92-Constantes!$D$13)</f>
        <v>0</v>
      </c>
      <c r="V92" s="79">
        <f>V91+Observaciones!$F91-T92-S92-U92-W91</f>
        <v>15.439392330467639</v>
      </c>
      <c r="W92" s="79">
        <f>MAX(0,(V92-Constantes!$D$14)*(1-EXP(-Constantes!$D$22)))</f>
        <v>0.27044484888165321</v>
      </c>
      <c r="X92" s="79">
        <f t="shared" si="12"/>
        <v>163.41387395816554</v>
      </c>
      <c r="Y92" s="79">
        <f>MAX(0,(X92-Constantes!$D$13)*(1-EXP(-Constantes!$D$23)))</f>
        <v>1.1815399613693818</v>
      </c>
      <c r="Z92" s="79">
        <f t="shared" si="13"/>
        <v>1.4519848102510351</v>
      </c>
      <c r="AA92" s="79">
        <f>0.0526*T92*Observaciones!$F91^1.218</f>
        <v>0</v>
      </c>
      <c r="AB92" s="79">
        <f>AA92*Constantes!$E$29</f>
        <v>0</v>
      </c>
      <c r="AC92" s="79">
        <f t="shared" si="14"/>
        <v>0</v>
      </c>
      <c r="AD92" s="16"/>
      <c r="AE92" s="78">
        <v>86</v>
      </c>
      <c r="AF92" s="136">
        <f>ETo!$I91*((1-Constantes!$F$19)*ETo!$K91+ETo!$L91)</f>
        <v>4.1127128833144067</v>
      </c>
      <c r="AG92" s="79">
        <f>MIN(AF92*Constantes!$F$17,0.8*(AJ91+Observaciones!$F91-AH92-AI92-Constantes!$D$14))</f>
        <v>2.2100403100229955</v>
      </c>
      <c r="AH92" s="79">
        <f>IF(Observaciones!$F91&gt;0.05*Constantes!$F$18,((Observaciones!$F91-0.05*Constantes!$F$18)^2)/(Observaciones!$F91+0.95*Constantes!$F$18),0)</f>
        <v>0</v>
      </c>
      <c r="AI92" s="79">
        <f>MAX(0,AJ91+Observaciones!$F91-AH92-Constantes!$D$13)</f>
        <v>0</v>
      </c>
      <c r="AJ92" s="79">
        <f>AJ91+Observaciones!$F91-AH92-AG92-AI92-AK91</f>
        <v>17.339941149355237</v>
      </c>
      <c r="AK92" s="79">
        <f>MAX(0,(AJ92-Constantes!$D$14)*(1-EXP(-Constantes!$D$22)))</f>
        <v>0.33518451871051352</v>
      </c>
      <c r="AL92" s="79">
        <f t="shared" si="15"/>
        <v>164.53814818264448</v>
      </c>
      <c r="AM92" s="79">
        <f>MAX(0,(AL92-Constantes!$D$13)*(1-EXP(-Constantes!$D$23)))</f>
        <v>1.1926177030844303</v>
      </c>
      <c r="AN92" s="79">
        <f t="shared" si="16"/>
        <v>1.5278022217949438</v>
      </c>
      <c r="AO92" s="79">
        <f>0.0526*AH92*Observaciones!$F91^1.218</f>
        <v>0</v>
      </c>
      <c r="AP92" s="79">
        <f>AO92*Constantes!$F$29</f>
        <v>0</v>
      </c>
      <c r="AQ92" s="79">
        <f t="shared" si="17"/>
        <v>0</v>
      </c>
      <c r="AR92" s="16"/>
      <c r="AS92" s="78">
        <v>86</v>
      </c>
      <c r="AT92" s="79">
        <f>0.0526*Observaciones!$F91^2.218</f>
        <v>0</v>
      </c>
      <c r="AU92" s="79">
        <f>IF(Observaciones!$F91&gt;0.05*$AY$7,((Observaciones!$F91-0.05*$AY$7)^2)/(Observaciones!$F91+0.95*$AY$7),0)</f>
        <v>0</v>
      </c>
      <c r="AV92" s="79">
        <f>0.0526*AU92*Observaciones!$F91^1.218</f>
        <v>0</v>
      </c>
      <c r="AW92" s="30"/>
      <c r="AX92" s="30"/>
      <c r="AY92" s="110"/>
      <c r="AZ92" s="41"/>
    </row>
    <row r="93" spans="2:52" s="3" customFormat="1" x14ac:dyDescent="0.3">
      <c r="B93" s="40"/>
      <c r="C93" s="78">
        <v>87</v>
      </c>
      <c r="D93" s="136">
        <f>ETo!$I92*((1-Constantes!$D$19)*ETo!$K92+ETo!$L92)</f>
        <v>3.6797317388997675</v>
      </c>
      <c r="E93" s="79">
        <f>MIN(D93*Constantes!$D$17,0.8*(H92+Observaciones!$F92-F93-G93-Constantes!$D$14))</f>
        <v>1.8436876581157333</v>
      </c>
      <c r="F93" s="79">
        <f>IF(Observaciones!$F92&gt;0.05*Constantes!$D$18,((Observaciones!$F92-0.05*Constantes!$D$18)^2)/(Observaciones!$F92+0.95*Constantes!$D$18),0)</f>
        <v>0.92275974987209897</v>
      </c>
      <c r="G93" s="79">
        <f>MAX(0,H92+Observaciones!$F92-F93-Constantes!$D$13)</f>
        <v>0</v>
      </c>
      <c r="H93" s="79">
        <f>H92+Observaciones!$F92-F93-E93-G93-I92</f>
        <v>28.882575620559798</v>
      </c>
      <c r="I93" s="79">
        <f>MAX(0,(H93-Constantes!$D$14)*(1-EXP(-Constantes!$D$22)))</f>
        <v>0.72836902267836445</v>
      </c>
      <c r="J93" s="79">
        <f t="shared" si="9"/>
        <v>152.35524607027241</v>
      </c>
      <c r="K93" s="79">
        <f>MAX(0,(J93-Constantes!$D$13)*(1-EXP(-Constantes!$D$23)))</f>
        <v>1.072576666830019</v>
      </c>
      <c r="L93" s="79">
        <f t="shared" si="10"/>
        <v>2.7237054393804825</v>
      </c>
      <c r="M93" s="79">
        <f>0.0526*F93*Observaciones!$F92^1.218</f>
        <v>0.97078882051009019</v>
      </c>
      <c r="N93" s="79">
        <f>M93*Constantes!$D$29</f>
        <v>1.4407478670422325E-2</v>
      </c>
      <c r="O93" s="79">
        <f t="shared" si="11"/>
        <v>528.96610852674894</v>
      </c>
      <c r="P93" s="16"/>
      <c r="Q93" s="78">
        <v>87</v>
      </c>
      <c r="R93" s="136">
        <f>ETo!$I92*((1-Constantes!$E$19)*ETo!$K92+ETo!$L92)</f>
        <v>4.0332179271392112</v>
      </c>
      <c r="S93" s="79">
        <f>MIN(R93*Constantes!$E$17,0.8*(V92+Observaciones!$F92-T93-U93-Constantes!$D$14))</f>
        <v>2.324470859720813</v>
      </c>
      <c r="T93" s="79">
        <f>IF(Observaciones!$F92&gt;0.05*Constantes!$E$18,((Observaciones!$F92-0.05*Constantes!$E$18)^2)/(Observaciones!$F92+0.95*Constantes!$E$18),0)</f>
        <v>1.9772716945121748E-3</v>
      </c>
      <c r="U93" s="79">
        <f>MAX(0,V92+Observaciones!$F92-T93-Constantes!$D$13)</f>
        <v>0</v>
      </c>
      <c r="V93" s="79">
        <f>V92+Observaciones!$F92-T93-S93-U93-W92</f>
        <v>24.542499350170662</v>
      </c>
      <c r="W93" s="79">
        <f>MAX(0,(V93-Constantes!$D$14)*(1-EXP(-Constantes!$D$22)))</f>
        <v>0.58053009216274598</v>
      </c>
      <c r="X93" s="79">
        <f t="shared" si="12"/>
        <v>162.23233399679614</v>
      </c>
      <c r="Y93" s="79">
        <f>MAX(0,(X93-Constantes!$D$13)*(1-EXP(-Constantes!$D$23)))</f>
        <v>1.1698979667091156</v>
      </c>
      <c r="Z93" s="79">
        <f t="shared" si="13"/>
        <v>1.7524053305663738</v>
      </c>
      <c r="AA93" s="79">
        <f>0.0526*T93*Observaciones!$F92^1.218</f>
        <v>2.080187455520811E-3</v>
      </c>
      <c r="AB93" s="79">
        <f>AA93*Constantes!$E$29</f>
        <v>6.9543390447236171E-6</v>
      </c>
      <c r="AC93" s="79">
        <f t="shared" si="14"/>
        <v>0.39684534870000587</v>
      </c>
      <c r="AD93" s="16"/>
      <c r="AE93" s="78">
        <v>87</v>
      </c>
      <c r="AF93" s="136">
        <f>ETo!$I92*((1-Constantes!$F$19)*ETo!$K92+ETo!$L92)</f>
        <v>3.9827199002478624</v>
      </c>
      <c r="AG93" s="79">
        <f>MIN(AF93*Constantes!$F$17,0.8*(AJ92+Observaciones!$F92-AH93-AI93-Constantes!$D$14))</f>
        <v>2.1401862402767811</v>
      </c>
      <c r="AH93" s="79">
        <f>IF(Observaciones!$F92&gt;0.05*Constantes!$F$18,((Observaciones!$F92-0.05*Constantes!$F$18)^2)/(Observaciones!$F92+0.95*Constantes!$F$18),0)</f>
        <v>0.13834088539325504</v>
      </c>
      <c r="AI93" s="79">
        <f>MAX(0,AJ92+Observaciones!$F92-AH93-Constantes!$D$13)</f>
        <v>0</v>
      </c>
      <c r="AJ93" s="79">
        <f>AJ92+Observaciones!$F92-AH93-AG93-AI93-AK92</f>
        <v>26.426229504974689</v>
      </c>
      <c r="AK93" s="79">
        <f>MAX(0,(AJ93-Constantes!$D$14)*(1-EXP(-Constantes!$D$22)))</f>
        <v>0.64469685655034015</v>
      </c>
      <c r="AL93" s="79">
        <f t="shared" si="15"/>
        <v>163.34553047956004</v>
      </c>
      <c r="AM93" s="79">
        <f>MAX(0,(AL93-Constantes!$D$13)*(1-EXP(-Constantes!$D$23)))</f>
        <v>1.1808665567965333</v>
      </c>
      <c r="AN93" s="79">
        <f t="shared" si="16"/>
        <v>1.9639042987401285</v>
      </c>
      <c r="AO93" s="79">
        <f>0.0526*AH93*Observaciones!$F92^1.218</f>
        <v>0.14554144237203079</v>
      </c>
      <c r="AP93" s="79">
        <f>AO93*Constantes!$F$29</f>
        <v>1.250515208039692E-3</v>
      </c>
      <c r="AQ93" s="79">
        <f t="shared" si="17"/>
        <v>63.674956505870206</v>
      </c>
      <c r="AR93" s="16"/>
      <c r="AS93" s="78">
        <v>87</v>
      </c>
      <c r="AT93" s="79">
        <f>0.0526*Observaciones!$F92^2.218</f>
        <v>12.308977717702129</v>
      </c>
      <c r="AU93" s="79">
        <f>IF(Observaciones!$F92&gt;0.05*$AY$7,((Observaciones!$F92-0.05*$AY$7)^2)/(Observaciones!$F92+0.95*$AY$7),0)</f>
        <v>2.227679886606821</v>
      </c>
      <c r="AV93" s="79">
        <f>0.0526*AU93*Observaciones!$F92^1.218</f>
        <v>2.3436292381552621</v>
      </c>
      <c r="AW93" s="30"/>
      <c r="AX93" s="30"/>
      <c r="AY93" s="110"/>
      <c r="AZ93" s="41"/>
    </row>
    <row r="94" spans="2:52" s="3" customFormat="1" x14ac:dyDescent="0.3">
      <c r="B94" s="40"/>
      <c r="C94" s="78">
        <v>88</v>
      </c>
      <c r="D94" s="136">
        <f>ETo!$I93*((1-Constantes!$D$19)*ETo!$K93+ETo!$L93)</f>
        <v>3.7275485393687191</v>
      </c>
      <c r="E94" s="79">
        <f>MIN(D94*Constantes!$D$17,0.8*(H93+Observaciones!$F93-F94-G94-Constantes!$D$14))</f>
        <v>1.8676457211297366</v>
      </c>
      <c r="F94" s="79">
        <f>IF(Observaciones!$F93&gt;0.05*Constantes!$D$18,((Observaciones!$F93-0.05*Constantes!$D$18)^2)/(Observaciones!$F93+0.95*Constantes!$D$18),0)</f>
        <v>0</v>
      </c>
      <c r="G94" s="79">
        <f>MAX(0,H93+Observaciones!$F93-F94-Constantes!$D$13)</f>
        <v>0</v>
      </c>
      <c r="H94" s="79">
        <f>H93+Observaciones!$F93-F94-E94-G94-I93</f>
        <v>26.286560876751697</v>
      </c>
      <c r="I94" s="79">
        <f>MAX(0,(H94-Constantes!$D$14)*(1-EXP(-Constantes!$D$22)))</f>
        <v>0.6399392303390341</v>
      </c>
      <c r="J94" s="79">
        <f t="shared" si="9"/>
        <v>151.28266940344238</v>
      </c>
      <c r="K94" s="79">
        <f>MAX(0,(J94-Constantes!$D$13)*(1-EXP(-Constantes!$D$23)))</f>
        <v>1.062008313463884</v>
      </c>
      <c r="L94" s="79">
        <f t="shared" si="10"/>
        <v>1.7019475438029181</v>
      </c>
      <c r="M94" s="79">
        <f>0.0526*F94*Observaciones!$F93^1.218</f>
        <v>0</v>
      </c>
      <c r="N94" s="79">
        <f>M94*Constantes!$D$29</f>
        <v>0</v>
      </c>
      <c r="O94" s="79">
        <f t="shared" si="11"/>
        <v>0</v>
      </c>
      <c r="P94" s="16"/>
      <c r="Q94" s="78">
        <v>88</v>
      </c>
      <c r="R94" s="136">
        <f>ETo!$I93*((1-Constantes!$E$19)*ETo!$K93+ETo!$L93)</f>
        <v>4.0851786279915681</v>
      </c>
      <c r="S94" s="79">
        <f>MIN(R94*Constantes!$E$17,0.8*(V93+Observaciones!$F93-T94-U94-Constantes!$D$14))</f>
        <v>2.3544174525317909</v>
      </c>
      <c r="T94" s="79">
        <f>IF(Observaciones!$F93&gt;0.05*Constantes!$E$18,((Observaciones!$F93-0.05*Constantes!$E$18)^2)/(Observaciones!$F93+0.95*Constantes!$E$18),0)</f>
        <v>0</v>
      </c>
      <c r="U94" s="79">
        <f>MAX(0,V93+Observaciones!$F93-T94-Constantes!$D$13)</f>
        <v>0</v>
      </c>
      <c r="V94" s="79">
        <f>V93+Observaciones!$F93-T94-S94-U94-W93</f>
        <v>21.607551805476124</v>
      </c>
      <c r="W94" s="79">
        <f>MAX(0,(V94-Constantes!$D$14)*(1-EXP(-Constantes!$D$22)))</f>
        <v>0.48055500437743925</v>
      </c>
      <c r="X94" s="79">
        <f t="shared" si="12"/>
        <v>161.06243603008701</v>
      </c>
      <c r="Y94" s="79">
        <f>MAX(0,(X94-Constantes!$D$13)*(1-EXP(-Constantes!$D$23)))</f>
        <v>1.1583706833951444</v>
      </c>
      <c r="Z94" s="79">
        <f t="shared" si="13"/>
        <v>1.6389256877725837</v>
      </c>
      <c r="AA94" s="79">
        <f>0.0526*T94*Observaciones!$F93^1.218</f>
        <v>0</v>
      </c>
      <c r="AB94" s="79">
        <f>AA94*Constantes!$E$29</f>
        <v>0</v>
      </c>
      <c r="AC94" s="79">
        <f t="shared" si="14"/>
        <v>0</v>
      </c>
      <c r="AD94" s="16"/>
      <c r="AE94" s="78">
        <v>88</v>
      </c>
      <c r="AF94" s="136">
        <f>ETo!$I93*((1-Constantes!$F$19)*ETo!$K93+ETo!$L93)</f>
        <v>4.0340886153311617</v>
      </c>
      <c r="AG94" s="79">
        <f>MIN(AF94*Constantes!$F$17,0.8*(AJ93+Observaciones!$F93-AH94-AI94-Constantes!$D$14))</f>
        <v>2.1677901441303096</v>
      </c>
      <c r="AH94" s="79">
        <f>IF(Observaciones!$F93&gt;0.05*Constantes!$F$18,((Observaciones!$F93-0.05*Constantes!$F$18)^2)/(Observaciones!$F93+0.95*Constantes!$F$18),0)</f>
        <v>0</v>
      </c>
      <c r="AI94" s="79">
        <f>MAX(0,AJ93+Observaciones!$F93-AH94-Constantes!$D$13)</f>
        <v>0</v>
      </c>
      <c r="AJ94" s="79">
        <f>AJ93+Observaciones!$F93-AH94-AG94-AI94-AK93</f>
        <v>23.613742504294038</v>
      </c>
      <c r="AK94" s="79">
        <f>MAX(0,(AJ94-Constantes!$D$14)*(1-EXP(-Constantes!$D$22)))</f>
        <v>0.54889322445600686</v>
      </c>
      <c r="AL94" s="79">
        <f t="shared" si="15"/>
        <v>162.16466392276351</v>
      </c>
      <c r="AM94" s="79">
        <f>MAX(0,(AL94-Constantes!$D$13)*(1-EXP(-Constantes!$D$23)))</f>
        <v>1.1692311973519163</v>
      </c>
      <c r="AN94" s="79">
        <f t="shared" si="16"/>
        <v>1.7181244218079232</v>
      </c>
      <c r="AO94" s="79">
        <f>0.0526*AH94*Observaciones!$F93^1.218</f>
        <v>0</v>
      </c>
      <c r="AP94" s="79">
        <f>AO94*Constantes!$F$29</f>
        <v>0</v>
      </c>
      <c r="AQ94" s="79">
        <f t="shared" si="17"/>
        <v>0</v>
      </c>
      <c r="AR94" s="16"/>
      <c r="AS94" s="78">
        <v>88</v>
      </c>
      <c r="AT94" s="79">
        <f>0.0526*Observaciones!$F93^2.218</f>
        <v>0</v>
      </c>
      <c r="AU94" s="79">
        <f>IF(Observaciones!$F93&gt;0.05*$AY$7,((Observaciones!$F93-0.05*$AY$7)^2)/(Observaciones!$F93+0.95*$AY$7),0)</f>
        <v>0</v>
      </c>
      <c r="AV94" s="79">
        <f>0.0526*AU94*Observaciones!$F93^1.218</f>
        <v>0</v>
      </c>
      <c r="AW94" s="30"/>
      <c r="AX94" s="30"/>
      <c r="AY94" s="110"/>
      <c r="AZ94" s="41"/>
    </row>
    <row r="95" spans="2:52" s="3" customFormat="1" x14ac:dyDescent="0.3">
      <c r="B95" s="40"/>
      <c r="C95" s="78">
        <v>89</v>
      </c>
      <c r="D95" s="136">
        <f>ETo!$I94*((1-Constantes!$D$19)*ETo!$K94+ETo!$L94)</f>
        <v>3.6182335638112177</v>
      </c>
      <c r="E95" s="79">
        <f>MIN(D95*Constantes!$D$17,0.8*(H94+Observaciones!$F94-F95-G95-Constantes!$D$14))</f>
        <v>1.8128746982445605</v>
      </c>
      <c r="F95" s="79">
        <f>IF(Observaciones!$F94&gt;0.05*Constantes!$D$18,((Observaciones!$F94-0.05*Constantes!$D$18)^2)/(Observaciones!$F94+0.95*Constantes!$D$18),0)</f>
        <v>0</v>
      </c>
      <c r="G95" s="79">
        <f>MAX(0,H94+Observaciones!$F94-F95-Constantes!$D$13)</f>
        <v>0</v>
      </c>
      <c r="H95" s="79">
        <f>H94+Observaciones!$F94-F95-E95-G95-I94</f>
        <v>25.533746948168101</v>
      </c>
      <c r="I95" s="79">
        <f>MAX(0,(H95-Constantes!$D$14)*(1-EXP(-Constantes!$D$22)))</f>
        <v>0.61429562429496765</v>
      </c>
      <c r="J95" s="79">
        <f t="shared" si="9"/>
        <v>150.22066108997851</v>
      </c>
      <c r="K95" s="79">
        <f>MAX(0,(J95-Constantes!$D$13)*(1-EXP(-Constantes!$D$23)))</f>
        <v>1.0515440926006516</v>
      </c>
      <c r="L95" s="79">
        <f t="shared" si="10"/>
        <v>1.6658397168956194</v>
      </c>
      <c r="M95" s="79">
        <f>0.0526*F95*Observaciones!$F94^1.218</f>
        <v>0</v>
      </c>
      <c r="N95" s="79">
        <f>M95*Constantes!$D$29</f>
        <v>0</v>
      </c>
      <c r="O95" s="79">
        <f t="shared" si="11"/>
        <v>0</v>
      </c>
      <c r="P95" s="16"/>
      <c r="Q95" s="78">
        <v>89</v>
      </c>
      <c r="R95" s="136">
        <f>ETo!$I94*((1-Constantes!$E$19)*ETo!$K94+ETo!$L94)</f>
        <v>3.9670536719738179</v>
      </c>
      <c r="S95" s="79">
        <f>MIN(R95*Constantes!$E$17,0.8*(V94+Observaciones!$F94-T95-U95-Constantes!$D$14))</f>
        <v>2.2863383100134933</v>
      </c>
      <c r="T95" s="79">
        <f>IF(Observaciones!$F94&gt;0.05*Constantes!$E$18,((Observaciones!$F94-0.05*Constantes!$E$18)^2)/(Observaciones!$F94+0.95*Constantes!$E$18),0)</f>
        <v>0</v>
      </c>
      <c r="U95" s="79">
        <f>MAX(0,V94+Observaciones!$F94-T95-Constantes!$D$13)</f>
        <v>0</v>
      </c>
      <c r="V95" s="79">
        <f>V94+Observaciones!$F94-T95-S95-U95-W94</f>
        <v>20.540658491085189</v>
      </c>
      <c r="W95" s="79">
        <f>MAX(0,(V95-Constantes!$D$14)*(1-EXP(-Constantes!$D$22)))</f>
        <v>0.44421270144374519</v>
      </c>
      <c r="X95" s="79">
        <f t="shared" si="12"/>
        <v>159.90406534669188</v>
      </c>
      <c r="Y95" s="79">
        <f>MAX(0,(X95-Constantes!$D$13)*(1-EXP(-Constantes!$D$23)))</f>
        <v>1.1469569811492508</v>
      </c>
      <c r="Z95" s="79">
        <f t="shared" si="13"/>
        <v>1.591169682592996</v>
      </c>
      <c r="AA95" s="79">
        <f>0.0526*T95*Observaciones!$F94^1.218</f>
        <v>0</v>
      </c>
      <c r="AB95" s="79">
        <f>AA95*Constantes!$E$29</f>
        <v>0</v>
      </c>
      <c r="AC95" s="79">
        <f t="shared" si="14"/>
        <v>0</v>
      </c>
      <c r="AD95" s="16"/>
      <c r="AE95" s="78">
        <v>89</v>
      </c>
      <c r="AF95" s="136">
        <f>ETo!$I94*((1-Constantes!$F$19)*ETo!$K94+ETo!$L94)</f>
        <v>3.9172222279505888</v>
      </c>
      <c r="AG95" s="79">
        <f>MIN(AF95*Constantes!$F$17,0.8*(AJ94+Observaciones!$F94-AH95-AI95-Constantes!$D$14))</f>
        <v>2.1049898868972581</v>
      </c>
      <c r="AH95" s="79">
        <f>IF(Observaciones!$F94&gt;0.05*Constantes!$F$18,((Observaciones!$F94-0.05*Constantes!$F$18)^2)/(Observaciones!$F94+0.95*Constantes!$F$18),0)</f>
        <v>0</v>
      </c>
      <c r="AI95" s="79">
        <f>MAX(0,AJ94+Observaciones!$F94-AH95-Constantes!$D$13)</f>
        <v>0</v>
      </c>
      <c r="AJ95" s="79">
        <f>AJ94+Observaciones!$F94-AH95-AG95-AI95-AK94</f>
        <v>22.659859392940774</v>
      </c>
      <c r="AK95" s="79">
        <f>MAX(0,(AJ95-Constantes!$D$14)*(1-EXP(-Constantes!$D$22)))</f>
        <v>0.51640046390672434</v>
      </c>
      <c r="AL95" s="79">
        <f t="shared" si="15"/>
        <v>160.9954327254116</v>
      </c>
      <c r="AM95" s="79">
        <f>MAX(0,(AL95-Constantes!$D$13)*(1-EXP(-Constantes!$D$23)))</f>
        <v>1.1577104838752337</v>
      </c>
      <c r="AN95" s="79">
        <f t="shared" si="16"/>
        <v>1.674110947781958</v>
      </c>
      <c r="AO95" s="79">
        <f>0.0526*AH95*Observaciones!$F94^1.218</f>
        <v>0</v>
      </c>
      <c r="AP95" s="79">
        <f>AO95*Constantes!$F$29</f>
        <v>0</v>
      </c>
      <c r="AQ95" s="79">
        <f t="shared" si="17"/>
        <v>0</v>
      </c>
      <c r="AR95" s="16"/>
      <c r="AS95" s="78">
        <v>89</v>
      </c>
      <c r="AT95" s="79">
        <f>0.0526*Observaciones!$F94^2.218</f>
        <v>0.17065595668433275</v>
      </c>
      <c r="AU95" s="79">
        <f>IF(Observaciones!$F94&gt;0.05*$AY$7,((Observaciones!$F94-0.05*$AY$7)^2)/(Observaciones!$F94+0.95*$AY$7),0)</f>
        <v>0</v>
      </c>
      <c r="AV95" s="79">
        <f>0.0526*AU95*Observaciones!$F94^1.218</f>
        <v>0</v>
      </c>
      <c r="AW95" s="30"/>
      <c r="AX95" s="30"/>
      <c r="AY95" s="110"/>
      <c r="AZ95" s="41"/>
    </row>
    <row r="96" spans="2:52" s="3" customFormat="1" x14ac:dyDescent="0.3">
      <c r="B96" s="40"/>
      <c r="C96" s="78">
        <v>90</v>
      </c>
      <c r="D96" s="136">
        <f>ETo!$I95*((1-Constantes!$D$19)*ETo!$K95+ETo!$L95)</f>
        <v>3.7276907425499255</v>
      </c>
      <c r="E96" s="79">
        <f>MIN(D96*Constantes!$D$17,0.8*(H95+Observaciones!$F95-F96-G96-Constantes!$D$14))</f>
        <v>1.867716970413309</v>
      </c>
      <c r="F96" s="79">
        <f>IF(Observaciones!$F95&gt;0.05*Constantes!$D$18,((Observaciones!$F95-0.05*Constantes!$D$18)^2)/(Observaciones!$F95+0.95*Constantes!$D$18),0)</f>
        <v>0</v>
      </c>
      <c r="G96" s="79">
        <f>MAX(0,H95+Observaciones!$F95-F96-Constantes!$D$13)</f>
        <v>0</v>
      </c>
      <c r="H96" s="79">
        <f>H95+Observaciones!$F95-F96-E96-G96-I95</f>
        <v>23.051734353459825</v>
      </c>
      <c r="I96" s="79">
        <f>MAX(0,(H96-Constantes!$D$14)*(1-EXP(-Constantes!$D$22)))</f>
        <v>0.52974916366443447</v>
      </c>
      <c r="J96" s="79">
        <f t="shared" si="9"/>
        <v>149.16911699737784</v>
      </c>
      <c r="K96" s="79">
        <f>MAX(0,(J96-Constantes!$D$13)*(1-EXP(-Constantes!$D$23)))</f>
        <v>1.0411829781979676</v>
      </c>
      <c r="L96" s="79">
        <f t="shared" si="10"/>
        <v>1.570932141862402</v>
      </c>
      <c r="M96" s="79">
        <f>0.0526*F96*Observaciones!$F95^1.218</f>
        <v>0</v>
      </c>
      <c r="N96" s="79">
        <f>M96*Constantes!$D$29</f>
        <v>0</v>
      </c>
      <c r="O96" s="79">
        <f t="shared" si="11"/>
        <v>0</v>
      </c>
      <c r="P96" s="16"/>
      <c r="Q96" s="78">
        <v>90</v>
      </c>
      <c r="R96" s="136">
        <f>ETo!$I95*((1-Constantes!$E$19)*ETo!$K95+ETo!$L95)</f>
        <v>4.0857351364993173</v>
      </c>
      <c r="S96" s="79">
        <f>MIN(R96*Constantes!$E$17,0.8*(V95+Observaciones!$F95-T96-U96-Constantes!$D$14))</f>
        <v>2.3547381859592473</v>
      </c>
      <c r="T96" s="79">
        <f>IF(Observaciones!$F95&gt;0.05*Constantes!$E$18,((Observaciones!$F95-0.05*Constantes!$E$18)^2)/(Observaciones!$F95+0.95*Constantes!$E$18),0)</f>
        <v>0</v>
      </c>
      <c r="U96" s="79">
        <f>MAX(0,V95+Observaciones!$F95-T96-Constantes!$D$13)</f>
        <v>0</v>
      </c>
      <c r="V96" s="79">
        <f>V95+Observaciones!$F95-T96-S96-U96-W95</f>
        <v>17.741707603682194</v>
      </c>
      <c r="W96" s="79">
        <f>MAX(0,(V96-Constantes!$D$14)*(1-EXP(-Constantes!$D$22)))</f>
        <v>0.34887015905973806</v>
      </c>
      <c r="X96" s="79">
        <f t="shared" si="12"/>
        <v>158.75710836554262</v>
      </c>
      <c r="Y96" s="79">
        <f>MAX(0,(X96-Constantes!$D$13)*(1-EXP(-Constantes!$D$23)))</f>
        <v>1.135655740830118</v>
      </c>
      <c r="Z96" s="79">
        <f t="shared" si="13"/>
        <v>1.4845258998898561</v>
      </c>
      <c r="AA96" s="79">
        <f>0.0526*T96*Observaciones!$F95^1.218</f>
        <v>0</v>
      </c>
      <c r="AB96" s="79">
        <f>AA96*Constantes!$E$29</f>
        <v>0</v>
      </c>
      <c r="AC96" s="79">
        <f t="shared" si="14"/>
        <v>0</v>
      </c>
      <c r="AD96" s="16"/>
      <c r="AE96" s="78">
        <v>90</v>
      </c>
      <c r="AF96" s="136">
        <f>ETo!$I95*((1-Constantes!$F$19)*ETo!$K95+ETo!$L95)</f>
        <v>4.0345859373636905</v>
      </c>
      <c r="AG96" s="79">
        <f>MIN(AF96*Constantes!$F$17,0.8*(AJ95+Observaciones!$F95-AH96-AI96-Constantes!$D$14))</f>
        <v>2.1680573890778989</v>
      </c>
      <c r="AH96" s="79">
        <f>IF(Observaciones!$F95&gt;0.05*Constantes!$F$18,((Observaciones!$F95-0.05*Constantes!$F$18)^2)/(Observaciones!$F95+0.95*Constantes!$F$18),0)</f>
        <v>0</v>
      </c>
      <c r="AI96" s="79">
        <f>MAX(0,AJ95+Observaciones!$F95-AH96-Constantes!$D$13)</f>
        <v>0</v>
      </c>
      <c r="AJ96" s="79">
        <f>AJ95+Observaciones!$F95-AH96-AG96-AI96-AK95</f>
        <v>19.975401539956152</v>
      </c>
      <c r="AK96" s="79">
        <f>MAX(0,(AJ96-Constantes!$D$14)*(1-EXP(-Constantes!$D$22)))</f>
        <v>0.42495797458754103</v>
      </c>
      <c r="AL96" s="79">
        <f t="shared" si="15"/>
        <v>159.83772224153637</v>
      </c>
      <c r="AM96" s="79">
        <f>MAX(0,(AL96-Constantes!$D$13)*(1-EXP(-Constantes!$D$23)))</f>
        <v>1.146303286732457</v>
      </c>
      <c r="AN96" s="79">
        <f t="shared" si="16"/>
        <v>1.5712612613199979</v>
      </c>
      <c r="AO96" s="79">
        <f>0.0526*AH96*Observaciones!$F95^1.218</f>
        <v>0</v>
      </c>
      <c r="AP96" s="79">
        <f>AO96*Constantes!$F$29</f>
        <v>0</v>
      </c>
      <c r="AQ96" s="79">
        <f t="shared" si="17"/>
        <v>0</v>
      </c>
      <c r="AR96" s="16"/>
      <c r="AS96" s="78">
        <v>90</v>
      </c>
      <c r="AT96" s="79">
        <f>0.0526*Observaciones!$F95^2.218</f>
        <v>0</v>
      </c>
      <c r="AU96" s="79">
        <f>IF(Observaciones!$F95&gt;0.05*$AY$7,((Observaciones!$F95-0.05*$AY$7)^2)/(Observaciones!$F95+0.95*$AY$7),0)</f>
        <v>0</v>
      </c>
      <c r="AV96" s="79">
        <f>0.0526*AU96*Observaciones!$F95^1.218</f>
        <v>0</v>
      </c>
      <c r="AW96" s="30"/>
      <c r="AX96" s="30"/>
      <c r="AY96" s="110"/>
      <c r="AZ96" s="41"/>
    </row>
    <row r="97" spans="2:52" s="3" customFormat="1" x14ac:dyDescent="0.3">
      <c r="B97" s="40"/>
      <c r="C97" s="78">
        <v>91</v>
      </c>
      <c r="D97" s="136">
        <f>ETo!$I96*((1-Constantes!$D$19)*ETo!$K96+ETo!$L96)</f>
        <v>3.7117066253911344</v>
      </c>
      <c r="E97" s="79">
        <f>MIN(D97*Constantes!$D$17,0.8*(H96+Observaciones!$F96-F97-G97-Constantes!$D$14))</f>
        <v>1.8597083106460752</v>
      </c>
      <c r="F97" s="79">
        <f>IF(Observaciones!$F96&gt;0.05*Constantes!$D$18,((Observaciones!$F96-0.05*Constantes!$D$18)^2)/(Observaciones!$F96+0.95*Constantes!$D$18),0)</f>
        <v>0</v>
      </c>
      <c r="G97" s="79">
        <f>MAX(0,H96+Observaciones!$F96-F97-Constantes!$D$13)</f>
        <v>0</v>
      </c>
      <c r="H97" s="79">
        <f>H96+Observaciones!$F96-F97-E97-G97-I96</f>
        <v>20.662276879149317</v>
      </c>
      <c r="I97" s="79">
        <f>MAX(0,(H97-Constantes!$D$14)*(1-EXP(-Constantes!$D$22)))</f>
        <v>0.44835547021145211</v>
      </c>
      <c r="J97" s="79">
        <f t="shared" si="9"/>
        <v>148.12793401917986</v>
      </c>
      <c r="K97" s="79">
        <f>MAX(0,(J97-Constantes!$D$13)*(1-EXP(-Constantes!$D$23)))</f>
        <v>1.0309239543233182</v>
      </c>
      <c r="L97" s="79">
        <f t="shared" si="10"/>
        <v>1.4792794245347702</v>
      </c>
      <c r="M97" s="79">
        <f>0.0526*F97*Observaciones!$F96^1.218</f>
        <v>0</v>
      </c>
      <c r="N97" s="79">
        <f>M97*Constantes!$D$29</f>
        <v>0</v>
      </c>
      <c r="O97" s="79">
        <f t="shared" si="11"/>
        <v>0</v>
      </c>
      <c r="P97" s="16"/>
      <c r="Q97" s="78">
        <v>91</v>
      </c>
      <c r="R97" s="136">
        <f>ETo!$I96*((1-Constantes!$E$19)*ETo!$K96+ETo!$L96)</f>
        <v>4.0686673503806094</v>
      </c>
      <c r="S97" s="79">
        <f>MIN(R97*Constantes!$E$17,0.8*(V96+Observaciones!$F96-T97-U97-Constantes!$D$14))</f>
        <v>2.344901481821362</v>
      </c>
      <c r="T97" s="79">
        <f>IF(Observaciones!$F96&gt;0.05*Constantes!$E$18,((Observaciones!$F96-0.05*Constantes!$E$18)^2)/(Observaciones!$F96+0.95*Constantes!$E$18),0)</f>
        <v>0</v>
      </c>
      <c r="U97" s="79">
        <f>MAX(0,V96+Observaciones!$F96-T97-Constantes!$D$13)</f>
        <v>0</v>
      </c>
      <c r="V97" s="79">
        <f>V96+Observaciones!$F96-T97-S97-U97-W96</f>
        <v>15.047935962801095</v>
      </c>
      <c r="W97" s="79">
        <f>MAX(0,(V97-Constantes!$D$14)*(1-EXP(-Constantes!$D$22)))</f>
        <v>0.25711040793318535</v>
      </c>
      <c r="X97" s="79">
        <f t="shared" si="12"/>
        <v>157.6214526247125</v>
      </c>
      <c r="Y97" s="79">
        <f>MAX(0,(X97-Constantes!$D$13)*(1-EXP(-Constantes!$D$23)))</f>
        <v>1.1244658543235952</v>
      </c>
      <c r="Z97" s="79">
        <f t="shared" si="13"/>
        <v>1.3815762622567807</v>
      </c>
      <c r="AA97" s="79">
        <f>0.0526*T97*Observaciones!$F96^1.218</f>
        <v>0</v>
      </c>
      <c r="AB97" s="79">
        <f>AA97*Constantes!$E$29</f>
        <v>0</v>
      </c>
      <c r="AC97" s="79">
        <f t="shared" si="14"/>
        <v>0</v>
      </c>
      <c r="AD97" s="16"/>
      <c r="AE97" s="78">
        <v>91</v>
      </c>
      <c r="AF97" s="136">
        <f>ETo!$I96*((1-Constantes!$F$19)*ETo!$K96+ETo!$L96)</f>
        <v>4.0176729610963982</v>
      </c>
      <c r="AG97" s="79">
        <f>MIN(AF97*Constantes!$F$17,0.8*(AJ96+Observaciones!$F96-AH97-AI97-Constantes!$D$14))</f>
        <v>2.1589688967922287</v>
      </c>
      <c r="AH97" s="79">
        <f>IF(Observaciones!$F96&gt;0.05*Constantes!$F$18,((Observaciones!$F96-0.05*Constantes!$F$18)^2)/(Observaciones!$F96+0.95*Constantes!$F$18),0)</f>
        <v>0</v>
      </c>
      <c r="AI97" s="79">
        <f>MAX(0,AJ96+Observaciones!$F96-AH97-Constantes!$D$13)</f>
        <v>0</v>
      </c>
      <c r="AJ97" s="79">
        <f>AJ96+Observaciones!$F96-AH97-AG97-AI97-AK96</f>
        <v>17.391474668576382</v>
      </c>
      <c r="AK97" s="79">
        <f>MAX(0,(AJ97-Constantes!$D$14)*(1-EXP(-Constantes!$D$22)))</f>
        <v>0.33693993955860779</v>
      </c>
      <c r="AL97" s="79">
        <f t="shared" si="15"/>
        <v>158.69141895480391</v>
      </c>
      <c r="AM97" s="79">
        <f>MAX(0,(AL97-Constantes!$D$13)*(1-EXP(-Constantes!$D$23)))</f>
        <v>1.1350084874201107</v>
      </c>
      <c r="AN97" s="79">
        <f t="shared" si="16"/>
        <v>1.4719484269787184</v>
      </c>
      <c r="AO97" s="79">
        <f>0.0526*AH97*Observaciones!$F96^1.218</f>
        <v>0</v>
      </c>
      <c r="AP97" s="79">
        <f>AO97*Constantes!$F$29</f>
        <v>0</v>
      </c>
      <c r="AQ97" s="79">
        <f t="shared" si="17"/>
        <v>0</v>
      </c>
      <c r="AR97" s="16"/>
      <c r="AS97" s="78">
        <v>91</v>
      </c>
      <c r="AT97" s="79">
        <f>0.0526*Observaciones!$F96^2.218</f>
        <v>0</v>
      </c>
      <c r="AU97" s="79">
        <f>IF(Observaciones!$F96&gt;0.05*$AY$7,((Observaciones!$F96-0.05*$AY$7)^2)/(Observaciones!$F96+0.95*$AY$7),0)</f>
        <v>0</v>
      </c>
      <c r="AV97" s="79">
        <f>0.0526*AU97*Observaciones!$F96^1.218</f>
        <v>0</v>
      </c>
      <c r="AW97" s="30"/>
      <c r="AX97" s="30"/>
      <c r="AY97" s="110"/>
      <c r="AZ97" s="41"/>
    </row>
    <row r="98" spans="2:52" s="3" customFormat="1" x14ac:dyDescent="0.3">
      <c r="B98" s="40"/>
      <c r="C98" s="78">
        <v>92</v>
      </c>
      <c r="D98" s="136">
        <f>ETo!$I97*((1-Constantes!$D$19)*ETo!$K97+ETo!$L97)</f>
        <v>3.7421886617181541</v>
      </c>
      <c r="E98" s="79">
        <f>MIN(D98*Constantes!$D$17,0.8*(H97+Observaciones!$F97-F98-G98-Constantes!$D$14))</f>
        <v>1.8749809876122405</v>
      </c>
      <c r="F98" s="79">
        <f>IF(Observaciones!$F97&gt;0.05*Constantes!$D$18,((Observaciones!$F97-0.05*Constantes!$D$18)^2)/(Observaciones!$F97+0.95*Constantes!$D$18),0)</f>
        <v>0</v>
      </c>
      <c r="G98" s="79">
        <f>MAX(0,H97+Observaciones!$F97-F98-Constantes!$D$13)</f>
        <v>0</v>
      </c>
      <c r="H98" s="79">
        <f>H97+Observaciones!$F97-F98-E98-G98-I97</f>
        <v>18.338940421325624</v>
      </c>
      <c r="I98" s="79">
        <f>MAX(0,(H98-Constantes!$D$14)*(1-EXP(-Constantes!$D$22)))</f>
        <v>0.36921410131523152</v>
      </c>
      <c r="J98" s="79">
        <f t="shared" si="9"/>
        <v>147.09701006485653</v>
      </c>
      <c r="K98" s="79">
        <f>MAX(0,(J98-Constantes!$D$13)*(1-EXP(-Constantes!$D$23)))</f>
        <v>1.0207660150544151</v>
      </c>
      <c r="L98" s="79">
        <f t="shared" si="10"/>
        <v>1.3899801163696466</v>
      </c>
      <c r="M98" s="79">
        <f>0.0526*F98*Observaciones!$F97^1.218</f>
        <v>0</v>
      </c>
      <c r="N98" s="79">
        <f>M98*Constantes!$D$29</f>
        <v>0</v>
      </c>
      <c r="O98" s="79">
        <f t="shared" si="11"/>
        <v>0</v>
      </c>
      <c r="P98" s="16"/>
      <c r="Q98" s="78">
        <v>92</v>
      </c>
      <c r="R98" s="136">
        <f>ETo!$I97*((1-Constantes!$E$19)*ETo!$K97+ETo!$L97)</f>
        <v>4.1017640542423166</v>
      </c>
      <c r="S98" s="79">
        <f>MIN(R98*Constantes!$E$17,0.8*(V97+Observaciones!$F97-T98-U98-Constantes!$D$14))</f>
        <v>2.3639761574449318</v>
      </c>
      <c r="T98" s="79">
        <f>IF(Observaciones!$F97&gt;0.05*Constantes!$E$18,((Observaciones!$F97-0.05*Constantes!$E$18)^2)/(Observaciones!$F97+0.95*Constantes!$E$18),0)</f>
        <v>0</v>
      </c>
      <c r="U98" s="79">
        <f>MAX(0,V97+Observaciones!$F97-T98-Constantes!$D$13)</f>
        <v>0</v>
      </c>
      <c r="V98" s="79">
        <f>V97+Observaciones!$F97-T98-S98-U98-W97</f>
        <v>12.426849397422979</v>
      </c>
      <c r="W98" s="79">
        <f>MAX(0,(V98-Constantes!$D$14)*(1-EXP(-Constantes!$D$22)))</f>
        <v>0.16782657731063902</v>
      </c>
      <c r="X98" s="79">
        <f t="shared" si="12"/>
        <v>156.4969867703889</v>
      </c>
      <c r="Y98" s="79">
        <f>MAX(0,(X98-Constantes!$D$13)*(1-EXP(-Constantes!$D$23)))</f>
        <v>1.1133862244340447</v>
      </c>
      <c r="Z98" s="79">
        <f t="shared" si="13"/>
        <v>1.2812128017446838</v>
      </c>
      <c r="AA98" s="79">
        <f>0.0526*T98*Observaciones!$F97^1.218</f>
        <v>0</v>
      </c>
      <c r="AB98" s="79">
        <f>AA98*Constantes!$E$29</f>
        <v>0</v>
      </c>
      <c r="AC98" s="79">
        <f t="shared" si="14"/>
        <v>0</v>
      </c>
      <c r="AD98" s="16"/>
      <c r="AE98" s="78">
        <v>92</v>
      </c>
      <c r="AF98" s="136">
        <f>ETo!$I97*((1-Constantes!$F$19)*ETo!$K97+ETo!$L97)</f>
        <v>4.0503961410245788</v>
      </c>
      <c r="AG98" s="79">
        <f>MIN(AF98*Constantes!$F$17,0.8*(AJ97+Observaciones!$F97-AH98-AI98-Constantes!$D$14))</f>
        <v>2.1765532866500328</v>
      </c>
      <c r="AH98" s="79">
        <f>IF(Observaciones!$F97&gt;0.05*Constantes!$F$18,((Observaciones!$F97-0.05*Constantes!$F$18)^2)/(Observaciones!$F97+0.95*Constantes!$F$18),0)</f>
        <v>0</v>
      </c>
      <c r="AI98" s="79">
        <f>MAX(0,AJ97+Observaciones!$F97-AH98-Constantes!$D$13)</f>
        <v>0</v>
      </c>
      <c r="AJ98" s="79">
        <f>AJ97+Observaciones!$F97-AH98-AG98-AI98-AK97</f>
        <v>14.877981442367741</v>
      </c>
      <c r="AK98" s="79">
        <f>MAX(0,(AJ98-Constantes!$D$14)*(1-EXP(-Constantes!$D$22)))</f>
        <v>0.25132113305140796</v>
      </c>
      <c r="AL98" s="79">
        <f t="shared" si="15"/>
        <v>157.55641046738378</v>
      </c>
      <c r="AM98" s="79">
        <f>MAX(0,(AL98-Constantes!$D$13)*(1-EXP(-Constantes!$D$23)))</f>
        <v>1.1238249784556005</v>
      </c>
      <c r="AN98" s="79">
        <f t="shared" si="16"/>
        <v>1.3751461115070085</v>
      </c>
      <c r="AO98" s="79">
        <f>0.0526*AH98*Observaciones!$F97^1.218</f>
        <v>0</v>
      </c>
      <c r="AP98" s="79">
        <f>AO98*Constantes!$F$29</f>
        <v>0</v>
      </c>
      <c r="AQ98" s="79">
        <f t="shared" si="17"/>
        <v>0</v>
      </c>
      <c r="AR98" s="16"/>
      <c r="AS98" s="78">
        <v>92</v>
      </c>
      <c r="AT98" s="79">
        <f>0.0526*Observaciones!$F97^2.218</f>
        <v>0</v>
      </c>
      <c r="AU98" s="79">
        <f>IF(Observaciones!$F97&gt;0.05*$AY$7,((Observaciones!$F97-0.05*$AY$7)^2)/(Observaciones!$F97+0.95*$AY$7),0)</f>
        <v>0</v>
      </c>
      <c r="AV98" s="79">
        <f>0.0526*AU98*Observaciones!$F97^1.218</f>
        <v>0</v>
      </c>
      <c r="AW98" s="30"/>
      <c r="AX98" s="30"/>
      <c r="AY98" s="110"/>
      <c r="AZ98" s="41"/>
    </row>
    <row r="99" spans="2:52" s="3" customFormat="1" x14ac:dyDescent="0.3">
      <c r="B99" s="40"/>
      <c r="C99" s="78">
        <v>93</v>
      </c>
      <c r="D99" s="136">
        <f>ETo!$I98*((1-Constantes!$D$19)*ETo!$K98+ETo!$L98)</f>
        <v>3.6714120850052971</v>
      </c>
      <c r="E99" s="79">
        <f>MIN(D99*Constantes!$D$17,0.8*(H98+Observaciones!$F98-F99-G99-Constantes!$D$14))</f>
        <v>1.8395191903323682</v>
      </c>
      <c r="F99" s="79">
        <f>IF(Observaciones!$F98&gt;0.05*Constantes!$D$18,((Observaciones!$F98-0.05*Constantes!$D$18)^2)/(Observaciones!$F98+0.95*Constantes!$D$18),0)</f>
        <v>0</v>
      </c>
      <c r="G99" s="79">
        <f>MAX(0,H98+Observaciones!$F98-F99-Constantes!$D$13)</f>
        <v>0</v>
      </c>
      <c r="H99" s="79">
        <f>H98+Observaciones!$F98-F99-E99-G99-I98</f>
        <v>16.630207129678023</v>
      </c>
      <c r="I99" s="79">
        <f>MAX(0,(H99-Constantes!$D$14)*(1-EXP(-Constantes!$D$22)))</f>
        <v>0.31100837251338176</v>
      </c>
      <c r="J99" s="79">
        <f t="shared" si="9"/>
        <v>146.07624404980211</v>
      </c>
      <c r="K99" s="79">
        <f>MAX(0,(J99-Constantes!$D$13)*(1-EXP(-Constantes!$D$23)))</f>
        <v>1.0107081643805611</v>
      </c>
      <c r="L99" s="79">
        <f t="shared" si="10"/>
        <v>1.321716536893943</v>
      </c>
      <c r="M99" s="79">
        <f>0.0526*F99*Observaciones!$F98^1.218</f>
        <v>0</v>
      </c>
      <c r="N99" s="79">
        <f>M99*Constantes!$D$29</f>
        <v>0</v>
      </c>
      <c r="O99" s="79">
        <f t="shared" si="11"/>
        <v>0</v>
      </c>
      <c r="P99" s="16"/>
      <c r="Q99" s="78">
        <v>93</v>
      </c>
      <c r="R99" s="136">
        <f>ETo!$I98*((1-Constantes!$E$19)*ETo!$K98+ETo!$L98)</f>
        <v>4.0255427383802829</v>
      </c>
      <c r="S99" s="79">
        <f>MIN(R99*Constantes!$E$17,0.8*(V98+Observaciones!$F98-T99-U99-Constantes!$D$14))</f>
        <v>2.3200474060579359</v>
      </c>
      <c r="T99" s="79">
        <f>IF(Observaciones!$F98&gt;0.05*Constantes!$E$18,((Observaciones!$F98-0.05*Constantes!$E$18)^2)/(Observaciones!$F98+0.95*Constantes!$E$18),0)</f>
        <v>0</v>
      </c>
      <c r="U99" s="79">
        <f>MAX(0,V98+Observaciones!$F98-T99-Constantes!$D$13)</f>
        <v>0</v>
      </c>
      <c r="V99" s="79">
        <f>V98+Observaciones!$F98-T99-S99-U99-W98</f>
        <v>10.438975414054404</v>
      </c>
      <c r="W99" s="79">
        <f>MAX(0,(V99-Constantes!$D$14)*(1-EXP(-Constantes!$D$22)))</f>
        <v>0.10011229180231494</v>
      </c>
      <c r="X99" s="79">
        <f t="shared" si="12"/>
        <v>155.38360054595486</v>
      </c>
      <c r="Y99" s="79">
        <f>MAX(0,(X99-Constantes!$D$13)*(1-EXP(-Constantes!$D$23)))</f>
        <v>1.1024157647767581</v>
      </c>
      <c r="Z99" s="79">
        <f t="shared" si="13"/>
        <v>1.202528056579073</v>
      </c>
      <c r="AA99" s="79">
        <f>0.0526*T99*Observaciones!$F98^1.218</f>
        <v>0</v>
      </c>
      <c r="AB99" s="79">
        <f>AA99*Constantes!$E$29</f>
        <v>0</v>
      </c>
      <c r="AC99" s="79">
        <f t="shared" si="14"/>
        <v>0</v>
      </c>
      <c r="AD99" s="16"/>
      <c r="AE99" s="78">
        <v>93</v>
      </c>
      <c r="AF99" s="136">
        <f>ETo!$I98*((1-Constantes!$F$19)*ETo!$K98+ETo!$L98)</f>
        <v>3.9749526450409993</v>
      </c>
      <c r="AG99" s="79">
        <f>MIN(AF99*Constantes!$F$17,0.8*(AJ98+Observaciones!$F98-AH99-AI99-Constantes!$D$14))</f>
        <v>2.1360123658555819</v>
      </c>
      <c r="AH99" s="79">
        <f>IF(Observaciones!$F98&gt;0.05*Constantes!$F$18,((Observaciones!$F98-0.05*Constantes!$F$18)^2)/(Observaciones!$F98+0.95*Constantes!$F$18),0)</f>
        <v>0</v>
      </c>
      <c r="AI99" s="79">
        <f>MAX(0,AJ98+Observaciones!$F98-AH99-Constantes!$D$13)</f>
        <v>0</v>
      </c>
      <c r="AJ99" s="79">
        <f>AJ98+Observaciones!$F98-AH99-AG99-AI99-AK98</f>
        <v>12.990647943460752</v>
      </c>
      <c r="AK99" s="79">
        <f>MAX(0,(AJ99-Constantes!$D$14)*(1-EXP(-Constantes!$D$22)))</f>
        <v>0.18703162553552002</v>
      </c>
      <c r="AL99" s="79">
        <f t="shared" si="15"/>
        <v>156.4325854889282</v>
      </c>
      <c r="AM99" s="79">
        <f>MAX(0,(AL99-Constantes!$D$13)*(1-EXP(-Constantes!$D$23)))</f>
        <v>1.1127516632686221</v>
      </c>
      <c r="AN99" s="79">
        <f t="shared" si="16"/>
        <v>1.2997832888041421</v>
      </c>
      <c r="AO99" s="79">
        <f>0.0526*AH99*Observaciones!$F98^1.218</f>
        <v>0</v>
      </c>
      <c r="AP99" s="79">
        <f>AO99*Constantes!$F$29</f>
        <v>0</v>
      </c>
      <c r="AQ99" s="79">
        <f t="shared" si="17"/>
        <v>0</v>
      </c>
      <c r="AR99" s="16"/>
      <c r="AS99" s="78">
        <v>93</v>
      </c>
      <c r="AT99" s="79">
        <f>0.0526*Observaciones!$F98^2.218</f>
        <v>1.1305797794095535E-2</v>
      </c>
      <c r="AU99" s="79">
        <f>IF(Observaciones!$F98&gt;0.05*$AY$7,((Observaciones!$F98-0.05*$AY$7)^2)/(Observaciones!$F98+0.95*$AY$7),0)</f>
        <v>0</v>
      </c>
      <c r="AV99" s="79">
        <f>0.0526*AU99*Observaciones!$F98^1.218</f>
        <v>0</v>
      </c>
      <c r="AW99" s="30"/>
      <c r="AX99" s="30"/>
      <c r="AY99" s="110"/>
      <c r="AZ99" s="41"/>
    </row>
    <row r="100" spans="2:52" s="3" customFormat="1" x14ac:dyDescent="0.3">
      <c r="B100" s="40"/>
      <c r="C100" s="78">
        <v>94</v>
      </c>
      <c r="D100" s="136">
        <f>ETo!$I99*((1-Constantes!$D$19)*ETo!$K99+ETo!$L99)</f>
        <v>3.6048690118705911</v>
      </c>
      <c r="E100" s="79">
        <f>MIN(D100*Constantes!$D$17,0.8*(H99+Observaciones!$F99-F100-G100-Constantes!$D$14))</f>
        <v>1.8061785417805711</v>
      </c>
      <c r="F100" s="79">
        <f>IF(Observaciones!$F99&gt;0.05*Constantes!$D$18,((Observaciones!$F99-0.05*Constantes!$D$18)^2)/(Observaciones!$F99+0.95*Constantes!$D$18),0)</f>
        <v>0</v>
      </c>
      <c r="G100" s="79">
        <f>MAX(0,H99+Observaciones!$F99-F100-Constantes!$D$13)</f>
        <v>0</v>
      </c>
      <c r="H100" s="79">
        <f>H99+Observaciones!$F99-F100-E100-G100-I99</f>
        <v>14.513020215384071</v>
      </c>
      <c r="I100" s="79">
        <f>MAX(0,(H100-Constantes!$D$14)*(1-EXP(-Constantes!$D$22)))</f>
        <v>0.23888921386025144</v>
      </c>
      <c r="J100" s="79">
        <f t="shared" si="9"/>
        <v>145.06553588542155</v>
      </c>
      <c r="K100" s="79">
        <f>MAX(0,(J100-Constantes!$D$13)*(1-EXP(-Constantes!$D$23)))</f>
        <v>1.0007494161049901</v>
      </c>
      <c r="L100" s="79">
        <f t="shared" si="10"/>
        <v>1.2396386299652415</v>
      </c>
      <c r="M100" s="79">
        <f>0.0526*F100*Observaciones!$F99^1.218</f>
        <v>0</v>
      </c>
      <c r="N100" s="79">
        <f>M100*Constantes!$D$29</f>
        <v>0</v>
      </c>
      <c r="O100" s="79">
        <f t="shared" si="11"/>
        <v>0</v>
      </c>
      <c r="P100" s="16"/>
      <c r="Q100" s="78">
        <v>94</v>
      </c>
      <c r="R100" s="136">
        <f>ETo!$I99*((1-Constantes!$E$19)*ETo!$K99+ETo!$L99)</f>
        <v>3.9538022942041295</v>
      </c>
      <c r="S100" s="79">
        <f>MIN(R100*Constantes!$E$17,0.8*(V99+Observaciones!$F99-T100-U100-Constantes!$D$14))</f>
        <v>2.2787011225286502</v>
      </c>
      <c r="T100" s="79">
        <f>IF(Observaciones!$F99&gt;0.05*Constantes!$E$18,((Observaciones!$F99-0.05*Constantes!$E$18)^2)/(Observaciones!$F99+0.95*Constantes!$E$18),0)</f>
        <v>0</v>
      </c>
      <c r="U100" s="79">
        <f>MAX(0,V99+Observaciones!$F99-T100-Constantes!$D$13)</f>
        <v>0</v>
      </c>
      <c r="V100" s="79">
        <f>V99+Observaciones!$F99-T100-S100-U100-W99</f>
        <v>8.0601619997234391</v>
      </c>
      <c r="W100" s="79">
        <f>MAX(0,(V100-Constantes!$D$14)*(1-EXP(-Constantes!$D$22)))</f>
        <v>1.9081174107379958E-2</v>
      </c>
      <c r="X100" s="79">
        <f t="shared" si="12"/>
        <v>154.2811847811781</v>
      </c>
      <c r="Y100" s="79">
        <f>MAX(0,(X100-Constantes!$D$13)*(1-EXP(-Constantes!$D$23)))</f>
        <v>1.0915533996714346</v>
      </c>
      <c r="Z100" s="79">
        <f t="shared" si="13"/>
        <v>1.1106345737788146</v>
      </c>
      <c r="AA100" s="79">
        <f>0.0526*T100*Observaciones!$F99^1.218</f>
        <v>0</v>
      </c>
      <c r="AB100" s="79">
        <f>AA100*Constantes!$E$29</f>
        <v>0</v>
      </c>
      <c r="AC100" s="79">
        <f t="shared" si="14"/>
        <v>0</v>
      </c>
      <c r="AD100" s="16"/>
      <c r="AE100" s="78">
        <v>94</v>
      </c>
      <c r="AF100" s="136">
        <f>ETo!$I99*((1-Constantes!$F$19)*ETo!$K99+ETo!$L99)</f>
        <v>3.9039546824421953</v>
      </c>
      <c r="AG100" s="79">
        <f>MIN(AF100*Constantes!$F$17,0.8*(AJ99+Observaciones!$F99-AH100-AI100-Constantes!$D$14))</f>
        <v>2.0978603324594625</v>
      </c>
      <c r="AH100" s="79">
        <f>IF(Observaciones!$F99&gt;0.05*Constantes!$F$18,((Observaciones!$F99-0.05*Constantes!$F$18)^2)/(Observaciones!$F99+0.95*Constantes!$F$18),0)</f>
        <v>0</v>
      </c>
      <c r="AI100" s="79">
        <f>MAX(0,AJ99+Observaciones!$F99-AH100-Constantes!$D$13)</f>
        <v>0</v>
      </c>
      <c r="AJ100" s="79">
        <f>AJ99+Observaciones!$F99-AH100-AG100-AI100-AK99</f>
        <v>10.705755985465769</v>
      </c>
      <c r="AK100" s="79">
        <f>MAX(0,(AJ100-Constantes!$D$14)*(1-EXP(-Constantes!$D$22)))</f>
        <v>0.10919981743611341</v>
      </c>
      <c r="AL100" s="79">
        <f t="shared" si="15"/>
        <v>155.31983382565957</v>
      </c>
      <c r="AM100" s="79">
        <f>MAX(0,(AL100-Constantes!$D$13)*(1-EXP(-Constantes!$D$23)))</f>
        <v>1.1017874560936392</v>
      </c>
      <c r="AN100" s="79">
        <f t="shared" si="16"/>
        <v>1.2109872735297527</v>
      </c>
      <c r="AO100" s="79">
        <f>0.0526*AH100*Observaciones!$F99^1.218</f>
        <v>0</v>
      </c>
      <c r="AP100" s="79">
        <f>AO100*Constantes!$F$29</f>
        <v>0</v>
      </c>
      <c r="AQ100" s="79">
        <f t="shared" si="17"/>
        <v>0</v>
      </c>
      <c r="AR100" s="16"/>
      <c r="AS100" s="78">
        <v>94</v>
      </c>
      <c r="AT100" s="79">
        <f>0.0526*Observaciones!$F99^2.218</f>
        <v>0</v>
      </c>
      <c r="AU100" s="79">
        <f>IF(Observaciones!$F99&gt;0.05*$AY$7,((Observaciones!$F99-0.05*$AY$7)^2)/(Observaciones!$F99+0.95*$AY$7),0)</f>
        <v>0</v>
      </c>
      <c r="AV100" s="79">
        <f>0.0526*AU100*Observaciones!$F99^1.218</f>
        <v>0</v>
      </c>
      <c r="AW100" s="30"/>
      <c r="AX100" s="30"/>
      <c r="AY100" s="110"/>
      <c r="AZ100" s="41"/>
    </row>
    <row r="101" spans="2:52" s="3" customFormat="1" x14ac:dyDescent="0.3">
      <c r="B101" s="40"/>
      <c r="C101" s="78">
        <v>95</v>
      </c>
      <c r="D101" s="136">
        <f>ETo!$I100*((1-Constantes!$D$19)*ETo!$K100+ETo!$L100)</f>
        <v>3.5921806148742883</v>
      </c>
      <c r="E101" s="79">
        <f>MIN(D101*Constantes!$D$17,0.8*(H100+Observaciones!$F100-F101-G101-Constantes!$D$14))</f>
        <v>1.7998211650468121</v>
      </c>
      <c r="F101" s="79">
        <f>IF(Observaciones!$F100&gt;0.05*Constantes!$D$18,((Observaciones!$F100-0.05*Constantes!$D$18)^2)/(Observaciones!$F100+0.95*Constantes!$D$18),0)</f>
        <v>0</v>
      </c>
      <c r="G101" s="79">
        <f>MAX(0,H100+Observaciones!$F100-F101-Constantes!$D$13)</f>
        <v>0</v>
      </c>
      <c r="H101" s="79">
        <f>H100+Observaciones!$F100-F101-E101-G101-I100</f>
        <v>12.474309836477008</v>
      </c>
      <c r="I101" s="79">
        <f>MAX(0,(H101-Constantes!$D$14)*(1-EXP(-Constantes!$D$22)))</f>
        <v>0.16944325409565789</v>
      </c>
      <c r="J101" s="79">
        <f t="shared" si="9"/>
        <v>144.06478646931657</v>
      </c>
      <c r="K101" s="79">
        <f>MAX(0,(J101-Constantes!$D$13)*(1-EXP(-Constantes!$D$23)))</f>
        <v>0.9908887937481673</v>
      </c>
      <c r="L101" s="79">
        <f t="shared" si="10"/>
        <v>1.1603320478438253</v>
      </c>
      <c r="M101" s="79">
        <f>0.0526*F101*Observaciones!$F100^1.218</f>
        <v>0</v>
      </c>
      <c r="N101" s="79">
        <f>M101*Constantes!$D$29</f>
        <v>0</v>
      </c>
      <c r="O101" s="79">
        <f t="shared" si="11"/>
        <v>0</v>
      </c>
      <c r="P101" s="16"/>
      <c r="Q101" s="78">
        <v>95</v>
      </c>
      <c r="R101" s="136">
        <f>ETo!$I100*((1-Constantes!$E$19)*ETo!$K100+ETo!$L100)</f>
        <v>3.9403093344028806</v>
      </c>
      <c r="S101" s="79">
        <f>MIN(R101*Constantes!$E$17,0.8*(V100+Observaciones!$F100-T101-U101-Constantes!$D$14))</f>
        <v>0.44812959977875128</v>
      </c>
      <c r="T101" s="79">
        <f>IF(Observaciones!$F100&gt;0.05*Constantes!$E$18,((Observaciones!$F100-0.05*Constantes!$E$18)^2)/(Observaciones!$F100+0.95*Constantes!$E$18),0)</f>
        <v>0</v>
      </c>
      <c r="U101" s="79">
        <f>MAX(0,V100+Observaciones!$F100-T101-Constantes!$D$13)</f>
        <v>0</v>
      </c>
      <c r="V101" s="79">
        <f>V100+Observaciones!$F100-T101-S101-U101-W100</f>
        <v>7.5929512258373082</v>
      </c>
      <c r="W101" s="79">
        <f>MAX(0,(V101-Constantes!$D$14)*(1-EXP(-Constantes!$D$22)))</f>
        <v>3.1662599829544594E-3</v>
      </c>
      <c r="X101" s="79">
        <f t="shared" si="12"/>
        <v>153.18963138150667</v>
      </c>
      <c r="Y101" s="79">
        <f>MAX(0,(X101-Constantes!$D$13)*(1-EXP(-Constantes!$D$23)))</f>
        <v>1.0807980640367079</v>
      </c>
      <c r="Z101" s="79">
        <f t="shared" si="13"/>
        <v>1.0839643240196624</v>
      </c>
      <c r="AA101" s="79">
        <f>0.0526*T101*Observaciones!$F100^1.218</f>
        <v>0</v>
      </c>
      <c r="AB101" s="79">
        <f>AA101*Constantes!$E$29</f>
        <v>0</v>
      </c>
      <c r="AC101" s="79">
        <f t="shared" si="14"/>
        <v>0</v>
      </c>
      <c r="AD101" s="16"/>
      <c r="AE101" s="78">
        <v>95</v>
      </c>
      <c r="AF101" s="136">
        <f>ETo!$I100*((1-Constantes!$F$19)*ETo!$K100+ETo!$L100)</f>
        <v>3.89057666018451</v>
      </c>
      <c r="AG101" s="79">
        <f>MIN(AF101*Constantes!$F$17,0.8*(AJ100+Observaciones!$F100-AH101-AI101-Constantes!$D$14))</f>
        <v>2.0906714113514946</v>
      </c>
      <c r="AH101" s="79">
        <f>IF(Observaciones!$F100&gt;0.05*Constantes!$F$18,((Observaciones!$F100-0.05*Constantes!$F$18)^2)/(Observaciones!$F100+0.95*Constantes!$F$18),0)</f>
        <v>0</v>
      </c>
      <c r="AI101" s="79">
        <f>MAX(0,AJ100+Observaciones!$F100-AH101-Constantes!$D$13)</f>
        <v>0</v>
      </c>
      <c r="AJ101" s="79">
        <f>AJ100+Observaciones!$F100-AH101-AG101-AI101-AK100</f>
        <v>8.5058847566781601</v>
      </c>
      <c r="AK101" s="79">
        <f>MAX(0,(AJ101-Constantes!$D$14)*(1-EXP(-Constantes!$D$22)))</f>
        <v>3.4264127490996568E-2</v>
      </c>
      <c r="AL101" s="79">
        <f t="shared" si="15"/>
        <v>154.21804636956594</v>
      </c>
      <c r="AM101" s="79">
        <f>MAX(0,(AL101-Constantes!$D$13)*(1-EXP(-Constantes!$D$23)))</f>
        <v>1.090931281863422</v>
      </c>
      <c r="AN101" s="79">
        <f t="shared" si="16"/>
        <v>1.1251954093544185</v>
      </c>
      <c r="AO101" s="79">
        <f>0.0526*AH101*Observaciones!$F100^1.218</f>
        <v>0</v>
      </c>
      <c r="AP101" s="79">
        <f>AO101*Constantes!$F$29</f>
        <v>0</v>
      </c>
      <c r="AQ101" s="79">
        <f t="shared" si="17"/>
        <v>0</v>
      </c>
      <c r="AR101" s="16"/>
      <c r="AS101" s="78">
        <v>95</v>
      </c>
      <c r="AT101" s="79">
        <f>0.0526*Observaciones!$F100^2.218</f>
        <v>0</v>
      </c>
      <c r="AU101" s="79">
        <f>IF(Observaciones!$F100&gt;0.05*$AY$7,((Observaciones!$F100-0.05*$AY$7)^2)/(Observaciones!$F100+0.95*$AY$7),0)</f>
        <v>0</v>
      </c>
      <c r="AV101" s="79">
        <f>0.0526*AU101*Observaciones!$F100^1.218</f>
        <v>0</v>
      </c>
      <c r="AW101" s="30"/>
      <c r="AX101" s="30"/>
      <c r="AY101" s="110"/>
      <c r="AZ101" s="41"/>
    </row>
    <row r="102" spans="2:52" s="3" customFormat="1" x14ac:dyDescent="0.3">
      <c r="B102" s="40"/>
      <c r="C102" s="78">
        <v>96</v>
      </c>
      <c r="D102" s="136">
        <f>ETo!$I101*((1-Constantes!$D$19)*ETo!$K101+ETo!$L101)</f>
        <v>3.4122420812625727</v>
      </c>
      <c r="E102" s="79">
        <f>MIN(D102*Constantes!$D$17,0.8*(H101+Observaciones!$F101-F102-G102-Constantes!$D$14))</f>
        <v>1.7096650131370656</v>
      </c>
      <c r="F102" s="79">
        <f>IF(Observaciones!$F101&gt;0.05*Constantes!$D$18,((Observaciones!$F101-0.05*Constantes!$D$18)^2)/(Observaciones!$F101+0.95*Constantes!$D$18),0)</f>
        <v>0</v>
      </c>
      <c r="G102" s="79">
        <f>MAX(0,H101+Observaciones!$F101-F102-Constantes!$D$13)</f>
        <v>0</v>
      </c>
      <c r="H102" s="79">
        <f>H101+Observaciones!$F101-F102-E102-G102-I101</f>
        <v>10.595201569244285</v>
      </c>
      <c r="I102" s="79">
        <f>MAX(0,(H102-Constantes!$D$14)*(1-EXP(-Constantes!$D$22)))</f>
        <v>0.10543392816603905</v>
      </c>
      <c r="J102" s="79">
        <f t="shared" si="9"/>
        <v>143.07389767556842</v>
      </c>
      <c r="K102" s="79">
        <f>MAX(0,(J102-Constantes!$D$13)*(1-EXP(-Constantes!$D$23)))</f>
        <v>0.98112533045204364</v>
      </c>
      <c r="L102" s="79">
        <f t="shared" si="10"/>
        <v>1.0865592586180828</v>
      </c>
      <c r="M102" s="79">
        <f>0.0526*F102*Observaciones!$F101^1.218</f>
        <v>0</v>
      </c>
      <c r="N102" s="79">
        <f>M102*Constantes!$D$29</f>
        <v>0</v>
      </c>
      <c r="O102" s="79">
        <f t="shared" si="11"/>
        <v>0</v>
      </c>
      <c r="P102" s="16"/>
      <c r="Q102" s="78">
        <v>96</v>
      </c>
      <c r="R102" s="136">
        <f>ETo!$I101*((1-Constantes!$E$19)*ETo!$K101+ETo!$L101)</f>
        <v>3.7453532054207375</v>
      </c>
      <c r="S102" s="79">
        <f>MIN(R102*Constantes!$E$17,0.8*(V101+Observaciones!$F101-T102-U102-Constantes!$D$14))</f>
        <v>7.436098066984656E-2</v>
      </c>
      <c r="T102" s="79">
        <f>IF(Observaciones!$F101&gt;0.05*Constantes!$E$18,((Observaciones!$F101-0.05*Constantes!$E$18)^2)/(Observaciones!$F101+0.95*Constantes!$E$18),0)</f>
        <v>0</v>
      </c>
      <c r="U102" s="79">
        <f>MAX(0,V101+Observaciones!$F101-T102-Constantes!$D$13)</f>
        <v>0</v>
      </c>
      <c r="V102" s="79">
        <f>V101+Observaciones!$F101-T102-S102-U102-W101</f>
        <v>7.5154239851845075</v>
      </c>
      <c r="W102" s="79">
        <f>MAX(0,(V102-Constantes!$D$14)*(1-EXP(-Constantes!$D$22)))</f>
        <v>5.253975579931179E-4</v>
      </c>
      <c r="X102" s="79">
        <f t="shared" si="12"/>
        <v>152.10883331746996</v>
      </c>
      <c r="Y102" s="79">
        <f>MAX(0,(X102-Constantes!$D$13)*(1-EXP(-Constantes!$D$23)))</f>
        <v>1.0701487032857113</v>
      </c>
      <c r="Z102" s="79">
        <f t="shared" si="13"/>
        <v>1.0706741008437044</v>
      </c>
      <c r="AA102" s="79">
        <f>0.0526*T102*Observaciones!$F101^1.218</f>
        <v>0</v>
      </c>
      <c r="AB102" s="79">
        <f>AA102*Constantes!$E$29</f>
        <v>0</v>
      </c>
      <c r="AC102" s="79">
        <f t="shared" si="14"/>
        <v>0</v>
      </c>
      <c r="AD102" s="16"/>
      <c r="AE102" s="78">
        <v>96</v>
      </c>
      <c r="AF102" s="136">
        <f>ETo!$I101*((1-Constantes!$F$19)*ETo!$K101+ETo!$L101)</f>
        <v>3.697765901969571</v>
      </c>
      <c r="AG102" s="79">
        <f>MIN(AF102*Constantes!$F$17,0.8*(AJ101+Observaciones!$F101-AH102-AI102-Constantes!$D$14))</f>
        <v>0.80470780534252817</v>
      </c>
      <c r="AH102" s="79">
        <f>IF(Observaciones!$F101&gt;0.05*Constantes!$F$18,((Observaciones!$F101-0.05*Constantes!$F$18)^2)/(Observaciones!$F101+0.95*Constantes!$F$18),0)</f>
        <v>0</v>
      </c>
      <c r="AI102" s="79">
        <f>MAX(0,AJ101+Observaciones!$F101-AH102-Constantes!$D$13)</f>
        <v>0</v>
      </c>
      <c r="AJ102" s="79">
        <f>AJ101+Observaciones!$F101-AH102-AG102-AI102-AK101</f>
        <v>7.6669128238446351</v>
      </c>
      <c r="AK102" s="79">
        <f>MAX(0,(AJ102-Constantes!$D$14)*(1-EXP(-Constantes!$D$22)))</f>
        <v>5.6856635296688397E-3</v>
      </c>
      <c r="AL102" s="79">
        <f t="shared" si="15"/>
        <v>153.12711508770252</v>
      </c>
      <c r="AM102" s="79">
        <f>MAX(0,(AL102-Constantes!$D$13)*(1-EXP(-Constantes!$D$23)))</f>
        <v>1.0801820761036345</v>
      </c>
      <c r="AN102" s="79">
        <f t="shared" si="16"/>
        <v>1.0858677396333034</v>
      </c>
      <c r="AO102" s="79">
        <f>0.0526*AH102*Observaciones!$F101^1.218</f>
        <v>0</v>
      </c>
      <c r="AP102" s="79">
        <f>AO102*Constantes!$F$29</f>
        <v>0</v>
      </c>
      <c r="AQ102" s="79">
        <f t="shared" si="17"/>
        <v>0</v>
      </c>
      <c r="AR102" s="16"/>
      <c r="AS102" s="78">
        <v>96</v>
      </c>
      <c r="AT102" s="79">
        <f>0.0526*Observaciones!$F101^2.218</f>
        <v>0</v>
      </c>
      <c r="AU102" s="79">
        <f>IF(Observaciones!$F101&gt;0.05*$AY$7,((Observaciones!$F101-0.05*$AY$7)^2)/(Observaciones!$F101+0.95*$AY$7),0)</f>
        <v>0</v>
      </c>
      <c r="AV102" s="79">
        <f>0.0526*AU102*Observaciones!$F101^1.218</f>
        <v>0</v>
      </c>
      <c r="AW102" s="30"/>
      <c r="AX102" s="30"/>
      <c r="AY102" s="110"/>
      <c r="AZ102" s="41"/>
    </row>
    <row r="103" spans="2:52" s="3" customFormat="1" x14ac:dyDescent="0.3">
      <c r="B103" s="40"/>
      <c r="C103" s="78">
        <v>97</v>
      </c>
      <c r="D103" s="136">
        <f>ETo!$I102*((1-Constantes!$D$19)*ETo!$K102+ETo!$L102)</f>
        <v>3.4337493556481316</v>
      </c>
      <c r="E103" s="79">
        <f>MIN(D103*Constantes!$D$17,0.8*(H102+Observaciones!$F102-F103-G103-Constantes!$D$14))</f>
        <v>1.7204409878977203</v>
      </c>
      <c r="F103" s="79">
        <f>IF(Observaciones!$F102&gt;0.05*Constantes!$D$18,((Observaciones!$F102-0.05*Constantes!$D$18)^2)/(Observaciones!$F102+0.95*Constantes!$D$18),0)</f>
        <v>0</v>
      </c>
      <c r="G103" s="79">
        <f>MAX(0,H102+Observaciones!$F102-F103-Constantes!$D$13)</f>
        <v>0</v>
      </c>
      <c r="H103" s="79">
        <f>H102+Observaciones!$F102-F103-E103-G103-I102</f>
        <v>8.9693266531805236</v>
      </c>
      <c r="I103" s="79">
        <f>MAX(0,(H103-Constantes!$D$14)*(1-EXP(-Constantes!$D$22)))</f>
        <v>5.0050659815898825E-2</v>
      </c>
      <c r="J103" s="79">
        <f t="shared" si="9"/>
        <v>142.09277234511637</v>
      </c>
      <c r="K103" s="79">
        <f>MAX(0,(J103-Constantes!$D$13)*(1-EXP(-Constantes!$D$23)))</f>
        <v>0.97145806888525232</v>
      </c>
      <c r="L103" s="79">
        <f t="shared" si="10"/>
        <v>1.0215087287011511</v>
      </c>
      <c r="M103" s="79">
        <f>0.0526*F103*Observaciones!$F102^1.218</f>
        <v>0</v>
      </c>
      <c r="N103" s="79">
        <f>M103*Constantes!$D$29</f>
        <v>0</v>
      </c>
      <c r="O103" s="79">
        <f t="shared" si="11"/>
        <v>0</v>
      </c>
      <c r="P103" s="16"/>
      <c r="Q103" s="78">
        <v>97</v>
      </c>
      <c r="R103" s="136">
        <f>ETo!$I102*((1-Constantes!$E$19)*ETo!$K102+ETo!$L102)</f>
        <v>3.7690503053607598</v>
      </c>
      <c r="S103" s="79">
        <f>MIN(R103*Constantes!$E$17,0.8*(V102+Observaciones!$F102-T103-U103-Constantes!$D$14))</f>
        <v>0.17233918814760615</v>
      </c>
      <c r="T103" s="79">
        <f>IF(Observaciones!$F102&gt;0.05*Constantes!$E$18,((Observaciones!$F102-0.05*Constantes!$E$18)^2)/(Observaciones!$F102+0.95*Constantes!$E$18),0)</f>
        <v>0</v>
      </c>
      <c r="U103" s="79">
        <f>MAX(0,V102+Observaciones!$F102-T103-Constantes!$D$13)</f>
        <v>0</v>
      </c>
      <c r="V103" s="79">
        <f>V102+Observaciones!$F102-T103-S103-U103-W102</f>
        <v>7.5425593994789084</v>
      </c>
      <c r="W103" s="79">
        <f>MAX(0,(V103-Constantes!$D$14)*(1-EXP(-Constantes!$D$22)))</f>
        <v>1.4497293850056338E-3</v>
      </c>
      <c r="X103" s="79">
        <f t="shared" si="12"/>
        <v>151.03868461418423</v>
      </c>
      <c r="Y103" s="79">
        <f>MAX(0,(X103-Constantes!$D$13)*(1-EXP(-Constantes!$D$23)))</f>
        <v>1.0596042732226743</v>
      </c>
      <c r="Z103" s="79">
        <f t="shared" si="13"/>
        <v>1.0610540026076798</v>
      </c>
      <c r="AA103" s="79">
        <f>0.0526*T103*Observaciones!$F102^1.218</f>
        <v>0</v>
      </c>
      <c r="AB103" s="79">
        <f>AA103*Constantes!$E$29</f>
        <v>0</v>
      </c>
      <c r="AC103" s="79">
        <f t="shared" si="14"/>
        <v>0</v>
      </c>
      <c r="AD103" s="16"/>
      <c r="AE103" s="78">
        <v>97</v>
      </c>
      <c r="AF103" s="136">
        <f>ETo!$I102*((1-Constantes!$F$19)*ETo!$K102+ETo!$L102)</f>
        <v>3.7211501696875269</v>
      </c>
      <c r="AG103" s="79">
        <f>MIN(AF103*Constantes!$F$17,0.8*(AJ102+Observaciones!$F102-AH103-AI103-Constantes!$D$14))</f>
        <v>0.29353025907570823</v>
      </c>
      <c r="AH103" s="79">
        <f>IF(Observaciones!$F102&gt;0.05*Constantes!$F$18,((Observaciones!$F102-0.05*Constantes!$F$18)^2)/(Observaciones!$F102+0.95*Constantes!$F$18),0)</f>
        <v>0</v>
      </c>
      <c r="AI103" s="79">
        <f>MAX(0,AJ102+Observaciones!$F102-AH103-Constantes!$D$13)</f>
        <v>0</v>
      </c>
      <c r="AJ103" s="79">
        <f>AJ102+Observaciones!$F102-AH103-AG103-AI103-AK102</f>
        <v>7.5676969012392581</v>
      </c>
      <c r="AK103" s="79">
        <f>MAX(0,(AJ103-Constantes!$D$14)*(1-EXP(-Constantes!$D$22)))</f>
        <v>2.3060049766212998E-3</v>
      </c>
      <c r="AL103" s="79">
        <f t="shared" si="15"/>
        <v>152.0469330115989</v>
      </c>
      <c r="AM103" s="79">
        <f>MAX(0,(AL103-Constantes!$D$13)*(1-EXP(-Constantes!$D$23)))</f>
        <v>1.0695387848284594</v>
      </c>
      <c r="AN103" s="79">
        <f t="shared" si="16"/>
        <v>1.0718447898050807</v>
      </c>
      <c r="AO103" s="79">
        <f>0.0526*AH103*Observaciones!$F102^1.218</f>
        <v>0</v>
      </c>
      <c r="AP103" s="79">
        <f>AO103*Constantes!$F$29</f>
        <v>0</v>
      </c>
      <c r="AQ103" s="79">
        <f t="shared" si="17"/>
        <v>0</v>
      </c>
      <c r="AR103" s="16"/>
      <c r="AS103" s="78">
        <v>97</v>
      </c>
      <c r="AT103" s="79">
        <f>0.0526*Observaciones!$F102^2.218</f>
        <v>1.4813929535417848E-3</v>
      </c>
      <c r="AU103" s="79">
        <f>IF(Observaciones!$F102&gt;0.05*$AY$7,((Observaciones!$F102-0.05*$AY$7)^2)/(Observaciones!$F102+0.95*$AY$7),0)</f>
        <v>0</v>
      </c>
      <c r="AV103" s="79">
        <f>0.0526*AU103*Observaciones!$F102^1.218</f>
        <v>0</v>
      </c>
      <c r="AW103" s="30"/>
      <c r="AX103" s="30"/>
      <c r="AY103" s="110"/>
      <c r="AZ103" s="41"/>
    </row>
    <row r="104" spans="2:52" s="3" customFormat="1" x14ac:dyDescent="0.3">
      <c r="B104" s="40"/>
      <c r="C104" s="78">
        <v>98</v>
      </c>
      <c r="D104" s="136">
        <f>ETo!$I103*((1-Constantes!$D$19)*ETo!$K103+ETo!$L103)</f>
        <v>3.4322879118010219</v>
      </c>
      <c r="E104" s="79">
        <f>MIN(D104*Constantes!$D$17,0.8*(H103+Observaciones!$F103-F104-G104-Constantes!$D$14))</f>
        <v>1.1754613225444188</v>
      </c>
      <c r="F104" s="79">
        <f>IF(Observaciones!$F103&gt;0.05*Constantes!$D$18,((Observaciones!$F103-0.05*Constantes!$D$18)^2)/(Observaciones!$F103+0.95*Constantes!$D$18),0)</f>
        <v>0</v>
      </c>
      <c r="G104" s="79">
        <f>MAX(0,H103+Observaciones!$F103-F104-Constantes!$D$13)</f>
        <v>0</v>
      </c>
      <c r="H104" s="79">
        <f>H103+Observaciones!$F103-F104-E104-G104-I103</f>
        <v>7.743814670820206</v>
      </c>
      <c r="I104" s="79">
        <f>MAX(0,(H104-Constantes!$D$14)*(1-EXP(-Constantes!$D$22)))</f>
        <v>8.3052227501165428E-3</v>
      </c>
      <c r="J104" s="79">
        <f t="shared" si="9"/>
        <v>141.12131427623112</v>
      </c>
      <c r="K104" s="79">
        <f>MAX(0,(J104-Constantes!$D$13)*(1-EXP(-Constantes!$D$23)))</f>
        <v>0.96188606114924091</v>
      </c>
      <c r="L104" s="79">
        <f t="shared" si="10"/>
        <v>0.97019128389935749</v>
      </c>
      <c r="M104" s="79">
        <f>0.0526*F104*Observaciones!$F103^1.218</f>
        <v>0</v>
      </c>
      <c r="N104" s="79">
        <f>M104*Constantes!$D$29</f>
        <v>0</v>
      </c>
      <c r="O104" s="79">
        <f t="shared" si="11"/>
        <v>0</v>
      </c>
      <c r="P104" s="16"/>
      <c r="Q104" s="78">
        <v>98</v>
      </c>
      <c r="R104" s="136">
        <f>ETo!$I103*((1-Constantes!$E$19)*ETo!$K103+ETo!$L103)</f>
        <v>3.7677697313015894</v>
      </c>
      <c r="S104" s="79">
        <f>MIN(R104*Constantes!$E$17,0.8*(V103+Observaciones!$F103-T104-U104-Constantes!$D$14))</f>
        <v>3.4047519583126733E-2</v>
      </c>
      <c r="T104" s="79">
        <f>IF(Observaciones!$F103&gt;0.05*Constantes!$E$18,((Observaciones!$F103-0.05*Constantes!$E$18)^2)/(Observaciones!$F103+0.95*Constantes!$E$18),0)</f>
        <v>0</v>
      </c>
      <c r="U104" s="79">
        <f>MAX(0,V103+Observaciones!$F103-T104-Constantes!$D$13)</f>
        <v>0</v>
      </c>
      <c r="V104" s="79">
        <f>V103+Observaciones!$F103-T104-S104-U104-W103</f>
        <v>7.5070621505107757</v>
      </c>
      <c r="W104" s="79">
        <f>MAX(0,(V104-Constantes!$D$14)*(1-EXP(-Constantes!$D$22)))</f>
        <v>2.4056277208229859E-4</v>
      </c>
      <c r="X104" s="79">
        <f t="shared" si="12"/>
        <v>149.97908034096156</v>
      </c>
      <c r="Y104" s="79">
        <f>MAX(0,(X104-Constantes!$D$13)*(1-EXP(-Constantes!$D$23)))</f>
        <v>1.049163739940536</v>
      </c>
      <c r="Z104" s="79">
        <f t="shared" si="13"/>
        <v>1.0494043027126183</v>
      </c>
      <c r="AA104" s="79">
        <f>0.0526*T104*Observaciones!$F103^1.218</f>
        <v>0</v>
      </c>
      <c r="AB104" s="79">
        <f>AA104*Constantes!$E$29</f>
        <v>0</v>
      </c>
      <c r="AC104" s="79">
        <f t="shared" si="14"/>
        <v>0</v>
      </c>
      <c r="AD104" s="16"/>
      <c r="AE104" s="78">
        <v>98</v>
      </c>
      <c r="AF104" s="136">
        <f>ETo!$I103*((1-Constantes!$F$19)*ETo!$K103+ETo!$L103)</f>
        <v>3.7198437570872223</v>
      </c>
      <c r="AG104" s="79">
        <f>MIN(AF104*Constantes!$F$17,0.8*(AJ103+Observaciones!$F103-AH104-AI104-Constantes!$D$14))</f>
        <v>5.4157520991406471E-2</v>
      </c>
      <c r="AH104" s="79">
        <f>IF(Observaciones!$F103&gt;0.05*Constantes!$F$18,((Observaciones!$F103-0.05*Constantes!$F$18)^2)/(Observaciones!$F103+0.95*Constantes!$F$18),0)</f>
        <v>0</v>
      </c>
      <c r="AI104" s="79">
        <f>MAX(0,AJ103+Observaciones!$F103-AH104-Constantes!$D$13)</f>
        <v>0</v>
      </c>
      <c r="AJ104" s="79">
        <f>AJ103+Observaciones!$F103-AH104-AG104-AI104-AK103</f>
        <v>7.5112333752712299</v>
      </c>
      <c r="AK104" s="79">
        <f>MAX(0,(AJ104-Constantes!$D$14)*(1-EXP(-Constantes!$D$22)))</f>
        <v>3.8265000030294924E-4</v>
      </c>
      <c r="AL104" s="79">
        <f t="shared" si="15"/>
        <v>150.97739422677043</v>
      </c>
      <c r="AM104" s="79">
        <f>MAX(0,(AL104-Constantes!$D$13)*(1-EXP(-Constantes!$D$23)))</f>
        <v>1.0590003644372532</v>
      </c>
      <c r="AN104" s="79">
        <f t="shared" si="16"/>
        <v>1.0593830144375562</v>
      </c>
      <c r="AO104" s="79">
        <f>0.0526*AH104*Observaciones!$F103^1.218</f>
        <v>0</v>
      </c>
      <c r="AP104" s="79">
        <f>AO104*Constantes!$F$29</f>
        <v>0</v>
      </c>
      <c r="AQ104" s="79">
        <f t="shared" si="17"/>
        <v>0</v>
      </c>
      <c r="AR104" s="16"/>
      <c r="AS104" s="78">
        <v>98</v>
      </c>
      <c r="AT104" s="79">
        <f>0.0526*Observaciones!$F103^2.218</f>
        <v>0</v>
      </c>
      <c r="AU104" s="79">
        <f>IF(Observaciones!$F103&gt;0.05*$AY$7,((Observaciones!$F103-0.05*$AY$7)^2)/(Observaciones!$F103+0.95*$AY$7),0)</f>
        <v>0</v>
      </c>
      <c r="AV104" s="79">
        <f>0.0526*AU104*Observaciones!$F103^1.218</f>
        <v>0</v>
      </c>
      <c r="AW104" s="30"/>
      <c r="AX104" s="30"/>
      <c r="AY104" s="110"/>
      <c r="AZ104" s="41"/>
    </row>
    <row r="105" spans="2:52" s="3" customFormat="1" x14ac:dyDescent="0.3">
      <c r="B105" s="40"/>
      <c r="C105" s="78">
        <v>99</v>
      </c>
      <c r="D105" s="136">
        <f>ETo!$I104*((1-Constantes!$D$19)*ETo!$K104+ETo!$L104)</f>
        <v>3.3520630507051585</v>
      </c>
      <c r="E105" s="79">
        <f>MIN(D105*Constantes!$D$17,0.8*(H104+Observaciones!$F104-F105-G105-Constantes!$D$14))</f>
        <v>0.19505173665616482</v>
      </c>
      <c r="F105" s="79">
        <f>IF(Observaciones!$F104&gt;0.05*Constantes!$D$18,((Observaciones!$F104-0.05*Constantes!$D$18)^2)/(Observaciones!$F104+0.95*Constantes!$D$18),0)</f>
        <v>0</v>
      </c>
      <c r="G105" s="79">
        <f>MAX(0,H104+Observaciones!$F104-F105-Constantes!$D$13)</f>
        <v>0</v>
      </c>
      <c r="H105" s="79">
        <f>H104+Observaciones!$F104-F105-E105-G105-I104</f>
        <v>7.5404577114139251</v>
      </c>
      <c r="I105" s="79">
        <f>MAX(0,(H105-Constantes!$D$14)*(1-EXP(-Constantes!$D$22)))</f>
        <v>1.3781381740574634E-3</v>
      </c>
      <c r="J105" s="79">
        <f t="shared" si="9"/>
        <v>140.15942821508187</v>
      </c>
      <c r="K105" s="79">
        <f>MAX(0,(J105-Constantes!$D$13)*(1-EXP(-Constantes!$D$23)))</f>
        <v>0.95240836868532708</v>
      </c>
      <c r="L105" s="79">
        <f t="shared" si="10"/>
        <v>0.95378650685938449</v>
      </c>
      <c r="M105" s="79">
        <f>0.0526*F105*Observaciones!$F104^1.218</f>
        <v>0</v>
      </c>
      <c r="N105" s="79">
        <f>M105*Constantes!$D$29</f>
        <v>0</v>
      </c>
      <c r="O105" s="79">
        <f t="shared" si="11"/>
        <v>0</v>
      </c>
      <c r="P105" s="16"/>
      <c r="Q105" s="78">
        <v>99</v>
      </c>
      <c r="R105" s="136">
        <f>ETo!$I104*((1-Constantes!$E$19)*ETo!$K104+ETo!$L104)</f>
        <v>3.6808659536678809</v>
      </c>
      <c r="S105" s="79">
        <f>MIN(R105*Constantes!$E$17,0.8*(V104+Observaciones!$F104-T105-U105-Constantes!$D$14))</f>
        <v>5.6497204086205961E-3</v>
      </c>
      <c r="T105" s="79">
        <f>IF(Observaciones!$F104&gt;0.05*Constantes!$E$18,((Observaciones!$F104-0.05*Constantes!$E$18)^2)/(Observaciones!$F104+0.95*Constantes!$E$18),0)</f>
        <v>0</v>
      </c>
      <c r="U105" s="79">
        <f>MAX(0,V104+Observaciones!$F104-T105-Constantes!$D$13)</f>
        <v>0</v>
      </c>
      <c r="V105" s="79">
        <f>V104+Observaciones!$F104-T105-S105-U105-W104</f>
        <v>7.5011718673300729</v>
      </c>
      <c r="W105" s="79">
        <f>MAX(0,(V105-Constantes!$D$14)*(1-EXP(-Constantes!$D$22)))</f>
        <v>3.9918103275322884E-5</v>
      </c>
      <c r="X105" s="79">
        <f t="shared" si="12"/>
        <v>148.92991660102103</v>
      </c>
      <c r="Y105" s="79">
        <f>MAX(0,(X105-Constantes!$D$13)*(1-EXP(-Constantes!$D$23)))</f>
        <v>1.0388260797195683</v>
      </c>
      <c r="Z105" s="79">
        <f t="shared" si="13"/>
        <v>1.0388659978228436</v>
      </c>
      <c r="AA105" s="79">
        <f>0.0526*T105*Observaciones!$F104^1.218</f>
        <v>0</v>
      </c>
      <c r="AB105" s="79">
        <f>AA105*Constantes!$E$29</f>
        <v>0</v>
      </c>
      <c r="AC105" s="79">
        <f t="shared" si="14"/>
        <v>0</v>
      </c>
      <c r="AD105" s="16"/>
      <c r="AE105" s="78">
        <v>99</v>
      </c>
      <c r="AF105" s="136">
        <f>ETo!$I104*((1-Constantes!$F$19)*ETo!$K104+ETo!$L104)</f>
        <v>3.6338941103874909</v>
      </c>
      <c r="AG105" s="79">
        <f>MIN(AF105*Constantes!$F$17,0.8*(AJ104+Observaciones!$F104-AH105-AI105-Constantes!$D$14))</f>
        <v>8.9867002169839345E-3</v>
      </c>
      <c r="AH105" s="79">
        <f>IF(Observaciones!$F104&gt;0.05*Constantes!$F$18,((Observaciones!$F104-0.05*Constantes!$F$18)^2)/(Observaciones!$F104+0.95*Constantes!$F$18),0)</f>
        <v>0</v>
      </c>
      <c r="AI105" s="79">
        <f>MAX(0,AJ104+Observaciones!$F104-AH105-Constantes!$D$13)</f>
        <v>0</v>
      </c>
      <c r="AJ105" s="79">
        <f>AJ104+Observaciones!$F104-AH105-AG105-AI105-AK104</f>
        <v>7.5018640250539432</v>
      </c>
      <c r="AK105" s="79">
        <f>MAX(0,(AJ105-Constantes!$D$14)*(1-EXP(-Constantes!$D$22)))</f>
        <v>6.3495536313369123E-5</v>
      </c>
      <c r="AL105" s="79">
        <f t="shared" si="15"/>
        <v>149.91839386233318</v>
      </c>
      <c r="AM105" s="79">
        <f>MAX(0,(AL105-Constantes!$D$13)*(1-EXP(-Constantes!$D$23)))</f>
        <v>1.0485657816122176</v>
      </c>
      <c r="AN105" s="79">
        <f t="shared" si="16"/>
        <v>1.048629277148531</v>
      </c>
      <c r="AO105" s="79">
        <f>0.0526*AH105*Observaciones!$F104^1.218</f>
        <v>0</v>
      </c>
      <c r="AP105" s="79">
        <f>AO105*Constantes!$F$29</f>
        <v>0</v>
      </c>
      <c r="AQ105" s="79">
        <f t="shared" si="17"/>
        <v>0</v>
      </c>
      <c r="AR105" s="16"/>
      <c r="AS105" s="78">
        <v>99</v>
      </c>
      <c r="AT105" s="79">
        <f>0.0526*Observaciones!$F104^2.218</f>
        <v>0</v>
      </c>
      <c r="AU105" s="79">
        <f>IF(Observaciones!$F104&gt;0.05*$AY$7,((Observaciones!$F104-0.05*$AY$7)^2)/(Observaciones!$F104+0.95*$AY$7),0)</f>
        <v>0</v>
      </c>
      <c r="AV105" s="79">
        <f>0.0526*AU105*Observaciones!$F104^1.218</f>
        <v>0</v>
      </c>
      <c r="AW105" s="30"/>
      <c r="AX105" s="30"/>
      <c r="AY105" s="110"/>
      <c r="AZ105" s="41"/>
    </row>
    <row r="106" spans="2:52" s="3" customFormat="1" x14ac:dyDescent="0.3">
      <c r="B106" s="40"/>
      <c r="C106" s="78">
        <v>100</v>
      </c>
      <c r="D106" s="136">
        <f>ETo!$I105*((1-Constantes!$D$19)*ETo!$K105+ETo!$L105)</f>
        <v>3.4510110591523078</v>
      </c>
      <c r="E106" s="79">
        <f>MIN(D106*Constantes!$D$17,0.8*(H105+Observaciones!$F105-F106-G106-Constantes!$D$14))</f>
        <v>3.2366169131140057E-2</v>
      </c>
      <c r="F106" s="79">
        <f>IF(Observaciones!$F105&gt;0.05*Constantes!$D$18,((Observaciones!$F105-0.05*Constantes!$D$18)^2)/(Observaciones!$F105+0.95*Constantes!$D$18),0)</f>
        <v>0</v>
      </c>
      <c r="G106" s="79">
        <f>MAX(0,H105+Observaciones!$F105-F106-Constantes!$D$13)</f>
        <v>0</v>
      </c>
      <c r="H106" s="79">
        <f>H105+Observaciones!$F105-F106-E106-G106-I105</f>
        <v>7.5067134041087273</v>
      </c>
      <c r="I106" s="79">
        <f>MAX(0,(H106-Constantes!$D$14)*(1-EXP(-Constantes!$D$22)))</f>
        <v>2.2868318935427817E-4</v>
      </c>
      <c r="J106" s="79">
        <f t="shared" si="9"/>
        <v>139.20701984639655</v>
      </c>
      <c r="K106" s="79">
        <f>MAX(0,(J106-Constantes!$D$13)*(1-EXP(-Constantes!$D$23)))</f>
        <v>0.94302406218267065</v>
      </c>
      <c r="L106" s="79">
        <f t="shared" si="10"/>
        <v>0.94325274537202497</v>
      </c>
      <c r="M106" s="79">
        <f>0.0526*F106*Observaciones!$F105^1.218</f>
        <v>0</v>
      </c>
      <c r="N106" s="79">
        <f>M106*Constantes!$D$29</f>
        <v>0</v>
      </c>
      <c r="O106" s="79">
        <f t="shared" si="11"/>
        <v>0</v>
      </c>
      <c r="P106" s="16"/>
      <c r="Q106" s="78">
        <v>100</v>
      </c>
      <c r="R106" s="136">
        <f>ETo!$I105*((1-Constantes!$E$19)*ETo!$K105+ETo!$L105)</f>
        <v>3.788683845836367</v>
      </c>
      <c r="S106" s="79">
        <f>MIN(R106*Constantes!$E$17,0.8*(V105+Observaciones!$F105-T106-U106-Constantes!$D$14))</f>
        <v>9.3749386405832529E-4</v>
      </c>
      <c r="T106" s="79">
        <f>IF(Observaciones!$F105&gt;0.05*Constantes!$E$18,((Observaciones!$F105-0.05*Constantes!$E$18)^2)/(Observaciones!$F105+0.95*Constantes!$E$18),0)</f>
        <v>0</v>
      </c>
      <c r="U106" s="79">
        <f>MAX(0,V105+Observaciones!$F105-T106-Constantes!$D$13)</f>
        <v>0</v>
      </c>
      <c r="V106" s="79">
        <f>V105+Observaciones!$F105-T106-S106-U106-W105</f>
        <v>7.5001944553627391</v>
      </c>
      <c r="W106" s="79">
        <f>MAX(0,(V106-Constantes!$D$14)*(1-EXP(-Constantes!$D$22)))</f>
        <v>6.6238635151444963E-6</v>
      </c>
      <c r="X106" s="79">
        <f t="shared" si="12"/>
        <v>147.89109052130146</v>
      </c>
      <c r="Y106" s="79">
        <f>MAX(0,(X106-Constantes!$D$13)*(1-EXP(-Constantes!$D$23)))</f>
        <v>1.0285902789269963</v>
      </c>
      <c r="Z106" s="79">
        <f t="shared" si="13"/>
        <v>1.0285969027905115</v>
      </c>
      <c r="AA106" s="79">
        <f>0.0526*T106*Observaciones!$F105^1.218</f>
        <v>0</v>
      </c>
      <c r="AB106" s="79">
        <f>AA106*Constantes!$E$29</f>
        <v>0</v>
      </c>
      <c r="AC106" s="79">
        <f t="shared" si="14"/>
        <v>0</v>
      </c>
      <c r="AD106" s="16"/>
      <c r="AE106" s="78">
        <v>100</v>
      </c>
      <c r="AF106" s="136">
        <f>ETo!$I105*((1-Constantes!$F$19)*ETo!$K105+ETo!$L105)</f>
        <v>3.7404448763100735</v>
      </c>
      <c r="AG106" s="79">
        <f>MIN(AF106*Constantes!$F$17,0.8*(AJ105+Observaciones!$F105-AH106-AI106-Constantes!$D$14))</f>
        <v>1.4912200431545842E-3</v>
      </c>
      <c r="AH106" s="79">
        <f>IF(Observaciones!$F105&gt;0.05*Constantes!$F$18,((Observaciones!$F105-0.05*Constantes!$F$18)^2)/(Observaciones!$F105+0.95*Constantes!$F$18),0)</f>
        <v>0</v>
      </c>
      <c r="AI106" s="79">
        <f>MAX(0,AJ105+Observaciones!$F105-AH106-Constantes!$D$13)</f>
        <v>0</v>
      </c>
      <c r="AJ106" s="79">
        <f>AJ105+Observaciones!$F105-AH106-AG106-AI106-AK105</f>
        <v>7.5003093094744751</v>
      </c>
      <c r="AK106" s="79">
        <f>MAX(0,(AJ106-Constantes!$D$14)*(1-EXP(-Constantes!$D$22)))</f>
        <v>1.0536216198946975E-5</v>
      </c>
      <c r="AL106" s="79">
        <f t="shared" si="15"/>
        <v>148.86982808072096</v>
      </c>
      <c r="AM106" s="79">
        <f>MAX(0,(AL106-Constantes!$D$13)*(1-EXP(-Constantes!$D$23)))</f>
        <v>1.0382340132170811</v>
      </c>
      <c r="AN106" s="79">
        <f t="shared" si="16"/>
        <v>1.0382445494332799</v>
      </c>
      <c r="AO106" s="79">
        <f>0.0526*AH106*Observaciones!$F105^1.218</f>
        <v>0</v>
      </c>
      <c r="AP106" s="79">
        <f>AO106*Constantes!$F$29</f>
        <v>0</v>
      </c>
      <c r="AQ106" s="79">
        <f t="shared" si="17"/>
        <v>0</v>
      </c>
      <c r="AR106" s="16"/>
      <c r="AS106" s="78">
        <v>100</v>
      </c>
      <c r="AT106" s="79">
        <f>0.0526*Observaciones!$F105^2.218</f>
        <v>0</v>
      </c>
      <c r="AU106" s="79">
        <f>IF(Observaciones!$F105&gt;0.05*$AY$7,((Observaciones!$F105-0.05*$AY$7)^2)/(Observaciones!$F105+0.95*$AY$7),0)</f>
        <v>0</v>
      </c>
      <c r="AV106" s="79">
        <f>0.0526*AU106*Observaciones!$F105^1.218</f>
        <v>0</v>
      </c>
      <c r="AW106" s="30"/>
      <c r="AX106" s="30"/>
      <c r="AY106" s="110"/>
      <c r="AZ106" s="41"/>
    </row>
    <row r="107" spans="2:52" s="3" customFormat="1" x14ac:dyDescent="0.3">
      <c r="B107" s="40"/>
      <c r="C107" s="78">
        <v>101</v>
      </c>
      <c r="D107" s="136">
        <f>ETo!$I106*((1-Constantes!$D$19)*ETo!$K106+ETo!$L106)</f>
        <v>3.4710905256889961</v>
      </c>
      <c r="E107" s="79">
        <f>MIN(D107*Constantes!$D$17,0.8*(H106+Observaciones!$F106-F107-G107-Constantes!$D$14))</f>
        <v>5.3707232869818714E-3</v>
      </c>
      <c r="F107" s="79">
        <f>IF(Observaciones!$F106&gt;0.05*Constantes!$D$18,((Observaciones!$F106-0.05*Constantes!$D$18)^2)/(Observaciones!$F106+0.95*Constantes!$D$18),0)</f>
        <v>0</v>
      </c>
      <c r="G107" s="79">
        <f>MAX(0,H106+Observaciones!$F106-F107-Constantes!$D$13)</f>
        <v>0</v>
      </c>
      <c r="H107" s="79">
        <f>H106+Observaciones!$F106-F107-E107-G107-I106</f>
        <v>7.5011139976323919</v>
      </c>
      <c r="I107" s="79">
        <f>MAX(0,(H107-Constantes!$D$14)*(1-EXP(-Constantes!$D$22)))</f>
        <v>3.7946848928300146E-5</v>
      </c>
      <c r="J107" s="79">
        <f t="shared" si="9"/>
        <v>138.26399578421388</v>
      </c>
      <c r="K107" s="79">
        <f>MAX(0,(J107-Constantes!$D$13)*(1-EXP(-Constantes!$D$23)))</f>
        <v>0.93373222148715251</v>
      </c>
      <c r="L107" s="79">
        <f t="shared" si="10"/>
        <v>0.93377016833608084</v>
      </c>
      <c r="M107" s="79">
        <f>0.0526*F107*Observaciones!$F106^1.218</f>
        <v>0</v>
      </c>
      <c r="N107" s="79">
        <f>M107*Constantes!$D$29</f>
        <v>0</v>
      </c>
      <c r="O107" s="79">
        <f t="shared" si="11"/>
        <v>0</v>
      </c>
      <c r="P107" s="16"/>
      <c r="Q107" s="78">
        <v>101</v>
      </c>
      <c r="R107" s="136">
        <f>ETo!$I106*((1-Constantes!$E$19)*ETo!$K106+ETo!$L106)</f>
        <v>3.8107266150306853</v>
      </c>
      <c r="S107" s="79">
        <f>MIN(R107*Constantes!$E$17,0.8*(V106+Observaciones!$F106-T107-U107-Constantes!$D$14))</f>
        <v>1.5556429019127906E-4</v>
      </c>
      <c r="T107" s="79">
        <f>IF(Observaciones!$F106&gt;0.05*Constantes!$E$18,((Observaciones!$F106-0.05*Constantes!$E$18)^2)/(Observaciones!$F106+0.95*Constantes!$E$18),0)</f>
        <v>0</v>
      </c>
      <c r="U107" s="79">
        <f>MAX(0,V106+Observaciones!$F106-T107-Constantes!$D$13)</f>
        <v>0</v>
      </c>
      <c r="V107" s="79">
        <f>V106+Observaciones!$F106-T107-S107-U107-W106</f>
        <v>7.5000322672090327</v>
      </c>
      <c r="W107" s="79">
        <f>MAX(0,(V107-Constantes!$D$14)*(1-EXP(-Constantes!$D$22)))</f>
        <v>1.0991395950034946E-6</v>
      </c>
      <c r="X107" s="79">
        <f t="shared" si="12"/>
        <v>146.86250024237447</v>
      </c>
      <c r="Y107" s="79">
        <f>MAX(0,(X107-Constantes!$D$13)*(1-EXP(-Constantes!$D$23)))</f>
        <v>1.0184553339176112</v>
      </c>
      <c r="Z107" s="79">
        <f t="shared" si="13"/>
        <v>1.0184564330572061</v>
      </c>
      <c r="AA107" s="79">
        <f>0.0526*T107*Observaciones!$F106^1.218</f>
        <v>0</v>
      </c>
      <c r="AB107" s="79">
        <f>AA107*Constantes!$E$29</f>
        <v>0</v>
      </c>
      <c r="AC107" s="79">
        <f t="shared" si="14"/>
        <v>0</v>
      </c>
      <c r="AD107" s="16"/>
      <c r="AE107" s="78">
        <v>101</v>
      </c>
      <c r="AF107" s="136">
        <f>ETo!$I106*((1-Constantes!$F$19)*ETo!$K106+ETo!$L106)</f>
        <v>3.7622071736961593</v>
      </c>
      <c r="AG107" s="79">
        <f>MIN(AF107*Constantes!$F$17,0.8*(AJ106+Observaciones!$F106-AH107-AI107-Constantes!$D$14))</f>
        <v>2.4744757958004019E-4</v>
      </c>
      <c r="AH107" s="79">
        <f>IF(Observaciones!$F106&gt;0.05*Constantes!$F$18,((Observaciones!$F106-0.05*Constantes!$F$18)^2)/(Observaciones!$F106+0.95*Constantes!$F$18),0)</f>
        <v>0</v>
      </c>
      <c r="AI107" s="79">
        <f>MAX(0,AJ106+Observaciones!$F106-AH107-Constantes!$D$13)</f>
        <v>0</v>
      </c>
      <c r="AJ107" s="79">
        <f>AJ106+Observaciones!$F106-AH107-AG107-AI107-AK106</f>
        <v>7.5000513256786956</v>
      </c>
      <c r="AK107" s="79">
        <f>MAX(0,(AJ107-Constantes!$D$14)*(1-EXP(-Constantes!$D$22)))</f>
        <v>1.7483410367956607E-6</v>
      </c>
      <c r="AL107" s="79">
        <f t="shared" si="15"/>
        <v>147.83159406750389</v>
      </c>
      <c r="AM107" s="79">
        <f>MAX(0,(AL107-Constantes!$D$13)*(1-EXP(-Constantes!$D$23)))</f>
        <v>1.0280040461967774</v>
      </c>
      <c r="AN107" s="79">
        <f t="shared" si="16"/>
        <v>1.0280057945378143</v>
      </c>
      <c r="AO107" s="79">
        <f>0.0526*AH107*Observaciones!$F106^1.218</f>
        <v>0</v>
      </c>
      <c r="AP107" s="79">
        <f>AO107*Constantes!$F$29</f>
        <v>0</v>
      </c>
      <c r="AQ107" s="79">
        <f t="shared" si="17"/>
        <v>0</v>
      </c>
      <c r="AR107" s="16"/>
      <c r="AS107" s="78">
        <v>101</v>
      </c>
      <c r="AT107" s="79">
        <f>0.0526*Observaciones!$F106^2.218</f>
        <v>0</v>
      </c>
      <c r="AU107" s="79">
        <f>IF(Observaciones!$F106&gt;0.05*$AY$7,((Observaciones!$F106-0.05*$AY$7)^2)/(Observaciones!$F106+0.95*$AY$7),0)</f>
        <v>0</v>
      </c>
      <c r="AV107" s="79">
        <f>0.0526*AU107*Observaciones!$F106^1.218</f>
        <v>0</v>
      </c>
      <c r="AW107" s="30"/>
      <c r="AX107" s="30"/>
      <c r="AY107" s="110"/>
      <c r="AZ107" s="41"/>
    </row>
    <row r="108" spans="2:52" s="3" customFormat="1" x14ac:dyDescent="0.3">
      <c r="B108" s="40"/>
      <c r="C108" s="78">
        <v>102</v>
      </c>
      <c r="D108" s="136">
        <f>ETo!$I107*((1-Constantes!$D$19)*ETo!$K107+ETo!$L107)</f>
        <v>3.4499223799115306</v>
      </c>
      <c r="E108" s="79">
        <f>MIN(D108*Constantes!$D$17,0.8*(H107+Observaciones!$F107-F108-G108-Constantes!$D$14))</f>
        <v>1.7285442974171665</v>
      </c>
      <c r="F108" s="79">
        <f>IF(Observaciones!$F107&gt;0.05*Constantes!$D$18,((Observaciones!$F107-0.05*Constantes!$D$18)^2)/(Observaciones!$F107+0.95*Constantes!$D$18),0)</f>
        <v>3.09914901938682E-4</v>
      </c>
      <c r="G108" s="79">
        <f>MAX(0,H107+Observaciones!$F107-F108-Constantes!$D$13)</f>
        <v>0</v>
      </c>
      <c r="H108" s="79">
        <f>H107+Observaciones!$F107-F108-E108-G108-I107</f>
        <v>9.2722218384643575</v>
      </c>
      <c r="I108" s="79">
        <f>MAX(0,(H108-Constantes!$D$14)*(1-EXP(-Constantes!$D$22)))</f>
        <v>6.0368381777655293E-2</v>
      </c>
      <c r="J108" s="79">
        <f t="shared" si="9"/>
        <v>137.33026356272671</v>
      </c>
      <c r="K108" s="79">
        <f>MAX(0,(J108-Constantes!$D$13)*(1-EXP(-Constantes!$D$23)))</f>
        <v>0.92453193551115131</v>
      </c>
      <c r="L108" s="79">
        <f t="shared" si="10"/>
        <v>0.98521023219074533</v>
      </c>
      <c r="M108" s="79">
        <f>0.0526*F108*Observaciones!$F107^1.218</f>
        <v>7.4972687932087448E-5</v>
      </c>
      <c r="N108" s="79">
        <f>M108*Constantes!$D$29</f>
        <v>1.1126697994711324E-6</v>
      </c>
      <c r="O108" s="79">
        <f t="shared" si="11"/>
        <v>0.11293729633694158</v>
      </c>
      <c r="P108" s="16"/>
      <c r="Q108" s="78">
        <v>102</v>
      </c>
      <c r="R108" s="136">
        <f>ETo!$I107*((1-Constantes!$E$19)*ETo!$K107+ETo!$L107)</f>
        <v>3.7880652791367884</v>
      </c>
      <c r="S108" s="79">
        <f>MIN(R108*Constantes!$E$17,0.8*(V107+Observaciones!$F107-T108-U108-Constantes!$D$14))</f>
        <v>2.1831816467996497</v>
      </c>
      <c r="T108" s="79">
        <f>IF(Observaciones!$F107&gt;0.05*Constantes!$E$18,((Observaciones!$F107-0.05*Constantes!$E$18)^2)/(Observaciones!$F107+0.95*Constantes!$E$18),0)</f>
        <v>0</v>
      </c>
      <c r="U108" s="79">
        <f>MAX(0,V107+Observaciones!$F107-T108-Constantes!$D$13)</f>
        <v>0</v>
      </c>
      <c r="V108" s="79">
        <f>V107+Observaciones!$F107-T108-S108-U108-W107</f>
        <v>8.8168495212697877</v>
      </c>
      <c r="W108" s="79">
        <f>MAX(0,(V108-Constantes!$D$14)*(1-EXP(-Constantes!$D$22)))</f>
        <v>4.4856728948008587E-2</v>
      </c>
      <c r="X108" s="79">
        <f t="shared" si="12"/>
        <v>145.84404490845685</v>
      </c>
      <c r="Y108" s="79">
        <f>MAX(0,(X108-Constantes!$D$13)*(1-EXP(-Constantes!$D$23)))</f>
        <v>1.0084202509353597</v>
      </c>
      <c r="Z108" s="79">
        <f t="shared" si="13"/>
        <v>1.0532769798833683</v>
      </c>
      <c r="AA108" s="79">
        <f>0.0526*T108*Observaciones!$F107^1.218</f>
        <v>0</v>
      </c>
      <c r="AB108" s="79">
        <f>AA108*Constantes!$E$29</f>
        <v>0</v>
      </c>
      <c r="AC108" s="79">
        <f t="shared" si="14"/>
        <v>0</v>
      </c>
      <c r="AD108" s="16"/>
      <c r="AE108" s="78">
        <v>102</v>
      </c>
      <c r="AF108" s="136">
        <f>ETo!$I107*((1-Constantes!$F$19)*ETo!$K107+ETo!$L107)</f>
        <v>3.7397591506760373</v>
      </c>
      <c r="AG108" s="79">
        <f>MIN(AF108*Constantes!$F$17,0.8*(AJ107+Observaciones!$F107-AH108-AI108-Constantes!$D$14))</f>
        <v>2.0096269074126769</v>
      </c>
      <c r="AH108" s="79">
        <f>IF(Observaciones!$F107&gt;0.05*Constantes!$F$18,((Observaciones!$F107-0.05*Constantes!$F$18)^2)/(Observaciones!$F107+0.95*Constantes!$F$18),0)</f>
        <v>0</v>
      </c>
      <c r="AI108" s="79">
        <f>MAX(0,AJ107+Observaciones!$F107-AH108-Constantes!$D$13)</f>
        <v>0</v>
      </c>
      <c r="AJ108" s="79">
        <f>AJ107+Observaciones!$F107-AH108-AG108-AI108-AK107</f>
        <v>8.9904226699249818</v>
      </c>
      <c r="AK108" s="79">
        <f>MAX(0,(AJ108-Constantes!$D$14)*(1-EXP(-Constantes!$D$22)))</f>
        <v>5.0769267591277999E-2</v>
      </c>
      <c r="AL108" s="79">
        <f t="shared" si="15"/>
        <v>146.80359002130712</v>
      </c>
      <c r="AM108" s="79">
        <f>MAX(0,(AL108-Constantes!$D$13)*(1-EXP(-Constantes!$D$23)))</f>
        <v>1.0178748774781132</v>
      </c>
      <c r="AN108" s="79">
        <f t="shared" si="16"/>
        <v>1.0686441450693913</v>
      </c>
      <c r="AO108" s="79">
        <f>0.0526*AH108*Observaciones!$F107^1.218</f>
        <v>0</v>
      </c>
      <c r="AP108" s="79">
        <f>AO108*Constantes!$F$29</f>
        <v>0</v>
      </c>
      <c r="AQ108" s="79">
        <f t="shared" si="17"/>
        <v>0</v>
      </c>
      <c r="AR108" s="16"/>
      <c r="AS108" s="78">
        <v>102</v>
      </c>
      <c r="AT108" s="79">
        <f>0.0526*Observaciones!$F107^2.218</f>
        <v>0.84669825852460612</v>
      </c>
      <c r="AU108" s="79">
        <f>IF(Observaciones!$F107&gt;0.05*$AY$7,((Observaciones!$F107-0.05*$AY$7)^2)/(Observaciones!$F107+0.95*$AY$7),0)</f>
        <v>8.5881224531493036E-2</v>
      </c>
      <c r="AV108" s="79">
        <f>0.0526*AU108*Observaciones!$F107^1.218</f>
        <v>2.0775852357364521E-2</v>
      </c>
      <c r="AW108" s="30"/>
      <c r="AX108" s="30"/>
      <c r="AY108" s="110"/>
      <c r="AZ108" s="41"/>
    </row>
    <row r="109" spans="2:52" s="3" customFormat="1" x14ac:dyDescent="0.3">
      <c r="B109" s="40"/>
      <c r="C109" s="78">
        <v>103</v>
      </c>
      <c r="D109" s="136">
        <f>ETo!$I108*((1-Constantes!$D$19)*ETo!$K108+ETo!$L108)</f>
        <v>3.2229754358100369</v>
      </c>
      <c r="E109" s="79">
        <f>MIN(D109*Constantes!$D$17,0.8*(H108+Observaciones!$F108-F109-G109-Constantes!$D$14))</f>
        <v>1.6148351170810717</v>
      </c>
      <c r="F109" s="79">
        <f>IF(Observaciones!$F108&gt;0.05*Constantes!$D$18,((Observaciones!$F108-0.05*Constantes!$D$18)^2)/(Observaciones!$F108+0.95*Constantes!$D$18),0)</f>
        <v>0</v>
      </c>
      <c r="G109" s="79">
        <f>MAX(0,H108+Observaciones!$F108-F109-Constantes!$D$13)</f>
        <v>0</v>
      </c>
      <c r="H109" s="79">
        <f>H108+Observaciones!$F108-F109-E109-G109-I108</f>
        <v>9.3970183396056317</v>
      </c>
      <c r="I109" s="79">
        <f>MAX(0,(H109-Constantes!$D$14)*(1-EXP(-Constantes!$D$22)))</f>
        <v>6.4619408743861781E-2</v>
      </c>
      <c r="J109" s="79">
        <f t="shared" si="9"/>
        <v>136.40573162721557</v>
      </c>
      <c r="K109" s="79">
        <f>MAX(0,(J109-Constantes!$D$13)*(1-EXP(-Constantes!$D$23)))</f>
        <v>0.91542230214420917</v>
      </c>
      <c r="L109" s="79">
        <f t="shared" si="10"/>
        <v>0.9800417108880709</v>
      </c>
      <c r="M109" s="79">
        <f>0.0526*F109*Observaciones!$F108^1.218</f>
        <v>0</v>
      </c>
      <c r="N109" s="79">
        <f>M109*Constantes!$D$29</f>
        <v>0</v>
      </c>
      <c r="O109" s="79">
        <f t="shared" si="11"/>
        <v>0</v>
      </c>
      <c r="P109" s="16"/>
      <c r="Q109" s="78">
        <v>103</v>
      </c>
      <c r="R109" s="136">
        <f>ETo!$I108*((1-Constantes!$E$19)*ETo!$K108+ETo!$L108)</f>
        <v>3.5416579655181573</v>
      </c>
      <c r="S109" s="79">
        <f>MIN(R109*Constantes!$E$17,0.8*(V108+Observaciones!$F108-T109-U109-Constantes!$D$14))</f>
        <v>2.0411693304617464</v>
      </c>
      <c r="T109" s="79">
        <f>IF(Observaciones!$F108&gt;0.05*Constantes!$E$18,((Observaciones!$F108-0.05*Constantes!$E$18)^2)/(Observaciones!$F108+0.95*Constantes!$E$18),0)</f>
        <v>0</v>
      </c>
      <c r="U109" s="79">
        <f>MAX(0,V108+Observaciones!$F108-T109-Constantes!$D$13)</f>
        <v>0</v>
      </c>
      <c r="V109" s="79">
        <f>V108+Observaciones!$F108-T109-S109-U109-W108</f>
        <v>8.5308234618600327</v>
      </c>
      <c r="W109" s="79">
        <f>MAX(0,(V109-Constantes!$D$14)*(1-EXP(-Constantes!$D$22)))</f>
        <v>3.5113631341352119E-2</v>
      </c>
      <c r="X109" s="79">
        <f t="shared" si="12"/>
        <v>144.83562465752149</v>
      </c>
      <c r="Y109" s="79">
        <f>MAX(0,(X109-Constantes!$D$13)*(1-EXP(-Constantes!$D$23)))</f>
        <v>0.99848404601590268</v>
      </c>
      <c r="Z109" s="79">
        <f t="shared" si="13"/>
        <v>1.0335976773572548</v>
      </c>
      <c r="AA109" s="79">
        <f>0.0526*T109*Observaciones!$F108^1.218</f>
        <v>0</v>
      </c>
      <c r="AB109" s="79">
        <f>AA109*Constantes!$E$29</f>
        <v>0</v>
      </c>
      <c r="AC109" s="79">
        <f t="shared" si="14"/>
        <v>0</v>
      </c>
      <c r="AD109" s="16"/>
      <c r="AE109" s="78">
        <v>103</v>
      </c>
      <c r="AF109" s="136">
        <f>ETo!$I108*((1-Constantes!$F$19)*ETo!$K108+ETo!$L108)</f>
        <v>3.496131889845568</v>
      </c>
      <c r="AG109" s="79">
        <f>MIN(AF109*Constantes!$F$17,0.8*(AJ108+Observaciones!$F108-AH109-AI109-Constantes!$D$14))</f>
        <v>1.8787094127243753</v>
      </c>
      <c r="AH109" s="79">
        <f>IF(Observaciones!$F108&gt;0.05*Constantes!$F$18,((Observaciones!$F108-0.05*Constantes!$F$18)^2)/(Observaciones!$F108+0.95*Constantes!$F$18),0)</f>
        <v>0</v>
      </c>
      <c r="AI109" s="79">
        <f>MAX(0,AJ108+Observaciones!$F108-AH109-Constantes!$D$13)</f>
        <v>0</v>
      </c>
      <c r="AJ109" s="79">
        <f>AJ108+Observaciones!$F108-AH109-AG109-AI109-AK108</f>
        <v>8.8609439896093285</v>
      </c>
      <c r="AK109" s="79">
        <f>MAX(0,(AJ109-Constantes!$D$14)*(1-EXP(-Constantes!$D$22)))</f>
        <v>4.6358748413760517E-2</v>
      </c>
      <c r="AL109" s="79">
        <f t="shared" si="15"/>
        <v>145.78571514382901</v>
      </c>
      <c r="AM109" s="79">
        <f>MAX(0,(AL109-Constantes!$D$13)*(1-EXP(-Constantes!$D$23)))</f>
        <v>1.007845513871414</v>
      </c>
      <c r="AN109" s="79">
        <f t="shared" si="16"/>
        <v>1.0542042622851744</v>
      </c>
      <c r="AO109" s="79">
        <f>0.0526*AH109*Observaciones!$F108^1.218</f>
        <v>0</v>
      </c>
      <c r="AP109" s="79">
        <f>AO109*Constantes!$F$29</f>
        <v>0</v>
      </c>
      <c r="AQ109" s="79">
        <f t="shared" si="17"/>
        <v>0</v>
      </c>
      <c r="AR109" s="16"/>
      <c r="AS109" s="78">
        <v>103</v>
      </c>
      <c r="AT109" s="79">
        <f>0.0526*Observaciones!$F108^2.218</f>
        <v>0.19372254258423433</v>
      </c>
      <c r="AU109" s="79">
        <f>IF(Observaciones!$F108&gt;0.05*$AY$7,((Observaciones!$F108-0.05*$AY$7)^2)/(Observaciones!$F108+0.95*$AY$7),0)</f>
        <v>1.3395249151634377E-4</v>
      </c>
      <c r="AV109" s="79">
        <f>0.0526*AU109*Observaciones!$F108^1.218</f>
        <v>1.441645402335511E-5</v>
      </c>
      <c r="AW109" s="30"/>
      <c r="AX109" s="30"/>
      <c r="AY109" s="110"/>
      <c r="AZ109" s="41"/>
    </row>
    <row r="110" spans="2:52" s="3" customFormat="1" x14ac:dyDescent="0.3">
      <c r="B110" s="40"/>
      <c r="C110" s="78">
        <v>104</v>
      </c>
      <c r="D110" s="136">
        <f>ETo!$I109*((1-Constantes!$D$19)*ETo!$K109+ETo!$L109)</f>
        <v>3.4073708167930508</v>
      </c>
      <c r="E110" s="79">
        <f>MIN(D110*Constantes!$D$17,0.8*(H109+Observaciones!$F109-F110-G110-Constantes!$D$14))</f>
        <v>1.5176146716845054</v>
      </c>
      <c r="F110" s="79">
        <f>IF(Observaciones!$F109&gt;0.05*Constantes!$D$18,((Observaciones!$F109-0.05*Constantes!$D$18)^2)/(Observaciones!$F109+0.95*Constantes!$D$18),0)</f>
        <v>0</v>
      </c>
      <c r="G110" s="79">
        <f>MAX(0,H109+Observaciones!$F109-F110-Constantes!$D$13)</f>
        <v>0</v>
      </c>
      <c r="H110" s="79">
        <f>H109+Observaciones!$F109-F110-E110-G110-I109</f>
        <v>7.8147842591772649</v>
      </c>
      <c r="I110" s="79">
        <f>MAX(0,(H110-Constantes!$D$14)*(1-EXP(-Constantes!$D$22)))</f>
        <v>1.0722707464250506E-2</v>
      </c>
      <c r="J110" s="79">
        <f t="shared" si="9"/>
        <v>135.49030932507137</v>
      </c>
      <c r="K110" s="79">
        <f>MAX(0,(J110-Constantes!$D$13)*(1-EXP(-Constantes!$D$23)))</f>
        <v>0.90640242816457717</v>
      </c>
      <c r="L110" s="79">
        <f t="shared" si="10"/>
        <v>0.91712513562882769</v>
      </c>
      <c r="M110" s="79">
        <f>0.0526*F110*Observaciones!$F109^1.218</f>
        <v>0</v>
      </c>
      <c r="N110" s="79">
        <f>M110*Constantes!$D$29</f>
        <v>0</v>
      </c>
      <c r="O110" s="79">
        <f t="shared" si="11"/>
        <v>0</v>
      </c>
      <c r="P110" s="16"/>
      <c r="Q110" s="78">
        <v>104</v>
      </c>
      <c r="R110" s="136">
        <f>ETo!$I109*((1-Constantes!$E$19)*ETo!$K109+ETo!$L109)</f>
        <v>3.7425113116382382</v>
      </c>
      <c r="S110" s="79">
        <f>MIN(R110*Constantes!$E$17,0.8*(V109+Observaciones!$F109-T110-U110-Constantes!$D$14))</f>
        <v>0.82465876948802619</v>
      </c>
      <c r="T110" s="79">
        <f>IF(Observaciones!$F109&gt;0.05*Constantes!$E$18,((Observaciones!$F109-0.05*Constantes!$E$18)^2)/(Observaciones!$F109+0.95*Constantes!$E$18),0)</f>
        <v>0</v>
      </c>
      <c r="U110" s="79">
        <f>MAX(0,V109+Observaciones!$F109-T110-Constantes!$D$13)</f>
        <v>0</v>
      </c>
      <c r="V110" s="79">
        <f>V109+Observaciones!$F109-T110-S110-U110-W109</f>
        <v>7.6710510610306537</v>
      </c>
      <c r="W110" s="79">
        <f>MAX(0,(V110-Constantes!$D$14)*(1-EXP(-Constantes!$D$22)))</f>
        <v>5.8266270800043487E-3</v>
      </c>
      <c r="X110" s="79">
        <f t="shared" si="12"/>
        <v>143.83714061150559</v>
      </c>
      <c r="Y110" s="79">
        <f>MAX(0,(X110-Constantes!$D$13)*(1-EXP(-Constantes!$D$23)))</f>
        <v>0.98864574489013668</v>
      </c>
      <c r="Z110" s="79">
        <f t="shared" si="13"/>
        <v>0.99447237197014104</v>
      </c>
      <c r="AA110" s="79">
        <f>0.0526*T110*Observaciones!$F109^1.218</f>
        <v>0</v>
      </c>
      <c r="AB110" s="79">
        <f>AA110*Constantes!$E$29</f>
        <v>0</v>
      </c>
      <c r="AC110" s="79">
        <f t="shared" si="14"/>
        <v>0</v>
      </c>
      <c r="AD110" s="16"/>
      <c r="AE110" s="78">
        <v>104</v>
      </c>
      <c r="AF110" s="136">
        <f>ETo!$I109*((1-Constantes!$F$19)*ETo!$K109+ETo!$L109)</f>
        <v>3.6946340980889256</v>
      </c>
      <c r="AG110" s="79">
        <f>MIN(AF110*Constantes!$F$17,0.8*(AJ109+Observaciones!$F109-AH110-AI110-Constantes!$D$14))</f>
        <v>1.0887551916874629</v>
      </c>
      <c r="AH110" s="79">
        <f>IF(Observaciones!$F109&gt;0.05*Constantes!$F$18,((Observaciones!$F109-0.05*Constantes!$F$18)^2)/(Observaciones!$F109+0.95*Constantes!$F$18),0)</f>
        <v>0</v>
      </c>
      <c r="AI110" s="79">
        <f>MAX(0,AJ109+Observaciones!$F109-AH110-Constantes!$D$13)</f>
        <v>0</v>
      </c>
      <c r="AJ110" s="79">
        <f>AJ109+Observaciones!$F109-AH110-AG110-AI110-AK109</f>
        <v>7.7258300495081045</v>
      </c>
      <c r="AK110" s="79">
        <f>MAX(0,(AJ110-Constantes!$D$14)*(1-EXP(-Constantes!$D$22)))</f>
        <v>7.6926005253299045E-3</v>
      </c>
      <c r="AL110" s="79">
        <f t="shared" si="15"/>
        <v>144.77786962995759</v>
      </c>
      <c r="AM110" s="79">
        <f>MAX(0,(AL110-Constantes!$D$13)*(1-EXP(-Constantes!$D$23)))</f>
        <v>0.99791497197313972</v>
      </c>
      <c r="AN110" s="79">
        <f t="shared" si="16"/>
        <v>1.0056075724984697</v>
      </c>
      <c r="AO110" s="79">
        <f>0.0526*AH110*Observaciones!$F109^1.218</f>
        <v>0</v>
      </c>
      <c r="AP110" s="79">
        <f>AO110*Constantes!$F$29</f>
        <v>0</v>
      </c>
      <c r="AQ110" s="79">
        <f t="shared" si="17"/>
        <v>0</v>
      </c>
      <c r="AR110" s="16"/>
      <c r="AS110" s="78">
        <v>104</v>
      </c>
      <c r="AT110" s="79">
        <f>0.0526*Observaciones!$F109^2.218</f>
        <v>0</v>
      </c>
      <c r="AU110" s="79">
        <f>IF(Observaciones!$F109&gt;0.05*$AY$7,((Observaciones!$F109-0.05*$AY$7)^2)/(Observaciones!$F109+0.95*$AY$7),0)</f>
        <v>0</v>
      </c>
      <c r="AV110" s="79">
        <f>0.0526*AU110*Observaciones!$F109^1.218</f>
        <v>0</v>
      </c>
      <c r="AW110" s="30"/>
      <c r="AX110" s="30"/>
      <c r="AY110" s="110"/>
      <c r="AZ110" s="41"/>
    </row>
    <row r="111" spans="2:52" s="3" customFormat="1" x14ac:dyDescent="0.3">
      <c r="B111" s="40"/>
      <c r="C111" s="78">
        <v>105</v>
      </c>
      <c r="D111" s="136">
        <f>ETo!$I110*((1-Constantes!$D$19)*ETo!$K110+ETo!$L110)</f>
        <v>3.2366146916203857</v>
      </c>
      <c r="E111" s="79">
        <f>MIN(D111*Constantes!$D$17,0.8*(H110+Observaciones!$F110-F111-G111-Constantes!$D$14))</f>
        <v>0.25182740734181197</v>
      </c>
      <c r="F111" s="79">
        <f>IF(Observaciones!$F110&gt;0.05*Constantes!$D$18,((Observaciones!$F110-0.05*Constantes!$D$18)^2)/(Observaciones!$F110+0.95*Constantes!$D$18),0)</f>
        <v>0</v>
      </c>
      <c r="G111" s="79">
        <f>MAX(0,H110+Observaciones!$F110-F111-Constantes!$D$13)</f>
        <v>0</v>
      </c>
      <c r="H111" s="79">
        <f>H110+Observaciones!$F110-F111-E111-G111-I110</f>
        <v>7.5522341443712024</v>
      </c>
      <c r="I111" s="79">
        <f>MAX(0,(H111-Constantes!$D$14)*(1-EXP(-Constantes!$D$22)))</f>
        <v>1.7792867127527675E-3</v>
      </c>
      <c r="J111" s="79">
        <f t="shared" si="9"/>
        <v>134.5839068969068</v>
      </c>
      <c r="K111" s="79">
        <f>MAX(0,(J111-Constantes!$D$13)*(1-EXP(-Constantes!$D$23)))</f>
        <v>0.89747142915163303</v>
      </c>
      <c r="L111" s="79">
        <f t="shared" si="10"/>
        <v>0.89925071586438576</v>
      </c>
      <c r="M111" s="79">
        <f>0.0526*F111*Observaciones!$F110^1.218</f>
        <v>0</v>
      </c>
      <c r="N111" s="79">
        <f>M111*Constantes!$D$29</f>
        <v>0</v>
      </c>
      <c r="O111" s="79">
        <f t="shared" si="11"/>
        <v>0</v>
      </c>
      <c r="P111" s="16"/>
      <c r="Q111" s="78">
        <v>105</v>
      </c>
      <c r="R111" s="136">
        <f>ETo!$I110*((1-Constantes!$E$19)*ETo!$K110+ETo!$L110)</f>
        <v>3.5572799714328691</v>
      </c>
      <c r="S111" s="79">
        <f>MIN(R111*Constantes!$E$17,0.8*(V110+Observaciones!$F110-T111-U111-Constantes!$D$14))</f>
        <v>0.13684084882452296</v>
      </c>
      <c r="T111" s="79">
        <f>IF(Observaciones!$F110&gt;0.05*Constantes!$E$18,((Observaciones!$F110-0.05*Constantes!$E$18)^2)/(Observaciones!$F110+0.95*Constantes!$E$18),0)</f>
        <v>0</v>
      </c>
      <c r="U111" s="79">
        <f>MAX(0,V110+Observaciones!$F110-T111-Constantes!$D$13)</f>
        <v>0</v>
      </c>
      <c r="V111" s="79">
        <f>V110+Observaciones!$F110-T111-S111-U111-W110</f>
        <v>7.528383585126126</v>
      </c>
      <c r="W111" s="79">
        <f>MAX(0,(V111-Constantes!$D$14)*(1-EXP(-Constantes!$D$22)))</f>
        <v>9.6684910767000235E-4</v>
      </c>
      <c r="X111" s="79">
        <f t="shared" si="12"/>
        <v>142.84849486661545</v>
      </c>
      <c r="Y111" s="79">
        <f>MAX(0,(X111-Constantes!$D$13)*(1-EXP(-Constantes!$D$23)))</f>
        <v>0.97890438288866377</v>
      </c>
      <c r="Z111" s="79">
        <f t="shared" si="13"/>
        <v>0.97987123199633375</v>
      </c>
      <c r="AA111" s="79">
        <f>0.0526*T111*Observaciones!$F110^1.218</f>
        <v>0</v>
      </c>
      <c r="AB111" s="79">
        <f>AA111*Constantes!$E$29</f>
        <v>0</v>
      </c>
      <c r="AC111" s="79">
        <f t="shared" si="14"/>
        <v>0</v>
      </c>
      <c r="AD111" s="16"/>
      <c r="AE111" s="78">
        <v>105</v>
      </c>
      <c r="AF111" s="136">
        <f>ETo!$I110*((1-Constantes!$F$19)*ETo!$K110+ETo!$L110)</f>
        <v>3.5114706457453715</v>
      </c>
      <c r="AG111" s="79">
        <f>MIN(AF111*Constantes!$F$17,0.8*(AJ110+Observaciones!$F110-AH111-AI111-Constantes!$D$14))</f>
        <v>0.18066403960648358</v>
      </c>
      <c r="AH111" s="79">
        <f>IF(Observaciones!$F110&gt;0.05*Constantes!$F$18,((Observaciones!$F110-0.05*Constantes!$F$18)^2)/(Observaciones!$F110+0.95*Constantes!$F$18),0)</f>
        <v>0</v>
      </c>
      <c r="AI111" s="79">
        <f>MAX(0,AJ110+Observaciones!$F110-AH111-Constantes!$D$13)</f>
        <v>0</v>
      </c>
      <c r="AJ111" s="79">
        <f>AJ110+Observaciones!$F110-AH111-AG111-AI111-AK110</f>
        <v>7.5374734093762914</v>
      </c>
      <c r="AK111" s="79">
        <f>MAX(0,(AJ111-Constantes!$D$14)*(1-EXP(-Constantes!$D$22)))</f>
        <v>1.276481891058597E-3</v>
      </c>
      <c r="AL111" s="79">
        <f t="shared" si="15"/>
        <v>143.77995465798446</v>
      </c>
      <c r="AM111" s="79">
        <f>MAX(0,(AL111-Constantes!$D$13)*(1-EXP(-Constantes!$D$23)))</f>
        <v>0.98808227806946003</v>
      </c>
      <c r="AN111" s="79">
        <f t="shared" si="16"/>
        <v>0.98935875996051859</v>
      </c>
      <c r="AO111" s="79">
        <f>0.0526*AH111*Observaciones!$F110^1.218</f>
        <v>0</v>
      </c>
      <c r="AP111" s="79">
        <f>AO111*Constantes!$F$29</f>
        <v>0</v>
      </c>
      <c r="AQ111" s="79">
        <f t="shared" si="17"/>
        <v>0</v>
      </c>
      <c r="AR111" s="16"/>
      <c r="AS111" s="78">
        <v>105</v>
      </c>
      <c r="AT111" s="79">
        <f>0.0526*Observaciones!$F110^2.218</f>
        <v>0</v>
      </c>
      <c r="AU111" s="79">
        <f>IF(Observaciones!$F110&gt;0.05*$AY$7,((Observaciones!$F110-0.05*$AY$7)^2)/(Observaciones!$F110+0.95*$AY$7),0)</f>
        <v>0</v>
      </c>
      <c r="AV111" s="79">
        <f>0.0526*AU111*Observaciones!$F110^1.218</f>
        <v>0</v>
      </c>
      <c r="AW111" s="30"/>
      <c r="AX111" s="30"/>
      <c r="AY111" s="110"/>
      <c r="AZ111" s="41"/>
    </row>
    <row r="112" spans="2:52" s="3" customFormat="1" x14ac:dyDescent="0.3">
      <c r="B112" s="40"/>
      <c r="C112" s="78">
        <v>106</v>
      </c>
      <c r="D112" s="136">
        <f>ETo!$I111*((1-Constantes!$D$19)*ETo!$K111+ETo!$L111)</f>
        <v>3.302779827062535</v>
      </c>
      <c r="E112" s="79">
        <f>MIN(D112*Constantes!$D$17,0.8*(H111+Observaciones!$F111-F112-G112-Constantes!$D$14))</f>
        <v>4.1787315496961956E-2</v>
      </c>
      <c r="F112" s="79">
        <f>IF(Observaciones!$F111&gt;0.05*Constantes!$D$18,((Observaciones!$F111-0.05*Constantes!$D$18)^2)/(Observaciones!$F111+0.95*Constantes!$D$18),0)</f>
        <v>0</v>
      </c>
      <c r="G112" s="79">
        <f>MAX(0,H111+Observaciones!$F111-F112-Constantes!$D$13)</f>
        <v>0</v>
      </c>
      <c r="H112" s="79">
        <f>H111+Observaciones!$F111-F112-E112-G112-I111</f>
        <v>7.5086675421614872</v>
      </c>
      <c r="I112" s="79">
        <f>MAX(0,(H112-Constantes!$D$14)*(1-EXP(-Constantes!$D$22)))</f>
        <v>2.9524830521893418E-4</v>
      </c>
      <c r="J112" s="79">
        <f t="shared" si="9"/>
        <v>133.68643546775516</v>
      </c>
      <c r="K112" s="79">
        <f>MAX(0,(J112-Constantes!$D$13)*(1-EXP(-Constantes!$D$23)))</f>
        <v>0.88862842939916165</v>
      </c>
      <c r="L112" s="79">
        <f t="shared" si="10"/>
        <v>0.88892367770438063</v>
      </c>
      <c r="M112" s="79">
        <f>0.0526*F112*Observaciones!$F111^1.218</f>
        <v>0</v>
      </c>
      <c r="N112" s="79">
        <f>M112*Constantes!$D$29</f>
        <v>0</v>
      </c>
      <c r="O112" s="79">
        <f t="shared" si="11"/>
        <v>0</v>
      </c>
      <c r="P112" s="16"/>
      <c r="Q112" s="78">
        <v>106</v>
      </c>
      <c r="R112" s="136">
        <f>ETo!$I111*((1-Constantes!$E$19)*ETo!$K111+ETo!$L111)</f>
        <v>3.6296186588280723</v>
      </c>
      <c r="S112" s="79">
        <f>MIN(R112*Constantes!$E$17,0.8*(V111+Observaciones!$F111-T112-U112-Constantes!$D$14))</f>
        <v>2.2706868100900834E-2</v>
      </c>
      <c r="T112" s="79">
        <f>IF(Observaciones!$F111&gt;0.05*Constantes!$E$18,((Observaciones!$F111-0.05*Constantes!$E$18)^2)/(Observaciones!$F111+0.95*Constantes!$E$18),0)</f>
        <v>0</v>
      </c>
      <c r="U112" s="79">
        <f>MAX(0,V111+Observaciones!$F111-T112-Constantes!$D$13)</f>
        <v>0</v>
      </c>
      <c r="V112" s="79">
        <f>V111+Observaciones!$F111-T112-S112-U112-W111</f>
        <v>7.5047098679175548</v>
      </c>
      <c r="W112" s="79">
        <f>MAX(0,(V112-Constantes!$D$14)*(1-EXP(-Constantes!$D$22)))</f>
        <v>1.6043539155100874E-4</v>
      </c>
      <c r="X112" s="79">
        <f t="shared" si="12"/>
        <v>141.8695904837268</v>
      </c>
      <c r="Y112" s="79">
        <f>MAX(0,(X112-Constantes!$D$13)*(1-EXP(-Constantes!$D$23)))</f>
        <v>0.96925900484720295</v>
      </c>
      <c r="Z112" s="79">
        <f t="shared" si="13"/>
        <v>0.96941944023875393</v>
      </c>
      <c r="AA112" s="79">
        <f>0.0526*T112*Observaciones!$F111^1.218</f>
        <v>0</v>
      </c>
      <c r="AB112" s="79">
        <f>AA112*Constantes!$E$29</f>
        <v>0</v>
      </c>
      <c r="AC112" s="79">
        <f t="shared" si="14"/>
        <v>0</v>
      </c>
      <c r="AD112" s="16"/>
      <c r="AE112" s="78">
        <v>106</v>
      </c>
      <c r="AF112" s="136">
        <f>ETo!$I111*((1-Constantes!$F$19)*ETo!$K111+ETo!$L111)</f>
        <v>3.5829273971472806</v>
      </c>
      <c r="AG112" s="79">
        <f>MIN(AF112*Constantes!$F$17,0.8*(AJ111+Observaciones!$F111-AH112-AI112-Constantes!$D$14))</f>
        <v>2.9978727501033121E-2</v>
      </c>
      <c r="AH112" s="79">
        <f>IF(Observaciones!$F111&gt;0.05*Constantes!$F$18,((Observaciones!$F111-0.05*Constantes!$F$18)^2)/(Observaciones!$F111+0.95*Constantes!$F$18),0)</f>
        <v>0</v>
      </c>
      <c r="AI112" s="79">
        <f>MAX(0,AJ111+Observaciones!$F111-AH112-Constantes!$D$13)</f>
        <v>0</v>
      </c>
      <c r="AJ112" s="79">
        <f>AJ111+Observaciones!$F111-AH112-AG112-AI112-AK111</f>
        <v>7.5062181999841995</v>
      </c>
      <c r="AK112" s="79">
        <f>MAX(0,(AJ112-Constantes!$D$14)*(1-EXP(-Constantes!$D$22)))</f>
        <v>2.1181471894130135E-4</v>
      </c>
      <c r="AL112" s="79">
        <f t="shared" si="15"/>
        <v>142.79187237991499</v>
      </c>
      <c r="AM112" s="79">
        <f>MAX(0,(AL112-Constantes!$D$13)*(1-EXP(-Constantes!$D$23)))</f>
        <v>0.97834646804077841</v>
      </c>
      <c r="AN112" s="79">
        <f t="shared" si="16"/>
        <v>0.97855828275971968</v>
      </c>
      <c r="AO112" s="79">
        <f>0.0526*AH112*Observaciones!$F111^1.218</f>
        <v>0</v>
      </c>
      <c r="AP112" s="79">
        <f>AO112*Constantes!$F$29</f>
        <v>0</v>
      </c>
      <c r="AQ112" s="79">
        <f t="shared" si="17"/>
        <v>0</v>
      </c>
      <c r="AR112" s="16"/>
      <c r="AS112" s="78">
        <v>106</v>
      </c>
      <c r="AT112" s="79">
        <f>0.0526*Observaciones!$F111^2.218</f>
        <v>0</v>
      </c>
      <c r="AU112" s="79">
        <f>IF(Observaciones!$F111&gt;0.05*$AY$7,((Observaciones!$F111-0.05*$AY$7)^2)/(Observaciones!$F111+0.95*$AY$7),0)</f>
        <v>0</v>
      </c>
      <c r="AV112" s="79">
        <f>0.0526*AU112*Observaciones!$F111^1.218</f>
        <v>0</v>
      </c>
      <c r="AW112" s="30"/>
      <c r="AX112" s="30"/>
      <c r="AY112" s="110"/>
      <c r="AZ112" s="41"/>
    </row>
    <row r="113" spans="2:52" s="3" customFormat="1" x14ac:dyDescent="0.3">
      <c r="B113" s="40"/>
      <c r="C113" s="78">
        <v>107</v>
      </c>
      <c r="D113" s="136">
        <f>ETo!$I112*((1-Constantes!$D$19)*ETo!$K112+ETo!$L112)</f>
        <v>3.2563797489217619</v>
      </c>
      <c r="E113" s="79">
        <f>MIN(D113*Constantes!$D$17,0.8*(H112+Observaciones!$F112-F113-G113-Constantes!$D$14))</f>
        <v>6.9340337291897928E-3</v>
      </c>
      <c r="F113" s="79">
        <f>IF(Observaciones!$F112&gt;0.05*Constantes!$D$18,((Observaciones!$F112-0.05*Constantes!$D$18)^2)/(Observaciones!$F112+0.95*Constantes!$D$18),0)</f>
        <v>0</v>
      </c>
      <c r="G113" s="79">
        <f>MAX(0,H112+Observaciones!$F112-F113-Constantes!$D$13)</f>
        <v>0</v>
      </c>
      <c r="H113" s="79">
        <f>H112+Observaciones!$F112-F113-E113-G113-I112</f>
        <v>7.5014382601270793</v>
      </c>
      <c r="I113" s="79">
        <f>MAX(0,(H113-Constantes!$D$14)*(1-EXP(-Constantes!$D$22)))</f>
        <v>4.8992419889337697E-5</v>
      </c>
      <c r="J113" s="79">
        <f t="shared" si="9"/>
        <v>132.79780703835601</v>
      </c>
      <c r="K113" s="79">
        <f>MAX(0,(J113-Constantes!$D$13)*(1-EXP(-Constantes!$D$23)))</f>
        <v>0.87987256182948992</v>
      </c>
      <c r="L113" s="79">
        <f t="shared" si="10"/>
        <v>0.87992155424937923</v>
      </c>
      <c r="M113" s="79">
        <f>0.0526*F113*Observaciones!$F112^1.218</f>
        <v>0</v>
      </c>
      <c r="N113" s="79">
        <f>M113*Constantes!$D$29</f>
        <v>0</v>
      </c>
      <c r="O113" s="79">
        <f t="shared" si="11"/>
        <v>0</v>
      </c>
      <c r="P113" s="16"/>
      <c r="Q113" s="78">
        <v>107</v>
      </c>
      <c r="R113" s="136">
        <f>ETo!$I112*((1-Constantes!$E$19)*ETo!$K112+ETo!$L112)</f>
        <v>3.5795129240071928</v>
      </c>
      <c r="S113" s="79">
        <f>MIN(R113*Constantes!$E$17,0.8*(V112+Observaciones!$F112-T113-U113-Constantes!$D$14))</f>
        <v>3.7678943340438312E-3</v>
      </c>
      <c r="T113" s="79">
        <f>IF(Observaciones!$F112&gt;0.05*Constantes!$E$18,((Observaciones!$F112-0.05*Constantes!$E$18)^2)/(Observaciones!$F112+0.95*Constantes!$E$18),0)</f>
        <v>0</v>
      </c>
      <c r="U113" s="79">
        <f>MAX(0,V112+Observaciones!$F112-T113-Constantes!$D$13)</f>
        <v>0</v>
      </c>
      <c r="V113" s="79">
        <f>V112+Observaciones!$F112-T113-S113-U113-W112</f>
        <v>7.5007815381919594</v>
      </c>
      <c r="W113" s="79">
        <f>MAX(0,(V113-Constantes!$D$14)*(1-EXP(-Constantes!$D$22)))</f>
        <v>2.6622059903574634E-5</v>
      </c>
      <c r="X113" s="79">
        <f t="shared" si="12"/>
        <v>140.90033147887959</v>
      </c>
      <c r="Y113" s="79">
        <f>MAX(0,(X113-Constantes!$D$13)*(1-EXP(-Constantes!$D$23)))</f>
        <v>0.95970866501293473</v>
      </c>
      <c r="Z113" s="79">
        <f t="shared" si="13"/>
        <v>0.95973528707283828</v>
      </c>
      <c r="AA113" s="79">
        <f>0.0526*T113*Observaciones!$F112^1.218</f>
        <v>0</v>
      </c>
      <c r="AB113" s="79">
        <f>AA113*Constantes!$E$29</f>
        <v>0</v>
      </c>
      <c r="AC113" s="79">
        <f t="shared" si="14"/>
        <v>0</v>
      </c>
      <c r="AD113" s="16"/>
      <c r="AE113" s="78">
        <v>107</v>
      </c>
      <c r="AF113" s="136">
        <f>ETo!$I112*((1-Constantes!$F$19)*ETo!$K112+ETo!$L112)</f>
        <v>3.5333510418521308</v>
      </c>
      <c r="AG113" s="79">
        <f>MIN(AF113*Constantes!$F$17,0.8*(AJ112+Observaciones!$F112-AH113-AI113-Constantes!$D$14))</f>
        <v>4.9745599873595838E-3</v>
      </c>
      <c r="AH113" s="79">
        <f>IF(Observaciones!$F112&gt;0.05*Constantes!$F$18,((Observaciones!$F112-0.05*Constantes!$F$18)^2)/(Observaciones!$F112+0.95*Constantes!$F$18),0)</f>
        <v>0</v>
      </c>
      <c r="AI113" s="79">
        <f>MAX(0,AJ112+Observaciones!$F112-AH113-Constantes!$D$13)</f>
        <v>0</v>
      </c>
      <c r="AJ113" s="79">
        <f>AJ112+Observaciones!$F112-AH113-AG113-AI113-AK112</f>
        <v>7.5010318252778987</v>
      </c>
      <c r="AK113" s="79">
        <f>MAX(0,(AJ113-Constantes!$D$14)*(1-EXP(-Constantes!$D$22)))</f>
        <v>3.5147756873370768E-5</v>
      </c>
      <c r="AL113" s="79">
        <f t="shared" si="15"/>
        <v>141.81352591187422</v>
      </c>
      <c r="AM113" s="79">
        <f>MAX(0,(AL113-Constantes!$D$13)*(1-EXP(-Constantes!$D$23)))</f>
        <v>0.96870658726719894</v>
      </c>
      <c r="AN113" s="79">
        <f t="shared" si="16"/>
        <v>0.96874173502407235</v>
      </c>
      <c r="AO113" s="79">
        <f>0.0526*AH113*Observaciones!$F112^1.218</f>
        <v>0</v>
      </c>
      <c r="AP113" s="79">
        <f>AO113*Constantes!$F$29</f>
        <v>0</v>
      </c>
      <c r="AQ113" s="79">
        <f t="shared" si="17"/>
        <v>0</v>
      </c>
      <c r="AR113" s="16"/>
      <c r="AS113" s="78">
        <v>107</v>
      </c>
      <c r="AT113" s="79">
        <f>0.0526*Observaciones!$F112^2.218</f>
        <v>0</v>
      </c>
      <c r="AU113" s="79">
        <f>IF(Observaciones!$F112&gt;0.05*$AY$7,((Observaciones!$F112-0.05*$AY$7)^2)/(Observaciones!$F112+0.95*$AY$7),0)</f>
        <v>0</v>
      </c>
      <c r="AV113" s="79">
        <f>0.0526*AU113*Observaciones!$F112^1.218</f>
        <v>0</v>
      </c>
      <c r="AW113" s="30"/>
      <c r="AX113" s="30"/>
      <c r="AY113" s="110"/>
      <c r="AZ113" s="41"/>
    </row>
    <row r="114" spans="2:52" s="3" customFormat="1" x14ac:dyDescent="0.3">
      <c r="B114" s="40"/>
      <c r="C114" s="78">
        <v>108</v>
      </c>
      <c r="D114" s="136">
        <f>ETo!$I113*((1-Constantes!$D$19)*ETo!$K113+ETo!$L113)</f>
        <v>3.30725208192441</v>
      </c>
      <c r="E114" s="79">
        <f>MIN(D114*Constantes!$D$17,0.8*(H113+Observaciones!$F113-F114-G114-Constantes!$D$14))</f>
        <v>0.56115060810166284</v>
      </c>
      <c r="F114" s="79">
        <f>IF(Observaciones!$F113&gt;0.05*Constantes!$D$18,((Observaciones!$F113-0.05*Constantes!$D$18)^2)/(Observaciones!$F113+0.95*Constantes!$D$18),0)</f>
        <v>0</v>
      </c>
      <c r="G114" s="79">
        <f>MAX(0,H113+Observaciones!$F113-F114-Constantes!$D$13)</f>
        <v>0</v>
      </c>
      <c r="H114" s="79">
        <f>H113+Observaciones!$F113-F114-E114-G114-I113</f>
        <v>7.6402386596055267</v>
      </c>
      <c r="I114" s="79">
        <f>MAX(0,(H114-Constantes!$D$14)*(1-EXP(-Constantes!$D$22)))</f>
        <v>4.7770435728232046E-3</v>
      </c>
      <c r="J114" s="79">
        <f t="shared" si="9"/>
        <v>131.91793447652651</v>
      </c>
      <c r="K114" s="79">
        <f>MAX(0,(J114-Constantes!$D$13)*(1-EXP(-Constantes!$D$23)))</f>
        <v>0.87120296790846707</v>
      </c>
      <c r="L114" s="79">
        <f t="shared" si="10"/>
        <v>0.87598001148129023</v>
      </c>
      <c r="M114" s="79">
        <f>0.0526*F114*Observaciones!$F113^1.218</f>
        <v>0</v>
      </c>
      <c r="N114" s="79">
        <f>M114*Constantes!$D$29</f>
        <v>0</v>
      </c>
      <c r="O114" s="79">
        <f t="shared" si="11"/>
        <v>0</v>
      </c>
      <c r="P114" s="16"/>
      <c r="Q114" s="78">
        <v>108</v>
      </c>
      <c r="R114" s="136">
        <f>ETo!$I113*((1-Constantes!$E$19)*ETo!$K113+ETo!$L113)</f>
        <v>3.6351157006863266</v>
      </c>
      <c r="S114" s="79">
        <f>MIN(R114*Constantes!$E$17,0.8*(V113+Observaciones!$F113-T114-U114-Constantes!$D$14))</f>
        <v>0.56062523055356761</v>
      </c>
      <c r="T114" s="79">
        <f>IF(Observaciones!$F113&gt;0.05*Constantes!$E$18,((Observaciones!$F113-0.05*Constantes!$E$18)^2)/(Observaciones!$F113+0.95*Constantes!$E$18),0)</f>
        <v>0</v>
      </c>
      <c r="U114" s="79">
        <f>MAX(0,V113+Observaciones!$F113-T114-Constantes!$D$13)</f>
        <v>0</v>
      </c>
      <c r="V114" s="79">
        <f>V113+Observaciones!$F113-T114-S114-U114-W113</f>
        <v>7.640129685578489</v>
      </c>
      <c r="W114" s="79">
        <f>MAX(0,(V114-Constantes!$D$14)*(1-EXP(-Constantes!$D$22)))</f>
        <v>4.7733315174104578E-3</v>
      </c>
      <c r="X114" s="79">
        <f t="shared" si="12"/>
        <v>139.94062281386667</v>
      </c>
      <c r="Y114" s="79">
        <f>MAX(0,(X114-Constantes!$D$13)*(1-EXP(-Constantes!$D$23)))</f>
        <v>0.95025242695176737</v>
      </c>
      <c r="Z114" s="79">
        <f t="shared" si="13"/>
        <v>0.95502575846917781</v>
      </c>
      <c r="AA114" s="79">
        <f>0.0526*T114*Observaciones!$F113^1.218</f>
        <v>0</v>
      </c>
      <c r="AB114" s="79">
        <f>AA114*Constantes!$E$29</f>
        <v>0</v>
      </c>
      <c r="AC114" s="79">
        <f t="shared" si="14"/>
        <v>0</v>
      </c>
      <c r="AD114" s="16"/>
      <c r="AE114" s="78">
        <v>108</v>
      </c>
      <c r="AF114" s="136">
        <f>ETo!$I113*((1-Constantes!$F$19)*ETo!$K113+ETo!$L113)</f>
        <v>3.5882780408631954</v>
      </c>
      <c r="AG114" s="79">
        <f>MIN(AF114*Constantes!$F$17,0.8*(AJ113+Observaciones!$F113-AH114-AI114-Constantes!$D$14))</f>
        <v>0.56082546022231838</v>
      </c>
      <c r="AH114" s="79">
        <f>IF(Observaciones!$F113&gt;0.05*Constantes!$F$18,((Observaciones!$F113-0.05*Constantes!$F$18)^2)/(Observaciones!$F113+0.95*Constantes!$F$18),0)</f>
        <v>0</v>
      </c>
      <c r="AI114" s="79">
        <f>MAX(0,AJ113+Observaciones!$F113-AH114-Constantes!$D$13)</f>
        <v>0</v>
      </c>
      <c r="AJ114" s="79">
        <f>AJ113+Observaciones!$F113-AH114-AG114-AI114-AK113</f>
        <v>7.6401712172987066</v>
      </c>
      <c r="AK114" s="79">
        <f>MAX(0,(AJ114-Constantes!$D$14)*(1-EXP(-Constantes!$D$22)))</f>
        <v>4.774746240267135E-3</v>
      </c>
      <c r="AL114" s="79">
        <f t="shared" si="15"/>
        <v>140.84481932460702</v>
      </c>
      <c r="AM114" s="79">
        <f>MAX(0,(AL114-Constantes!$D$13)*(1-EXP(-Constantes!$D$23)))</f>
        <v>0.95916169053492195</v>
      </c>
      <c r="AN114" s="79">
        <f t="shared" si="16"/>
        <v>0.96393643677518903</v>
      </c>
      <c r="AO114" s="79">
        <f>0.0526*AH114*Observaciones!$F113^1.218</f>
        <v>0</v>
      </c>
      <c r="AP114" s="79">
        <f>AO114*Constantes!$F$29</f>
        <v>0</v>
      </c>
      <c r="AQ114" s="79">
        <f t="shared" si="17"/>
        <v>0</v>
      </c>
      <c r="AR114" s="16"/>
      <c r="AS114" s="78">
        <v>108</v>
      </c>
      <c r="AT114" s="79">
        <f>0.0526*Observaciones!$F113^2.218</f>
        <v>2.3845871367955355E-2</v>
      </c>
      <c r="AU114" s="79">
        <f>IF(Observaciones!$F113&gt;0.05*$AY$7,((Observaciones!$F113-0.05*$AY$7)^2)/(Observaciones!$F113+0.95*$AY$7),0)</f>
        <v>0</v>
      </c>
      <c r="AV114" s="79">
        <f>0.0526*AU114*Observaciones!$F113^1.218</f>
        <v>0</v>
      </c>
      <c r="AW114" s="30"/>
      <c r="AX114" s="30"/>
      <c r="AY114" s="110"/>
      <c r="AZ114" s="41"/>
    </row>
    <row r="115" spans="2:52" s="3" customFormat="1" x14ac:dyDescent="0.3">
      <c r="B115" s="40"/>
      <c r="C115" s="78">
        <v>109</v>
      </c>
      <c r="D115" s="136">
        <f>ETo!$I114*((1-Constantes!$D$19)*ETo!$K114+ETo!$L114)</f>
        <v>3.3325631355282499</v>
      </c>
      <c r="E115" s="79">
        <f>MIN(D115*Constantes!$D$17,0.8*(H114+Observaciones!$F114-F115-G115-Constantes!$D$14))</f>
        <v>0.51219092768442065</v>
      </c>
      <c r="F115" s="79">
        <f>IF(Observaciones!$F114&gt;0.05*Constantes!$D$18,((Observaciones!$F114-0.05*Constantes!$D$18)^2)/(Observaciones!$F114+0.95*Constantes!$D$18),0)</f>
        <v>0</v>
      </c>
      <c r="G115" s="79">
        <f>MAX(0,H114+Observaciones!$F114-F115-Constantes!$D$13)</f>
        <v>0</v>
      </c>
      <c r="H115" s="79">
        <f>H114+Observaciones!$F114-F115-E115-G115-I114</f>
        <v>7.6232706883482821</v>
      </c>
      <c r="I115" s="79">
        <f>MAX(0,(H115-Constantes!$D$14)*(1-EXP(-Constantes!$D$22)))</f>
        <v>4.1990521811037509E-3</v>
      </c>
      <c r="J115" s="79">
        <f t="shared" si="9"/>
        <v>131.04673150861805</v>
      </c>
      <c r="K115" s="79">
        <f>MAX(0,(J115-Constantes!$D$13)*(1-EXP(-Constantes!$D$23)))</f>
        <v>0.86261879756128468</v>
      </c>
      <c r="L115" s="79">
        <f t="shared" si="10"/>
        <v>0.8668178497423884</v>
      </c>
      <c r="M115" s="79">
        <f>0.0526*F115*Observaciones!$F114^1.218</f>
        <v>0</v>
      </c>
      <c r="N115" s="79">
        <f>M115*Constantes!$D$29</f>
        <v>0</v>
      </c>
      <c r="O115" s="79">
        <f t="shared" si="11"/>
        <v>0</v>
      </c>
      <c r="P115" s="16"/>
      <c r="Q115" s="78">
        <v>109</v>
      </c>
      <c r="R115" s="136">
        <f>ETo!$I114*((1-Constantes!$E$19)*ETo!$K114+ETo!$L114)</f>
        <v>3.6628651215638</v>
      </c>
      <c r="S115" s="79">
        <f>MIN(R115*Constantes!$E$17,0.8*(V114+Observaciones!$F114-T115-U115-Constantes!$D$14))</f>
        <v>0.51210374846279194</v>
      </c>
      <c r="T115" s="79">
        <f>IF(Observaciones!$F114&gt;0.05*Constantes!$E$18,((Observaciones!$F114-0.05*Constantes!$E$18)^2)/(Observaciones!$F114+0.95*Constantes!$E$18),0)</f>
        <v>0</v>
      </c>
      <c r="U115" s="79">
        <f>MAX(0,V114+Observaciones!$F114-T115-Constantes!$D$13)</f>
        <v>0</v>
      </c>
      <c r="V115" s="79">
        <f>V114+Observaciones!$F114-T115-S115-U115-W114</f>
        <v>7.6232526055982879</v>
      </c>
      <c r="W115" s="79">
        <f>MAX(0,(V115-Constantes!$D$14)*(1-EXP(-Constantes!$D$22)))</f>
        <v>4.1984362162558117E-3</v>
      </c>
      <c r="X115" s="79">
        <f t="shared" si="12"/>
        <v>138.99037038691489</v>
      </c>
      <c r="Y115" s="79">
        <f>MAX(0,(X115-Constantes!$D$13)*(1-EXP(-Constantes!$D$23)))</f>
        <v>0.94088936345651686</v>
      </c>
      <c r="Z115" s="79">
        <f t="shared" si="13"/>
        <v>0.94508779967277268</v>
      </c>
      <c r="AA115" s="79">
        <f>0.0526*T115*Observaciones!$F114^1.218</f>
        <v>0</v>
      </c>
      <c r="AB115" s="79">
        <f>AA115*Constantes!$E$29</f>
        <v>0</v>
      </c>
      <c r="AC115" s="79">
        <f t="shared" si="14"/>
        <v>0</v>
      </c>
      <c r="AD115" s="16"/>
      <c r="AE115" s="78">
        <v>109</v>
      </c>
      <c r="AF115" s="136">
        <f>ETo!$I114*((1-Constantes!$F$19)*ETo!$K114+ETo!$L114)</f>
        <v>3.6156791235587211</v>
      </c>
      <c r="AG115" s="79">
        <f>MIN(AF115*Constantes!$F$17,0.8*(AJ114+Observaciones!$F114-AH115-AI115-Constantes!$D$14))</f>
        <v>0.51213697383896606</v>
      </c>
      <c r="AH115" s="79">
        <f>IF(Observaciones!$F114&gt;0.05*Constantes!$F$18,((Observaciones!$F114-0.05*Constantes!$F$18)^2)/(Observaciones!$F114+0.95*Constantes!$F$18),0)</f>
        <v>0</v>
      </c>
      <c r="AI115" s="79">
        <f>MAX(0,AJ114+Observaciones!$F114-AH115-Constantes!$D$13)</f>
        <v>0</v>
      </c>
      <c r="AJ115" s="79">
        <f>AJ114+Observaciones!$F114-AH115-AG115-AI115-AK114</f>
        <v>7.6232594972194745</v>
      </c>
      <c r="AK115" s="79">
        <f>MAX(0,(AJ115-Constantes!$D$14)*(1-EXP(-Constantes!$D$22)))</f>
        <v>4.1986709701730875E-3</v>
      </c>
      <c r="AL115" s="79">
        <f t="shared" si="15"/>
        <v>139.88565763407209</v>
      </c>
      <c r="AM115" s="79">
        <f>MAX(0,(AL115-Constantes!$D$13)*(1-EXP(-Constantes!$D$23)))</f>
        <v>0.94971084194356548</v>
      </c>
      <c r="AN115" s="79">
        <f t="shared" si="16"/>
        <v>0.9539095129137386</v>
      </c>
      <c r="AO115" s="79">
        <f>0.0526*AH115*Observaciones!$F114^1.218</f>
        <v>0</v>
      </c>
      <c r="AP115" s="79">
        <f>AO115*Constantes!$F$29</f>
        <v>0</v>
      </c>
      <c r="AQ115" s="79">
        <f t="shared" si="17"/>
        <v>0</v>
      </c>
      <c r="AR115" s="16"/>
      <c r="AS115" s="78">
        <v>109</v>
      </c>
      <c r="AT115" s="79">
        <f>0.0526*Observaciones!$F114^2.218</f>
        <v>1.1305797794095535E-2</v>
      </c>
      <c r="AU115" s="79">
        <f>IF(Observaciones!$F114&gt;0.05*$AY$7,((Observaciones!$F114-0.05*$AY$7)^2)/(Observaciones!$F114+0.95*$AY$7),0)</f>
        <v>0</v>
      </c>
      <c r="AV115" s="79">
        <f>0.0526*AU115*Observaciones!$F114^1.218</f>
        <v>0</v>
      </c>
      <c r="AW115" s="30"/>
      <c r="AX115" s="30"/>
      <c r="AY115" s="110"/>
      <c r="AZ115" s="41"/>
    </row>
    <row r="116" spans="2:52" s="3" customFormat="1" x14ac:dyDescent="0.3">
      <c r="B116" s="40"/>
      <c r="C116" s="78">
        <v>110</v>
      </c>
      <c r="D116" s="136">
        <f>ETo!$I115*((1-Constantes!$D$19)*ETo!$K115+ETo!$L115)</f>
        <v>3.379212227894532</v>
      </c>
      <c r="E116" s="79">
        <f>MIN(D116*Constantes!$D$17,0.8*(H115+Observaciones!$F115-F116-G116-Constantes!$D$14))</f>
        <v>9.8616550678625722E-2</v>
      </c>
      <c r="F116" s="79">
        <f>IF(Observaciones!$F115&gt;0.05*Constantes!$D$18,((Observaciones!$F115-0.05*Constantes!$D$18)^2)/(Observaciones!$F115+0.95*Constantes!$D$18),0)</f>
        <v>0</v>
      </c>
      <c r="G116" s="79">
        <f>MAX(0,H115+Observaciones!$F115-F116-Constantes!$D$13)</f>
        <v>0</v>
      </c>
      <c r="H116" s="79">
        <f>H115+Observaciones!$F115-F116-E116-G116-I115</f>
        <v>7.5204550854885523</v>
      </c>
      <c r="I116" s="79">
        <f>MAX(0,(H116-Constantes!$D$14)*(1-EXP(-Constantes!$D$22)))</f>
        <v>6.9677530389621121E-4</v>
      </c>
      <c r="J116" s="79">
        <f t="shared" si="9"/>
        <v>130.18411271105677</v>
      </c>
      <c r="K116" s="79">
        <f>MAX(0,(J116-Constantes!$D$13)*(1-EXP(-Constantes!$D$23)))</f>
        <v>0.85411920908912309</v>
      </c>
      <c r="L116" s="79">
        <f t="shared" si="10"/>
        <v>0.85481598439301931</v>
      </c>
      <c r="M116" s="79">
        <f>0.0526*F116*Observaciones!$F115^1.218</f>
        <v>0</v>
      </c>
      <c r="N116" s="79">
        <f>M116*Constantes!$D$29</f>
        <v>0</v>
      </c>
      <c r="O116" s="79">
        <f t="shared" si="11"/>
        <v>0</v>
      </c>
      <c r="P116" s="16"/>
      <c r="Q116" s="78">
        <v>110</v>
      </c>
      <c r="R116" s="136">
        <f>ETo!$I115*((1-Constantes!$E$19)*ETo!$K115+ETo!$L115)</f>
        <v>3.7136309598333894</v>
      </c>
      <c r="S116" s="79">
        <f>MIN(R116*Constantes!$E$17,0.8*(V115+Observaciones!$F115-T116-U116-Constantes!$D$14))</f>
        <v>9.8602084478630309E-2</v>
      </c>
      <c r="T116" s="79">
        <f>IF(Observaciones!$F115&gt;0.05*Constantes!$E$18,((Observaciones!$F115-0.05*Constantes!$E$18)^2)/(Observaciones!$F115+0.95*Constantes!$E$18),0)</f>
        <v>0</v>
      </c>
      <c r="U116" s="79">
        <f>MAX(0,V115+Observaciones!$F115-T116-Constantes!$D$13)</f>
        <v>0</v>
      </c>
      <c r="V116" s="79">
        <f>V115+Observaciones!$F115-T116-S116-U116-W115</f>
        <v>7.5204520849034022</v>
      </c>
      <c r="W116" s="79">
        <f>MAX(0,(V116-Constantes!$D$14)*(1-EXP(-Constantes!$D$22)))</f>
        <v>6.9667309295062428E-4</v>
      </c>
      <c r="X116" s="79">
        <f t="shared" si="12"/>
        <v>138.04948102345838</v>
      </c>
      <c r="Y116" s="79">
        <f>MAX(0,(X116-Constantes!$D$13)*(1-EXP(-Constantes!$D$23)))</f>
        <v>0.93161855645599334</v>
      </c>
      <c r="Z116" s="79">
        <f t="shared" si="13"/>
        <v>0.93231522954894397</v>
      </c>
      <c r="AA116" s="79">
        <f>0.0526*T116*Observaciones!$F115^1.218</f>
        <v>0</v>
      </c>
      <c r="AB116" s="79">
        <f>AA116*Constantes!$E$29</f>
        <v>0</v>
      </c>
      <c r="AC116" s="79">
        <f t="shared" si="14"/>
        <v>0</v>
      </c>
      <c r="AD116" s="16"/>
      <c r="AE116" s="78">
        <v>110</v>
      </c>
      <c r="AF116" s="136">
        <f>ETo!$I115*((1-Constantes!$F$19)*ETo!$K115+ETo!$L115)</f>
        <v>3.6658568552706945</v>
      </c>
      <c r="AG116" s="79">
        <f>MIN(AF116*Constantes!$F$17,0.8*(AJ115+Observaciones!$F115-AH116-AI116-Constantes!$D$14))</f>
        <v>9.8607597775579592E-2</v>
      </c>
      <c r="AH116" s="79">
        <f>IF(Observaciones!$F115&gt;0.05*Constantes!$F$18,((Observaciones!$F115-0.05*Constantes!$F$18)^2)/(Observaciones!$F115+0.95*Constantes!$F$18),0)</f>
        <v>0</v>
      </c>
      <c r="AI116" s="79">
        <f>MAX(0,AJ115+Observaciones!$F115-AH116-Constantes!$D$13)</f>
        <v>0</v>
      </c>
      <c r="AJ116" s="79">
        <f>AJ115+Observaciones!$F115-AH116-AG116-AI116-AK115</f>
        <v>7.5204532284737216</v>
      </c>
      <c r="AK116" s="79">
        <f>MAX(0,(AJ116-Constantes!$D$14)*(1-EXP(-Constantes!$D$22)))</f>
        <v>6.9671204715383319E-4</v>
      </c>
      <c r="AL116" s="79">
        <f t="shared" si="15"/>
        <v>138.93594679212853</v>
      </c>
      <c r="AM116" s="79">
        <f>MAX(0,(AL116-Constantes!$D$13)*(1-EXP(-Constantes!$D$23)))</f>
        <v>0.94035311481439654</v>
      </c>
      <c r="AN116" s="79">
        <f t="shared" si="16"/>
        <v>0.94104982686155036</v>
      </c>
      <c r="AO116" s="79">
        <f>0.0526*AH116*Observaciones!$F115^1.218</f>
        <v>0</v>
      </c>
      <c r="AP116" s="79">
        <f>AO116*Constantes!$F$29</f>
        <v>0</v>
      </c>
      <c r="AQ116" s="79">
        <f t="shared" si="17"/>
        <v>0</v>
      </c>
      <c r="AR116" s="16"/>
      <c r="AS116" s="78">
        <v>110</v>
      </c>
      <c r="AT116" s="79">
        <f>0.0526*Observaciones!$F115^2.218</f>
        <v>0</v>
      </c>
      <c r="AU116" s="79">
        <f>IF(Observaciones!$F115&gt;0.05*$AY$7,((Observaciones!$F115-0.05*$AY$7)^2)/(Observaciones!$F115+0.95*$AY$7),0)</f>
        <v>0</v>
      </c>
      <c r="AV116" s="79">
        <f>0.0526*AU116*Observaciones!$F115^1.218</f>
        <v>0</v>
      </c>
      <c r="AW116" s="30"/>
      <c r="AX116" s="30"/>
      <c r="AY116" s="110"/>
      <c r="AZ116" s="41"/>
    </row>
    <row r="117" spans="2:52" s="3" customFormat="1" x14ac:dyDescent="0.3">
      <c r="B117" s="40"/>
      <c r="C117" s="78">
        <v>111</v>
      </c>
      <c r="D117" s="136">
        <f>ETo!$I116*((1-Constantes!$D$19)*ETo!$K116+ETo!$L116)</f>
        <v>3.2146222247810332</v>
      </c>
      <c r="E117" s="79">
        <f>MIN(D117*Constantes!$D$17,0.8*(H116+Observaciones!$F116-F117-G117-Constantes!$D$14))</f>
        <v>1.6364068390841879E-2</v>
      </c>
      <c r="F117" s="79">
        <f>IF(Observaciones!$F116&gt;0.05*Constantes!$D$18,((Observaciones!$F116-0.05*Constantes!$D$18)^2)/(Observaciones!$F116+0.95*Constantes!$D$18),0)</f>
        <v>0</v>
      </c>
      <c r="G117" s="79">
        <f>MAX(0,H116+Observaciones!$F116-F117-Constantes!$D$13)</f>
        <v>0</v>
      </c>
      <c r="H117" s="79">
        <f>H116+Observaciones!$F116-F117-E117-G117-I116</f>
        <v>7.5033942417938144</v>
      </c>
      <c r="I117" s="79">
        <f>MAX(0,(H117-Constantes!$D$14)*(1-EXP(-Constantes!$D$22)))</f>
        <v>1.1562033601403655E-4</v>
      </c>
      <c r="J117" s="79">
        <f t="shared" si="9"/>
        <v>129.32999350196764</v>
      </c>
      <c r="K117" s="79">
        <f>MAX(0,(J117-Constantes!$D$13)*(1-EXP(-Constantes!$D$23)))</f>
        <v>0.8457033690866218</v>
      </c>
      <c r="L117" s="79">
        <f t="shared" si="10"/>
        <v>0.84581898942263589</v>
      </c>
      <c r="M117" s="79">
        <f>0.0526*F117*Observaciones!$F116^1.218</f>
        <v>0</v>
      </c>
      <c r="N117" s="79">
        <f>M117*Constantes!$D$29</f>
        <v>0</v>
      </c>
      <c r="O117" s="79">
        <f t="shared" si="11"/>
        <v>0</v>
      </c>
      <c r="P117" s="16"/>
      <c r="Q117" s="78">
        <v>111</v>
      </c>
      <c r="R117" s="136">
        <f>ETo!$I116*((1-Constantes!$E$19)*ETo!$K116+ETo!$L116)</f>
        <v>3.5354842699512146</v>
      </c>
      <c r="S117" s="79">
        <f>MIN(R117*Constantes!$E$17,0.8*(V116+Observaciones!$F116-T117-U117-Constantes!$D$14))</f>
        <v>1.6361667922721781E-2</v>
      </c>
      <c r="T117" s="79">
        <f>IF(Observaciones!$F116&gt;0.05*Constantes!$E$18,((Observaciones!$F116-0.05*Constantes!$E$18)^2)/(Observaciones!$F116+0.95*Constantes!$E$18),0)</f>
        <v>0</v>
      </c>
      <c r="U117" s="79">
        <f>MAX(0,V116+Observaciones!$F116-T117-Constantes!$D$13)</f>
        <v>0</v>
      </c>
      <c r="V117" s="79">
        <f>V116+Observaciones!$F116-T117-S117-U117-W116</f>
        <v>7.5033937438877301</v>
      </c>
      <c r="W117" s="79">
        <f>MAX(0,(V117-Constantes!$D$14)*(1-EXP(-Constantes!$D$22)))</f>
        <v>1.1560337550495251E-4</v>
      </c>
      <c r="X117" s="79">
        <f t="shared" si="12"/>
        <v>137.1178624670024</v>
      </c>
      <c r="Y117" s="79">
        <f>MAX(0,(X117-Constantes!$D$13)*(1-EXP(-Constantes!$D$23)))</f>
        <v>0.92243909692498005</v>
      </c>
      <c r="Z117" s="79">
        <f t="shared" si="13"/>
        <v>0.92255470030048503</v>
      </c>
      <c r="AA117" s="79">
        <f>0.0526*T117*Observaciones!$F116^1.218</f>
        <v>0</v>
      </c>
      <c r="AB117" s="79">
        <f>AA117*Constantes!$E$29</f>
        <v>0</v>
      </c>
      <c r="AC117" s="79">
        <f t="shared" si="14"/>
        <v>0</v>
      </c>
      <c r="AD117" s="16"/>
      <c r="AE117" s="78">
        <v>111</v>
      </c>
      <c r="AF117" s="136">
        <f>ETo!$I116*((1-Constantes!$F$19)*ETo!$K116+ETo!$L116)</f>
        <v>3.4896468349269028</v>
      </c>
      <c r="AG117" s="79">
        <f>MIN(AF117*Constantes!$F$17,0.8*(AJ116+Observaciones!$F116-AH117-AI117-Constantes!$D$14))</f>
        <v>1.6362582778977241E-2</v>
      </c>
      <c r="AH117" s="79">
        <f>IF(Observaciones!$F116&gt;0.05*Constantes!$F$18,((Observaciones!$F116-0.05*Constantes!$F$18)^2)/(Observaciones!$F116+0.95*Constantes!$F$18),0)</f>
        <v>0</v>
      </c>
      <c r="AI117" s="79">
        <f>MAX(0,AJ116+Observaciones!$F116-AH117-Constantes!$D$13)</f>
        <v>0</v>
      </c>
      <c r="AJ117" s="79">
        <f>AJ116+Observaciones!$F116-AH117-AG117-AI117-AK116</f>
        <v>7.5033939336475903</v>
      </c>
      <c r="AK117" s="79">
        <f>MAX(0,(AJ117-Constantes!$D$14)*(1-EXP(-Constantes!$D$22)))</f>
        <v>1.15609839422416E-4</v>
      </c>
      <c r="AL117" s="79">
        <f t="shared" si="15"/>
        <v>137.99559367731413</v>
      </c>
      <c r="AM117" s="79">
        <f>MAX(0,(AL117-Constantes!$D$13)*(1-EXP(-Constantes!$D$23)))</f>
        <v>0.93108759159946808</v>
      </c>
      <c r="AN117" s="79">
        <f t="shared" si="16"/>
        <v>0.93120320143889046</v>
      </c>
      <c r="AO117" s="79">
        <f>0.0526*AH117*Observaciones!$F116^1.218</f>
        <v>0</v>
      </c>
      <c r="AP117" s="79">
        <f>AO117*Constantes!$F$29</f>
        <v>0</v>
      </c>
      <c r="AQ117" s="79">
        <f t="shared" si="17"/>
        <v>0</v>
      </c>
      <c r="AR117" s="16"/>
      <c r="AS117" s="78">
        <v>111</v>
      </c>
      <c r="AT117" s="79">
        <f>0.0526*Observaciones!$F116^2.218</f>
        <v>0</v>
      </c>
      <c r="AU117" s="79">
        <f>IF(Observaciones!$F116&gt;0.05*$AY$7,((Observaciones!$F116-0.05*$AY$7)^2)/(Observaciones!$F116+0.95*$AY$7),0)</f>
        <v>0</v>
      </c>
      <c r="AV117" s="79">
        <f>0.0526*AU117*Observaciones!$F116^1.218</f>
        <v>0</v>
      </c>
      <c r="AW117" s="30"/>
      <c r="AX117" s="30"/>
      <c r="AY117" s="110"/>
      <c r="AZ117" s="41"/>
    </row>
    <row r="118" spans="2:52" s="3" customFormat="1" x14ac:dyDescent="0.3">
      <c r="B118" s="40"/>
      <c r="C118" s="78">
        <v>112</v>
      </c>
      <c r="D118" s="136">
        <f>ETo!$I117*((1-Constantes!$D$19)*ETo!$K117+ETo!$L117)</f>
        <v>3.1511300051217566</v>
      </c>
      <c r="E118" s="79">
        <f>MIN(D118*Constantes!$D$17,0.8*(H117+Observaciones!$F117-F118-G118-Constantes!$D$14))</f>
        <v>0.48271539343505199</v>
      </c>
      <c r="F118" s="79">
        <f>IF(Observaciones!$F117&gt;0.05*Constantes!$D$18,((Observaciones!$F117-0.05*Constantes!$D$18)^2)/(Observaciones!$F117+0.95*Constantes!$D$18),0)</f>
        <v>0</v>
      </c>
      <c r="G118" s="79">
        <f>MAX(0,H117+Observaciones!$F117-F118-Constantes!$D$13)</f>
        <v>0</v>
      </c>
      <c r="H118" s="79">
        <f>H117+Observaciones!$F117-F118-E118-G118-I117</f>
        <v>7.6205632280227489</v>
      </c>
      <c r="I118" s="79">
        <f>MAX(0,(H118-Constantes!$D$14)*(1-EXP(-Constantes!$D$22)))</f>
        <v>4.1068261431257552E-3</v>
      </c>
      <c r="J118" s="79">
        <f t="shared" si="9"/>
        <v>128.484290132881</v>
      </c>
      <c r="K118" s="79">
        <f>MAX(0,(J118-Constantes!$D$13)*(1-EXP(-Constantes!$D$23)))</f>
        <v>0.83737045236016217</v>
      </c>
      <c r="L118" s="79">
        <f t="shared" si="10"/>
        <v>0.84147727850328791</v>
      </c>
      <c r="M118" s="79">
        <f>0.0526*F118*Observaciones!$F117^1.218</f>
        <v>0</v>
      </c>
      <c r="N118" s="79">
        <f>M118*Constantes!$D$29</f>
        <v>0</v>
      </c>
      <c r="O118" s="79">
        <f t="shared" si="11"/>
        <v>0</v>
      </c>
      <c r="P118" s="16"/>
      <c r="Q118" s="78">
        <v>112</v>
      </c>
      <c r="R118" s="136">
        <f>ETo!$I117*((1-Constantes!$E$19)*ETo!$K117+ETo!$L117)</f>
        <v>3.4667628699508919</v>
      </c>
      <c r="S118" s="79">
        <f>MIN(R118*Constantes!$E$17,0.8*(V117+Observaciones!$F117-T118-U118-Constantes!$D$14))</f>
        <v>0.48271499511018451</v>
      </c>
      <c r="T118" s="79">
        <f>IF(Observaciones!$F117&gt;0.05*Constantes!$E$18,((Observaciones!$F117-0.05*Constantes!$E$18)^2)/(Observaciones!$F117+0.95*Constantes!$E$18),0)</f>
        <v>0</v>
      </c>
      <c r="U118" s="79">
        <f>MAX(0,V117+Observaciones!$F117-T118-Constantes!$D$13)</f>
        <v>0</v>
      </c>
      <c r="V118" s="79">
        <f>V117+Observaciones!$F117-T118-S118-U118-W117</f>
        <v>7.6205631454020413</v>
      </c>
      <c r="W118" s="79">
        <f>MAX(0,(V118-Constantes!$D$14)*(1-EXP(-Constantes!$D$22)))</f>
        <v>4.1068233287611475E-3</v>
      </c>
      <c r="X118" s="79">
        <f t="shared" si="12"/>
        <v>136.19542337007741</v>
      </c>
      <c r="Y118" s="79">
        <f>MAX(0,(X118-Constantes!$D$13)*(1-EXP(-Constantes!$D$23)))</f>
        <v>0.9133500847951026</v>
      </c>
      <c r="Z118" s="79">
        <f t="shared" si="13"/>
        <v>0.91745690812386371</v>
      </c>
      <c r="AA118" s="79">
        <f>0.0526*T118*Observaciones!$F117^1.218</f>
        <v>0</v>
      </c>
      <c r="AB118" s="79">
        <f>AA118*Constantes!$E$29</f>
        <v>0</v>
      </c>
      <c r="AC118" s="79">
        <f t="shared" si="14"/>
        <v>0</v>
      </c>
      <c r="AD118" s="16"/>
      <c r="AE118" s="78">
        <v>112</v>
      </c>
      <c r="AF118" s="136">
        <f>ETo!$I117*((1-Constantes!$F$19)*ETo!$K117+ETo!$L117)</f>
        <v>3.421672460689587</v>
      </c>
      <c r="AG118" s="79">
        <f>MIN(AF118*Constantes!$F$17,0.8*(AJ117+Observaciones!$F117-AH118-AI118-Constantes!$D$14))</f>
        <v>0.48271514691807199</v>
      </c>
      <c r="AH118" s="79">
        <f>IF(Observaciones!$F117&gt;0.05*Constantes!$F$18,((Observaciones!$F117-0.05*Constantes!$F$18)^2)/(Observaciones!$F117+0.95*Constantes!$F$18),0)</f>
        <v>0</v>
      </c>
      <c r="AI118" s="79">
        <f>MAX(0,AJ117+Observaciones!$F117-AH118-Constantes!$D$13)</f>
        <v>0</v>
      </c>
      <c r="AJ118" s="79">
        <f>AJ117+Observaciones!$F117-AH118-AG118-AI118-AK117</f>
        <v>7.6205631768900952</v>
      </c>
      <c r="AK118" s="79">
        <f>MAX(0,(AJ118-Constantes!$D$14)*(1-EXP(-Constantes!$D$22)))</f>
        <v>4.1068244013598596E-3</v>
      </c>
      <c r="AL118" s="79">
        <f t="shared" si="15"/>
        <v>137.06450608571467</v>
      </c>
      <c r="AM118" s="79">
        <f>MAX(0,(AL118-Constantes!$D$13)*(1-EXP(-Constantes!$D$23)))</f>
        <v>0.92191336379165212</v>
      </c>
      <c r="AN118" s="79">
        <f t="shared" si="16"/>
        <v>0.92602018819301202</v>
      </c>
      <c r="AO118" s="79">
        <f>0.0526*AH118*Observaciones!$F117^1.218</f>
        <v>0</v>
      </c>
      <c r="AP118" s="79">
        <f>AO118*Constantes!$F$29</f>
        <v>0</v>
      </c>
      <c r="AQ118" s="79">
        <f t="shared" si="17"/>
        <v>0</v>
      </c>
      <c r="AR118" s="16"/>
      <c r="AS118" s="78">
        <v>112</v>
      </c>
      <c r="AT118" s="79">
        <f>0.0526*Observaciones!$F117^2.218</f>
        <v>1.6940460723560119E-2</v>
      </c>
      <c r="AU118" s="79">
        <f>IF(Observaciones!$F117&gt;0.05*$AY$7,((Observaciones!$F117-0.05*$AY$7)^2)/(Observaciones!$F117+0.95*$AY$7),0)</f>
        <v>0</v>
      </c>
      <c r="AV118" s="79">
        <f>0.0526*AU118*Observaciones!$F117^1.218</f>
        <v>0</v>
      </c>
      <c r="AW118" s="30"/>
      <c r="AX118" s="30"/>
      <c r="AY118" s="110"/>
      <c r="AZ118" s="41"/>
    </row>
    <row r="119" spans="2:52" s="3" customFormat="1" x14ac:dyDescent="0.3">
      <c r="B119" s="40"/>
      <c r="C119" s="78">
        <v>113</v>
      </c>
      <c r="D119" s="136">
        <f>ETo!$I118*((1-Constantes!$D$19)*ETo!$K118+ETo!$L118)</f>
        <v>3.0673387996820516</v>
      </c>
      <c r="E119" s="79">
        <f>MIN(D119*Constantes!$D$17,0.8*(H118+Observaciones!$F118-F119-G119-Constantes!$D$14))</f>
        <v>9.6450582418199107E-2</v>
      </c>
      <c r="F119" s="79">
        <f>IF(Observaciones!$F118&gt;0.05*Constantes!$D$18,((Observaciones!$F118-0.05*Constantes!$D$18)^2)/(Observaciones!$F118+0.95*Constantes!$D$18),0)</f>
        <v>0</v>
      </c>
      <c r="G119" s="79">
        <f>MAX(0,H118+Observaciones!$F118-F119-Constantes!$D$13)</f>
        <v>0</v>
      </c>
      <c r="H119" s="79">
        <f>H118+Observaciones!$F118-F119-E119-G119-I118</f>
        <v>7.5200058194614243</v>
      </c>
      <c r="I119" s="79">
        <f>MAX(0,(H119-Constantes!$D$14)*(1-EXP(-Constantes!$D$22)))</f>
        <v>6.8147165372288074E-4</v>
      </c>
      <c r="J119" s="79">
        <f t="shared" si="9"/>
        <v>127.64691968052084</v>
      </c>
      <c r="K119" s="79">
        <f>MAX(0,(J119-Constantes!$D$13)*(1-EXP(-Constantes!$D$23)))</f>
        <v>0.82911964184695452</v>
      </c>
      <c r="L119" s="79">
        <f t="shared" si="10"/>
        <v>0.82980111350067742</v>
      </c>
      <c r="M119" s="79">
        <f>0.0526*F119*Observaciones!$F118^1.218</f>
        <v>0</v>
      </c>
      <c r="N119" s="79">
        <f>M119*Constantes!$D$29</f>
        <v>0</v>
      </c>
      <c r="O119" s="79">
        <f t="shared" si="11"/>
        <v>0</v>
      </c>
      <c r="P119" s="16"/>
      <c r="Q119" s="78">
        <v>113</v>
      </c>
      <c r="R119" s="136">
        <f>ETo!$I118*((1-Constantes!$E$19)*ETo!$K118+ETo!$L118)</f>
        <v>3.3758030881275136</v>
      </c>
      <c r="S119" s="79">
        <f>MIN(R119*Constantes!$E$17,0.8*(V118+Observaciones!$F118-T119-U119-Constantes!$D$14))</f>
        <v>9.6450516321633026E-2</v>
      </c>
      <c r="T119" s="79">
        <f>IF(Observaciones!$F118&gt;0.05*Constantes!$E$18,((Observaciones!$F118-0.05*Constantes!$E$18)^2)/(Observaciones!$F118+0.95*Constantes!$E$18),0)</f>
        <v>0</v>
      </c>
      <c r="U119" s="79">
        <f>MAX(0,V118+Observaciones!$F118-T119-Constantes!$D$13)</f>
        <v>0</v>
      </c>
      <c r="V119" s="79">
        <f>V118+Observaciones!$F118-T119-S119-U119-W118</f>
        <v>7.520005805751647</v>
      </c>
      <c r="W119" s="79">
        <f>MAX(0,(V119-Constantes!$D$14)*(1-EXP(-Constantes!$D$22)))</f>
        <v>6.8147118671753576E-4</v>
      </c>
      <c r="X119" s="79">
        <f t="shared" si="12"/>
        <v>135.28207328528231</v>
      </c>
      <c r="Y119" s="79">
        <f>MAX(0,(X119-Constantes!$D$13)*(1-EXP(-Constantes!$D$23)))</f>
        <v>0.90435062886657502</v>
      </c>
      <c r="Z119" s="79">
        <f t="shared" si="13"/>
        <v>0.9050321000532926</v>
      </c>
      <c r="AA119" s="79">
        <f>0.0526*T119*Observaciones!$F118^1.218</f>
        <v>0</v>
      </c>
      <c r="AB119" s="79">
        <f>AA119*Constantes!$E$29</f>
        <v>0</v>
      </c>
      <c r="AC119" s="79">
        <f t="shared" si="14"/>
        <v>0</v>
      </c>
      <c r="AD119" s="16"/>
      <c r="AE119" s="78">
        <v>113</v>
      </c>
      <c r="AF119" s="136">
        <f>ETo!$I118*((1-Constantes!$F$19)*ETo!$K118+ETo!$L118)</f>
        <v>3.3317367612067335</v>
      </c>
      <c r="AG119" s="79">
        <f>MIN(AF119*Constantes!$F$17,0.8*(AJ118+Observaciones!$F118-AH119-AI119-Constantes!$D$14))</f>
        <v>9.6450541512076174E-2</v>
      </c>
      <c r="AH119" s="79">
        <f>IF(Observaciones!$F118&gt;0.05*Constantes!$F$18,((Observaciones!$F118-0.05*Constantes!$F$18)^2)/(Observaciones!$F118+0.95*Constantes!$F$18),0)</f>
        <v>0</v>
      </c>
      <c r="AI119" s="79">
        <f>MAX(0,AJ118+Observaciones!$F118-AH119-Constantes!$D$13)</f>
        <v>0</v>
      </c>
      <c r="AJ119" s="79">
        <f>AJ118+Observaciones!$F118-AH119-AG119-AI119-AK118</f>
        <v>7.5200058109766594</v>
      </c>
      <c r="AK119" s="79">
        <f>MAX(0,(AJ119-Constantes!$D$14)*(1-EXP(-Constantes!$D$22)))</f>
        <v>6.8147136470064036E-4</v>
      </c>
      <c r="AL119" s="79">
        <f t="shared" si="15"/>
        <v>136.14259272192302</v>
      </c>
      <c r="AM119" s="79">
        <f>MAX(0,(AL119-Constantes!$D$13)*(1-EXP(-Constantes!$D$23)))</f>
        <v>0.91282953183555748</v>
      </c>
      <c r="AN119" s="79">
        <f t="shared" si="16"/>
        <v>0.91351100320025813</v>
      </c>
      <c r="AO119" s="79">
        <f>0.0526*AH119*Observaciones!$F118^1.218</f>
        <v>0</v>
      </c>
      <c r="AP119" s="79">
        <f>AO119*Constantes!$F$29</f>
        <v>0</v>
      </c>
      <c r="AQ119" s="79">
        <f t="shared" si="17"/>
        <v>0</v>
      </c>
      <c r="AR119" s="16"/>
      <c r="AS119" s="78">
        <v>113</v>
      </c>
      <c r="AT119" s="79">
        <f>0.0526*Observaciones!$F118^2.218</f>
        <v>0</v>
      </c>
      <c r="AU119" s="79">
        <f>IF(Observaciones!$F118&gt;0.05*$AY$7,((Observaciones!$F118-0.05*$AY$7)^2)/(Observaciones!$F118+0.95*$AY$7),0)</f>
        <v>0</v>
      </c>
      <c r="AV119" s="79">
        <f>0.0526*AU119*Observaciones!$F118^1.218</f>
        <v>0</v>
      </c>
      <c r="AW119" s="30"/>
      <c r="AX119" s="30"/>
      <c r="AY119" s="110"/>
      <c r="AZ119" s="41"/>
    </row>
    <row r="120" spans="2:52" s="3" customFormat="1" x14ac:dyDescent="0.3">
      <c r="B120" s="40"/>
      <c r="C120" s="78">
        <v>114</v>
      </c>
      <c r="D120" s="136">
        <f>ETo!$I119*((1-Constantes!$D$19)*ETo!$K119+ETo!$L119)</f>
        <v>3.1230740348224248</v>
      </c>
      <c r="E120" s="79">
        <f>MIN(D120*Constantes!$D$17,0.8*(H119+Observaciones!$F119-F120-G120-Constantes!$D$14))</f>
        <v>1.6004655569139461E-2</v>
      </c>
      <c r="F120" s="79">
        <f>IF(Observaciones!$F119&gt;0.05*Constantes!$D$18,((Observaciones!$F119-0.05*Constantes!$D$18)^2)/(Observaciones!$F119+0.95*Constantes!$D$18),0)</f>
        <v>0</v>
      </c>
      <c r="G120" s="79">
        <f>MAX(0,H119+Observaciones!$F119-F120-Constantes!$D$13)</f>
        <v>0</v>
      </c>
      <c r="H120" s="79">
        <f>H119+Observaciones!$F119-F120-E120-G120-I119</f>
        <v>7.5033196922385628</v>
      </c>
      <c r="I120" s="79">
        <f>MAX(0,(H120-Constantes!$D$14)*(1-EXP(-Constantes!$D$22)))</f>
        <v>1.1308090448514505E-4</v>
      </c>
      <c r="J120" s="79">
        <f t="shared" si="9"/>
        <v>126.81780003867388</v>
      </c>
      <c r="K120" s="79">
        <f>MAX(0,(J120-Constantes!$D$13)*(1-EXP(-Constantes!$D$23)))</f>
        <v>0.82095012853492344</v>
      </c>
      <c r="L120" s="79">
        <f t="shared" si="10"/>
        <v>0.82106320943940858</v>
      </c>
      <c r="M120" s="79">
        <f>0.0526*F120*Observaciones!$F119^1.218</f>
        <v>0</v>
      </c>
      <c r="N120" s="79">
        <f>M120*Constantes!$D$29</f>
        <v>0</v>
      </c>
      <c r="O120" s="79">
        <f t="shared" si="11"/>
        <v>0</v>
      </c>
      <c r="P120" s="16"/>
      <c r="Q120" s="78">
        <v>114</v>
      </c>
      <c r="R120" s="136">
        <f>ETo!$I119*((1-Constantes!$E$19)*ETo!$K119+ETo!$L119)</f>
        <v>3.4369520512970433</v>
      </c>
      <c r="S120" s="79">
        <f>MIN(R120*Constantes!$E$17,0.8*(V119+Observaciones!$F119-T120-U120-Constantes!$D$14))</f>
        <v>1.6004644601317609E-2</v>
      </c>
      <c r="T120" s="79">
        <f>IF(Observaciones!$F119&gt;0.05*Constantes!$E$18,((Observaciones!$F119-0.05*Constantes!$E$18)^2)/(Observaciones!$F119+0.95*Constantes!$E$18),0)</f>
        <v>0</v>
      </c>
      <c r="U120" s="79">
        <f>MAX(0,V119+Observaciones!$F119-T120-Constantes!$D$13)</f>
        <v>0</v>
      </c>
      <c r="V120" s="79">
        <f>V119+Observaciones!$F119-T120-S120-U120-W119</f>
        <v>7.5033196899636119</v>
      </c>
      <c r="W120" s="79">
        <f>MAX(0,(V120-Constantes!$D$14)*(1-EXP(-Constantes!$D$22)))</f>
        <v>1.1308082699196607E-4</v>
      </c>
      <c r="X120" s="79">
        <f t="shared" si="12"/>
        <v>134.37772265641573</v>
      </c>
      <c r="Y120" s="79">
        <f>MAX(0,(X120-Constantes!$D$13)*(1-EXP(-Constantes!$D$23)))</f>
        <v>0.89543984672081456</v>
      </c>
      <c r="Z120" s="79">
        <f t="shared" si="13"/>
        <v>0.89555292754780658</v>
      </c>
      <c r="AA120" s="79">
        <f>0.0526*T120*Observaciones!$F119^1.218</f>
        <v>0</v>
      </c>
      <c r="AB120" s="79">
        <f>AA120*Constantes!$E$29</f>
        <v>0</v>
      </c>
      <c r="AC120" s="79">
        <f t="shared" si="14"/>
        <v>0</v>
      </c>
      <c r="AD120" s="16"/>
      <c r="AE120" s="78">
        <v>114</v>
      </c>
      <c r="AF120" s="136">
        <f>ETo!$I119*((1-Constantes!$F$19)*ETo!$K119+ETo!$L119)</f>
        <v>3.3921123346578117</v>
      </c>
      <c r="AG120" s="79">
        <f>MIN(AF120*Constantes!$F$17,0.8*(AJ119+Observaciones!$F119-AH120-AI120-Constantes!$D$14))</f>
        <v>1.6004648781327548E-2</v>
      </c>
      <c r="AH120" s="79">
        <f>IF(Observaciones!$F119&gt;0.05*Constantes!$F$18,((Observaciones!$F119-0.05*Constantes!$F$18)^2)/(Observaciones!$F119+0.95*Constantes!$F$18),0)</f>
        <v>0</v>
      </c>
      <c r="AI120" s="79">
        <f>MAX(0,AJ119+Observaciones!$F119-AH120-Constantes!$D$13)</f>
        <v>0</v>
      </c>
      <c r="AJ120" s="79">
        <f>AJ119+Observaciones!$F119-AH120-AG120-AI120-AK119</f>
        <v>7.5033196908306312</v>
      </c>
      <c r="AK120" s="79">
        <f>MAX(0,(AJ120-Constantes!$D$14)*(1-EXP(-Constantes!$D$22)))</f>
        <v>1.1308085652582787E-4</v>
      </c>
      <c r="AL120" s="79">
        <f t="shared" si="15"/>
        <v>135.22976319008745</v>
      </c>
      <c r="AM120" s="79">
        <f>MAX(0,(AL120-Constantes!$D$13)*(1-EXP(-Constantes!$D$23)))</f>
        <v>0.90383520503932613</v>
      </c>
      <c r="AN120" s="79">
        <f t="shared" si="16"/>
        <v>0.90394828589585197</v>
      </c>
      <c r="AO120" s="79">
        <f>0.0526*AH120*Observaciones!$F119^1.218</f>
        <v>0</v>
      </c>
      <c r="AP120" s="79">
        <f>AO120*Constantes!$F$29</f>
        <v>0</v>
      </c>
      <c r="AQ120" s="79">
        <f t="shared" si="17"/>
        <v>0</v>
      </c>
      <c r="AR120" s="16"/>
      <c r="AS120" s="78">
        <v>114</v>
      </c>
      <c r="AT120" s="79">
        <f>0.0526*Observaciones!$F119^2.218</f>
        <v>0</v>
      </c>
      <c r="AU120" s="79">
        <f>IF(Observaciones!$F119&gt;0.05*$AY$7,((Observaciones!$F119-0.05*$AY$7)^2)/(Observaciones!$F119+0.95*$AY$7),0)</f>
        <v>0</v>
      </c>
      <c r="AV120" s="79">
        <f>0.0526*AU120*Observaciones!$F119^1.218</f>
        <v>0</v>
      </c>
      <c r="AW120" s="30"/>
      <c r="AX120" s="30"/>
      <c r="AY120" s="110"/>
      <c r="AZ120" s="41"/>
    </row>
    <row r="121" spans="2:52" s="3" customFormat="1" x14ac:dyDescent="0.3">
      <c r="B121" s="40"/>
      <c r="C121" s="78">
        <v>115</v>
      </c>
      <c r="D121" s="136">
        <f>ETo!$I120*((1-Constantes!$D$19)*ETo!$K120+ETo!$L120)</f>
        <v>3.0847778617078805</v>
      </c>
      <c r="E121" s="79">
        <f>MIN(D121*Constantes!$D$17,0.8*(H120+Observaciones!$F120-F121-G121-Constantes!$D$14))</f>
        <v>2.6557537908502129E-3</v>
      </c>
      <c r="F121" s="79">
        <f>IF(Observaciones!$F120&gt;0.05*Constantes!$D$18,((Observaciones!$F120-0.05*Constantes!$D$18)^2)/(Observaciones!$F120+0.95*Constantes!$D$18),0)</f>
        <v>0</v>
      </c>
      <c r="G121" s="79">
        <f>MAX(0,H120+Observaciones!$F120-F121-Constantes!$D$13)</f>
        <v>0</v>
      </c>
      <c r="H121" s="79">
        <f>H120+Observaciones!$F120-F121-E121-G121-I120</f>
        <v>7.5005508575432271</v>
      </c>
      <c r="I121" s="79">
        <f>MAX(0,(H121-Constantes!$D$14)*(1-EXP(-Constantes!$D$22)))</f>
        <v>1.8764230161757134E-5</v>
      </c>
      <c r="J121" s="79">
        <f t="shared" si="9"/>
        <v>125.99684991013896</v>
      </c>
      <c r="K121" s="79">
        <f>MAX(0,(J121-Constantes!$D$13)*(1-EXP(-Constantes!$D$23)))</f>
        <v>0.81286111138338235</v>
      </c>
      <c r="L121" s="79">
        <f t="shared" si="10"/>
        <v>0.81287987561354413</v>
      </c>
      <c r="M121" s="79">
        <f>0.0526*F121*Observaciones!$F120^1.218</f>
        <v>0</v>
      </c>
      <c r="N121" s="79">
        <f>M121*Constantes!$D$29</f>
        <v>0</v>
      </c>
      <c r="O121" s="79">
        <f t="shared" si="11"/>
        <v>0</v>
      </c>
      <c r="P121" s="16"/>
      <c r="Q121" s="78">
        <v>115</v>
      </c>
      <c r="R121" s="136">
        <f>ETo!$I120*((1-Constantes!$E$19)*ETo!$K120+ETo!$L120)</f>
        <v>3.3956123731281953</v>
      </c>
      <c r="S121" s="79">
        <f>MIN(R121*Constantes!$E$17,0.8*(V120+Observaciones!$F120-T121-U121-Constantes!$D$14))</f>
        <v>2.6557519708894973E-3</v>
      </c>
      <c r="T121" s="79">
        <f>IF(Observaciones!$F120&gt;0.05*Constantes!$E$18,((Observaciones!$F120-0.05*Constantes!$E$18)^2)/(Observaciones!$F120+0.95*Constantes!$E$18),0)</f>
        <v>0</v>
      </c>
      <c r="U121" s="79">
        <f>MAX(0,V120+Observaciones!$F120-T121-Constantes!$D$13)</f>
        <v>0</v>
      </c>
      <c r="V121" s="79">
        <f>V120+Observaciones!$F120-T121-S121-U121-W120</f>
        <v>7.50055085716573</v>
      </c>
      <c r="W121" s="79">
        <f>MAX(0,(V121-Constantes!$D$14)*(1-EXP(-Constantes!$D$22)))</f>
        <v>1.8764217302818567E-5</v>
      </c>
      <c r="X121" s="79">
        <f t="shared" si="12"/>
        <v>133.48228280969491</v>
      </c>
      <c r="Y121" s="79">
        <f>MAX(0,(X121-Constantes!$D$13)*(1-EXP(-Constantes!$D$23)))</f>
        <v>0.8866168646339192</v>
      </c>
      <c r="Z121" s="79">
        <f t="shared" si="13"/>
        <v>0.88663562885122205</v>
      </c>
      <c r="AA121" s="79">
        <f>0.0526*T121*Observaciones!$F120^1.218</f>
        <v>0</v>
      </c>
      <c r="AB121" s="79">
        <f>AA121*Constantes!$E$29</f>
        <v>0</v>
      </c>
      <c r="AC121" s="79">
        <f t="shared" si="14"/>
        <v>0</v>
      </c>
      <c r="AD121" s="16"/>
      <c r="AE121" s="78">
        <v>115</v>
      </c>
      <c r="AF121" s="136">
        <f>ETo!$I120*((1-Constantes!$F$19)*ETo!$K120+ETo!$L120)</f>
        <v>3.3512074429252925</v>
      </c>
      <c r="AG121" s="79">
        <f>MIN(AF121*Constantes!$F$17,0.8*(AJ120+Observaciones!$F120-AH121-AI121-Constantes!$D$14))</f>
        <v>2.6557526645049736E-3</v>
      </c>
      <c r="AH121" s="79">
        <f>IF(Observaciones!$F120&gt;0.05*Constantes!$F$18,((Observaciones!$F120-0.05*Constantes!$F$18)^2)/(Observaciones!$F120+0.95*Constantes!$F$18),0)</f>
        <v>0</v>
      </c>
      <c r="AI121" s="79">
        <f>MAX(0,AJ120+Observaciones!$F120-AH121-Constantes!$D$13)</f>
        <v>0</v>
      </c>
      <c r="AJ121" s="79">
        <f>AJ120+Observaciones!$F120-AH121-AG121-AI121-AK120</f>
        <v>7.5005508573096007</v>
      </c>
      <c r="AK121" s="79">
        <f>MAX(0,(AJ121-Constantes!$D$14)*(1-EXP(-Constantes!$D$22)))</f>
        <v>1.8764222203582535E-5</v>
      </c>
      <c r="AL121" s="79">
        <f t="shared" si="15"/>
        <v>134.32592798504814</v>
      </c>
      <c r="AM121" s="79">
        <f>MAX(0,(AL121-Constantes!$D$13)*(1-EXP(-Constantes!$D$23)))</f>
        <v>0.89492950148730011</v>
      </c>
      <c r="AN121" s="79">
        <f t="shared" si="16"/>
        <v>0.8949482657095037</v>
      </c>
      <c r="AO121" s="79">
        <f>0.0526*AH121*Observaciones!$F120^1.218</f>
        <v>0</v>
      </c>
      <c r="AP121" s="79">
        <f>AO121*Constantes!$F$29</f>
        <v>0</v>
      </c>
      <c r="AQ121" s="79">
        <f t="shared" si="17"/>
        <v>0</v>
      </c>
      <c r="AR121" s="16"/>
      <c r="AS121" s="78">
        <v>115</v>
      </c>
      <c r="AT121" s="79">
        <f>0.0526*Observaciones!$F120^2.218</f>
        <v>0</v>
      </c>
      <c r="AU121" s="79">
        <f>IF(Observaciones!$F120&gt;0.05*$AY$7,((Observaciones!$F120-0.05*$AY$7)^2)/(Observaciones!$F120+0.95*$AY$7),0)</f>
        <v>0</v>
      </c>
      <c r="AV121" s="79">
        <f>0.0526*AU121*Observaciones!$F120^1.218</f>
        <v>0</v>
      </c>
      <c r="AW121" s="30"/>
      <c r="AX121" s="30"/>
      <c r="AY121" s="110"/>
      <c r="AZ121" s="41"/>
    </row>
    <row r="122" spans="2:52" s="3" customFormat="1" x14ac:dyDescent="0.3">
      <c r="B122" s="40"/>
      <c r="C122" s="78">
        <v>116</v>
      </c>
      <c r="D122" s="136">
        <f>ETo!$I121*((1-Constantes!$D$19)*ETo!$K121+ETo!$L121)</f>
        <v>3.0880428219086467</v>
      </c>
      <c r="E122" s="79">
        <f>MIN(D122*Constantes!$D$17,0.8*(H121+Observaciones!$F121-F122-G122-Constantes!$D$14))</f>
        <v>1.5472286684105305</v>
      </c>
      <c r="F122" s="79">
        <f>IF(Observaciones!$F121&gt;0.05*Constantes!$D$18,((Observaciones!$F121-0.05*Constantes!$D$18)^2)/(Observaciones!$F121+0.95*Constantes!$D$18),0)</f>
        <v>1.0965511401803416</v>
      </c>
      <c r="G122" s="79">
        <f>MAX(0,H121+Observaciones!$F121-F122-Constantes!$D$13)</f>
        <v>0</v>
      </c>
      <c r="H122" s="79">
        <f>H121+Observaciones!$F121-F122-E122-G122-I121</f>
        <v>17.356752284722194</v>
      </c>
      <c r="I122" s="79">
        <f>MAX(0,(H122-Constantes!$D$14)*(1-EXP(-Constantes!$D$22)))</f>
        <v>0.33575716769605346</v>
      </c>
      <c r="J122" s="79">
        <f t="shared" si="9"/>
        <v>125.18398879875558</v>
      </c>
      <c r="K122" s="79">
        <f>MAX(0,(J122-Constantes!$D$13)*(1-EXP(-Constantes!$D$23)))</f>
        <v>0.80485179724448908</v>
      </c>
      <c r="L122" s="79">
        <f t="shared" si="10"/>
        <v>2.2371601051208838</v>
      </c>
      <c r="M122" s="79">
        <f>0.0526*F122*Observaciones!$F121^1.218</f>
        <v>1.2504059477460956</v>
      </c>
      <c r="N122" s="79">
        <f>M122*Constantes!$D$29</f>
        <v>1.8557276969933791E-2</v>
      </c>
      <c r="O122" s="79">
        <f t="shared" si="11"/>
        <v>829.50151522262456</v>
      </c>
      <c r="P122" s="16"/>
      <c r="Q122" s="78">
        <v>116</v>
      </c>
      <c r="R122" s="136">
        <f>ETo!$I121*((1-Constantes!$E$19)*ETo!$K121+ETo!$L121)</f>
        <v>3.3995458408975852</v>
      </c>
      <c r="S122" s="79">
        <f>MIN(R122*Constantes!$E$17,0.8*(V121+Observaciones!$F121-T122-U122-Constantes!$D$14))</f>
        <v>1.9592656251670908</v>
      </c>
      <c r="T122" s="79">
        <f>IF(Observaciones!$F121&gt;0.05*Constantes!$E$18,((Observaciones!$F121-0.05*Constantes!$E$18)^2)/(Observaciones!$F121+0.95*Constantes!$E$18),0)</f>
        <v>9.6140658246029152E-3</v>
      </c>
      <c r="U122" s="79">
        <f>MAX(0,V121+Observaciones!$F121-T122-Constantes!$D$13)</f>
        <v>0</v>
      </c>
      <c r="V122" s="79">
        <f>V121+Observaciones!$F121-T122-S122-U122-W121</f>
        <v>18.031652401956734</v>
      </c>
      <c r="W122" s="79">
        <f>MAX(0,(V122-Constantes!$D$14)*(1-EXP(-Constantes!$D$22)))</f>
        <v>0.35874674329811396</v>
      </c>
      <c r="X122" s="79">
        <f t="shared" si="12"/>
        <v>132.595665945061</v>
      </c>
      <c r="Y122" s="79">
        <f>MAX(0,(X122-Constantes!$D$13)*(1-EXP(-Constantes!$D$23)))</f>
        <v>0.87788081749099678</v>
      </c>
      <c r="Z122" s="79">
        <f t="shared" si="13"/>
        <v>1.2462416266137137</v>
      </c>
      <c r="AA122" s="79">
        <f>0.0526*T122*Observaciones!$F121^1.218</f>
        <v>1.096299538490186E-2</v>
      </c>
      <c r="AB122" s="79">
        <f>AA122*Constantes!$E$29</f>
        <v>3.6650729072519916E-5</v>
      </c>
      <c r="AC122" s="79">
        <f t="shared" si="14"/>
        <v>2.9409007282245283</v>
      </c>
      <c r="AD122" s="16"/>
      <c r="AE122" s="78">
        <v>116</v>
      </c>
      <c r="AF122" s="136">
        <f>ETo!$I121*((1-Constantes!$F$19)*ETo!$K121+ETo!$L121)</f>
        <v>3.3550454096134517</v>
      </c>
      <c r="AG122" s="79">
        <f>MIN(AF122*Constantes!$F$17,0.8*(AJ121+Observaciones!$F121-AH122-AI122-Constantes!$D$14))</f>
        <v>1.802894052557303</v>
      </c>
      <c r="AH122" s="79">
        <f>IF(Observaciones!$F121&gt;0.05*Constantes!$F$18,((Observaciones!$F121-0.05*Constantes!$F$18)^2)/(Observaciones!$F121+0.95*Constantes!$F$18),0)</f>
        <v>0.19054874243352318</v>
      </c>
      <c r="AI122" s="79">
        <f>MAX(0,AJ121+Observaciones!$F121-AH122-Constantes!$D$13)</f>
        <v>0</v>
      </c>
      <c r="AJ122" s="79">
        <f>AJ121+Observaciones!$F121-AH122-AG122-AI122-AK121</f>
        <v>18.00708929809657</v>
      </c>
      <c r="AK122" s="79">
        <f>MAX(0,(AJ122-Constantes!$D$14)*(1-EXP(-Constantes!$D$22)))</f>
        <v>0.35791003380763647</v>
      </c>
      <c r="AL122" s="79">
        <f t="shared" si="15"/>
        <v>133.43099848356084</v>
      </c>
      <c r="AM122" s="79">
        <f>MAX(0,(AL122-Constantes!$D$13)*(1-EXP(-Constantes!$D$23)))</f>
        <v>0.88611154795354541</v>
      </c>
      <c r="AN122" s="79">
        <f t="shared" si="16"/>
        <v>1.4345703241947052</v>
      </c>
      <c r="AO122" s="79">
        <f>0.0526*AH122*Observaciones!$F121^1.218</f>
        <v>0.2172842397803999</v>
      </c>
      <c r="AP122" s="79">
        <f>AO122*Constantes!$F$29</f>
        <v>1.8669407275638623E-3</v>
      </c>
      <c r="AQ122" s="79">
        <f t="shared" si="17"/>
        <v>130.13936619746181</v>
      </c>
      <c r="AR122" s="16"/>
      <c r="AS122" s="78">
        <v>116</v>
      </c>
      <c r="AT122" s="79">
        <f>0.0526*Observaciones!$F121^2.218</f>
        <v>14.253848976214318</v>
      </c>
      <c r="AU122" s="79">
        <f>IF(Observaciones!$F121&gt;0.05*$AY$7,((Observaciones!$F121-0.05*$AY$7)^2)/(Observaciones!$F121+0.95*$AY$7),0)</f>
        <v>2.5537914433149203</v>
      </c>
      <c r="AV122" s="79">
        <f>0.0526*AU122*Observaciones!$F121^1.218</f>
        <v>2.9121086039807391</v>
      </c>
      <c r="AW122" s="30"/>
      <c r="AX122" s="30"/>
      <c r="AY122" s="110"/>
      <c r="AZ122" s="41"/>
    </row>
    <row r="123" spans="2:52" s="3" customFormat="1" x14ac:dyDescent="0.3">
      <c r="B123" s="40"/>
      <c r="C123" s="78">
        <v>117</v>
      </c>
      <c r="D123" s="136">
        <f>ETo!$I122*((1-Constantes!$D$19)*ETo!$K122+ETo!$L122)</f>
        <v>3.2225913761508069</v>
      </c>
      <c r="E123" s="79">
        <f>MIN(D123*Constantes!$D$17,0.8*(H122+Observaciones!$F122-F123-G123-Constantes!$D$14))</f>
        <v>1.6146426883650822</v>
      </c>
      <c r="F123" s="79">
        <f>IF(Observaciones!$F122&gt;0.05*Constantes!$D$18,((Observaciones!$F122-0.05*Constantes!$D$18)^2)/(Observaciones!$F122+0.95*Constantes!$D$18),0)</f>
        <v>0</v>
      </c>
      <c r="G123" s="79">
        <f>MAX(0,H122+Observaciones!$F122-F123-Constantes!$D$13)</f>
        <v>0</v>
      </c>
      <c r="H123" s="79">
        <f>H122+Observaciones!$F122-F123-E123-G123-I122</f>
        <v>15.406352428661059</v>
      </c>
      <c r="I123" s="79">
        <f>MAX(0,(H123-Constantes!$D$14)*(1-EXP(-Constantes!$D$22)))</f>
        <v>0.26931938853415843</v>
      </c>
      <c r="J123" s="79">
        <f t="shared" si="9"/>
        <v>124.37913700151108</v>
      </c>
      <c r="K123" s="79">
        <f>MAX(0,(J123-Constantes!$D$13)*(1-EXP(-Constantes!$D$23)))</f>
        <v>0.79692140078547635</v>
      </c>
      <c r="L123" s="79">
        <f t="shared" si="10"/>
        <v>1.0662407893196348</v>
      </c>
      <c r="M123" s="79">
        <f>0.0526*F123*Observaciones!$F122^1.218</f>
        <v>0</v>
      </c>
      <c r="N123" s="79">
        <f>M123*Constantes!$D$29</f>
        <v>0</v>
      </c>
      <c r="O123" s="79">
        <f t="shared" si="11"/>
        <v>0</v>
      </c>
      <c r="P123" s="16"/>
      <c r="Q123" s="78">
        <v>117</v>
      </c>
      <c r="R123" s="136">
        <f>ETo!$I122*((1-Constantes!$E$19)*ETo!$K122+ETo!$L122)</f>
        <v>3.5459870808266798</v>
      </c>
      <c r="S123" s="79">
        <f>MIN(R123*Constantes!$E$17,0.8*(V122+Observaciones!$F122-T123-U123-Constantes!$D$14))</f>
        <v>2.0436643363267457</v>
      </c>
      <c r="T123" s="79">
        <f>IF(Observaciones!$F122&gt;0.05*Constantes!$E$18,((Observaciones!$F122-0.05*Constantes!$E$18)^2)/(Observaciones!$F122+0.95*Constantes!$E$18),0)</f>
        <v>0</v>
      </c>
      <c r="U123" s="79">
        <f>MAX(0,V122+Observaciones!$F122-T123-Constantes!$D$13)</f>
        <v>0</v>
      </c>
      <c r="V123" s="79">
        <f>V122+Observaciones!$F122-T123-S123-U123-W122</f>
        <v>15.629241322331874</v>
      </c>
      <c r="W123" s="79">
        <f>MAX(0,(V123-Constantes!$D$14)*(1-EXP(-Constantes!$D$22)))</f>
        <v>0.27691180249446617</v>
      </c>
      <c r="X123" s="79">
        <f t="shared" si="12"/>
        <v>131.71778512757001</v>
      </c>
      <c r="Y123" s="79">
        <f>MAX(0,(X123-Constantes!$D$13)*(1-EXP(-Constantes!$D$23)))</f>
        <v>0.86923084870133782</v>
      </c>
      <c r="Z123" s="79">
        <f t="shared" si="13"/>
        <v>1.1461426511958039</v>
      </c>
      <c r="AA123" s="79">
        <f>0.0526*T123*Observaciones!$F122^1.218</f>
        <v>0</v>
      </c>
      <c r="AB123" s="79">
        <f>AA123*Constantes!$E$29</f>
        <v>0</v>
      </c>
      <c r="AC123" s="79">
        <f t="shared" si="14"/>
        <v>0</v>
      </c>
      <c r="AD123" s="16"/>
      <c r="AE123" s="78">
        <v>117</v>
      </c>
      <c r="AF123" s="136">
        <f>ETo!$I122*((1-Constantes!$F$19)*ETo!$K122+ETo!$L122)</f>
        <v>3.4997876944444117</v>
      </c>
      <c r="AG123" s="79">
        <f>MIN(AF123*Constantes!$F$17,0.8*(AJ122+Observaciones!$F122-AH123-AI123-Constantes!$D$14))</f>
        <v>1.8806739251419065</v>
      </c>
      <c r="AH123" s="79">
        <f>IF(Observaciones!$F122&gt;0.05*Constantes!$F$18,((Observaciones!$F122-0.05*Constantes!$F$18)^2)/(Observaciones!$F122+0.95*Constantes!$F$18),0)</f>
        <v>0</v>
      </c>
      <c r="AI123" s="79">
        <f>MAX(0,AJ122+Observaciones!$F122-AH123-Constantes!$D$13)</f>
        <v>0</v>
      </c>
      <c r="AJ123" s="79">
        <f>AJ122+Observaciones!$F122-AH123-AG123-AI123-AK122</f>
        <v>15.768505339147028</v>
      </c>
      <c r="AK123" s="79">
        <f>MAX(0,(AJ123-Constantes!$D$14)*(1-EXP(-Constantes!$D$22)))</f>
        <v>0.28165564615586236</v>
      </c>
      <c r="AL123" s="79">
        <f t="shared" si="15"/>
        <v>132.54488693560731</v>
      </c>
      <c r="AM123" s="79">
        <f>MAX(0,(AL123-Constantes!$D$13)*(1-EXP(-Constantes!$D$23)))</f>
        <v>0.8773804798162318</v>
      </c>
      <c r="AN123" s="79">
        <f t="shared" si="16"/>
        <v>1.159036125972094</v>
      </c>
      <c r="AO123" s="79">
        <f>0.0526*AH123*Observaciones!$F122^1.218</f>
        <v>0</v>
      </c>
      <c r="AP123" s="79">
        <f>AO123*Constantes!$F$29</f>
        <v>0</v>
      </c>
      <c r="AQ123" s="79">
        <f t="shared" si="17"/>
        <v>0</v>
      </c>
      <c r="AR123" s="16"/>
      <c r="AS123" s="78">
        <v>117</v>
      </c>
      <c r="AT123" s="79">
        <f>0.0526*Observaciones!$F122^2.218</f>
        <v>0</v>
      </c>
      <c r="AU123" s="79">
        <f>IF(Observaciones!$F122&gt;0.05*$AY$7,((Observaciones!$F122-0.05*$AY$7)^2)/(Observaciones!$F122+0.95*$AY$7),0)</f>
        <v>0</v>
      </c>
      <c r="AV123" s="79">
        <f>0.0526*AU123*Observaciones!$F122^1.218</f>
        <v>0</v>
      </c>
      <c r="AW123" s="30"/>
      <c r="AX123" s="30"/>
      <c r="AY123" s="110"/>
      <c r="AZ123" s="41"/>
    </row>
    <row r="124" spans="2:52" s="3" customFormat="1" x14ac:dyDescent="0.3">
      <c r="B124" s="40"/>
      <c r="C124" s="78">
        <v>118</v>
      </c>
      <c r="D124" s="136">
        <f>ETo!$I123*((1-Constantes!$D$19)*ETo!$K123+ETo!$L123)</f>
        <v>3.0736482183836804</v>
      </c>
      <c r="E124" s="79">
        <f>MIN(D124*Constantes!$D$17,0.8*(H123+Observaciones!$F123-F124-G124-Constantes!$D$14))</f>
        <v>1.5400164163373984</v>
      </c>
      <c r="F124" s="79">
        <f>IF(Observaciones!$F123&gt;0.05*Constantes!$D$18,((Observaciones!$F123-0.05*Constantes!$D$18)^2)/(Observaciones!$F123+0.95*Constantes!$D$18),0)</f>
        <v>0</v>
      </c>
      <c r="G124" s="79">
        <f>MAX(0,H123+Observaciones!$F123-F124-Constantes!$D$13)</f>
        <v>0</v>
      </c>
      <c r="H124" s="79">
        <f>H123+Observaciones!$F123-F124-E124-G124-I123</f>
        <v>13.597016623789502</v>
      </c>
      <c r="I124" s="79">
        <f>MAX(0,(H124-Constantes!$D$14)*(1-EXP(-Constantes!$D$22)))</f>
        <v>0.20768676881251399</v>
      </c>
      <c r="J124" s="79">
        <f t="shared" si="9"/>
        <v>123.5822156007256</v>
      </c>
      <c r="K124" s="79">
        <f>MAX(0,(J124-Constantes!$D$13)*(1-EXP(-Constantes!$D$23)))</f>
        <v>0.78906914441164755</v>
      </c>
      <c r="L124" s="79">
        <f t="shared" si="10"/>
        <v>0.99675591322416157</v>
      </c>
      <c r="M124" s="79">
        <f>0.0526*F124*Observaciones!$F123^1.218</f>
        <v>0</v>
      </c>
      <c r="N124" s="79">
        <f>M124*Constantes!$D$29</f>
        <v>0</v>
      </c>
      <c r="O124" s="79">
        <f t="shared" si="11"/>
        <v>0</v>
      </c>
      <c r="P124" s="16"/>
      <c r="Q124" s="78">
        <v>118</v>
      </c>
      <c r="R124" s="136">
        <f>ETo!$I123*((1-Constantes!$E$19)*ETo!$K123+ETo!$L123)</f>
        <v>3.384606205854034</v>
      </c>
      <c r="S124" s="79">
        <f>MIN(R124*Constantes!$E$17,0.8*(V123+Observaciones!$F123-T124-U124-Constantes!$D$14))</f>
        <v>1.9506554417004536</v>
      </c>
      <c r="T124" s="79">
        <f>IF(Observaciones!$F123&gt;0.05*Constantes!$E$18,((Observaciones!$F123-0.05*Constantes!$E$18)^2)/(Observaciones!$F123+0.95*Constantes!$E$18),0)</f>
        <v>0</v>
      </c>
      <c r="U124" s="79">
        <f>MAX(0,V123+Observaciones!$F123-T124-Constantes!$D$13)</f>
        <v>0</v>
      </c>
      <c r="V124" s="79">
        <f>V123+Observaciones!$F123-T124-S124-U124-W123</f>
        <v>13.401674078136955</v>
      </c>
      <c r="W124" s="79">
        <f>MAX(0,(V124-Constantes!$D$14)*(1-EXP(-Constantes!$D$22)))</f>
        <v>0.20103268459042228</v>
      </c>
      <c r="X124" s="79">
        <f t="shared" si="12"/>
        <v>130.84855427886868</v>
      </c>
      <c r="Y124" s="79">
        <f>MAX(0,(X124-Constantes!$D$13)*(1-EXP(-Constantes!$D$23)))</f>
        <v>0.86066611011442551</v>
      </c>
      <c r="Z124" s="79">
        <f t="shared" si="13"/>
        <v>1.0616987947048477</v>
      </c>
      <c r="AA124" s="79">
        <f>0.0526*T124*Observaciones!$F123^1.218</f>
        <v>0</v>
      </c>
      <c r="AB124" s="79">
        <f>AA124*Constantes!$E$29</f>
        <v>0</v>
      </c>
      <c r="AC124" s="79">
        <f t="shared" si="14"/>
        <v>0</v>
      </c>
      <c r="AD124" s="16"/>
      <c r="AE124" s="78">
        <v>118</v>
      </c>
      <c r="AF124" s="136">
        <f>ETo!$I123*((1-Constantes!$F$19)*ETo!$K123+ETo!$L123)</f>
        <v>3.3401836362154125</v>
      </c>
      <c r="AG124" s="79">
        <f>MIN(AF124*Constantes!$F$17,0.8*(AJ123+Observaciones!$F123-AH124-AI124-Constantes!$D$14))</f>
        <v>1.7949078110617323</v>
      </c>
      <c r="AH124" s="79">
        <f>IF(Observaciones!$F123&gt;0.05*Constantes!$F$18,((Observaciones!$F123-0.05*Constantes!$F$18)^2)/(Observaciones!$F123+0.95*Constantes!$F$18),0)</f>
        <v>0</v>
      </c>
      <c r="AI124" s="79">
        <f>MAX(0,AJ123+Observaciones!$F123-AH124-Constantes!$D$13)</f>
        <v>0</v>
      </c>
      <c r="AJ124" s="79">
        <f>AJ123+Observaciones!$F123-AH124-AG124-AI124-AK123</f>
        <v>13.691941881929434</v>
      </c>
      <c r="AK124" s="79">
        <f>MAX(0,(AJ124-Constantes!$D$14)*(1-EXP(-Constantes!$D$22)))</f>
        <v>0.21092027158251678</v>
      </c>
      <c r="AL124" s="79">
        <f t="shared" si="15"/>
        <v>131.66750645579108</v>
      </c>
      <c r="AM124" s="79">
        <f>MAX(0,(AL124-Constantes!$D$13)*(1-EXP(-Constantes!$D$23)))</f>
        <v>0.86873544097285349</v>
      </c>
      <c r="AN124" s="79">
        <f t="shared" si="16"/>
        <v>1.0796557125553703</v>
      </c>
      <c r="AO124" s="79">
        <f>0.0526*AH124*Observaciones!$F123^1.218</f>
        <v>0</v>
      </c>
      <c r="AP124" s="79">
        <f>AO124*Constantes!$F$29</f>
        <v>0</v>
      </c>
      <c r="AQ124" s="79">
        <f t="shared" si="17"/>
        <v>0</v>
      </c>
      <c r="AR124" s="16"/>
      <c r="AS124" s="78">
        <v>118</v>
      </c>
      <c r="AT124" s="79">
        <f>0.0526*Observaciones!$F123^2.218</f>
        <v>0</v>
      </c>
      <c r="AU124" s="79">
        <f>IF(Observaciones!$F123&gt;0.05*$AY$7,((Observaciones!$F123-0.05*$AY$7)^2)/(Observaciones!$F123+0.95*$AY$7),0)</f>
        <v>0</v>
      </c>
      <c r="AV124" s="79">
        <f>0.0526*AU124*Observaciones!$F123^1.218</f>
        <v>0</v>
      </c>
      <c r="AW124" s="30"/>
      <c r="AX124" s="30"/>
      <c r="AY124" s="110"/>
      <c r="AZ124" s="41"/>
    </row>
    <row r="125" spans="2:52" s="3" customFormat="1" x14ac:dyDescent="0.3">
      <c r="B125" s="40"/>
      <c r="C125" s="78">
        <v>119</v>
      </c>
      <c r="D125" s="136">
        <f>ETo!$I124*((1-Constantes!$D$19)*ETo!$K124+ETo!$L124)</f>
        <v>3.1691060053456992</v>
      </c>
      <c r="E125" s="79">
        <f>MIN(D125*Constantes!$D$17,0.8*(H124+Observaciones!$F124-F125-G125-Constantes!$D$14))</f>
        <v>1.5878444527761464</v>
      </c>
      <c r="F125" s="79">
        <f>IF(Observaciones!$F124&gt;0.05*Constantes!$D$18,((Observaciones!$F124-0.05*Constantes!$D$18)^2)/(Observaciones!$F124+0.95*Constantes!$D$18),0)</f>
        <v>0</v>
      </c>
      <c r="G125" s="79">
        <f>MAX(0,H124+Observaciones!$F124-F125-Constantes!$D$13)</f>
        <v>0</v>
      </c>
      <c r="H125" s="79">
        <f>H124+Observaciones!$F124-F125-E125-G125-I124</f>
        <v>11.801485402200841</v>
      </c>
      <c r="I125" s="79">
        <f>MAX(0,(H125-Constantes!$D$14)*(1-EXP(-Constantes!$D$22)))</f>
        <v>0.14652438387514768</v>
      </c>
      <c r="J125" s="79">
        <f t="shared" si="9"/>
        <v>122.79314645631396</v>
      </c>
      <c r="K125" s="79">
        <f>MAX(0,(J125-Constantes!$D$13)*(1-EXP(-Constantes!$D$23)))</f>
        <v>0.78129425819013198</v>
      </c>
      <c r="L125" s="79">
        <f t="shared" si="10"/>
        <v>0.92781864206527964</v>
      </c>
      <c r="M125" s="79">
        <f>0.0526*F125*Observaciones!$F124^1.218</f>
        <v>0</v>
      </c>
      <c r="N125" s="79">
        <f>M125*Constantes!$D$29</f>
        <v>0</v>
      </c>
      <c r="O125" s="79">
        <f t="shared" si="11"/>
        <v>0</v>
      </c>
      <c r="P125" s="16"/>
      <c r="Q125" s="78">
        <v>119</v>
      </c>
      <c r="R125" s="136">
        <f>ETo!$I124*((1-Constantes!$E$19)*ETo!$K124+ETo!$L124)</f>
        <v>3.4886068871132401</v>
      </c>
      <c r="S125" s="79">
        <f>MIN(R125*Constantes!$E$17,0.8*(V124+Observaciones!$F124-T125-U125-Constantes!$D$14))</f>
        <v>2.0105943186332977</v>
      </c>
      <c r="T125" s="79">
        <f>IF(Observaciones!$F124&gt;0.05*Constantes!$E$18,((Observaciones!$F124-0.05*Constantes!$E$18)^2)/(Observaciones!$F124+0.95*Constantes!$E$18),0)</f>
        <v>0</v>
      </c>
      <c r="U125" s="79">
        <f>MAX(0,V124+Observaciones!$F124-T125-Constantes!$D$13)</f>
        <v>0</v>
      </c>
      <c r="V125" s="79">
        <f>V124+Observaciones!$F124-T125-S125-U125-W124</f>
        <v>11.190047074913235</v>
      </c>
      <c r="W125" s="79">
        <f>MAX(0,(V125-Constantes!$D$14)*(1-EXP(-Constantes!$D$22)))</f>
        <v>0.12569654981168005</v>
      </c>
      <c r="X125" s="79">
        <f t="shared" si="12"/>
        <v>129.98788816875424</v>
      </c>
      <c r="Y125" s="79">
        <f>MAX(0,(X125-Constantes!$D$13)*(1-EXP(-Constantes!$D$23)))</f>
        <v>0.85218576193677154</v>
      </c>
      <c r="Z125" s="79">
        <f t="shared" si="13"/>
        <v>0.97788231174845164</v>
      </c>
      <c r="AA125" s="79">
        <f>0.0526*T125*Observaciones!$F124^1.218</f>
        <v>0</v>
      </c>
      <c r="AB125" s="79">
        <f>AA125*Constantes!$E$29</f>
        <v>0</v>
      </c>
      <c r="AC125" s="79">
        <f t="shared" si="14"/>
        <v>0</v>
      </c>
      <c r="AD125" s="16"/>
      <c r="AE125" s="78">
        <v>119</v>
      </c>
      <c r="AF125" s="136">
        <f>ETo!$I124*((1-Constantes!$F$19)*ETo!$K124+ETo!$L124)</f>
        <v>3.4429639040035913</v>
      </c>
      <c r="AG125" s="79">
        <f>MIN(AF125*Constantes!$F$17,0.8*(AJ124+Observaciones!$F124-AH125-AI125-Constantes!$D$14))</f>
        <v>1.850138638335961</v>
      </c>
      <c r="AH125" s="79">
        <f>IF(Observaciones!$F124&gt;0.05*Constantes!$F$18,((Observaciones!$F124-0.05*Constantes!$F$18)^2)/(Observaciones!$F124+0.95*Constantes!$F$18),0)</f>
        <v>0</v>
      </c>
      <c r="AI125" s="79">
        <f>MAX(0,AJ124+Observaciones!$F124-AH125-Constantes!$D$13)</f>
        <v>0</v>
      </c>
      <c r="AJ125" s="79">
        <f>AJ124+Observaciones!$F124-AH125-AG125-AI125-AK124</f>
        <v>11.630882972010957</v>
      </c>
      <c r="AK125" s="79">
        <f>MAX(0,(AJ125-Constantes!$D$14)*(1-EXP(-Constantes!$D$22)))</f>
        <v>0.14071303880853747</v>
      </c>
      <c r="AL125" s="79">
        <f t="shared" si="15"/>
        <v>130.79877101481824</v>
      </c>
      <c r="AM125" s="79">
        <f>MAX(0,(AL125-Constantes!$D$13)*(1-EXP(-Constantes!$D$23)))</f>
        <v>0.86017558375628689</v>
      </c>
      <c r="AN125" s="79">
        <f t="shared" si="16"/>
        <v>1.0008886225648244</v>
      </c>
      <c r="AO125" s="79">
        <f>0.0526*AH125*Observaciones!$F124^1.218</f>
        <v>0</v>
      </c>
      <c r="AP125" s="79">
        <f>AO125*Constantes!$F$29</f>
        <v>0</v>
      </c>
      <c r="AQ125" s="79">
        <f t="shared" si="17"/>
        <v>0</v>
      </c>
      <c r="AR125" s="16"/>
      <c r="AS125" s="78">
        <v>119</v>
      </c>
      <c r="AT125" s="79">
        <f>0.0526*Observaciones!$F124^2.218</f>
        <v>0</v>
      </c>
      <c r="AU125" s="79">
        <f>IF(Observaciones!$F124&gt;0.05*$AY$7,((Observaciones!$F124-0.05*$AY$7)^2)/(Observaciones!$F124+0.95*$AY$7),0)</f>
        <v>0</v>
      </c>
      <c r="AV125" s="79">
        <f>0.0526*AU125*Observaciones!$F124^1.218</f>
        <v>0</v>
      </c>
      <c r="AW125" s="30"/>
      <c r="AX125" s="30"/>
      <c r="AY125" s="110"/>
      <c r="AZ125" s="41"/>
    </row>
    <row r="126" spans="2:52" s="3" customFormat="1" x14ac:dyDescent="0.3">
      <c r="B126" s="40"/>
      <c r="C126" s="78">
        <v>120</v>
      </c>
      <c r="D126" s="136">
        <f>ETo!$I125*((1-Constantes!$D$19)*ETo!$K125+ETo!$L125)</f>
        <v>3.0659013806706619</v>
      </c>
      <c r="E126" s="79">
        <f>MIN(D126*Constantes!$D$17,0.8*(H125+Observaciones!$F125-F126-G126-Constantes!$D$14))</f>
        <v>1.536134951574647</v>
      </c>
      <c r="F126" s="79">
        <f>IF(Observaciones!$F125&gt;0.05*Constantes!$D$18,((Observaciones!$F125-0.05*Constantes!$D$18)^2)/(Observaciones!$F125+0.95*Constantes!$D$18),0)</f>
        <v>0</v>
      </c>
      <c r="G126" s="79">
        <f>MAX(0,H125+Observaciones!$F125-F126-Constantes!$D$13)</f>
        <v>0</v>
      </c>
      <c r="H126" s="79">
        <f>H125+Observaciones!$F125-F126-E126-G126-I125</f>
        <v>10.118826066751046</v>
      </c>
      <c r="I126" s="79">
        <f>MAX(0,(H126-Constantes!$D$14)*(1-EXP(-Constantes!$D$22)))</f>
        <v>8.9206829740847968E-2</v>
      </c>
      <c r="J126" s="79">
        <f t="shared" si="9"/>
        <v>122.01185219812383</v>
      </c>
      <c r="K126" s="79">
        <f>MAX(0,(J126-Constantes!$D$13)*(1-EXP(-Constantes!$D$23)))</f>
        <v>0.77359597977439054</v>
      </c>
      <c r="L126" s="79">
        <f t="shared" si="10"/>
        <v>0.86280280951523847</v>
      </c>
      <c r="M126" s="79">
        <f>0.0526*F126*Observaciones!$F125^1.218</f>
        <v>0</v>
      </c>
      <c r="N126" s="79">
        <f>M126*Constantes!$D$29</f>
        <v>0</v>
      </c>
      <c r="O126" s="79">
        <f t="shared" si="11"/>
        <v>0</v>
      </c>
      <c r="P126" s="16"/>
      <c r="Q126" s="78">
        <v>120</v>
      </c>
      <c r="R126" s="136">
        <f>ETo!$I125*((1-Constantes!$E$19)*ETo!$K125+ETo!$L125)</f>
        <v>3.3768830286544604</v>
      </c>
      <c r="S126" s="79">
        <f>MIN(R126*Constantes!$E$17,0.8*(V125+Observaciones!$F125-T126-U126-Constantes!$D$14))</f>
        <v>1.9462043307837662</v>
      </c>
      <c r="T126" s="79">
        <f>IF(Observaciones!$F125&gt;0.05*Constantes!$E$18,((Observaciones!$F125-0.05*Constantes!$E$18)^2)/(Observaciones!$F125+0.95*Constantes!$E$18),0)</f>
        <v>0</v>
      </c>
      <c r="U126" s="79">
        <f>MAX(0,V125+Observaciones!$F125-T126-Constantes!$D$13)</f>
        <v>0</v>
      </c>
      <c r="V126" s="79">
        <f>V125+Observaciones!$F125-T126-S126-U126-W125</f>
        <v>9.1181461943177879</v>
      </c>
      <c r="W126" s="79">
        <f>MAX(0,(V126-Constantes!$D$14)*(1-EXP(-Constantes!$D$22)))</f>
        <v>5.5119999714754002E-2</v>
      </c>
      <c r="X126" s="79">
        <f t="shared" si="12"/>
        <v>129.13570240681747</v>
      </c>
      <c r="Y126" s="79">
        <f>MAX(0,(X126-Constantes!$D$13)*(1-EXP(-Constantes!$D$23)))</f>
        <v>0.84378897264957387</v>
      </c>
      <c r="Z126" s="79">
        <f t="shared" si="13"/>
        <v>0.89890897236432787</v>
      </c>
      <c r="AA126" s="79">
        <f>0.0526*T126*Observaciones!$F125^1.218</f>
        <v>0</v>
      </c>
      <c r="AB126" s="79">
        <f>AA126*Constantes!$E$29</f>
        <v>0</v>
      </c>
      <c r="AC126" s="79">
        <f t="shared" si="14"/>
        <v>0</v>
      </c>
      <c r="AD126" s="16"/>
      <c r="AE126" s="78">
        <v>120</v>
      </c>
      <c r="AF126" s="136">
        <f>ETo!$I125*((1-Constantes!$F$19)*ETo!$K125+ETo!$L125)</f>
        <v>3.3324570789424888</v>
      </c>
      <c r="AG126" s="79">
        <f>MIN(AF126*Constantes!$F$17,0.8*(AJ125+Observaciones!$F125-AH126-AI126-Constantes!$D$14))</f>
        <v>1.79075580640803</v>
      </c>
      <c r="AH126" s="79">
        <f>IF(Observaciones!$F125&gt;0.05*Constantes!$F$18,((Observaciones!$F125-0.05*Constantes!$F$18)^2)/(Observaciones!$F125+0.95*Constantes!$F$18),0)</f>
        <v>0</v>
      </c>
      <c r="AI126" s="79">
        <f>MAX(0,AJ125+Observaciones!$F125-AH126-Constantes!$D$13)</f>
        <v>0</v>
      </c>
      <c r="AJ126" s="79">
        <f>AJ125+Observaciones!$F125-AH126-AG126-AI126-AK125</f>
        <v>9.6994141267943892</v>
      </c>
      <c r="AK126" s="79">
        <f>MAX(0,(AJ126-Constantes!$D$14)*(1-EXP(-Constantes!$D$22)))</f>
        <v>7.4920119373172014E-2</v>
      </c>
      <c r="AL126" s="79">
        <f t="shared" si="15"/>
        <v>129.93859543106197</v>
      </c>
      <c r="AM126" s="79">
        <f>MAX(0,(AL126-Constantes!$D$13)*(1-EXP(-Constantes!$D$23)))</f>
        <v>0.85170006885167426</v>
      </c>
      <c r="AN126" s="79">
        <f t="shared" si="16"/>
        <v>0.92662018822484626</v>
      </c>
      <c r="AO126" s="79">
        <f>0.0526*AH126*Observaciones!$F125^1.218</f>
        <v>0</v>
      </c>
      <c r="AP126" s="79">
        <f>AO126*Constantes!$F$29</f>
        <v>0</v>
      </c>
      <c r="AQ126" s="79">
        <f t="shared" si="17"/>
        <v>0</v>
      </c>
      <c r="AR126" s="16"/>
      <c r="AS126" s="78">
        <v>120</v>
      </c>
      <c r="AT126" s="79">
        <f>0.0526*Observaciones!$F125^2.218</f>
        <v>0</v>
      </c>
      <c r="AU126" s="79">
        <f>IF(Observaciones!$F125&gt;0.05*$AY$7,((Observaciones!$F125-0.05*$AY$7)^2)/(Observaciones!$F125+0.95*$AY$7),0)</f>
        <v>0</v>
      </c>
      <c r="AV126" s="79">
        <f>0.0526*AU126*Observaciones!$F125^1.218</f>
        <v>0</v>
      </c>
      <c r="AW126" s="30"/>
      <c r="AX126" s="30"/>
      <c r="AY126" s="110"/>
      <c r="AZ126" s="41"/>
    </row>
    <row r="127" spans="2:52" s="3" customFormat="1" x14ac:dyDescent="0.3">
      <c r="B127" s="40"/>
      <c r="C127" s="78">
        <v>121</v>
      </c>
      <c r="D127" s="136">
        <f>ETo!$I126*((1-Constantes!$D$19)*ETo!$K126+ETo!$L126)</f>
        <v>3.0450703684531062</v>
      </c>
      <c r="E127" s="79">
        <f>MIN(D127*Constantes!$D$17,0.8*(H126+Observaciones!$F126-F127-G127-Constantes!$D$14))</f>
        <v>1.5256978102674252</v>
      </c>
      <c r="F127" s="79">
        <f>IF(Observaciones!$F126&gt;0.05*Constantes!$D$18,((Observaciones!$F126-0.05*Constantes!$D$18)^2)/(Observaciones!$F126+0.95*Constantes!$D$18),0)</f>
        <v>0</v>
      </c>
      <c r="G127" s="79">
        <f>MAX(0,H126+Observaciones!$F126-F127-Constantes!$D$13)</f>
        <v>0</v>
      </c>
      <c r="H127" s="79">
        <f>H126+Observaciones!$F126-F127-E127-G127-I126</f>
        <v>8.5039214267427727</v>
      </c>
      <c r="I127" s="79">
        <f>MAX(0,(H127-Constantes!$D$14)*(1-EXP(-Constantes!$D$22)))</f>
        <v>3.4197249265865523E-2</v>
      </c>
      <c r="J127" s="79">
        <f t="shared" si="9"/>
        <v>121.23825621834945</v>
      </c>
      <c r="K127" s="79">
        <f>MAX(0,(J127-Constantes!$D$13)*(1-EXP(-Constantes!$D$23)))</f>
        <v>0.76597355432946646</v>
      </c>
      <c r="L127" s="79">
        <f t="shared" si="10"/>
        <v>0.80017080359533199</v>
      </c>
      <c r="M127" s="79">
        <f>0.0526*F127*Observaciones!$F126^1.218</f>
        <v>0</v>
      </c>
      <c r="N127" s="79">
        <f>M127*Constantes!$D$29</f>
        <v>0</v>
      </c>
      <c r="O127" s="79">
        <f t="shared" si="11"/>
        <v>0</v>
      </c>
      <c r="P127" s="16"/>
      <c r="Q127" s="78">
        <v>121</v>
      </c>
      <c r="R127" s="136">
        <f>ETo!$I126*((1-Constantes!$E$19)*ETo!$K126+ETo!$L126)</f>
        <v>3.3545727495204325</v>
      </c>
      <c r="S127" s="79">
        <f>MIN(R127*Constantes!$E$17,0.8*(V126+Observaciones!$F126-T127-U127-Constantes!$D$14))</f>
        <v>1.2945169554542304</v>
      </c>
      <c r="T127" s="79">
        <f>IF(Observaciones!$F126&gt;0.05*Constantes!$E$18,((Observaciones!$F126-0.05*Constantes!$E$18)^2)/(Observaciones!$F126+0.95*Constantes!$E$18),0)</f>
        <v>0</v>
      </c>
      <c r="U127" s="79">
        <f>MAX(0,V126+Observaciones!$F126-T127-Constantes!$D$13)</f>
        <v>0</v>
      </c>
      <c r="V127" s="79">
        <f>V126+Observaciones!$F126-T127-S127-U127-W126</f>
        <v>7.7685092391488038</v>
      </c>
      <c r="W127" s="79">
        <f>MAX(0,(V127-Constantes!$D$14)*(1-EXP(-Constantes!$D$22)))</f>
        <v>9.1464104030048229E-3</v>
      </c>
      <c r="X127" s="79">
        <f t="shared" si="12"/>
        <v>128.2919134341679</v>
      </c>
      <c r="Y127" s="79">
        <f>MAX(0,(X127-Constantes!$D$13)*(1-EXP(-Constantes!$D$23)))</f>
        <v>0.83547491892718218</v>
      </c>
      <c r="Z127" s="79">
        <f t="shared" si="13"/>
        <v>0.84462132933018697</v>
      </c>
      <c r="AA127" s="79">
        <f>0.0526*T127*Observaciones!$F126^1.218</f>
        <v>0</v>
      </c>
      <c r="AB127" s="79">
        <f>AA127*Constantes!$E$29</f>
        <v>0</v>
      </c>
      <c r="AC127" s="79">
        <f t="shared" si="14"/>
        <v>0</v>
      </c>
      <c r="AD127" s="16"/>
      <c r="AE127" s="78">
        <v>121</v>
      </c>
      <c r="AF127" s="136">
        <f>ETo!$I126*((1-Constantes!$F$19)*ETo!$K126+ETo!$L126)</f>
        <v>3.3103581236536712</v>
      </c>
      <c r="AG127" s="79">
        <f>MIN(AF127*Constantes!$F$17,0.8*(AJ126+Observaciones!$F126-AH127-AI127-Constantes!$D$14))</f>
        <v>1.7595313014355114</v>
      </c>
      <c r="AH127" s="79">
        <f>IF(Observaciones!$F126&gt;0.05*Constantes!$F$18,((Observaciones!$F126-0.05*Constantes!$F$18)^2)/(Observaciones!$F126+0.95*Constantes!$F$18),0)</f>
        <v>0</v>
      </c>
      <c r="AI127" s="79">
        <f>MAX(0,AJ126+Observaciones!$F126-AH127-Constantes!$D$13)</f>
        <v>0</v>
      </c>
      <c r="AJ127" s="79">
        <f>AJ126+Observaciones!$F126-AH127-AG127-AI127-AK126</f>
        <v>7.8649627059857057</v>
      </c>
      <c r="AK127" s="79">
        <f>MAX(0,(AJ127-Constantes!$D$14)*(1-EXP(-Constantes!$D$22)))</f>
        <v>1.2431969571395363E-2</v>
      </c>
      <c r="AL127" s="79">
        <f t="shared" si="15"/>
        <v>129.0868953622103</v>
      </c>
      <c r="AM127" s="79">
        <f>MAX(0,(AL127-Constantes!$D$13)*(1-EXP(-Constantes!$D$23)))</f>
        <v>0.84330806521412705</v>
      </c>
      <c r="AN127" s="79">
        <f t="shared" si="16"/>
        <v>0.85574003478552241</v>
      </c>
      <c r="AO127" s="79">
        <f>0.0526*AH127*Observaciones!$F126^1.218</f>
        <v>0</v>
      </c>
      <c r="AP127" s="79">
        <f>AO127*Constantes!$F$29</f>
        <v>0</v>
      </c>
      <c r="AQ127" s="79">
        <f t="shared" si="17"/>
        <v>0</v>
      </c>
      <c r="AR127" s="16"/>
      <c r="AS127" s="78">
        <v>121</v>
      </c>
      <c r="AT127" s="79">
        <f>0.0526*Observaciones!$F126^2.218</f>
        <v>0</v>
      </c>
      <c r="AU127" s="79">
        <f>IF(Observaciones!$F126&gt;0.05*$AY$7,((Observaciones!$F126-0.05*$AY$7)^2)/(Observaciones!$F126+0.95*$AY$7),0)</f>
        <v>0</v>
      </c>
      <c r="AV127" s="79">
        <f>0.0526*AU127*Observaciones!$F126^1.218</f>
        <v>0</v>
      </c>
      <c r="AW127" s="30"/>
      <c r="AX127" s="30"/>
      <c r="AY127" s="110"/>
      <c r="AZ127" s="41"/>
    </row>
    <row r="128" spans="2:52" s="3" customFormat="1" x14ac:dyDescent="0.3">
      <c r="B128" s="40"/>
      <c r="C128" s="78">
        <v>122</v>
      </c>
      <c r="D128" s="136">
        <f>ETo!$I127*((1-Constantes!$D$19)*ETo!$K127+ETo!$L127)</f>
        <v>3.0681374954410634</v>
      </c>
      <c r="E128" s="79">
        <f>MIN(D128*Constantes!$D$17,0.8*(H127+Observaciones!$F127-F128-G128-Constantes!$D$14))</f>
        <v>0.80313714139421821</v>
      </c>
      <c r="F128" s="79">
        <f>IF(Observaciones!$F127&gt;0.05*Constantes!$D$18,((Observaciones!$F127-0.05*Constantes!$D$18)^2)/(Observaciones!$F127+0.95*Constantes!$D$18),0)</f>
        <v>0</v>
      </c>
      <c r="G128" s="79">
        <f>MAX(0,H127+Observaciones!$F127-F128-Constantes!$D$13)</f>
        <v>0</v>
      </c>
      <c r="H128" s="79">
        <f>H127+Observaciones!$F127-F128-E128-G128-I127</f>
        <v>7.6665870360826887</v>
      </c>
      <c r="I128" s="79">
        <f>MAX(0,(H128-Constantes!$D$14)*(1-EXP(-Constantes!$D$22)))</f>
        <v>5.6745660025055841E-3</v>
      </c>
      <c r="J128" s="79">
        <f t="shared" si="9"/>
        <v>120.47228266401999</v>
      </c>
      <c r="K128" s="79">
        <f>MAX(0,(J128-Constantes!$D$13)*(1-EXP(-Constantes!$D$23)))</f>
        <v>0.75842623445797153</v>
      </c>
      <c r="L128" s="79">
        <f t="shared" si="10"/>
        <v>0.76410080046047713</v>
      </c>
      <c r="M128" s="79">
        <f>0.0526*F128*Observaciones!$F127^1.218</f>
        <v>0</v>
      </c>
      <c r="N128" s="79">
        <f>M128*Constantes!$D$29</f>
        <v>0</v>
      </c>
      <c r="O128" s="79">
        <f t="shared" si="11"/>
        <v>0</v>
      </c>
      <c r="P128" s="16"/>
      <c r="Q128" s="78">
        <v>122</v>
      </c>
      <c r="R128" s="136">
        <f>ETo!$I127*((1-Constantes!$E$19)*ETo!$K127+ETo!$L127)</f>
        <v>3.3799769341231718</v>
      </c>
      <c r="S128" s="79">
        <f>MIN(R128*Constantes!$E$17,0.8*(V127+Observaciones!$F127-T128-U128-Constantes!$D$14))</f>
        <v>0.21480739131904303</v>
      </c>
      <c r="T128" s="79">
        <f>IF(Observaciones!$F127&gt;0.05*Constantes!$E$18,((Observaciones!$F127-0.05*Constantes!$E$18)^2)/(Observaciones!$F127+0.95*Constantes!$E$18),0)</f>
        <v>0</v>
      </c>
      <c r="U128" s="79">
        <f>MAX(0,V127+Observaciones!$F127-T128-Constantes!$D$13)</f>
        <v>0</v>
      </c>
      <c r="V128" s="79">
        <f>V127+Observaciones!$F127-T128-S128-U128-W127</f>
        <v>7.5445554374267552</v>
      </c>
      <c r="W128" s="79">
        <f>MAX(0,(V128-Constantes!$D$14)*(1-EXP(-Constantes!$D$22)))</f>
        <v>1.5177217651146117E-3</v>
      </c>
      <c r="X128" s="79">
        <f t="shared" si="12"/>
        <v>127.45643851524072</v>
      </c>
      <c r="Y128" s="79">
        <f>MAX(0,(X128-Constantes!$D$13)*(1-EXP(-Constantes!$D$23)))</f>
        <v>0.82724278555637065</v>
      </c>
      <c r="Z128" s="79">
        <f t="shared" si="13"/>
        <v>0.82876050732148532</v>
      </c>
      <c r="AA128" s="79">
        <f>0.0526*T128*Observaciones!$F127^1.218</f>
        <v>0</v>
      </c>
      <c r="AB128" s="79">
        <f>AA128*Constantes!$E$29</f>
        <v>0</v>
      </c>
      <c r="AC128" s="79">
        <f t="shared" si="14"/>
        <v>0</v>
      </c>
      <c r="AD128" s="16"/>
      <c r="AE128" s="78">
        <v>122</v>
      </c>
      <c r="AF128" s="136">
        <f>ETo!$I127*((1-Constantes!$F$19)*ETo!$K127+ETo!$L127)</f>
        <v>3.3354284428828707</v>
      </c>
      <c r="AG128" s="79">
        <f>MIN(AF128*Constantes!$F$17,0.8*(AJ127+Observaciones!$F127-AH128-AI128-Constantes!$D$14))</f>
        <v>0.29197016478856458</v>
      </c>
      <c r="AH128" s="79">
        <f>IF(Observaciones!$F127&gt;0.05*Constantes!$F$18,((Observaciones!$F127-0.05*Constantes!$F$18)^2)/(Observaciones!$F127+0.95*Constantes!$F$18),0)</f>
        <v>0</v>
      </c>
      <c r="AI128" s="79">
        <f>MAX(0,AJ127+Observaciones!$F127-AH128-Constantes!$D$13)</f>
        <v>0</v>
      </c>
      <c r="AJ128" s="79">
        <f>AJ127+Observaciones!$F127-AH128-AG128-AI128-AK127</f>
        <v>7.5605605716257465</v>
      </c>
      <c r="AK128" s="79">
        <f>MAX(0,(AJ128-Constantes!$D$14)*(1-EXP(-Constantes!$D$22)))</f>
        <v>2.062915391982756E-3</v>
      </c>
      <c r="AL128" s="79">
        <f t="shared" si="15"/>
        <v>128.24358729699617</v>
      </c>
      <c r="AM128" s="79">
        <f>MAX(0,(AL128-Constantes!$D$13)*(1-EXP(-Constantes!$D$23)))</f>
        <v>0.83499874998724</v>
      </c>
      <c r="AN128" s="79">
        <f t="shared" si="16"/>
        <v>0.83706166537922277</v>
      </c>
      <c r="AO128" s="79">
        <f>0.0526*AH128*Observaciones!$F127^1.218</f>
        <v>0</v>
      </c>
      <c r="AP128" s="79">
        <f>AO128*Constantes!$F$29</f>
        <v>0</v>
      </c>
      <c r="AQ128" s="79">
        <f t="shared" si="17"/>
        <v>0</v>
      </c>
      <c r="AR128" s="16"/>
      <c r="AS128" s="78">
        <v>122</v>
      </c>
      <c r="AT128" s="79">
        <f>0.0526*Observaciones!$F127^2.218</f>
        <v>0</v>
      </c>
      <c r="AU128" s="79">
        <f>IF(Observaciones!$F127&gt;0.05*$AY$7,((Observaciones!$F127-0.05*$AY$7)^2)/(Observaciones!$F127+0.95*$AY$7),0)</f>
        <v>0</v>
      </c>
      <c r="AV128" s="79">
        <f>0.0526*AU128*Observaciones!$F127^1.218</f>
        <v>0</v>
      </c>
      <c r="AW128" s="30"/>
      <c r="AX128" s="30"/>
      <c r="AY128" s="110"/>
      <c r="AZ128" s="41"/>
    </row>
    <row r="129" spans="2:52" s="3" customFormat="1" x14ac:dyDescent="0.3">
      <c r="B129" s="40"/>
      <c r="C129" s="78">
        <v>123</v>
      </c>
      <c r="D129" s="136">
        <f>ETo!$I128*((1-Constantes!$D$19)*ETo!$K128+ETo!$L128)</f>
        <v>3.0574186070211775</v>
      </c>
      <c r="E129" s="79">
        <f>MIN(D129*Constantes!$D$17,0.8*(H128+Observaciones!$F128-F129-G129-Constantes!$D$14))</f>
        <v>0.13326962886615093</v>
      </c>
      <c r="F129" s="79">
        <f>IF(Observaciones!$F128&gt;0.05*Constantes!$D$18,((Observaciones!$F128-0.05*Constantes!$D$18)^2)/(Observaciones!$F128+0.95*Constantes!$D$18),0)</f>
        <v>0</v>
      </c>
      <c r="G129" s="79">
        <f>MAX(0,H128+Observaciones!$F128-F129-Constantes!$D$13)</f>
        <v>0</v>
      </c>
      <c r="H129" s="79">
        <f>H128+Observaciones!$F128-F129-E129-G129-I128</f>
        <v>7.5276428412140328</v>
      </c>
      <c r="I129" s="79">
        <f>MAX(0,(H129-Constantes!$D$14)*(1-EXP(-Constantes!$D$22)))</f>
        <v>9.4161665069753572E-4</v>
      </c>
      <c r="J129" s="79">
        <f t="shared" si="9"/>
        <v>119.71385642956201</v>
      </c>
      <c r="K129" s="79">
        <f>MAX(0,(J129-Constantes!$D$13)*(1-EXP(-Constantes!$D$23)))</f>
        <v>0.75095328012680196</v>
      </c>
      <c r="L129" s="79">
        <f t="shared" si="10"/>
        <v>0.75189489677749954</v>
      </c>
      <c r="M129" s="79">
        <f>0.0526*F129*Observaciones!$F128^1.218</f>
        <v>0</v>
      </c>
      <c r="N129" s="79">
        <f>M129*Constantes!$D$29</f>
        <v>0</v>
      </c>
      <c r="O129" s="79">
        <f t="shared" si="11"/>
        <v>0</v>
      </c>
      <c r="P129" s="16"/>
      <c r="Q129" s="78">
        <v>123</v>
      </c>
      <c r="R129" s="136">
        <f>ETo!$I128*((1-Constantes!$E$19)*ETo!$K128+ETo!$L128)</f>
        <v>3.3686536363500625</v>
      </c>
      <c r="S129" s="79">
        <f>MIN(R129*Constantes!$E$17,0.8*(V128+Observaciones!$F128-T129-U129-Constantes!$D$14))</f>
        <v>3.5644349941404134E-2</v>
      </c>
      <c r="T129" s="79">
        <f>IF(Observaciones!$F128&gt;0.05*Constantes!$E$18,((Observaciones!$F128-0.05*Constantes!$E$18)^2)/(Observaciones!$F128+0.95*Constantes!$E$18),0)</f>
        <v>0</v>
      </c>
      <c r="U129" s="79">
        <f>MAX(0,V128+Observaciones!$F128-T129-Constantes!$D$13)</f>
        <v>0</v>
      </c>
      <c r="V129" s="79">
        <f>V128+Observaciones!$F128-T129-S129-U129-W128</f>
        <v>7.5073933657202359</v>
      </c>
      <c r="W129" s="79">
        <f>MAX(0,(V129-Constantes!$D$14)*(1-EXP(-Constantes!$D$22)))</f>
        <v>2.5184517803243623E-4</v>
      </c>
      <c r="X129" s="79">
        <f t="shared" si="12"/>
        <v>126.62919572968435</v>
      </c>
      <c r="Y129" s="79">
        <f>MAX(0,(X129-Constantes!$D$13)*(1-EXP(-Constantes!$D$23)))</f>
        <v>0.81909176535640305</v>
      </c>
      <c r="Z129" s="79">
        <f t="shared" si="13"/>
        <v>0.8193436105344355</v>
      </c>
      <c r="AA129" s="79">
        <f>0.0526*T129*Observaciones!$F128^1.218</f>
        <v>0</v>
      </c>
      <c r="AB129" s="79">
        <f>AA129*Constantes!$E$29</f>
        <v>0</v>
      </c>
      <c r="AC129" s="79">
        <f t="shared" si="14"/>
        <v>0</v>
      </c>
      <c r="AD129" s="16"/>
      <c r="AE129" s="78">
        <v>123</v>
      </c>
      <c r="AF129" s="136">
        <f>ETo!$I128*((1-Constantes!$F$19)*ETo!$K128+ETo!$L128)</f>
        <v>3.3241914893030788</v>
      </c>
      <c r="AG129" s="79">
        <f>MIN(AF129*Constantes!$F$17,0.8*(AJ128+Observaciones!$F128-AH129-AI129-Constantes!$D$14))</f>
        <v>4.8448457300597172E-2</v>
      </c>
      <c r="AH129" s="79">
        <f>IF(Observaciones!$F128&gt;0.05*Constantes!$F$18,((Observaciones!$F128-0.05*Constantes!$F$18)^2)/(Observaciones!$F128+0.95*Constantes!$F$18),0)</f>
        <v>0</v>
      </c>
      <c r="AI129" s="79">
        <f>MAX(0,AJ128+Observaciones!$F128-AH129-Constantes!$D$13)</f>
        <v>0</v>
      </c>
      <c r="AJ129" s="79">
        <f>AJ128+Observaciones!$F128-AH129-AG129-AI129-AK128</f>
        <v>7.5100491989331664</v>
      </c>
      <c r="AK129" s="79">
        <f>MAX(0,(AJ129-Constantes!$D$14)*(1-EXP(-Constantes!$D$22)))</f>
        <v>3.4231260702817138E-4</v>
      </c>
      <c r="AL129" s="79">
        <f t="shared" si="15"/>
        <v>127.40858854700893</v>
      </c>
      <c r="AM129" s="79">
        <f>MAX(0,(AL129-Constantes!$D$13)*(1-EXP(-Constantes!$D$23)))</f>
        <v>0.82677130842240831</v>
      </c>
      <c r="AN129" s="79">
        <f t="shared" si="16"/>
        <v>0.82711362102943653</v>
      </c>
      <c r="AO129" s="79">
        <f>0.0526*AH129*Observaciones!$F128^1.218</f>
        <v>0</v>
      </c>
      <c r="AP129" s="79">
        <f>AO129*Constantes!$F$29</f>
        <v>0</v>
      </c>
      <c r="AQ129" s="79">
        <f t="shared" si="17"/>
        <v>0</v>
      </c>
      <c r="AR129" s="16"/>
      <c r="AS129" s="78">
        <v>123</v>
      </c>
      <c r="AT129" s="79">
        <f>0.0526*Observaciones!$F128^2.218</f>
        <v>0</v>
      </c>
      <c r="AU129" s="79">
        <f>IF(Observaciones!$F128&gt;0.05*$AY$7,((Observaciones!$F128-0.05*$AY$7)^2)/(Observaciones!$F128+0.95*$AY$7),0)</f>
        <v>0</v>
      </c>
      <c r="AV129" s="79">
        <f>0.0526*AU129*Observaciones!$F128^1.218</f>
        <v>0</v>
      </c>
      <c r="AW129" s="30"/>
      <c r="AX129" s="30"/>
      <c r="AY129" s="110"/>
      <c r="AZ129" s="41"/>
    </row>
    <row r="130" spans="2:52" s="3" customFormat="1" x14ac:dyDescent="0.3">
      <c r="B130" s="40"/>
      <c r="C130" s="78">
        <v>124</v>
      </c>
      <c r="D130" s="136">
        <f>ETo!$I129*((1-Constantes!$D$19)*ETo!$K129+ETo!$L129)</f>
        <v>2.9502012618538647</v>
      </c>
      <c r="E130" s="79">
        <f>MIN(D130*Constantes!$D$17,0.8*(H129+Observaciones!$F129-F130-G130-Constantes!$D$14))</f>
        <v>2.2114272971226256E-2</v>
      </c>
      <c r="F130" s="79">
        <f>IF(Observaciones!$F129&gt;0.05*Constantes!$D$18,((Observaciones!$F129-0.05*Constantes!$D$18)^2)/(Observaciones!$F129+0.95*Constantes!$D$18),0)</f>
        <v>0</v>
      </c>
      <c r="G130" s="79">
        <f>MAX(0,H129+Observaciones!$F129-F130-Constantes!$D$13)</f>
        <v>0</v>
      </c>
      <c r="H130" s="79">
        <f>H129+Observaciones!$F129-F130-E130-G130-I129</f>
        <v>7.5045869515921089</v>
      </c>
      <c r="I130" s="79">
        <f>MAX(0,(H130-Constantes!$D$14)*(1-EXP(-Constantes!$D$22)))</f>
        <v>1.5624841027125227E-4</v>
      </c>
      <c r="J130" s="79">
        <f t="shared" si="9"/>
        <v>118.96290314943521</v>
      </c>
      <c r="K130" s="79">
        <f>MAX(0,(J130-Constantes!$D$13)*(1-EXP(-Constantes!$D$23)))</f>
        <v>0.7435539585945764</v>
      </c>
      <c r="L130" s="79">
        <f t="shared" si="10"/>
        <v>0.74371020700484769</v>
      </c>
      <c r="M130" s="79">
        <f>0.0526*F130*Observaciones!$F129^1.218</f>
        <v>0</v>
      </c>
      <c r="N130" s="79">
        <f>M130*Constantes!$D$29</f>
        <v>0</v>
      </c>
      <c r="O130" s="79">
        <f t="shared" si="11"/>
        <v>0</v>
      </c>
      <c r="P130" s="16"/>
      <c r="Q130" s="78">
        <v>124</v>
      </c>
      <c r="R130" s="136">
        <f>ETo!$I129*((1-Constantes!$E$19)*ETo!$K129+ETo!$L129)</f>
        <v>3.2523590903306148</v>
      </c>
      <c r="S130" s="79">
        <f>MIN(R130*Constantes!$E$17,0.8*(V129+Observaciones!$F129-T130-U130-Constantes!$D$14))</f>
        <v>5.9146925761886853E-3</v>
      </c>
      <c r="T130" s="79">
        <f>IF(Observaciones!$F129&gt;0.05*Constantes!$E$18,((Observaciones!$F129-0.05*Constantes!$E$18)^2)/(Observaciones!$F129+0.95*Constantes!$E$18),0)</f>
        <v>0</v>
      </c>
      <c r="U130" s="79">
        <f>MAX(0,V129+Observaciones!$F129-T130-Constantes!$D$13)</f>
        <v>0</v>
      </c>
      <c r="V130" s="79">
        <f>V129+Observaciones!$F129-T130-S130-U130-W129</f>
        <v>7.5012268279660148</v>
      </c>
      <c r="W130" s="79">
        <f>MAX(0,(V130-Constantes!$D$14)*(1-EXP(-Constantes!$D$22)))</f>
        <v>4.1790264300129178E-5</v>
      </c>
      <c r="X130" s="79">
        <f t="shared" si="12"/>
        <v>125.81010396432795</v>
      </c>
      <c r="Y130" s="79">
        <f>MAX(0,(X130-Constantes!$D$13)*(1-EXP(-Constantes!$D$23)))</f>
        <v>0.81102105909988753</v>
      </c>
      <c r="Z130" s="79">
        <f t="shared" si="13"/>
        <v>0.81106284936418771</v>
      </c>
      <c r="AA130" s="79">
        <f>0.0526*T130*Observaciones!$F129^1.218</f>
        <v>0</v>
      </c>
      <c r="AB130" s="79">
        <f>AA130*Constantes!$E$29</f>
        <v>0</v>
      </c>
      <c r="AC130" s="79">
        <f t="shared" si="14"/>
        <v>0</v>
      </c>
      <c r="AD130" s="16"/>
      <c r="AE130" s="78">
        <v>124</v>
      </c>
      <c r="AF130" s="136">
        <f>ETo!$I129*((1-Constantes!$F$19)*ETo!$K129+ETo!$L129)</f>
        <v>3.2091936862625072</v>
      </c>
      <c r="AG130" s="79">
        <f>MIN(AF130*Constantes!$F$17,0.8*(AJ129+Observaciones!$F129-AH130-AI130-Constantes!$D$14))</f>
        <v>8.0393591465330871E-3</v>
      </c>
      <c r="AH130" s="79">
        <f>IF(Observaciones!$F129&gt;0.05*Constantes!$F$18,((Observaciones!$F129-0.05*Constantes!$F$18)^2)/(Observaciones!$F129+0.95*Constantes!$F$18),0)</f>
        <v>0</v>
      </c>
      <c r="AI130" s="79">
        <f>MAX(0,AJ129+Observaciones!$F129-AH130-Constantes!$D$13)</f>
        <v>0</v>
      </c>
      <c r="AJ130" s="79">
        <f>AJ129+Observaciones!$F129-AH130-AG130-AI130-AK129</f>
        <v>7.5016675271796052</v>
      </c>
      <c r="AK130" s="79">
        <f>MAX(0,(AJ130-Constantes!$D$14)*(1-EXP(-Constantes!$D$22)))</f>
        <v>5.6802097354950289E-5</v>
      </c>
      <c r="AL130" s="79">
        <f t="shared" si="15"/>
        <v>126.58181723858652</v>
      </c>
      <c r="AM130" s="79">
        <f>MAX(0,(AL130-Constantes!$D$13)*(1-EXP(-Constantes!$D$23)))</f>
        <v>0.81862493379893875</v>
      </c>
      <c r="AN130" s="79">
        <f t="shared" si="16"/>
        <v>0.81868173589629367</v>
      </c>
      <c r="AO130" s="79">
        <f>0.0526*AH130*Observaciones!$F129^1.218</f>
        <v>0</v>
      </c>
      <c r="AP130" s="79">
        <f>AO130*Constantes!$F$29</f>
        <v>0</v>
      </c>
      <c r="AQ130" s="79">
        <f t="shared" si="17"/>
        <v>0</v>
      </c>
      <c r="AR130" s="16"/>
      <c r="AS130" s="78">
        <v>124</v>
      </c>
      <c r="AT130" s="79">
        <f>0.0526*Observaciones!$F129^2.218</f>
        <v>0</v>
      </c>
      <c r="AU130" s="79">
        <f>IF(Observaciones!$F129&gt;0.05*$AY$7,((Observaciones!$F129-0.05*$AY$7)^2)/(Observaciones!$F129+0.95*$AY$7),0)</f>
        <v>0</v>
      </c>
      <c r="AV130" s="79">
        <f>0.0526*AU130*Observaciones!$F129^1.218</f>
        <v>0</v>
      </c>
      <c r="AW130" s="30"/>
      <c r="AX130" s="30"/>
      <c r="AY130" s="110"/>
      <c r="AZ130" s="41"/>
    </row>
    <row r="131" spans="2:52" s="3" customFormat="1" x14ac:dyDescent="0.3">
      <c r="B131" s="40"/>
      <c r="C131" s="78">
        <v>125</v>
      </c>
      <c r="D131" s="136">
        <f>ETo!$I130*((1-Constantes!$D$19)*ETo!$K130+ETo!$L130)</f>
        <v>2.9697258333456058</v>
      </c>
      <c r="E131" s="79">
        <f>MIN(D131*Constantes!$D$17,0.8*(H130+Observaciones!$F130-F131-G131-Constantes!$D$14))</f>
        <v>3.6695612736870943E-3</v>
      </c>
      <c r="F131" s="79">
        <f>IF(Observaciones!$F130&gt;0.05*Constantes!$D$18,((Observaciones!$F130-0.05*Constantes!$D$18)^2)/(Observaciones!$F130+0.95*Constantes!$D$18),0)</f>
        <v>0</v>
      </c>
      <c r="G131" s="79">
        <f>MAX(0,H130+Observaciones!$F130-F131-Constantes!$D$13)</f>
        <v>0</v>
      </c>
      <c r="H131" s="79">
        <f>H130+Observaciones!$F130-F131-E131-G131-I130</f>
        <v>7.5007611419081499</v>
      </c>
      <c r="I131" s="79">
        <f>MAX(0,(H131-Constantes!$D$14)*(1-EXP(-Constantes!$D$22)))</f>
        <v>2.5927287600733895E-5</v>
      </c>
      <c r="J131" s="79">
        <f t="shared" si="9"/>
        <v>118.21934919084063</v>
      </c>
      <c r="K131" s="79">
        <f>MAX(0,(J131-Constantes!$D$13)*(1-EXP(-Constantes!$D$23)))</f>
        <v>0.73622754433978899</v>
      </c>
      <c r="L131" s="79">
        <f t="shared" si="10"/>
        <v>0.73625347162738974</v>
      </c>
      <c r="M131" s="79">
        <f>0.0526*F131*Observaciones!$F130^1.218</f>
        <v>0</v>
      </c>
      <c r="N131" s="79">
        <f>M131*Constantes!$D$29</f>
        <v>0</v>
      </c>
      <c r="O131" s="79">
        <f t="shared" si="11"/>
        <v>0</v>
      </c>
      <c r="P131" s="16"/>
      <c r="Q131" s="78">
        <v>125</v>
      </c>
      <c r="R131" s="136">
        <f>ETo!$I130*((1-Constantes!$E$19)*ETo!$K130+ETo!$L130)</f>
        <v>3.2739847333337231</v>
      </c>
      <c r="S131" s="79">
        <f>MIN(R131*Constantes!$E$17,0.8*(V130+Observaciones!$F130-T131-U131-Constantes!$D$14))</f>
        <v>9.814623728118478E-4</v>
      </c>
      <c r="T131" s="79">
        <f>IF(Observaciones!$F130&gt;0.05*Constantes!$E$18,((Observaciones!$F130-0.05*Constantes!$E$18)^2)/(Observaciones!$F130+0.95*Constantes!$E$18),0)</f>
        <v>0</v>
      </c>
      <c r="U131" s="79">
        <f>MAX(0,V130+Observaciones!$F130-T131-Constantes!$D$13)</f>
        <v>0</v>
      </c>
      <c r="V131" s="79">
        <f>V130+Observaciones!$F130-T131-S131-U131-W130</f>
        <v>7.5002035753289036</v>
      </c>
      <c r="W131" s="79">
        <f>MAX(0,(V131-Constantes!$D$14)*(1-EXP(-Constantes!$D$22)))</f>
        <v>6.9345230427880047E-6</v>
      </c>
      <c r="X131" s="79">
        <f t="shared" si="12"/>
        <v>124.99908290522806</v>
      </c>
      <c r="Y131" s="79">
        <f>MAX(0,(X131-Constantes!$D$13)*(1-EXP(-Constantes!$D$23)))</f>
        <v>0.80302987543440996</v>
      </c>
      <c r="Z131" s="79">
        <f t="shared" si="13"/>
        <v>0.80303680995745275</v>
      </c>
      <c r="AA131" s="79">
        <f>0.0526*T131*Observaciones!$F130^1.218</f>
        <v>0</v>
      </c>
      <c r="AB131" s="79">
        <f>AA131*Constantes!$E$29</f>
        <v>0</v>
      </c>
      <c r="AC131" s="79">
        <f t="shared" si="14"/>
        <v>0</v>
      </c>
      <c r="AD131" s="16"/>
      <c r="AE131" s="78">
        <v>125</v>
      </c>
      <c r="AF131" s="136">
        <f>ETo!$I130*((1-Constantes!$F$19)*ETo!$K130+ETo!$L130)</f>
        <v>3.2305191761925638</v>
      </c>
      <c r="AG131" s="79">
        <f>MIN(AF131*Constantes!$F$17,0.8*(AJ130+Observaciones!$F130-AH131-AI131-Constantes!$D$14))</f>
        <v>1.3340217436841328E-3</v>
      </c>
      <c r="AH131" s="79">
        <f>IF(Observaciones!$F130&gt;0.05*Constantes!$F$18,((Observaciones!$F130-0.05*Constantes!$F$18)^2)/(Observaciones!$F130+0.95*Constantes!$F$18),0)</f>
        <v>0</v>
      </c>
      <c r="AI131" s="79">
        <f>MAX(0,AJ130+Observaciones!$F130-AH131-Constantes!$D$13)</f>
        <v>0</v>
      </c>
      <c r="AJ131" s="79">
        <f>AJ130+Observaciones!$F130-AH131-AG131-AI131-AK130</f>
        <v>7.5002767033385664</v>
      </c>
      <c r="AK131" s="79">
        <f>MAX(0,(AJ131-Constantes!$D$14)*(1-EXP(-Constantes!$D$22)))</f>
        <v>9.4255315103243619E-6</v>
      </c>
      <c r="AL131" s="79">
        <f t="shared" si="15"/>
        <v>125.76319230478758</v>
      </c>
      <c r="AM131" s="79">
        <f>MAX(0,(AL131-Constantes!$D$13)*(1-EXP(-Constantes!$D$23)))</f>
        <v>0.81055882734494944</v>
      </c>
      <c r="AN131" s="79">
        <f t="shared" si="16"/>
        <v>0.81056825287645973</v>
      </c>
      <c r="AO131" s="79">
        <f>0.0526*AH131*Observaciones!$F130^1.218</f>
        <v>0</v>
      </c>
      <c r="AP131" s="79">
        <f>AO131*Constantes!$F$29</f>
        <v>0</v>
      </c>
      <c r="AQ131" s="79">
        <f t="shared" si="17"/>
        <v>0</v>
      </c>
      <c r="AR131" s="16"/>
      <c r="AS131" s="78">
        <v>125</v>
      </c>
      <c r="AT131" s="79">
        <f>0.0526*Observaciones!$F130^2.218</f>
        <v>0</v>
      </c>
      <c r="AU131" s="79">
        <f>IF(Observaciones!$F130&gt;0.05*$AY$7,((Observaciones!$F130-0.05*$AY$7)^2)/(Observaciones!$F130+0.95*$AY$7),0)</f>
        <v>0</v>
      </c>
      <c r="AV131" s="79">
        <f>0.0526*AU131*Observaciones!$F130^1.218</f>
        <v>0</v>
      </c>
      <c r="AW131" s="30"/>
      <c r="AX131" s="30"/>
      <c r="AY131" s="110"/>
      <c r="AZ131" s="41"/>
    </row>
    <row r="132" spans="2:52" s="3" customFormat="1" x14ac:dyDescent="0.3">
      <c r="B132" s="40"/>
      <c r="C132" s="78">
        <v>126</v>
      </c>
      <c r="D132" s="136">
        <f>ETo!$I131*((1-Constantes!$D$19)*ETo!$K131+ETo!$L131)</f>
        <v>2.8677100578512342</v>
      </c>
      <c r="E132" s="79">
        <f>MIN(D132*Constantes!$D$17,0.8*(H131+Observaciones!$F131-F132-G132-Constantes!$D$14))</f>
        <v>6.0891352651992747E-4</v>
      </c>
      <c r="F132" s="79">
        <f>IF(Observaciones!$F131&gt;0.05*Constantes!$D$18,((Observaciones!$F131-0.05*Constantes!$D$18)^2)/(Observaciones!$F131+0.95*Constantes!$D$18),0)</f>
        <v>0</v>
      </c>
      <c r="G132" s="79">
        <f>MAX(0,H131+Observaciones!$F131-F132-Constantes!$D$13)</f>
        <v>0</v>
      </c>
      <c r="H132" s="79">
        <f>H131+Observaciones!$F131-F132-E132-G132-I131</f>
        <v>7.5001263010940296</v>
      </c>
      <c r="I132" s="79">
        <f>MAX(0,(H132-Constantes!$D$14)*(1-EXP(-Constantes!$D$22)))</f>
        <v>4.3022789234549856E-6</v>
      </c>
      <c r="J132" s="79">
        <f t="shared" si="9"/>
        <v>117.48312164650085</v>
      </c>
      <c r="K132" s="79">
        <f>MAX(0,(J132-Constantes!$D$13)*(1-EXP(-Constantes!$D$23)))</f>
        <v>0.72897331898966988</v>
      </c>
      <c r="L132" s="79">
        <f t="shared" si="10"/>
        <v>0.72897762126859333</v>
      </c>
      <c r="M132" s="79">
        <f>0.0526*F132*Observaciones!$F131^1.218</f>
        <v>0</v>
      </c>
      <c r="N132" s="79">
        <f>M132*Constantes!$D$29</f>
        <v>0</v>
      </c>
      <c r="O132" s="79">
        <f t="shared" si="11"/>
        <v>0</v>
      </c>
      <c r="P132" s="16"/>
      <c r="Q132" s="78">
        <v>126</v>
      </c>
      <c r="R132" s="136">
        <f>ETo!$I131*((1-Constantes!$E$19)*ETo!$K131+ETo!$L131)</f>
        <v>3.1631272475682497</v>
      </c>
      <c r="S132" s="79">
        <f>MIN(R132*Constantes!$E$17,0.8*(V131+Observaciones!$F131-T132-U132-Constantes!$D$14))</f>
        <v>1.6286026312286597E-4</v>
      </c>
      <c r="T132" s="79">
        <f>IF(Observaciones!$F131&gt;0.05*Constantes!$E$18,((Observaciones!$F131-0.05*Constantes!$E$18)^2)/(Observaciones!$F131+0.95*Constantes!$E$18),0)</f>
        <v>0</v>
      </c>
      <c r="U132" s="79">
        <f>MAX(0,V131+Observaciones!$F131-T132-Constantes!$D$13)</f>
        <v>0</v>
      </c>
      <c r="V132" s="79">
        <f>V131+Observaciones!$F131-T132-S132-U132-W131</f>
        <v>7.5000337805427382</v>
      </c>
      <c r="W132" s="79">
        <f>MAX(0,(V132-Constantes!$D$14)*(1-EXP(-Constantes!$D$22)))</f>
        <v>1.1506892965732524E-6</v>
      </c>
      <c r="X132" s="79">
        <f t="shared" si="12"/>
        <v>124.19605302979366</v>
      </c>
      <c r="Y132" s="79">
        <f>MAX(0,(X132-Constantes!$D$13)*(1-EXP(-Constantes!$D$23)))</f>
        <v>0.79511743080493991</v>
      </c>
      <c r="Z132" s="79">
        <f t="shared" si="13"/>
        <v>0.79511858149423653</v>
      </c>
      <c r="AA132" s="79">
        <f>0.0526*T132*Observaciones!$F131^1.218</f>
        <v>0</v>
      </c>
      <c r="AB132" s="79">
        <f>AA132*Constantes!$E$29</f>
        <v>0</v>
      </c>
      <c r="AC132" s="79">
        <f t="shared" si="14"/>
        <v>0</v>
      </c>
      <c r="AD132" s="16"/>
      <c r="AE132" s="78">
        <v>126</v>
      </c>
      <c r="AF132" s="136">
        <f>ETo!$I131*((1-Constantes!$F$19)*ETo!$K131+ETo!$L131)</f>
        <v>3.1209247918943905</v>
      </c>
      <c r="AG132" s="79">
        <f>MIN(AF132*Constantes!$F$17,0.8*(AJ131+Observaciones!$F131-AH132-AI132-Constantes!$D$14))</f>
        <v>2.2136267085315353E-4</v>
      </c>
      <c r="AH132" s="79">
        <f>IF(Observaciones!$F131&gt;0.05*Constantes!$F$18,((Observaciones!$F131-0.05*Constantes!$F$18)^2)/(Observaciones!$F131+0.95*Constantes!$F$18),0)</f>
        <v>0</v>
      </c>
      <c r="AI132" s="79">
        <f>MAX(0,AJ131+Observaciones!$F131-AH132-Constantes!$D$13)</f>
        <v>0</v>
      </c>
      <c r="AJ132" s="79">
        <f>AJ131+Observaciones!$F131-AH132-AG132-AI132-AK131</f>
        <v>7.5000459151362033</v>
      </c>
      <c r="AK132" s="79">
        <f>MAX(0,(AJ132-Constantes!$D$14)*(1-EXP(-Constantes!$D$22)))</f>
        <v>1.5640380970012786E-6</v>
      </c>
      <c r="AL132" s="79">
        <f t="shared" si="15"/>
        <v>124.95263347744263</v>
      </c>
      <c r="AM132" s="79">
        <f>MAX(0,(AL132-Constantes!$D$13)*(1-EXP(-Constantes!$D$23)))</f>
        <v>0.80257219815904834</v>
      </c>
      <c r="AN132" s="79">
        <f t="shared" si="16"/>
        <v>0.80257376219714538</v>
      </c>
      <c r="AO132" s="79">
        <f>0.0526*AH132*Observaciones!$F131^1.218</f>
        <v>0</v>
      </c>
      <c r="AP132" s="79">
        <f>AO132*Constantes!$F$29</f>
        <v>0</v>
      </c>
      <c r="AQ132" s="79">
        <f t="shared" si="17"/>
        <v>0</v>
      </c>
      <c r="AR132" s="16"/>
      <c r="AS132" s="78">
        <v>126</v>
      </c>
      <c r="AT132" s="79">
        <f>0.0526*Observaciones!$F131^2.218</f>
        <v>0</v>
      </c>
      <c r="AU132" s="79">
        <f>IF(Observaciones!$F131&gt;0.05*$AY$7,((Observaciones!$F131-0.05*$AY$7)^2)/(Observaciones!$F131+0.95*$AY$7),0)</f>
        <v>0</v>
      </c>
      <c r="AV132" s="79">
        <f>0.0526*AU132*Observaciones!$F131^1.218</f>
        <v>0</v>
      </c>
      <c r="AW132" s="30"/>
      <c r="AX132" s="30"/>
      <c r="AY132" s="110"/>
      <c r="AZ132" s="41"/>
    </row>
    <row r="133" spans="2:52" s="3" customFormat="1" x14ac:dyDescent="0.3">
      <c r="B133" s="40"/>
      <c r="C133" s="78">
        <v>127</v>
      </c>
      <c r="D133" s="136">
        <f>ETo!$I132*((1-Constantes!$D$19)*ETo!$K132+ETo!$L132)</f>
        <v>2.9329223909596327</v>
      </c>
      <c r="E133" s="79">
        <f>MIN(D133*Constantes!$D$17,0.8*(H132+Observaciones!$F132-F133-G133-Constantes!$D$14))</f>
        <v>1.010408752236458E-4</v>
      </c>
      <c r="F133" s="79">
        <f>IF(Observaciones!$F132&gt;0.05*Constantes!$D$18,((Observaciones!$F132-0.05*Constantes!$D$18)^2)/(Observaciones!$F132+0.95*Constantes!$D$18),0)</f>
        <v>0</v>
      </c>
      <c r="G133" s="79">
        <f>MAX(0,H132+Observaciones!$F132-F133-Constantes!$D$13)</f>
        <v>0</v>
      </c>
      <c r="H133" s="79">
        <f>H132+Observaciones!$F132-F133-E133-G133-I132</f>
        <v>7.5000209579398822</v>
      </c>
      <c r="I133" s="79">
        <f>MAX(0,(H133-Constantes!$D$14)*(1-EXP(-Constantes!$D$22)))</f>
        <v>7.1390437056065664E-7</v>
      </c>
      <c r="J133" s="79">
        <f t="shared" si="9"/>
        <v>116.75414832751117</v>
      </c>
      <c r="K133" s="79">
        <f>MAX(0,(J133-Constantes!$D$13)*(1-EXP(-Constantes!$D$23)))</f>
        <v>0.72179057124974744</v>
      </c>
      <c r="L133" s="79">
        <f t="shared" si="10"/>
        <v>0.72179128515411795</v>
      </c>
      <c r="M133" s="79">
        <f>0.0526*F133*Observaciones!$F132^1.218</f>
        <v>0</v>
      </c>
      <c r="N133" s="79">
        <f>M133*Constantes!$D$29</f>
        <v>0</v>
      </c>
      <c r="O133" s="79">
        <f t="shared" si="11"/>
        <v>0</v>
      </c>
      <c r="P133" s="16"/>
      <c r="Q133" s="78">
        <v>127</v>
      </c>
      <c r="R133" s="136">
        <f>ETo!$I132*((1-Constantes!$E$19)*ETo!$K132+ETo!$L132)</f>
        <v>3.2346177617686815</v>
      </c>
      <c r="S133" s="79">
        <f>MIN(R133*Constantes!$E$17,0.8*(V132+Observaciones!$F132-T133-U133-Constantes!$D$14))</f>
        <v>2.7024434190536797E-5</v>
      </c>
      <c r="T133" s="79">
        <f>IF(Observaciones!$F132&gt;0.05*Constantes!$E$18,((Observaciones!$F132-0.05*Constantes!$E$18)^2)/(Observaciones!$F132+0.95*Constantes!$E$18),0)</f>
        <v>0</v>
      </c>
      <c r="U133" s="79">
        <f>MAX(0,V132+Observaciones!$F132-T133-Constantes!$D$13)</f>
        <v>0</v>
      </c>
      <c r="V133" s="79">
        <f>V132+Observaciones!$F132-T133-S133-U133-W132</f>
        <v>7.5000056054192505</v>
      </c>
      <c r="W133" s="79">
        <f>MAX(0,(V133-Constantes!$D$14)*(1-EXP(-Constantes!$D$22)))</f>
        <v>1.9094115758882875E-7</v>
      </c>
      <c r="X133" s="79">
        <f t="shared" si="12"/>
        <v>123.40093559898872</v>
      </c>
      <c r="Y133" s="79">
        <f>MAX(0,(X133-Constantes!$D$13)*(1-EXP(-Constantes!$D$23)))</f>
        <v>0.78728294937700161</v>
      </c>
      <c r="Z133" s="79">
        <f t="shared" si="13"/>
        <v>0.78728314031815916</v>
      </c>
      <c r="AA133" s="79">
        <f>0.0526*T133*Observaciones!$F132^1.218</f>
        <v>0</v>
      </c>
      <c r="AB133" s="79">
        <f>AA133*Constantes!$E$29</f>
        <v>0</v>
      </c>
      <c r="AC133" s="79">
        <f t="shared" si="14"/>
        <v>0</v>
      </c>
      <c r="AD133" s="16"/>
      <c r="AE133" s="78">
        <v>127</v>
      </c>
      <c r="AF133" s="136">
        <f>ETo!$I132*((1-Constantes!$F$19)*ETo!$K132+ETo!$L132)</f>
        <v>3.1915184230816736</v>
      </c>
      <c r="AG133" s="79">
        <f>MIN(AF133*Constantes!$F$17,0.8*(AJ132+Observaciones!$F132-AH133-AI133-Constantes!$D$14))</f>
        <v>3.6732108962667102E-5</v>
      </c>
      <c r="AH133" s="79">
        <f>IF(Observaciones!$F132&gt;0.05*Constantes!$F$18,((Observaciones!$F132-0.05*Constantes!$F$18)^2)/(Observaciones!$F132+0.95*Constantes!$F$18),0)</f>
        <v>0</v>
      </c>
      <c r="AI133" s="79">
        <f>MAX(0,AJ132+Observaciones!$F132-AH133-Constantes!$D$13)</f>
        <v>0</v>
      </c>
      <c r="AJ133" s="79">
        <f>AJ132+Observaciones!$F132-AH133-AG133-AI133-AK132</f>
        <v>7.5000076189891436</v>
      </c>
      <c r="AK133" s="79">
        <f>MAX(0,(AJ133-Constantes!$D$14)*(1-EXP(-Constantes!$D$22)))</f>
        <v>2.5953074011233301E-7</v>
      </c>
      <c r="AL133" s="79">
        <f t="shared" si="15"/>
        <v>124.15006127928358</v>
      </c>
      <c r="AM133" s="79">
        <f>MAX(0,(AL133-Constantes!$D$13)*(1-EXP(-Constantes!$D$23)))</f>
        <v>0.7946642631327826</v>
      </c>
      <c r="AN133" s="79">
        <f t="shared" si="16"/>
        <v>0.79466452266352272</v>
      </c>
      <c r="AO133" s="79">
        <f>0.0526*AH133*Observaciones!$F132^1.218</f>
        <v>0</v>
      </c>
      <c r="AP133" s="79">
        <f>AO133*Constantes!$F$29</f>
        <v>0</v>
      </c>
      <c r="AQ133" s="79">
        <f t="shared" si="17"/>
        <v>0</v>
      </c>
      <c r="AR133" s="16"/>
      <c r="AS133" s="78">
        <v>127</v>
      </c>
      <c r="AT133" s="79">
        <f>0.0526*Observaciones!$F132^2.218</f>
        <v>0</v>
      </c>
      <c r="AU133" s="79">
        <f>IF(Observaciones!$F132&gt;0.05*$AY$7,((Observaciones!$F132-0.05*$AY$7)^2)/(Observaciones!$F132+0.95*$AY$7),0)</f>
        <v>0</v>
      </c>
      <c r="AV133" s="79">
        <f>0.0526*AU133*Observaciones!$F132^1.218</f>
        <v>0</v>
      </c>
      <c r="AW133" s="30"/>
      <c r="AX133" s="30"/>
      <c r="AY133" s="110"/>
      <c r="AZ133" s="41"/>
    </row>
    <row r="134" spans="2:52" s="3" customFormat="1" x14ac:dyDescent="0.3">
      <c r="B134" s="40"/>
      <c r="C134" s="78">
        <v>128</v>
      </c>
      <c r="D134" s="136">
        <f>ETo!$I133*((1-Constantes!$D$19)*ETo!$K133+ETo!$L133)</f>
        <v>2.8353307091280495</v>
      </c>
      <c r="E134" s="79">
        <f>MIN(D134*Constantes!$D$17,0.8*(H133+Observaciones!$F133-F134-G134-Constantes!$D$14))</f>
        <v>1.676635190577258E-5</v>
      </c>
      <c r="F134" s="79">
        <f>IF(Observaciones!$F133&gt;0.05*Constantes!$D$18,((Observaciones!$F133-0.05*Constantes!$D$18)^2)/(Observaciones!$F133+0.95*Constantes!$D$18),0)</f>
        <v>0</v>
      </c>
      <c r="G134" s="79">
        <f>MAX(0,H133+Observaciones!$F133-F134-Constantes!$D$13)</f>
        <v>0</v>
      </c>
      <c r="H134" s="79">
        <f>H133+Observaciones!$F133-F134-E134-G134-I133</f>
        <v>7.500003477683606</v>
      </c>
      <c r="I134" s="79">
        <f>MAX(0,(H134-Constantes!$D$14)*(1-EXP(-Constantes!$D$22)))</f>
        <v>1.1846267045752924E-7</v>
      </c>
      <c r="J134" s="79">
        <f t="shared" si="9"/>
        <v>116.03235775626143</v>
      </c>
      <c r="K134" s="79">
        <f>MAX(0,(J134-Constantes!$D$13)*(1-EXP(-Constantes!$D$23)))</f>
        <v>0.71467859683410362</v>
      </c>
      <c r="L134" s="79">
        <f t="shared" si="10"/>
        <v>0.71467871529677407</v>
      </c>
      <c r="M134" s="79">
        <f>0.0526*F134*Observaciones!$F133^1.218</f>
        <v>0</v>
      </c>
      <c r="N134" s="79">
        <f>M134*Constantes!$D$29</f>
        <v>0</v>
      </c>
      <c r="O134" s="79">
        <f t="shared" si="11"/>
        <v>0</v>
      </c>
      <c r="P134" s="16"/>
      <c r="Q134" s="78">
        <v>128</v>
      </c>
      <c r="R134" s="136">
        <f>ETo!$I133*((1-Constantes!$E$19)*ETo!$K133+ETo!$L133)</f>
        <v>3.1285526887621371</v>
      </c>
      <c r="S134" s="79">
        <f>MIN(R134*Constantes!$E$17,0.8*(V133+Observaciones!$F133-T134-U134-Constantes!$D$14))</f>
        <v>4.4843354004342476E-6</v>
      </c>
      <c r="T134" s="79">
        <f>IF(Observaciones!$F133&gt;0.05*Constantes!$E$18,((Observaciones!$F133-0.05*Constantes!$E$18)^2)/(Observaciones!$F133+0.95*Constantes!$E$18),0)</f>
        <v>0</v>
      </c>
      <c r="U134" s="79">
        <f>MAX(0,V133+Observaciones!$F133-T134-Constantes!$D$13)</f>
        <v>0</v>
      </c>
      <c r="V134" s="79">
        <f>V133+Observaciones!$F133-T134-S134-U134-W133</f>
        <v>7.5000009301426918</v>
      </c>
      <c r="W134" s="79">
        <f>MAX(0,(V134-Constantes!$D$14)*(1-EXP(-Constantes!$D$22)))</f>
        <v>3.1684074704982675E-8</v>
      </c>
      <c r="X134" s="79">
        <f t="shared" si="12"/>
        <v>122.61365264961172</v>
      </c>
      <c r="Y134" s="79">
        <f>MAX(0,(X134-Constantes!$D$13)*(1-EXP(-Constantes!$D$23)))</f>
        <v>0.77952566296060077</v>
      </c>
      <c r="Z134" s="79">
        <f t="shared" si="13"/>
        <v>0.77952569464467547</v>
      </c>
      <c r="AA134" s="79">
        <f>0.0526*T134*Observaciones!$F133^1.218</f>
        <v>0</v>
      </c>
      <c r="AB134" s="79">
        <f>AA134*Constantes!$E$29</f>
        <v>0</v>
      </c>
      <c r="AC134" s="79">
        <f t="shared" si="14"/>
        <v>0</v>
      </c>
      <c r="AD134" s="16"/>
      <c r="AE134" s="78">
        <v>128</v>
      </c>
      <c r="AF134" s="136">
        <f>ETo!$I133*((1-Constantes!$F$19)*ETo!$K133+ETo!$L133)</f>
        <v>3.0866638345286956</v>
      </c>
      <c r="AG134" s="79">
        <f>MIN(AF134*Constantes!$F$17,0.8*(AJ133+Observaciones!$F133-AH134-AI134-Constantes!$D$14))</f>
        <v>6.0951913148699081E-6</v>
      </c>
      <c r="AH134" s="79">
        <f>IF(Observaciones!$F133&gt;0.05*Constantes!$F$18,((Observaciones!$F133-0.05*Constantes!$F$18)^2)/(Observaciones!$F133+0.95*Constantes!$F$18),0)</f>
        <v>0</v>
      </c>
      <c r="AI134" s="79">
        <f>MAX(0,AJ133+Observaciones!$F133-AH134-Constantes!$D$13)</f>
        <v>0</v>
      </c>
      <c r="AJ134" s="79">
        <f>AJ133+Observaciones!$F133-AH134-AG134-AI134-AK133</f>
        <v>7.5000012642670884</v>
      </c>
      <c r="AK134" s="79">
        <f>MAX(0,(AJ134-Constantes!$D$14)*(1-EXP(-Constantes!$D$22)))</f>
        <v>4.3065578248774398E-8</v>
      </c>
      <c r="AL134" s="79">
        <f t="shared" si="15"/>
        <v>123.35539701615079</v>
      </c>
      <c r="AM134" s="79">
        <f>MAX(0,(AL134-Constantes!$D$13)*(1-EXP(-Constantes!$D$23)))</f>
        <v>0.78683424687385406</v>
      </c>
      <c r="AN134" s="79">
        <f t="shared" si="16"/>
        <v>0.78683428993943227</v>
      </c>
      <c r="AO134" s="79">
        <f>0.0526*AH134*Observaciones!$F133^1.218</f>
        <v>0</v>
      </c>
      <c r="AP134" s="79">
        <f>AO134*Constantes!$F$29</f>
        <v>0</v>
      </c>
      <c r="AQ134" s="79">
        <f t="shared" si="17"/>
        <v>0</v>
      </c>
      <c r="AR134" s="16"/>
      <c r="AS134" s="78">
        <v>128</v>
      </c>
      <c r="AT134" s="79">
        <f>0.0526*Observaciones!$F133^2.218</f>
        <v>0</v>
      </c>
      <c r="AU134" s="79">
        <f>IF(Observaciones!$F133&gt;0.05*$AY$7,((Observaciones!$F133-0.05*$AY$7)^2)/(Observaciones!$F133+0.95*$AY$7),0)</f>
        <v>0</v>
      </c>
      <c r="AV134" s="79">
        <f>0.0526*AU134*Observaciones!$F133^1.218</f>
        <v>0</v>
      </c>
      <c r="AW134" s="30"/>
      <c r="AX134" s="30"/>
      <c r="AY134" s="110"/>
      <c r="AZ134" s="41"/>
    </row>
    <row r="135" spans="2:52" s="3" customFormat="1" x14ac:dyDescent="0.3">
      <c r="B135" s="40"/>
      <c r="C135" s="78">
        <v>129</v>
      </c>
      <c r="D135" s="136">
        <f>ETo!$I134*((1-Constantes!$D$19)*ETo!$K134+ETo!$L134)</f>
        <v>2.8580075646092515</v>
      </c>
      <c r="E135" s="79">
        <f>MIN(D135*Constantes!$D$17,0.8*(H134+Observaciones!$F134-F135-G135-Constantes!$D$14))</f>
        <v>0.16000278214688493</v>
      </c>
      <c r="F135" s="79">
        <f>IF(Observaciones!$F134&gt;0.05*Constantes!$D$18,((Observaciones!$F134-0.05*Constantes!$D$18)^2)/(Observaciones!$F134+0.95*Constantes!$D$18),0)</f>
        <v>0</v>
      </c>
      <c r="G135" s="79">
        <f>MAX(0,H134+Observaciones!$F134-F135-Constantes!$D$13)</f>
        <v>0</v>
      </c>
      <c r="H135" s="79">
        <f>H134+Observaciones!$F134-F135-E135-G135-I134</f>
        <v>7.5400005770740508</v>
      </c>
      <c r="I135" s="79">
        <f>MAX(0,(H135-Constantes!$D$14)*(1-EXP(-Constantes!$D$22)))</f>
        <v>1.3625665002668286E-3</v>
      </c>
      <c r="J135" s="79">
        <f t="shared" si="9"/>
        <v>115.31767915942733</v>
      </c>
      <c r="K135" s="79">
        <f>MAX(0,(J135-Constantes!$D$13)*(1-EXP(-Constantes!$D$23)))</f>
        <v>0.70763669839631749</v>
      </c>
      <c r="L135" s="79">
        <f t="shared" si="10"/>
        <v>0.70899926489658427</v>
      </c>
      <c r="M135" s="79">
        <f>0.0526*F135*Observaciones!$F134^1.218</f>
        <v>0</v>
      </c>
      <c r="N135" s="79">
        <f>M135*Constantes!$D$29</f>
        <v>0</v>
      </c>
      <c r="O135" s="79">
        <f t="shared" si="11"/>
        <v>0</v>
      </c>
      <c r="P135" s="16"/>
      <c r="Q135" s="78">
        <v>129</v>
      </c>
      <c r="R135" s="136">
        <f>ETo!$I134*((1-Constantes!$E$19)*ETo!$K134+ETo!$L134)</f>
        <v>3.1536934196446422</v>
      </c>
      <c r="S135" s="79">
        <f>MIN(R135*Constantes!$E$17,0.8*(V134+Observaciones!$F134-T135-U135-Constantes!$D$14))</f>
        <v>0.16000074411415355</v>
      </c>
      <c r="T135" s="79">
        <f>IF(Observaciones!$F134&gt;0.05*Constantes!$E$18,((Observaciones!$F134-0.05*Constantes!$E$18)^2)/(Observaciones!$F134+0.95*Constantes!$E$18),0)</f>
        <v>0</v>
      </c>
      <c r="U135" s="79">
        <f>MAX(0,V134+Observaciones!$F134-T135-Constantes!$D$13)</f>
        <v>0</v>
      </c>
      <c r="V135" s="79">
        <f>V134+Observaciones!$F134-T135-S135-U135-W134</f>
        <v>7.5400001543444635</v>
      </c>
      <c r="W135" s="79">
        <f>MAX(0,(V135-Constantes!$D$14)*(1-EXP(-Constantes!$D$22)))</f>
        <v>1.3625521005452119E-3</v>
      </c>
      <c r="X135" s="79">
        <f t="shared" si="12"/>
        <v>121.83412698665113</v>
      </c>
      <c r="Y135" s="79">
        <f>MAX(0,(X135-Constantes!$D$13)*(1-EXP(-Constantes!$D$23)))</f>
        <v>0.77184481093490254</v>
      </c>
      <c r="Z135" s="79">
        <f t="shared" si="13"/>
        <v>0.77320736303544779</v>
      </c>
      <c r="AA135" s="79">
        <f>0.0526*T135*Observaciones!$F134^1.218</f>
        <v>0</v>
      </c>
      <c r="AB135" s="79">
        <f>AA135*Constantes!$E$29</f>
        <v>0</v>
      </c>
      <c r="AC135" s="79">
        <f t="shared" si="14"/>
        <v>0</v>
      </c>
      <c r="AD135" s="16"/>
      <c r="AE135" s="78">
        <v>129</v>
      </c>
      <c r="AF135" s="136">
        <f>ETo!$I134*((1-Constantes!$F$19)*ETo!$K134+ETo!$L134)</f>
        <v>3.1114525832110158</v>
      </c>
      <c r="AG135" s="79">
        <f>MIN(AF135*Constantes!$F$17,0.8*(AJ134+Observaciones!$F134-AH135-AI135-Constantes!$D$14))</f>
        <v>0.16000101141367085</v>
      </c>
      <c r="AH135" s="79">
        <f>IF(Observaciones!$F134&gt;0.05*Constantes!$F$18,((Observaciones!$F134-0.05*Constantes!$F$18)^2)/(Observaciones!$F134+0.95*Constantes!$F$18),0)</f>
        <v>0</v>
      </c>
      <c r="AI135" s="79">
        <f>MAX(0,AJ134+Observaciones!$F134-AH135-Constantes!$D$13)</f>
        <v>0</v>
      </c>
      <c r="AJ135" s="79">
        <f>AJ134+Observaciones!$F134-AH135-AG135-AI135-AK134</f>
        <v>7.5400002097878387</v>
      </c>
      <c r="AK135" s="79">
        <f>MAX(0,(AJ135-Constantes!$D$14)*(1-EXP(-Constantes!$D$22)))</f>
        <v>1.3625539891501087E-3</v>
      </c>
      <c r="AL135" s="79">
        <f t="shared" si="15"/>
        <v>122.56856276927694</v>
      </c>
      <c r="AM135" s="79">
        <f>MAX(0,(AL135-Constantes!$D$13)*(1-EXP(-Constantes!$D$23)))</f>
        <v>0.77908138163008944</v>
      </c>
      <c r="AN135" s="79">
        <f t="shared" si="16"/>
        <v>0.78044393561923953</v>
      </c>
      <c r="AO135" s="79">
        <f>0.0526*AH135*Observaciones!$F134^1.218</f>
        <v>0</v>
      </c>
      <c r="AP135" s="79">
        <f>AO135*Constantes!$F$29</f>
        <v>0</v>
      </c>
      <c r="AQ135" s="79">
        <f t="shared" si="17"/>
        <v>0</v>
      </c>
      <c r="AR135" s="16"/>
      <c r="AS135" s="78">
        <v>129</v>
      </c>
      <c r="AT135" s="79">
        <f>0.0526*Observaciones!$F134^2.218</f>
        <v>1.4813929535417848E-3</v>
      </c>
      <c r="AU135" s="79">
        <f>IF(Observaciones!$F134&gt;0.05*$AY$7,((Observaciones!$F134-0.05*$AY$7)^2)/(Observaciones!$F134+0.95*$AY$7),0)</f>
        <v>0</v>
      </c>
      <c r="AV135" s="79">
        <f>0.0526*AU135*Observaciones!$F134^1.218</f>
        <v>0</v>
      </c>
      <c r="AW135" s="30"/>
      <c r="AX135" s="30"/>
      <c r="AY135" s="110"/>
      <c r="AZ135" s="41"/>
    </row>
    <row r="136" spans="2:52" s="3" customFormat="1" x14ac:dyDescent="0.3">
      <c r="B136" s="40"/>
      <c r="C136" s="78">
        <v>130</v>
      </c>
      <c r="D136" s="136">
        <f>ETo!$I135*((1-Constantes!$D$19)*ETo!$K135+ETo!$L135)</f>
        <v>2.8742122913518098</v>
      </c>
      <c r="E136" s="79">
        <f>MIN(D136*Constantes!$D$17,0.8*(H135+Observaciones!$F135-F136-G136-Constantes!$D$14))</f>
        <v>3.2000461659240642E-2</v>
      </c>
      <c r="F136" s="79">
        <f>IF(Observaciones!$F135&gt;0.05*Constantes!$D$18,((Observaciones!$F135-0.05*Constantes!$D$18)^2)/(Observaciones!$F135+0.95*Constantes!$D$18),0)</f>
        <v>0</v>
      </c>
      <c r="G136" s="79">
        <f>MAX(0,H135+Observaciones!$F135-F136-Constantes!$D$13)</f>
        <v>0</v>
      </c>
      <c r="H136" s="79">
        <f>H135+Observaciones!$F135-F136-E136-G136-I135</f>
        <v>7.5066375489145436</v>
      </c>
      <c r="I136" s="79">
        <f>MAX(0,(H136-Constantes!$D$14)*(1-EXP(-Constantes!$D$22)))</f>
        <v>2.2609928297026132E-4</v>
      </c>
      <c r="J136" s="79">
        <f t="shared" ref="J136:J199" si="18">J135+G136-K135</f>
        <v>114.61004246103101</v>
      </c>
      <c r="K136" s="79">
        <f>MAX(0,(J136-Constantes!$D$13)*(1-EXP(-Constantes!$D$23)))</f>
        <v>0.70066418546108844</v>
      </c>
      <c r="L136" s="79">
        <f t="shared" ref="L136:L199" si="19">F136+I136+K136</f>
        <v>0.70089028474405868</v>
      </c>
      <c r="M136" s="79">
        <f>0.0526*F136*Observaciones!$F135^1.218</f>
        <v>0</v>
      </c>
      <c r="N136" s="79">
        <f>M136*Constantes!$D$29</f>
        <v>0</v>
      </c>
      <c r="O136" s="79">
        <f t="shared" ref="O136:O199" si="20">N136*1000000/(L136/1000*10000)</f>
        <v>0</v>
      </c>
      <c r="P136" s="16"/>
      <c r="Q136" s="78">
        <v>130</v>
      </c>
      <c r="R136" s="136">
        <f>ETo!$I135*((1-Constantes!$E$19)*ETo!$K135+ETo!$L135)</f>
        <v>3.1717194160719142</v>
      </c>
      <c r="S136" s="79">
        <f>MIN(R136*Constantes!$E$17,0.8*(V135+Observaciones!$F135-T136-U136-Constantes!$D$14))</f>
        <v>3.2000123475570776E-2</v>
      </c>
      <c r="T136" s="79">
        <f>IF(Observaciones!$F135&gt;0.05*Constantes!$E$18,((Observaciones!$F135-0.05*Constantes!$E$18)^2)/(Observaciones!$F135+0.95*Constantes!$E$18),0)</f>
        <v>0</v>
      </c>
      <c r="U136" s="79">
        <f>MAX(0,V135+Observaciones!$F135-T136-Constantes!$D$13)</f>
        <v>0</v>
      </c>
      <c r="V136" s="79">
        <f>V135+Observaciones!$F135-T136-S136-U136-W135</f>
        <v>7.5066374787683472</v>
      </c>
      <c r="W136" s="79">
        <f>MAX(0,(V136-Constantes!$D$14)*(1-EXP(-Constantes!$D$22)))</f>
        <v>2.2609689353329974E-4</v>
      </c>
      <c r="X136" s="79">
        <f t="shared" ref="X136:X199" si="21">X135+U136-Y135</f>
        <v>121.06228217571622</v>
      </c>
      <c r="Y136" s="79">
        <f>MAX(0,(X136-Constantes!$D$13)*(1-EXP(-Constantes!$D$23)))</f>
        <v>0.76423964017364976</v>
      </c>
      <c r="Z136" s="79">
        <f t="shared" ref="Z136:Z199" si="22">T136+W136+Y136</f>
        <v>0.76446573706718302</v>
      </c>
      <c r="AA136" s="79">
        <f>0.0526*T136*Observaciones!$F135^1.218</f>
        <v>0</v>
      </c>
      <c r="AB136" s="79">
        <f>AA136*Constantes!$E$29</f>
        <v>0</v>
      </c>
      <c r="AC136" s="79">
        <f t="shared" ref="AC136:AC199" si="23">AB136*1000000/(Z136/1000*10000)</f>
        <v>0</v>
      </c>
      <c r="AD136" s="16"/>
      <c r="AE136" s="78">
        <v>130</v>
      </c>
      <c r="AF136" s="136">
        <f>ETo!$I135*((1-Constantes!$F$19)*ETo!$K135+ETo!$L135)</f>
        <v>3.1292183982547561</v>
      </c>
      <c r="AG136" s="79">
        <f>MIN(AF136*Constantes!$F$17,0.8*(AJ135+Observaciones!$F135-AH136-AI136-Constantes!$D$14))</f>
        <v>3.2000167830270952E-2</v>
      </c>
      <c r="AH136" s="79">
        <f>IF(Observaciones!$F135&gt;0.05*Constantes!$F$18,((Observaciones!$F135-0.05*Constantes!$F$18)^2)/(Observaciones!$F135+0.95*Constantes!$F$18),0)</f>
        <v>0</v>
      </c>
      <c r="AI136" s="79">
        <f>MAX(0,AJ135+Observaciones!$F135-AH136-Constantes!$D$13)</f>
        <v>0</v>
      </c>
      <c r="AJ136" s="79">
        <f>AJ135+Observaciones!$F135-AH136-AG136-AI136-AK135</f>
        <v>7.5066374879684181</v>
      </c>
      <c r="AK136" s="79">
        <f>MAX(0,(AJ136-Constantes!$D$14)*(1-EXP(-Constantes!$D$22)))</f>
        <v>2.2609720692148968E-4</v>
      </c>
      <c r="AL136" s="79">
        <f t="shared" ref="AL136:AL199" si="24">AL135+AI136-AM135</f>
        <v>121.78948138764684</v>
      </c>
      <c r="AM136" s="79">
        <f>MAX(0,(AL136-Constantes!$D$13)*(1-EXP(-Constantes!$D$23)))</f>
        <v>0.77140490721416011</v>
      </c>
      <c r="AN136" s="79">
        <f t="shared" ref="AN136:AN199" si="25">AH136+AK136+AM136</f>
        <v>0.77163100442108157</v>
      </c>
      <c r="AO136" s="79">
        <f>0.0526*AH136*Observaciones!$F135^1.218</f>
        <v>0</v>
      </c>
      <c r="AP136" s="79">
        <f>AO136*Constantes!$F$29</f>
        <v>0</v>
      </c>
      <c r="AQ136" s="79">
        <f t="shared" ref="AQ136:AQ199" si="26">AP136*1000000/(AN136/1000*10000)</f>
        <v>0</v>
      </c>
      <c r="AR136" s="16"/>
      <c r="AS136" s="78">
        <v>130</v>
      </c>
      <c r="AT136" s="79">
        <f>0.0526*Observaciones!$F135^2.218</f>
        <v>0</v>
      </c>
      <c r="AU136" s="79">
        <f>IF(Observaciones!$F135&gt;0.05*$AY$7,((Observaciones!$F135-0.05*$AY$7)^2)/(Observaciones!$F135+0.95*$AY$7),0)</f>
        <v>0</v>
      </c>
      <c r="AV136" s="79">
        <f>0.0526*AU136*Observaciones!$F135^1.218</f>
        <v>0</v>
      </c>
      <c r="AW136" s="30"/>
      <c r="AX136" s="30"/>
      <c r="AY136" s="110"/>
      <c r="AZ136" s="41"/>
    </row>
    <row r="137" spans="2:52" s="3" customFormat="1" x14ac:dyDescent="0.3">
      <c r="B137" s="40"/>
      <c r="C137" s="78">
        <v>131</v>
      </c>
      <c r="D137" s="136">
        <f>ETo!$I136*((1-Constantes!$D$19)*ETo!$K136+ETo!$L136)</f>
        <v>2.8518674253958451</v>
      </c>
      <c r="E137" s="79">
        <f>MIN(D137*Constantes!$D$17,0.8*(H136+Observaciones!$F136-F137-G137-Constantes!$D$14))</f>
        <v>5.3100391316348809E-3</v>
      </c>
      <c r="F137" s="79">
        <f>IF(Observaciones!$F136&gt;0.05*Constantes!$D$18,((Observaciones!$F136-0.05*Constantes!$D$18)^2)/(Observaciones!$F136+0.95*Constantes!$D$18),0)</f>
        <v>0</v>
      </c>
      <c r="G137" s="79">
        <f>MAX(0,H136+Observaciones!$F136-F137-Constantes!$D$13)</f>
        <v>0</v>
      </c>
      <c r="H137" s="79">
        <f>H136+Observaciones!$F136-F137-E137-G137-I136</f>
        <v>7.5011014104999392</v>
      </c>
      <c r="I137" s="79">
        <f>MAX(0,(H137-Constantes!$D$14)*(1-EXP(-Constantes!$D$22)))</f>
        <v>3.7518084988649272E-5</v>
      </c>
      <c r="J137" s="79">
        <f t="shared" si="18"/>
        <v>113.90937827556992</v>
      </c>
      <c r="K137" s="79">
        <f>MAX(0,(J137-Constantes!$D$13)*(1-EXP(-Constantes!$D$23)))</f>
        <v>0.69376037435653326</v>
      </c>
      <c r="L137" s="79">
        <f t="shared" si="19"/>
        <v>0.6937978924415219</v>
      </c>
      <c r="M137" s="79">
        <f>0.0526*F137*Observaciones!$F136^1.218</f>
        <v>0</v>
      </c>
      <c r="N137" s="79">
        <f>M137*Constantes!$D$29</f>
        <v>0</v>
      </c>
      <c r="O137" s="79">
        <f t="shared" si="20"/>
        <v>0</v>
      </c>
      <c r="P137" s="16"/>
      <c r="Q137" s="78">
        <v>131</v>
      </c>
      <c r="R137" s="136">
        <f>ETo!$I136*((1-Constantes!$E$19)*ETo!$K136+ETo!$L136)</f>
        <v>3.1477187527184891</v>
      </c>
      <c r="S137" s="79">
        <f>MIN(R137*Constantes!$E$17,0.8*(V136+Observaciones!$F136-T137-U137-Constantes!$D$14))</f>
        <v>5.3099830146777554E-3</v>
      </c>
      <c r="T137" s="79">
        <f>IF(Observaciones!$F136&gt;0.05*Constantes!$E$18,((Observaciones!$F136-0.05*Constantes!$E$18)^2)/(Observaciones!$F136+0.95*Constantes!$E$18),0)</f>
        <v>0</v>
      </c>
      <c r="U137" s="79">
        <f>MAX(0,V136+Observaciones!$F136-T137-Constantes!$D$13)</f>
        <v>0</v>
      </c>
      <c r="V137" s="79">
        <f>V136+Observaciones!$F136-T137-S137-U137-W136</f>
        <v>7.5011013988601354</v>
      </c>
      <c r="W137" s="79">
        <f>MAX(0,(V137-Constantes!$D$14)*(1-EXP(-Constantes!$D$22)))</f>
        <v>3.7517688494201673E-5</v>
      </c>
      <c r="X137" s="79">
        <f t="shared" si="21"/>
        <v>120.29804253554256</v>
      </c>
      <c r="Y137" s="79">
        <f>MAX(0,(X137-Constantes!$D$13)*(1-EXP(-Constantes!$D$23)))</f>
        <v>0.75670940497131822</v>
      </c>
      <c r="Z137" s="79">
        <f t="shared" si="22"/>
        <v>0.75674692265981247</v>
      </c>
      <c r="AA137" s="79">
        <f>0.0526*T137*Observaciones!$F136^1.218</f>
        <v>0</v>
      </c>
      <c r="AB137" s="79">
        <f>AA137*Constantes!$E$29</f>
        <v>0</v>
      </c>
      <c r="AC137" s="79">
        <f t="shared" si="23"/>
        <v>0</v>
      </c>
      <c r="AD137" s="16"/>
      <c r="AE137" s="78">
        <v>131</v>
      </c>
      <c r="AF137" s="136">
        <f>ETo!$I136*((1-Constantes!$F$19)*ETo!$K136+ETo!$L136)</f>
        <v>3.1054542773866833</v>
      </c>
      <c r="AG137" s="79">
        <f>MIN(AF137*Constantes!$F$17,0.8*(AJ136+Observaciones!$F136-AH137-AI137-Constantes!$D$14))</f>
        <v>5.3099903747344974E-3</v>
      </c>
      <c r="AH137" s="79">
        <f>IF(Observaciones!$F136&gt;0.05*Constantes!$F$18,((Observaciones!$F136-0.05*Constantes!$F$18)^2)/(Observaciones!$F136+0.95*Constantes!$F$18),0)</f>
        <v>0</v>
      </c>
      <c r="AI137" s="79">
        <f>MAX(0,AJ136+Observaciones!$F136-AH137-Constantes!$D$13)</f>
        <v>0</v>
      </c>
      <c r="AJ137" s="79">
        <f>AJ136+Observaciones!$F136-AH137-AG137-AI137-AK136</f>
        <v>7.5011014003867622</v>
      </c>
      <c r="AK137" s="79">
        <f>MAX(0,(AJ137-Constantes!$D$14)*(1-EXP(-Constantes!$D$22)))</f>
        <v>3.751774049671569E-5</v>
      </c>
      <c r="AL137" s="79">
        <f t="shared" si="24"/>
        <v>121.01807648043268</v>
      </c>
      <c r="AM137" s="79">
        <f>MAX(0,(AL137-Constantes!$D$13)*(1-EXP(-Constantes!$D$23)))</f>
        <v>0.76380407092904479</v>
      </c>
      <c r="AN137" s="79">
        <f t="shared" si="25"/>
        <v>0.76384158866954155</v>
      </c>
      <c r="AO137" s="79">
        <f>0.0526*AH137*Observaciones!$F136^1.218</f>
        <v>0</v>
      </c>
      <c r="AP137" s="79">
        <f>AO137*Constantes!$F$29</f>
        <v>0</v>
      </c>
      <c r="AQ137" s="79">
        <f t="shared" si="26"/>
        <v>0</v>
      </c>
      <c r="AR137" s="16"/>
      <c r="AS137" s="78">
        <v>131</v>
      </c>
      <c r="AT137" s="79">
        <f>0.0526*Observaciones!$F136^2.218</f>
        <v>0</v>
      </c>
      <c r="AU137" s="79">
        <f>IF(Observaciones!$F136&gt;0.05*$AY$7,((Observaciones!$F136-0.05*$AY$7)^2)/(Observaciones!$F136+0.95*$AY$7),0)</f>
        <v>0</v>
      </c>
      <c r="AV137" s="79">
        <f>0.0526*AU137*Observaciones!$F136^1.218</f>
        <v>0</v>
      </c>
      <c r="AW137" s="30"/>
      <c r="AX137" s="30"/>
      <c r="AY137" s="110"/>
      <c r="AZ137" s="41"/>
    </row>
    <row r="138" spans="2:52" s="3" customFormat="1" x14ac:dyDescent="0.3">
      <c r="B138" s="40"/>
      <c r="C138" s="78">
        <v>132</v>
      </c>
      <c r="D138" s="136">
        <f>ETo!$I137*((1-Constantes!$D$19)*ETo!$K137+ETo!$L137)</f>
        <v>2.7726328488861487</v>
      </c>
      <c r="E138" s="79">
        <f>MIN(D138*Constantes!$D$17,0.8*(H137+Observaciones!$F137-F138-G138-Constantes!$D$14))</f>
        <v>8.8112839995133649E-4</v>
      </c>
      <c r="F138" s="79">
        <f>IF(Observaciones!$F137&gt;0.05*Constantes!$D$18,((Observaciones!$F137-0.05*Constantes!$D$18)^2)/(Observaciones!$F137+0.95*Constantes!$D$18),0)</f>
        <v>0</v>
      </c>
      <c r="G138" s="79">
        <f>MAX(0,H137+Observaciones!$F137-F138-Constantes!$D$13)</f>
        <v>0</v>
      </c>
      <c r="H138" s="79">
        <f>H137+Observaciones!$F137-F138-E138-G138-I137</f>
        <v>7.5001827640149985</v>
      </c>
      <c r="I138" s="79">
        <f>MAX(0,(H138-Constantes!$D$14)*(1-EXP(-Constantes!$D$22)))</f>
        <v>6.2256132912836385E-6</v>
      </c>
      <c r="J138" s="79">
        <f t="shared" si="18"/>
        <v>113.21561790121339</v>
      </c>
      <c r="K138" s="79">
        <f>MAX(0,(J138-Constantes!$D$13)*(1-EXP(-Constantes!$D$23)))</f>
        <v>0.68692458814715107</v>
      </c>
      <c r="L138" s="79">
        <f t="shared" si="19"/>
        <v>0.6869308137604424</v>
      </c>
      <c r="M138" s="79">
        <f>0.0526*F138*Observaciones!$F137^1.218</f>
        <v>0</v>
      </c>
      <c r="N138" s="79">
        <f>M138*Constantes!$D$29</f>
        <v>0</v>
      </c>
      <c r="O138" s="79">
        <f t="shared" si="20"/>
        <v>0</v>
      </c>
      <c r="P138" s="16"/>
      <c r="Q138" s="78">
        <v>132</v>
      </c>
      <c r="R138" s="136">
        <f>ETo!$I137*((1-Constantes!$E$19)*ETo!$K137+ETo!$L137)</f>
        <v>3.061604126130955</v>
      </c>
      <c r="S138" s="79">
        <f>MIN(R138*Constantes!$E$17,0.8*(V137+Observaciones!$F137-T138-U138-Constantes!$D$14))</f>
        <v>8.8111908810830644E-4</v>
      </c>
      <c r="T138" s="79">
        <f>IF(Observaciones!$F137&gt;0.05*Constantes!$E$18,((Observaciones!$F137-0.05*Constantes!$E$18)^2)/(Observaciones!$F137+0.95*Constantes!$E$18),0)</f>
        <v>0</v>
      </c>
      <c r="U138" s="79">
        <f>MAX(0,V137+Observaciones!$F137-T138-Constantes!$D$13)</f>
        <v>0</v>
      </c>
      <c r="V138" s="79">
        <f>V137+Observaciones!$F137-T138-S138-U138-W137</f>
        <v>7.5001827620835329</v>
      </c>
      <c r="W138" s="79">
        <f>MAX(0,(V138-Constantes!$D$14)*(1-EXP(-Constantes!$D$22)))</f>
        <v>6.2255474984729045E-6</v>
      </c>
      <c r="X138" s="79">
        <f t="shared" si="21"/>
        <v>119.54133313057125</v>
      </c>
      <c r="Y138" s="79">
        <f>MAX(0,(X138-Constantes!$D$13)*(1-EXP(-Constantes!$D$23)))</f>
        <v>0.74925336696999756</v>
      </c>
      <c r="Z138" s="79">
        <f t="shared" si="22"/>
        <v>0.74925959251749608</v>
      </c>
      <c r="AA138" s="79">
        <f>0.0526*T138*Observaciones!$F137^1.218</f>
        <v>0</v>
      </c>
      <c r="AB138" s="79">
        <f>AA138*Constantes!$E$29</f>
        <v>0</v>
      </c>
      <c r="AC138" s="79">
        <f t="shared" si="23"/>
        <v>0</v>
      </c>
      <c r="AD138" s="16"/>
      <c r="AE138" s="78">
        <v>132</v>
      </c>
      <c r="AF138" s="136">
        <f>ETo!$I137*((1-Constantes!$F$19)*ETo!$K137+ETo!$L137)</f>
        <v>3.0203225150959825</v>
      </c>
      <c r="AG138" s="79">
        <f>MIN(AF138*Constantes!$F$17,0.8*(AJ137+Observaciones!$F137-AH138-AI138-Constantes!$D$14))</f>
        <v>8.8112030940976646E-4</v>
      </c>
      <c r="AH138" s="79">
        <f>IF(Observaciones!$F137&gt;0.05*Constantes!$F$18,((Observaciones!$F137-0.05*Constantes!$F$18)^2)/(Observaciones!$F137+0.95*Constantes!$F$18),0)</f>
        <v>0</v>
      </c>
      <c r="AI138" s="79">
        <f>MAX(0,AJ137+Observaciones!$F137-AH138-Constantes!$D$13)</f>
        <v>0</v>
      </c>
      <c r="AJ138" s="79">
        <f>AJ137+Observaciones!$F137-AH138-AG138-AI138-AK137</f>
        <v>7.5001827623368555</v>
      </c>
      <c r="AK138" s="79">
        <f>MAX(0,(AJ138-Constantes!$D$14)*(1-EXP(-Constantes!$D$22)))</f>
        <v>6.225556127573902E-6</v>
      </c>
      <c r="AL138" s="79">
        <f t="shared" si="24"/>
        <v>120.25427240950364</v>
      </c>
      <c r="AM138" s="79">
        <f>MAX(0,(AL138-Constantes!$D$13)*(1-EXP(-Constantes!$D$23)))</f>
        <v>0.75627812749422496</v>
      </c>
      <c r="AN138" s="79">
        <f t="shared" si="25"/>
        <v>0.75628435305035258</v>
      </c>
      <c r="AO138" s="79">
        <f>0.0526*AH138*Observaciones!$F137^1.218</f>
        <v>0</v>
      </c>
      <c r="AP138" s="79">
        <f>AO138*Constantes!$F$29</f>
        <v>0</v>
      </c>
      <c r="AQ138" s="79">
        <f t="shared" si="26"/>
        <v>0</v>
      </c>
      <c r="AR138" s="16"/>
      <c r="AS138" s="78">
        <v>132</v>
      </c>
      <c r="AT138" s="79">
        <f>0.0526*Observaciones!$F137^2.218</f>
        <v>0</v>
      </c>
      <c r="AU138" s="79">
        <f>IF(Observaciones!$F137&gt;0.05*$AY$7,((Observaciones!$F137-0.05*$AY$7)^2)/(Observaciones!$F137+0.95*$AY$7),0)</f>
        <v>0</v>
      </c>
      <c r="AV138" s="79">
        <f>0.0526*AU138*Observaciones!$F137^1.218</f>
        <v>0</v>
      </c>
      <c r="AW138" s="30"/>
      <c r="AX138" s="30"/>
      <c r="AY138" s="110"/>
      <c r="AZ138" s="41"/>
    </row>
    <row r="139" spans="2:52" s="3" customFormat="1" x14ac:dyDescent="0.3">
      <c r="B139" s="40"/>
      <c r="C139" s="78">
        <v>133</v>
      </c>
      <c r="D139" s="136">
        <f>ETo!$I138*((1-Constantes!$D$19)*ETo!$K138+ETo!$L138)</f>
        <v>2.7166247727898978</v>
      </c>
      <c r="E139" s="79">
        <f>MIN(D139*Constantes!$D$17,0.8*(H138+Observaciones!$F138-F139-G139-Constantes!$D$14))</f>
        <v>1.4621121199880351E-4</v>
      </c>
      <c r="F139" s="79">
        <f>IF(Observaciones!$F138&gt;0.05*Constantes!$D$18,((Observaciones!$F138-0.05*Constantes!$D$18)^2)/(Observaciones!$F138+0.95*Constantes!$D$18),0)</f>
        <v>0</v>
      </c>
      <c r="G139" s="79">
        <f>MAX(0,H138+Observaciones!$F138-F139-Constantes!$D$13)</f>
        <v>0</v>
      </c>
      <c r="H139" s="79">
        <f>H138+Observaciones!$F138-F139-E139-G139-I138</f>
        <v>7.500030327189708</v>
      </c>
      <c r="I139" s="79">
        <f>MAX(0,(H139-Constantes!$D$14)*(1-EXP(-Constantes!$D$22)))</f>
        <v>1.0330554148460372E-6</v>
      </c>
      <c r="J139" s="79">
        <f t="shared" si="18"/>
        <v>112.52869331306624</v>
      </c>
      <c r="K139" s="79">
        <f>MAX(0,(J139-Constantes!$D$13)*(1-EXP(-Constantes!$D$23)))</f>
        <v>0.68015615656744732</v>
      </c>
      <c r="L139" s="79">
        <f t="shared" si="19"/>
        <v>0.6801571896228622</v>
      </c>
      <c r="M139" s="79">
        <f>0.0526*F139*Observaciones!$F138^1.218</f>
        <v>0</v>
      </c>
      <c r="N139" s="79">
        <f>M139*Constantes!$D$29</f>
        <v>0</v>
      </c>
      <c r="O139" s="79">
        <f t="shared" si="20"/>
        <v>0</v>
      </c>
      <c r="P139" s="16"/>
      <c r="Q139" s="78">
        <v>133</v>
      </c>
      <c r="R139" s="136">
        <f>ETo!$I138*((1-Constantes!$E$19)*ETo!$K138+ETo!$L138)</f>
        <v>3.0007238754148697</v>
      </c>
      <c r="S139" s="79">
        <f>MIN(R139*Constantes!$E$17,0.8*(V138+Observaciones!$F138-T139-U139-Constantes!$D$14))</f>
        <v>1.4620966682628024E-4</v>
      </c>
      <c r="T139" s="79">
        <f>IF(Observaciones!$F138&gt;0.05*Constantes!$E$18,((Observaciones!$F138-0.05*Constantes!$E$18)^2)/(Observaciones!$F138+0.95*Constantes!$E$18),0)</f>
        <v>0</v>
      </c>
      <c r="U139" s="79">
        <f>MAX(0,V138+Observaciones!$F138-T139-Constantes!$D$13)</f>
        <v>0</v>
      </c>
      <c r="V139" s="79">
        <f>V138+Observaciones!$F138-T139-S139-U139-W138</f>
        <v>7.5000303268692079</v>
      </c>
      <c r="W139" s="79">
        <f>MAX(0,(V139-Constantes!$D$14)*(1-EXP(-Constantes!$D$22)))</f>
        <v>1.0330444974370415E-6</v>
      </c>
      <c r="X139" s="79">
        <f t="shared" si="21"/>
        <v>118.79207976360125</v>
      </c>
      <c r="Y139" s="79">
        <f>MAX(0,(X139-Constantes!$D$13)*(1-EXP(-Constantes!$D$23)))</f>
        <v>0.74187079508699383</v>
      </c>
      <c r="Z139" s="79">
        <f t="shared" si="22"/>
        <v>0.74187182813149122</v>
      </c>
      <c r="AA139" s="79">
        <f>0.0526*T139*Observaciones!$F138^1.218</f>
        <v>0</v>
      </c>
      <c r="AB139" s="79">
        <f>AA139*Constantes!$E$29</f>
        <v>0</v>
      </c>
      <c r="AC139" s="79">
        <f t="shared" si="23"/>
        <v>0</v>
      </c>
      <c r="AD139" s="16"/>
      <c r="AE139" s="78">
        <v>133</v>
      </c>
      <c r="AF139" s="136">
        <f>ETo!$I138*((1-Constantes!$F$19)*ETo!$K138+ETo!$L138)</f>
        <v>2.9601382893255881</v>
      </c>
      <c r="AG139" s="79">
        <f>MIN(AF139*Constantes!$F$17,0.8*(AJ138+Observaciones!$F138-AH139-AI139-Constantes!$D$14))</f>
        <v>1.4620986948443715E-4</v>
      </c>
      <c r="AH139" s="79">
        <f>IF(Observaciones!$F138&gt;0.05*Constantes!$F$18,((Observaciones!$F138-0.05*Constantes!$F$18)^2)/(Observaciones!$F138+0.95*Constantes!$F$18),0)</f>
        <v>0</v>
      </c>
      <c r="AI139" s="79">
        <f>MAX(0,AJ138+Observaciones!$F138-AH139-Constantes!$D$13)</f>
        <v>0</v>
      </c>
      <c r="AJ139" s="79">
        <f>AJ138+Observaciones!$F138-AH139-AG139-AI139-AK138</f>
        <v>7.5000303269112436</v>
      </c>
      <c r="AK139" s="79">
        <f>MAX(0,(AJ139-Constantes!$D$14)*(1-EXP(-Constantes!$D$22)))</f>
        <v>1.0330459293275806E-6</v>
      </c>
      <c r="AL139" s="79">
        <f t="shared" si="24"/>
        <v>119.49799428200942</v>
      </c>
      <c r="AM139" s="79">
        <f>MAX(0,(AL139-Constantes!$D$13)*(1-EXP(-Constantes!$D$23)))</f>
        <v>0.74882633897260831</v>
      </c>
      <c r="AN139" s="79">
        <f t="shared" si="25"/>
        <v>0.74882737201853766</v>
      </c>
      <c r="AO139" s="79">
        <f>0.0526*AH139*Observaciones!$F138^1.218</f>
        <v>0</v>
      </c>
      <c r="AP139" s="79">
        <f>AO139*Constantes!$F$29</f>
        <v>0</v>
      </c>
      <c r="AQ139" s="79">
        <f t="shared" si="26"/>
        <v>0</v>
      </c>
      <c r="AR139" s="16"/>
      <c r="AS139" s="78">
        <v>133</v>
      </c>
      <c r="AT139" s="79">
        <f>0.0526*Observaciones!$F138^2.218</f>
        <v>0</v>
      </c>
      <c r="AU139" s="79">
        <f>IF(Observaciones!$F138&gt;0.05*$AY$7,((Observaciones!$F138-0.05*$AY$7)^2)/(Observaciones!$F138+0.95*$AY$7),0)</f>
        <v>0</v>
      </c>
      <c r="AV139" s="79">
        <f>0.0526*AU139*Observaciones!$F138^1.218</f>
        <v>0</v>
      </c>
      <c r="AW139" s="30"/>
      <c r="AX139" s="30"/>
      <c r="AY139" s="110"/>
      <c r="AZ139" s="41"/>
    </row>
    <row r="140" spans="2:52" s="3" customFormat="1" x14ac:dyDescent="0.3">
      <c r="B140" s="40"/>
      <c r="C140" s="78">
        <v>134</v>
      </c>
      <c r="D140" s="136">
        <f>ETo!$I139*((1-Constantes!$D$19)*ETo!$K139+ETo!$L139)</f>
        <v>2.7018590740028845</v>
      </c>
      <c r="E140" s="79">
        <f>MIN(D140*Constantes!$D$17,0.8*(H139+Observaciones!$F139-F140-G140-Constantes!$D$14))</f>
        <v>2.4261751766374575E-5</v>
      </c>
      <c r="F140" s="79">
        <f>IF(Observaciones!$F139&gt;0.05*Constantes!$D$18,((Observaciones!$F139-0.05*Constantes!$D$18)^2)/(Observaciones!$F139+0.95*Constantes!$D$18),0)</f>
        <v>0</v>
      </c>
      <c r="G140" s="79">
        <f>MAX(0,H139+Observaciones!$F139-F140-Constantes!$D$13)</f>
        <v>0</v>
      </c>
      <c r="H140" s="79">
        <f>H139+Observaciones!$F139-F140-E140-G140-I139</f>
        <v>7.5000050323825267</v>
      </c>
      <c r="I140" s="79">
        <f>MAX(0,(H140-Constantes!$D$14)*(1-EXP(-Constantes!$D$22)))</f>
        <v>1.714214231136218E-7</v>
      </c>
      <c r="J140" s="79">
        <f t="shared" si="18"/>
        <v>111.84853715649879</v>
      </c>
      <c r="K140" s="79">
        <f>MAX(0,(J140-Constantes!$D$13)*(1-EXP(-Constantes!$D$23)))</f>
        <v>0.67345441595621314</v>
      </c>
      <c r="L140" s="79">
        <f t="shared" si="19"/>
        <v>0.6734545873776363</v>
      </c>
      <c r="M140" s="79">
        <f>0.0526*F140*Observaciones!$F139^1.218</f>
        <v>0</v>
      </c>
      <c r="N140" s="79">
        <f>M140*Constantes!$D$29</f>
        <v>0</v>
      </c>
      <c r="O140" s="79">
        <f t="shared" si="20"/>
        <v>0</v>
      </c>
      <c r="P140" s="16"/>
      <c r="Q140" s="78">
        <v>134</v>
      </c>
      <c r="R140" s="136">
        <f>ETo!$I139*((1-Constantes!$E$19)*ETo!$K139+ETo!$L139)</f>
        <v>2.984957112303313</v>
      </c>
      <c r="S140" s="79">
        <f>MIN(R140*Constantes!$E$17,0.8*(V139+Observaciones!$F139-T140-U140-Constantes!$D$14))</f>
        <v>2.4261495366317834E-5</v>
      </c>
      <c r="T140" s="79">
        <f>IF(Observaciones!$F139&gt;0.05*Constantes!$E$18,((Observaciones!$F139-0.05*Constantes!$E$18)^2)/(Observaciones!$F139+0.95*Constantes!$E$18),0)</f>
        <v>0</v>
      </c>
      <c r="U140" s="79">
        <f>MAX(0,V139+Observaciones!$F139-T140-Constantes!$D$13)</f>
        <v>0</v>
      </c>
      <c r="V140" s="79">
        <f>V139+Observaciones!$F139-T140-S140-U140-W139</f>
        <v>7.5000050323293443</v>
      </c>
      <c r="W140" s="79">
        <f>MAX(0,(V140-Constantes!$D$14)*(1-EXP(-Constantes!$D$22)))</f>
        <v>1.7141961152763247E-7</v>
      </c>
      <c r="X140" s="79">
        <f t="shared" si="21"/>
        <v>118.05020896851426</v>
      </c>
      <c r="Y140" s="79">
        <f>MAX(0,(X140-Constantes!$D$13)*(1-EXP(-Constantes!$D$23)))</f>
        <v>0.73456096544314486</v>
      </c>
      <c r="Z140" s="79">
        <f t="shared" si="22"/>
        <v>0.73456113686275637</v>
      </c>
      <c r="AA140" s="79">
        <f>0.0526*T140*Observaciones!$F139^1.218</f>
        <v>0</v>
      </c>
      <c r="AB140" s="79">
        <f>AA140*Constantes!$E$29</f>
        <v>0</v>
      </c>
      <c r="AC140" s="79">
        <f t="shared" si="23"/>
        <v>0</v>
      </c>
      <c r="AD140" s="16"/>
      <c r="AE140" s="78">
        <v>134</v>
      </c>
      <c r="AF140" s="136">
        <f>ETo!$I139*((1-Constantes!$F$19)*ETo!$K139+ETo!$L139)</f>
        <v>2.9445145354032514</v>
      </c>
      <c r="AG140" s="79">
        <f>MIN(AF140*Constantes!$F$17,0.8*(AJ139+Observaciones!$F139-AH140-AI140-Constantes!$D$14))</f>
        <v>2.426152899488443E-5</v>
      </c>
      <c r="AH140" s="79">
        <f>IF(Observaciones!$F139&gt;0.05*Constantes!$F$18,((Observaciones!$F139-0.05*Constantes!$F$18)^2)/(Observaciones!$F139+0.95*Constantes!$F$18),0)</f>
        <v>0</v>
      </c>
      <c r="AI140" s="79">
        <f>MAX(0,AJ139+Observaciones!$F139-AH140-Constantes!$D$13)</f>
        <v>0</v>
      </c>
      <c r="AJ140" s="79">
        <f>AJ139+Observaciones!$F139-AH140-AG140-AI140-AK139</f>
        <v>7.5000050323363192</v>
      </c>
      <c r="AK140" s="79">
        <f>MAX(0,(AJ140-Constantes!$D$14)*(1-EXP(-Constantes!$D$22)))</f>
        <v>1.7141984911714404E-7</v>
      </c>
      <c r="AL140" s="79">
        <f t="shared" si="24"/>
        <v>118.74916794303681</v>
      </c>
      <c r="AM140" s="79">
        <f>MAX(0,(AL140-Constantes!$D$13)*(1-EXP(-Constantes!$D$23)))</f>
        <v>0.74144797469817303</v>
      </c>
      <c r="AN140" s="79">
        <f t="shared" si="25"/>
        <v>0.74144814611802212</v>
      </c>
      <c r="AO140" s="79">
        <f>0.0526*AH140*Observaciones!$F139^1.218</f>
        <v>0</v>
      </c>
      <c r="AP140" s="79">
        <f>AO140*Constantes!$F$29</f>
        <v>0</v>
      </c>
      <c r="AQ140" s="79">
        <f t="shared" si="26"/>
        <v>0</v>
      </c>
      <c r="AR140" s="16"/>
      <c r="AS140" s="78">
        <v>134</v>
      </c>
      <c r="AT140" s="79">
        <f>0.0526*Observaciones!$F139^2.218</f>
        <v>0</v>
      </c>
      <c r="AU140" s="79">
        <f>IF(Observaciones!$F139&gt;0.05*$AY$7,((Observaciones!$F139-0.05*$AY$7)^2)/(Observaciones!$F139+0.95*$AY$7),0)</f>
        <v>0</v>
      </c>
      <c r="AV140" s="79">
        <f>0.0526*AU140*Observaciones!$F139^1.218</f>
        <v>0</v>
      </c>
      <c r="AW140" s="30"/>
      <c r="AX140" s="30"/>
      <c r="AY140" s="110"/>
      <c r="AZ140" s="41"/>
    </row>
    <row r="141" spans="2:52" s="3" customFormat="1" x14ac:dyDescent="0.3">
      <c r="B141" s="40"/>
      <c r="C141" s="78">
        <v>135</v>
      </c>
      <c r="D141" s="136">
        <f>ETo!$I140*((1-Constantes!$D$19)*ETo!$K140+ETo!$L140)</f>
        <v>2.7339857778645609</v>
      </c>
      <c r="E141" s="79">
        <f>MIN(D141*Constantes!$D$17,0.8*(H140+Observaciones!$F140-F141-G141-Constantes!$D$14))</f>
        <v>4.0259060213543312E-6</v>
      </c>
      <c r="F141" s="79">
        <f>IF(Observaciones!$F140&gt;0.05*Constantes!$D$18,((Observaciones!$F140-0.05*Constantes!$D$18)^2)/(Observaciones!$F140+0.95*Constantes!$D$18),0)</f>
        <v>0</v>
      </c>
      <c r="G141" s="79">
        <f>MAX(0,H140+Observaciones!$F140-F141-Constantes!$D$13)</f>
        <v>0</v>
      </c>
      <c r="H141" s="79">
        <f>H140+Observaciones!$F140-F141-E141-G141-I140</f>
        <v>7.5000008350550829</v>
      </c>
      <c r="I141" s="79">
        <f>MAX(0,(H141-Constantes!$D$14)*(1-EXP(-Constantes!$D$22)))</f>
        <v>2.8445041672162698E-8</v>
      </c>
      <c r="J141" s="79">
        <f t="shared" si="18"/>
        <v>111.17508274054258</v>
      </c>
      <c r="K141" s="79">
        <f>MAX(0,(J141-Constantes!$D$13)*(1-EXP(-Constantes!$D$23)))</f>
        <v>0.66681870919145181</v>
      </c>
      <c r="L141" s="79">
        <f t="shared" si="19"/>
        <v>0.66681873763649346</v>
      </c>
      <c r="M141" s="79">
        <f>0.0526*F141*Observaciones!$F140^1.218</f>
        <v>0</v>
      </c>
      <c r="N141" s="79">
        <f>M141*Constantes!$D$29</f>
        <v>0</v>
      </c>
      <c r="O141" s="79">
        <f t="shared" si="20"/>
        <v>0</v>
      </c>
      <c r="P141" s="16"/>
      <c r="Q141" s="78">
        <v>135</v>
      </c>
      <c r="R141" s="136">
        <f>ETo!$I140*((1-Constantes!$E$19)*ETo!$K140+ETo!$L140)</f>
        <v>3.0204957598932887</v>
      </c>
      <c r="S141" s="79">
        <f>MIN(R141*Constantes!$E$17,0.8*(V140+Observaciones!$F140-T141-U141-Constantes!$D$14))</f>
        <v>4.0258634754763989E-6</v>
      </c>
      <c r="T141" s="79">
        <f>IF(Observaciones!$F140&gt;0.05*Constantes!$E$18,((Observaciones!$F140-0.05*Constantes!$E$18)^2)/(Observaciones!$F140+0.95*Constantes!$E$18),0)</f>
        <v>0</v>
      </c>
      <c r="U141" s="79">
        <f>MAX(0,V140+Observaciones!$F140-T141-Constantes!$D$13)</f>
        <v>0</v>
      </c>
      <c r="V141" s="79">
        <f>V140+Observaciones!$F140-T141-S141-U141-W140</f>
        <v>7.500000835046257</v>
      </c>
      <c r="W141" s="79">
        <f>MAX(0,(V141-Constantes!$D$14)*(1-EXP(-Constantes!$D$22)))</f>
        <v>2.8444741032028156E-8</v>
      </c>
      <c r="X141" s="79">
        <f t="shared" si="21"/>
        <v>117.3156480030711</v>
      </c>
      <c r="Y141" s="79">
        <f>MAX(0,(X141-Constantes!$D$13)*(1-EXP(-Constantes!$D$23)))</f>
        <v>0.72732316129184249</v>
      </c>
      <c r="Z141" s="79">
        <f t="shared" si="22"/>
        <v>0.7273231897365835</v>
      </c>
      <c r="AA141" s="79">
        <f>0.0526*T141*Observaciones!$F140^1.218</f>
        <v>0</v>
      </c>
      <c r="AB141" s="79">
        <f>AA141*Constantes!$E$29</f>
        <v>0</v>
      </c>
      <c r="AC141" s="79">
        <f t="shared" si="23"/>
        <v>0</v>
      </c>
      <c r="AD141" s="16"/>
      <c r="AE141" s="78">
        <v>135</v>
      </c>
      <c r="AF141" s="136">
        <f>ETo!$I140*((1-Constantes!$F$19)*ETo!$K140+ETo!$L140)</f>
        <v>2.9795657624606129</v>
      </c>
      <c r="AG141" s="79">
        <f>MIN(AF141*Constantes!$F$17,0.8*(AJ140+Observaciones!$F140-AH141-AI141-Constantes!$D$14))</f>
        <v>4.0258690553685033E-6</v>
      </c>
      <c r="AH141" s="79">
        <f>IF(Observaciones!$F140&gt;0.05*Constantes!$F$18,((Observaciones!$F140-0.05*Constantes!$F$18)^2)/(Observaciones!$F140+0.95*Constantes!$F$18),0)</f>
        <v>0</v>
      </c>
      <c r="AI141" s="79">
        <f>MAX(0,AJ140+Observaciones!$F140-AH141-Constantes!$D$13)</f>
        <v>0</v>
      </c>
      <c r="AJ141" s="79">
        <f>AJ140+Observaciones!$F140-AH141-AG141-AI141-AK140</f>
        <v>7.5000008350474152</v>
      </c>
      <c r="AK141" s="79">
        <f>MAX(0,(AJ141-Constantes!$D$14)*(1-EXP(-Constantes!$D$22)))</f>
        <v>2.8444780484049432E-8</v>
      </c>
      <c r="AL141" s="79">
        <f t="shared" si="24"/>
        <v>118.00771996833863</v>
      </c>
      <c r="AM141" s="79">
        <f>MAX(0,(AL141-Constantes!$D$13)*(1-EXP(-Constantes!$D$23)))</f>
        <v>0.73414231120432305</v>
      </c>
      <c r="AN141" s="79">
        <f t="shared" si="25"/>
        <v>0.73414233964910358</v>
      </c>
      <c r="AO141" s="79">
        <f>0.0526*AH141*Observaciones!$F140^1.218</f>
        <v>0</v>
      </c>
      <c r="AP141" s="79">
        <f>AO141*Constantes!$F$29</f>
        <v>0</v>
      </c>
      <c r="AQ141" s="79">
        <f t="shared" si="26"/>
        <v>0</v>
      </c>
      <c r="AR141" s="16"/>
      <c r="AS141" s="78">
        <v>135</v>
      </c>
      <c r="AT141" s="79">
        <f>0.0526*Observaciones!$F140^2.218</f>
        <v>0</v>
      </c>
      <c r="AU141" s="79">
        <f>IF(Observaciones!$F140&gt;0.05*$AY$7,((Observaciones!$F140-0.05*$AY$7)^2)/(Observaciones!$F140+0.95*$AY$7),0)</f>
        <v>0</v>
      </c>
      <c r="AV141" s="79">
        <f>0.0526*AU141*Observaciones!$F140^1.218</f>
        <v>0</v>
      </c>
      <c r="AW141" s="30"/>
      <c r="AX141" s="30"/>
      <c r="AY141" s="110"/>
      <c r="AZ141" s="41"/>
    </row>
    <row r="142" spans="2:52" s="3" customFormat="1" x14ac:dyDescent="0.3">
      <c r="B142" s="40"/>
      <c r="C142" s="78">
        <v>136</v>
      </c>
      <c r="D142" s="136">
        <f>ETo!$I141*((1-Constantes!$D$19)*ETo!$K141+ETo!$L141)</f>
        <v>2.6575932939996258</v>
      </c>
      <c r="E142" s="79">
        <f>MIN(D142*Constantes!$D$17,0.8*(H141+Observaciones!$F141-F142-G142-Constantes!$D$14))</f>
        <v>6.6804406628762081E-7</v>
      </c>
      <c r="F142" s="79">
        <f>IF(Observaciones!$F141&gt;0.05*Constantes!$D$18,((Observaciones!$F141-0.05*Constantes!$D$18)^2)/(Observaciones!$F141+0.95*Constantes!$D$18),0)</f>
        <v>0</v>
      </c>
      <c r="G142" s="79">
        <f>MAX(0,H141+Observaciones!$F141-F142-Constantes!$D$13)</f>
        <v>0</v>
      </c>
      <c r="H142" s="79">
        <f>H141+Observaciones!$F141-F142-E142-G142-I141</f>
        <v>7.5000001385659747</v>
      </c>
      <c r="I142" s="79">
        <f>MAX(0,(H142-Constantes!$D$14)*(1-EXP(-Constantes!$D$22)))</f>
        <v>4.720065784198744E-9</v>
      </c>
      <c r="J142" s="79">
        <f t="shared" si="18"/>
        <v>110.50826403135113</v>
      </c>
      <c r="K142" s="79">
        <f>MAX(0,(J142-Constantes!$D$13)*(1-EXP(-Constantes!$D$23)))</f>
        <v>0.6602483856259459</v>
      </c>
      <c r="L142" s="79">
        <f t="shared" si="19"/>
        <v>0.66024839034601168</v>
      </c>
      <c r="M142" s="79">
        <f>0.0526*F142*Observaciones!$F141^1.218</f>
        <v>0</v>
      </c>
      <c r="N142" s="79">
        <f>M142*Constantes!$D$29</f>
        <v>0</v>
      </c>
      <c r="O142" s="79">
        <f t="shared" si="20"/>
        <v>0</v>
      </c>
      <c r="P142" s="16"/>
      <c r="Q142" s="78">
        <v>136</v>
      </c>
      <c r="R142" s="136">
        <f>ETo!$I141*((1-Constantes!$E$19)*ETo!$K141+ETo!$L141)</f>
        <v>2.9372574421001572</v>
      </c>
      <c r="S142" s="79">
        <f>MIN(R142*Constantes!$E$17,0.8*(V141+Observaciones!$F141-T142-U142-Constantes!$D$14))</f>
        <v>6.6803700562445564E-7</v>
      </c>
      <c r="T142" s="79">
        <f>IF(Observaciones!$F141&gt;0.05*Constantes!$E$18,((Observaciones!$F141-0.05*Constantes!$E$18)^2)/(Observaciones!$F141+0.95*Constantes!$E$18),0)</f>
        <v>0</v>
      </c>
      <c r="U142" s="79">
        <f>MAX(0,V141+Observaciones!$F141-T142-Constantes!$D$13)</f>
        <v>0</v>
      </c>
      <c r="V142" s="79">
        <f>V141+Observaciones!$F141-T142-S142-U142-W141</f>
        <v>7.500000138564511</v>
      </c>
      <c r="W142" s="79">
        <f>MAX(0,(V142-Constantes!$D$14)*(1-EXP(-Constantes!$D$22)))</f>
        <v>4.7200159245890301E-9</v>
      </c>
      <c r="X142" s="79">
        <f t="shared" si="21"/>
        <v>116.58832484177925</v>
      </c>
      <c r="Y142" s="79">
        <f>MAX(0,(X142-Constantes!$D$13)*(1-EXP(-Constantes!$D$23)))</f>
        <v>0.72015667294875363</v>
      </c>
      <c r="Z142" s="79">
        <f t="shared" si="22"/>
        <v>0.72015667766876956</v>
      </c>
      <c r="AA142" s="79">
        <f>0.0526*T142*Observaciones!$F141^1.218</f>
        <v>0</v>
      </c>
      <c r="AB142" s="79">
        <f>AA142*Constantes!$E$29</f>
        <v>0</v>
      </c>
      <c r="AC142" s="79">
        <f t="shared" si="23"/>
        <v>0</v>
      </c>
      <c r="AD142" s="16"/>
      <c r="AE142" s="78">
        <v>136</v>
      </c>
      <c r="AF142" s="136">
        <f>ETo!$I141*((1-Constantes!$F$19)*ETo!$K141+ETo!$L141)</f>
        <v>2.897305420942939</v>
      </c>
      <c r="AG142" s="79">
        <f>MIN(AF142*Constantes!$F$17,0.8*(AJ141+Observaciones!$F141-AH142-AI142-Constantes!$D$14))</f>
        <v>6.6803793217218301E-7</v>
      </c>
      <c r="AH142" s="79">
        <f>IF(Observaciones!$F141&gt;0.05*Constantes!$F$18,((Observaciones!$F141-0.05*Constantes!$F$18)^2)/(Observaciones!$F141+0.95*Constantes!$F$18),0)</f>
        <v>0</v>
      </c>
      <c r="AI142" s="79">
        <f>MAX(0,AJ141+Observaciones!$F141-AH142-Constantes!$D$13)</f>
        <v>0</v>
      </c>
      <c r="AJ142" s="79">
        <f>AJ141+Observaciones!$F141-AH142-AG142-AI142-AK141</f>
        <v>7.5000001385647019</v>
      </c>
      <c r="AK142" s="79">
        <f>MAX(0,(AJ142-Constantes!$D$14)*(1-EXP(-Constantes!$D$22)))</f>
        <v>4.7200224293318021E-9</v>
      </c>
      <c r="AL142" s="79">
        <f t="shared" si="24"/>
        <v>117.27357765713431</v>
      </c>
      <c r="AM142" s="79">
        <f>MAX(0,(AL142-Constantes!$D$13)*(1-EXP(-Constantes!$D$23)))</f>
        <v>0.72690863215295154</v>
      </c>
      <c r="AN142" s="79">
        <f t="shared" si="25"/>
        <v>0.72690863687297402</v>
      </c>
      <c r="AO142" s="79">
        <f>0.0526*AH142*Observaciones!$F141^1.218</f>
        <v>0</v>
      </c>
      <c r="AP142" s="79">
        <f>AO142*Constantes!$F$29</f>
        <v>0</v>
      </c>
      <c r="AQ142" s="79">
        <f t="shared" si="26"/>
        <v>0</v>
      </c>
      <c r="AR142" s="16"/>
      <c r="AS142" s="78">
        <v>136</v>
      </c>
      <c r="AT142" s="79">
        <f>0.0526*Observaciones!$F141^2.218</f>
        <v>0</v>
      </c>
      <c r="AU142" s="79">
        <f>IF(Observaciones!$F141&gt;0.05*$AY$7,((Observaciones!$F141-0.05*$AY$7)^2)/(Observaciones!$F141+0.95*$AY$7),0)</f>
        <v>0</v>
      </c>
      <c r="AV142" s="79">
        <f>0.0526*AU142*Observaciones!$F141^1.218</f>
        <v>0</v>
      </c>
      <c r="AW142" s="30"/>
      <c r="AX142" s="30"/>
      <c r="AY142" s="110"/>
      <c r="AZ142" s="41"/>
    </row>
    <row r="143" spans="2:52" s="3" customFormat="1" x14ac:dyDescent="0.3">
      <c r="B143" s="40"/>
      <c r="C143" s="78">
        <v>137</v>
      </c>
      <c r="D143" s="136">
        <f>ETo!$I142*((1-Constantes!$D$19)*ETo!$K142+ETo!$L142)</f>
        <v>2.6835685327678624</v>
      </c>
      <c r="E143" s="79">
        <f>MIN(D143*Constantes!$D$17,0.8*(H142+Observaciones!$F142-F143-G143-Constantes!$D$14))</f>
        <v>1.1085277975553254E-7</v>
      </c>
      <c r="F143" s="79">
        <f>IF(Observaciones!$F142&gt;0.05*Constantes!$D$18,((Observaciones!$F142-0.05*Constantes!$D$18)^2)/(Observaciones!$F142+0.95*Constantes!$D$18),0)</f>
        <v>0</v>
      </c>
      <c r="G143" s="79">
        <f>MAX(0,H142+Observaciones!$F142-F143-Constantes!$D$13)</f>
        <v>0</v>
      </c>
      <c r="H143" s="79">
        <f>H142+Observaciones!$F142-F143-E143-G143-I142</f>
        <v>7.5000000229931292</v>
      </c>
      <c r="I143" s="79">
        <f>MAX(0,(H143-Constantes!$D$14)*(1-EXP(-Constantes!$D$22)))</f>
        <v>7.8323038932212815E-10</v>
      </c>
      <c r="J143" s="79">
        <f t="shared" si="18"/>
        <v>109.84801564572518</v>
      </c>
      <c r="K143" s="79">
        <f>MAX(0,(J143-Constantes!$D$13)*(1-EXP(-Constantes!$D$23)))</f>
        <v>0.65374280102345994</v>
      </c>
      <c r="L143" s="79">
        <f t="shared" si="19"/>
        <v>0.65374280180669031</v>
      </c>
      <c r="M143" s="79">
        <f>0.0526*F143*Observaciones!$F142^1.218</f>
        <v>0</v>
      </c>
      <c r="N143" s="79">
        <f>M143*Constantes!$D$29</f>
        <v>0</v>
      </c>
      <c r="O143" s="79">
        <f t="shared" si="20"/>
        <v>0</v>
      </c>
      <c r="P143" s="16"/>
      <c r="Q143" s="78">
        <v>137</v>
      </c>
      <c r="R143" s="136">
        <f>ETo!$I142*((1-Constantes!$E$19)*ETo!$K142+ETo!$L142)</f>
        <v>2.9660967639594253</v>
      </c>
      <c r="S143" s="79">
        <f>MIN(R143*Constantes!$E$17,0.8*(V142+Observaciones!$F142-T143-U143-Constantes!$D$14))</f>
        <v>1.1085160878110401E-7</v>
      </c>
      <c r="T143" s="79">
        <f>IF(Observaciones!$F142&gt;0.05*Constantes!$E$18,((Observaciones!$F142-0.05*Constantes!$E$18)^2)/(Observaciones!$F142+0.95*Constantes!$E$18),0)</f>
        <v>0</v>
      </c>
      <c r="U143" s="79">
        <f>MAX(0,V142+Observaciones!$F142-T143-Constantes!$D$13)</f>
        <v>0</v>
      </c>
      <c r="V143" s="79">
        <f>V142+Observaciones!$F142-T143-S143-U143-W142</f>
        <v>7.5000000229928867</v>
      </c>
      <c r="W143" s="79">
        <f>MAX(0,(V143-Constantes!$D$14)*(1-EXP(-Constantes!$D$22)))</f>
        <v>7.8322212981153846E-10</v>
      </c>
      <c r="X143" s="79">
        <f t="shared" si="21"/>
        <v>115.86816816883051</v>
      </c>
      <c r="Y143" s="79">
        <f>MAX(0,(X143-Constantes!$D$13)*(1-EXP(-Constantes!$D$23)))</f>
        <v>0.71306079772223385</v>
      </c>
      <c r="Z143" s="79">
        <f t="shared" si="22"/>
        <v>0.71306079850545601</v>
      </c>
      <c r="AA143" s="79">
        <f>0.0526*T143*Observaciones!$F142^1.218</f>
        <v>0</v>
      </c>
      <c r="AB143" s="79">
        <f>AA143*Constantes!$E$29</f>
        <v>0</v>
      </c>
      <c r="AC143" s="79">
        <f t="shared" si="23"/>
        <v>0</v>
      </c>
      <c r="AD143" s="16"/>
      <c r="AE143" s="78">
        <v>137</v>
      </c>
      <c r="AF143" s="136">
        <f>ETo!$I142*((1-Constantes!$F$19)*ETo!$K142+ETo!$L142)</f>
        <v>2.9257355880749163</v>
      </c>
      <c r="AG143" s="79">
        <f>MIN(AF143*Constantes!$F$17,0.8*(AJ142+Observaciones!$F142-AH143-AI143-Constantes!$D$14))</f>
        <v>1.1085176154779219E-7</v>
      </c>
      <c r="AH143" s="79">
        <f>IF(Observaciones!$F142&gt;0.05*Constantes!$F$18,((Observaciones!$F142-0.05*Constantes!$F$18)^2)/(Observaciones!$F142+0.95*Constantes!$F$18),0)</f>
        <v>0</v>
      </c>
      <c r="AI143" s="79">
        <f>MAX(0,AJ142+Observaciones!$F142-AH143-Constantes!$D$13)</f>
        <v>0</v>
      </c>
      <c r="AJ143" s="79">
        <f>AJ142+Observaciones!$F142-AH143-AG143-AI143-AK142</f>
        <v>7.5000000229929178</v>
      </c>
      <c r="AK143" s="79">
        <f>MAX(0,(AJ143-Constantes!$D$14)*(1-EXP(-Constantes!$D$22)))</f>
        <v>7.8322318872315258E-10</v>
      </c>
      <c r="AL143" s="79">
        <f t="shared" si="24"/>
        <v>116.54666902498136</v>
      </c>
      <c r="AM143" s="79">
        <f>MAX(0,(AL143-Constantes!$D$13)*(1-EXP(-Constantes!$D$23)))</f>
        <v>0.71974622826420132</v>
      </c>
      <c r="AN143" s="79">
        <f t="shared" si="25"/>
        <v>0.71974622904742447</v>
      </c>
      <c r="AO143" s="79">
        <f>0.0526*AH143*Observaciones!$F142^1.218</f>
        <v>0</v>
      </c>
      <c r="AP143" s="79">
        <f>AO143*Constantes!$F$29</f>
        <v>0</v>
      </c>
      <c r="AQ143" s="79">
        <f t="shared" si="26"/>
        <v>0</v>
      </c>
      <c r="AR143" s="16"/>
      <c r="AS143" s="78">
        <v>137</v>
      </c>
      <c r="AT143" s="79">
        <f>0.0526*Observaciones!$F142^2.218</f>
        <v>0</v>
      </c>
      <c r="AU143" s="79">
        <f>IF(Observaciones!$F142&gt;0.05*$AY$7,((Observaciones!$F142-0.05*$AY$7)^2)/(Observaciones!$F142+0.95*$AY$7),0)</f>
        <v>0</v>
      </c>
      <c r="AV143" s="79">
        <f>0.0526*AU143*Observaciones!$F142^1.218</f>
        <v>0</v>
      </c>
      <c r="AW143" s="30"/>
      <c r="AX143" s="30"/>
      <c r="AY143" s="110"/>
      <c r="AZ143" s="41"/>
    </row>
    <row r="144" spans="2:52" s="3" customFormat="1" x14ac:dyDescent="0.3">
      <c r="B144" s="40"/>
      <c r="C144" s="78">
        <v>138</v>
      </c>
      <c r="D144" s="136">
        <f>ETo!$I143*((1-Constantes!$D$19)*ETo!$K143+ETo!$L143)</f>
        <v>2.6911551193161487</v>
      </c>
      <c r="E144" s="79">
        <f>MIN(D144*Constantes!$D$17,0.8*(H143+Observaciones!$F143-F144-G144-Constantes!$D$14))</f>
        <v>1.8394503342733516E-8</v>
      </c>
      <c r="F144" s="79">
        <f>IF(Observaciones!$F143&gt;0.05*Constantes!$D$18,((Observaciones!$F143-0.05*Constantes!$D$18)^2)/(Observaciones!$F143+0.95*Constantes!$D$18),0)</f>
        <v>0</v>
      </c>
      <c r="G144" s="79">
        <f>MAX(0,H143+Observaciones!$F143-F144-Constantes!$D$13)</f>
        <v>0</v>
      </c>
      <c r="H144" s="79">
        <f>H143+Observaciones!$F143-F144-E144-G144-I143</f>
        <v>7.5000000038153951</v>
      </c>
      <c r="I144" s="79">
        <f>MAX(0,(H144-Constantes!$D$14)*(1-EXP(-Constantes!$D$22)))</f>
        <v>1.2996636408156426E-10</v>
      </c>
      <c r="J144" s="79">
        <f t="shared" si="18"/>
        <v>109.19427284470173</v>
      </c>
      <c r="K144" s="79">
        <f>MAX(0,(J144-Constantes!$D$13)*(1-EXP(-Constantes!$D$23)))</f>
        <v>0.64730131749557185</v>
      </c>
      <c r="L144" s="79">
        <f t="shared" si="19"/>
        <v>0.64730131762553822</v>
      </c>
      <c r="M144" s="79">
        <f>0.0526*F144*Observaciones!$F143^1.218</f>
        <v>0</v>
      </c>
      <c r="N144" s="79">
        <f>M144*Constantes!$D$29</f>
        <v>0</v>
      </c>
      <c r="O144" s="79">
        <f t="shared" si="20"/>
        <v>0</v>
      </c>
      <c r="P144" s="16"/>
      <c r="Q144" s="78">
        <v>138</v>
      </c>
      <c r="R144" s="136">
        <f>ETo!$I143*((1-Constantes!$E$19)*ETo!$K143+ETo!$L143)</f>
        <v>2.9747613278839666</v>
      </c>
      <c r="S144" s="79">
        <f>MIN(R144*Constantes!$E$17,0.8*(V143+Observaciones!$F143-T144-U144-Constantes!$D$14))</f>
        <v>1.8394309364566655E-8</v>
      </c>
      <c r="T144" s="79">
        <f>IF(Observaciones!$F143&gt;0.05*Constantes!$E$18,((Observaciones!$F143-0.05*Constantes!$E$18)^2)/(Observaciones!$F143+0.95*Constantes!$E$18),0)</f>
        <v>0</v>
      </c>
      <c r="U144" s="79">
        <f>MAX(0,V143+Observaciones!$F143-T144-Constantes!$D$13)</f>
        <v>0</v>
      </c>
      <c r="V144" s="79">
        <f>V143+Observaciones!$F143-T144-S144-U144-W143</f>
        <v>7.5000000038153551</v>
      </c>
      <c r="W144" s="79">
        <f>MAX(0,(V144-Constantes!$D$14)*(1-EXP(-Constantes!$D$22)))</f>
        <v>1.2996500262377474E-10</v>
      </c>
      <c r="X144" s="79">
        <f t="shared" si="21"/>
        <v>115.15510737110827</v>
      </c>
      <c r="Y144" s="79">
        <f>MAX(0,(X144-Constantes!$D$13)*(1-EXP(-Constantes!$D$23)))</f>
        <v>0.70603483984442661</v>
      </c>
      <c r="Z144" s="79">
        <f t="shared" si="22"/>
        <v>0.70603483997439165</v>
      </c>
      <c r="AA144" s="79">
        <f>0.0526*T144*Observaciones!$F143^1.218</f>
        <v>0</v>
      </c>
      <c r="AB144" s="79">
        <f>AA144*Constantes!$E$29</f>
        <v>0</v>
      </c>
      <c r="AC144" s="79">
        <f t="shared" si="23"/>
        <v>0</v>
      </c>
      <c r="AD144" s="16"/>
      <c r="AE144" s="78">
        <v>138</v>
      </c>
      <c r="AF144" s="136">
        <f>ETo!$I143*((1-Constantes!$F$19)*ETo!$K143+ETo!$L143)</f>
        <v>2.9342461552314214</v>
      </c>
      <c r="AG144" s="79">
        <f>MIN(AF144*Constantes!$F$17,0.8*(AJ143+Observaciones!$F143-AH144-AI144-Constantes!$D$14))</f>
        <v>1.8394334233562406E-8</v>
      </c>
      <c r="AH144" s="79">
        <f>IF(Observaciones!$F143&gt;0.05*Constantes!$F$18,((Observaciones!$F143-0.05*Constantes!$F$18)^2)/(Observaciones!$F143+0.95*Constantes!$F$18),0)</f>
        <v>0</v>
      </c>
      <c r="AI144" s="79">
        <f>MAX(0,AJ143+Observaciones!$F143-AH144-Constantes!$D$13)</f>
        <v>0</v>
      </c>
      <c r="AJ144" s="79">
        <f>AJ143+Observaciones!$F143-AH144-AG144-AI144-AK143</f>
        <v>7.5000000038153605</v>
      </c>
      <c r="AK144" s="79">
        <f>MAX(0,(AJ144-Constantes!$D$14)*(1-EXP(-Constantes!$D$22)))</f>
        <v>1.2996518415148001E-10</v>
      </c>
      <c r="AL144" s="79">
        <f t="shared" si="24"/>
        <v>115.82692279671716</v>
      </c>
      <c r="AM144" s="79">
        <f>MAX(0,(AL144-Constantes!$D$13)*(1-EXP(-Constantes!$D$23)))</f>
        <v>0.7126543972469187</v>
      </c>
      <c r="AN144" s="79">
        <f t="shared" si="25"/>
        <v>0.71265439737688385</v>
      </c>
      <c r="AO144" s="79">
        <f>0.0526*AH144*Observaciones!$F143^1.218</f>
        <v>0</v>
      </c>
      <c r="AP144" s="79">
        <f>AO144*Constantes!$F$29</f>
        <v>0</v>
      </c>
      <c r="AQ144" s="79">
        <f t="shared" si="26"/>
        <v>0</v>
      </c>
      <c r="AR144" s="16"/>
      <c r="AS144" s="78">
        <v>138</v>
      </c>
      <c r="AT144" s="79">
        <f>0.0526*Observaciones!$F143^2.218</f>
        <v>0</v>
      </c>
      <c r="AU144" s="79">
        <f>IF(Observaciones!$F143&gt;0.05*$AY$7,((Observaciones!$F143-0.05*$AY$7)^2)/(Observaciones!$F143+0.95*$AY$7),0)</f>
        <v>0</v>
      </c>
      <c r="AV144" s="79">
        <f>0.0526*AU144*Observaciones!$F143^1.218</f>
        <v>0</v>
      </c>
      <c r="AW144" s="30"/>
      <c r="AX144" s="30"/>
      <c r="AY144" s="110"/>
      <c r="AZ144" s="41"/>
    </row>
    <row r="145" spans="2:52" s="3" customFormat="1" x14ac:dyDescent="0.3">
      <c r="B145" s="40"/>
      <c r="C145" s="78">
        <v>139</v>
      </c>
      <c r="D145" s="136">
        <f>ETo!$I144*((1-Constantes!$D$19)*ETo!$K144+ETo!$L144)</f>
        <v>2.6164017803611714</v>
      </c>
      <c r="E145" s="79">
        <f>MIN(D145*Constantes!$D$17,0.8*(H144+Observaciones!$F144-F145-G145-Constantes!$D$14))</f>
        <v>3.052316088769658E-9</v>
      </c>
      <c r="F145" s="79">
        <f>IF(Observaciones!$F144&gt;0.05*Constantes!$D$18,((Observaciones!$F144-0.05*Constantes!$D$18)^2)/(Observaciones!$F144+0.95*Constantes!$D$18),0)</f>
        <v>0</v>
      </c>
      <c r="G145" s="79">
        <f>MAX(0,H144+Observaciones!$F144-F145-Constantes!$D$13)</f>
        <v>0</v>
      </c>
      <c r="H145" s="79">
        <f>H144+Observaciones!$F144-F145-E145-G145-I144</f>
        <v>7.5000000006331131</v>
      </c>
      <c r="I145" s="79">
        <f>MAX(0,(H145-Constantes!$D$14)*(1-EXP(-Constantes!$D$22)))</f>
        <v>2.1566156987459193E-11</v>
      </c>
      <c r="J145" s="79">
        <f t="shared" si="18"/>
        <v>108.54697152720615</v>
      </c>
      <c r="K145" s="79">
        <f>MAX(0,(J145-Constantes!$D$13)*(1-EXP(-Constantes!$D$23)))</f>
        <v>0.64092330343912596</v>
      </c>
      <c r="L145" s="79">
        <f t="shared" si="19"/>
        <v>0.64092330346069215</v>
      </c>
      <c r="M145" s="79">
        <f>0.0526*F145*Observaciones!$F144^1.218</f>
        <v>0</v>
      </c>
      <c r="N145" s="79">
        <f>M145*Constantes!$D$29</f>
        <v>0</v>
      </c>
      <c r="O145" s="79">
        <f t="shared" si="20"/>
        <v>0</v>
      </c>
      <c r="P145" s="16"/>
      <c r="Q145" s="78">
        <v>139</v>
      </c>
      <c r="R145" s="136">
        <f>ETo!$I144*((1-Constantes!$E$19)*ETo!$K144+ETo!$L144)</f>
        <v>2.8932732834692665</v>
      </c>
      <c r="S145" s="79">
        <f>MIN(R145*Constantes!$E$17,0.8*(V144+Observaciones!$F144-T145-U145-Constantes!$D$14))</f>
        <v>3.0522841143465488E-9</v>
      </c>
      <c r="T145" s="79">
        <f>IF(Observaciones!$F144&gt;0.05*Constantes!$E$18,((Observaciones!$F144-0.05*Constantes!$E$18)^2)/(Observaciones!$F144+0.95*Constantes!$E$18),0)</f>
        <v>0</v>
      </c>
      <c r="U145" s="79">
        <f>MAX(0,V144+Observaciones!$F144-T145-Constantes!$D$13)</f>
        <v>0</v>
      </c>
      <c r="V145" s="79">
        <f>V144+Observaciones!$F144-T145-S145-U145-W144</f>
        <v>7.500000000633106</v>
      </c>
      <c r="W145" s="79">
        <f>MAX(0,(V145-Constantes!$D$14)*(1-EXP(-Constantes!$D$22)))</f>
        <v>2.1565914950518835E-11</v>
      </c>
      <c r="X145" s="79">
        <f t="shared" si="21"/>
        <v>114.44907253126385</v>
      </c>
      <c r="Y145" s="79">
        <f>MAX(0,(X145-Constantes!$D$13)*(1-EXP(-Constantes!$D$23)))</f>
        <v>0.69907811040304235</v>
      </c>
      <c r="Z145" s="79">
        <f t="shared" si="22"/>
        <v>0.69907811042460821</v>
      </c>
      <c r="AA145" s="79">
        <f>0.0526*T145*Observaciones!$F144^1.218</f>
        <v>0</v>
      </c>
      <c r="AB145" s="79">
        <f>AA145*Constantes!$E$29</f>
        <v>0</v>
      </c>
      <c r="AC145" s="79">
        <f t="shared" si="23"/>
        <v>0</v>
      </c>
      <c r="AD145" s="16"/>
      <c r="AE145" s="78">
        <v>139</v>
      </c>
      <c r="AF145" s="136">
        <f>ETo!$I144*((1-Constantes!$F$19)*ETo!$K144+ETo!$L144)</f>
        <v>2.8537202115966815</v>
      </c>
      <c r="AG145" s="79">
        <f>MIN(AF145*Constantes!$F$17,0.8*(AJ144+Observaciones!$F144-AH145-AI145-Constantes!$D$14))</f>
        <v>3.0522883776029632E-9</v>
      </c>
      <c r="AH145" s="79">
        <f>IF(Observaciones!$F144&gt;0.05*Constantes!$F$18,((Observaciones!$F144-0.05*Constantes!$F$18)^2)/(Observaciones!$F144+0.95*Constantes!$F$18),0)</f>
        <v>0</v>
      </c>
      <c r="AI145" s="79">
        <f>MAX(0,AJ144+Observaciones!$F144-AH145-Constantes!$D$13)</f>
        <v>0</v>
      </c>
      <c r="AJ145" s="79">
        <f>AJ144+Observaciones!$F144-AH145-AG145-AI145-AK144</f>
        <v>7.5000000006331069</v>
      </c>
      <c r="AK145" s="79">
        <f>MAX(0,(AJ145-Constantes!$D$14)*(1-EXP(-Constantes!$D$22)))</f>
        <v>2.1565945205136379E-11</v>
      </c>
      <c r="AL145" s="79">
        <f t="shared" si="24"/>
        <v>115.11426839947023</v>
      </c>
      <c r="AM145" s="79">
        <f>MAX(0,(AL145-Constantes!$D$13)*(1-EXP(-Constantes!$D$23)))</f>
        <v>0.70563244372979184</v>
      </c>
      <c r="AN145" s="79">
        <f t="shared" si="25"/>
        <v>0.70563244375135781</v>
      </c>
      <c r="AO145" s="79">
        <f>0.0526*AH145*Observaciones!$F144^1.218</f>
        <v>0</v>
      </c>
      <c r="AP145" s="79">
        <f>AO145*Constantes!$F$29</f>
        <v>0</v>
      </c>
      <c r="AQ145" s="79">
        <f t="shared" si="26"/>
        <v>0</v>
      </c>
      <c r="AR145" s="16"/>
      <c r="AS145" s="78">
        <v>139</v>
      </c>
      <c r="AT145" s="79">
        <f>0.0526*Observaciones!$F144^2.218</f>
        <v>0</v>
      </c>
      <c r="AU145" s="79">
        <f>IF(Observaciones!$F144&gt;0.05*$AY$7,((Observaciones!$F144-0.05*$AY$7)^2)/(Observaciones!$F144+0.95*$AY$7),0)</f>
        <v>0</v>
      </c>
      <c r="AV145" s="79">
        <f>0.0526*AU145*Observaciones!$F144^1.218</f>
        <v>0</v>
      </c>
      <c r="AW145" s="30"/>
      <c r="AX145" s="30"/>
      <c r="AY145" s="110"/>
      <c r="AZ145" s="41"/>
    </row>
    <row r="146" spans="2:52" s="3" customFormat="1" x14ac:dyDescent="0.3">
      <c r="B146" s="40"/>
      <c r="C146" s="78">
        <v>140</v>
      </c>
      <c r="D146" s="136">
        <f>ETo!$I145*((1-Constantes!$D$19)*ETo!$K145+ETo!$L145)</f>
        <v>2.6883701706147618</v>
      </c>
      <c r="E146" s="79">
        <f>MIN(D146*Constantes!$D$17,0.8*(H145+Observaciones!$F145-F146-G146-Constantes!$D$14))</f>
        <v>5.0649049398998611E-10</v>
      </c>
      <c r="F146" s="79">
        <f>IF(Observaciones!$F145&gt;0.05*Constantes!$D$18,((Observaciones!$F145-0.05*Constantes!$D$18)^2)/(Observaciones!$F145+0.95*Constantes!$D$18),0)</f>
        <v>0</v>
      </c>
      <c r="G146" s="79">
        <f>MAX(0,H145+Observaciones!$F145-F146-Constantes!$D$13)</f>
        <v>0</v>
      </c>
      <c r="H146" s="79">
        <f>H145+Observaciones!$F145-F146-E146-G146-I145</f>
        <v>7.5000000001050564</v>
      </c>
      <c r="I146" s="79">
        <f>MAX(0,(H146-Constantes!$D$14)*(1-EXP(-Constantes!$D$22)))</f>
        <v>3.5786069270415836E-12</v>
      </c>
      <c r="J146" s="79">
        <f t="shared" si="18"/>
        <v>107.90604822376703</v>
      </c>
      <c r="K146" s="79">
        <f>MAX(0,(J146-Constantes!$D$13)*(1-EXP(-Constantes!$D$23)))</f>
        <v>0.63460813347430278</v>
      </c>
      <c r="L146" s="79">
        <f t="shared" si="19"/>
        <v>0.63460813347788136</v>
      </c>
      <c r="M146" s="79">
        <f>0.0526*F146*Observaciones!$F145^1.218</f>
        <v>0</v>
      </c>
      <c r="N146" s="79">
        <f>M146*Constantes!$D$29</f>
        <v>0</v>
      </c>
      <c r="O146" s="79">
        <f t="shared" si="20"/>
        <v>0</v>
      </c>
      <c r="P146" s="16"/>
      <c r="Q146" s="78">
        <v>140</v>
      </c>
      <c r="R146" s="136">
        <f>ETo!$I145*((1-Constantes!$E$19)*ETo!$K145+ETo!$L145)</f>
        <v>2.9724052330340922</v>
      </c>
      <c r="S146" s="79">
        <f>MIN(R146*Constantes!$E$17,0.8*(V145+Observaciones!$F145-T146-U146-Constantes!$D$14))</f>
        <v>5.0648480964810012E-10</v>
      </c>
      <c r="T146" s="79">
        <f>IF(Observaciones!$F145&gt;0.05*Constantes!$E$18,((Observaciones!$F145-0.05*Constantes!$E$18)^2)/(Observaciones!$F145+0.95*Constantes!$E$18),0)</f>
        <v>0</v>
      </c>
      <c r="U146" s="79">
        <f>MAX(0,V145+Observaciones!$F145-T146-Constantes!$D$13)</f>
        <v>0</v>
      </c>
      <c r="V146" s="79">
        <f>V145+Observaciones!$F145-T146-S146-U146-W145</f>
        <v>7.5000000001050555</v>
      </c>
      <c r="W146" s="79">
        <f>MAX(0,(V146-Constantes!$D$14)*(1-EXP(-Constantes!$D$22)))</f>
        <v>3.5785766724240388E-12</v>
      </c>
      <c r="X146" s="79">
        <f t="shared" si="21"/>
        <v>113.74999442086082</v>
      </c>
      <c r="Y146" s="79">
        <f>MAX(0,(X146-Constantes!$D$13)*(1-EXP(-Constantes!$D$23)))</f>
        <v>0.6921899272738079</v>
      </c>
      <c r="Z146" s="79">
        <f t="shared" si="22"/>
        <v>0.69218992727738649</v>
      </c>
      <c r="AA146" s="79">
        <f>0.0526*T146*Observaciones!$F145^1.218</f>
        <v>0</v>
      </c>
      <c r="AB146" s="79">
        <f>AA146*Constantes!$E$29</f>
        <v>0</v>
      </c>
      <c r="AC146" s="79">
        <f t="shared" si="23"/>
        <v>0</v>
      </c>
      <c r="AD146" s="16"/>
      <c r="AE146" s="78">
        <v>140</v>
      </c>
      <c r="AF146" s="136">
        <f>ETo!$I145*((1-Constantes!$F$19)*ETo!$K145+ETo!$L145)</f>
        <v>2.9318287955456168</v>
      </c>
      <c r="AG146" s="79">
        <f>MIN(AF146*Constantes!$F$17,0.8*(AJ145+Observaciones!$F145-AH146-AI146-Constantes!$D$14))</f>
        <v>5.0648552019083581E-10</v>
      </c>
      <c r="AH146" s="79">
        <f>IF(Observaciones!$F145&gt;0.05*Constantes!$F$18,((Observaciones!$F145-0.05*Constantes!$F$18)^2)/(Observaciones!$F145+0.95*Constantes!$F$18),0)</f>
        <v>0</v>
      </c>
      <c r="AI146" s="79">
        <f>MAX(0,AJ145+Observaciones!$F145-AH146-Constantes!$D$13)</f>
        <v>0</v>
      </c>
      <c r="AJ146" s="79">
        <f>AJ145+Observaciones!$F145-AH146-AG146-AI146-AK145</f>
        <v>7.5000000001050555</v>
      </c>
      <c r="AK146" s="79">
        <f>MAX(0,(AJ146-Constantes!$D$14)*(1-EXP(-Constantes!$D$22)))</f>
        <v>3.5785766724240388E-12</v>
      </c>
      <c r="AL146" s="79">
        <f t="shared" si="24"/>
        <v>114.40863595574044</v>
      </c>
      <c r="AM146" s="79">
        <f>MAX(0,(AL146-Constantes!$D$13)*(1-EXP(-Constantes!$D$23)))</f>
        <v>0.6986796791931682</v>
      </c>
      <c r="AN146" s="79">
        <f t="shared" si="25"/>
        <v>0.69867967919674678</v>
      </c>
      <c r="AO146" s="79">
        <f>0.0526*AH146*Observaciones!$F145^1.218</f>
        <v>0</v>
      </c>
      <c r="AP146" s="79">
        <f>AO146*Constantes!$F$29</f>
        <v>0</v>
      </c>
      <c r="AQ146" s="79">
        <f t="shared" si="26"/>
        <v>0</v>
      </c>
      <c r="AR146" s="16"/>
      <c r="AS146" s="78">
        <v>140</v>
      </c>
      <c r="AT146" s="79">
        <f>0.0526*Observaciones!$F145^2.218</f>
        <v>0</v>
      </c>
      <c r="AU146" s="79">
        <f>IF(Observaciones!$F145&gt;0.05*$AY$7,((Observaciones!$F145-0.05*$AY$7)^2)/(Observaciones!$F145+0.95*$AY$7),0)</f>
        <v>0</v>
      </c>
      <c r="AV146" s="79">
        <f>0.0526*AU146*Observaciones!$F145^1.218</f>
        <v>0</v>
      </c>
      <c r="AW146" s="30"/>
      <c r="AX146" s="30"/>
      <c r="AY146" s="110"/>
      <c r="AZ146" s="41"/>
    </row>
    <row r="147" spans="2:52" s="3" customFormat="1" x14ac:dyDescent="0.3">
      <c r="B147" s="40"/>
      <c r="C147" s="78">
        <v>141</v>
      </c>
      <c r="D147" s="136">
        <f>ETo!$I146*((1-Constantes!$D$19)*ETo!$K146+ETo!$L146)</f>
        <v>2.6964479912679327</v>
      </c>
      <c r="E147" s="79">
        <f>MIN(D147*Constantes!$D$17,0.8*(H146+Observaciones!$F146-F147-G147-Constantes!$D$14))</f>
        <v>8.4045126413911938E-11</v>
      </c>
      <c r="F147" s="79">
        <f>IF(Observaciones!$F146&gt;0.05*Constantes!$D$18,((Observaciones!$F146-0.05*Constantes!$D$18)^2)/(Observaciones!$F146+0.95*Constantes!$D$18),0)</f>
        <v>0</v>
      </c>
      <c r="G147" s="79">
        <f>MAX(0,H146+Observaciones!$F146-F147-Constantes!$D$13)</f>
        <v>0</v>
      </c>
      <c r="H147" s="79">
        <f>H146+Observaciones!$F146-F147-E147-G147-I146</f>
        <v>7.5000000000174332</v>
      </c>
      <c r="I147" s="79">
        <f>MAX(0,(H147-Constantes!$D$14)*(1-EXP(-Constantes!$D$22)))</f>
        <v>5.9383763316767584E-13</v>
      </c>
      <c r="J147" s="79">
        <f t="shared" si="18"/>
        <v>107.27144009029273</v>
      </c>
      <c r="K147" s="79">
        <f>MAX(0,(J147-Constantes!$D$13)*(1-EXP(-Constantes!$D$23)))</f>
        <v>0.62835518838329929</v>
      </c>
      <c r="L147" s="79">
        <f t="shared" si="19"/>
        <v>0.62835518838389315</v>
      </c>
      <c r="M147" s="79">
        <f>0.0526*F147*Observaciones!$F146^1.218</f>
        <v>0</v>
      </c>
      <c r="N147" s="79">
        <f>M147*Constantes!$D$29</f>
        <v>0</v>
      </c>
      <c r="O147" s="79">
        <f t="shared" si="20"/>
        <v>0</v>
      </c>
      <c r="P147" s="16"/>
      <c r="Q147" s="78">
        <v>141</v>
      </c>
      <c r="R147" s="136">
        <f>ETo!$I146*((1-Constantes!$E$19)*ETo!$K146+ETo!$L146)</f>
        <v>2.9815476505174399</v>
      </c>
      <c r="S147" s="79">
        <f>MIN(R147*Constantes!$E$17,0.8*(V146+Observaciones!$F146-T147-U147-Constantes!$D$14))</f>
        <v>8.4044415871176175E-11</v>
      </c>
      <c r="T147" s="79">
        <f>IF(Observaciones!$F146&gt;0.05*Constantes!$E$18,((Observaciones!$F146-0.05*Constantes!$E$18)^2)/(Observaciones!$F146+0.95*Constantes!$E$18),0)</f>
        <v>0</v>
      </c>
      <c r="U147" s="79">
        <f>MAX(0,V146+Observaciones!$F146-T147-Constantes!$D$13)</f>
        <v>0</v>
      </c>
      <c r="V147" s="79">
        <f>V146+Observaciones!$F146-T147-S147-U147-W146</f>
        <v>7.5000000000174323</v>
      </c>
      <c r="W147" s="79">
        <f>MAX(0,(V147-Constantes!$D$14)*(1-EXP(-Constantes!$D$22)))</f>
        <v>5.9380737855013112E-13</v>
      </c>
      <c r="X147" s="79">
        <f t="shared" si="21"/>
        <v>113.05780449358701</v>
      </c>
      <c r="Y147" s="79">
        <f>MAX(0,(X147-Constantes!$D$13)*(1-EXP(-Constantes!$D$23)))</f>
        <v>0.68536961505358318</v>
      </c>
      <c r="Z147" s="79">
        <f t="shared" si="22"/>
        <v>0.68536961505417704</v>
      </c>
      <c r="AA147" s="79">
        <f>0.0526*T147*Observaciones!$F146^1.218</f>
        <v>0</v>
      </c>
      <c r="AB147" s="79">
        <f>AA147*Constantes!$E$29</f>
        <v>0</v>
      </c>
      <c r="AC147" s="79">
        <f t="shared" si="23"/>
        <v>0</v>
      </c>
      <c r="AD147" s="16"/>
      <c r="AE147" s="78">
        <v>141</v>
      </c>
      <c r="AF147" s="136">
        <f>ETo!$I146*((1-Constantes!$F$19)*ETo!$K146+ETo!$L146)</f>
        <v>2.9408191277675102</v>
      </c>
      <c r="AG147" s="79">
        <f>MIN(AF147*Constantes!$F$17,0.8*(AJ146+Observaciones!$F146-AH147-AI147-Constantes!$D$14))</f>
        <v>8.4044415871176175E-11</v>
      </c>
      <c r="AH147" s="79">
        <f>IF(Observaciones!$F146&gt;0.05*Constantes!$F$18,((Observaciones!$F146-0.05*Constantes!$F$18)^2)/(Observaciones!$F146+0.95*Constantes!$F$18),0)</f>
        <v>0</v>
      </c>
      <c r="AI147" s="79">
        <f>MAX(0,AJ146+Observaciones!$F146-AH147-Constantes!$D$13)</f>
        <v>0</v>
      </c>
      <c r="AJ147" s="79">
        <f>AJ146+Observaciones!$F146-AH147-AG147-AI147-AK146</f>
        <v>7.5000000000174323</v>
      </c>
      <c r="AK147" s="79">
        <f>MAX(0,(AJ147-Constantes!$D$14)*(1-EXP(-Constantes!$D$22)))</f>
        <v>5.9380737855013112E-13</v>
      </c>
      <c r="AL147" s="79">
        <f t="shared" si="24"/>
        <v>113.70995627654727</v>
      </c>
      <c r="AM147" s="79">
        <f>MAX(0,(AL147-Constantes!$D$13)*(1-EXP(-Constantes!$D$23)))</f>
        <v>0.69179542190154353</v>
      </c>
      <c r="AN147" s="79">
        <f t="shared" si="25"/>
        <v>0.69179542190213739</v>
      </c>
      <c r="AO147" s="79">
        <f>0.0526*AH147*Observaciones!$F146^1.218</f>
        <v>0</v>
      </c>
      <c r="AP147" s="79">
        <f>AO147*Constantes!$F$29</f>
        <v>0</v>
      </c>
      <c r="AQ147" s="79">
        <f t="shared" si="26"/>
        <v>0</v>
      </c>
      <c r="AR147" s="16"/>
      <c r="AS147" s="78">
        <v>141</v>
      </c>
      <c r="AT147" s="79">
        <f>0.0526*Observaciones!$F146^2.218</f>
        <v>0</v>
      </c>
      <c r="AU147" s="79">
        <f>IF(Observaciones!$F146&gt;0.05*$AY$7,((Observaciones!$F146-0.05*$AY$7)^2)/(Observaciones!$F146+0.95*$AY$7),0)</f>
        <v>0</v>
      </c>
      <c r="AV147" s="79">
        <f>0.0526*AU147*Observaciones!$F146^1.218</f>
        <v>0</v>
      </c>
      <c r="AW147" s="30"/>
      <c r="AX147" s="30"/>
      <c r="AY147" s="110"/>
      <c r="AZ147" s="41"/>
    </row>
    <row r="148" spans="2:52" s="3" customFormat="1" x14ac:dyDescent="0.3">
      <c r="B148" s="40"/>
      <c r="C148" s="78">
        <v>142</v>
      </c>
      <c r="D148" s="136">
        <f>ETo!$I147*((1-Constantes!$D$19)*ETo!$K147+ETo!$L147)</f>
        <v>2.6287868546013091</v>
      </c>
      <c r="E148" s="79">
        <f>MIN(D148*Constantes!$D$17,0.8*(H147+Observaciones!$F147-F148-G148-Constantes!$D$14))</f>
        <v>1.3946532817499248E-11</v>
      </c>
      <c r="F148" s="79">
        <f>IF(Observaciones!$F147&gt;0.05*Constantes!$D$18,((Observaciones!$F147-0.05*Constantes!$D$18)^2)/(Observaciones!$F147+0.95*Constantes!$D$18),0)</f>
        <v>0</v>
      </c>
      <c r="G148" s="79">
        <f>MAX(0,H147+Observaciones!$F147-F148-Constantes!$D$13)</f>
        <v>0</v>
      </c>
      <c r="H148" s="79">
        <f>H147+Observaciones!$F147-F148-E148-G148-I147</f>
        <v>7.5000000000028928</v>
      </c>
      <c r="I148" s="79">
        <f>MAX(0,(H148-Constantes!$D$14)*(1-EXP(-Constantes!$D$22)))</f>
        <v>9.8539289343138386E-14</v>
      </c>
      <c r="J148" s="79">
        <f t="shared" si="18"/>
        <v>106.64308490190943</v>
      </c>
      <c r="K148" s="79">
        <f>MAX(0,(J148-Constantes!$D$13)*(1-EXP(-Constantes!$D$23)))</f>
        <v>0.62216385504961291</v>
      </c>
      <c r="L148" s="79">
        <f t="shared" si="19"/>
        <v>0.6221638550497115</v>
      </c>
      <c r="M148" s="79">
        <f>0.0526*F148*Observaciones!$F147^1.218</f>
        <v>0</v>
      </c>
      <c r="N148" s="79">
        <f>M148*Constantes!$D$29</f>
        <v>0</v>
      </c>
      <c r="O148" s="79">
        <f t="shared" si="20"/>
        <v>0</v>
      </c>
      <c r="P148" s="16"/>
      <c r="Q148" s="78">
        <v>142</v>
      </c>
      <c r="R148" s="136">
        <f>ETo!$I147*((1-Constantes!$E$19)*ETo!$K147+ETo!$L147)</f>
        <v>2.9079257788733326</v>
      </c>
      <c r="S148" s="79">
        <f>MIN(R148*Constantes!$E$17,0.8*(V147+Observaciones!$F147-T148-U148-Constantes!$D$14))</f>
        <v>1.3945822274763487E-11</v>
      </c>
      <c r="T148" s="79">
        <f>IF(Observaciones!$F147&gt;0.05*Constantes!$E$18,((Observaciones!$F147-0.05*Constantes!$E$18)^2)/(Observaciones!$F147+0.95*Constantes!$E$18),0)</f>
        <v>0</v>
      </c>
      <c r="U148" s="79">
        <f>MAX(0,V147+Observaciones!$F147-T148-Constantes!$D$13)</f>
        <v>0</v>
      </c>
      <c r="V148" s="79">
        <f>V147+Observaciones!$F147-T148-S148-U148-W147</f>
        <v>7.5000000000028919</v>
      </c>
      <c r="W148" s="79">
        <f>MAX(0,(V148-Constantes!$D$14)*(1-EXP(-Constantes!$D$22)))</f>
        <v>9.8509034725593666E-14</v>
      </c>
      <c r="X148" s="79">
        <f t="shared" si="21"/>
        <v>112.37243487853343</v>
      </c>
      <c r="Y148" s="79">
        <f>MAX(0,(X148-Constantes!$D$13)*(1-EXP(-Constantes!$D$23)))</f>
        <v>0.67861650499413606</v>
      </c>
      <c r="Z148" s="79">
        <f t="shared" si="22"/>
        <v>0.67861650499423454</v>
      </c>
      <c r="AA148" s="79">
        <f>0.0526*T148*Observaciones!$F147^1.218</f>
        <v>0</v>
      </c>
      <c r="AB148" s="79">
        <f>AA148*Constantes!$E$29</f>
        <v>0</v>
      </c>
      <c r="AC148" s="79">
        <f t="shared" si="23"/>
        <v>0</v>
      </c>
      <c r="AD148" s="16"/>
      <c r="AE148" s="78">
        <v>142</v>
      </c>
      <c r="AF148" s="136">
        <f>ETo!$I147*((1-Constantes!$F$19)*ETo!$K147+ETo!$L147)</f>
        <v>2.8680487896916147</v>
      </c>
      <c r="AG148" s="79">
        <f>MIN(AF148*Constantes!$F$17,0.8*(AJ147+Observaciones!$F147-AH148-AI148-Constantes!$D$14))</f>
        <v>1.3945822274763487E-11</v>
      </c>
      <c r="AH148" s="79">
        <f>IF(Observaciones!$F147&gt;0.05*Constantes!$F$18,((Observaciones!$F147-0.05*Constantes!$F$18)^2)/(Observaciones!$F147+0.95*Constantes!$F$18),0)</f>
        <v>0</v>
      </c>
      <c r="AI148" s="79">
        <f>MAX(0,AJ147+Observaciones!$F147-AH148-Constantes!$D$13)</f>
        <v>0</v>
      </c>
      <c r="AJ148" s="79">
        <f>AJ147+Observaciones!$F147-AH148-AG148-AI148-AK147</f>
        <v>7.5000000000028919</v>
      </c>
      <c r="AK148" s="79">
        <f>MAX(0,(AJ148-Constantes!$D$14)*(1-EXP(-Constantes!$D$22)))</f>
        <v>9.8509034725593666E-14</v>
      </c>
      <c r="AL148" s="79">
        <f t="shared" si="24"/>
        <v>113.01816085464573</v>
      </c>
      <c r="AM148" s="79">
        <f>MAX(0,(AL148-Constantes!$D$13)*(1-EXP(-Constantes!$D$23)))</f>
        <v>0.68497899683671548</v>
      </c>
      <c r="AN148" s="79">
        <f t="shared" si="25"/>
        <v>0.68497899683681396</v>
      </c>
      <c r="AO148" s="79">
        <f>0.0526*AH148*Observaciones!$F147^1.218</f>
        <v>0</v>
      </c>
      <c r="AP148" s="79">
        <f>AO148*Constantes!$F$29</f>
        <v>0</v>
      </c>
      <c r="AQ148" s="79">
        <f t="shared" si="26"/>
        <v>0</v>
      </c>
      <c r="AR148" s="16"/>
      <c r="AS148" s="78">
        <v>142</v>
      </c>
      <c r="AT148" s="79">
        <f>0.0526*Observaciones!$F147^2.218</f>
        <v>0</v>
      </c>
      <c r="AU148" s="79">
        <f>IF(Observaciones!$F147&gt;0.05*$AY$7,((Observaciones!$F147-0.05*$AY$7)^2)/(Observaciones!$F147+0.95*$AY$7),0)</f>
        <v>0</v>
      </c>
      <c r="AV148" s="79">
        <f>0.0526*AU148*Observaciones!$F147^1.218</f>
        <v>0</v>
      </c>
      <c r="AW148" s="30"/>
      <c r="AX148" s="30"/>
      <c r="AY148" s="110"/>
      <c r="AZ148" s="41"/>
    </row>
    <row r="149" spans="2:52" s="3" customFormat="1" x14ac:dyDescent="0.3">
      <c r="B149" s="40"/>
      <c r="C149" s="78">
        <v>143</v>
      </c>
      <c r="D149" s="136">
        <f>ETo!$I148*((1-Constantes!$D$19)*ETo!$K148+ETo!$L148)</f>
        <v>2.5653362759684786</v>
      </c>
      <c r="E149" s="79">
        <f>MIN(D149*Constantes!$D$17,0.8*(H148+Observaciones!$F148-F149-G149-Constantes!$D$14))</f>
        <v>2.3142376903706466E-12</v>
      </c>
      <c r="F149" s="79">
        <f>IF(Observaciones!$F148&gt;0.05*Constantes!$D$18,((Observaciones!$F148-0.05*Constantes!$D$18)^2)/(Observaciones!$F148+0.95*Constantes!$D$18),0)</f>
        <v>0</v>
      </c>
      <c r="G149" s="79">
        <f>MAX(0,H148+Observaciones!$F148-F149-Constantes!$D$13)</f>
        <v>0</v>
      </c>
      <c r="H149" s="79">
        <f>H148+Observaciones!$F148-F149-E149-G149-I148</f>
        <v>7.5000000000004796</v>
      </c>
      <c r="I149" s="79">
        <f>MAX(0,(H149-Constantes!$D$14)*(1-EXP(-Constantes!$D$22)))</f>
        <v>1.6337493474146371E-14</v>
      </c>
      <c r="J149" s="79">
        <f t="shared" si="18"/>
        <v>106.02092104685983</v>
      </c>
      <c r="K149" s="79">
        <f>MAX(0,(J149-Constantes!$D$13)*(1-EXP(-Constantes!$D$23)))</f>
        <v>0.61603352639792419</v>
      </c>
      <c r="L149" s="79">
        <f t="shared" si="19"/>
        <v>0.61603352639794051</v>
      </c>
      <c r="M149" s="79">
        <f>0.0526*F149*Observaciones!$F148^1.218</f>
        <v>0</v>
      </c>
      <c r="N149" s="79">
        <f>M149*Constantes!$D$29</f>
        <v>0</v>
      </c>
      <c r="O149" s="79">
        <f t="shared" si="20"/>
        <v>0</v>
      </c>
      <c r="P149" s="16"/>
      <c r="Q149" s="78">
        <v>143</v>
      </c>
      <c r="R149" s="136">
        <f>ETo!$I148*((1-Constantes!$E$19)*ETo!$K148+ETo!$L148)</f>
        <v>2.8387457109821539</v>
      </c>
      <c r="S149" s="79">
        <f>MIN(R149*Constantes!$E$17,0.8*(V148+Observaciones!$F148-T149-U149-Constantes!$D$14))</f>
        <v>2.3135271476348864E-12</v>
      </c>
      <c r="T149" s="79">
        <f>IF(Observaciones!$F148&gt;0.05*Constantes!$E$18,((Observaciones!$F148-0.05*Constantes!$E$18)^2)/(Observaciones!$F148+0.95*Constantes!$E$18),0)</f>
        <v>0</v>
      </c>
      <c r="U149" s="79">
        <f>MAX(0,V148+Observaciones!$F148-T149-Constantes!$D$13)</f>
        <v>0</v>
      </c>
      <c r="V149" s="79">
        <f>V148+Observaciones!$F148-T149-S149-U149-W148</f>
        <v>7.5000000000004796</v>
      </c>
      <c r="W149" s="79">
        <f>MAX(0,(V149-Constantes!$D$14)*(1-EXP(-Constantes!$D$22)))</f>
        <v>1.6337493474146371E-14</v>
      </c>
      <c r="X149" s="79">
        <f t="shared" si="21"/>
        <v>111.69381837353929</v>
      </c>
      <c r="Y149" s="79">
        <f>MAX(0,(X149-Constantes!$D$13)*(1-EXP(-Constantes!$D$23)))</f>
        <v>0.67192993493657016</v>
      </c>
      <c r="Z149" s="79">
        <f t="shared" si="22"/>
        <v>0.67192993493658648</v>
      </c>
      <c r="AA149" s="79">
        <f>0.0526*T149*Observaciones!$F148^1.218</f>
        <v>0</v>
      </c>
      <c r="AB149" s="79">
        <f>AA149*Constantes!$E$29</f>
        <v>0</v>
      </c>
      <c r="AC149" s="79">
        <f t="shared" si="23"/>
        <v>0</v>
      </c>
      <c r="AD149" s="16"/>
      <c r="AE149" s="78">
        <v>143</v>
      </c>
      <c r="AF149" s="136">
        <f>ETo!$I148*((1-Constantes!$F$19)*ETo!$K148+ETo!$L148)</f>
        <v>2.799687220265914</v>
      </c>
      <c r="AG149" s="79">
        <f>MIN(AF149*Constantes!$F$17,0.8*(AJ148+Observaciones!$F148-AH149-AI149-Constantes!$D$14))</f>
        <v>2.3135271476348864E-12</v>
      </c>
      <c r="AH149" s="79">
        <f>IF(Observaciones!$F148&gt;0.05*Constantes!$F$18,((Observaciones!$F148-0.05*Constantes!$F$18)^2)/(Observaciones!$F148+0.95*Constantes!$F$18),0)</f>
        <v>0</v>
      </c>
      <c r="AI149" s="79">
        <f>MAX(0,AJ148+Observaciones!$F148-AH149-Constantes!$D$13)</f>
        <v>0</v>
      </c>
      <c r="AJ149" s="79">
        <f>AJ148+Observaciones!$F148-AH149-AG149-AI149-AK148</f>
        <v>7.5000000000004796</v>
      </c>
      <c r="AK149" s="79">
        <f>MAX(0,(AJ149-Constantes!$D$14)*(1-EXP(-Constantes!$D$22)))</f>
        <v>1.6337493474146371E-14</v>
      </c>
      <c r="AL149" s="79">
        <f t="shared" si="24"/>
        <v>112.33318185780901</v>
      </c>
      <c r="AM149" s="79">
        <f>MAX(0,(AL149-Constantes!$D$13)*(1-EXP(-Constantes!$D$23)))</f>
        <v>0.67822973563159716</v>
      </c>
      <c r="AN149" s="79">
        <f t="shared" si="25"/>
        <v>0.67822973563161348</v>
      </c>
      <c r="AO149" s="79">
        <f>0.0526*AH149*Observaciones!$F148^1.218</f>
        <v>0</v>
      </c>
      <c r="AP149" s="79">
        <f>AO149*Constantes!$F$29</f>
        <v>0</v>
      </c>
      <c r="AQ149" s="79">
        <f t="shared" si="26"/>
        <v>0</v>
      </c>
      <c r="AR149" s="16"/>
      <c r="AS149" s="78">
        <v>143</v>
      </c>
      <c r="AT149" s="79">
        <f>0.0526*Observaciones!$F148^2.218</f>
        <v>0</v>
      </c>
      <c r="AU149" s="79">
        <f>IF(Observaciones!$F148&gt;0.05*$AY$7,((Observaciones!$F148-0.05*$AY$7)^2)/(Observaciones!$F148+0.95*$AY$7),0)</f>
        <v>0</v>
      </c>
      <c r="AV149" s="79">
        <f>0.0526*AU149*Observaciones!$F148^1.218</f>
        <v>0</v>
      </c>
      <c r="AW149" s="30"/>
      <c r="AX149" s="30"/>
      <c r="AY149" s="110"/>
      <c r="AZ149" s="41"/>
    </row>
    <row r="150" spans="2:52" s="3" customFormat="1" x14ac:dyDescent="0.3">
      <c r="B150" s="40"/>
      <c r="C150" s="78">
        <v>144</v>
      </c>
      <c r="D150" s="136">
        <f>ETo!$I149*((1-Constantes!$D$19)*ETo!$K149+ETo!$L149)</f>
        <v>2.5384847281361522</v>
      </c>
      <c r="E150" s="79">
        <f>MIN(D150*Constantes!$D$17,0.8*(H149+Observaciones!$F149-F150-G150-Constantes!$D$14))</f>
        <v>3.836930773104541E-13</v>
      </c>
      <c r="F150" s="79">
        <f>IF(Observaciones!$F149&gt;0.05*Constantes!$D$18,((Observaciones!$F149-0.05*Constantes!$D$18)^2)/(Observaciones!$F149+0.95*Constantes!$D$18),0)</f>
        <v>0</v>
      </c>
      <c r="G150" s="79">
        <f>MAX(0,H149+Observaciones!$F149-F150-Constantes!$D$13)</f>
        <v>0</v>
      </c>
      <c r="H150" s="79">
        <f>H149+Observaciones!$F149-F150-E150-G150-I149</f>
        <v>7.5000000000000799</v>
      </c>
      <c r="I150" s="79">
        <f>MAX(0,(H150-Constantes!$D$14)*(1-EXP(-Constantes!$D$22)))</f>
        <v>2.7229155790243949E-15</v>
      </c>
      <c r="J150" s="79">
        <f t="shared" si="18"/>
        <v>105.4048875204619</v>
      </c>
      <c r="K150" s="79">
        <f>MAX(0,(J150-Constantes!$D$13)*(1-EXP(-Constantes!$D$23)))</f>
        <v>0.60996360133457095</v>
      </c>
      <c r="L150" s="79">
        <f t="shared" si="19"/>
        <v>0.60996360133457372</v>
      </c>
      <c r="M150" s="79">
        <f>0.0526*F150*Observaciones!$F149^1.218</f>
        <v>0</v>
      </c>
      <c r="N150" s="79">
        <f>M150*Constantes!$D$29</f>
        <v>0</v>
      </c>
      <c r="O150" s="79">
        <f t="shared" si="20"/>
        <v>0</v>
      </c>
      <c r="P150" s="16"/>
      <c r="Q150" s="78">
        <v>144</v>
      </c>
      <c r="R150" s="136">
        <f>ETo!$I149*((1-Constantes!$E$19)*ETo!$K149+ETo!$L149)</f>
        <v>2.8096303271726319</v>
      </c>
      <c r="S150" s="79">
        <f>MIN(R150*Constantes!$E$17,0.8*(V149+Observaciones!$F149-T150-U150-Constantes!$D$14))</f>
        <v>3.836930773104541E-13</v>
      </c>
      <c r="T150" s="79">
        <f>IF(Observaciones!$F149&gt;0.05*Constantes!$E$18,((Observaciones!$F149-0.05*Constantes!$E$18)^2)/(Observaciones!$F149+0.95*Constantes!$E$18),0)</f>
        <v>0</v>
      </c>
      <c r="U150" s="79">
        <f>MAX(0,V149+Observaciones!$F149-T150-Constantes!$D$13)</f>
        <v>0</v>
      </c>
      <c r="V150" s="79">
        <f>V149+Observaciones!$F149-T150-S150-U150-W149</f>
        <v>7.5000000000000799</v>
      </c>
      <c r="W150" s="79">
        <f>MAX(0,(V150-Constantes!$D$14)*(1-EXP(-Constantes!$D$22)))</f>
        <v>2.7229155790243949E-15</v>
      </c>
      <c r="X150" s="79">
        <f t="shared" si="21"/>
        <v>111.02188843860272</v>
      </c>
      <c r="Y150" s="79">
        <f>MAX(0,(X150-Constantes!$D$13)*(1-EXP(-Constantes!$D$23)))</f>
        <v>0.66530924924639834</v>
      </c>
      <c r="Z150" s="79">
        <f t="shared" si="22"/>
        <v>0.66530924924640111</v>
      </c>
      <c r="AA150" s="79">
        <f>0.0526*T150*Observaciones!$F149^1.218</f>
        <v>0</v>
      </c>
      <c r="AB150" s="79">
        <f>AA150*Constantes!$E$29</f>
        <v>0</v>
      </c>
      <c r="AC150" s="79">
        <f t="shared" si="23"/>
        <v>0</v>
      </c>
      <c r="AD150" s="16"/>
      <c r="AE150" s="78">
        <v>144</v>
      </c>
      <c r="AF150" s="136">
        <f>ETo!$I149*((1-Constantes!$F$19)*ETo!$K149+ETo!$L149)</f>
        <v>2.770895241595992</v>
      </c>
      <c r="AG150" s="79">
        <f>MIN(AF150*Constantes!$F$17,0.8*(AJ149+Observaciones!$F149-AH150-AI150-Constantes!$D$14))</f>
        <v>3.836930773104541E-13</v>
      </c>
      <c r="AH150" s="79">
        <f>IF(Observaciones!$F149&gt;0.05*Constantes!$F$18,((Observaciones!$F149-0.05*Constantes!$F$18)^2)/(Observaciones!$F149+0.95*Constantes!$F$18),0)</f>
        <v>0</v>
      </c>
      <c r="AI150" s="79">
        <f>MAX(0,AJ149+Observaciones!$F149-AH150-Constantes!$D$13)</f>
        <v>0</v>
      </c>
      <c r="AJ150" s="79">
        <f>AJ149+Observaciones!$F149-AH150-AG150-AI150-AK149</f>
        <v>7.5000000000000799</v>
      </c>
      <c r="AK150" s="79">
        <f>MAX(0,(AJ150-Constantes!$D$14)*(1-EXP(-Constantes!$D$22)))</f>
        <v>2.7229155790243949E-15</v>
      </c>
      <c r="AL150" s="79">
        <f t="shared" si="24"/>
        <v>111.65495212217741</v>
      </c>
      <c r="AM150" s="79">
        <f>MAX(0,(AL150-Constantes!$D$13)*(1-EXP(-Constantes!$D$23)))</f>
        <v>0.67154697650468165</v>
      </c>
      <c r="AN150" s="79">
        <f t="shared" si="25"/>
        <v>0.67154697650468442</v>
      </c>
      <c r="AO150" s="79">
        <f>0.0526*AH150*Observaciones!$F149^1.218</f>
        <v>0</v>
      </c>
      <c r="AP150" s="79">
        <f>AO150*Constantes!$F$29</f>
        <v>0</v>
      </c>
      <c r="AQ150" s="79">
        <f t="shared" si="26"/>
        <v>0</v>
      </c>
      <c r="AR150" s="16"/>
      <c r="AS150" s="78">
        <v>144</v>
      </c>
      <c r="AT150" s="79">
        <f>0.0526*Observaciones!$F149^2.218</f>
        <v>0</v>
      </c>
      <c r="AU150" s="79">
        <f>IF(Observaciones!$F149&gt;0.05*$AY$7,((Observaciones!$F149-0.05*$AY$7)^2)/(Observaciones!$F149+0.95*$AY$7),0)</f>
        <v>0</v>
      </c>
      <c r="AV150" s="79">
        <f>0.0526*AU150*Observaciones!$F149^1.218</f>
        <v>0</v>
      </c>
      <c r="AW150" s="30"/>
      <c r="AX150" s="30"/>
      <c r="AY150" s="110"/>
      <c r="AZ150" s="41"/>
    </row>
    <row r="151" spans="2:52" s="3" customFormat="1" x14ac:dyDescent="0.3">
      <c r="B151" s="40"/>
      <c r="C151" s="78">
        <v>145</v>
      </c>
      <c r="D151" s="136">
        <f>ETo!$I150*((1-Constantes!$D$19)*ETo!$K150+ETo!$L150)</f>
        <v>2.497399175341378</v>
      </c>
      <c r="E151" s="79">
        <f>MIN(D151*Constantes!$D$17,0.8*(H150+Observaciones!$F150-F151-G151-Constantes!$D$14))</f>
        <v>6.3948846218409017E-14</v>
      </c>
      <c r="F151" s="79">
        <f>IF(Observaciones!$F150&gt;0.05*Constantes!$D$18,((Observaciones!$F150-0.05*Constantes!$D$18)^2)/(Observaciones!$F150+0.95*Constantes!$D$18),0)</f>
        <v>0</v>
      </c>
      <c r="G151" s="79">
        <f>MAX(0,H150+Observaciones!$F150-F151-Constantes!$D$13)</f>
        <v>0</v>
      </c>
      <c r="H151" s="79">
        <f>H150+Observaciones!$F150-F151-E151-G151-I150</f>
        <v>7.5000000000000133</v>
      </c>
      <c r="I151" s="79">
        <f>MAX(0,(H151-Constantes!$D$14)*(1-EXP(-Constantes!$D$22)))</f>
        <v>4.5381926317073252E-16</v>
      </c>
      <c r="J151" s="79">
        <f t="shared" si="18"/>
        <v>104.79492391912733</v>
      </c>
      <c r="K151" s="79">
        <f>MAX(0,(J151-Constantes!$D$13)*(1-EXP(-Constantes!$D$23)))</f>
        <v>0.60395348468861043</v>
      </c>
      <c r="L151" s="79">
        <f t="shared" si="19"/>
        <v>0.60395348468861088</v>
      </c>
      <c r="M151" s="79">
        <f>0.0526*F151*Observaciones!$F150^1.218</f>
        <v>0</v>
      </c>
      <c r="N151" s="79">
        <f>M151*Constantes!$D$29</f>
        <v>0</v>
      </c>
      <c r="O151" s="79">
        <f t="shared" si="20"/>
        <v>0</v>
      </c>
      <c r="P151" s="16"/>
      <c r="Q151" s="78">
        <v>145</v>
      </c>
      <c r="R151" s="136">
        <f>ETo!$I150*((1-Constantes!$E$19)*ETo!$K150+ETo!$L150)</f>
        <v>2.7648412987629567</v>
      </c>
      <c r="S151" s="79">
        <f>MIN(R151*Constantes!$E$17,0.8*(V150+Observaciones!$F150-T151-U151-Constantes!$D$14))</f>
        <v>6.3948846218409017E-14</v>
      </c>
      <c r="T151" s="79">
        <f>IF(Observaciones!$F150&gt;0.05*Constantes!$E$18,((Observaciones!$F150-0.05*Constantes!$E$18)^2)/(Observaciones!$F150+0.95*Constantes!$E$18),0)</f>
        <v>0</v>
      </c>
      <c r="U151" s="79">
        <f>MAX(0,V150+Observaciones!$F150-T151-Constantes!$D$13)</f>
        <v>0</v>
      </c>
      <c r="V151" s="79">
        <f>V150+Observaciones!$F150-T151-S151-U151-W150</f>
        <v>7.5000000000000133</v>
      </c>
      <c r="W151" s="79">
        <f>MAX(0,(V151-Constantes!$D$14)*(1-EXP(-Constantes!$D$22)))</f>
        <v>4.5381926317073252E-16</v>
      </c>
      <c r="X151" s="79">
        <f t="shared" si="21"/>
        <v>110.35657918935632</v>
      </c>
      <c r="Y151" s="79">
        <f>MAX(0,(X151-Constantes!$D$13)*(1-EXP(-Constantes!$D$23)))</f>
        <v>0.65875379874925644</v>
      </c>
      <c r="Z151" s="79">
        <f t="shared" si="22"/>
        <v>0.65875379874925688</v>
      </c>
      <c r="AA151" s="79">
        <f>0.0526*T151*Observaciones!$F150^1.218</f>
        <v>0</v>
      </c>
      <c r="AB151" s="79">
        <f>AA151*Constantes!$E$29</f>
        <v>0</v>
      </c>
      <c r="AC151" s="79">
        <f t="shared" si="23"/>
        <v>0</v>
      </c>
      <c r="AD151" s="16"/>
      <c r="AE151" s="78">
        <v>145</v>
      </c>
      <c r="AF151" s="136">
        <f>ETo!$I150*((1-Constantes!$F$19)*ETo!$K150+ETo!$L150)</f>
        <v>2.726635281131303</v>
      </c>
      <c r="AG151" s="79">
        <f>MIN(AF151*Constantes!$F$17,0.8*(AJ150+Observaciones!$F150-AH151-AI151-Constantes!$D$14))</f>
        <v>6.3948846218409017E-14</v>
      </c>
      <c r="AH151" s="79">
        <f>IF(Observaciones!$F150&gt;0.05*Constantes!$F$18,((Observaciones!$F150-0.05*Constantes!$F$18)^2)/(Observaciones!$F150+0.95*Constantes!$F$18),0)</f>
        <v>0</v>
      </c>
      <c r="AI151" s="79">
        <f>MAX(0,AJ150+Observaciones!$F150-AH151-Constantes!$D$13)</f>
        <v>0</v>
      </c>
      <c r="AJ151" s="79">
        <f>AJ150+Observaciones!$F150-AH151-AG151-AI151-AK150</f>
        <v>7.5000000000000133</v>
      </c>
      <c r="AK151" s="79">
        <f>MAX(0,(AJ151-Constantes!$D$14)*(1-EXP(-Constantes!$D$22)))</f>
        <v>4.5381926317073252E-16</v>
      </c>
      <c r="AL151" s="79">
        <f t="shared" si="24"/>
        <v>110.98340514567272</v>
      </c>
      <c r="AM151" s="79">
        <f>MAX(0,(AL151-Constantes!$D$13)*(1-EXP(-Constantes!$D$23)))</f>
        <v>0.66493006419515288</v>
      </c>
      <c r="AN151" s="79">
        <f t="shared" si="25"/>
        <v>0.66493006419515333</v>
      </c>
      <c r="AO151" s="79">
        <f>0.0526*AH151*Observaciones!$F150^1.218</f>
        <v>0</v>
      </c>
      <c r="AP151" s="79">
        <f>AO151*Constantes!$F$29</f>
        <v>0</v>
      </c>
      <c r="AQ151" s="79">
        <f t="shared" si="26"/>
        <v>0</v>
      </c>
      <c r="AR151" s="16"/>
      <c r="AS151" s="78">
        <v>145</v>
      </c>
      <c r="AT151" s="79">
        <f>0.0526*Observaciones!$F150^2.218</f>
        <v>0</v>
      </c>
      <c r="AU151" s="79">
        <f>IF(Observaciones!$F150&gt;0.05*$AY$7,((Observaciones!$F150-0.05*$AY$7)^2)/(Observaciones!$F150+0.95*$AY$7),0)</f>
        <v>0</v>
      </c>
      <c r="AV151" s="79">
        <f>0.0526*AU151*Observaciones!$F150^1.218</f>
        <v>0</v>
      </c>
      <c r="AW151" s="30"/>
      <c r="AX151" s="30"/>
      <c r="AY151" s="110"/>
      <c r="AZ151" s="41"/>
    </row>
    <row r="152" spans="2:52" s="3" customFormat="1" x14ac:dyDescent="0.3">
      <c r="B152" s="40"/>
      <c r="C152" s="78">
        <v>146</v>
      </c>
      <c r="D152" s="136">
        <f>ETo!$I151*((1-Constantes!$D$19)*ETo!$K151+ETo!$L151)</f>
        <v>2.5449925517064891</v>
      </c>
      <c r="E152" s="79">
        <f>MIN(D152*Constantes!$D$17,0.8*(H151+Observaciones!$F151-F152-G152-Constantes!$D$14))</f>
        <v>1.0658141036401503E-14</v>
      </c>
      <c r="F152" s="79">
        <f>IF(Observaciones!$F151&gt;0.05*Constantes!$D$18,((Observaciones!$F151-0.05*Constantes!$D$18)^2)/(Observaciones!$F151+0.95*Constantes!$D$18),0)</f>
        <v>0</v>
      </c>
      <c r="G152" s="79">
        <f>MAX(0,H151+Observaciones!$F151-F152-Constantes!$D$13)</f>
        <v>0</v>
      </c>
      <c r="H152" s="79">
        <f>H151+Observaciones!$F151-F152-E152-G152-I151</f>
        <v>7.5000000000000018</v>
      </c>
      <c r="I152" s="79">
        <f>MAX(0,(H152-Constantes!$D$14)*(1-EXP(-Constantes!$D$22)))</f>
        <v>6.0509235089431002E-17</v>
      </c>
      <c r="J152" s="79">
        <f t="shared" si="18"/>
        <v>104.19097043443871</v>
      </c>
      <c r="K152" s="79">
        <f>MAX(0,(J152-Constantes!$D$13)*(1-EXP(-Constantes!$D$23)))</f>
        <v>0.59800258715346077</v>
      </c>
      <c r="L152" s="79">
        <f t="shared" si="19"/>
        <v>0.59800258715346089</v>
      </c>
      <c r="M152" s="79">
        <f>0.0526*F152*Observaciones!$F151^1.218</f>
        <v>0</v>
      </c>
      <c r="N152" s="79">
        <f>M152*Constantes!$D$29</f>
        <v>0</v>
      </c>
      <c r="O152" s="79">
        <f t="shared" si="20"/>
        <v>0</v>
      </c>
      <c r="P152" s="16"/>
      <c r="Q152" s="78">
        <v>146</v>
      </c>
      <c r="R152" s="136">
        <f>ETo!$I151*((1-Constantes!$E$19)*ETo!$K151+ETo!$L151)</f>
        <v>2.8174555715461445</v>
      </c>
      <c r="S152" s="79">
        <f>MIN(R152*Constantes!$E$17,0.8*(V151+Observaciones!$F151-T152-U152-Constantes!$D$14))</f>
        <v>1.0658141036401503E-14</v>
      </c>
      <c r="T152" s="79">
        <f>IF(Observaciones!$F151&gt;0.05*Constantes!$E$18,((Observaciones!$F151-0.05*Constantes!$E$18)^2)/(Observaciones!$F151+0.95*Constantes!$E$18),0)</f>
        <v>0</v>
      </c>
      <c r="U152" s="79">
        <f>MAX(0,V151+Observaciones!$F151-T152-Constantes!$D$13)</f>
        <v>0</v>
      </c>
      <c r="V152" s="79">
        <f>V151+Observaciones!$F151-T152-S152-U152-W151</f>
        <v>7.5000000000000018</v>
      </c>
      <c r="W152" s="79">
        <f>MAX(0,(V152-Constantes!$D$14)*(1-EXP(-Constantes!$D$22)))</f>
        <v>6.0509235089431002E-17</v>
      </c>
      <c r="X152" s="79">
        <f t="shared" si="21"/>
        <v>109.69782539060706</v>
      </c>
      <c r="Y152" s="79">
        <f>MAX(0,(X152-Constantes!$D$13)*(1-EXP(-Constantes!$D$23)))</f>
        <v>0.65226294066724932</v>
      </c>
      <c r="Z152" s="79">
        <f t="shared" si="22"/>
        <v>0.65226294066724944</v>
      </c>
      <c r="AA152" s="79">
        <f>0.0526*T152*Observaciones!$F151^1.218</f>
        <v>0</v>
      </c>
      <c r="AB152" s="79">
        <f>AA152*Constantes!$E$29</f>
        <v>0</v>
      </c>
      <c r="AC152" s="79">
        <f t="shared" si="23"/>
        <v>0</v>
      </c>
      <c r="AD152" s="16"/>
      <c r="AE152" s="78">
        <v>146</v>
      </c>
      <c r="AF152" s="136">
        <f>ETo!$I151*((1-Constantes!$F$19)*ETo!$K151+ETo!$L151)</f>
        <v>2.7785322829976224</v>
      </c>
      <c r="AG152" s="79">
        <f>MIN(AF152*Constantes!$F$17,0.8*(AJ151+Observaciones!$F151-AH152-AI152-Constantes!$D$14))</f>
        <v>1.0658141036401503E-14</v>
      </c>
      <c r="AH152" s="79">
        <f>IF(Observaciones!$F151&gt;0.05*Constantes!$F$18,((Observaciones!$F151-0.05*Constantes!$F$18)^2)/(Observaciones!$F151+0.95*Constantes!$F$18),0)</f>
        <v>0</v>
      </c>
      <c r="AI152" s="79">
        <f>MAX(0,AJ151+Observaciones!$F151-AH152-Constantes!$D$13)</f>
        <v>0</v>
      </c>
      <c r="AJ152" s="79">
        <f>AJ151+Observaciones!$F151-AH152-AG152-AI152-AK151</f>
        <v>7.5000000000000018</v>
      </c>
      <c r="AK152" s="79">
        <f>MAX(0,(AJ152-Constantes!$D$14)*(1-EXP(-Constantes!$D$22)))</f>
        <v>6.0509235089431002E-17</v>
      </c>
      <c r="AL152" s="79">
        <f t="shared" si="24"/>
        <v>110.31847508147757</v>
      </c>
      <c r="AM152" s="79">
        <f>MAX(0,(AL152-Constantes!$D$13)*(1-EXP(-Constantes!$D$23)))</f>
        <v>0.65837834989863564</v>
      </c>
      <c r="AN152" s="79">
        <f t="shared" si="25"/>
        <v>0.65837834989863575</v>
      </c>
      <c r="AO152" s="79">
        <f>0.0526*AH152*Observaciones!$F151^1.218</f>
        <v>0</v>
      </c>
      <c r="AP152" s="79">
        <f>AO152*Constantes!$F$29</f>
        <v>0</v>
      </c>
      <c r="AQ152" s="79">
        <f t="shared" si="26"/>
        <v>0</v>
      </c>
      <c r="AR152" s="16"/>
      <c r="AS152" s="78">
        <v>146</v>
      </c>
      <c r="AT152" s="79">
        <f>0.0526*Observaciones!$F151^2.218</f>
        <v>0</v>
      </c>
      <c r="AU152" s="79">
        <f>IF(Observaciones!$F151&gt;0.05*$AY$7,((Observaciones!$F151-0.05*$AY$7)^2)/(Observaciones!$F151+0.95*$AY$7),0)</f>
        <v>0</v>
      </c>
      <c r="AV152" s="79">
        <f>0.0526*AU152*Observaciones!$F151^1.218</f>
        <v>0</v>
      </c>
      <c r="AW152" s="30"/>
      <c r="AX152" s="30"/>
      <c r="AY152" s="110"/>
      <c r="AZ152" s="41"/>
    </row>
    <row r="153" spans="2:52" s="3" customFormat="1" x14ac:dyDescent="0.3">
      <c r="B153" s="40"/>
      <c r="C153" s="78">
        <v>147</v>
      </c>
      <c r="D153" s="136">
        <f>ETo!$I152*((1-Constantes!$D$19)*ETo!$K152+ETo!$L152)</f>
        <v>2.5545160670373375</v>
      </c>
      <c r="E153" s="79">
        <f>MIN(D153*Constantes!$D$17,0.8*(H152+Observaciones!$F152-F153-G153-Constantes!$D$14))</f>
        <v>1.4210854715202005E-15</v>
      </c>
      <c r="F153" s="79">
        <f>IF(Observaciones!$F152&gt;0.05*Constantes!$D$18,((Observaciones!$F152-0.05*Constantes!$D$18)^2)/(Observaciones!$F152+0.95*Constantes!$D$18),0)</f>
        <v>0</v>
      </c>
      <c r="G153" s="79">
        <f>MAX(0,H152+Observaciones!$F152-F153-Constantes!$D$13)</f>
        <v>0</v>
      </c>
      <c r="H153" s="79">
        <f>H152+Observaciones!$F152-F153-E153-G153-I152</f>
        <v>7.5</v>
      </c>
      <c r="I153" s="79">
        <f>MAX(0,(H153-Constantes!$D$14)*(1-EXP(-Constantes!$D$22)))</f>
        <v>0</v>
      </c>
      <c r="J153" s="79">
        <f t="shared" si="18"/>
        <v>103.59296784728525</v>
      </c>
      <c r="K153" s="79">
        <f>MAX(0,(J153-Constantes!$D$13)*(1-EXP(-Constantes!$D$23)))</f>
        <v>0.59211032522911844</v>
      </c>
      <c r="L153" s="79">
        <f t="shared" si="19"/>
        <v>0.59211032522911844</v>
      </c>
      <c r="M153" s="79">
        <f>0.0526*F153*Observaciones!$F152^1.218</f>
        <v>0</v>
      </c>
      <c r="N153" s="79">
        <f>M153*Constantes!$D$29</f>
        <v>0</v>
      </c>
      <c r="O153" s="79">
        <f t="shared" si="20"/>
        <v>0</v>
      </c>
      <c r="P153" s="16"/>
      <c r="Q153" s="78">
        <v>147</v>
      </c>
      <c r="R153" s="136">
        <f>ETo!$I152*((1-Constantes!$E$19)*ETo!$K152+ETo!$L152)</f>
        <v>2.8282127125916321</v>
      </c>
      <c r="S153" s="79">
        <f>MIN(R153*Constantes!$E$17,0.8*(V152+Observaciones!$F152-T153-U153-Constantes!$D$14))</f>
        <v>1.4210854715202005E-15</v>
      </c>
      <c r="T153" s="79">
        <f>IF(Observaciones!$F152&gt;0.05*Constantes!$E$18,((Observaciones!$F152-0.05*Constantes!$E$18)^2)/(Observaciones!$F152+0.95*Constantes!$E$18),0)</f>
        <v>0</v>
      </c>
      <c r="U153" s="79">
        <f>MAX(0,V152+Observaciones!$F152-T153-Constantes!$D$13)</f>
        <v>0</v>
      </c>
      <c r="V153" s="79">
        <f>V152+Observaciones!$F152-T153-S153-U153-W152</f>
        <v>7.5</v>
      </c>
      <c r="W153" s="79">
        <f>MAX(0,(V153-Constantes!$D$14)*(1-EXP(-Constantes!$D$22)))</f>
        <v>0</v>
      </c>
      <c r="X153" s="79">
        <f t="shared" si="21"/>
        <v>109.04556244993981</v>
      </c>
      <c r="Y153" s="79">
        <f>MAX(0,(X153-Constantes!$D$13)*(1-EXP(-Constantes!$D$23)))</f>
        <v>0.6458360385559262</v>
      </c>
      <c r="Z153" s="79">
        <f t="shared" si="22"/>
        <v>0.6458360385559262</v>
      </c>
      <c r="AA153" s="79">
        <f>0.0526*T153*Observaciones!$F152^1.218</f>
        <v>0</v>
      </c>
      <c r="AB153" s="79">
        <f>AA153*Constantes!$E$29</f>
        <v>0</v>
      </c>
      <c r="AC153" s="79">
        <f t="shared" si="23"/>
        <v>0</v>
      </c>
      <c r="AD153" s="16"/>
      <c r="AE153" s="78">
        <v>147</v>
      </c>
      <c r="AF153" s="136">
        <f>ETo!$I152*((1-Constantes!$F$19)*ETo!$K152+ETo!$L152)</f>
        <v>2.7891131917981618</v>
      </c>
      <c r="AG153" s="79">
        <f>MIN(AF153*Constantes!$F$17,0.8*(AJ152+Observaciones!$F152-AH153-AI153-Constantes!$D$14))</f>
        <v>1.4210854715202005E-15</v>
      </c>
      <c r="AH153" s="79">
        <f>IF(Observaciones!$F152&gt;0.05*Constantes!$F$18,((Observaciones!$F152-0.05*Constantes!$F$18)^2)/(Observaciones!$F152+0.95*Constantes!$F$18),0)</f>
        <v>0</v>
      </c>
      <c r="AI153" s="79">
        <f>MAX(0,AJ152+Observaciones!$F152-AH153-Constantes!$D$13)</f>
        <v>0</v>
      </c>
      <c r="AJ153" s="79">
        <f>AJ152+Observaciones!$F152-AH153-AG153-AI153-AK152</f>
        <v>7.5</v>
      </c>
      <c r="AK153" s="79">
        <f>MAX(0,(AJ153-Constantes!$D$14)*(1-EXP(-Constantes!$D$22)))</f>
        <v>0</v>
      </c>
      <c r="AL153" s="79">
        <f t="shared" si="24"/>
        <v>109.66009673157893</v>
      </c>
      <c r="AM153" s="79">
        <f>MAX(0,(AL153-Constantes!$D$13)*(1-EXP(-Constantes!$D$23)))</f>
        <v>0.65189119120357875</v>
      </c>
      <c r="AN153" s="79">
        <f t="shared" si="25"/>
        <v>0.65189119120357875</v>
      </c>
      <c r="AO153" s="79">
        <f>0.0526*AH153*Observaciones!$F152^1.218</f>
        <v>0</v>
      </c>
      <c r="AP153" s="79">
        <f>AO153*Constantes!$F$29</f>
        <v>0</v>
      </c>
      <c r="AQ153" s="79">
        <f t="shared" si="26"/>
        <v>0</v>
      </c>
      <c r="AR153" s="16"/>
      <c r="AS153" s="78">
        <v>147</v>
      </c>
      <c r="AT153" s="79">
        <f>0.0526*Observaciones!$F152^2.218</f>
        <v>0</v>
      </c>
      <c r="AU153" s="79">
        <f>IF(Observaciones!$F152&gt;0.05*$AY$7,((Observaciones!$F152-0.05*$AY$7)^2)/(Observaciones!$F152+0.95*$AY$7),0)</f>
        <v>0</v>
      </c>
      <c r="AV153" s="79">
        <f>0.0526*AU153*Observaciones!$F152^1.218</f>
        <v>0</v>
      </c>
      <c r="AW153" s="30"/>
      <c r="AX153" s="30"/>
      <c r="AY153" s="110"/>
      <c r="AZ153" s="41"/>
    </row>
    <row r="154" spans="2:52" s="3" customFormat="1" x14ac:dyDescent="0.3">
      <c r="B154" s="40"/>
      <c r="C154" s="78">
        <v>148</v>
      </c>
      <c r="D154" s="136">
        <f>ETo!$I153*((1-Constantes!$D$19)*ETo!$K153+ETo!$L153)</f>
        <v>2.4997471875623698</v>
      </c>
      <c r="E154" s="79">
        <f>MIN(D154*Constantes!$D$17,0.8*(H153+Observaciones!$F153-F154-G154-Constantes!$D$14))</f>
        <v>0</v>
      </c>
      <c r="F154" s="79">
        <f>IF(Observaciones!$F153&gt;0.05*Constantes!$D$18,((Observaciones!$F153-0.05*Constantes!$D$18)^2)/(Observaciones!$F153+0.95*Constantes!$D$18),0)</f>
        <v>0</v>
      </c>
      <c r="G154" s="79">
        <f>MAX(0,H153+Observaciones!$F153-F154-Constantes!$D$13)</f>
        <v>0</v>
      </c>
      <c r="H154" s="79">
        <f>H153+Observaciones!$F153-F154-E154-G154-I153</f>
        <v>7.5</v>
      </c>
      <c r="I154" s="79">
        <f>MAX(0,(H154-Constantes!$D$14)*(1-EXP(-Constantes!$D$22)))</f>
        <v>0</v>
      </c>
      <c r="J154" s="79">
        <f t="shared" si="18"/>
        <v>103.00085752205614</v>
      </c>
      <c r="K154" s="79">
        <f>MAX(0,(J154-Constantes!$D$13)*(1-EXP(-Constantes!$D$23)))</f>
        <v>0.5862761211649441</v>
      </c>
      <c r="L154" s="79">
        <f t="shared" si="19"/>
        <v>0.5862761211649441</v>
      </c>
      <c r="M154" s="79">
        <f>0.0526*F154*Observaciones!$F153^1.218</f>
        <v>0</v>
      </c>
      <c r="N154" s="79">
        <f>M154*Constantes!$D$29</f>
        <v>0</v>
      </c>
      <c r="O154" s="79">
        <f t="shared" si="20"/>
        <v>0</v>
      </c>
      <c r="P154" s="16"/>
      <c r="Q154" s="78">
        <v>148</v>
      </c>
      <c r="R154" s="136">
        <f>ETo!$I153*((1-Constantes!$E$19)*ETo!$K153+ETo!$L153)</f>
        <v>2.7684451304249267</v>
      </c>
      <c r="S154" s="79">
        <f>MIN(R154*Constantes!$E$17,0.8*(V153+Observaciones!$F153-T154-U154-Constantes!$D$14))</f>
        <v>0</v>
      </c>
      <c r="T154" s="79">
        <f>IF(Observaciones!$F153&gt;0.05*Constantes!$E$18,((Observaciones!$F153-0.05*Constantes!$E$18)^2)/(Observaciones!$F153+0.95*Constantes!$E$18),0)</f>
        <v>0</v>
      </c>
      <c r="U154" s="79">
        <f>MAX(0,V153+Observaciones!$F153-T154-Constantes!$D$13)</f>
        <v>0</v>
      </c>
      <c r="V154" s="79">
        <f>V153+Observaciones!$F153-T154-S154-U154-W153</f>
        <v>7.5</v>
      </c>
      <c r="W154" s="79">
        <f>MAX(0,(V154-Constantes!$D$14)*(1-EXP(-Constantes!$D$22)))</f>
        <v>0</v>
      </c>
      <c r="X154" s="79">
        <f t="shared" si="21"/>
        <v>108.39972641138388</v>
      </c>
      <c r="Y154" s="79">
        <f>MAX(0,(X154-Constantes!$D$13)*(1-EXP(-Constantes!$D$23)))</f>
        <v>0.63947246224187482</v>
      </c>
      <c r="Z154" s="79">
        <f t="shared" si="22"/>
        <v>0.63947246224187482</v>
      </c>
      <c r="AA154" s="79">
        <f>0.0526*T154*Observaciones!$F153^1.218</f>
        <v>0</v>
      </c>
      <c r="AB154" s="79">
        <f>AA154*Constantes!$E$29</f>
        <v>0</v>
      </c>
      <c r="AC154" s="79">
        <f t="shared" si="23"/>
        <v>0</v>
      </c>
      <c r="AD154" s="16"/>
      <c r="AE154" s="78">
        <v>148</v>
      </c>
      <c r="AF154" s="136">
        <f>ETo!$I153*((1-Constantes!$F$19)*ETo!$K153+ETo!$L153)</f>
        <v>2.7300597100159902</v>
      </c>
      <c r="AG154" s="79">
        <f>MIN(AF154*Constantes!$F$17,0.8*(AJ153+Observaciones!$F153-AH154-AI154-Constantes!$D$14))</f>
        <v>0</v>
      </c>
      <c r="AH154" s="79">
        <f>IF(Observaciones!$F153&gt;0.05*Constantes!$F$18,((Observaciones!$F153-0.05*Constantes!$F$18)^2)/(Observaciones!$F153+0.95*Constantes!$F$18),0)</f>
        <v>0</v>
      </c>
      <c r="AI154" s="79">
        <f>MAX(0,AJ153+Observaciones!$F153-AH154-Constantes!$D$13)</f>
        <v>0</v>
      </c>
      <c r="AJ154" s="79">
        <f>AJ153+Observaciones!$F153-AH154-AG154-AI154-AK153</f>
        <v>7.5</v>
      </c>
      <c r="AK154" s="79">
        <f>MAX(0,(AJ154-Constantes!$D$14)*(1-EXP(-Constantes!$D$22)))</f>
        <v>0</v>
      </c>
      <c r="AL154" s="79">
        <f t="shared" si="24"/>
        <v>109.00820554037536</v>
      </c>
      <c r="AM154" s="79">
        <f>MAX(0,(AL154-Constantes!$D$13)*(1-EXP(-Constantes!$D$23)))</f>
        <v>0.64546795202826501</v>
      </c>
      <c r="AN154" s="79">
        <f t="shared" si="25"/>
        <v>0.64546795202826501</v>
      </c>
      <c r="AO154" s="79">
        <f>0.0526*AH154*Observaciones!$F153^1.218</f>
        <v>0</v>
      </c>
      <c r="AP154" s="79">
        <f>AO154*Constantes!$F$29</f>
        <v>0</v>
      </c>
      <c r="AQ154" s="79">
        <f t="shared" si="26"/>
        <v>0</v>
      </c>
      <c r="AR154" s="16"/>
      <c r="AS154" s="78">
        <v>148</v>
      </c>
      <c r="AT154" s="79">
        <f>0.0526*Observaciones!$F153^2.218</f>
        <v>0</v>
      </c>
      <c r="AU154" s="79">
        <f>IF(Observaciones!$F153&gt;0.05*$AY$7,((Observaciones!$F153-0.05*$AY$7)^2)/(Observaciones!$F153+0.95*$AY$7),0)</f>
        <v>0</v>
      </c>
      <c r="AV154" s="79">
        <f>0.0526*AU154*Observaciones!$F153^1.218</f>
        <v>0</v>
      </c>
      <c r="AW154" s="30"/>
      <c r="AX154" s="30"/>
      <c r="AY154" s="110"/>
      <c r="AZ154" s="41"/>
    </row>
    <row r="155" spans="2:52" s="3" customFormat="1" x14ac:dyDescent="0.3">
      <c r="B155" s="40"/>
      <c r="C155" s="78">
        <v>149</v>
      </c>
      <c r="D155" s="136">
        <f>ETo!$I154*((1-Constantes!$D$19)*ETo!$K154+ETo!$L154)</f>
        <v>2.486525137348869</v>
      </c>
      <c r="E155" s="79">
        <f>MIN(D155*Constantes!$D$17,0.8*(H154+Observaciones!$F154-F155-G155-Constantes!$D$14))</f>
        <v>0</v>
      </c>
      <c r="F155" s="79">
        <f>IF(Observaciones!$F154&gt;0.05*Constantes!$D$18,((Observaciones!$F154-0.05*Constantes!$D$18)^2)/(Observaciones!$F154+0.95*Constantes!$D$18),0)</f>
        <v>0</v>
      </c>
      <c r="G155" s="79">
        <f>MAX(0,H154+Observaciones!$F154-F155-Constantes!$D$13)</f>
        <v>0</v>
      </c>
      <c r="H155" s="79">
        <f>H154+Observaciones!$F154-F155-E155-G155-I154</f>
        <v>7.5</v>
      </c>
      <c r="I155" s="79">
        <f>MAX(0,(H155-Constantes!$D$14)*(1-EXP(-Constantes!$D$22)))</f>
        <v>0</v>
      </c>
      <c r="J155" s="79">
        <f t="shared" si="18"/>
        <v>102.41458140089119</v>
      </c>
      <c r="K155" s="79">
        <f>MAX(0,(J155-Constantes!$D$13)*(1-EXP(-Constantes!$D$23)))</f>
        <v>0.58049940290301316</v>
      </c>
      <c r="L155" s="79">
        <f t="shared" si="19"/>
        <v>0.58049940290301316</v>
      </c>
      <c r="M155" s="79">
        <f>0.0526*F155*Observaciones!$F154^1.218</f>
        <v>0</v>
      </c>
      <c r="N155" s="79">
        <f>M155*Constantes!$D$29</f>
        <v>0</v>
      </c>
      <c r="O155" s="79">
        <f t="shared" si="20"/>
        <v>0</v>
      </c>
      <c r="P155" s="16"/>
      <c r="Q155" s="78">
        <v>149</v>
      </c>
      <c r="R155" s="136">
        <f>ETo!$I154*((1-Constantes!$E$19)*ETo!$K154+ETo!$L154)</f>
        <v>2.7542375706582254</v>
      </c>
      <c r="S155" s="79">
        <f>MIN(R155*Constantes!$E$17,0.8*(V154+Observaciones!$F154-T155-U155-Constantes!$D$14))</f>
        <v>0</v>
      </c>
      <c r="T155" s="79">
        <f>IF(Observaciones!$F154&gt;0.05*Constantes!$E$18,((Observaciones!$F154-0.05*Constantes!$E$18)^2)/(Observaciones!$F154+0.95*Constantes!$E$18),0)</f>
        <v>0</v>
      </c>
      <c r="U155" s="79">
        <f>MAX(0,V154+Observaciones!$F154-T155-Constantes!$D$13)</f>
        <v>0</v>
      </c>
      <c r="V155" s="79">
        <f>V154+Observaciones!$F154-T155-S155-U155-W154</f>
        <v>7.5</v>
      </c>
      <c r="W155" s="79">
        <f>MAX(0,(V155-Constantes!$D$14)*(1-EXP(-Constantes!$D$22)))</f>
        <v>0</v>
      </c>
      <c r="X155" s="79">
        <f t="shared" si="21"/>
        <v>107.76025394914201</v>
      </c>
      <c r="Y155" s="79">
        <f>MAX(0,(X155-Constantes!$D$13)*(1-EXP(-Constantes!$D$23)))</f>
        <v>0.63317158776093163</v>
      </c>
      <c r="Z155" s="79">
        <f t="shared" si="22"/>
        <v>0.63317158776093163</v>
      </c>
      <c r="AA155" s="79">
        <f>0.0526*T155*Observaciones!$F154^1.218</f>
        <v>0</v>
      </c>
      <c r="AB155" s="79">
        <f>AA155*Constantes!$E$29</f>
        <v>0</v>
      </c>
      <c r="AC155" s="79">
        <f t="shared" si="23"/>
        <v>0</v>
      </c>
      <c r="AD155" s="16"/>
      <c r="AE155" s="78">
        <v>149</v>
      </c>
      <c r="AF155" s="136">
        <f>ETo!$I154*((1-Constantes!$F$19)*ETo!$K154+ETo!$L154)</f>
        <v>2.7159929373283167</v>
      </c>
      <c r="AG155" s="79">
        <f>MIN(AF155*Constantes!$F$17,0.8*(AJ154+Observaciones!$F154-AH155-AI155-Constantes!$D$14))</f>
        <v>0</v>
      </c>
      <c r="AH155" s="79">
        <f>IF(Observaciones!$F154&gt;0.05*Constantes!$F$18,((Observaciones!$F154-0.05*Constantes!$F$18)^2)/(Observaciones!$F154+0.95*Constantes!$F$18),0)</f>
        <v>0</v>
      </c>
      <c r="AI155" s="79">
        <f>MAX(0,AJ154+Observaciones!$F154-AH155-Constantes!$D$13)</f>
        <v>0</v>
      </c>
      <c r="AJ155" s="79">
        <f>AJ154+Observaciones!$F154-AH155-AG155-AI155-AK154</f>
        <v>7.5</v>
      </c>
      <c r="AK155" s="79">
        <f>MAX(0,(AJ155-Constantes!$D$14)*(1-EXP(-Constantes!$D$22)))</f>
        <v>0</v>
      </c>
      <c r="AL155" s="79">
        <f t="shared" si="24"/>
        <v>108.36273758834709</v>
      </c>
      <c r="AM155" s="79">
        <f>MAX(0,(AL155-Constantes!$D$13)*(1-EXP(-Constantes!$D$23)))</f>
        <v>0.63910800255844202</v>
      </c>
      <c r="AN155" s="79">
        <f t="shared" si="25"/>
        <v>0.63910800255844202</v>
      </c>
      <c r="AO155" s="79">
        <f>0.0526*AH155*Observaciones!$F154^1.218</f>
        <v>0</v>
      </c>
      <c r="AP155" s="79">
        <f>AO155*Constantes!$F$29</f>
        <v>0</v>
      </c>
      <c r="AQ155" s="79">
        <f t="shared" si="26"/>
        <v>0</v>
      </c>
      <c r="AR155" s="16"/>
      <c r="AS155" s="78">
        <v>149</v>
      </c>
      <c r="AT155" s="79">
        <f>0.0526*Observaciones!$F154^2.218</f>
        <v>0</v>
      </c>
      <c r="AU155" s="79">
        <f>IF(Observaciones!$F154&gt;0.05*$AY$7,((Observaciones!$F154-0.05*$AY$7)^2)/(Observaciones!$F154+0.95*$AY$7),0)</f>
        <v>0</v>
      </c>
      <c r="AV155" s="79">
        <f>0.0526*AU155*Observaciones!$F154^1.218</f>
        <v>0</v>
      </c>
      <c r="AW155" s="30"/>
      <c r="AX155" s="30"/>
      <c r="AY155" s="110"/>
      <c r="AZ155" s="41"/>
    </row>
    <row r="156" spans="2:52" s="3" customFormat="1" x14ac:dyDescent="0.3">
      <c r="B156" s="40"/>
      <c r="C156" s="78">
        <v>150</v>
      </c>
      <c r="D156" s="136">
        <f>ETo!$I155*((1-Constantes!$D$19)*ETo!$K155+ETo!$L155)</f>
        <v>2.4361696034803524</v>
      </c>
      <c r="E156" s="79">
        <f>MIN(D156*Constantes!$D$17,0.8*(H155+Observaciones!$F155-F156-G156-Constantes!$D$14))</f>
        <v>0</v>
      </c>
      <c r="F156" s="79">
        <f>IF(Observaciones!$F155&gt;0.05*Constantes!$D$18,((Observaciones!$F155-0.05*Constantes!$D$18)^2)/(Observaciones!$F155+0.95*Constantes!$D$18),0)</f>
        <v>0</v>
      </c>
      <c r="G156" s="79">
        <f>MAX(0,H155+Observaciones!$F155-F156-Constantes!$D$13)</f>
        <v>0</v>
      </c>
      <c r="H156" s="79">
        <f>H155+Observaciones!$F155-F156-E156-G156-I155</f>
        <v>7.5</v>
      </c>
      <c r="I156" s="79">
        <f>MAX(0,(H156-Constantes!$D$14)*(1-EXP(-Constantes!$D$22)))</f>
        <v>0</v>
      </c>
      <c r="J156" s="79">
        <f t="shared" si="18"/>
        <v>101.83408199798818</v>
      </c>
      <c r="K156" s="79">
        <f>MAX(0,(J156-Constantes!$D$13)*(1-EXP(-Constantes!$D$23)))</f>
        <v>0.5747796040220241</v>
      </c>
      <c r="L156" s="79">
        <f t="shared" si="19"/>
        <v>0.5747796040220241</v>
      </c>
      <c r="M156" s="79">
        <f>0.0526*F156*Observaciones!$F155^1.218</f>
        <v>0</v>
      </c>
      <c r="N156" s="79">
        <f>M156*Constantes!$D$29</f>
        <v>0</v>
      </c>
      <c r="O156" s="79">
        <f t="shared" si="20"/>
        <v>0</v>
      </c>
      <c r="P156" s="16"/>
      <c r="Q156" s="78">
        <v>150</v>
      </c>
      <c r="R156" s="136">
        <f>ETo!$I155*((1-Constantes!$E$19)*ETo!$K155+ETo!$L155)</f>
        <v>2.6991771613733753</v>
      </c>
      <c r="S156" s="79">
        <f>MIN(R156*Constantes!$E$17,0.8*(V155+Observaciones!$F155-T156-U156-Constantes!$D$14))</f>
        <v>0</v>
      </c>
      <c r="T156" s="79">
        <f>IF(Observaciones!$F155&gt;0.05*Constantes!$E$18,((Observaciones!$F155-0.05*Constantes!$E$18)^2)/(Observaciones!$F155+0.95*Constantes!$E$18),0)</f>
        <v>0</v>
      </c>
      <c r="U156" s="79">
        <f>MAX(0,V155+Observaciones!$F155-T156-Constantes!$D$13)</f>
        <v>0</v>
      </c>
      <c r="V156" s="79">
        <f>V155+Observaciones!$F155-T156-S156-U156-W155</f>
        <v>7.5</v>
      </c>
      <c r="W156" s="79">
        <f>MAX(0,(V156-Constantes!$D$14)*(1-EXP(-Constantes!$D$22)))</f>
        <v>0</v>
      </c>
      <c r="X156" s="79">
        <f t="shared" si="21"/>
        <v>107.12708236138108</v>
      </c>
      <c r="Y156" s="79">
        <f>MAX(0,(X156-Constantes!$D$13)*(1-EXP(-Constantes!$D$23)))</f>
        <v>0.62693279729700058</v>
      </c>
      <c r="Z156" s="79">
        <f t="shared" si="22"/>
        <v>0.62693279729700058</v>
      </c>
      <c r="AA156" s="79">
        <f>0.0526*T156*Observaciones!$F155^1.218</f>
        <v>0</v>
      </c>
      <c r="AB156" s="79">
        <f>AA156*Constantes!$E$29</f>
        <v>0</v>
      </c>
      <c r="AC156" s="79">
        <f t="shared" si="23"/>
        <v>0</v>
      </c>
      <c r="AD156" s="16"/>
      <c r="AE156" s="78">
        <v>150</v>
      </c>
      <c r="AF156" s="136">
        <f>ETo!$I155*((1-Constantes!$F$19)*ETo!$K155+ETo!$L155)</f>
        <v>2.6616046531029434</v>
      </c>
      <c r="AG156" s="79">
        <f>MIN(AF156*Constantes!$F$17,0.8*(AJ155+Observaciones!$F155-AH156-AI156-Constantes!$D$14))</f>
        <v>0</v>
      </c>
      <c r="AH156" s="79">
        <f>IF(Observaciones!$F155&gt;0.05*Constantes!$F$18,((Observaciones!$F155-0.05*Constantes!$F$18)^2)/(Observaciones!$F155+0.95*Constantes!$F$18),0)</f>
        <v>0</v>
      </c>
      <c r="AI156" s="79">
        <f>MAX(0,AJ155+Observaciones!$F155-AH156-Constantes!$D$13)</f>
        <v>0</v>
      </c>
      <c r="AJ156" s="79">
        <f>AJ155+Observaciones!$F155-AH156-AG156-AI156-AK155</f>
        <v>7.5</v>
      </c>
      <c r="AK156" s="79">
        <f>MAX(0,(AJ156-Constantes!$D$14)*(1-EXP(-Constantes!$D$22)))</f>
        <v>0</v>
      </c>
      <c r="AL156" s="79">
        <f t="shared" si="24"/>
        <v>107.72362958578864</v>
      </c>
      <c r="AM156" s="79">
        <f>MAX(0,(AL156-Constantes!$D$13)*(1-EXP(-Constantes!$D$23)))</f>
        <v>0.63281071918556719</v>
      </c>
      <c r="AN156" s="79">
        <f t="shared" si="25"/>
        <v>0.63281071918556719</v>
      </c>
      <c r="AO156" s="79">
        <f>0.0526*AH156*Observaciones!$F155^1.218</f>
        <v>0</v>
      </c>
      <c r="AP156" s="79">
        <f>AO156*Constantes!$F$29</f>
        <v>0</v>
      </c>
      <c r="AQ156" s="79">
        <f t="shared" si="26"/>
        <v>0</v>
      </c>
      <c r="AR156" s="16"/>
      <c r="AS156" s="78">
        <v>150</v>
      </c>
      <c r="AT156" s="79">
        <f>0.0526*Observaciones!$F155^2.218</f>
        <v>0</v>
      </c>
      <c r="AU156" s="79">
        <f>IF(Observaciones!$F155&gt;0.05*$AY$7,((Observaciones!$F155-0.05*$AY$7)^2)/(Observaciones!$F155+0.95*$AY$7),0)</f>
        <v>0</v>
      </c>
      <c r="AV156" s="79">
        <f>0.0526*AU156*Observaciones!$F155^1.218</f>
        <v>0</v>
      </c>
      <c r="AW156" s="30"/>
      <c r="AX156" s="30"/>
      <c r="AY156" s="110"/>
      <c r="AZ156" s="41"/>
    </row>
    <row r="157" spans="2:52" s="3" customFormat="1" x14ac:dyDescent="0.3">
      <c r="B157" s="40"/>
      <c r="C157" s="78">
        <v>151</v>
      </c>
      <c r="D157" s="136">
        <f>ETo!$I156*((1-Constantes!$D$19)*ETo!$K156+ETo!$L156)</f>
        <v>2.449703626887715</v>
      </c>
      <c r="E157" s="79">
        <f>MIN(D157*Constantes!$D$17,0.8*(H156+Observaciones!$F156-F157-G157-Constantes!$D$14))</f>
        <v>0</v>
      </c>
      <c r="F157" s="79">
        <f>IF(Observaciones!$F156&gt;0.05*Constantes!$D$18,((Observaciones!$F156-0.05*Constantes!$D$18)^2)/(Observaciones!$F156+0.95*Constantes!$D$18),0)</f>
        <v>0</v>
      </c>
      <c r="G157" s="79">
        <f>MAX(0,H156+Observaciones!$F156-F157-Constantes!$D$13)</f>
        <v>0</v>
      </c>
      <c r="H157" s="79">
        <f>H156+Observaciones!$F156-F157-E157-G157-I156</f>
        <v>7.5</v>
      </c>
      <c r="I157" s="79">
        <f>MAX(0,(H157-Constantes!$D$14)*(1-EXP(-Constantes!$D$22)))</f>
        <v>0</v>
      </c>
      <c r="J157" s="79">
        <f t="shared" si="18"/>
        <v>101.25930239396615</v>
      </c>
      <c r="K157" s="79">
        <f>MAX(0,(J157-Constantes!$D$13)*(1-EXP(-Constantes!$D$23)))</f>
        <v>0.56911616368175943</v>
      </c>
      <c r="L157" s="79">
        <f t="shared" si="19"/>
        <v>0.56911616368175943</v>
      </c>
      <c r="M157" s="79">
        <f>0.0526*F157*Observaciones!$F156^1.218</f>
        <v>0</v>
      </c>
      <c r="N157" s="79">
        <f>M157*Constantes!$D$29</f>
        <v>0</v>
      </c>
      <c r="O157" s="79">
        <f t="shared" si="20"/>
        <v>0</v>
      </c>
      <c r="P157" s="16"/>
      <c r="Q157" s="78">
        <v>151</v>
      </c>
      <c r="R157" s="136">
        <f>ETo!$I156*((1-Constantes!$E$19)*ETo!$K156+ETo!$L156)</f>
        <v>2.7143763250448592</v>
      </c>
      <c r="S157" s="79">
        <f>MIN(R157*Constantes!$E$17,0.8*(V156+Observaciones!$F156-T157-U157-Constantes!$D$14))</f>
        <v>0</v>
      </c>
      <c r="T157" s="79">
        <f>IF(Observaciones!$F156&gt;0.05*Constantes!$E$18,((Observaciones!$F156-0.05*Constantes!$E$18)^2)/(Observaciones!$F156+0.95*Constantes!$E$18),0)</f>
        <v>0</v>
      </c>
      <c r="U157" s="79">
        <f>MAX(0,V156+Observaciones!$F156-T157-Constantes!$D$13)</f>
        <v>0</v>
      </c>
      <c r="V157" s="79">
        <f>V156+Observaciones!$F156-T157-S157-U157-W156</f>
        <v>7.5</v>
      </c>
      <c r="W157" s="79">
        <f>MAX(0,(V157-Constantes!$D$14)*(1-EXP(-Constantes!$D$22)))</f>
        <v>0</v>
      </c>
      <c r="X157" s="79">
        <f t="shared" si="21"/>
        <v>106.50014956408408</v>
      </c>
      <c r="Y157" s="79">
        <f>MAX(0,(X157-Constantes!$D$13)*(1-EXP(-Constantes!$D$23)))</f>
        <v>0.62075547912147466</v>
      </c>
      <c r="Z157" s="79">
        <f t="shared" si="22"/>
        <v>0.62075547912147466</v>
      </c>
      <c r="AA157" s="79">
        <f>0.0526*T157*Observaciones!$F156^1.218</f>
        <v>0</v>
      </c>
      <c r="AB157" s="79">
        <f>AA157*Constantes!$E$29</f>
        <v>0</v>
      </c>
      <c r="AC157" s="79">
        <f t="shared" si="23"/>
        <v>0</v>
      </c>
      <c r="AD157" s="16"/>
      <c r="AE157" s="78">
        <v>151</v>
      </c>
      <c r="AF157" s="136">
        <f>ETo!$I156*((1-Constantes!$F$19)*ETo!$K156+ETo!$L156)</f>
        <v>2.6765659395938388</v>
      </c>
      <c r="AG157" s="79">
        <f>MIN(AF157*Constantes!$F$17,0.8*(AJ156+Observaciones!$F156-AH157-AI157-Constantes!$D$14))</f>
        <v>0</v>
      </c>
      <c r="AH157" s="79">
        <f>IF(Observaciones!$F156&gt;0.05*Constantes!$F$18,((Observaciones!$F156-0.05*Constantes!$F$18)^2)/(Observaciones!$F156+0.95*Constantes!$F$18),0)</f>
        <v>0</v>
      </c>
      <c r="AI157" s="79">
        <f>MAX(0,AJ156+Observaciones!$F156-AH157-Constantes!$D$13)</f>
        <v>0</v>
      </c>
      <c r="AJ157" s="79">
        <f>AJ156+Observaciones!$F156-AH157-AG157-AI157-AK156</f>
        <v>7.5</v>
      </c>
      <c r="AK157" s="79">
        <f>MAX(0,(AJ157-Constantes!$D$14)*(1-EXP(-Constantes!$D$22)))</f>
        <v>0</v>
      </c>
      <c r="AL157" s="79">
        <f t="shared" si="24"/>
        <v>107.09081886660307</v>
      </c>
      <c r="AM157" s="79">
        <f>MAX(0,(AL157-Constantes!$D$13)*(1-EXP(-Constantes!$D$23)))</f>
        <v>0.62657548444566136</v>
      </c>
      <c r="AN157" s="79">
        <f t="shared" si="25"/>
        <v>0.62657548444566136</v>
      </c>
      <c r="AO157" s="79">
        <f>0.0526*AH157*Observaciones!$F156^1.218</f>
        <v>0</v>
      </c>
      <c r="AP157" s="79">
        <f>AO157*Constantes!$F$29</f>
        <v>0</v>
      </c>
      <c r="AQ157" s="79">
        <f t="shared" si="26"/>
        <v>0</v>
      </c>
      <c r="AR157" s="16"/>
      <c r="AS157" s="78">
        <v>151</v>
      </c>
      <c r="AT157" s="79">
        <f>0.0526*Observaciones!$F156^2.218</f>
        <v>0</v>
      </c>
      <c r="AU157" s="79">
        <f>IF(Observaciones!$F156&gt;0.05*$AY$7,((Observaciones!$F156-0.05*$AY$7)^2)/(Observaciones!$F156+0.95*$AY$7),0)</f>
        <v>0</v>
      </c>
      <c r="AV157" s="79">
        <f>0.0526*AU157*Observaciones!$F156^1.218</f>
        <v>0</v>
      </c>
      <c r="AW157" s="30"/>
      <c r="AX157" s="30"/>
      <c r="AY157" s="110"/>
      <c r="AZ157" s="41"/>
    </row>
    <row r="158" spans="2:52" s="3" customFormat="1" x14ac:dyDescent="0.3">
      <c r="B158" s="40"/>
      <c r="C158" s="78">
        <v>152</v>
      </c>
      <c r="D158" s="136">
        <f>ETo!$I157*((1-Constantes!$D$19)*ETo!$K157+ETo!$L157)</f>
        <v>2.4491551758713777</v>
      </c>
      <c r="E158" s="79">
        <f>MIN(D158*Constantes!$D$17,0.8*(H157+Observaciones!$F157-F158-G158-Constantes!$D$14))</f>
        <v>0</v>
      </c>
      <c r="F158" s="79">
        <f>IF(Observaciones!$F157&gt;0.05*Constantes!$D$18,((Observaciones!$F157-0.05*Constantes!$D$18)^2)/(Observaciones!$F157+0.95*Constantes!$D$18),0)</f>
        <v>0</v>
      </c>
      <c r="G158" s="79">
        <f>MAX(0,H157+Observaciones!$F157-F158-Constantes!$D$13)</f>
        <v>0</v>
      </c>
      <c r="H158" s="79">
        <f>H157+Observaciones!$F157-F158-E158-G158-I157</f>
        <v>7.5</v>
      </c>
      <c r="I158" s="79">
        <f>MAX(0,(H158-Constantes!$D$14)*(1-EXP(-Constantes!$D$22)))</f>
        <v>0</v>
      </c>
      <c r="J158" s="79">
        <f t="shared" si="18"/>
        <v>100.6901862302844</v>
      </c>
      <c r="K158" s="79">
        <f>MAX(0,(J158-Constantes!$D$13)*(1-EXP(-Constantes!$D$23)))</f>
        <v>0.5635085265680938</v>
      </c>
      <c r="L158" s="79">
        <f t="shared" si="19"/>
        <v>0.5635085265680938</v>
      </c>
      <c r="M158" s="79">
        <f>0.0526*F158*Observaciones!$F157^1.218</f>
        <v>0</v>
      </c>
      <c r="N158" s="79">
        <f>M158*Constantes!$D$29</f>
        <v>0</v>
      </c>
      <c r="O158" s="79">
        <f t="shared" si="20"/>
        <v>0</v>
      </c>
      <c r="P158" s="16"/>
      <c r="Q158" s="78">
        <v>152</v>
      </c>
      <c r="R158" s="136">
        <f>ETo!$I157*((1-Constantes!$E$19)*ETo!$K157+ETo!$L157)</f>
        <v>2.7140642441076936</v>
      </c>
      <c r="S158" s="79">
        <f>MIN(R158*Constantes!$E$17,0.8*(V157+Observaciones!$F157-T158-U158-Constantes!$D$14))</f>
        <v>0</v>
      </c>
      <c r="T158" s="79">
        <f>IF(Observaciones!$F157&gt;0.05*Constantes!$E$18,((Observaciones!$F157-0.05*Constantes!$E$18)^2)/(Observaciones!$F157+0.95*Constantes!$E$18),0)</f>
        <v>0</v>
      </c>
      <c r="U158" s="79">
        <f>MAX(0,V157+Observaciones!$F157-T158-Constantes!$D$13)</f>
        <v>0</v>
      </c>
      <c r="V158" s="79">
        <f>V157+Observaciones!$F157-T158-S158-U158-W157</f>
        <v>7.5</v>
      </c>
      <c r="W158" s="79">
        <f>MAX(0,(V158-Constantes!$D$14)*(1-EXP(-Constantes!$D$22)))</f>
        <v>0</v>
      </c>
      <c r="X158" s="79">
        <f t="shared" si="21"/>
        <v>105.87939408496261</v>
      </c>
      <c r="Y158" s="79">
        <f>MAX(0,(X158-Constantes!$D$13)*(1-EXP(-Constantes!$D$23)))</f>
        <v>0.61463902753325483</v>
      </c>
      <c r="Z158" s="79">
        <f t="shared" si="22"/>
        <v>0.61463902753325483</v>
      </c>
      <c r="AA158" s="79">
        <f>0.0526*T158*Observaciones!$F157^1.218</f>
        <v>0</v>
      </c>
      <c r="AB158" s="79">
        <f>AA158*Constantes!$E$29</f>
        <v>0</v>
      </c>
      <c r="AC158" s="79">
        <f t="shared" si="23"/>
        <v>0</v>
      </c>
      <c r="AD158" s="16"/>
      <c r="AE158" s="78">
        <v>152</v>
      </c>
      <c r="AF158" s="136">
        <f>ETo!$I157*((1-Constantes!$F$19)*ETo!$K157+ETo!$L157)</f>
        <v>2.6762200915025054</v>
      </c>
      <c r="AG158" s="79">
        <f>MIN(AF158*Constantes!$F$17,0.8*(AJ157+Observaciones!$F157-AH158-AI158-Constantes!$D$14))</f>
        <v>0</v>
      </c>
      <c r="AH158" s="79">
        <f>IF(Observaciones!$F157&gt;0.05*Constantes!$F$18,((Observaciones!$F157-0.05*Constantes!$F$18)^2)/(Observaciones!$F157+0.95*Constantes!$F$18),0)</f>
        <v>0</v>
      </c>
      <c r="AI158" s="79">
        <f>MAX(0,AJ157+Observaciones!$F157-AH158-Constantes!$D$13)</f>
        <v>0</v>
      </c>
      <c r="AJ158" s="79">
        <f>AJ157+Observaciones!$F157-AH158-AG158-AI158-AK157</f>
        <v>7.5</v>
      </c>
      <c r="AK158" s="79">
        <f>MAX(0,(AJ158-Constantes!$D$14)*(1-EXP(-Constantes!$D$22)))</f>
        <v>0</v>
      </c>
      <c r="AL158" s="79">
        <f t="shared" si="24"/>
        <v>106.46424338215741</v>
      </c>
      <c r="AM158" s="79">
        <f>MAX(0,(AL158-Constantes!$D$13)*(1-EXP(-Constantes!$D$23)))</f>
        <v>0.62040168695876496</v>
      </c>
      <c r="AN158" s="79">
        <f t="shared" si="25"/>
        <v>0.62040168695876496</v>
      </c>
      <c r="AO158" s="79">
        <f>0.0526*AH158*Observaciones!$F157^1.218</f>
        <v>0</v>
      </c>
      <c r="AP158" s="79">
        <f>AO158*Constantes!$F$29</f>
        <v>0</v>
      </c>
      <c r="AQ158" s="79">
        <f t="shared" si="26"/>
        <v>0</v>
      </c>
      <c r="AR158" s="16"/>
      <c r="AS158" s="78">
        <v>152</v>
      </c>
      <c r="AT158" s="79">
        <f>0.0526*Observaciones!$F157^2.218</f>
        <v>0</v>
      </c>
      <c r="AU158" s="79">
        <f>IF(Observaciones!$F157&gt;0.05*$AY$7,((Observaciones!$F157-0.05*$AY$7)^2)/(Observaciones!$F157+0.95*$AY$7),0)</f>
        <v>0</v>
      </c>
      <c r="AV158" s="79">
        <f>0.0526*AU158*Observaciones!$F157^1.218</f>
        <v>0</v>
      </c>
      <c r="AW158" s="30"/>
      <c r="AX158" s="30"/>
      <c r="AY158" s="110"/>
      <c r="AZ158" s="41"/>
    </row>
    <row r="159" spans="2:52" s="3" customFormat="1" x14ac:dyDescent="0.3">
      <c r="B159" s="40"/>
      <c r="C159" s="78">
        <v>153</v>
      </c>
      <c r="D159" s="136">
        <f>ETo!$I158*((1-Constantes!$D$19)*ETo!$K158+ETo!$L158)</f>
        <v>2.4174934180401988</v>
      </c>
      <c r="E159" s="79">
        <f>MIN(D159*Constantes!$D$17,0.8*(H158+Observaciones!$F158-F159-G159-Constantes!$D$14))</f>
        <v>1.2112575303517636</v>
      </c>
      <c r="F159" s="79">
        <f>IF(Observaciones!$F158&gt;0.05*Constantes!$D$18,((Observaciones!$F158-0.05*Constantes!$D$18)^2)/(Observaciones!$F158+0.95*Constantes!$D$18),0)</f>
        <v>0.90197069041486633</v>
      </c>
      <c r="G159" s="79">
        <f>MAX(0,H158+Observaciones!$F158-F159-Constantes!$D$13)</f>
        <v>0</v>
      </c>
      <c r="H159" s="79">
        <f>H158+Observaciones!$F158-F159-E159-G159-I158</f>
        <v>16.986771779233372</v>
      </c>
      <c r="I159" s="79">
        <f>MAX(0,(H159-Constantes!$D$14)*(1-EXP(-Constantes!$D$22)))</f>
        <v>0.32315427345286285</v>
      </c>
      <c r="J159" s="79">
        <f t="shared" si="18"/>
        <v>100.1266777037163</v>
      </c>
      <c r="K159" s="79">
        <f>MAX(0,(J159-Constantes!$D$13)*(1-EXP(-Constantes!$D$23)))</f>
        <v>0.55795614283854411</v>
      </c>
      <c r="L159" s="79">
        <f t="shared" si="19"/>
        <v>1.7830811067062733</v>
      </c>
      <c r="M159" s="79">
        <f>0.0526*F159*Observaciones!$F158^1.218</f>
        <v>0.93904845044974949</v>
      </c>
      <c r="N159" s="79">
        <f>M159*Constantes!$D$29</f>
        <v>1.3936419779987858E-2</v>
      </c>
      <c r="O159" s="79">
        <f t="shared" si="20"/>
        <v>781.59202784282559</v>
      </c>
      <c r="P159" s="16"/>
      <c r="Q159" s="78">
        <v>153</v>
      </c>
      <c r="R159" s="136">
        <f>ETo!$I158*((1-Constantes!$E$19)*ETo!$K158+ETo!$L158)</f>
        <v>2.6795182019837318</v>
      </c>
      <c r="S159" s="79">
        <f>MIN(R159*Constantes!$E$17,0.8*(V158+Observaciones!$F158-T159-U159-Constantes!$D$14))</f>
        <v>1.5442909585152476</v>
      </c>
      <c r="T159" s="79">
        <f>IF(Observaciones!$F158&gt;0.05*Constantes!$E$18,((Observaciones!$F158-0.05*Constantes!$E$18)^2)/(Observaciones!$F158+0.95*Constantes!$E$18),0)</f>
        <v>1.4254269175342617E-3</v>
      </c>
      <c r="U159" s="79">
        <f>MAX(0,V158+Observaciones!$F158-T159-Constantes!$D$13)</f>
        <v>0</v>
      </c>
      <c r="V159" s="79">
        <f>V158+Observaciones!$F158-T159-S159-U159-W158</f>
        <v>17.554283614567218</v>
      </c>
      <c r="W159" s="79">
        <f>MAX(0,(V159-Constantes!$D$14)*(1-EXP(-Constantes!$D$22)))</f>
        <v>0.34248580994293221</v>
      </c>
      <c r="X159" s="79">
        <f t="shared" si="21"/>
        <v>105.26475505742935</v>
      </c>
      <c r="Y159" s="79">
        <f>MAX(0,(X159-Constantes!$D$13)*(1-EXP(-Constantes!$D$23)))</f>
        <v>0.60858284279935893</v>
      </c>
      <c r="Z159" s="79">
        <f t="shared" si="22"/>
        <v>0.95249407965982535</v>
      </c>
      <c r="AA159" s="79">
        <f>0.0526*T159*Observaciones!$F158^1.218</f>
        <v>1.4840226543550326E-3</v>
      </c>
      <c r="AB159" s="79">
        <f>AA159*Constantes!$E$29</f>
        <v>4.961282052271435E-6</v>
      </c>
      <c r="AC159" s="79">
        <f t="shared" si="23"/>
        <v>0.52087274432648567</v>
      </c>
      <c r="AD159" s="16"/>
      <c r="AE159" s="78">
        <v>153</v>
      </c>
      <c r="AF159" s="136">
        <f>ETo!$I158*((1-Constantes!$F$19)*ETo!$K158+ETo!$L158)</f>
        <v>2.6420860899917979</v>
      </c>
      <c r="AG159" s="79">
        <f>MIN(AF159*Constantes!$F$17,0.8*(AJ158+Observaciones!$F158-AH159-AI159-Constantes!$D$14))</f>
        <v>1.4197725265779346</v>
      </c>
      <c r="AH159" s="79">
        <f>IF(Observaciones!$F158&gt;0.05*Constantes!$F$18,((Observaciones!$F158-0.05*Constantes!$F$18)^2)/(Observaciones!$F158+0.95*Constantes!$F$18),0)</f>
        <v>0.132383628832874</v>
      </c>
      <c r="AI159" s="79">
        <f>MAX(0,AJ158+Observaciones!$F158-AH159-Constantes!$D$13)</f>
        <v>0</v>
      </c>
      <c r="AJ159" s="79">
        <f>AJ158+Observaciones!$F158-AH159-AG159-AI159-AK158</f>
        <v>17.547843844589195</v>
      </c>
      <c r="AK159" s="79">
        <f>MAX(0,(AJ159-Constantes!$D$14)*(1-EXP(-Constantes!$D$22)))</f>
        <v>0.34226644773660114</v>
      </c>
      <c r="AL159" s="79">
        <f t="shared" si="24"/>
        <v>105.84384169519863</v>
      </c>
      <c r="AM159" s="79">
        <f>MAX(0,(AL159-Constantes!$D$13)*(1-EXP(-Constantes!$D$23)))</f>
        <v>0.61428872136899093</v>
      </c>
      <c r="AN159" s="79">
        <f t="shared" si="25"/>
        <v>1.0889387979384662</v>
      </c>
      <c r="AO159" s="79">
        <f>0.0526*AH159*Observaciones!$F158^1.218</f>
        <v>0.13782558883731122</v>
      </c>
      <c r="AP159" s="79">
        <f>AO159*Constantes!$F$29</f>
        <v>1.1842193679619942E-3</v>
      </c>
      <c r="AQ159" s="79">
        <f t="shared" si="26"/>
        <v>108.74985538249803</v>
      </c>
      <c r="AR159" s="16"/>
      <c r="AS159" s="78">
        <v>153</v>
      </c>
      <c r="AT159" s="79">
        <f>0.0526*Observaciones!$F158^2.218</f>
        <v>12.076846998439398</v>
      </c>
      <c r="AU159" s="79">
        <f>IF(Observaciones!$F158&gt;0.05*$AY$7,((Observaciones!$F158-0.05*$AY$7)^2)/(Observaciones!$F158+0.95*$AY$7),0)</f>
        <v>2.1881138522390695</v>
      </c>
      <c r="AV159" s="79">
        <f>0.0526*AU159*Observaciones!$F158^1.218</f>
        <v>2.2780617421256109</v>
      </c>
      <c r="AW159" s="30"/>
      <c r="AX159" s="30"/>
      <c r="AY159" s="110"/>
      <c r="AZ159" s="41"/>
    </row>
    <row r="160" spans="2:52" s="3" customFormat="1" x14ac:dyDescent="0.3">
      <c r="B160" s="40"/>
      <c r="C160" s="78">
        <v>154</v>
      </c>
      <c r="D160" s="136">
        <f>ETo!$I159*((1-Constantes!$D$19)*ETo!$K159+ETo!$L159)</f>
        <v>2.2992650471342566</v>
      </c>
      <c r="E160" s="79">
        <f>MIN(D160*Constantes!$D$17,0.8*(H159+Observaciones!$F159-F160-G160-Constantes!$D$14))</f>
        <v>1.1520205522932521</v>
      </c>
      <c r="F160" s="79">
        <f>IF(Observaciones!$F159&gt;0.05*Constantes!$D$18,((Observaciones!$F159-0.05*Constantes!$D$18)^2)/(Observaciones!$F159+0.95*Constantes!$D$18),0)</f>
        <v>0</v>
      </c>
      <c r="G160" s="79">
        <f>MAX(0,H159+Observaciones!$F159-F160-Constantes!$D$13)</f>
        <v>0</v>
      </c>
      <c r="H160" s="79">
        <f>H159+Observaciones!$F159-F160-E160-G160-I159</f>
        <v>16.811596953487257</v>
      </c>
      <c r="I160" s="79">
        <f>MAX(0,(H160-Constantes!$D$14)*(1-EXP(-Constantes!$D$22)))</f>
        <v>0.31718717580799971</v>
      </c>
      <c r="J160" s="79">
        <f t="shared" si="18"/>
        <v>99.568721560877748</v>
      </c>
      <c r="K160" s="79">
        <f>MAX(0,(J160-Constantes!$D$13)*(1-EXP(-Constantes!$D$23)))</f>
        <v>0.55245846806835641</v>
      </c>
      <c r="L160" s="79">
        <f t="shared" si="19"/>
        <v>0.86964564387635612</v>
      </c>
      <c r="M160" s="79">
        <f>0.0526*F160*Observaciones!$F159^1.218</f>
        <v>0</v>
      </c>
      <c r="N160" s="79">
        <f>M160*Constantes!$D$29</f>
        <v>0</v>
      </c>
      <c r="O160" s="79">
        <f t="shared" si="20"/>
        <v>0</v>
      </c>
      <c r="P160" s="16"/>
      <c r="Q160" s="78">
        <v>154</v>
      </c>
      <c r="R160" s="136">
        <f>ETo!$I159*((1-Constantes!$E$19)*ETo!$K159+ETo!$L159)</f>
        <v>2.5493138908427193</v>
      </c>
      <c r="S160" s="79">
        <f>MIN(R160*Constantes!$E$17,0.8*(V159+Observaciones!$F159-T160-U160-Constantes!$D$14))</f>
        <v>1.4692501021755107</v>
      </c>
      <c r="T160" s="79">
        <f>IF(Observaciones!$F159&gt;0.05*Constantes!$E$18,((Observaciones!$F159-0.05*Constantes!$E$18)^2)/(Observaciones!$F159+0.95*Constantes!$E$18),0)</f>
        <v>0</v>
      </c>
      <c r="U160" s="79">
        <f>MAX(0,V159+Observaciones!$F159-T160-Constantes!$D$13)</f>
        <v>0</v>
      </c>
      <c r="V160" s="79">
        <f>V159+Observaciones!$F159-T160-S160-U160-W159</f>
        <v>17.042547702448775</v>
      </c>
      <c r="W160" s="79">
        <f>MAX(0,(V160-Constantes!$D$14)*(1-EXP(-Constantes!$D$22)))</f>
        <v>0.32505420615518543</v>
      </c>
      <c r="X160" s="79">
        <f t="shared" si="21"/>
        <v>104.65617221462999</v>
      </c>
      <c r="Y160" s="79">
        <f>MAX(0,(X160-Constantes!$D$13)*(1-EXP(-Constantes!$D$23)))</f>
        <v>0.60258633109611692</v>
      </c>
      <c r="Z160" s="79">
        <f t="shared" si="22"/>
        <v>0.92764053725130236</v>
      </c>
      <c r="AA160" s="79">
        <f>0.0526*T160*Observaciones!$F159^1.218</f>
        <v>0</v>
      </c>
      <c r="AB160" s="79">
        <f>AA160*Constantes!$E$29</f>
        <v>0</v>
      </c>
      <c r="AC160" s="79">
        <f t="shared" si="23"/>
        <v>0</v>
      </c>
      <c r="AD160" s="16"/>
      <c r="AE160" s="78">
        <v>154</v>
      </c>
      <c r="AF160" s="136">
        <f>ETo!$I159*((1-Constantes!$F$19)*ETo!$K159+ETo!$L159)</f>
        <v>2.5135926274557963</v>
      </c>
      <c r="AG160" s="79">
        <f>MIN(AF160*Constantes!$F$17,0.8*(AJ159+Observaciones!$F159-AH160-AI160-Constantes!$D$14))</f>
        <v>1.3507242511850412</v>
      </c>
      <c r="AH160" s="79">
        <f>IF(Observaciones!$F159&gt;0.05*Constantes!$F$18,((Observaciones!$F159-0.05*Constantes!$F$18)^2)/(Observaciones!$F159+0.95*Constantes!$F$18),0)</f>
        <v>0</v>
      </c>
      <c r="AI160" s="79">
        <f>MAX(0,AJ159+Observaciones!$F159-AH160-Constantes!$D$13)</f>
        <v>0</v>
      </c>
      <c r="AJ160" s="79">
        <f>AJ159+Observaciones!$F159-AH160-AG160-AI160-AK159</f>
        <v>17.154853145667552</v>
      </c>
      <c r="AK160" s="79">
        <f>MAX(0,(AJ160-Constantes!$D$14)*(1-EXP(-Constantes!$D$22)))</f>
        <v>0.32887974183293928</v>
      </c>
      <c r="AL160" s="79">
        <f t="shared" si="24"/>
        <v>105.22955297382964</v>
      </c>
      <c r="AM160" s="79">
        <f>MAX(0,(AL160-Constantes!$D$13)*(1-EXP(-Constantes!$D$23)))</f>
        <v>0.60823598828516789</v>
      </c>
      <c r="AN160" s="79">
        <f t="shared" si="25"/>
        <v>0.93711573011810723</v>
      </c>
      <c r="AO160" s="79">
        <f>0.0526*AH160*Observaciones!$F159^1.218</f>
        <v>0</v>
      </c>
      <c r="AP160" s="79">
        <f>AO160*Constantes!$F$29</f>
        <v>0</v>
      </c>
      <c r="AQ160" s="79">
        <f t="shared" si="26"/>
        <v>0</v>
      </c>
      <c r="AR160" s="16"/>
      <c r="AS160" s="78">
        <v>154</v>
      </c>
      <c r="AT160" s="79">
        <f>0.0526*Observaciones!$F159^2.218</f>
        <v>9.412654104711686E-2</v>
      </c>
      <c r="AU160" s="79">
        <f>IF(Observaciones!$F159&gt;0.05*$AY$7,((Observaciones!$F159-0.05*$AY$7)^2)/(Observaciones!$F159+0.95*$AY$7),0)</f>
        <v>0</v>
      </c>
      <c r="AV160" s="79">
        <f>0.0526*AU160*Observaciones!$F159^1.218</f>
        <v>0</v>
      </c>
      <c r="AW160" s="30"/>
      <c r="AX160" s="30"/>
      <c r="AY160" s="110"/>
      <c r="AZ160" s="41"/>
    </row>
    <row r="161" spans="2:52" s="3" customFormat="1" x14ac:dyDescent="0.3">
      <c r="B161" s="40"/>
      <c r="C161" s="78">
        <v>155</v>
      </c>
      <c r="D161" s="136">
        <f>ETo!$I160*((1-Constantes!$D$19)*ETo!$K160+ETo!$L160)</f>
        <v>2.5826256926115736</v>
      </c>
      <c r="E161" s="79">
        <f>MIN(D161*Constantes!$D$17,0.8*(H160+Observaciones!$F160-F161-G161-Constantes!$D$14))</f>
        <v>1.2939951748831156</v>
      </c>
      <c r="F161" s="79">
        <f>IF(Observaciones!$F160&gt;0.05*Constantes!$D$18,((Observaciones!$F160-0.05*Constantes!$D$18)^2)/(Observaciones!$F160+0.95*Constantes!$D$18),0)</f>
        <v>0</v>
      </c>
      <c r="G161" s="79">
        <f>MAX(0,H160+Observaciones!$F160-F161-Constantes!$D$13)</f>
        <v>0</v>
      </c>
      <c r="H161" s="79">
        <f>H160+Observaciones!$F160-F161-E161-G161-I160</f>
        <v>15.200414602796142</v>
      </c>
      <c r="I161" s="79">
        <f>MAX(0,(H161-Constantes!$D$14)*(1-EXP(-Constantes!$D$22)))</f>
        <v>0.2623043901719635</v>
      </c>
      <c r="J161" s="79">
        <f t="shared" si="18"/>
        <v>99.016263092809396</v>
      </c>
      <c r="K161" s="79">
        <f>MAX(0,(J161-Constantes!$D$13)*(1-EXP(-Constantes!$D$23)))</f>
        <v>0.54701496319712362</v>
      </c>
      <c r="L161" s="79">
        <f t="shared" si="19"/>
        <v>0.80931935336908711</v>
      </c>
      <c r="M161" s="79">
        <f>0.0526*F161*Observaciones!$F160^1.218</f>
        <v>0</v>
      </c>
      <c r="N161" s="79">
        <f>M161*Constantes!$D$29</f>
        <v>0</v>
      </c>
      <c r="O161" s="79">
        <f t="shared" si="20"/>
        <v>0</v>
      </c>
      <c r="P161" s="16"/>
      <c r="Q161" s="78">
        <v>155</v>
      </c>
      <c r="R161" s="136">
        <f>ETo!$I160*((1-Constantes!$E$19)*ETo!$K160+ETo!$L160)</f>
        <v>2.8609094186356945</v>
      </c>
      <c r="S161" s="79">
        <f>MIN(R161*Constantes!$E$17,0.8*(V160+Observaciones!$F160-T161-U161-Constantes!$D$14))</f>
        <v>1.6488324449743894</v>
      </c>
      <c r="T161" s="79">
        <f>IF(Observaciones!$F160&gt;0.05*Constantes!$E$18,((Observaciones!$F160-0.05*Constantes!$E$18)^2)/(Observaciones!$F160+0.95*Constantes!$E$18),0)</f>
        <v>0</v>
      </c>
      <c r="U161" s="79">
        <f>MAX(0,V160+Observaciones!$F160-T161-Constantes!$D$13)</f>
        <v>0</v>
      </c>
      <c r="V161" s="79">
        <f>V160+Observaciones!$F160-T161-S161-U161-W160</f>
        <v>15.068661051319202</v>
      </c>
      <c r="W161" s="79">
        <f>MAX(0,(V161-Constantes!$D$14)*(1-EXP(-Constantes!$D$22)))</f>
        <v>0.2578163805314696</v>
      </c>
      <c r="X161" s="79">
        <f t="shared" si="21"/>
        <v>104.05358588353387</v>
      </c>
      <c r="Y161" s="79">
        <f>MAX(0,(X161-Constantes!$D$13)*(1-EXP(-Constantes!$D$23)))</f>
        <v>0.59664890445094476</v>
      </c>
      <c r="Z161" s="79">
        <f t="shared" si="22"/>
        <v>0.85446528498241436</v>
      </c>
      <c r="AA161" s="79">
        <f>0.0526*T161*Observaciones!$F160^1.218</f>
        <v>0</v>
      </c>
      <c r="AB161" s="79">
        <f>AA161*Constantes!$E$29</f>
        <v>0</v>
      </c>
      <c r="AC161" s="79">
        <f t="shared" si="23"/>
        <v>0</v>
      </c>
      <c r="AD161" s="16"/>
      <c r="AE161" s="78">
        <v>155</v>
      </c>
      <c r="AF161" s="136">
        <f>ETo!$I160*((1-Constantes!$F$19)*ETo!$K160+ETo!$L160)</f>
        <v>2.8211546006322483</v>
      </c>
      <c r="AG161" s="79">
        <f>MIN(AF161*Constantes!$F$17,0.8*(AJ160+Observaciones!$F160-AH161-AI161-Constantes!$D$14))</f>
        <v>1.5159982145846904</v>
      </c>
      <c r="AH161" s="79">
        <f>IF(Observaciones!$F160&gt;0.05*Constantes!$F$18,((Observaciones!$F160-0.05*Constantes!$F$18)^2)/(Observaciones!$F160+0.95*Constantes!$F$18),0)</f>
        <v>0</v>
      </c>
      <c r="AI161" s="79">
        <f>MAX(0,AJ160+Observaciones!$F160-AH161-Constantes!$D$13)</f>
        <v>0</v>
      </c>
      <c r="AJ161" s="79">
        <f>AJ160+Observaciones!$F160-AH161-AG161-AI161-AK160</f>
        <v>15.309975189249922</v>
      </c>
      <c r="AK161" s="79">
        <f>MAX(0,(AJ161-Constantes!$D$14)*(1-EXP(-Constantes!$D$22)))</f>
        <v>0.26603642595172611</v>
      </c>
      <c r="AL161" s="79">
        <f t="shared" si="24"/>
        <v>104.62131698554447</v>
      </c>
      <c r="AM161" s="79">
        <f>MAX(0,(AL161-Constantes!$D$13)*(1-EXP(-Constantes!$D$23)))</f>
        <v>0.60224289422206856</v>
      </c>
      <c r="AN161" s="79">
        <f t="shared" si="25"/>
        <v>0.86827932017379461</v>
      </c>
      <c r="AO161" s="79">
        <f>0.0526*AH161*Observaciones!$F160^1.218</f>
        <v>0</v>
      </c>
      <c r="AP161" s="79">
        <f>AO161*Constantes!$F$29</f>
        <v>0</v>
      </c>
      <c r="AQ161" s="79">
        <f t="shared" si="26"/>
        <v>0</v>
      </c>
      <c r="AR161" s="16"/>
      <c r="AS161" s="78">
        <v>155</v>
      </c>
      <c r="AT161" s="79">
        <f>0.0526*Observaciones!$F160^2.218</f>
        <v>0</v>
      </c>
      <c r="AU161" s="79">
        <f>IF(Observaciones!$F160&gt;0.05*$AY$7,((Observaciones!$F160-0.05*$AY$7)^2)/(Observaciones!$F160+0.95*$AY$7),0)</f>
        <v>0</v>
      </c>
      <c r="AV161" s="79">
        <f>0.0526*AU161*Observaciones!$F160^1.218</f>
        <v>0</v>
      </c>
      <c r="AW161" s="30"/>
      <c r="AX161" s="30"/>
      <c r="AY161" s="110"/>
      <c r="AZ161" s="41"/>
    </row>
    <row r="162" spans="2:52" s="3" customFormat="1" x14ac:dyDescent="0.3">
      <c r="B162" s="40"/>
      <c r="C162" s="78">
        <v>156</v>
      </c>
      <c r="D162" s="136">
        <f>ETo!$I161*((1-Constantes!$D$19)*ETo!$K161+ETo!$L161)</f>
        <v>2.407726635895548</v>
      </c>
      <c r="E162" s="79">
        <f>MIN(D162*Constantes!$D$17,0.8*(H161+Observaciones!$F161-F162-G162-Constantes!$D$14))</f>
        <v>1.206363995448325</v>
      </c>
      <c r="F162" s="79">
        <f>IF(Observaciones!$F161&gt;0.05*Constantes!$D$18,((Observaciones!$F161-0.05*Constantes!$D$18)^2)/(Observaciones!$F161+0.95*Constantes!$D$18),0)</f>
        <v>0</v>
      </c>
      <c r="G162" s="79">
        <f>MAX(0,H161+Observaciones!$F161-F162-Constantes!$D$13)</f>
        <v>0</v>
      </c>
      <c r="H162" s="79">
        <f>H161+Observaciones!$F161-F162-E162-G162-I161</f>
        <v>13.731746217175854</v>
      </c>
      <c r="I162" s="79">
        <f>MAX(0,(H162-Constantes!$D$14)*(1-EXP(-Constantes!$D$22)))</f>
        <v>0.21227615336571598</v>
      </c>
      <c r="J162" s="79">
        <f t="shared" si="18"/>
        <v>98.469248129612268</v>
      </c>
      <c r="K162" s="79">
        <f>MAX(0,(J162-Constantes!$D$13)*(1-EXP(-Constantes!$D$23)))</f>
        <v>0.54162509447592888</v>
      </c>
      <c r="L162" s="79">
        <f t="shared" si="19"/>
        <v>0.75390124784164492</v>
      </c>
      <c r="M162" s="79">
        <f>0.0526*F162*Observaciones!$F161^1.218</f>
        <v>0</v>
      </c>
      <c r="N162" s="79">
        <f>M162*Constantes!$D$29</f>
        <v>0</v>
      </c>
      <c r="O162" s="79">
        <f t="shared" si="20"/>
        <v>0</v>
      </c>
      <c r="P162" s="16"/>
      <c r="Q162" s="78">
        <v>156</v>
      </c>
      <c r="R162" s="136">
        <f>ETo!$I161*((1-Constantes!$E$19)*ETo!$K161+ETo!$L161)</f>
        <v>2.6695534363583078</v>
      </c>
      <c r="S162" s="79">
        <f>MIN(R162*Constantes!$E$17,0.8*(V161+Observaciones!$F161-T162-U162-Constantes!$D$14))</f>
        <v>1.5385479493997756</v>
      </c>
      <c r="T162" s="79">
        <f>IF(Observaciones!$F161&gt;0.05*Constantes!$E$18,((Observaciones!$F161-0.05*Constantes!$E$18)^2)/(Observaciones!$F161+0.95*Constantes!$E$18),0)</f>
        <v>0</v>
      </c>
      <c r="U162" s="79">
        <f>MAX(0,V161+Observaciones!$F161-T162-Constantes!$D$13)</f>
        <v>0</v>
      </c>
      <c r="V162" s="79">
        <f>V161+Observaciones!$F161-T162-S162-U162-W161</f>
        <v>13.272296721387956</v>
      </c>
      <c r="W162" s="79">
        <f>MAX(0,(V162-Constantes!$D$14)*(1-EXP(-Constantes!$D$22)))</f>
        <v>0.19662561686555149</v>
      </c>
      <c r="X162" s="79">
        <f t="shared" si="21"/>
        <v>103.45693697908293</v>
      </c>
      <c r="Y162" s="79">
        <f>MAX(0,(X162-Constantes!$D$13)*(1-EXP(-Constantes!$D$23)))</f>
        <v>0.59076998068469244</v>
      </c>
      <c r="Z162" s="79">
        <f t="shared" si="22"/>
        <v>0.78739559755024391</v>
      </c>
      <c r="AA162" s="79">
        <f>0.0526*T162*Observaciones!$F161^1.218</f>
        <v>0</v>
      </c>
      <c r="AB162" s="79">
        <f>AA162*Constantes!$E$29</f>
        <v>0</v>
      </c>
      <c r="AC162" s="79">
        <f t="shared" si="23"/>
        <v>0</v>
      </c>
      <c r="AD162" s="16"/>
      <c r="AE162" s="78">
        <v>156</v>
      </c>
      <c r="AF162" s="136">
        <f>ETo!$I161*((1-Constantes!$F$19)*ETo!$K161+ETo!$L161)</f>
        <v>2.6321496077207707</v>
      </c>
      <c r="AG162" s="79">
        <f>MIN(AF162*Constantes!$F$17,0.8*(AJ161+Observaciones!$F161-AH162-AI162-Constantes!$D$14))</f>
        <v>1.4144329789406822</v>
      </c>
      <c r="AH162" s="79">
        <f>IF(Observaciones!$F161&gt;0.05*Constantes!$F$18,((Observaciones!$F161-0.05*Constantes!$F$18)^2)/(Observaciones!$F161+0.95*Constantes!$F$18),0)</f>
        <v>0</v>
      </c>
      <c r="AI162" s="79">
        <f>MAX(0,AJ161+Observaciones!$F161-AH162-Constantes!$D$13)</f>
        <v>0</v>
      </c>
      <c r="AJ162" s="79">
        <f>AJ161+Observaciones!$F161-AH162-AG162-AI162-AK161</f>
        <v>13.629505784357512</v>
      </c>
      <c r="AK162" s="79">
        <f>MAX(0,(AJ162-Constantes!$D$14)*(1-EXP(-Constantes!$D$22)))</f>
        <v>0.20879346889161057</v>
      </c>
      <c r="AL162" s="79">
        <f t="shared" si="24"/>
        <v>104.01907409132239</v>
      </c>
      <c r="AM162" s="79">
        <f>MAX(0,(AL162-Constantes!$D$13)*(1-EXP(-Constantes!$D$23)))</f>
        <v>0.59630885154221669</v>
      </c>
      <c r="AN162" s="79">
        <f t="shared" si="25"/>
        <v>0.80510232043382723</v>
      </c>
      <c r="AO162" s="79">
        <f>0.0526*AH162*Observaciones!$F161^1.218</f>
        <v>0</v>
      </c>
      <c r="AP162" s="79">
        <f>AO162*Constantes!$F$29</f>
        <v>0</v>
      </c>
      <c r="AQ162" s="79">
        <f t="shared" si="26"/>
        <v>0</v>
      </c>
      <c r="AR162" s="16"/>
      <c r="AS162" s="78">
        <v>156</v>
      </c>
      <c r="AT162" s="79">
        <f>0.0526*Observaciones!$F161^2.218</f>
        <v>0</v>
      </c>
      <c r="AU162" s="79">
        <f>IF(Observaciones!$F161&gt;0.05*$AY$7,((Observaciones!$F161-0.05*$AY$7)^2)/(Observaciones!$F161+0.95*$AY$7),0)</f>
        <v>0</v>
      </c>
      <c r="AV162" s="79">
        <f>0.0526*AU162*Observaciones!$F161^1.218</f>
        <v>0</v>
      </c>
      <c r="AW162" s="30"/>
      <c r="AX162" s="30"/>
      <c r="AY162" s="110"/>
      <c r="AZ162" s="41"/>
    </row>
    <row r="163" spans="2:52" s="3" customFormat="1" x14ac:dyDescent="0.3">
      <c r="B163" s="40"/>
      <c r="C163" s="78">
        <v>157</v>
      </c>
      <c r="D163" s="136">
        <f>ETo!$I162*((1-Constantes!$D$19)*ETo!$K162+ETo!$L162)</f>
        <v>2.474418054429151</v>
      </c>
      <c r="E163" s="79">
        <f>MIN(D163*Constantes!$D$17,0.8*(H162+Observaciones!$F162-F163-G163-Constantes!$D$14))</f>
        <v>1.2397789707718789</v>
      </c>
      <c r="F163" s="79">
        <f>IF(Observaciones!$F162&gt;0.05*Constantes!$D$18,((Observaciones!$F162-0.05*Constantes!$D$18)^2)/(Observaciones!$F162+0.95*Constantes!$D$18),0)</f>
        <v>0</v>
      </c>
      <c r="G163" s="79">
        <f>MAX(0,H162+Observaciones!$F162-F163-Constantes!$D$13)</f>
        <v>0</v>
      </c>
      <c r="H163" s="79">
        <f>H162+Observaciones!$F162-F163-E163-G163-I162</f>
        <v>12.279691093038259</v>
      </c>
      <c r="I163" s="79">
        <f>MAX(0,(H163-Constantes!$D$14)*(1-EXP(-Constantes!$D$22)))</f>
        <v>0.16281382523410048</v>
      </c>
      <c r="J163" s="79">
        <f t="shared" si="18"/>
        <v>97.927623035136335</v>
      </c>
      <c r="K163" s="79">
        <f>MAX(0,(J163-Constantes!$D$13)*(1-EXP(-Constantes!$D$23)))</f>
        <v>0.5362883334150107</v>
      </c>
      <c r="L163" s="79">
        <f t="shared" si="19"/>
        <v>0.69910215864911118</v>
      </c>
      <c r="M163" s="79">
        <f>0.0526*F163*Observaciones!$F162^1.218</f>
        <v>0</v>
      </c>
      <c r="N163" s="79">
        <f>M163*Constantes!$D$29</f>
        <v>0</v>
      </c>
      <c r="O163" s="79">
        <f t="shared" si="20"/>
        <v>0</v>
      </c>
      <c r="P163" s="16"/>
      <c r="Q163" s="78">
        <v>157</v>
      </c>
      <c r="R163" s="136">
        <f>ETo!$I162*((1-Constantes!$E$19)*ETo!$K162+ETo!$L162)</f>
        <v>2.7430107766213951</v>
      </c>
      <c r="S163" s="79">
        <f>MIN(R163*Constantes!$E$17,0.8*(V162+Observaciones!$F162-T163-U163-Constantes!$D$14))</f>
        <v>1.5808837343632369</v>
      </c>
      <c r="T163" s="79">
        <f>IF(Observaciones!$F162&gt;0.05*Constantes!$E$18,((Observaciones!$F162-0.05*Constantes!$E$18)^2)/(Observaciones!$F162+0.95*Constantes!$E$18),0)</f>
        <v>0</v>
      </c>
      <c r="U163" s="79">
        <f>MAX(0,V162+Observaciones!$F162-T163-Constantes!$D$13)</f>
        <v>0</v>
      </c>
      <c r="V163" s="79">
        <f>V162+Observaciones!$F162-T163-S163-U163-W162</f>
        <v>11.494787370159168</v>
      </c>
      <c r="W163" s="79">
        <f>MAX(0,(V163-Constantes!$D$14)*(1-EXP(-Constantes!$D$22)))</f>
        <v>0.13607712299228297</v>
      </c>
      <c r="X163" s="79">
        <f t="shared" si="21"/>
        <v>102.86616699839823</v>
      </c>
      <c r="Y163" s="79">
        <f>MAX(0,(X163-Constantes!$D$13)*(1-EXP(-Constantes!$D$23)))</f>
        <v>0.58494898335455936</v>
      </c>
      <c r="Z163" s="79">
        <f t="shared" si="22"/>
        <v>0.72102610634684239</v>
      </c>
      <c r="AA163" s="79">
        <f>0.0526*T163*Observaciones!$F162^1.218</f>
        <v>0</v>
      </c>
      <c r="AB163" s="79">
        <f>AA163*Constantes!$E$29</f>
        <v>0</v>
      </c>
      <c r="AC163" s="79">
        <f t="shared" si="23"/>
        <v>0</v>
      </c>
      <c r="AD163" s="16"/>
      <c r="AE163" s="78">
        <v>157</v>
      </c>
      <c r="AF163" s="136">
        <f>ETo!$I162*((1-Constantes!$F$19)*ETo!$K162+ETo!$L162)</f>
        <v>2.7046403877367893</v>
      </c>
      <c r="AG163" s="79">
        <f>MIN(AF163*Constantes!$F$17,0.8*(AJ162+Observaciones!$F162-AH163-AI163-Constantes!$D$14))</f>
        <v>1.4533872046514982</v>
      </c>
      <c r="AH163" s="79">
        <f>IF(Observaciones!$F162&gt;0.05*Constantes!$F$18,((Observaciones!$F162-0.05*Constantes!$F$18)^2)/(Observaciones!$F162+0.95*Constantes!$F$18),0)</f>
        <v>0</v>
      </c>
      <c r="AI163" s="79">
        <f>MAX(0,AJ162+Observaciones!$F162-AH163-Constantes!$D$13)</f>
        <v>0</v>
      </c>
      <c r="AJ163" s="79">
        <f>AJ162+Observaciones!$F162-AH163-AG163-AI163-AK162</f>
        <v>11.967325110814404</v>
      </c>
      <c r="AK163" s="79">
        <f>MAX(0,(AJ163-Constantes!$D$14)*(1-EXP(-Constantes!$D$22)))</f>
        <v>0.15217349316055953</v>
      </c>
      <c r="AL163" s="79">
        <f t="shared" si="24"/>
        <v>103.42276523978018</v>
      </c>
      <c r="AM163" s="79">
        <f>MAX(0,(AL163-Constantes!$D$13)*(1-EXP(-Constantes!$D$23)))</f>
        <v>0.5904332783982682</v>
      </c>
      <c r="AN163" s="79">
        <f t="shared" si="25"/>
        <v>0.74260677155882771</v>
      </c>
      <c r="AO163" s="79">
        <f>0.0526*AH163*Observaciones!$F162^1.218</f>
        <v>0</v>
      </c>
      <c r="AP163" s="79">
        <f>AO163*Constantes!$F$29</f>
        <v>0</v>
      </c>
      <c r="AQ163" s="79">
        <f t="shared" si="26"/>
        <v>0</v>
      </c>
      <c r="AR163" s="16"/>
      <c r="AS163" s="78">
        <v>157</v>
      </c>
      <c r="AT163" s="79">
        <f>0.0526*Observaciones!$F162^2.218</f>
        <v>0</v>
      </c>
      <c r="AU163" s="79">
        <f>IF(Observaciones!$F162&gt;0.05*$AY$7,((Observaciones!$F162-0.05*$AY$7)^2)/(Observaciones!$F162+0.95*$AY$7),0)</f>
        <v>0</v>
      </c>
      <c r="AV163" s="79">
        <f>0.0526*AU163*Observaciones!$F162^1.218</f>
        <v>0</v>
      </c>
      <c r="AW163" s="30"/>
      <c r="AX163" s="30"/>
      <c r="AY163" s="110"/>
      <c r="AZ163" s="41"/>
    </row>
    <row r="164" spans="2:52" s="3" customFormat="1" x14ac:dyDescent="0.3">
      <c r="B164" s="40"/>
      <c r="C164" s="78">
        <v>158</v>
      </c>
      <c r="D164" s="136">
        <f>ETo!$I163*((1-Constantes!$D$19)*ETo!$K163+ETo!$L163)</f>
        <v>2.4077825628096594</v>
      </c>
      <c r="E164" s="79">
        <f>MIN(D164*Constantes!$D$17,0.8*(H163+Observaciones!$F163-F164-G164-Constantes!$D$14))</f>
        <v>1.2063920169913667</v>
      </c>
      <c r="F164" s="79">
        <f>IF(Observaciones!$F163&gt;0.05*Constantes!$D$18,((Observaciones!$F163-0.05*Constantes!$D$18)^2)/(Observaciones!$F163+0.95*Constantes!$D$18),0)</f>
        <v>0</v>
      </c>
      <c r="G164" s="79">
        <f>MAX(0,H163+Observaciones!$F163-F164-Constantes!$D$13)</f>
        <v>0</v>
      </c>
      <c r="H164" s="79">
        <f>H163+Observaciones!$F163-F164-E164-G164-I163</f>
        <v>10.910485250812794</v>
      </c>
      <c r="I164" s="79">
        <f>MAX(0,(H164-Constantes!$D$14)*(1-EXP(-Constantes!$D$22)))</f>
        <v>0.11617364779035247</v>
      </c>
      <c r="J164" s="79">
        <f t="shared" si="18"/>
        <v>97.39133470172132</v>
      </c>
      <c r="K164" s="79">
        <f>MAX(0,(J164-Constantes!$D$13)*(1-EXP(-Constantes!$D$23)))</f>
        <v>0.53100415673194334</v>
      </c>
      <c r="L164" s="79">
        <f t="shared" si="19"/>
        <v>0.64717780452229579</v>
      </c>
      <c r="M164" s="79">
        <f>0.0526*F164*Observaciones!$F163^1.218</f>
        <v>0</v>
      </c>
      <c r="N164" s="79">
        <f>M164*Constantes!$D$29</f>
        <v>0</v>
      </c>
      <c r="O164" s="79">
        <f t="shared" si="20"/>
        <v>0</v>
      </c>
      <c r="P164" s="16"/>
      <c r="Q164" s="78">
        <v>158</v>
      </c>
      <c r="R164" s="136">
        <f>ETo!$I163*((1-Constantes!$E$19)*ETo!$K163+ETo!$L163)</f>
        <v>2.6700669980951903</v>
      </c>
      <c r="S164" s="79">
        <f>MIN(R164*Constantes!$E$17,0.8*(V163+Observaciones!$F163-T164-U164-Constantes!$D$14))</f>
        <v>1.53884393124693</v>
      </c>
      <c r="T164" s="79">
        <f>IF(Observaciones!$F163&gt;0.05*Constantes!$E$18,((Observaciones!$F163-0.05*Constantes!$E$18)^2)/(Observaciones!$F163+0.95*Constantes!$E$18),0)</f>
        <v>0</v>
      </c>
      <c r="U164" s="79">
        <f>MAX(0,V163+Observaciones!$F163-T164-Constantes!$D$13)</f>
        <v>0</v>
      </c>
      <c r="V164" s="79">
        <f>V163+Observaciones!$F163-T164-S164-U164-W163</f>
        <v>9.8198663159199544</v>
      </c>
      <c r="W164" s="79">
        <f>MAX(0,(V164-Constantes!$D$14)*(1-EXP(-Constantes!$D$22)))</f>
        <v>7.9023163123827553E-2</v>
      </c>
      <c r="X164" s="79">
        <f t="shared" si="21"/>
        <v>102.28121801504366</v>
      </c>
      <c r="Y164" s="79">
        <f>MAX(0,(X164-Constantes!$D$13)*(1-EXP(-Constantes!$D$23)))</f>
        <v>0.57918534169757374</v>
      </c>
      <c r="Z164" s="79">
        <f t="shared" si="22"/>
        <v>0.65820850482140125</v>
      </c>
      <c r="AA164" s="79">
        <f>0.0526*T164*Observaciones!$F163^1.218</f>
        <v>0</v>
      </c>
      <c r="AB164" s="79">
        <f>AA164*Constantes!$E$29</f>
        <v>0</v>
      </c>
      <c r="AC164" s="79">
        <f t="shared" si="23"/>
        <v>0</v>
      </c>
      <c r="AD164" s="16"/>
      <c r="AE164" s="78">
        <v>158</v>
      </c>
      <c r="AF164" s="136">
        <f>ETo!$I163*((1-Constantes!$F$19)*ETo!$K163+ETo!$L163)</f>
        <v>2.6325977930544</v>
      </c>
      <c r="AG164" s="79">
        <f>MIN(AF164*Constantes!$F$17,0.8*(AJ163+Observaciones!$F163-AH164-AI164-Constantes!$D$14))</f>
        <v>1.4146738193984978</v>
      </c>
      <c r="AH164" s="79">
        <f>IF(Observaciones!$F163&gt;0.05*Constantes!$F$18,((Observaciones!$F163-0.05*Constantes!$F$18)^2)/(Observaciones!$F163+0.95*Constantes!$F$18),0)</f>
        <v>0</v>
      </c>
      <c r="AI164" s="79">
        <f>MAX(0,AJ163+Observaciones!$F163-AH164-Constantes!$D$13)</f>
        <v>0</v>
      </c>
      <c r="AJ164" s="79">
        <f>AJ163+Observaciones!$F163-AH164-AG164-AI164-AK163</f>
        <v>10.400477798255347</v>
      </c>
      <c r="AK164" s="79">
        <f>MAX(0,(AJ164-Constantes!$D$14)*(1-EXP(-Constantes!$D$22)))</f>
        <v>9.8800921680558179E-2</v>
      </c>
      <c r="AL164" s="79">
        <f t="shared" si="24"/>
        <v>102.83233196138191</v>
      </c>
      <c r="AM164" s="79">
        <f>MAX(0,(AL164-Constantes!$D$13)*(1-EXP(-Constantes!$D$23)))</f>
        <v>0.58461559867595969</v>
      </c>
      <c r="AN164" s="79">
        <f t="shared" si="25"/>
        <v>0.6834165203565179</v>
      </c>
      <c r="AO164" s="79">
        <f>0.0526*AH164*Observaciones!$F163^1.218</f>
        <v>0</v>
      </c>
      <c r="AP164" s="79">
        <f>AO164*Constantes!$F$29</f>
        <v>0</v>
      </c>
      <c r="AQ164" s="79">
        <f t="shared" si="26"/>
        <v>0</v>
      </c>
      <c r="AR164" s="16"/>
      <c r="AS164" s="78">
        <v>158</v>
      </c>
      <c r="AT164" s="79">
        <f>0.0526*Observaciones!$F163^2.218</f>
        <v>0</v>
      </c>
      <c r="AU164" s="79">
        <f>IF(Observaciones!$F163&gt;0.05*$AY$7,((Observaciones!$F163-0.05*$AY$7)^2)/(Observaciones!$F163+0.95*$AY$7),0)</f>
        <v>0</v>
      </c>
      <c r="AV164" s="79">
        <f>0.0526*AU164*Observaciones!$F163^1.218</f>
        <v>0</v>
      </c>
      <c r="AW164" s="30"/>
      <c r="AX164" s="30"/>
      <c r="AY164" s="110"/>
      <c r="AZ164" s="41"/>
    </row>
    <row r="165" spans="2:52" s="3" customFormat="1" x14ac:dyDescent="0.3">
      <c r="B165" s="40"/>
      <c r="C165" s="78">
        <v>159</v>
      </c>
      <c r="D165" s="136">
        <f>ETo!$I164*((1-Constantes!$D$19)*ETo!$K164+ETo!$L164)</f>
        <v>2.4295771947209182</v>
      </c>
      <c r="E165" s="79">
        <f>MIN(D165*Constantes!$D$17,0.8*(H164+Observaciones!$F164-F165-G165-Constantes!$D$14))</f>
        <v>1.2173119689659031</v>
      </c>
      <c r="F165" s="79">
        <f>IF(Observaciones!$F164&gt;0.05*Constantes!$D$18,((Observaciones!$F164-0.05*Constantes!$D$18)^2)/(Observaciones!$F164+0.95*Constantes!$D$18),0)</f>
        <v>0</v>
      </c>
      <c r="G165" s="79">
        <f>MAX(0,H164+Observaciones!$F164-F165-Constantes!$D$13)</f>
        <v>0</v>
      </c>
      <c r="H165" s="79">
        <f>H164+Observaciones!$F164-F165-E165-G165-I164</f>
        <v>9.5769996340565378</v>
      </c>
      <c r="I165" s="79">
        <f>MAX(0,(H165-Constantes!$D$14)*(1-EXP(-Constantes!$D$22)))</f>
        <v>7.0750232357717963E-2</v>
      </c>
      <c r="J165" s="79">
        <f t="shared" si="18"/>
        <v>96.860330544989381</v>
      </c>
      <c r="K165" s="79">
        <f>MAX(0,(J165-Constantes!$D$13)*(1-EXP(-Constantes!$D$23)))</f>
        <v>0.52577204630032703</v>
      </c>
      <c r="L165" s="79">
        <f t="shared" si="19"/>
        <v>0.59652227865804497</v>
      </c>
      <c r="M165" s="79">
        <f>0.0526*F165*Observaciones!$F164^1.218</f>
        <v>0</v>
      </c>
      <c r="N165" s="79">
        <f>M165*Constantes!$D$29</f>
        <v>0</v>
      </c>
      <c r="O165" s="79">
        <f t="shared" si="20"/>
        <v>0</v>
      </c>
      <c r="P165" s="16"/>
      <c r="Q165" s="78">
        <v>159</v>
      </c>
      <c r="R165" s="136">
        <f>ETo!$I164*((1-Constantes!$E$19)*ETo!$K164+ETo!$L164)</f>
        <v>2.6942154445954505</v>
      </c>
      <c r="S165" s="79">
        <f>MIN(R165*Constantes!$E$17,0.8*(V164+Observaciones!$F164-T165-U165-Constantes!$D$14))</f>
        <v>1.5527614435687094</v>
      </c>
      <c r="T165" s="79">
        <f>IF(Observaciones!$F164&gt;0.05*Constantes!$E$18,((Observaciones!$F164-0.05*Constantes!$E$18)^2)/(Observaciones!$F164+0.95*Constantes!$E$18),0)</f>
        <v>0</v>
      </c>
      <c r="U165" s="79">
        <f>MAX(0,V164+Observaciones!$F164-T165-Constantes!$D$13)</f>
        <v>0</v>
      </c>
      <c r="V165" s="79">
        <f>V164+Observaciones!$F164-T165-S165-U165-W164</f>
        <v>8.1880817092274185</v>
      </c>
      <c r="W165" s="79">
        <f>MAX(0,(V165-Constantes!$D$14)*(1-EXP(-Constantes!$D$22)))</f>
        <v>2.3438589015952818E-2</v>
      </c>
      <c r="X165" s="79">
        <f t="shared" si="21"/>
        <v>101.7020326733461</v>
      </c>
      <c r="Y165" s="79">
        <f>MAX(0,(X165-Constantes!$D$13)*(1-EXP(-Constantes!$D$23)))</f>
        <v>0.57347849057462696</v>
      </c>
      <c r="Z165" s="79">
        <f t="shared" si="22"/>
        <v>0.59691707959057982</v>
      </c>
      <c r="AA165" s="79">
        <f>0.0526*T165*Observaciones!$F164^1.218</f>
        <v>0</v>
      </c>
      <c r="AB165" s="79">
        <f>AA165*Constantes!$E$29</f>
        <v>0</v>
      </c>
      <c r="AC165" s="79">
        <f t="shared" si="23"/>
        <v>0</v>
      </c>
      <c r="AD165" s="16"/>
      <c r="AE165" s="78">
        <v>159</v>
      </c>
      <c r="AF165" s="136">
        <f>ETo!$I164*((1-Constantes!$F$19)*ETo!$K164+ETo!$L164)</f>
        <v>2.6564099803276604</v>
      </c>
      <c r="AG165" s="79">
        <f>MIN(AF165*Constantes!$F$17,0.8*(AJ164+Observaciones!$F164-AH165-AI165-Constantes!$D$14))</f>
        <v>1.4274697269264047</v>
      </c>
      <c r="AH165" s="79">
        <f>IF(Observaciones!$F164&gt;0.05*Constantes!$F$18,((Observaciones!$F164-0.05*Constantes!$F$18)^2)/(Observaciones!$F164+0.95*Constantes!$F$18),0)</f>
        <v>0</v>
      </c>
      <c r="AI165" s="79">
        <f>MAX(0,AJ164+Observaciones!$F164-AH165-Constantes!$D$13)</f>
        <v>0</v>
      </c>
      <c r="AJ165" s="79">
        <f>AJ164+Observaciones!$F164-AH165-AG165-AI165-AK164</f>
        <v>8.8742071496483828</v>
      </c>
      <c r="AK165" s="79">
        <f>MAX(0,(AJ165-Constantes!$D$14)*(1-EXP(-Constantes!$D$22)))</f>
        <v>4.6810540334747991E-2</v>
      </c>
      <c r="AL165" s="79">
        <f t="shared" si="24"/>
        <v>102.24771636270596</v>
      </c>
      <c r="AM165" s="79">
        <f>MAX(0,(AL165-Constantes!$D$13)*(1-EXP(-Constantes!$D$23)))</f>
        <v>0.57885524193761839</v>
      </c>
      <c r="AN165" s="79">
        <f t="shared" si="25"/>
        <v>0.62566578227236636</v>
      </c>
      <c r="AO165" s="79">
        <f>0.0526*AH165*Observaciones!$F164^1.218</f>
        <v>0</v>
      </c>
      <c r="AP165" s="79">
        <f>AO165*Constantes!$F$29</f>
        <v>0</v>
      </c>
      <c r="AQ165" s="79">
        <f t="shared" si="26"/>
        <v>0</v>
      </c>
      <c r="AR165" s="16"/>
      <c r="AS165" s="78">
        <v>159</v>
      </c>
      <c r="AT165" s="79">
        <f>0.0526*Observaciones!$F164^2.218</f>
        <v>0</v>
      </c>
      <c r="AU165" s="79">
        <f>IF(Observaciones!$F164&gt;0.05*$AY$7,((Observaciones!$F164-0.05*$AY$7)^2)/(Observaciones!$F164+0.95*$AY$7),0)</f>
        <v>0</v>
      </c>
      <c r="AV165" s="79">
        <f>0.0526*AU165*Observaciones!$F164^1.218</f>
        <v>0</v>
      </c>
      <c r="AW165" s="30"/>
      <c r="AX165" s="30"/>
      <c r="AY165" s="110"/>
      <c r="AZ165" s="41"/>
    </row>
    <row r="166" spans="2:52" s="3" customFormat="1" x14ac:dyDescent="0.3">
      <c r="B166" s="40"/>
      <c r="C166" s="78">
        <v>160</v>
      </c>
      <c r="D166" s="136">
        <f>ETo!$I165*((1-Constantes!$D$19)*ETo!$K165+ETo!$L165)</f>
        <v>2.3005590135097389</v>
      </c>
      <c r="E166" s="79">
        <f>MIN(D166*Constantes!$D$17,0.8*(H165+Observaciones!$F165-F166-G166-Constantes!$D$14))</f>
        <v>1.1526688794012512</v>
      </c>
      <c r="F166" s="79">
        <f>IF(Observaciones!$F165&gt;0.05*Constantes!$D$18,((Observaciones!$F165-0.05*Constantes!$D$18)^2)/(Observaciones!$F165+0.95*Constantes!$D$18),0)</f>
        <v>0</v>
      </c>
      <c r="G166" s="79">
        <f>MAX(0,H165+Observaciones!$F165-F166-Constantes!$D$13)</f>
        <v>0</v>
      </c>
      <c r="H166" s="79">
        <f>H165+Observaciones!$F165-F166-E166-G166-I165</f>
        <v>10.053580522297569</v>
      </c>
      <c r="I166" s="79">
        <f>MAX(0,(H166-Constantes!$D$14)*(1-EXP(-Constantes!$D$22)))</f>
        <v>8.6984326975465362E-2</v>
      </c>
      <c r="J166" s="79">
        <f t="shared" si="18"/>
        <v>96.334558498689049</v>
      </c>
      <c r="K166" s="79">
        <f>MAX(0,(J166-Constantes!$D$13)*(1-EXP(-Constantes!$D$23)))</f>
        <v>0.52059148909898501</v>
      </c>
      <c r="L166" s="79">
        <f t="shared" si="19"/>
        <v>0.60757581607445033</v>
      </c>
      <c r="M166" s="79">
        <f>0.0526*F166*Observaciones!$F165^1.218</f>
        <v>0</v>
      </c>
      <c r="N166" s="79">
        <f>M166*Constantes!$D$29</f>
        <v>0</v>
      </c>
      <c r="O166" s="79">
        <f t="shared" si="20"/>
        <v>0</v>
      </c>
      <c r="P166" s="16"/>
      <c r="Q166" s="78">
        <v>160</v>
      </c>
      <c r="R166" s="136">
        <f>ETo!$I165*((1-Constantes!$E$19)*ETo!$K165+ETo!$L165)</f>
        <v>2.5522882859022462</v>
      </c>
      <c r="S166" s="79">
        <f>MIN(R166*Constantes!$E$17,0.8*(V165+Observaciones!$F165-T166-U166-Constantes!$D$14))</f>
        <v>1.4709643399791872</v>
      </c>
      <c r="T166" s="79">
        <f>IF(Observaciones!$F165&gt;0.05*Constantes!$E$18,((Observaciones!$F165-0.05*Constantes!$E$18)^2)/(Observaciones!$F165+0.95*Constantes!$E$18),0)</f>
        <v>0</v>
      </c>
      <c r="U166" s="79">
        <f>MAX(0,V165+Observaciones!$F165-T166-Constantes!$D$13)</f>
        <v>0</v>
      </c>
      <c r="V166" s="79">
        <f>V165+Observaciones!$F165-T166-S166-U166-W165</f>
        <v>8.3936787802322783</v>
      </c>
      <c r="W166" s="79">
        <f>MAX(0,(V166-Constantes!$D$14)*(1-EXP(-Constantes!$D$22)))</f>
        <v>3.0441980016677524E-2</v>
      </c>
      <c r="X166" s="79">
        <f t="shared" si="21"/>
        <v>101.12855418277147</v>
      </c>
      <c r="Y166" s="79">
        <f>MAX(0,(X166-Constantes!$D$13)*(1-EXP(-Constantes!$D$23)))</f>
        <v>0.56782787041506055</v>
      </c>
      <c r="Z166" s="79">
        <f t="shared" si="22"/>
        <v>0.59826985043173808</v>
      </c>
      <c r="AA166" s="79">
        <f>0.0526*T166*Observaciones!$F165^1.218</f>
        <v>0</v>
      </c>
      <c r="AB166" s="79">
        <f>AA166*Constantes!$E$29</f>
        <v>0</v>
      </c>
      <c r="AC166" s="79">
        <f t="shared" si="23"/>
        <v>0</v>
      </c>
      <c r="AD166" s="16"/>
      <c r="AE166" s="78">
        <v>160</v>
      </c>
      <c r="AF166" s="136">
        <f>ETo!$I165*((1-Constantes!$F$19)*ETo!$K165+ETo!$L165)</f>
        <v>2.516326961274745</v>
      </c>
      <c r="AG166" s="79">
        <f>MIN(AF166*Constantes!$F$17,0.8*(AJ165+Observaciones!$F165-AH166-AI166-Constantes!$D$14))</f>
        <v>1.3521935946895327</v>
      </c>
      <c r="AH166" s="79">
        <f>IF(Observaciones!$F165&gt;0.05*Constantes!$F$18,((Observaciones!$F165-0.05*Constantes!$F$18)^2)/(Observaciones!$F165+0.95*Constantes!$F$18),0)</f>
        <v>0</v>
      </c>
      <c r="AI166" s="79">
        <f>MAX(0,AJ165+Observaciones!$F165-AH166-Constantes!$D$13)</f>
        <v>0</v>
      </c>
      <c r="AJ166" s="79">
        <f>AJ165+Observaciones!$F165-AH166-AG166-AI166-AK165</f>
        <v>9.1752030146241008</v>
      </c>
      <c r="AK166" s="79">
        <f>MAX(0,(AJ166-Constantes!$D$14)*(1-EXP(-Constantes!$D$22)))</f>
        <v>5.7063564474262439E-2</v>
      </c>
      <c r="AL166" s="79">
        <f t="shared" si="24"/>
        <v>101.66886112076834</v>
      </c>
      <c r="AM166" s="79">
        <f>MAX(0,(AL166-Constantes!$D$13)*(1-EXP(-Constantes!$D$23)))</f>
        <v>0.57315164336623003</v>
      </c>
      <c r="AN166" s="79">
        <f t="shared" si="25"/>
        <v>0.63021520784049245</v>
      </c>
      <c r="AO166" s="79">
        <f>0.0526*AH166*Observaciones!$F165^1.218</f>
        <v>0</v>
      </c>
      <c r="AP166" s="79">
        <f>AO166*Constantes!$F$29</f>
        <v>0</v>
      </c>
      <c r="AQ166" s="79">
        <f t="shared" si="26"/>
        <v>0</v>
      </c>
      <c r="AR166" s="16"/>
      <c r="AS166" s="78">
        <v>160</v>
      </c>
      <c r="AT166" s="79">
        <f>0.0526*Observaciones!$F165^2.218</f>
        <v>0.17065595668433275</v>
      </c>
      <c r="AU166" s="79">
        <f>IF(Observaciones!$F165&gt;0.05*$AY$7,((Observaciones!$F165-0.05*$AY$7)^2)/(Observaciones!$F165+0.95*$AY$7),0)</f>
        <v>0</v>
      </c>
      <c r="AV166" s="79">
        <f>0.0526*AU166*Observaciones!$F165^1.218</f>
        <v>0</v>
      </c>
      <c r="AW166" s="30"/>
      <c r="AX166" s="30"/>
      <c r="AY166" s="110"/>
      <c r="AZ166" s="41"/>
    </row>
    <row r="167" spans="2:52" s="3" customFormat="1" x14ac:dyDescent="0.3">
      <c r="B167" s="40"/>
      <c r="C167" s="78">
        <v>161</v>
      </c>
      <c r="D167" s="136">
        <f>ETo!$I166*((1-Constantes!$D$19)*ETo!$K166+ETo!$L166)</f>
        <v>2.251181929308967</v>
      </c>
      <c r="E167" s="79">
        <f>MIN(D167*Constantes!$D$17,0.8*(H166+Observaciones!$F166-F167-G167-Constantes!$D$14))</f>
        <v>1.1279290540024778</v>
      </c>
      <c r="F167" s="79">
        <f>IF(Observaciones!$F166&gt;0.05*Constantes!$D$18,((Observaciones!$F166-0.05*Constantes!$D$18)^2)/(Observaciones!$F166+0.95*Constantes!$D$18),0)</f>
        <v>0</v>
      </c>
      <c r="G167" s="79">
        <f>MAX(0,H166+Observaciones!$F166-F167-Constantes!$D$13)</f>
        <v>0</v>
      </c>
      <c r="H167" s="79">
        <f>H166+Observaciones!$F166-F167-E167-G167-I166</f>
        <v>10.138667141319628</v>
      </c>
      <c r="I167" s="79">
        <f>MAX(0,(H167-Constantes!$D$14)*(1-EXP(-Constantes!$D$22)))</f>
        <v>8.988268957872976E-2</v>
      </c>
      <c r="J167" s="79">
        <f t="shared" si="18"/>
        <v>95.813967009590058</v>
      </c>
      <c r="K167" s="79">
        <f>MAX(0,(J167-Constantes!$D$13)*(1-EXP(-Constantes!$D$23)))</f>
        <v>0.51546197716166042</v>
      </c>
      <c r="L167" s="79">
        <f t="shared" si="19"/>
        <v>0.60534466674039022</v>
      </c>
      <c r="M167" s="79">
        <f>0.0526*F167*Observaciones!$F166^1.218</f>
        <v>0</v>
      </c>
      <c r="N167" s="79">
        <f>M167*Constantes!$D$29</f>
        <v>0</v>
      </c>
      <c r="O167" s="79">
        <f t="shared" si="20"/>
        <v>0</v>
      </c>
      <c r="P167" s="16"/>
      <c r="Q167" s="78">
        <v>161</v>
      </c>
      <c r="R167" s="136">
        <f>ETo!$I166*((1-Constantes!$E$19)*ETo!$K166+ETo!$L166)</f>
        <v>2.4978617527212506</v>
      </c>
      <c r="S167" s="79">
        <f>MIN(R167*Constantes!$E$17,0.8*(V166+Observaciones!$F166-T167-U167-Constantes!$D$14))</f>
        <v>1.4395966101266648</v>
      </c>
      <c r="T167" s="79">
        <f>IF(Observaciones!$F166&gt;0.05*Constantes!$E$18,((Observaciones!$F166-0.05*Constantes!$E$18)^2)/(Observaciones!$F166+0.95*Constantes!$E$18),0)</f>
        <v>0</v>
      </c>
      <c r="U167" s="79">
        <f>MAX(0,V166+Observaciones!$F166-T167-Constantes!$D$13)</f>
        <v>0</v>
      </c>
      <c r="V167" s="79">
        <f>V166+Observaciones!$F166-T167-S167-U167-W166</f>
        <v>8.2236401900889362</v>
      </c>
      <c r="W167" s="79">
        <f>MAX(0,(V167-Constantes!$D$14)*(1-EXP(-Constantes!$D$22)))</f>
        <v>2.4649841411951728E-2</v>
      </c>
      <c r="X167" s="79">
        <f t="shared" si="21"/>
        <v>100.56072631235641</v>
      </c>
      <c r="Y167" s="79">
        <f>MAX(0,(X167-Constantes!$D$13)*(1-EXP(-Constantes!$D$23)))</f>
        <v>0.56223292716179918</v>
      </c>
      <c r="Z167" s="79">
        <f t="shared" si="22"/>
        <v>0.58688276857375088</v>
      </c>
      <c r="AA167" s="79">
        <f>0.0526*T167*Observaciones!$F166^1.218</f>
        <v>0</v>
      </c>
      <c r="AB167" s="79">
        <f>AA167*Constantes!$E$29</f>
        <v>0</v>
      </c>
      <c r="AC167" s="79">
        <f t="shared" si="23"/>
        <v>0</v>
      </c>
      <c r="AD167" s="16"/>
      <c r="AE167" s="78">
        <v>161</v>
      </c>
      <c r="AF167" s="136">
        <f>ETo!$I166*((1-Constantes!$F$19)*ETo!$K166+ETo!$L166)</f>
        <v>2.4626217779480672</v>
      </c>
      <c r="AG167" s="79">
        <f>MIN(AF167*Constantes!$F$17,0.8*(AJ166+Observaciones!$F166-AH167-AI167-Constantes!$D$14))</f>
        <v>1.3233341475614169</v>
      </c>
      <c r="AH167" s="79">
        <f>IF(Observaciones!$F166&gt;0.05*Constantes!$F$18,((Observaciones!$F166-0.05*Constantes!$F$18)^2)/(Observaciones!$F166+0.95*Constantes!$F$18),0)</f>
        <v>0</v>
      </c>
      <c r="AI167" s="79">
        <f>MAX(0,AJ166+Observaciones!$F166-AH167-Constantes!$D$13)</f>
        <v>0</v>
      </c>
      <c r="AJ167" s="79">
        <f>AJ166+Observaciones!$F166-AH167-AG167-AI167-AK166</f>
        <v>9.0948053025884228</v>
      </c>
      <c r="AK167" s="79">
        <f>MAX(0,(AJ167-Constantes!$D$14)*(1-EXP(-Constantes!$D$22)))</f>
        <v>5.4324923256284116E-2</v>
      </c>
      <c r="AL167" s="79">
        <f t="shared" si="24"/>
        <v>101.09570947740211</v>
      </c>
      <c r="AM167" s="79">
        <f>MAX(0,(AL167-Constantes!$D$13)*(1-EXP(-Constantes!$D$23)))</f>
        <v>0.56750424371005692</v>
      </c>
      <c r="AN167" s="79">
        <f t="shared" si="25"/>
        <v>0.62182916696634105</v>
      </c>
      <c r="AO167" s="79">
        <f>0.0526*AH167*Observaciones!$F166^1.218</f>
        <v>0</v>
      </c>
      <c r="AP167" s="79">
        <f>AO167*Constantes!$F$29</f>
        <v>0</v>
      </c>
      <c r="AQ167" s="79">
        <f t="shared" si="26"/>
        <v>0</v>
      </c>
      <c r="AR167" s="16"/>
      <c r="AS167" s="78">
        <v>161</v>
      </c>
      <c r="AT167" s="79">
        <f>0.0526*Observaciones!$F166^2.218</f>
        <v>9.412654104711686E-2</v>
      </c>
      <c r="AU167" s="79">
        <f>IF(Observaciones!$F166&gt;0.05*$AY$7,((Observaciones!$F166-0.05*$AY$7)^2)/(Observaciones!$F166+0.95*$AY$7),0)</f>
        <v>0</v>
      </c>
      <c r="AV167" s="79">
        <f>0.0526*AU167*Observaciones!$F166^1.218</f>
        <v>0</v>
      </c>
      <c r="AW167" s="30"/>
      <c r="AX167" s="30"/>
      <c r="AY167" s="110"/>
      <c r="AZ167" s="41"/>
    </row>
    <row r="168" spans="2:52" s="3" customFormat="1" x14ac:dyDescent="0.3">
      <c r="B168" s="40"/>
      <c r="C168" s="78">
        <v>162</v>
      </c>
      <c r="D168" s="136">
        <f>ETo!$I167*((1-Constantes!$D$19)*ETo!$K167+ETo!$L167)</f>
        <v>2.3343650019835698</v>
      </c>
      <c r="E168" s="79">
        <f>MIN(D168*Constantes!$D$17,0.8*(H167+Observaciones!$F167-F168-G168-Constantes!$D$14))</f>
        <v>1.1696069847149391</v>
      </c>
      <c r="F168" s="79">
        <f>IF(Observaciones!$F167&gt;0.05*Constantes!$D$18,((Observaciones!$F167-0.05*Constantes!$D$18)^2)/(Observaciones!$F167+0.95*Constantes!$D$18),0)</f>
        <v>0</v>
      </c>
      <c r="G168" s="79">
        <f>MAX(0,H167+Observaciones!$F167-F168-Constantes!$D$13)</f>
        <v>0</v>
      </c>
      <c r="H168" s="79">
        <f>H167+Observaciones!$F167-F168-E168-G168-I167</f>
        <v>9.1791774670259603</v>
      </c>
      <c r="I168" s="79">
        <f>MAX(0,(H168-Constantes!$D$14)*(1-EXP(-Constantes!$D$22)))</f>
        <v>5.7198948913583236E-2</v>
      </c>
      <c r="J168" s="79">
        <f t="shared" si="18"/>
        <v>95.298505032428395</v>
      </c>
      <c r="K168" s="79">
        <f>MAX(0,(J168-Constantes!$D$13)*(1-EXP(-Constantes!$D$23)))</f>
        <v>0.51038300752720878</v>
      </c>
      <c r="L168" s="79">
        <f t="shared" si="19"/>
        <v>0.56758195644079201</v>
      </c>
      <c r="M168" s="79">
        <f>0.0526*F168*Observaciones!$F167^1.218</f>
        <v>0</v>
      </c>
      <c r="N168" s="79">
        <f>M168*Constantes!$D$29</f>
        <v>0</v>
      </c>
      <c r="O168" s="79">
        <f t="shared" si="20"/>
        <v>0</v>
      </c>
      <c r="P168" s="16"/>
      <c r="Q168" s="78">
        <v>162</v>
      </c>
      <c r="R168" s="136">
        <f>ETo!$I167*((1-Constantes!$E$19)*ETo!$K167+ETo!$L167)</f>
        <v>2.5899901188999057</v>
      </c>
      <c r="S168" s="79">
        <f>MIN(R168*Constantes!$E$17,0.8*(V167+Observaciones!$F167-T168-U168-Constantes!$D$14))</f>
        <v>0.81891215207114954</v>
      </c>
      <c r="T168" s="79">
        <f>IF(Observaciones!$F167&gt;0.05*Constantes!$E$18,((Observaciones!$F167-0.05*Constantes!$E$18)^2)/(Observaciones!$F167+0.95*Constantes!$E$18),0)</f>
        <v>0</v>
      </c>
      <c r="U168" s="79">
        <f>MAX(0,V167+Observaciones!$F167-T168-Constantes!$D$13)</f>
        <v>0</v>
      </c>
      <c r="V168" s="79">
        <f>V167+Observaciones!$F167-T168-S168-U168-W167</f>
        <v>7.6800781966058356</v>
      </c>
      <c r="W168" s="79">
        <f>MAX(0,(V168-Constantes!$D$14)*(1-EXP(-Constantes!$D$22)))</f>
        <v>6.1341244569881681E-3</v>
      </c>
      <c r="X168" s="79">
        <f t="shared" si="21"/>
        <v>99.998493385194607</v>
      </c>
      <c r="Y168" s="79">
        <f>MAX(0,(X168-Constantes!$D$13)*(1-EXP(-Constantes!$D$23)))</f>
        <v>0.55669311221702389</v>
      </c>
      <c r="Z168" s="79">
        <f t="shared" si="22"/>
        <v>0.56282723667401202</v>
      </c>
      <c r="AA168" s="79">
        <f>0.0526*T168*Observaciones!$F167^1.218</f>
        <v>0</v>
      </c>
      <c r="AB168" s="79">
        <f>AA168*Constantes!$E$29</f>
        <v>0</v>
      </c>
      <c r="AC168" s="79">
        <f t="shared" si="23"/>
        <v>0</v>
      </c>
      <c r="AD168" s="16"/>
      <c r="AE168" s="78">
        <v>162</v>
      </c>
      <c r="AF168" s="136">
        <f>ETo!$I167*((1-Constantes!$F$19)*ETo!$K167+ETo!$L167)</f>
        <v>2.5534722450547154</v>
      </c>
      <c r="AG168" s="79">
        <f>MIN(AF168*Constantes!$F$17,0.8*(AJ167+Observaciones!$F167-AH168-AI168-Constantes!$D$14))</f>
        <v>1.3721542816643113</v>
      </c>
      <c r="AH168" s="79">
        <f>IF(Observaciones!$F167&gt;0.05*Constantes!$F$18,((Observaciones!$F167-0.05*Constantes!$F$18)^2)/(Observaciones!$F167+0.95*Constantes!$F$18),0)</f>
        <v>0</v>
      </c>
      <c r="AI168" s="79">
        <f>MAX(0,AJ167+Observaciones!$F167-AH168-Constantes!$D$13)</f>
        <v>0</v>
      </c>
      <c r="AJ168" s="79">
        <f>AJ167+Observaciones!$F167-AH168-AG168-AI168-AK167</f>
        <v>7.9683260976678278</v>
      </c>
      <c r="AK168" s="79">
        <f>MAX(0,(AJ168-Constantes!$D$14)*(1-EXP(-Constantes!$D$22)))</f>
        <v>1.5952906146867521E-2</v>
      </c>
      <c r="AL168" s="79">
        <f t="shared" si="24"/>
        <v>100.52820523369205</v>
      </c>
      <c r="AM168" s="79">
        <f>MAX(0,(AL168-Constantes!$D$13)*(1-EXP(-Constantes!$D$23)))</f>
        <v>0.56191248922780179</v>
      </c>
      <c r="AN168" s="79">
        <f t="shared" si="25"/>
        <v>0.5778653953746693</v>
      </c>
      <c r="AO168" s="79">
        <f>0.0526*AH168*Observaciones!$F167^1.218</f>
        <v>0</v>
      </c>
      <c r="AP168" s="79">
        <f>AO168*Constantes!$F$29</f>
        <v>0</v>
      </c>
      <c r="AQ168" s="79">
        <f t="shared" si="26"/>
        <v>0</v>
      </c>
      <c r="AR168" s="16"/>
      <c r="AS168" s="78">
        <v>162</v>
      </c>
      <c r="AT168" s="79">
        <f>0.0526*Observaciones!$F167^2.218</f>
        <v>3.6411677467564265E-3</v>
      </c>
      <c r="AU168" s="79">
        <f>IF(Observaciones!$F167&gt;0.05*$AY$7,((Observaciones!$F167-0.05*$AY$7)^2)/(Observaciones!$F167+0.95*$AY$7),0)</f>
        <v>0</v>
      </c>
      <c r="AV168" s="79">
        <f>0.0526*AU168*Observaciones!$F167^1.218</f>
        <v>0</v>
      </c>
      <c r="AW168" s="30"/>
      <c r="AX168" s="30"/>
      <c r="AY168" s="110"/>
      <c r="AZ168" s="41"/>
    </row>
    <row r="169" spans="2:52" s="3" customFormat="1" x14ac:dyDescent="0.3">
      <c r="B169" s="40"/>
      <c r="C169" s="78">
        <v>163</v>
      </c>
      <c r="D169" s="136">
        <f>ETo!$I168*((1-Constantes!$D$19)*ETo!$K168+ETo!$L168)</f>
        <v>2.4274604228350767</v>
      </c>
      <c r="E169" s="79">
        <f>MIN(D169*Constantes!$D$17,0.8*(H168+Observaciones!$F168-F169-G169-Constantes!$D$14))</f>
        <v>1.2162513845326097</v>
      </c>
      <c r="F169" s="79">
        <f>IF(Observaciones!$F168&gt;0.05*Constantes!$D$18,((Observaciones!$F168-0.05*Constantes!$D$18)^2)/(Observaciones!$F168+0.95*Constantes!$D$18),0)</f>
        <v>0</v>
      </c>
      <c r="G169" s="79">
        <f>MAX(0,H168+Observaciones!$F168-F169-Constantes!$D$13)</f>
        <v>0</v>
      </c>
      <c r="H169" s="79">
        <f>H168+Observaciones!$F168-F169-E169-G169-I168</f>
        <v>7.9057271335797674</v>
      </c>
      <c r="I169" s="79">
        <f>MAX(0,(H169-Constantes!$D$14)*(1-EXP(-Constantes!$D$22)))</f>
        <v>1.3820555624526429E-2</v>
      </c>
      <c r="J169" s="79">
        <f t="shared" si="18"/>
        <v>94.788122024901185</v>
      </c>
      <c r="K169" s="79">
        <f>MAX(0,(J169-Constantes!$D$13)*(1-EXP(-Constantes!$D$23)))</f>
        <v>0.50535408219028177</v>
      </c>
      <c r="L169" s="79">
        <f t="shared" si="19"/>
        <v>0.51917463781480822</v>
      </c>
      <c r="M169" s="79">
        <f>0.0526*F169*Observaciones!$F168^1.218</f>
        <v>0</v>
      </c>
      <c r="N169" s="79">
        <f>M169*Constantes!$D$29</f>
        <v>0</v>
      </c>
      <c r="O169" s="79">
        <f t="shared" si="20"/>
        <v>0</v>
      </c>
      <c r="P169" s="16"/>
      <c r="Q169" s="78">
        <v>163</v>
      </c>
      <c r="R169" s="136">
        <f>ETo!$I168*((1-Constantes!$E$19)*ETo!$K168+ETo!$L168)</f>
        <v>2.6925431264095576</v>
      </c>
      <c r="S169" s="79">
        <f>MIN(R169*Constantes!$E$17,0.8*(V168+Observaciones!$F168-T169-U169-Constantes!$D$14))</f>
        <v>0.14406255728466846</v>
      </c>
      <c r="T169" s="79">
        <f>IF(Observaciones!$F168&gt;0.05*Constantes!$E$18,((Observaciones!$F168-0.05*Constantes!$E$18)^2)/(Observaciones!$F168+0.95*Constantes!$E$18),0)</f>
        <v>0</v>
      </c>
      <c r="U169" s="79">
        <f>MAX(0,V168+Observaciones!$F168-T169-Constantes!$D$13)</f>
        <v>0</v>
      </c>
      <c r="V169" s="79">
        <f>V168+Observaciones!$F168-T169-S169-U169-W168</f>
        <v>7.5298815148641793</v>
      </c>
      <c r="W169" s="79">
        <f>MAX(0,(V169-Constantes!$D$14)*(1-EXP(-Constantes!$D$22)))</f>
        <v>1.017874093560742E-3</v>
      </c>
      <c r="X169" s="79">
        <f t="shared" si="21"/>
        <v>99.441800272977588</v>
      </c>
      <c r="Y169" s="79">
        <f>MAX(0,(X169-Constantes!$D$13)*(1-EXP(-Constantes!$D$23)))</f>
        <v>0.55120788238838059</v>
      </c>
      <c r="Z169" s="79">
        <f t="shared" si="22"/>
        <v>0.55222575648194128</v>
      </c>
      <c r="AA169" s="79">
        <f>0.0526*T169*Observaciones!$F168^1.218</f>
        <v>0</v>
      </c>
      <c r="AB169" s="79">
        <f>AA169*Constantes!$E$29</f>
        <v>0</v>
      </c>
      <c r="AC169" s="79">
        <f t="shared" si="23"/>
        <v>0</v>
      </c>
      <c r="AD169" s="16"/>
      <c r="AE169" s="78">
        <v>163</v>
      </c>
      <c r="AF169" s="136">
        <f>ETo!$I168*((1-Constantes!$F$19)*ETo!$K168+ETo!$L168)</f>
        <v>2.6546741687560593</v>
      </c>
      <c r="AG169" s="79">
        <f>MIN(AF169*Constantes!$F$17,0.8*(AJ168+Observaciones!$F168-AH169-AI169-Constantes!$D$14))</f>
        <v>0.3746608781342623</v>
      </c>
      <c r="AH169" s="79">
        <f>IF(Observaciones!$F168&gt;0.05*Constantes!$F$18,((Observaciones!$F168-0.05*Constantes!$F$18)^2)/(Observaciones!$F168+0.95*Constantes!$F$18),0)</f>
        <v>0</v>
      </c>
      <c r="AI169" s="79">
        <f>MAX(0,AJ168+Observaciones!$F168-AH169-Constantes!$D$13)</f>
        <v>0</v>
      </c>
      <c r="AJ169" s="79">
        <f>AJ168+Observaciones!$F168-AH169-AG169-AI169-AK168</f>
        <v>7.5777123133866979</v>
      </c>
      <c r="AK169" s="79">
        <f>MAX(0,(AJ169-Constantes!$D$14)*(1-EXP(-Constantes!$D$22)))</f>
        <v>2.6471666816937963E-3</v>
      </c>
      <c r="AL169" s="79">
        <f t="shared" si="24"/>
        <v>99.966292744464241</v>
      </c>
      <c r="AM169" s="79">
        <f>MAX(0,(AL169-Constantes!$D$13)*(1-EXP(-Constantes!$D$23)))</f>
        <v>0.55637583163431248</v>
      </c>
      <c r="AN169" s="79">
        <f t="shared" si="25"/>
        <v>0.55902299831600633</v>
      </c>
      <c r="AO169" s="79">
        <f>0.0526*AH169*Observaciones!$F168^1.218</f>
        <v>0</v>
      </c>
      <c r="AP169" s="79">
        <f>AO169*Constantes!$F$29</f>
        <v>0</v>
      </c>
      <c r="AQ169" s="79">
        <f t="shared" si="26"/>
        <v>0</v>
      </c>
      <c r="AR169" s="16"/>
      <c r="AS169" s="78">
        <v>163</v>
      </c>
      <c r="AT169" s="79">
        <f>0.0526*Observaciones!$F168^2.218</f>
        <v>0</v>
      </c>
      <c r="AU169" s="79">
        <f>IF(Observaciones!$F168&gt;0.05*$AY$7,((Observaciones!$F168-0.05*$AY$7)^2)/(Observaciones!$F168+0.95*$AY$7),0)</f>
        <v>0</v>
      </c>
      <c r="AV169" s="79">
        <f>0.0526*AU169*Observaciones!$F168^1.218</f>
        <v>0</v>
      </c>
      <c r="AW169" s="30"/>
      <c r="AX169" s="30"/>
      <c r="AY169" s="110"/>
      <c r="AZ169" s="41"/>
    </row>
    <row r="170" spans="2:52" s="3" customFormat="1" x14ac:dyDescent="0.3">
      <c r="B170" s="40"/>
      <c r="C170" s="78">
        <v>164</v>
      </c>
      <c r="D170" s="136">
        <f>ETo!$I169*((1-Constantes!$D$19)*ETo!$K169+ETo!$L169)</f>
        <v>2.2951422074776708</v>
      </c>
      <c r="E170" s="79">
        <f>MIN(D170*Constantes!$D$17,0.8*(H169+Observaciones!$F169-F170-G170-Constantes!$D$14))</f>
        <v>0.32458170686381393</v>
      </c>
      <c r="F170" s="79">
        <f>IF(Observaciones!$F169&gt;0.05*Constantes!$D$18,((Observaciones!$F169-0.05*Constantes!$D$18)^2)/(Observaciones!$F169+0.95*Constantes!$D$18),0)</f>
        <v>0</v>
      </c>
      <c r="G170" s="79">
        <f>MAX(0,H169+Observaciones!$F169-F170-Constantes!$D$13)</f>
        <v>0</v>
      </c>
      <c r="H170" s="79">
        <f>H169+Observaciones!$F169-F170-E170-G170-I169</f>
        <v>7.5673248710914267</v>
      </c>
      <c r="I170" s="79">
        <f>MAX(0,(H170-Constantes!$D$14)*(1-EXP(-Constantes!$D$22)))</f>
        <v>2.2933322640355308E-3</v>
      </c>
      <c r="J170" s="79">
        <f t="shared" si="18"/>
        <v>94.282767942710905</v>
      </c>
      <c r="K170" s="79">
        <f>MAX(0,(J170-Constantes!$D$13)*(1-EXP(-Constantes!$D$23)))</f>
        <v>0.50037470805249629</v>
      </c>
      <c r="L170" s="79">
        <f t="shared" si="19"/>
        <v>0.50266804031653178</v>
      </c>
      <c r="M170" s="79">
        <f>0.0526*F170*Observaciones!$F169^1.218</f>
        <v>0</v>
      </c>
      <c r="N170" s="79">
        <f>M170*Constantes!$D$29</f>
        <v>0</v>
      </c>
      <c r="O170" s="79">
        <f t="shared" si="20"/>
        <v>0</v>
      </c>
      <c r="P170" s="16"/>
      <c r="Q170" s="78">
        <v>164</v>
      </c>
      <c r="R170" s="136">
        <f>ETo!$I169*((1-Constantes!$E$19)*ETo!$K169+ETo!$L169)</f>
        <v>2.5470161945031138</v>
      </c>
      <c r="S170" s="79">
        <f>MIN(R170*Constantes!$E$17,0.8*(V169+Observaciones!$F169-T170-U170-Constantes!$D$14))</f>
        <v>2.390521189134347E-2</v>
      </c>
      <c r="T170" s="79">
        <f>IF(Observaciones!$F169&gt;0.05*Constantes!$E$18,((Observaciones!$F169-0.05*Constantes!$E$18)^2)/(Observaciones!$F169+0.95*Constantes!$E$18),0)</f>
        <v>0</v>
      </c>
      <c r="U170" s="79">
        <f>MAX(0,V169+Observaciones!$F169-T170-Constantes!$D$13)</f>
        <v>0</v>
      </c>
      <c r="V170" s="79">
        <f>V169+Observaciones!$F169-T170-S170-U170-W169</f>
        <v>7.5049584288792746</v>
      </c>
      <c r="W170" s="79">
        <f>MAX(0,(V170-Constantes!$D$14)*(1-EXP(-Constantes!$D$22)))</f>
        <v>1.6890229039315496E-4</v>
      </c>
      <c r="X170" s="79">
        <f t="shared" si="21"/>
        <v>98.890592390589205</v>
      </c>
      <c r="Y170" s="79">
        <f>MAX(0,(X170-Constantes!$D$13)*(1-EXP(-Constantes!$D$23)))</f>
        <v>0.54577669983571886</v>
      </c>
      <c r="Z170" s="79">
        <f t="shared" si="22"/>
        <v>0.54594560212611198</v>
      </c>
      <c r="AA170" s="79">
        <f>0.0526*T170*Observaciones!$F169^1.218</f>
        <v>0</v>
      </c>
      <c r="AB170" s="79">
        <f>AA170*Constantes!$E$29</f>
        <v>0</v>
      </c>
      <c r="AC170" s="79">
        <f t="shared" si="23"/>
        <v>0</v>
      </c>
      <c r="AD170" s="16"/>
      <c r="AE170" s="78">
        <v>164</v>
      </c>
      <c r="AF170" s="136">
        <f>ETo!$I169*((1-Constantes!$F$19)*ETo!$K169+ETo!$L169)</f>
        <v>2.5110341963566225</v>
      </c>
      <c r="AG170" s="79">
        <f>MIN(AF170*Constantes!$F$17,0.8*(AJ169+Observaciones!$F169-AH170-AI170-Constantes!$D$14))</f>
        <v>6.2169850709358349E-2</v>
      </c>
      <c r="AH170" s="79">
        <f>IF(Observaciones!$F169&gt;0.05*Constantes!$F$18,((Observaciones!$F169-0.05*Constantes!$F$18)^2)/(Observaciones!$F169+0.95*Constantes!$F$18),0)</f>
        <v>0</v>
      </c>
      <c r="AI170" s="79">
        <f>MAX(0,AJ169+Observaciones!$F169-AH170-Constantes!$D$13)</f>
        <v>0</v>
      </c>
      <c r="AJ170" s="79">
        <f>AJ169+Observaciones!$F169-AH170-AG170-AI170-AK169</f>
        <v>7.5128952959956461</v>
      </c>
      <c r="AK170" s="79">
        <f>MAX(0,(AJ170-Constantes!$D$14)*(1-EXP(-Constantes!$D$22)))</f>
        <v>4.3926112121244425E-4</v>
      </c>
      <c r="AL170" s="79">
        <f t="shared" si="24"/>
        <v>99.409916912829928</v>
      </c>
      <c r="AM170" s="79">
        <f>MAX(0,(AL170-Constantes!$D$13)*(1-EXP(-Constantes!$D$23)))</f>
        <v>0.55089372804682102</v>
      </c>
      <c r="AN170" s="79">
        <f t="shared" si="25"/>
        <v>0.55133298916803342</v>
      </c>
      <c r="AO170" s="79">
        <f>0.0526*AH170*Observaciones!$F169^1.218</f>
        <v>0</v>
      </c>
      <c r="AP170" s="79">
        <f>AO170*Constantes!$F$29</f>
        <v>0</v>
      </c>
      <c r="AQ170" s="79">
        <f t="shared" si="26"/>
        <v>0</v>
      </c>
      <c r="AR170" s="16"/>
      <c r="AS170" s="78">
        <v>164</v>
      </c>
      <c r="AT170" s="79">
        <f>0.0526*Observaciones!$F169^2.218</f>
        <v>0</v>
      </c>
      <c r="AU170" s="79">
        <f>IF(Observaciones!$F169&gt;0.05*$AY$7,((Observaciones!$F169-0.05*$AY$7)^2)/(Observaciones!$F169+0.95*$AY$7),0)</f>
        <v>0</v>
      </c>
      <c r="AV170" s="79">
        <f>0.0526*AU170*Observaciones!$F169^1.218</f>
        <v>0</v>
      </c>
      <c r="AW170" s="30"/>
      <c r="AX170" s="30"/>
      <c r="AY170" s="110"/>
      <c r="AZ170" s="41"/>
    </row>
    <row r="171" spans="2:52" s="3" customFormat="1" x14ac:dyDescent="0.3">
      <c r="B171" s="40"/>
      <c r="C171" s="78">
        <v>165</v>
      </c>
      <c r="D171" s="136">
        <f>ETo!$I170*((1-Constantes!$D$19)*ETo!$K170+ETo!$L170)</f>
        <v>2.3576259440284444</v>
      </c>
      <c r="E171" s="79">
        <f>MIN(D171*Constantes!$D$17,0.8*(H170+Observaciones!$F170-F171-G171-Constantes!$D$14))</f>
        <v>5.3859896873141369E-2</v>
      </c>
      <c r="F171" s="79">
        <f>IF(Observaciones!$F170&gt;0.05*Constantes!$D$18,((Observaciones!$F170-0.05*Constantes!$D$18)^2)/(Observaciones!$F170+0.95*Constantes!$D$18),0)</f>
        <v>0</v>
      </c>
      <c r="G171" s="79">
        <f>MAX(0,H170+Observaciones!$F170-F171-Constantes!$D$13)</f>
        <v>0</v>
      </c>
      <c r="H171" s="79">
        <f>H170+Observaciones!$F170-F171-E171-G171-I170</f>
        <v>7.5111716419542498</v>
      </c>
      <c r="I171" s="79">
        <f>MAX(0,(H171-Constantes!$D$14)*(1-EXP(-Constantes!$D$22)))</f>
        <v>3.8054713689896028E-4</v>
      </c>
      <c r="J171" s="79">
        <f t="shared" si="18"/>
        <v>93.782393234658414</v>
      </c>
      <c r="K171" s="79">
        <f>MAX(0,(J171-Constantes!$D$13)*(1-EXP(-Constantes!$D$23)))</f>
        <v>0.49544439687408492</v>
      </c>
      <c r="L171" s="79">
        <f t="shared" si="19"/>
        <v>0.49582494401098387</v>
      </c>
      <c r="M171" s="79">
        <f>0.0526*F171*Observaciones!$F170^1.218</f>
        <v>0</v>
      </c>
      <c r="N171" s="79">
        <f>M171*Constantes!$D$29</f>
        <v>0</v>
      </c>
      <c r="O171" s="79">
        <f t="shared" si="20"/>
        <v>0</v>
      </c>
      <c r="P171" s="16"/>
      <c r="Q171" s="78">
        <v>165</v>
      </c>
      <c r="R171" s="136">
        <f>ETo!$I170*((1-Constantes!$E$19)*ETo!$K170+ETo!$L170)</f>
        <v>2.616056087415469</v>
      </c>
      <c r="S171" s="79">
        <f>MIN(R171*Constantes!$E$17,0.8*(V170+Observaciones!$F170-T171-U171-Constantes!$D$14))</f>
        <v>3.9667431034196452E-3</v>
      </c>
      <c r="T171" s="79">
        <f>IF(Observaciones!$F170&gt;0.05*Constantes!$E$18,((Observaciones!$F170-0.05*Constantes!$E$18)^2)/(Observaciones!$F170+0.95*Constantes!$E$18),0)</f>
        <v>0</v>
      </c>
      <c r="U171" s="79">
        <f>MAX(0,V170+Observaciones!$F170-T171-Constantes!$D$13)</f>
        <v>0</v>
      </c>
      <c r="V171" s="79">
        <f>V170+Observaciones!$F170-T171-S171-U171-W170</f>
        <v>7.5008227834854617</v>
      </c>
      <c r="W171" s="79">
        <f>MAX(0,(V171-Constantes!$D$14)*(1-EXP(-Constantes!$D$22)))</f>
        <v>2.8027026014837113E-5</v>
      </c>
      <c r="X171" s="79">
        <f t="shared" si="21"/>
        <v>98.344815690753492</v>
      </c>
      <c r="Y171" s="79">
        <f>MAX(0,(X171-Constantes!$D$13)*(1-EXP(-Constantes!$D$23)))</f>
        <v>0.54039903201835549</v>
      </c>
      <c r="Z171" s="79">
        <f t="shared" si="22"/>
        <v>0.54042705904437027</v>
      </c>
      <c r="AA171" s="79">
        <f>0.0526*T171*Observaciones!$F170^1.218</f>
        <v>0</v>
      </c>
      <c r="AB171" s="79">
        <f>AA171*Constantes!$E$29</f>
        <v>0</v>
      </c>
      <c r="AC171" s="79">
        <f t="shared" si="23"/>
        <v>0</v>
      </c>
      <c r="AD171" s="16"/>
      <c r="AE171" s="78">
        <v>165</v>
      </c>
      <c r="AF171" s="136">
        <f>ETo!$I170*((1-Constantes!$F$19)*ETo!$K170+ETo!$L170)</f>
        <v>2.5791374955030371</v>
      </c>
      <c r="AG171" s="79">
        <f>MIN(AF171*Constantes!$F$17,0.8*(AJ170+Observaciones!$F170-AH171-AI171-Constantes!$D$14))</f>
        <v>1.0316236796516876E-2</v>
      </c>
      <c r="AH171" s="79">
        <f>IF(Observaciones!$F170&gt;0.05*Constantes!$F$18,((Observaciones!$F170-0.05*Constantes!$F$18)^2)/(Observaciones!$F170+0.95*Constantes!$F$18),0)</f>
        <v>0</v>
      </c>
      <c r="AI171" s="79">
        <f>MAX(0,AJ170+Observaciones!$F170-AH171-Constantes!$D$13)</f>
        <v>0</v>
      </c>
      <c r="AJ171" s="79">
        <f>AJ170+Observaciones!$F170-AH171-AG171-AI171-AK170</f>
        <v>7.5021397980779163</v>
      </c>
      <c r="AK171" s="79">
        <f>MAX(0,(AJ171-Constantes!$D$14)*(1-EXP(-Constantes!$D$22)))</f>
        <v>7.2889377893388808E-5</v>
      </c>
      <c r="AL171" s="79">
        <f t="shared" si="24"/>
        <v>98.859023184783112</v>
      </c>
      <c r="AM171" s="79">
        <f>MAX(0,(AL171-Constantes!$D$13)*(1-EXP(-Constantes!$D$23)))</f>
        <v>0.54546564093171246</v>
      </c>
      <c r="AN171" s="79">
        <f t="shared" si="25"/>
        <v>0.54553853030960586</v>
      </c>
      <c r="AO171" s="79">
        <f>0.0526*AH171*Observaciones!$F170^1.218</f>
        <v>0</v>
      </c>
      <c r="AP171" s="79">
        <f>AO171*Constantes!$F$29</f>
        <v>0</v>
      </c>
      <c r="AQ171" s="79">
        <f t="shared" si="26"/>
        <v>0</v>
      </c>
      <c r="AR171" s="16"/>
      <c r="AS171" s="78">
        <v>165</v>
      </c>
      <c r="AT171" s="79">
        <f>0.0526*Observaciones!$F170^2.218</f>
        <v>0</v>
      </c>
      <c r="AU171" s="79">
        <f>IF(Observaciones!$F170&gt;0.05*$AY$7,((Observaciones!$F170-0.05*$AY$7)^2)/(Observaciones!$F170+0.95*$AY$7),0)</f>
        <v>0</v>
      </c>
      <c r="AV171" s="79">
        <f>0.0526*AU171*Observaciones!$F170^1.218</f>
        <v>0</v>
      </c>
      <c r="AW171" s="30"/>
      <c r="AX171" s="30"/>
      <c r="AY171" s="110"/>
      <c r="AZ171" s="41"/>
    </row>
    <row r="172" spans="2:52" s="3" customFormat="1" x14ac:dyDescent="0.3">
      <c r="B172" s="40"/>
      <c r="C172" s="78">
        <v>166</v>
      </c>
      <c r="D172" s="136">
        <f>ETo!$I171*((1-Constantes!$D$19)*ETo!$K171+ETo!$L171)</f>
        <v>2.2661450634126026</v>
      </c>
      <c r="E172" s="79">
        <f>MIN(D172*Constantes!$D$17,0.8*(H171+Observaciones!$F171-F172-G172-Constantes!$D$14))</f>
        <v>8.9373135633998412E-3</v>
      </c>
      <c r="F172" s="79">
        <f>IF(Observaciones!$F171&gt;0.05*Constantes!$D$18,((Observaciones!$F171-0.05*Constantes!$D$18)^2)/(Observaciones!$F171+0.95*Constantes!$D$18),0)</f>
        <v>0</v>
      </c>
      <c r="G172" s="79">
        <f>MAX(0,H171+Observaciones!$F171-F172-Constantes!$D$13)</f>
        <v>0</v>
      </c>
      <c r="H172" s="79">
        <f>H171+Observaciones!$F171-F172-E172-G172-I171</f>
        <v>7.501853781253951</v>
      </c>
      <c r="I172" s="79">
        <f>MAX(0,(H172-Constantes!$D$14)*(1-EXP(-Constantes!$D$22)))</f>
        <v>6.3146594879873112E-5</v>
      </c>
      <c r="J172" s="79">
        <f t="shared" si="18"/>
        <v>93.286948837784323</v>
      </c>
      <c r="K172" s="79">
        <f>MAX(0,(J172-Constantes!$D$13)*(1-EXP(-Constantes!$D$23)))</f>
        <v>0.49056266522602293</v>
      </c>
      <c r="L172" s="79">
        <f t="shared" si="19"/>
        <v>0.49062581182090281</v>
      </c>
      <c r="M172" s="79">
        <f>0.0526*F172*Observaciones!$F171^1.218</f>
        <v>0</v>
      </c>
      <c r="N172" s="79">
        <f>M172*Constantes!$D$29</f>
        <v>0</v>
      </c>
      <c r="O172" s="79">
        <f t="shared" si="20"/>
        <v>0</v>
      </c>
      <c r="P172" s="16"/>
      <c r="Q172" s="78">
        <v>166</v>
      </c>
      <c r="R172" s="136">
        <f>ETo!$I171*((1-Constantes!$E$19)*ETo!$K171+ETo!$L171)</f>
        <v>2.5152294126378569</v>
      </c>
      <c r="S172" s="79">
        <f>MIN(R172*Constantes!$E$17,0.8*(V171+Observaciones!$F171-T172-U172-Constantes!$D$14))</f>
        <v>6.58226788369376E-4</v>
      </c>
      <c r="T172" s="79">
        <f>IF(Observaciones!$F171&gt;0.05*Constantes!$E$18,((Observaciones!$F171-0.05*Constantes!$E$18)^2)/(Observaciones!$F171+0.95*Constantes!$E$18),0)</f>
        <v>0</v>
      </c>
      <c r="U172" s="79">
        <f>MAX(0,V171+Observaciones!$F171-T172-Constantes!$D$13)</f>
        <v>0</v>
      </c>
      <c r="V172" s="79">
        <f>V171+Observaciones!$F171-T172-S172-U172-W171</f>
        <v>7.500136529671078</v>
      </c>
      <c r="W172" s="79">
        <f>MAX(0,(V172-Constantes!$D$14)*(1-EXP(-Constantes!$D$22)))</f>
        <v>4.6507018076007908E-6</v>
      </c>
      <c r="X172" s="79">
        <f t="shared" si="21"/>
        <v>97.804416658735136</v>
      </c>
      <c r="Y172" s="79">
        <f>MAX(0,(X172-Constantes!$D$13)*(1-EXP(-Constantes!$D$23)))</f>
        <v>0.53507435164285722</v>
      </c>
      <c r="Z172" s="79">
        <f t="shared" si="22"/>
        <v>0.53507900234466477</v>
      </c>
      <c r="AA172" s="79">
        <f>0.0526*T172*Observaciones!$F171^1.218</f>
        <v>0</v>
      </c>
      <c r="AB172" s="79">
        <f>AA172*Constantes!$E$29</f>
        <v>0</v>
      </c>
      <c r="AC172" s="79">
        <f t="shared" si="23"/>
        <v>0</v>
      </c>
      <c r="AD172" s="16"/>
      <c r="AE172" s="78">
        <v>166</v>
      </c>
      <c r="AF172" s="136">
        <f>ETo!$I171*((1-Constantes!$F$19)*ETo!$K171+ETo!$L171)</f>
        <v>2.4796459341771069</v>
      </c>
      <c r="AG172" s="79">
        <f>MIN(AF172*Constantes!$F$17,0.8*(AJ171+Observaciones!$F171-AH172-AI172-Constantes!$D$14))</f>
        <v>1.7118384623330486E-3</v>
      </c>
      <c r="AH172" s="79">
        <f>IF(Observaciones!$F171&gt;0.05*Constantes!$F$18,((Observaciones!$F171-0.05*Constantes!$F$18)^2)/(Observaciones!$F171+0.95*Constantes!$F$18),0)</f>
        <v>0</v>
      </c>
      <c r="AI172" s="79">
        <f>MAX(0,AJ171+Observaciones!$F171-AH172-Constantes!$D$13)</f>
        <v>0</v>
      </c>
      <c r="AJ172" s="79">
        <f>AJ171+Observaciones!$F171-AH172-AG172-AI172-AK171</f>
        <v>7.5003550702376902</v>
      </c>
      <c r="AK172" s="79">
        <f>MAX(0,(AJ172-Constantes!$D$14)*(1-EXP(-Constantes!$D$22)))</f>
        <v>1.209499578525633E-5</v>
      </c>
      <c r="AL172" s="79">
        <f t="shared" si="24"/>
        <v>98.313557543851402</v>
      </c>
      <c r="AM172" s="79">
        <f>MAX(0,(AL172-Constantes!$D$13)*(1-EXP(-Constantes!$D$23)))</f>
        <v>0.54009103805181868</v>
      </c>
      <c r="AN172" s="79">
        <f t="shared" si="25"/>
        <v>0.54010313304760393</v>
      </c>
      <c r="AO172" s="79">
        <f>0.0526*AH172*Observaciones!$F171^1.218</f>
        <v>0</v>
      </c>
      <c r="AP172" s="79">
        <f>AO172*Constantes!$F$29</f>
        <v>0</v>
      </c>
      <c r="AQ172" s="79">
        <f t="shared" si="26"/>
        <v>0</v>
      </c>
      <c r="AR172" s="16"/>
      <c r="AS172" s="78">
        <v>166</v>
      </c>
      <c r="AT172" s="79">
        <f>0.0526*Observaciones!$F171^2.218</f>
        <v>0</v>
      </c>
      <c r="AU172" s="79">
        <f>IF(Observaciones!$F171&gt;0.05*$AY$7,((Observaciones!$F171-0.05*$AY$7)^2)/(Observaciones!$F171+0.95*$AY$7),0)</f>
        <v>0</v>
      </c>
      <c r="AV172" s="79">
        <f>0.0526*AU172*Observaciones!$F171^1.218</f>
        <v>0</v>
      </c>
      <c r="AW172" s="30"/>
      <c r="AX172" s="30"/>
      <c r="AY172" s="110"/>
      <c r="AZ172" s="41"/>
    </row>
    <row r="173" spans="2:52" s="3" customFormat="1" x14ac:dyDescent="0.3">
      <c r="B173" s="40"/>
      <c r="C173" s="78">
        <v>167</v>
      </c>
      <c r="D173" s="136">
        <f>ETo!$I172*((1-Constantes!$D$19)*ETo!$K172+ETo!$L172)</f>
        <v>2.3567361539414118</v>
      </c>
      <c r="E173" s="79">
        <f>MIN(D173*Constantes!$D$17,0.8*(H172+Observaciones!$F172-F173-G173-Constantes!$D$14))</f>
        <v>1.4830250031607761E-3</v>
      </c>
      <c r="F173" s="79">
        <f>IF(Observaciones!$F172&gt;0.05*Constantes!$D$18,((Observaciones!$F172-0.05*Constantes!$D$18)^2)/(Observaciones!$F172+0.95*Constantes!$D$18),0)</f>
        <v>0</v>
      </c>
      <c r="G173" s="79">
        <f>MAX(0,H172+Observaciones!$F172-F173-Constantes!$D$13)</f>
        <v>0</v>
      </c>
      <c r="H173" s="79">
        <f>H172+Observaciones!$F172-F173-E173-G173-I172</f>
        <v>7.50030760965591</v>
      </c>
      <c r="I173" s="79">
        <f>MAX(0,(H173-Constantes!$D$14)*(1-EXP(-Constantes!$D$22)))</f>
        <v>1.0478314138460857E-5</v>
      </c>
      <c r="J173" s="79">
        <f t="shared" si="18"/>
        <v>92.7963861725583</v>
      </c>
      <c r="K173" s="79">
        <f>MAX(0,(J173-Constantes!$D$13)*(1-EXP(-Constantes!$D$23)))</f>
        <v>0.48572903444262727</v>
      </c>
      <c r="L173" s="79">
        <f t="shared" si="19"/>
        <v>0.48573951275676575</v>
      </c>
      <c r="M173" s="79">
        <f>0.0526*F173*Observaciones!$F172^1.218</f>
        <v>0</v>
      </c>
      <c r="N173" s="79">
        <f>M173*Constantes!$D$29</f>
        <v>0</v>
      </c>
      <c r="O173" s="79">
        <f t="shared" si="20"/>
        <v>0</v>
      </c>
      <c r="P173" s="16"/>
      <c r="Q173" s="78">
        <v>167</v>
      </c>
      <c r="R173" s="136">
        <f>ETo!$I172*((1-Constantes!$E$19)*ETo!$K172+ETo!$L172)</f>
        <v>2.6152887561578777</v>
      </c>
      <c r="S173" s="79">
        <f>MIN(R173*Constantes!$E$17,0.8*(V172+Observaciones!$F172-T173-U173-Constantes!$D$14))</f>
        <v>1.0922373686241827E-4</v>
      </c>
      <c r="T173" s="79">
        <f>IF(Observaciones!$F172&gt;0.05*Constantes!$E$18,((Observaciones!$F172-0.05*Constantes!$E$18)^2)/(Observaciones!$F172+0.95*Constantes!$E$18),0)</f>
        <v>0</v>
      </c>
      <c r="U173" s="79">
        <f>MAX(0,V172+Observaciones!$F172-T173-Constantes!$D$13)</f>
        <v>0</v>
      </c>
      <c r="V173" s="79">
        <f>V172+Observaciones!$F172-T173-S173-U173-W172</f>
        <v>7.5000226552324083</v>
      </c>
      <c r="W173" s="79">
        <f>MAX(0,(V173-Constantes!$D$14)*(1-EXP(-Constantes!$D$22)))</f>
        <v>7.7172038488741958E-7</v>
      </c>
      <c r="X173" s="79">
        <f t="shared" si="21"/>
        <v>97.269342307092273</v>
      </c>
      <c r="Y173" s="79">
        <f>MAX(0,(X173-Constantes!$D$13)*(1-EXP(-Constantes!$D$23)))</f>
        <v>0.52980213661133868</v>
      </c>
      <c r="Z173" s="79">
        <f t="shared" si="22"/>
        <v>0.52980290833172361</v>
      </c>
      <c r="AA173" s="79">
        <f>0.0526*T173*Observaciones!$F172^1.218</f>
        <v>0</v>
      </c>
      <c r="AB173" s="79">
        <f>AA173*Constantes!$E$29</f>
        <v>0</v>
      </c>
      <c r="AC173" s="79">
        <f t="shared" si="23"/>
        <v>0</v>
      </c>
      <c r="AD173" s="16"/>
      <c r="AE173" s="78">
        <v>167</v>
      </c>
      <c r="AF173" s="136">
        <f>ETo!$I172*((1-Constantes!$F$19)*ETo!$K172+ETo!$L172)</f>
        <v>2.5783526701269537</v>
      </c>
      <c r="AG173" s="79">
        <f>MIN(AF173*Constantes!$F$17,0.8*(AJ172+Observaciones!$F172-AH173-AI173-Constantes!$D$14))</f>
        <v>2.8405619015217101E-4</v>
      </c>
      <c r="AH173" s="79">
        <f>IF(Observaciones!$F172&gt;0.05*Constantes!$F$18,((Observaciones!$F172-0.05*Constantes!$F$18)^2)/(Observaciones!$F172+0.95*Constantes!$F$18),0)</f>
        <v>0</v>
      </c>
      <c r="AI173" s="79">
        <f>MAX(0,AJ172+Observaciones!$F172-AH173-Constantes!$D$13)</f>
        <v>0</v>
      </c>
      <c r="AJ173" s="79">
        <f>AJ172+Observaciones!$F172-AH173-AG173-AI173-AK172</f>
        <v>7.500058919051753</v>
      </c>
      <c r="AK173" s="79">
        <f>MAX(0,(AJ173-Constantes!$D$14)*(1-EXP(-Constantes!$D$22)))</f>
        <v>2.0069991989754485E-6</v>
      </c>
      <c r="AL173" s="79">
        <f t="shared" si="24"/>
        <v>97.77346650579959</v>
      </c>
      <c r="AM173" s="79">
        <f>MAX(0,(AL173-Constantes!$D$13)*(1-EXP(-Constantes!$D$23)))</f>
        <v>0.53476939241423116</v>
      </c>
      <c r="AN173" s="79">
        <f t="shared" si="25"/>
        <v>0.5347713994134301</v>
      </c>
      <c r="AO173" s="79">
        <f>0.0526*AH173*Observaciones!$F172^1.218</f>
        <v>0</v>
      </c>
      <c r="AP173" s="79">
        <f>AO173*Constantes!$F$29</f>
        <v>0</v>
      </c>
      <c r="AQ173" s="79">
        <f t="shared" si="26"/>
        <v>0</v>
      </c>
      <c r="AR173" s="16"/>
      <c r="AS173" s="78">
        <v>167</v>
      </c>
      <c r="AT173" s="79">
        <f>0.0526*Observaciones!$F172^2.218</f>
        <v>0</v>
      </c>
      <c r="AU173" s="79">
        <f>IF(Observaciones!$F172&gt;0.05*$AY$7,((Observaciones!$F172-0.05*$AY$7)^2)/(Observaciones!$F172+0.95*$AY$7),0)</f>
        <v>0</v>
      </c>
      <c r="AV173" s="79">
        <f>0.0526*AU173*Observaciones!$F172^1.218</f>
        <v>0</v>
      </c>
      <c r="AW173" s="30"/>
      <c r="AX173" s="30"/>
      <c r="AY173" s="110"/>
      <c r="AZ173" s="41"/>
    </row>
    <row r="174" spans="2:52" s="3" customFormat="1" x14ac:dyDescent="0.3">
      <c r="B174" s="40"/>
      <c r="C174" s="78">
        <v>168</v>
      </c>
      <c r="D174" s="136">
        <f>ETo!$I173*((1-Constantes!$D$19)*ETo!$K173+ETo!$L173)</f>
        <v>2.2963070717009608</v>
      </c>
      <c r="E174" s="79">
        <f>MIN(D174*Constantes!$D$17,0.8*(H173+Observaciones!$F173-F174-G174-Constantes!$D$14))</f>
        <v>2.46087724728028E-4</v>
      </c>
      <c r="F174" s="79">
        <f>IF(Observaciones!$F173&gt;0.05*Constantes!$D$18,((Observaciones!$F173-0.05*Constantes!$D$18)^2)/(Observaciones!$F173+0.95*Constantes!$D$18),0)</f>
        <v>0</v>
      </c>
      <c r="G174" s="79">
        <f>MAX(0,H173+Observaciones!$F173-F174-Constantes!$D$13)</f>
        <v>0</v>
      </c>
      <c r="H174" s="79">
        <f>H173+Observaciones!$F173-F174-E174-G174-I173</f>
        <v>7.5000510436170442</v>
      </c>
      <c r="I174" s="79">
        <f>MAX(0,(H174-Constantes!$D$14)*(1-EXP(-Constantes!$D$22)))</f>
        <v>1.7387329814805193E-6</v>
      </c>
      <c r="J174" s="79">
        <f t="shared" si="18"/>
        <v>92.310657138115673</v>
      </c>
      <c r="K174" s="79">
        <f>MAX(0,(J174-Constantes!$D$13)*(1-EXP(-Constantes!$D$23)))</f>
        <v>0.48094303057462157</v>
      </c>
      <c r="L174" s="79">
        <f t="shared" si="19"/>
        <v>0.48094476930760305</v>
      </c>
      <c r="M174" s="79">
        <f>0.0526*F174*Observaciones!$F173^1.218</f>
        <v>0</v>
      </c>
      <c r="N174" s="79">
        <f>M174*Constantes!$D$29</f>
        <v>0</v>
      </c>
      <c r="O174" s="79">
        <f t="shared" si="20"/>
        <v>0</v>
      </c>
      <c r="P174" s="16"/>
      <c r="Q174" s="78">
        <v>168</v>
      </c>
      <c r="R174" s="136">
        <f>ETo!$I173*((1-Constantes!$E$19)*ETo!$K173+ETo!$L173)</f>
        <v>2.5487622850120806</v>
      </c>
      <c r="S174" s="79">
        <f>MIN(R174*Constantes!$E$17,0.8*(V173+Observaciones!$F173-T174-U174-Constantes!$D$14))</f>
        <v>1.8124185926637894E-5</v>
      </c>
      <c r="T174" s="79">
        <f>IF(Observaciones!$F173&gt;0.05*Constantes!$E$18,((Observaciones!$F173-0.05*Constantes!$E$18)^2)/(Observaciones!$F173+0.95*Constantes!$E$18),0)</f>
        <v>0</v>
      </c>
      <c r="U174" s="79">
        <f>MAX(0,V173+Observaciones!$F173-T174-Constantes!$D$13)</f>
        <v>0</v>
      </c>
      <c r="V174" s="79">
        <f>V173+Observaciones!$F173-T174-S174-U174-W173</f>
        <v>7.5000037593260975</v>
      </c>
      <c r="W174" s="79">
        <f>MAX(0,(V174-Constantes!$D$14)*(1-EXP(-Constantes!$D$22)))</f>
        <v>1.2805644765050354E-7</v>
      </c>
      <c r="X174" s="79">
        <f t="shared" si="21"/>
        <v>96.739540170480936</v>
      </c>
      <c r="Y174" s="79">
        <f>MAX(0,(X174-Constantes!$D$13)*(1-EXP(-Constantes!$D$23)))</f>
        <v>0.52458186997026957</v>
      </c>
      <c r="Z174" s="79">
        <f t="shared" si="22"/>
        <v>0.52458199802671723</v>
      </c>
      <c r="AA174" s="79">
        <f>0.0526*T174*Observaciones!$F173^1.218</f>
        <v>0</v>
      </c>
      <c r="AB174" s="79">
        <f>AA174*Constantes!$E$29</f>
        <v>0</v>
      </c>
      <c r="AC174" s="79">
        <f t="shared" si="23"/>
        <v>0</v>
      </c>
      <c r="AD174" s="16"/>
      <c r="AE174" s="78">
        <v>168</v>
      </c>
      <c r="AF174" s="136">
        <f>ETo!$I173*((1-Constantes!$F$19)*ETo!$K173+ETo!$L173)</f>
        <v>2.5126972545390633</v>
      </c>
      <c r="AG174" s="79">
        <f>MIN(AF174*Constantes!$F$17,0.8*(AJ173+Observaciones!$F173-AH174-AI174-Constantes!$D$14))</f>
        <v>4.7135241402429529E-5</v>
      </c>
      <c r="AH174" s="79">
        <f>IF(Observaciones!$F173&gt;0.05*Constantes!$F$18,((Observaciones!$F173-0.05*Constantes!$F$18)^2)/(Observaciones!$F173+0.95*Constantes!$F$18),0)</f>
        <v>0</v>
      </c>
      <c r="AI174" s="79">
        <f>MAX(0,AJ173+Observaciones!$F173-AH174-Constantes!$D$13)</f>
        <v>0</v>
      </c>
      <c r="AJ174" s="79">
        <f>AJ173+Observaciones!$F173-AH174-AG174-AI174-AK173</f>
        <v>7.5000097768111518</v>
      </c>
      <c r="AK174" s="79">
        <f>MAX(0,(AJ174-Constantes!$D$14)*(1-EXP(-Constantes!$D$22)))</f>
        <v>3.330340792379227E-7</v>
      </c>
      <c r="AL174" s="79">
        <f t="shared" si="24"/>
        <v>97.238697113385356</v>
      </c>
      <c r="AM174" s="79">
        <f>MAX(0,(AL174-Constantes!$D$13)*(1-EXP(-Constantes!$D$23)))</f>
        <v>0.52950018221862793</v>
      </c>
      <c r="AN174" s="79">
        <f t="shared" si="25"/>
        <v>0.52950051525270714</v>
      </c>
      <c r="AO174" s="79">
        <f>0.0526*AH174*Observaciones!$F173^1.218</f>
        <v>0</v>
      </c>
      <c r="AP174" s="79">
        <f>AO174*Constantes!$F$29</f>
        <v>0</v>
      </c>
      <c r="AQ174" s="79">
        <f t="shared" si="26"/>
        <v>0</v>
      </c>
      <c r="AR174" s="16"/>
      <c r="AS174" s="78">
        <v>168</v>
      </c>
      <c r="AT174" s="79">
        <f>0.0526*Observaciones!$F173^2.218</f>
        <v>0</v>
      </c>
      <c r="AU174" s="79">
        <f>IF(Observaciones!$F173&gt;0.05*$AY$7,((Observaciones!$F173-0.05*$AY$7)^2)/(Observaciones!$F173+0.95*$AY$7),0)</f>
        <v>0</v>
      </c>
      <c r="AV174" s="79">
        <f>0.0526*AU174*Observaciones!$F173^1.218</f>
        <v>0</v>
      </c>
      <c r="AW174" s="30"/>
      <c r="AX174" s="30"/>
      <c r="AY174" s="110"/>
      <c r="AZ174" s="41"/>
    </row>
    <row r="175" spans="2:52" s="3" customFormat="1" x14ac:dyDescent="0.3">
      <c r="B175" s="40"/>
      <c r="C175" s="78">
        <v>169</v>
      </c>
      <c r="D175" s="136">
        <f>ETo!$I174*((1-Constantes!$D$19)*ETo!$K174+ETo!$L174)</f>
        <v>2.2805590911622251</v>
      </c>
      <c r="E175" s="79">
        <f>MIN(D175*Constantes!$D$17,0.8*(H174+Observaciones!$F174-F175-G175-Constantes!$D$14))</f>
        <v>4.0834893635377512E-5</v>
      </c>
      <c r="F175" s="79">
        <f>IF(Observaciones!$F174&gt;0.05*Constantes!$D$18,((Observaciones!$F174-0.05*Constantes!$D$18)^2)/(Observaciones!$F174+0.95*Constantes!$D$18),0)</f>
        <v>0</v>
      </c>
      <c r="G175" s="79">
        <f>MAX(0,H174+Observaciones!$F174-F175-Constantes!$D$13)</f>
        <v>0</v>
      </c>
      <c r="H175" s="79">
        <f>H174+Observaciones!$F174-F175-E175-G175-I174</f>
        <v>7.5000084699904273</v>
      </c>
      <c r="I175" s="79">
        <f>MAX(0,(H175-Constantes!$D$14)*(1-EXP(-Constantes!$D$22)))</f>
        <v>2.8851896792359007E-7</v>
      </c>
      <c r="J175" s="79">
        <f t="shared" si="18"/>
        <v>91.829714107541051</v>
      </c>
      <c r="K175" s="79">
        <f>MAX(0,(J175-Constantes!$D$13)*(1-EXP(-Constantes!$D$23)))</f>
        <v>0.47620418434266465</v>
      </c>
      <c r="L175" s="79">
        <f t="shared" si="19"/>
        <v>0.47620447286163259</v>
      </c>
      <c r="M175" s="79">
        <f>0.0526*F175*Observaciones!$F174^1.218</f>
        <v>0</v>
      </c>
      <c r="N175" s="79">
        <f>M175*Constantes!$D$29</f>
        <v>0</v>
      </c>
      <c r="O175" s="79">
        <f t="shared" si="20"/>
        <v>0</v>
      </c>
      <c r="P175" s="16"/>
      <c r="Q175" s="78">
        <v>169</v>
      </c>
      <c r="R175" s="136">
        <f>ETo!$I174*((1-Constantes!$E$19)*ETo!$K174+ETo!$L174)</f>
        <v>2.5314443923357737</v>
      </c>
      <c r="S175" s="79">
        <f>MIN(R175*Constantes!$E$17,0.8*(V174+Observaciones!$F174-T175-U175-Constantes!$D$14))</f>
        <v>3.0074608780239488E-6</v>
      </c>
      <c r="T175" s="79">
        <f>IF(Observaciones!$F174&gt;0.05*Constantes!$E$18,((Observaciones!$F174-0.05*Constantes!$E$18)^2)/(Observaciones!$F174+0.95*Constantes!$E$18),0)</f>
        <v>0</v>
      </c>
      <c r="U175" s="79">
        <f>MAX(0,V174+Observaciones!$F174-T175-Constantes!$D$13)</f>
        <v>0</v>
      </c>
      <c r="V175" s="79">
        <f>V174+Observaciones!$F174-T175-S175-U175-W174</f>
        <v>7.5000006238087726</v>
      </c>
      <c r="W175" s="79">
        <f>MAX(0,(V175-Constantes!$D$14)*(1-EXP(-Constantes!$D$22)))</f>
        <v>2.1249216844914346E-8</v>
      </c>
      <c r="X175" s="79">
        <f t="shared" si="21"/>
        <v>96.214958300510659</v>
      </c>
      <c r="Y175" s="79">
        <f>MAX(0,(X175-Constantes!$D$13)*(1-EXP(-Constantes!$D$23)))</f>
        <v>0.51941303985978549</v>
      </c>
      <c r="Z175" s="79">
        <f t="shared" si="22"/>
        <v>0.51941306110900232</v>
      </c>
      <c r="AA175" s="79">
        <f>0.0526*T175*Observaciones!$F174^1.218</f>
        <v>0</v>
      </c>
      <c r="AB175" s="79">
        <f>AA175*Constantes!$E$29</f>
        <v>0</v>
      </c>
      <c r="AC175" s="79">
        <f t="shared" si="23"/>
        <v>0</v>
      </c>
      <c r="AD175" s="16"/>
      <c r="AE175" s="78">
        <v>169</v>
      </c>
      <c r="AF175" s="136">
        <f>ETo!$I174*((1-Constantes!$F$19)*ETo!$K174+ETo!$L174)</f>
        <v>2.4956036350252666</v>
      </c>
      <c r="AG175" s="79">
        <f>MIN(AF175*Constantes!$F$17,0.8*(AJ174+Observaciones!$F174-AH175-AI175-Constantes!$D$14))</f>
        <v>7.8214489214190053E-6</v>
      </c>
      <c r="AH175" s="79">
        <f>IF(Observaciones!$F174&gt;0.05*Constantes!$F$18,((Observaciones!$F174-0.05*Constantes!$F$18)^2)/(Observaciones!$F174+0.95*Constantes!$F$18),0)</f>
        <v>0</v>
      </c>
      <c r="AI175" s="79">
        <f>MAX(0,AJ174+Observaciones!$F174-AH175-Constantes!$D$13)</f>
        <v>0</v>
      </c>
      <c r="AJ175" s="79">
        <f>AJ174+Observaciones!$F174-AH175-AG175-AI175-AK174</f>
        <v>7.5000016223281509</v>
      </c>
      <c r="AK175" s="79">
        <f>MAX(0,(AJ175-Constantes!$D$14)*(1-EXP(-Constantes!$D$22)))</f>
        <v>5.5262452509235295E-8</v>
      </c>
      <c r="AL175" s="79">
        <f t="shared" si="24"/>
        <v>96.70919693116673</v>
      </c>
      <c r="AM175" s="79">
        <f>MAX(0,(AL175-Constantes!$D$13)*(1-EXP(-Constantes!$D$23)))</f>
        <v>0.52428289080611012</v>
      </c>
      <c r="AN175" s="79">
        <f t="shared" si="25"/>
        <v>0.52428294606856263</v>
      </c>
      <c r="AO175" s="79">
        <f>0.0526*AH175*Observaciones!$F174^1.218</f>
        <v>0</v>
      </c>
      <c r="AP175" s="79">
        <f>AO175*Constantes!$F$29</f>
        <v>0</v>
      </c>
      <c r="AQ175" s="79">
        <f t="shared" si="26"/>
        <v>0</v>
      </c>
      <c r="AR175" s="16"/>
      <c r="AS175" s="78">
        <v>169</v>
      </c>
      <c r="AT175" s="79">
        <f>0.0526*Observaciones!$F174^2.218</f>
        <v>0</v>
      </c>
      <c r="AU175" s="79">
        <f>IF(Observaciones!$F174&gt;0.05*$AY$7,((Observaciones!$F174-0.05*$AY$7)^2)/(Observaciones!$F174+0.95*$AY$7),0)</f>
        <v>0</v>
      </c>
      <c r="AV175" s="79">
        <f>0.0526*AU175*Observaciones!$F174^1.218</f>
        <v>0</v>
      </c>
      <c r="AW175" s="30"/>
      <c r="AX175" s="30"/>
      <c r="AY175" s="110"/>
      <c r="AZ175" s="41"/>
    </row>
    <row r="176" spans="2:52" s="3" customFormat="1" x14ac:dyDescent="0.3">
      <c r="B176" s="40"/>
      <c r="C176" s="78">
        <v>170</v>
      </c>
      <c r="D176" s="136">
        <f>ETo!$I175*((1-Constantes!$D$19)*ETo!$K175+ETo!$L175)</f>
        <v>2.2843940263001721</v>
      </c>
      <c r="E176" s="79">
        <f>MIN(D176*Constantes!$D$17,0.8*(H175+Observaciones!$F175-F176-G176-Constantes!$D$14))</f>
        <v>6.7759923418009299E-6</v>
      </c>
      <c r="F176" s="79">
        <f>IF(Observaciones!$F175&gt;0.05*Constantes!$D$18,((Observaciones!$F175-0.05*Constantes!$D$18)^2)/(Observaciones!$F175+0.95*Constantes!$D$18),0)</f>
        <v>0</v>
      </c>
      <c r="G176" s="79">
        <f>MAX(0,H175+Observaciones!$F175-F176-Constantes!$D$13)</f>
        <v>0</v>
      </c>
      <c r="H176" s="79">
        <f>H175+Observaciones!$F175-F176-E176-G176-I175</f>
        <v>7.500001405479118</v>
      </c>
      <c r="I176" s="79">
        <f>MAX(0,(H176-Constantes!$D$14)*(1-EXP(-Constantes!$D$22)))</f>
        <v>4.7875778377780036E-8</v>
      </c>
      <c r="J176" s="79">
        <f t="shared" si="18"/>
        <v>91.353509923198388</v>
      </c>
      <c r="K176" s="79">
        <f>MAX(0,(J176-Constantes!$D$13)*(1-EXP(-Constantes!$D$23)))</f>
        <v>0.47151203109133644</v>
      </c>
      <c r="L176" s="79">
        <f t="shared" si="19"/>
        <v>0.47151207896711483</v>
      </c>
      <c r="M176" s="79">
        <f>0.0526*F176*Observaciones!$F175^1.218</f>
        <v>0</v>
      </c>
      <c r="N176" s="79">
        <f>M176*Constantes!$D$29</f>
        <v>0</v>
      </c>
      <c r="O176" s="79">
        <f t="shared" si="20"/>
        <v>0</v>
      </c>
      <c r="P176" s="16"/>
      <c r="Q176" s="78">
        <v>170</v>
      </c>
      <c r="R176" s="136">
        <f>ETo!$I175*((1-Constantes!$E$19)*ETo!$K175+ETo!$L175)</f>
        <v>2.5357413960505615</v>
      </c>
      <c r="S176" s="79">
        <f>MIN(R176*Constantes!$E$17,0.8*(V175+Observaciones!$F175-T176-U176-Constantes!$D$14))</f>
        <v>4.9904701810987721E-7</v>
      </c>
      <c r="T176" s="79">
        <f>IF(Observaciones!$F175&gt;0.05*Constantes!$E$18,((Observaciones!$F175-0.05*Constantes!$E$18)^2)/(Observaciones!$F175+0.95*Constantes!$E$18),0)</f>
        <v>0</v>
      </c>
      <c r="U176" s="79">
        <f>MAX(0,V175+Observaciones!$F175-T176-Constantes!$D$13)</f>
        <v>0</v>
      </c>
      <c r="V176" s="79">
        <f>V175+Observaciones!$F175-T176-S176-U176-W175</f>
        <v>7.5000001035125381</v>
      </c>
      <c r="W176" s="79">
        <f>MAX(0,(V176-Constantes!$D$14)*(1-EXP(-Constantes!$D$22)))</f>
        <v>3.5260170498768048E-9</v>
      </c>
      <c r="X176" s="79">
        <f t="shared" si="21"/>
        <v>95.695545260650874</v>
      </c>
      <c r="Y176" s="79">
        <f>MAX(0,(X176-Constantes!$D$13)*(1-EXP(-Constantes!$D$23)))</f>
        <v>0.51429513946349947</v>
      </c>
      <c r="Z176" s="79">
        <f t="shared" si="22"/>
        <v>0.51429514298951651</v>
      </c>
      <c r="AA176" s="79">
        <f>0.0526*T176*Observaciones!$F175^1.218</f>
        <v>0</v>
      </c>
      <c r="AB176" s="79">
        <f>AA176*Constantes!$E$29</f>
        <v>0</v>
      </c>
      <c r="AC176" s="79">
        <f t="shared" si="23"/>
        <v>0</v>
      </c>
      <c r="AD176" s="16"/>
      <c r="AE176" s="78">
        <v>170</v>
      </c>
      <c r="AF176" s="136">
        <f>ETo!$I175*((1-Constantes!$F$19)*ETo!$K175+ETo!$L175)</f>
        <v>2.4998346289433631</v>
      </c>
      <c r="AG176" s="79">
        <f>MIN(AF176*Constantes!$F$17,0.8*(AJ175+Observaciones!$F175-AH176-AI176-Constantes!$D$14))</f>
        <v>1.29786252074382E-6</v>
      </c>
      <c r="AH176" s="79">
        <f>IF(Observaciones!$F175&gt;0.05*Constantes!$F$18,((Observaciones!$F175-0.05*Constantes!$F$18)^2)/(Observaciones!$F175+0.95*Constantes!$F$18),0)</f>
        <v>0</v>
      </c>
      <c r="AI176" s="79">
        <f>MAX(0,AJ175+Observaciones!$F175-AH176-Constantes!$D$13)</f>
        <v>0</v>
      </c>
      <c r="AJ176" s="79">
        <f>AJ175+Observaciones!$F175-AH176-AG176-AI176-AK175</f>
        <v>7.500000269203178</v>
      </c>
      <c r="AK176" s="79">
        <f>MAX(0,(AJ176-Constantes!$D$14)*(1-EXP(-Constantes!$D$22)))</f>
        <v>9.170048506811959E-9</v>
      </c>
      <c r="AL176" s="79">
        <f t="shared" si="24"/>
        <v>96.184914040360624</v>
      </c>
      <c r="AM176" s="79">
        <f>MAX(0,(AL176-Constantes!$D$13)*(1-EXP(-Constantes!$D$23)))</f>
        <v>0.51911700660854199</v>
      </c>
      <c r="AN176" s="79">
        <f t="shared" si="25"/>
        <v>0.51911701577859048</v>
      </c>
      <c r="AO176" s="79">
        <f>0.0526*AH176*Observaciones!$F175^1.218</f>
        <v>0</v>
      </c>
      <c r="AP176" s="79">
        <f>AO176*Constantes!$F$29</f>
        <v>0</v>
      </c>
      <c r="AQ176" s="79">
        <f t="shared" si="26"/>
        <v>0</v>
      </c>
      <c r="AR176" s="16"/>
      <c r="AS176" s="78">
        <v>170</v>
      </c>
      <c r="AT176" s="79">
        <f>0.0526*Observaciones!$F175^2.218</f>
        <v>0</v>
      </c>
      <c r="AU176" s="79">
        <f>IF(Observaciones!$F175&gt;0.05*$AY$7,((Observaciones!$F175-0.05*$AY$7)^2)/(Observaciones!$F175+0.95*$AY$7),0)</f>
        <v>0</v>
      </c>
      <c r="AV176" s="79">
        <f>0.0526*AU176*Observaciones!$F175^1.218</f>
        <v>0</v>
      </c>
      <c r="AW176" s="30"/>
      <c r="AX176" s="30"/>
      <c r="AY176" s="110"/>
      <c r="AZ176" s="41"/>
    </row>
    <row r="177" spans="2:52" s="3" customFormat="1" x14ac:dyDescent="0.3">
      <c r="B177" s="40"/>
      <c r="C177" s="78">
        <v>171</v>
      </c>
      <c r="D177" s="136">
        <f>ETo!$I176*((1-Constantes!$D$19)*ETo!$K176+ETo!$L176)</f>
        <v>2.3105778664214047</v>
      </c>
      <c r="E177" s="79">
        <f>MIN(D177*Constantes!$D$17,0.8*(H176+Observaciones!$F176-F177-G177-Constantes!$D$14))</f>
        <v>1.1243832943819144E-6</v>
      </c>
      <c r="F177" s="79">
        <f>IF(Observaciones!$F176&gt;0.05*Constantes!$D$18,((Observaciones!$F176-0.05*Constantes!$D$18)^2)/(Observaciones!$F176+0.95*Constantes!$D$18),0)</f>
        <v>0</v>
      </c>
      <c r="G177" s="79">
        <f>MAX(0,H176+Observaciones!$F176-F177-Constantes!$D$13)</f>
        <v>0</v>
      </c>
      <c r="H177" s="79">
        <f>H176+Observaciones!$F176-F177-E177-G177-I176</f>
        <v>7.5000002332200459</v>
      </c>
      <c r="I177" s="79">
        <f>MAX(0,(H177-Constantes!$D$14)*(1-EXP(-Constantes!$D$22)))</f>
        <v>7.9443309331027948E-9</v>
      </c>
      <c r="J177" s="79">
        <f t="shared" si="18"/>
        <v>90.881997892107051</v>
      </c>
      <c r="K177" s="79">
        <f>MAX(0,(J177-Constantes!$D$13)*(1-EXP(-Constantes!$D$23)))</f>
        <v>0.46686611074357737</v>
      </c>
      <c r="L177" s="79">
        <f t="shared" si="19"/>
        <v>0.46686611868790828</v>
      </c>
      <c r="M177" s="79">
        <f>0.0526*F177*Observaciones!$F176^1.218</f>
        <v>0</v>
      </c>
      <c r="N177" s="79">
        <f>M177*Constantes!$D$29</f>
        <v>0</v>
      </c>
      <c r="O177" s="79">
        <f t="shared" si="20"/>
        <v>0</v>
      </c>
      <c r="P177" s="16"/>
      <c r="Q177" s="78">
        <v>171</v>
      </c>
      <c r="R177" s="136">
        <f>ETo!$I176*((1-Constantes!$E$19)*ETo!$K176+ETo!$L176)</f>
        <v>2.5646871869100747</v>
      </c>
      <c r="S177" s="79">
        <f>MIN(R177*Constantes!$E$17,0.8*(V176+Observaciones!$F176-T177-U177-Constantes!$D$14))</f>
        <v>8.2810030477276094E-8</v>
      </c>
      <c r="T177" s="79">
        <f>IF(Observaciones!$F176&gt;0.05*Constantes!$E$18,((Observaciones!$F176-0.05*Constantes!$E$18)^2)/(Observaciones!$F176+0.95*Constantes!$E$18),0)</f>
        <v>0</v>
      </c>
      <c r="U177" s="79">
        <f>MAX(0,V176+Observaciones!$F176-T177-Constantes!$D$13)</f>
        <v>0</v>
      </c>
      <c r="V177" s="79">
        <f>V176+Observaciones!$F176-T177-S177-U177-W176</f>
        <v>7.5000000171764905</v>
      </c>
      <c r="W177" s="79">
        <f>MAX(0,(V177-Constantes!$D$14)*(1-EXP(-Constantes!$D$22)))</f>
        <v>5.8509432098881099E-10</v>
      </c>
      <c r="X177" s="79">
        <f t="shared" si="21"/>
        <v>95.181250121187375</v>
      </c>
      <c r="Y177" s="79">
        <f>MAX(0,(X177-Constantes!$D$13)*(1-EXP(-Constantes!$D$23)))</f>
        <v>0.50922766695880706</v>
      </c>
      <c r="Z177" s="79">
        <f t="shared" si="22"/>
        <v>0.50922766754390136</v>
      </c>
      <c r="AA177" s="79">
        <f>0.0526*T177*Observaciones!$F176^1.218</f>
        <v>0</v>
      </c>
      <c r="AB177" s="79">
        <f>AA177*Constantes!$E$29</f>
        <v>0</v>
      </c>
      <c r="AC177" s="79">
        <f t="shared" si="23"/>
        <v>0</v>
      </c>
      <c r="AD177" s="16"/>
      <c r="AE177" s="78">
        <v>171</v>
      </c>
      <c r="AF177" s="136">
        <f>ETo!$I176*((1-Constantes!$F$19)*ETo!$K176+ETo!$L176)</f>
        <v>2.5283858554116931</v>
      </c>
      <c r="AG177" s="79">
        <f>MIN(AF177*Constantes!$F$17,0.8*(AJ176+Observaciones!$F176-AH177-AI177-Constantes!$D$14))</f>
        <v>2.1536254237730646E-7</v>
      </c>
      <c r="AH177" s="79">
        <f>IF(Observaciones!$F176&gt;0.05*Constantes!$F$18,((Observaciones!$F176-0.05*Constantes!$F$18)^2)/(Observaciones!$F176+0.95*Constantes!$F$18),0)</f>
        <v>0</v>
      </c>
      <c r="AI177" s="79">
        <f>MAX(0,AJ176+Observaciones!$F176-AH177-Constantes!$D$13)</f>
        <v>0</v>
      </c>
      <c r="AJ177" s="79">
        <f>AJ176+Observaciones!$F176-AH177-AG177-AI177-AK176</f>
        <v>7.5000000446705872</v>
      </c>
      <c r="AK177" s="79">
        <f>MAX(0,(AJ177-Constantes!$D$14)*(1-EXP(-Constantes!$D$22)))</f>
        <v>1.5216441901106236E-9</v>
      </c>
      <c r="AL177" s="79">
        <f t="shared" si="24"/>
        <v>95.665797033752085</v>
      </c>
      <c r="AM177" s="79">
        <f>MAX(0,(AL177-Constantes!$D$13)*(1-EXP(-Constantes!$D$23)))</f>
        <v>0.51400202309839016</v>
      </c>
      <c r="AN177" s="79">
        <f t="shared" si="25"/>
        <v>0.5140020246200343</v>
      </c>
      <c r="AO177" s="79">
        <f>0.0526*AH177*Observaciones!$F176^1.218</f>
        <v>0</v>
      </c>
      <c r="AP177" s="79">
        <f>AO177*Constantes!$F$29</f>
        <v>0</v>
      </c>
      <c r="AQ177" s="79">
        <f t="shared" si="26"/>
        <v>0</v>
      </c>
      <c r="AR177" s="16"/>
      <c r="AS177" s="78">
        <v>171</v>
      </c>
      <c r="AT177" s="79">
        <f>0.0526*Observaciones!$F176^2.218</f>
        <v>0</v>
      </c>
      <c r="AU177" s="79">
        <f>IF(Observaciones!$F176&gt;0.05*$AY$7,((Observaciones!$F176-0.05*$AY$7)^2)/(Observaciones!$F176+0.95*$AY$7),0)</f>
        <v>0</v>
      </c>
      <c r="AV177" s="79">
        <f>0.0526*AU177*Observaciones!$F176^1.218</f>
        <v>0</v>
      </c>
      <c r="AW177" s="30"/>
      <c r="AX177" s="30"/>
      <c r="AY177" s="110"/>
      <c r="AZ177" s="41"/>
    </row>
    <row r="178" spans="2:52" s="3" customFormat="1" x14ac:dyDescent="0.3">
      <c r="B178" s="40"/>
      <c r="C178" s="78">
        <v>172</v>
      </c>
      <c r="D178" s="136">
        <f>ETo!$I177*((1-Constantes!$D$19)*ETo!$K177+ETo!$L177)</f>
        <v>2.2933668280764357</v>
      </c>
      <c r="E178" s="79">
        <f>MIN(D178*Constantes!$D$17,0.8*(H177+Observaciones!$F177-F178-G178-Constantes!$D$14))</f>
        <v>1.8657603675364954E-7</v>
      </c>
      <c r="F178" s="79">
        <f>IF(Observaciones!$F177&gt;0.05*Constantes!$D$18,((Observaciones!$F177-0.05*Constantes!$D$18)^2)/(Observaciones!$F177+0.95*Constantes!$D$18),0)</f>
        <v>0</v>
      </c>
      <c r="G178" s="79">
        <f>MAX(0,H177+Observaciones!$F177-F178-Constantes!$D$13)</f>
        <v>0</v>
      </c>
      <c r="H178" s="79">
        <f>H177+Observaciones!$F177-F178-E178-G178-I177</f>
        <v>7.500000038699679</v>
      </c>
      <c r="I178" s="79">
        <f>MAX(0,(H178-Constantes!$D$14)*(1-EXP(-Constantes!$D$22)))</f>
        <v>1.3182531367467297E-9</v>
      </c>
      <c r="J178" s="79">
        <f t="shared" si="18"/>
        <v>90.415131781363471</v>
      </c>
      <c r="K178" s="79">
        <f>MAX(0,(J178-Constantes!$D$13)*(1-EXP(-Constantes!$D$23)))</f>
        <v>0.46226596775557677</v>
      </c>
      <c r="L178" s="79">
        <f t="shared" si="19"/>
        <v>0.46226596907382989</v>
      </c>
      <c r="M178" s="79">
        <f>0.0526*F178*Observaciones!$F177^1.218</f>
        <v>0</v>
      </c>
      <c r="N178" s="79">
        <f>M178*Constantes!$D$29</f>
        <v>0</v>
      </c>
      <c r="O178" s="79">
        <f t="shared" si="20"/>
        <v>0</v>
      </c>
      <c r="P178" s="16"/>
      <c r="Q178" s="78">
        <v>172</v>
      </c>
      <c r="R178" s="136">
        <f>ETo!$I177*((1-Constantes!$E$19)*ETo!$K177+ETo!$L177)</f>
        <v>2.5457219770238924</v>
      </c>
      <c r="S178" s="79">
        <f>MIN(R178*Constantes!$E$17,0.8*(V177+Observaciones!$F177-T178-U178-Constantes!$D$14))</f>
        <v>1.37411923617492E-8</v>
      </c>
      <c r="T178" s="79">
        <f>IF(Observaciones!$F177&gt;0.05*Constantes!$E$18,((Observaciones!$F177-0.05*Constantes!$E$18)^2)/(Observaciones!$F177+0.95*Constantes!$E$18),0)</f>
        <v>0</v>
      </c>
      <c r="U178" s="79">
        <f>MAX(0,V177+Observaciones!$F177-T178-Constantes!$D$13)</f>
        <v>0</v>
      </c>
      <c r="V178" s="79">
        <f>V177+Observaciones!$F177-T178-S178-U178-W177</f>
        <v>7.5000000028502036</v>
      </c>
      <c r="W178" s="79">
        <f>MAX(0,(V178-Constantes!$D$14)*(1-EXP(-Constantes!$D$22)))</f>
        <v>9.7088398904164015E-11</v>
      </c>
      <c r="X178" s="79">
        <f t="shared" si="21"/>
        <v>94.672022454228568</v>
      </c>
      <c r="Y178" s="79">
        <f>MAX(0,(X178-Constantes!$D$13)*(1-EXP(-Constantes!$D$23)))</f>
        <v>0.50421012546768118</v>
      </c>
      <c r="Z178" s="79">
        <f t="shared" si="22"/>
        <v>0.50421012556476963</v>
      </c>
      <c r="AA178" s="79">
        <f>0.0526*T178*Observaciones!$F177^1.218</f>
        <v>0</v>
      </c>
      <c r="AB178" s="79">
        <f>AA178*Constantes!$E$29</f>
        <v>0</v>
      </c>
      <c r="AC178" s="79">
        <f t="shared" si="23"/>
        <v>0</v>
      </c>
      <c r="AD178" s="16"/>
      <c r="AE178" s="78">
        <v>172</v>
      </c>
      <c r="AF178" s="136">
        <f>ETo!$I177*((1-Constantes!$F$19)*ETo!$K177+ETo!$L177)</f>
        <v>2.5096712414599698</v>
      </c>
      <c r="AG178" s="79">
        <f>MIN(AF178*Constantes!$F$17,0.8*(AJ177+Observaciones!$F177-AH178-AI178-Constantes!$D$14))</f>
        <v>3.5736469783387292E-8</v>
      </c>
      <c r="AH178" s="79">
        <f>IF(Observaciones!$F177&gt;0.05*Constantes!$F$18,((Observaciones!$F177-0.05*Constantes!$F$18)^2)/(Observaciones!$F177+0.95*Constantes!$F$18),0)</f>
        <v>0</v>
      </c>
      <c r="AI178" s="79">
        <f>MAX(0,AJ177+Observaciones!$F177-AH178-Constantes!$D$13)</f>
        <v>0</v>
      </c>
      <c r="AJ178" s="79">
        <f>AJ177+Observaciones!$F177-AH178-AG178-AI178-AK177</f>
        <v>7.5000000074124733</v>
      </c>
      <c r="AK178" s="79">
        <f>MAX(0,(AJ178-Constantes!$D$14)*(1-EXP(-Constantes!$D$22)))</f>
        <v>2.5249605240678481E-10</v>
      </c>
      <c r="AL178" s="79">
        <f t="shared" si="24"/>
        <v>95.1517950106537</v>
      </c>
      <c r="AM178" s="79">
        <f>MAX(0,(AL178-Constantes!$D$13)*(1-EXP(-Constantes!$D$23)))</f>
        <v>0.50893743873905795</v>
      </c>
      <c r="AN178" s="79">
        <f t="shared" si="25"/>
        <v>0.50893743899155397</v>
      </c>
      <c r="AO178" s="79">
        <f>0.0526*AH178*Observaciones!$F177^1.218</f>
        <v>0</v>
      </c>
      <c r="AP178" s="79">
        <f>AO178*Constantes!$F$29</f>
        <v>0</v>
      </c>
      <c r="AQ178" s="79">
        <f t="shared" si="26"/>
        <v>0</v>
      </c>
      <c r="AR178" s="16"/>
      <c r="AS178" s="78">
        <v>172</v>
      </c>
      <c r="AT178" s="79">
        <f>0.0526*Observaciones!$F177^2.218</f>
        <v>0</v>
      </c>
      <c r="AU178" s="79">
        <f>IF(Observaciones!$F177&gt;0.05*$AY$7,((Observaciones!$F177-0.05*$AY$7)^2)/(Observaciones!$F177+0.95*$AY$7),0)</f>
        <v>0</v>
      </c>
      <c r="AV178" s="79">
        <f>0.0526*AU178*Observaciones!$F177^1.218</f>
        <v>0</v>
      </c>
      <c r="AW178" s="30"/>
      <c r="AX178" s="30"/>
      <c r="AY178" s="110"/>
      <c r="AZ178" s="41"/>
    </row>
    <row r="179" spans="2:52" s="3" customFormat="1" x14ac:dyDescent="0.3">
      <c r="B179" s="40"/>
      <c r="C179" s="78">
        <v>173</v>
      </c>
      <c r="D179" s="136">
        <f>ETo!$I178*((1-Constantes!$D$19)*ETo!$K178+ETo!$L178)</f>
        <v>2.2957746618190988</v>
      </c>
      <c r="E179" s="79">
        <f>MIN(D179*Constantes!$D$17,0.8*(H178+Observaciones!$F178-F179-G179-Constantes!$D$14))</f>
        <v>3.0959743213543334E-8</v>
      </c>
      <c r="F179" s="79">
        <f>IF(Observaciones!$F178&gt;0.05*Constantes!$D$18,((Observaciones!$F178-0.05*Constantes!$D$18)^2)/(Observaciones!$F178+0.95*Constantes!$D$18),0)</f>
        <v>0</v>
      </c>
      <c r="G179" s="79">
        <f>MAX(0,H178+Observaciones!$F178-F179-Constantes!$D$13)</f>
        <v>0</v>
      </c>
      <c r="H179" s="79">
        <f>H178+Observaciones!$F178-F179-E179-G179-I178</f>
        <v>7.5000000064216827</v>
      </c>
      <c r="I179" s="79">
        <f>MAX(0,(H179-Constantes!$D$14)*(1-EXP(-Constantes!$D$22)))</f>
        <v>2.1874608864251077E-10</v>
      </c>
      <c r="J179" s="79">
        <f t="shared" si="18"/>
        <v>89.9528658136079</v>
      </c>
      <c r="K179" s="79">
        <f>MAX(0,(J179-Constantes!$D$13)*(1-EXP(-Constantes!$D$23)))</f>
        <v>0.45771115107210569</v>
      </c>
      <c r="L179" s="79">
        <f t="shared" si="19"/>
        <v>0.45771115129085177</v>
      </c>
      <c r="M179" s="79">
        <f>0.0526*F179*Observaciones!$F178^1.218</f>
        <v>0</v>
      </c>
      <c r="N179" s="79">
        <f>M179*Constantes!$D$29</f>
        <v>0</v>
      </c>
      <c r="O179" s="79">
        <f t="shared" si="20"/>
        <v>0</v>
      </c>
      <c r="P179" s="16"/>
      <c r="Q179" s="78">
        <v>173</v>
      </c>
      <c r="R179" s="136">
        <f>ETo!$I178*((1-Constantes!$E$19)*ETo!$K178+ETo!$L178)</f>
        <v>2.5483919333205822</v>
      </c>
      <c r="S179" s="79">
        <f>MIN(R179*Constantes!$E$17,0.8*(V178+Observaciones!$F178-T179-U179-Constantes!$D$14))</f>
        <v>2.2801629029345351E-9</v>
      </c>
      <c r="T179" s="79">
        <f>IF(Observaciones!$F178&gt;0.05*Constantes!$E$18,((Observaciones!$F178-0.05*Constantes!$E$18)^2)/(Observaciones!$F178+0.95*Constantes!$E$18),0)</f>
        <v>0</v>
      </c>
      <c r="U179" s="79">
        <f>MAX(0,V178+Observaciones!$F178-T179-Constantes!$D$13)</f>
        <v>0</v>
      </c>
      <c r="V179" s="79">
        <f>V178+Observaciones!$F178-T179-S179-U179-W178</f>
        <v>7.5000000004729523</v>
      </c>
      <c r="W179" s="79">
        <f>MAX(0,(V179-Constantes!$D$14)*(1-EXP(-Constantes!$D$22)))</f>
        <v>1.6110493078708371E-11</v>
      </c>
      <c r="X179" s="79">
        <f t="shared" si="21"/>
        <v>94.167812328760888</v>
      </c>
      <c r="Y179" s="79">
        <f>MAX(0,(X179-Constantes!$D$13)*(1-EXP(-Constantes!$D$23)))</f>
        <v>0.49924202300795273</v>
      </c>
      <c r="Z179" s="79">
        <f t="shared" si="22"/>
        <v>0.49924202302406323</v>
      </c>
      <c r="AA179" s="79">
        <f>0.0526*T179*Observaciones!$F178^1.218</f>
        <v>0</v>
      </c>
      <c r="AB179" s="79">
        <f>AA179*Constantes!$E$29</f>
        <v>0</v>
      </c>
      <c r="AC179" s="79">
        <f t="shared" si="23"/>
        <v>0</v>
      </c>
      <c r="AD179" s="16"/>
      <c r="AE179" s="78">
        <v>173</v>
      </c>
      <c r="AF179" s="136">
        <f>ETo!$I178*((1-Constantes!$F$19)*ETo!$K178+ETo!$L178)</f>
        <v>2.5123037516775129</v>
      </c>
      <c r="AG179" s="79">
        <f>MIN(AF179*Constantes!$F$17,0.8*(AJ178+Observaciones!$F178-AH179-AI179-Constantes!$D$14))</f>
        <v>5.9299786414612757E-9</v>
      </c>
      <c r="AH179" s="79">
        <f>IF(Observaciones!$F178&gt;0.05*Constantes!$F$18,((Observaciones!$F178-0.05*Constantes!$F$18)^2)/(Observaciones!$F178+0.95*Constantes!$F$18),0)</f>
        <v>0</v>
      </c>
      <c r="AI179" s="79">
        <f>MAX(0,AJ178+Observaciones!$F178-AH179-Constantes!$D$13)</f>
        <v>0</v>
      </c>
      <c r="AJ179" s="79">
        <f>AJ178+Observaciones!$F178-AH179-AG179-AI179-AK178</f>
        <v>7.5000000012299992</v>
      </c>
      <c r="AK179" s="79">
        <f>MAX(0,(AJ179-Constantes!$D$14)*(1-EXP(-Constantes!$D$22)))</f>
        <v>4.1898288634504527E-11</v>
      </c>
      <c r="AL179" s="79">
        <f t="shared" si="24"/>
        <v>94.642857571914647</v>
      </c>
      <c r="AM179" s="79">
        <f>MAX(0,(AL179-Constantes!$D$13)*(1-EXP(-Constantes!$D$23)))</f>
        <v>0.50392275693570832</v>
      </c>
      <c r="AN179" s="79">
        <f t="shared" si="25"/>
        <v>0.50392275697760658</v>
      </c>
      <c r="AO179" s="79">
        <f>0.0526*AH179*Observaciones!$F178^1.218</f>
        <v>0</v>
      </c>
      <c r="AP179" s="79">
        <f>AO179*Constantes!$F$29</f>
        <v>0</v>
      </c>
      <c r="AQ179" s="79">
        <f t="shared" si="26"/>
        <v>0</v>
      </c>
      <c r="AR179" s="16"/>
      <c r="AS179" s="78">
        <v>173</v>
      </c>
      <c r="AT179" s="79">
        <f>0.0526*Observaciones!$F178^2.218</f>
        <v>0</v>
      </c>
      <c r="AU179" s="79">
        <f>IF(Observaciones!$F178&gt;0.05*$AY$7,((Observaciones!$F178-0.05*$AY$7)^2)/(Observaciones!$F178+0.95*$AY$7),0)</f>
        <v>0</v>
      </c>
      <c r="AV179" s="79">
        <f>0.0526*AU179*Observaciones!$F178^1.218</f>
        <v>0</v>
      </c>
      <c r="AW179" s="30"/>
      <c r="AX179" s="30"/>
      <c r="AY179" s="110"/>
      <c r="AZ179" s="41"/>
    </row>
    <row r="180" spans="2:52" s="3" customFormat="1" x14ac:dyDescent="0.3">
      <c r="B180" s="40"/>
      <c r="C180" s="78">
        <v>174</v>
      </c>
      <c r="D180" s="136">
        <f>ETo!$I179*((1-Constantes!$D$19)*ETo!$K179+ETo!$L179)</f>
        <v>2.3564394898757124</v>
      </c>
      <c r="E180" s="79">
        <f>MIN(D180*Constantes!$D$17,0.8*(H179+Observaciones!$F179-F180-G180-Constantes!$D$14))</f>
        <v>5.1373461928960756E-9</v>
      </c>
      <c r="F180" s="79">
        <f>IF(Observaciones!$F179&gt;0.05*Constantes!$D$18,((Observaciones!$F179-0.05*Constantes!$D$18)^2)/(Observaciones!$F179+0.95*Constantes!$D$18),0)</f>
        <v>0</v>
      </c>
      <c r="G180" s="79">
        <f>MAX(0,H179+Observaciones!$F179-F180-Constantes!$D$13)</f>
        <v>0</v>
      </c>
      <c r="H180" s="79">
        <f>H179+Observaciones!$F179-F180-E180-G180-I179</f>
        <v>7.5000000010655903</v>
      </c>
      <c r="I180" s="79">
        <f>MAX(0,(H180-Constantes!$D$14)*(1-EXP(-Constantes!$D$22)))</f>
        <v>3.6297916890037336E-11</v>
      </c>
      <c r="J180" s="79">
        <f t="shared" si="18"/>
        <v>89.495154662535796</v>
      </c>
      <c r="K180" s="79">
        <f>MAX(0,(J180-Constantes!$D$13)*(1-EXP(-Constantes!$D$23)))</f>
        <v>0.45320121408228969</v>
      </c>
      <c r="L180" s="79">
        <f t="shared" si="19"/>
        <v>0.4532012141185876</v>
      </c>
      <c r="M180" s="79">
        <f>0.0526*F180*Observaciones!$F179^1.218</f>
        <v>0</v>
      </c>
      <c r="N180" s="79">
        <f>M180*Constantes!$D$29</f>
        <v>0</v>
      </c>
      <c r="O180" s="79">
        <f t="shared" si="20"/>
        <v>0</v>
      </c>
      <c r="P180" s="16"/>
      <c r="Q180" s="78">
        <v>174</v>
      </c>
      <c r="R180" s="136">
        <f>ETo!$I179*((1-Constantes!$E$19)*ETo!$K179+ETo!$L179)</f>
        <v>2.6152430388606369</v>
      </c>
      <c r="S180" s="79">
        <f>MIN(R180*Constantes!$E$17,0.8*(V179+Observaciones!$F179-T180-U180-Constantes!$D$14))</f>
        <v>3.783618751640461E-10</v>
      </c>
      <c r="T180" s="79">
        <f>IF(Observaciones!$F179&gt;0.05*Constantes!$E$18,((Observaciones!$F179-0.05*Constantes!$E$18)^2)/(Observaciones!$F179+0.95*Constantes!$E$18),0)</f>
        <v>0</v>
      </c>
      <c r="U180" s="79">
        <f>MAX(0,V179+Observaciones!$F179-T180-Constantes!$D$13)</f>
        <v>0</v>
      </c>
      <c r="V180" s="79">
        <f>V179+Observaciones!$F179-T180-S180-U180-W179</f>
        <v>7.5000000000784794</v>
      </c>
      <c r="W180" s="79">
        <f>MAX(0,(V180-Constantes!$D$14)*(1-EXP(-Constantes!$D$22)))</f>
        <v>2.6732980062510616E-12</v>
      </c>
      <c r="X180" s="79">
        <f t="shared" si="21"/>
        <v>93.668570305752937</v>
      </c>
      <c r="Y180" s="79">
        <f>MAX(0,(X180-Constantes!$D$13)*(1-EXP(-Constantes!$D$23)))</f>
        <v>0.49432287244506973</v>
      </c>
      <c r="Z180" s="79">
        <f t="shared" si="22"/>
        <v>0.49432287244774303</v>
      </c>
      <c r="AA180" s="79">
        <f>0.0526*T180*Observaciones!$F179^1.218</f>
        <v>0</v>
      </c>
      <c r="AB180" s="79">
        <f>AA180*Constantes!$E$29</f>
        <v>0</v>
      </c>
      <c r="AC180" s="79">
        <f t="shared" si="23"/>
        <v>0</v>
      </c>
      <c r="AD180" s="16"/>
      <c r="AE180" s="78">
        <v>174</v>
      </c>
      <c r="AF180" s="136">
        <f>ETo!$I179*((1-Constantes!$F$19)*ETo!$K179+ETo!$L179)</f>
        <v>2.5782711032913617</v>
      </c>
      <c r="AG180" s="79">
        <f>MIN(AF180*Constantes!$F$17,0.8*(AJ179+Observaciones!$F179-AH180-AI180-Constantes!$D$14))</f>
        <v>9.8399937087378934E-10</v>
      </c>
      <c r="AH180" s="79">
        <f>IF(Observaciones!$F179&gt;0.05*Constantes!$F$18,((Observaciones!$F179-0.05*Constantes!$F$18)^2)/(Observaciones!$F179+0.95*Constantes!$F$18),0)</f>
        <v>0</v>
      </c>
      <c r="AI180" s="79">
        <f>MAX(0,AJ179+Observaciones!$F179-AH180-Constantes!$D$13)</f>
        <v>0</v>
      </c>
      <c r="AJ180" s="79">
        <f>AJ179+Observaciones!$F179-AH180-AG180-AI180-AK179</f>
        <v>7.5000000002041016</v>
      </c>
      <c r="AK180" s="79">
        <f>MAX(0,(AJ180-Constantes!$D$14)*(1-EXP(-Constantes!$D$22)))</f>
        <v>6.9524506025405329E-12</v>
      </c>
      <c r="AL180" s="79">
        <f t="shared" si="24"/>
        <v>94.138934814978938</v>
      </c>
      <c r="AM180" s="79">
        <f>MAX(0,(AL180-Constantes!$D$13)*(1-EXP(-Constantes!$D$23)))</f>
        <v>0.49895748598657125</v>
      </c>
      <c r="AN180" s="79">
        <f t="shared" si="25"/>
        <v>0.49895748599352369</v>
      </c>
      <c r="AO180" s="79">
        <f>0.0526*AH180*Observaciones!$F179^1.218</f>
        <v>0</v>
      </c>
      <c r="AP180" s="79">
        <f>AO180*Constantes!$F$29</f>
        <v>0</v>
      </c>
      <c r="AQ180" s="79">
        <f t="shared" si="26"/>
        <v>0</v>
      </c>
      <c r="AR180" s="16"/>
      <c r="AS180" s="78">
        <v>174</v>
      </c>
      <c r="AT180" s="79">
        <f>0.0526*Observaciones!$F179^2.218</f>
        <v>0</v>
      </c>
      <c r="AU180" s="79">
        <f>IF(Observaciones!$F179&gt;0.05*$AY$7,((Observaciones!$F179-0.05*$AY$7)^2)/(Observaciones!$F179+0.95*$AY$7),0)</f>
        <v>0</v>
      </c>
      <c r="AV180" s="79">
        <f>0.0526*AU180*Observaciones!$F179^1.218</f>
        <v>0</v>
      </c>
      <c r="AW180" s="30"/>
      <c r="AX180" s="30"/>
      <c r="AY180" s="110"/>
      <c r="AZ180" s="41"/>
    </row>
    <row r="181" spans="2:52" s="3" customFormat="1" x14ac:dyDescent="0.3">
      <c r="B181" s="40"/>
      <c r="C181" s="78">
        <v>175</v>
      </c>
      <c r="D181" s="136">
        <f>ETo!$I180*((1-Constantes!$D$19)*ETo!$K180+ETo!$L180)</f>
        <v>2.3019100206495353</v>
      </c>
      <c r="E181" s="79">
        <f>MIN(D181*Constantes!$D$17,0.8*(H180+Observaciones!$F180-F181-G181-Constantes!$D$14))</f>
        <v>8.524722261427087E-10</v>
      </c>
      <c r="F181" s="79">
        <f>IF(Observaciones!$F180&gt;0.05*Constantes!$D$18,((Observaciones!$F180-0.05*Constantes!$D$18)^2)/(Observaciones!$F180+0.95*Constantes!$D$18),0)</f>
        <v>0</v>
      </c>
      <c r="G181" s="79">
        <f>MAX(0,H180+Observaciones!$F180-F181-Constantes!$D$13)</f>
        <v>0</v>
      </c>
      <c r="H181" s="79">
        <f>H180+Observaciones!$F180-F181-E181-G181-I180</f>
        <v>7.5000000001768203</v>
      </c>
      <c r="I181" s="79">
        <f>MAX(0,(H181-Constantes!$D$14)*(1-EXP(-Constantes!$D$22)))</f>
        <v>6.0231497700370517E-12</v>
      </c>
      <c r="J181" s="79">
        <f t="shared" si="18"/>
        <v>89.041953448453512</v>
      </c>
      <c r="K181" s="79">
        <f>MAX(0,(J181-Constantes!$D$13)*(1-EXP(-Constantes!$D$23)))</f>
        <v>0.44873571457581762</v>
      </c>
      <c r="L181" s="79">
        <f t="shared" si="19"/>
        <v>0.44873571458184075</v>
      </c>
      <c r="M181" s="79">
        <f>0.0526*F181*Observaciones!$F180^1.218</f>
        <v>0</v>
      </c>
      <c r="N181" s="79">
        <f>M181*Constantes!$D$29</f>
        <v>0</v>
      </c>
      <c r="O181" s="79">
        <f t="shared" si="20"/>
        <v>0</v>
      </c>
      <c r="P181" s="16"/>
      <c r="Q181" s="78">
        <v>175</v>
      </c>
      <c r="R181" s="136">
        <f>ETo!$I180*((1-Constantes!$E$19)*ETo!$K180+ETo!$L180)</f>
        <v>2.5551398198147166</v>
      </c>
      <c r="S181" s="79">
        <f>MIN(R181*Constantes!$E$17,0.8*(V180+Observaciones!$F180-T181-U181-Constantes!$D$14))</f>
        <v>6.2783556131762452E-11</v>
      </c>
      <c r="T181" s="79">
        <f>IF(Observaciones!$F180&gt;0.05*Constantes!$E$18,((Observaciones!$F180-0.05*Constantes!$E$18)^2)/(Observaciones!$F180+0.95*Constantes!$E$18),0)</f>
        <v>0</v>
      </c>
      <c r="U181" s="79">
        <f>MAX(0,V180+Observaciones!$F180-T181-Constantes!$D$13)</f>
        <v>0</v>
      </c>
      <c r="V181" s="79">
        <f>V180+Observaciones!$F180-T181-S181-U181-W180</f>
        <v>7.5000000000130225</v>
      </c>
      <c r="W181" s="79">
        <f>MAX(0,(V181-Constantes!$D$14)*(1-EXP(-Constantes!$D$22)))</f>
        <v>4.4359320244061867E-13</v>
      </c>
      <c r="X181" s="79">
        <f t="shared" si="21"/>
        <v>93.174247433307869</v>
      </c>
      <c r="Y181" s="79">
        <f>MAX(0,(X181-Constantes!$D$13)*(1-EXP(-Constantes!$D$23)))</f>
        <v>0.48945219144433327</v>
      </c>
      <c r="Z181" s="79">
        <f t="shared" si="22"/>
        <v>0.48945219144477686</v>
      </c>
      <c r="AA181" s="79">
        <f>0.0526*T181*Observaciones!$F180^1.218</f>
        <v>0</v>
      </c>
      <c r="AB181" s="79">
        <f>AA181*Constantes!$E$29</f>
        <v>0</v>
      </c>
      <c r="AC181" s="79">
        <f t="shared" si="23"/>
        <v>0</v>
      </c>
      <c r="AD181" s="16"/>
      <c r="AE181" s="78">
        <v>175</v>
      </c>
      <c r="AF181" s="136">
        <f>ETo!$I180*((1-Constantes!$F$19)*ETo!$K180+ETo!$L180)</f>
        <v>2.5189641342196909</v>
      </c>
      <c r="AG181" s="79">
        <f>MIN(AF181*Constantes!$F$17,0.8*(AJ180+Observaciones!$F180-AH181-AI181-Constantes!$D$14))</f>
        <v>1.6328129959219952E-10</v>
      </c>
      <c r="AH181" s="79">
        <f>IF(Observaciones!$F180&gt;0.05*Constantes!$F$18,((Observaciones!$F180-0.05*Constantes!$F$18)^2)/(Observaciones!$F180+0.95*Constantes!$F$18),0)</f>
        <v>0</v>
      </c>
      <c r="AI181" s="79">
        <f>MAX(0,AJ180+Observaciones!$F180-AH181-Constantes!$D$13)</f>
        <v>0</v>
      </c>
      <c r="AJ181" s="79">
        <f>AJ180+Observaciones!$F180-AH181-AG181-AI181-AK180</f>
        <v>7.500000000033868</v>
      </c>
      <c r="AK181" s="79">
        <f>MAX(0,(AJ181-Constantes!$D$14)*(1-EXP(-Constantes!$D$22)))</f>
        <v>1.1536690762150915E-12</v>
      </c>
      <c r="AL181" s="79">
        <f t="shared" si="24"/>
        <v>93.639977328992373</v>
      </c>
      <c r="AM181" s="79">
        <f>MAX(0,(AL181-Constantes!$D$13)*(1-EXP(-Constantes!$D$23)))</f>
        <v>0.49404113903473146</v>
      </c>
      <c r="AN181" s="79">
        <f t="shared" si="25"/>
        <v>0.49404113903588515</v>
      </c>
      <c r="AO181" s="79">
        <f>0.0526*AH181*Observaciones!$F180^1.218</f>
        <v>0</v>
      </c>
      <c r="AP181" s="79">
        <f>AO181*Constantes!$F$29</f>
        <v>0</v>
      </c>
      <c r="AQ181" s="79">
        <f t="shared" si="26"/>
        <v>0</v>
      </c>
      <c r="AR181" s="16"/>
      <c r="AS181" s="78">
        <v>175</v>
      </c>
      <c r="AT181" s="79">
        <f>0.0526*Observaciones!$F180^2.218</f>
        <v>0</v>
      </c>
      <c r="AU181" s="79">
        <f>IF(Observaciones!$F180&gt;0.05*$AY$7,((Observaciones!$F180-0.05*$AY$7)^2)/(Observaciones!$F180+0.95*$AY$7),0)</f>
        <v>0</v>
      </c>
      <c r="AV181" s="79">
        <f>0.0526*AU181*Observaciones!$F180^1.218</f>
        <v>0</v>
      </c>
      <c r="AW181" s="30"/>
      <c r="AX181" s="30"/>
      <c r="AY181" s="110"/>
      <c r="AZ181" s="41"/>
    </row>
    <row r="182" spans="2:52" s="3" customFormat="1" x14ac:dyDescent="0.3">
      <c r="B182" s="40"/>
      <c r="C182" s="78">
        <v>176</v>
      </c>
      <c r="D182" s="136">
        <f>ETo!$I181*((1-Constantes!$D$19)*ETo!$K181+ETo!$L181)</f>
        <v>2.3028978777411111</v>
      </c>
      <c r="E182" s="79">
        <f>MIN(D182*Constantes!$D$17,0.8*(H181+Observaciones!$F181-F182-G182-Constantes!$D$14))</f>
        <v>1.4145626892059227E-10</v>
      </c>
      <c r="F182" s="79">
        <f>IF(Observaciones!$F181&gt;0.05*Constantes!$D$18,((Observaciones!$F181-0.05*Constantes!$D$18)^2)/(Observaciones!$F181+0.95*Constantes!$D$18),0)</f>
        <v>0</v>
      </c>
      <c r="G182" s="79">
        <f>MAX(0,H181+Observaciones!$F181-F182-Constantes!$D$13)</f>
        <v>0</v>
      </c>
      <c r="H182" s="79">
        <f>H181+Observaciones!$F181-F182-E182-G182-I181</f>
        <v>7.500000000029341</v>
      </c>
      <c r="I182" s="79">
        <f>MAX(0,(H182-Constantes!$D$14)*(1-EXP(-Constantes!$D$22)))</f>
        <v>9.994612905896765E-13</v>
      </c>
      <c r="J182" s="79">
        <f t="shared" si="18"/>
        <v>88.593217733877694</v>
      </c>
      <c r="K182" s="79">
        <f>MAX(0,(J182-Constantes!$D$13)*(1-EXP(-Constantes!$D$23)))</f>
        <v>0.44431421469958193</v>
      </c>
      <c r="L182" s="79">
        <f t="shared" si="19"/>
        <v>0.44431421470058141</v>
      </c>
      <c r="M182" s="79">
        <f>0.0526*F182*Observaciones!$F181^1.218</f>
        <v>0</v>
      </c>
      <c r="N182" s="79">
        <f>M182*Constantes!$D$29</f>
        <v>0</v>
      </c>
      <c r="O182" s="79">
        <f t="shared" si="20"/>
        <v>0</v>
      </c>
      <c r="P182" s="16"/>
      <c r="Q182" s="78">
        <v>176</v>
      </c>
      <c r="R182" s="136">
        <f>ETo!$I181*((1-Constantes!$E$19)*ETo!$K181+ETo!$L181)</f>
        <v>2.5561946502684334</v>
      </c>
      <c r="S182" s="79">
        <f>MIN(R182*Constantes!$E$17,0.8*(V181+Observaciones!$F181-T182-U182-Constantes!$D$14))</f>
        <v>1.0417977591714589E-11</v>
      </c>
      <c r="T182" s="79">
        <f>IF(Observaciones!$F181&gt;0.05*Constantes!$E$18,((Observaciones!$F181-0.05*Constantes!$E$18)^2)/(Observaciones!$F181+0.95*Constantes!$E$18),0)</f>
        <v>0</v>
      </c>
      <c r="U182" s="79">
        <f>MAX(0,V181+Observaciones!$F181-T182-Constantes!$D$13)</f>
        <v>0</v>
      </c>
      <c r="V182" s="79">
        <f>V181+Observaciones!$F181-T182-S182-U182-W181</f>
        <v>7.5000000000021609</v>
      </c>
      <c r="W182" s="79">
        <f>MAX(0,(V182-Constantes!$D$14)*(1-EXP(-Constantes!$D$22)))</f>
        <v>7.3609484486292819E-14</v>
      </c>
      <c r="X182" s="79">
        <f t="shared" si="21"/>
        <v>92.68479524186354</v>
      </c>
      <c r="Y182" s="79">
        <f>MAX(0,(X182-Constantes!$D$13)*(1-EXP(-Constantes!$D$23)))</f>
        <v>0.48462950242360286</v>
      </c>
      <c r="Z182" s="79">
        <f t="shared" si="22"/>
        <v>0.48462950242367647</v>
      </c>
      <c r="AA182" s="79">
        <f>0.0526*T182*Observaciones!$F181^1.218</f>
        <v>0</v>
      </c>
      <c r="AB182" s="79">
        <f>AA182*Constantes!$E$29</f>
        <v>0</v>
      </c>
      <c r="AC182" s="79">
        <f t="shared" si="23"/>
        <v>0</v>
      </c>
      <c r="AD182" s="16"/>
      <c r="AE182" s="78">
        <v>176</v>
      </c>
      <c r="AF182" s="136">
        <f>ETo!$I181*((1-Constantes!$F$19)*ETo!$K181+ETo!$L181)</f>
        <v>2.5200093970502437</v>
      </c>
      <c r="AG182" s="79">
        <f>MIN(AF182*Constantes!$F$17,0.8*(AJ181+Observaciones!$F181-AH182-AI182-Constantes!$D$14))</f>
        <v>2.7094415600004142E-11</v>
      </c>
      <c r="AH182" s="79">
        <f>IF(Observaciones!$F181&gt;0.05*Constantes!$F$18,((Observaciones!$F181-0.05*Constantes!$F$18)^2)/(Observaciones!$F181+0.95*Constantes!$F$18),0)</f>
        <v>0</v>
      </c>
      <c r="AI182" s="79">
        <f>MAX(0,AJ181+Observaciones!$F181-AH182-Constantes!$D$13)</f>
        <v>0</v>
      </c>
      <c r="AJ182" s="79">
        <f>AJ181+Observaciones!$F181-AH182-AG182-AI182-AK181</f>
        <v>7.5000000000056195</v>
      </c>
      <c r="AK182" s="79">
        <f>MAX(0,(AJ182-Constantes!$D$14)*(1-EXP(-Constantes!$D$22)))</f>
        <v>1.9142096520541497E-13</v>
      </c>
      <c r="AL182" s="79">
        <f t="shared" si="24"/>
        <v>93.145936189957638</v>
      </c>
      <c r="AM182" s="79">
        <f>MAX(0,(AL182-Constantes!$D$13)*(1-EXP(-Constantes!$D$23)))</f>
        <v>0.48917323402039065</v>
      </c>
      <c r="AN182" s="79">
        <f t="shared" si="25"/>
        <v>0.48917323402058205</v>
      </c>
      <c r="AO182" s="79">
        <f>0.0526*AH182*Observaciones!$F181^1.218</f>
        <v>0</v>
      </c>
      <c r="AP182" s="79">
        <f>AO182*Constantes!$F$29</f>
        <v>0</v>
      </c>
      <c r="AQ182" s="79">
        <f t="shared" si="26"/>
        <v>0</v>
      </c>
      <c r="AR182" s="16"/>
      <c r="AS182" s="78">
        <v>176</v>
      </c>
      <c r="AT182" s="79">
        <f>0.0526*Observaciones!$F181^2.218</f>
        <v>0</v>
      </c>
      <c r="AU182" s="79">
        <f>IF(Observaciones!$F181&gt;0.05*$AY$7,((Observaciones!$F181-0.05*$AY$7)^2)/(Observaciones!$F181+0.95*$AY$7),0)</f>
        <v>0</v>
      </c>
      <c r="AV182" s="79">
        <f>0.0526*AU182*Observaciones!$F181^1.218</f>
        <v>0</v>
      </c>
      <c r="AW182" s="30"/>
      <c r="AX182" s="30"/>
      <c r="AY182" s="110"/>
      <c r="AZ182" s="41"/>
    </row>
    <row r="183" spans="2:52" s="3" customFormat="1" x14ac:dyDescent="0.3">
      <c r="B183" s="40"/>
      <c r="C183" s="78">
        <v>177</v>
      </c>
      <c r="D183" s="136">
        <f>ETo!$I182*((1-Constantes!$D$19)*ETo!$K182+ETo!$L182)</f>
        <v>2.3984243428342285</v>
      </c>
      <c r="E183" s="79">
        <f>MIN(D183*Constantes!$D$17,0.8*(H182+Observaciones!$F182-F183-G183-Constantes!$D$14))</f>
        <v>2.347277927583491E-11</v>
      </c>
      <c r="F183" s="79">
        <f>IF(Observaciones!$F182&gt;0.05*Constantes!$D$18,((Observaciones!$F182-0.05*Constantes!$D$18)^2)/(Observaciones!$F182+0.95*Constantes!$D$18),0)</f>
        <v>0</v>
      </c>
      <c r="G183" s="79">
        <f>MAX(0,H182+Observaciones!$F182-F183-Constantes!$D$13)</f>
        <v>0</v>
      </c>
      <c r="H183" s="79">
        <f>H182+Observaciones!$F182-F183-E183-G183-I182</f>
        <v>7.500000000004869</v>
      </c>
      <c r="I183" s="79">
        <f>MAX(0,(H183-Constantes!$D$14)*(1-EXP(-Constantes!$D$22)))</f>
        <v>1.6585581338013039E-13</v>
      </c>
      <c r="J183" s="79">
        <f t="shared" si="18"/>
        <v>88.148903519178106</v>
      </c>
      <c r="K183" s="79">
        <f>MAX(0,(J183-Constantes!$D$13)*(1-EXP(-Constantes!$D$23)))</f>
        <v>0.4399362809147459</v>
      </c>
      <c r="L183" s="79">
        <f t="shared" si="19"/>
        <v>0.43993628091491177</v>
      </c>
      <c r="M183" s="79">
        <f>0.0526*F183*Observaciones!$F182^1.218</f>
        <v>0</v>
      </c>
      <c r="N183" s="79">
        <f>M183*Constantes!$D$29</f>
        <v>0</v>
      </c>
      <c r="O183" s="79">
        <f t="shared" si="20"/>
        <v>0</v>
      </c>
      <c r="P183" s="16"/>
      <c r="Q183" s="78">
        <v>177</v>
      </c>
      <c r="R183" s="136">
        <f>ETo!$I182*((1-Constantes!$E$19)*ETo!$K182+ETo!$L182)</f>
        <v>2.6612891001780388</v>
      </c>
      <c r="S183" s="79">
        <f>MIN(R183*Constantes!$E$17,0.8*(V182+Observaciones!$F182-T183-U183-Constantes!$D$14))</f>
        <v>1.7287504761043238E-12</v>
      </c>
      <c r="T183" s="79">
        <f>IF(Observaciones!$F182&gt;0.05*Constantes!$E$18,((Observaciones!$F182-0.05*Constantes!$E$18)^2)/(Observaciones!$F182+0.95*Constantes!$E$18),0)</f>
        <v>0</v>
      </c>
      <c r="U183" s="79">
        <f>MAX(0,V182+Observaciones!$F182-T183-Constantes!$D$13)</f>
        <v>0</v>
      </c>
      <c r="V183" s="79">
        <f>V182+Observaciones!$F182-T183-S183-U183-W182</f>
        <v>7.5000000000003588</v>
      </c>
      <c r="W183" s="79">
        <f>MAX(0,(V183-Constantes!$D$14)*(1-EXP(-Constantes!$D$22)))</f>
        <v>1.2222865488065062E-14</v>
      </c>
      <c r="X183" s="79">
        <f t="shared" si="21"/>
        <v>92.200165739439939</v>
      </c>
      <c r="Y183" s="79">
        <f>MAX(0,(X183-Constantes!$D$13)*(1-EXP(-Constantes!$D$23)))</f>
        <v>0.47985433250646875</v>
      </c>
      <c r="Z183" s="79">
        <f t="shared" si="22"/>
        <v>0.47985433250648096</v>
      </c>
      <c r="AA183" s="79">
        <f>0.0526*T183*Observaciones!$F182^1.218</f>
        <v>0</v>
      </c>
      <c r="AB183" s="79">
        <f>AA183*Constantes!$E$29</f>
        <v>0</v>
      </c>
      <c r="AC183" s="79">
        <f t="shared" si="23"/>
        <v>0</v>
      </c>
      <c r="AD183" s="16"/>
      <c r="AE183" s="78">
        <v>177</v>
      </c>
      <c r="AF183" s="136">
        <f>ETo!$I182*((1-Constantes!$F$19)*ETo!$K182+ETo!$L182)</f>
        <v>2.6237369919860658</v>
      </c>
      <c r="AG183" s="79">
        <f>MIN(AF183*Constantes!$F$17,0.8*(AJ182+Observaciones!$F182-AH183-AI183-Constantes!$D$14))</f>
        <v>4.4956038891541542E-12</v>
      </c>
      <c r="AH183" s="79">
        <f>IF(Observaciones!$F182&gt;0.05*Constantes!$F$18,((Observaciones!$F182-0.05*Constantes!$F$18)^2)/(Observaciones!$F182+0.95*Constantes!$F$18),0)</f>
        <v>0</v>
      </c>
      <c r="AI183" s="79">
        <f>MAX(0,AJ182+Observaciones!$F182-AH183-Constantes!$D$13)</f>
        <v>0</v>
      </c>
      <c r="AJ183" s="79">
        <f>AJ182+Observaciones!$F182-AH183-AG183-AI183-AK182</f>
        <v>7.5000000000009317</v>
      </c>
      <c r="AK183" s="79">
        <f>MAX(0,(AJ183-Constantes!$D$14)*(1-EXP(-Constantes!$D$22)))</f>
        <v>3.1737093804406563E-14</v>
      </c>
      <c r="AL183" s="79">
        <f t="shared" si="24"/>
        <v>92.656762955937253</v>
      </c>
      <c r="AM183" s="79">
        <f>MAX(0,(AL183-Constantes!$D$13)*(1-EXP(-Constantes!$D$23)))</f>
        <v>0.48435329363360086</v>
      </c>
      <c r="AN183" s="79">
        <f t="shared" si="25"/>
        <v>0.48435329363363261</v>
      </c>
      <c r="AO183" s="79">
        <f>0.0526*AH183*Observaciones!$F182^1.218</f>
        <v>0</v>
      </c>
      <c r="AP183" s="79">
        <f>AO183*Constantes!$F$29</f>
        <v>0</v>
      </c>
      <c r="AQ183" s="79">
        <f t="shared" si="26"/>
        <v>0</v>
      </c>
      <c r="AR183" s="16"/>
      <c r="AS183" s="78">
        <v>177</v>
      </c>
      <c r="AT183" s="79">
        <f>0.0526*Observaciones!$F182^2.218</f>
        <v>0</v>
      </c>
      <c r="AU183" s="79">
        <f>IF(Observaciones!$F182&gt;0.05*$AY$7,((Observaciones!$F182-0.05*$AY$7)^2)/(Observaciones!$F182+0.95*$AY$7),0)</f>
        <v>0</v>
      </c>
      <c r="AV183" s="79">
        <f>0.0526*AU183*Observaciones!$F182^1.218</f>
        <v>0</v>
      </c>
      <c r="AW183" s="30"/>
      <c r="AX183" s="30"/>
      <c r="AY183" s="110"/>
      <c r="AZ183" s="41"/>
    </row>
    <row r="184" spans="2:52" s="3" customFormat="1" x14ac:dyDescent="0.3">
      <c r="B184" s="40"/>
      <c r="C184" s="78">
        <v>178</v>
      </c>
      <c r="D184" s="136">
        <f>ETo!$I183*((1-Constantes!$D$19)*ETo!$K183+ETo!$L183)</f>
        <v>2.3089325669693013</v>
      </c>
      <c r="E184" s="79">
        <f>MIN(D184*Constantes!$D$17,0.8*(H183+Observaciones!$F183-F184-G184-Constantes!$D$14))</f>
        <v>3.8951952774368695E-12</v>
      </c>
      <c r="F184" s="79">
        <f>IF(Observaciones!$F183&gt;0.05*Constantes!$D$18,((Observaciones!$F183-0.05*Constantes!$D$18)^2)/(Observaciones!$F183+0.95*Constantes!$D$18),0)</f>
        <v>0</v>
      </c>
      <c r="G184" s="79">
        <f>MAX(0,H183+Observaciones!$F183-F184-Constantes!$D$13)</f>
        <v>0</v>
      </c>
      <c r="H184" s="79">
        <f>H183+Observaciones!$F183-F184-E184-G184-I183</f>
        <v>7.5000000000008074</v>
      </c>
      <c r="I184" s="79">
        <f>MAX(0,(H184-Constantes!$D$14)*(1-EXP(-Constantes!$D$22)))</f>
        <v>2.7501447348146391E-14</v>
      </c>
      <c r="J184" s="79">
        <f t="shared" si="18"/>
        <v>87.708967238263355</v>
      </c>
      <c r="K184" s="79">
        <f>MAX(0,(J184-Constantes!$D$13)*(1-EXP(-Constantes!$D$23)))</f>
        <v>0.43560148395423454</v>
      </c>
      <c r="L184" s="79">
        <f t="shared" si="19"/>
        <v>0.43560148395426201</v>
      </c>
      <c r="M184" s="79">
        <f>0.0526*F184*Observaciones!$F183^1.218</f>
        <v>0</v>
      </c>
      <c r="N184" s="79">
        <f>M184*Constantes!$D$29</f>
        <v>0</v>
      </c>
      <c r="O184" s="79">
        <f t="shared" si="20"/>
        <v>0</v>
      </c>
      <c r="P184" s="16"/>
      <c r="Q184" s="78">
        <v>178</v>
      </c>
      <c r="R184" s="136">
        <f>ETo!$I183*((1-Constantes!$E$19)*ETo!$K183+ETo!$L183)</f>
        <v>2.562736160400001</v>
      </c>
      <c r="S184" s="79">
        <f>MIN(R184*Constantes!$E$17,0.8*(V183+Observaciones!$F183-T184-U184-Constantes!$D$14))</f>
        <v>2.8705926524708052E-13</v>
      </c>
      <c r="T184" s="79">
        <f>IF(Observaciones!$F183&gt;0.05*Constantes!$E$18,((Observaciones!$F183-0.05*Constantes!$E$18)^2)/(Observaciones!$F183+0.95*Constantes!$E$18),0)</f>
        <v>0</v>
      </c>
      <c r="U184" s="79">
        <f>MAX(0,V183+Observaciones!$F183-T184-Constantes!$D$13)</f>
        <v>0</v>
      </c>
      <c r="V184" s="79">
        <f>V183+Observaciones!$F183-T184-S184-U184-W183</f>
        <v>7.5000000000000595</v>
      </c>
      <c r="W184" s="79">
        <f>MAX(0,(V184-Constantes!$D$14)*(1-EXP(-Constantes!$D$22)))</f>
        <v>2.0270593754959387E-15</v>
      </c>
      <c r="X184" s="79">
        <f t="shared" si="21"/>
        <v>91.720311406933476</v>
      </c>
      <c r="Y184" s="79">
        <f>MAX(0,(X184-Constantes!$D$13)*(1-EXP(-Constantes!$D$23)))</f>
        <v>0.47512621347588507</v>
      </c>
      <c r="Z184" s="79">
        <f t="shared" si="22"/>
        <v>0.47512621347588713</v>
      </c>
      <c r="AA184" s="79">
        <f>0.0526*T184*Observaciones!$F183^1.218</f>
        <v>0</v>
      </c>
      <c r="AB184" s="79">
        <f>AA184*Constantes!$E$29</f>
        <v>0</v>
      </c>
      <c r="AC184" s="79">
        <f t="shared" si="23"/>
        <v>0</v>
      </c>
      <c r="AD184" s="16"/>
      <c r="AE184" s="78">
        <v>178</v>
      </c>
      <c r="AF184" s="136">
        <f>ETo!$I183*((1-Constantes!$F$19)*ETo!$K183+ETo!$L183)</f>
        <v>2.526478504195615</v>
      </c>
      <c r="AG184" s="79">
        <f>MIN(AF184*Constantes!$F$17,0.8*(AJ183+Observaciones!$F183-AH184-AI184-Constantes!$D$14))</f>
        <v>7.4535932981234514E-13</v>
      </c>
      <c r="AH184" s="79">
        <f>IF(Observaciones!$F183&gt;0.05*Constantes!$F$18,((Observaciones!$F183-0.05*Constantes!$F$18)^2)/(Observaciones!$F183+0.95*Constantes!$F$18),0)</f>
        <v>0</v>
      </c>
      <c r="AI184" s="79">
        <f>MAX(0,AJ183+Observaciones!$F183-AH184-Constantes!$D$13)</f>
        <v>0</v>
      </c>
      <c r="AJ184" s="79">
        <f>AJ183+Observaciones!$F183-AH184-AG184-AI184-AK183</f>
        <v>7.5000000000001545</v>
      </c>
      <c r="AK184" s="79">
        <f>MAX(0,(AJ184-Constantes!$D$14)*(1-EXP(-Constantes!$D$22)))</f>
        <v>5.2643034527804974E-15</v>
      </c>
      <c r="AL184" s="79">
        <f t="shared" si="24"/>
        <v>92.17240966230365</v>
      </c>
      <c r="AM184" s="79">
        <f>MAX(0,(AL184-Constantes!$D$13)*(1-EXP(-Constantes!$D$23)))</f>
        <v>0.47958084526746242</v>
      </c>
      <c r="AN184" s="79">
        <f t="shared" si="25"/>
        <v>0.47958084526746769</v>
      </c>
      <c r="AO184" s="79">
        <f>0.0526*AH184*Observaciones!$F183^1.218</f>
        <v>0</v>
      </c>
      <c r="AP184" s="79">
        <f>AO184*Constantes!$F$29</f>
        <v>0</v>
      </c>
      <c r="AQ184" s="79">
        <f t="shared" si="26"/>
        <v>0</v>
      </c>
      <c r="AR184" s="16"/>
      <c r="AS184" s="78">
        <v>178</v>
      </c>
      <c r="AT184" s="79">
        <f>0.0526*Observaciones!$F183^2.218</f>
        <v>0</v>
      </c>
      <c r="AU184" s="79">
        <f>IF(Observaciones!$F183&gt;0.05*$AY$7,((Observaciones!$F183-0.05*$AY$7)^2)/(Observaciones!$F183+0.95*$AY$7),0)</f>
        <v>0</v>
      </c>
      <c r="AV184" s="79">
        <f>0.0526*AU184*Observaciones!$F183^1.218</f>
        <v>0</v>
      </c>
      <c r="AW184" s="30"/>
      <c r="AX184" s="30"/>
      <c r="AY184" s="110"/>
      <c r="AZ184" s="41"/>
    </row>
    <row r="185" spans="2:52" s="3" customFormat="1" x14ac:dyDescent="0.3">
      <c r="B185" s="40"/>
      <c r="C185" s="78">
        <v>179</v>
      </c>
      <c r="D185" s="136">
        <f>ETo!$I184*((1-Constantes!$D$19)*ETo!$K184+ETo!$L184)</f>
        <v>2.4167519990658475</v>
      </c>
      <c r="E185" s="79">
        <f>MIN(D185*Constantes!$D$17,0.8*(H184+Observaciones!$F184-F185-G185-Constantes!$D$14))</f>
        <v>6.4588334680593111E-13</v>
      </c>
      <c r="F185" s="79">
        <f>IF(Observaciones!$F184&gt;0.05*Constantes!$D$18,((Observaciones!$F184-0.05*Constantes!$D$18)^2)/(Observaciones!$F184+0.95*Constantes!$D$18),0)</f>
        <v>0</v>
      </c>
      <c r="G185" s="79">
        <f>MAX(0,H184+Observaciones!$F184-F185-Constantes!$D$13)</f>
        <v>0</v>
      </c>
      <c r="H185" s="79">
        <f>H184+Observaciones!$F184-F185-E185-G185-I184</f>
        <v>7.5000000000001341</v>
      </c>
      <c r="I185" s="79">
        <f>MAX(0,(H185-Constantes!$D$14)*(1-EXP(-Constantes!$D$22)))</f>
        <v>4.5684472492520408E-15</v>
      </c>
      <c r="J185" s="79">
        <f t="shared" si="18"/>
        <v>87.273365754309125</v>
      </c>
      <c r="K185" s="79">
        <f>MAX(0,(J185-Constantes!$D$13)*(1-EXP(-Constantes!$D$23)))</f>
        <v>0.43130939878064334</v>
      </c>
      <c r="L185" s="79">
        <f t="shared" si="19"/>
        <v>0.43130939878064789</v>
      </c>
      <c r="M185" s="79">
        <f>0.0526*F185*Observaciones!$F184^1.218</f>
        <v>0</v>
      </c>
      <c r="N185" s="79">
        <f>M185*Constantes!$D$29</f>
        <v>0</v>
      </c>
      <c r="O185" s="79">
        <f t="shared" si="20"/>
        <v>0</v>
      </c>
      <c r="P185" s="16"/>
      <c r="Q185" s="78">
        <v>179</v>
      </c>
      <c r="R185" s="136">
        <f>ETo!$I184*((1-Constantes!$E$19)*ETo!$K184+ETo!$L184)</f>
        <v>2.681272804706992</v>
      </c>
      <c r="S185" s="79">
        <f>MIN(R185*Constantes!$E$17,0.8*(V184+Observaciones!$F184-T185-U185-Constantes!$D$14))</f>
        <v>4.7606363295926714E-14</v>
      </c>
      <c r="T185" s="79">
        <f>IF(Observaciones!$F184&gt;0.05*Constantes!$E$18,((Observaciones!$F184-0.05*Constantes!$E$18)^2)/(Observaciones!$F184+0.95*Constantes!$E$18),0)</f>
        <v>0</v>
      </c>
      <c r="U185" s="79">
        <f>MAX(0,V184+Observaciones!$F184-T185-Constantes!$D$13)</f>
        <v>0</v>
      </c>
      <c r="V185" s="79">
        <f>V184+Observaciones!$F184-T185-S185-U185-W184</f>
        <v>7.5000000000000098</v>
      </c>
      <c r="W185" s="79">
        <f>MAX(0,(V185-Constantes!$D$14)*(1-EXP(-Constantes!$D$22)))</f>
        <v>3.3280079299187051E-16</v>
      </c>
      <c r="X185" s="79">
        <f t="shared" si="21"/>
        <v>91.245185193457587</v>
      </c>
      <c r="Y185" s="79">
        <f>MAX(0,(X185-Constantes!$D$13)*(1-EXP(-Constantes!$D$23)))</f>
        <v>0.47044468172825982</v>
      </c>
      <c r="Z185" s="79">
        <f t="shared" si="22"/>
        <v>0.47044468172826015</v>
      </c>
      <c r="AA185" s="79">
        <f>0.0526*T185*Observaciones!$F184^1.218</f>
        <v>0</v>
      </c>
      <c r="AB185" s="79">
        <f>AA185*Constantes!$E$29</f>
        <v>0</v>
      </c>
      <c r="AC185" s="79">
        <f t="shared" si="23"/>
        <v>0</v>
      </c>
      <c r="AD185" s="16"/>
      <c r="AE185" s="78">
        <v>179</v>
      </c>
      <c r="AF185" s="136">
        <f>ETo!$I184*((1-Constantes!$F$19)*ETo!$K184+ETo!$L184)</f>
        <v>2.6434841181868283</v>
      </c>
      <c r="AG185" s="79">
        <f>MIN(AF185*Constantes!$F$17,0.8*(AJ184+Observaciones!$F184-AH185-AI185-Constantes!$D$14))</f>
        <v>1.2363443602225745E-13</v>
      </c>
      <c r="AH185" s="79">
        <f>IF(Observaciones!$F184&gt;0.05*Constantes!$F$18,((Observaciones!$F184-0.05*Constantes!$F$18)^2)/(Observaciones!$F184+0.95*Constantes!$F$18),0)</f>
        <v>0</v>
      </c>
      <c r="AI185" s="79">
        <f>MAX(0,AJ184+Observaciones!$F184-AH185-Constantes!$D$13)</f>
        <v>0</v>
      </c>
      <c r="AJ185" s="79">
        <f>AJ184+Observaciones!$F184-AH185-AG185-AI185-AK184</f>
        <v>7.5000000000000258</v>
      </c>
      <c r="AK185" s="79">
        <f>MAX(0,(AJ185-Constantes!$D$14)*(1-EXP(-Constantes!$D$22)))</f>
        <v>8.7738390879674953E-16</v>
      </c>
      <c r="AL185" s="79">
        <f t="shared" si="24"/>
        <v>91.692828817036187</v>
      </c>
      <c r="AM185" s="79">
        <f>MAX(0,(AL185-Constantes!$D$13)*(1-EXP(-Constantes!$D$23)))</f>
        <v>0.47485542097178413</v>
      </c>
      <c r="AN185" s="79">
        <f t="shared" si="25"/>
        <v>0.47485542097178501</v>
      </c>
      <c r="AO185" s="79">
        <f>0.0526*AH185*Observaciones!$F184^1.218</f>
        <v>0</v>
      </c>
      <c r="AP185" s="79">
        <f>AO185*Constantes!$F$29</f>
        <v>0</v>
      </c>
      <c r="AQ185" s="79">
        <f t="shared" si="26"/>
        <v>0</v>
      </c>
      <c r="AR185" s="16"/>
      <c r="AS185" s="78">
        <v>179</v>
      </c>
      <c r="AT185" s="79">
        <f>0.0526*Observaciones!$F184^2.218</f>
        <v>0</v>
      </c>
      <c r="AU185" s="79">
        <f>IF(Observaciones!$F184&gt;0.05*$AY$7,((Observaciones!$F184-0.05*$AY$7)^2)/(Observaciones!$F184+0.95*$AY$7),0)</f>
        <v>0</v>
      </c>
      <c r="AV185" s="79">
        <f>0.0526*AU185*Observaciones!$F184^1.218</f>
        <v>0</v>
      </c>
      <c r="AW185" s="30"/>
      <c r="AX185" s="30"/>
      <c r="AY185" s="110"/>
      <c r="AZ185" s="41"/>
    </row>
    <row r="186" spans="2:52" s="3" customFormat="1" x14ac:dyDescent="0.3">
      <c r="B186" s="40"/>
      <c r="C186" s="78">
        <v>180</v>
      </c>
      <c r="D186" s="136">
        <f>ETo!$I185*((1-Constantes!$D$19)*ETo!$K185+ETo!$L185)</f>
        <v>2.442127056954805</v>
      </c>
      <c r="E186" s="79">
        <f>MIN(D186*Constantes!$D$17,0.8*(H185+Observaciones!$F185-F186-G186-Constantes!$D$14))</f>
        <v>1.0729195309977514E-13</v>
      </c>
      <c r="F186" s="79">
        <f>IF(Observaciones!$F185&gt;0.05*Constantes!$D$18,((Observaciones!$F185-0.05*Constantes!$D$18)^2)/(Observaciones!$F185+0.95*Constantes!$D$18),0)</f>
        <v>0</v>
      </c>
      <c r="G186" s="79">
        <f>MAX(0,H185+Observaciones!$F185-F186-Constantes!$D$13)</f>
        <v>0</v>
      </c>
      <c r="H186" s="79">
        <f>H185+Observaciones!$F185-F186-E186-G186-I185</f>
        <v>7.5000000000000222</v>
      </c>
      <c r="I186" s="79">
        <f>MAX(0,(H186-Constantes!$D$14)*(1-EXP(-Constantes!$D$22)))</f>
        <v>7.5636543861788753E-16</v>
      </c>
      <c r="J186" s="79">
        <f t="shared" si="18"/>
        <v>86.842056355528484</v>
      </c>
      <c r="K186" s="79">
        <f>MAX(0,(J186-Constantes!$D$13)*(1-EXP(-Constantes!$D$23)))</f>
        <v>0.42705960454456254</v>
      </c>
      <c r="L186" s="79">
        <f t="shared" si="19"/>
        <v>0.42705960454456332</v>
      </c>
      <c r="M186" s="79">
        <f>0.0526*F186*Observaciones!$F185^1.218</f>
        <v>0</v>
      </c>
      <c r="N186" s="79">
        <f>M186*Constantes!$D$29</f>
        <v>0</v>
      </c>
      <c r="O186" s="79">
        <f t="shared" si="20"/>
        <v>0</v>
      </c>
      <c r="P186" s="16"/>
      <c r="Q186" s="78">
        <v>180</v>
      </c>
      <c r="R186" s="136">
        <f>ETo!$I185*((1-Constantes!$E$19)*ETo!$K185+ETo!$L185)</f>
        <v>2.7090070875141201</v>
      </c>
      <c r="S186" s="79">
        <f>MIN(R186*Constantes!$E$17,0.8*(V185+Observaciones!$F185-T186-U186-Constantes!$D$14))</f>
        <v>7.8159700933611027E-15</v>
      </c>
      <c r="T186" s="79">
        <f>IF(Observaciones!$F185&gt;0.05*Constantes!$E$18,((Observaciones!$F185-0.05*Constantes!$E$18)^2)/(Observaciones!$F185+0.95*Constantes!$E$18),0)</f>
        <v>0</v>
      </c>
      <c r="U186" s="79">
        <f>MAX(0,V185+Observaciones!$F185-T186-Constantes!$D$13)</f>
        <v>0</v>
      </c>
      <c r="V186" s="79">
        <f>V185+Observaciones!$F185-T186-S186-U186-W185</f>
        <v>7.5000000000000018</v>
      </c>
      <c r="W186" s="79">
        <f>MAX(0,(V186-Constantes!$D$14)*(1-EXP(-Constantes!$D$22)))</f>
        <v>6.0509235089431002E-17</v>
      </c>
      <c r="X186" s="79">
        <f t="shared" si="21"/>
        <v>90.774740511729334</v>
      </c>
      <c r="Y186" s="79">
        <f>MAX(0,(X186-Constantes!$D$13)*(1-EXP(-Constantes!$D$23)))</f>
        <v>0.46580927822799806</v>
      </c>
      <c r="Z186" s="79">
        <f t="shared" si="22"/>
        <v>0.46580927822799811</v>
      </c>
      <c r="AA186" s="79">
        <f>0.0526*T186*Observaciones!$F185^1.218</f>
        <v>0</v>
      </c>
      <c r="AB186" s="79">
        <f>AA186*Constantes!$E$29</f>
        <v>0</v>
      </c>
      <c r="AC186" s="79">
        <f t="shared" si="23"/>
        <v>0</v>
      </c>
      <c r="AD186" s="16"/>
      <c r="AE186" s="78">
        <v>180</v>
      </c>
      <c r="AF186" s="136">
        <f>ETo!$I185*((1-Constantes!$F$19)*ETo!$K185+ETo!$L185)</f>
        <v>2.6708813688627893</v>
      </c>
      <c r="AG186" s="79">
        <f>MIN(AF186*Constantes!$F$17,0.8*(AJ185+Observaciones!$F185-AH186-AI186-Constantes!$D$14))</f>
        <v>2.0605739337042908E-14</v>
      </c>
      <c r="AH186" s="79">
        <f>IF(Observaciones!$F185&gt;0.05*Constantes!$F$18,((Observaciones!$F185-0.05*Constantes!$F$18)^2)/(Observaciones!$F185+0.95*Constantes!$F$18),0)</f>
        <v>0</v>
      </c>
      <c r="AI186" s="79">
        <f>MAX(0,AJ185+Observaciones!$F185-AH186-Constantes!$D$13)</f>
        <v>0</v>
      </c>
      <c r="AJ186" s="79">
        <f>AJ185+Observaciones!$F185-AH186-AG186-AI186-AK185</f>
        <v>7.5000000000000044</v>
      </c>
      <c r="AK186" s="79">
        <f>MAX(0,(AJ186-Constantes!$D$14)*(1-EXP(-Constantes!$D$22)))</f>
        <v>1.5127308772357751E-16</v>
      </c>
      <c r="AL186" s="79">
        <f t="shared" si="24"/>
        <v>91.217973396064409</v>
      </c>
      <c r="AM186" s="79">
        <f>MAX(0,(AL186-Constantes!$D$13)*(1-EXP(-Constantes!$D$23)))</f>
        <v>0.47017655740719966</v>
      </c>
      <c r="AN186" s="79">
        <f t="shared" si="25"/>
        <v>0.47017655740719982</v>
      </c>
      <c r="AO186" s="79">
        <f>0.0526*AH186*Observaciones!$F185^1.218</f>
        <v>0</v>
      </c>
      <c r="AP186" s="79">
        <f>AO186*Constantes!$F$29</f>
        <v>0</v>
      </c>
      <c r="AQ186" s="79">
        <f t="shared" si="26"/>
        <v>0</v>
      </c>
      <c r="AR186" s="16"/>
      <c r="AS186" s="78">
        <v>180</v>
      </c>
      <c r="AT186" s="79">
        <f>0.0526*Observaciones!$F185^2.218</f>
        <v>0</v>
      </c>
      <c r="AU186" s="79">
        <f>IF(Observaciones!$F185&gt;0.05*$AY$7,((Observaciones!$F185-0.05*$AY$7)^2)/(Observaciones!$F185+0.95*$AY$7),0)</f>
        <v>0</v>
      </c>
      <c r="AV186" s="79">
        <f>0.0526*AU186*Observaciones!$F185^1.218</f>
        <v>0</v>
      </c>
      <c r="AW186" s="30"/>
      <c r="AX186" s="30"/>
      <c r="AY186" s="110"/>
      <c r="AZ186" s="41"/>
    </row>
    <row r="187" spans="2:52" s="3" customFormat="1" x14ac:dyDescent="0.3">
      <c r="B187" s="40"/>
      <c r="C187" s="78">
        <v>181</v>
      </c>
      <c r="D187" s="136">
        <f>ETo!$I186*((1-Constantes!$D$19)*ETo!$K186+ETo!$L186)</f>
        <v>2.3558534962567368</v>
      </c>
      <c r="E187" s="79">
        <f>MIN(D187*Constantes!$D$17,0.8*(H186+Observaciones!$F186-F187-G187-Constantes!$D$14))</f>
        <v>1.7763568394002505E-14</v>
      </c>
      <c r="F187" s="79">
        <f>IF(Observaciones!$F186&gt;0.05*Constantes!$D$18,((Observaciones!$F186-0.05*Constantes!$D$18)^2)/(Observaciones!$F186+0.95*Constantes!$D$18),0)</f>
        <v>0</v>
      </c>
      <c r="G187" s="79">
        <f>MAX(0,H186+Observaciones!$F186-F187-Constantes!$D$13)</f>
        <v>0</v>
      </c>
      <c r="H187" s="79">
        <f>H186+Observaciones!$F186-F187-E187-G187-I186</f>
        <v>7.5000000000000036</v>
      </c>
      <c r="I187" s="79">
        <f>MAX(0,(H187-Constantes!$D$14)*(1-EXP(-Constantes!$D$22)))</f>
        <v>1.21018470178862E-16</v>
      </c>
      <c r="J187" s="79">
        <f t="shared" si="18"/>
        <v>86.414996750983917</v>
      </c>
      <c r="K187" s="79">
        <f>MAX(0,(J187-Constantes!$D$13)*(1-EXP(-Constantes!$D$23)))</f>
        <v>0.4228516845433119</v>
      </c>
      <c r="L187" s="79">
        <f t="shared" si="19"/>
        <v>0.42285168454331201</v>
      </c>
      <c r="M187" s="79">
        <f>0.0526*F187*Observaciones!$F186^1.218</f>
        <v>0</v>
      </c>
      <c r="N187" s="79">
        <f>M187*Constantes!$D$29</f>
        <v>0</v>
      </c>
      <c r="O187" s="79">
        <f t="shared" si="20"/>
        <v>0</v>
      </c>
      <c r="P187" s="16"/>
      <c r="Q187" s="78">
        <v>181</v>
      </c>
      <c r="R187" s="136">
        <f>ETo!$I186*((1-Constantes!$E$19)*ETo!$K186+ETo!$L186)</f>
        <v>2.6141634736931363</v>
      </c>
      <c r="S187" s="79">
        <f>MIN(R187*Constantes!$E$17,0.8*(V186+Observaciones!$F186-T187-U187-Constantes!$D$14))</f>
        <v>1.4210854715202005E-15</v>
      </c>
      <c r="T187" s="79">
        <f>IF(Observaciones!$F186&gt;0.05*Constantes!$E$18,((Observaciones!$F186-0.05*Constantes!$E$18)^2)/(Observaciones!$F186+0.95*Constantes!$E$18),0)</f>
        <v>0</v>
      </c>
      <c r="U187" s="79">
        <f>MAX(0,V186+Observaciones!$F186-T187-Constantes!$D$13)</f>
        <v>0</v>
      </c>
      <c r="V187" s="79">
        <f>V186+Observaciones!$F186-T187-S187-U187-W186</f>
        <v>7.5</v>
      </c>
      <c r="W187" s="79">
        <f>MAX(0,(V187-Constantes!$D$14)*(1-EXP(-Constantes!$D$22)))</f>
        <v>0</v>
      </c>
      <c r="X187" s="79">
        <f t="shared" si="21"/>
        <v>90.30893123350134</v>
      </c>
      <c r="Y187" s="79">
        <f>MAX(0,(X187-Constantes!$D$13)*(1-EXP(-Constantes!$D$23)))</f>
        <v>0.46121954846249141</v>
      </c>
      <c r="Z187" s="79">
        <f t="shared" si="22"/>
        <v>0.46121954846249141</v>
      </c>
      <c r="AA187" s="79">
        <f>0.0526*T187*Observaciones!$F186^1.218</f>
        <v>0</v>
      </c>
      <c r="AB187" s="79">
        <f>AA187*Constantes!$E$29</f>
        <v>0</v>
      </c>
      <c r="AC187" s="79">
        <f t="shared" si="23"/>
        <v>0</v>
      </c>
      <c r="AD187" s="16"/>
      <c r="AE187" s="78">
        <v>181</v>
      </c>
      <c r="AF187" s="136">
        <f>ETo!$I186*((1-Constantes!$F$19)*ETo!$K186+ETo!$L186)</f>
        <v>2.5772620483450797</v>
      </c>
      <c r="AG187" s="79">
        <f>MIN(AF187*Constantes!$F$17,0.8*(AJ186+Observaciones!$F186-AH187-AI187-Constantes!$D$14))</f>
        <v>3.5527136788005009E-15</v>
      </c>
      <c r="AH187" s="79">
        <f>IF(Observaciones!$F186&gt;0.05*Constantes!$F$18,((Observaciones!$F186-0.05*Constantes!$F$18)^2)/(Observaciones!$F186+0.95*Constantes!$F$18),0)</f>
        <v>0</v>
      </c>
      <c r="AI187" s="79">
        <f>MAX(0,AJ186+Observaciones!$F186-AH187-Constantes!$D$13)</f>
        <v>0</v>
      </c>
      <c r="AJ187" s="79">
        <f>AJ186+Observaciones!$F186-AH187-AG187-AI187-AK186</f>
        <v>7.5000000000000009</v>
      </c>
      <c r="AK187" s="79">
        <f>MAX(0,(AJ187-Constantes!$D$14)*(1-EXP(-Constantes!$D$22)))</f>
        <v>3.0254617544715501E-17</v>
      </c>
      <c r="AL187" s="79">
        <f t="shared" si="24"/>
        <v>90.747796838657209</v>
      </c>
      <c r="AM187" s="79">
        <f>MAX(0,(AL187-Constantes!$D$13)*(1-EXP(-Constantes!$D$23)))</f>
        <v>0.46554379579973548</v>
      </c>
      <c r="AN187" s="79">
        <f t="shared" si="25"/>
        <v>0.46554379579973554</v>
      </c>
      <c r="AO187" s="79">
        <f>0.0526*AH187*Observaciones!$F186^1.218</f>
        <v>0</v>
      </c>
      <c r="AP187" s="79">
        <f>AO187*Constantes!$F$29</f>
        <v>0</v>
      </c>
      <c r="AQ187" s="79">
        <f t="shared" si="26"/>
        <v>0</v>
      </c>
      <c r="AR187" s="16"/>
      <c r="AS187" s="78">
        <v>181</v>
      </c>
      <c r="AT187" s="79">
        <f>0.0526*Observaciones!$F186^2.218</f>
        <v>0</v>
      </c>
      <c r="AU187" s="79">
        <f>IF(Observaciones!$F186&gt;0.05*$AY$7,((Observaciones!$F186-0.05*$AY$7)^2)/(Observaciones!$F186+0.95*$AY$7),0)</f>
        <v>0</v>
      </c>
      <c r="AV187" s="79">
        <f>0.0526*AU187*Observaciones!$F186^1.218</f>
        <v>0</v>
      </c>
      <c r="AW187" s="30"/>
      <c r="AX187" s="30"/>
      <c r="AY187" s="110"/>
      <c r="AZ187" s="41"/>
    </row>
    <row r="188" spans="2:52" s="3" customFormat="1" x14ac:dyDescent="0.3">
      <c r="B188" s="40"/>
      <c r="C188" s="78">
        <v>182</v>
      </c>
      <c r="D188" s="136">
        <f>ETo!$I187*((1-Constantes!$D$19)*ETo!$K187+ETo!$L187)</f>
        <v>2.4153958686078463</v>
      </c>
      <c r="E188" s="79">
        <f>MIN(D188*Constantes!$D$17,0.8*(H187+Observaciones!$F187-F188-G188-Constantes!$D$14))</f>
        <v>2.8421709430404009E-15</v>
      </c>
      <c r="F188" s="79">
        <f>IF(Observaciones!$F187&gt;0.05*Constantes!$D$18,((Observaciones!$F187-0.05*Constantes!$D$18)^2)/(Observaciones!$F187+0.95*Constantes!$D$18),0)</f>
        <v>0</v>
      </c>
      <c r="G188" s="79">
        <f>MAX(0,H187+Observaciones!$F187-F188-Constantes!$D$13)</f>
        <v>0</v>
      </c>
      <c r="H188" s="79">
        <f>H187+Observaciones!$F187-F188-E188-G188-I187</f>
        <v>7.5000000000000009</v>
      </c>
      <c r="I188" s="79">
        <f>MAX(0,(H188-Constantes!$D$14)*(1-EXP(-Constantes!$D$22)))</f>
        <v>3.0254617544715501E-17</v>
      </c>
      <c r="J188" s="79">
        <f t="shared" si="18"/>
        <v>85.9921450664406</v>
      </c>
      <c r="K188" s="79">
        <f>MAX(0,(J188-Constantes!$D$13)*(1-EXP(-Constantes!$D$23)))</f>
        <v>0.41868522618008203</v>
      </c>
      <c r="L188" s="79">
        <f t="shared" si="19"/>
        <v>0.41868522618008208</v>
      </c>
      <c r="M188" s="79">
        <f>0.0526*F188*Observaciones!$F187^1.218</f>
        <v>0</v>
      </c>
      <c r="N188" s="79">
        <f>M188*Constantes!$D$29</f>
        <v>0</v>
      </c>
      <c r="O188" s="79">
        <f t="shared" si="20"/>
        <v>0</v>
      </c>
      <c r="P188" s="16"/>
      <c r="Q188" s="78">
        <v>182</v>
      </c>
      <c r="R188" s="136">
        <f>ETo!$I187*((1-Constantes!$E$19)*ETo!$K187+ETo!$L187)</f>
        <v>2.6794948032106292</v>
      </c>
      <c r="S188" s="79">
        <f>MIN(R188*Constantes!$E$17,0.8*(V187+Observaciones!$F187-T188-U188-Constantes!$D$14))</f>
        <v>0</v>
      </c>
      <c r="T188" s="79">
        <f>IF(Observaciones!$F187&gt;0.05*Constantes!$E$18,((Observaciones!$F187-0.05*Constantes!$E$18)^2)/(Observaciones!$F187+0.95*Constantes!$E$18),0)</f>
        <v>0</v>
      </c>
      <c r="U188" s="79">
        <f>MAX(0,V187+Observaciones!$F187-T188-Constantes!$D$13)</f>
        <v>0</v>
      </c>
      <c r="V188" s="79">
        <f>V187+Observaciones!$F187-T188-S188-U188-W187</f>
        <v>7.5</v>
      </c>
      <c r="W188" s="79">
        <f>MAX(0,(V188-Constantes!$D$14)*(1-EXP(-Constantes!$D$22)))</f>
        <v>0</v>
      </c>
      <c r="X188" s="79">
        <f t="shared" si="21"/>
        <v>89.847711685038846</v>
      </c>
      <c r="Y188" s="79">
        <f>MAX(0,(X188-Constantes!$D$13)*(1-EXP(-Constantes!$D$23)))</f>
        <v>0.45667504239755269</v>
      </c>
      <c r="Z188" s="79">
        <f t="shared" si="22"/>
        <v>0.45667504239755269</v>
      </c>
      <c r="AA188" s="79">
        <f>0.0526*T188*Observaciones!$F187^1.218</f>
        <v>0</v>
      </c>
      <c r="AB188" s="79">
        <f>AA188*Constantes!$E$29</f>
        <v>0</v>
      </c>
      <c r="AC188" s="79">
        <f t="shared" si="23"/>
        <v>0</v>
      </c>
      <c r="AD188" s="16"/>
      <c r="AE188" s="78">
        <v>182</v>
      </c>
      <c r="AF188" s="136">
        <f>ETo!$I187*((1-Constantes!$F$19)*ETo!$K187+ETo!$L187)</f>
        <v>2.6417663839816599</v>
      </c>
      <c r="AG188" s="79">
        <f>MIN(AF188*Constantes!$F$17,0.8*(AJ187+Observaciones!$F187-AH188-AI188-Constantes!$D$14))</f>
        <v>7.1054273576010023E-16</v>
      </c>
      <c r="AH188" s="79">
        <f>IF(Observaciones!$F187&gt;0.05*Constantes!$F$18,((Observaciones!$F187-0.05*Constantes!$F$18)^2)/(Observaciones!$F187+0.95*Constantes!$F$18),0)</f>
        <v>0</v>
      </c>
      <c r="AI188" s="79">
        <f>MAX(0,AJ187+Observaciones!$F187-AH188-Constantes!$D$13)</f>
        <v>0</v>
      </c>
      <c r="AJ188" s="79">
        <f>AJ187+Observaciones!$F187-AH188-AG188-AI188-AK187</f>
        <v>7.5</v>
      </c>
      <c r="AK188" s="79">
        <f>MAX(0,(AJ188-Constantes!$D$14)*(1-EXP(-Constantes!$D$22)))</f>
        <v>0</v>
      </c>
      <c r="AL188" s="79">
        <f t="shared" si="24"/>
        <v>90.282253042857477</v>
      </c>
      <c r="AM188" s="79">
        <f>MAX(0,(AL188-Constantes!$D$13)*(1-EXP(-Constantes!$D$23)))</f>
        <v>0.4609566818958275</v>
      </c>
      <c r="AN188" s="79">
        <f t="shared" si="25"/>
        <v>0.4609566818958275</v>
      </c>
      <c r="AO188" s="79">
        <f>0.0526*AH188*Observaciones!$F187^1.218</f>
        <v>0</v>
      </c>
      <c r="AP188" s="79">
        <f>AO188*Constantes!$F$29</f>
        <v>0</v>
      </c>
      <c r="AQ188" s="79">
        <f t="shared" si="26"/>
        <v>0</v>
      </c>
      <c r="AR188" s="16"/>
      <c r="AS188" s="78">
        <v>182</v>
      </c>
      <c r="AT188" s="79">
        <f>0.0526*Observaciones!$F187^2.218</f>
        <v>0</v>
      </c>
      <c r="AU188" s="79">
        <f>IF(Observaciones!$F187&gt;0.05*$AY$7,((Observaciones!$F187-0.05*$AY$7)^2)/(Observaciones!$F187+0.95*$AY$7),0)</f>
        <v>0</v>
      </c>
      <c r="AV188" s="79">
        <f>0.0526*AU188*Observaciones!$F187^1.218</f>
        <v>0</v>
      </c>
      <c r="AW188" s="30"/>
      <c r="AX188" s="30"/>
      <c r="AY188" s="110"/>
      <c r="AZ188" s="41"/>
    </row>
    <row r="189" spans="2:52" s="3" customFormat="1" x14ac:dyDescent="0.3">
      <c r="B189" s="40"/>
      <c r="C189" s="78">
        <v>183</v>
      </c>
      <c r="D189" s="136">
        <f>ETo!$I188*((1-Constantes!$D$19)*ETo!$K188+ETo!$L188)</f>
        <v>2.428021090379286</v>
      </c>
      <c r="E189" s="79">
        <f>MIN(D189*Constantes!$D$17,0.8*(H188+Observaciones!$F188-F189-G189-Constantes!$D$14))</f>
        <v>7.1054273576010023E-16</v>
      </c>
      <c r="F189" s="79">
        <f>IF(Observaciones!$F188&gt;0.05*Constantes!$D$18,((Observaciones!$F188-0.05*Constantes!$D$18)^2)/(Observaciones!$F188+0.95*Constantes!$D$18),0)</f>
        <v>0</v>
      </c>
      <c r="G189" s="79">
        <f>MAX(0,H188+Observaciones!$F188-F189-Constantes!$D$13)</f>
        <v>0</v>
      </c>
      <c r="H189" s="79">
        <f>H188+Observaciones!$F188-F189-E189-G189-I188</f>
        <v>7.5</v>
      </c>
      <c r="I189" s="79">
        <f>MAX(0,(H189-Constantes!$D$14)*(1-EXP(-Constantes!$D$22)))</f>
        <v>0</v>
      </c>
      <c r="J189" s="79">
        <f t="shared" si="18"/>
        <v>85.573459840260512</v>
      </c>
      <c r="K189" s="79">
        <f>MAX(0,(J189-Constantes!$D$13)*(1-EXP(-Constantes!$D$23)))</f>
        <v>0.41455982092347815</v>
      </c>
      <c r="L189" s="79">
        <f t="shared" si="19"/>
        <v>0.41455982092347815</v>
      </c>
      <c r="M189" s="79">
        <f>0.0526*F189*Observaciones!$F188^1.218</f>
        <v>0</v>
      </c>
      <c r="N189" s="79">
        <f>M189*Constantes!$D$29</f>
        <v>0</v>
      </c>
      <c r="O189" s="79">
        <f t="shared" si="20"/>
        <v>0</v>
      </c>
      <c r="P189" s="16"/>
      <c r="Q189" s="78">
        <v>183</v>
      </c>
      <c r="R189" s="136">
        <f>ETo!$I188*((1-Constantes!$E$19)*ETo!$K188+ETo!$L188)</f>
        <v>2.69322407123942</v>
      </c>
      <c r="S189" s="79">
        <f>MIN(R189*Constantes!$E$17,0.8*(V188+Observaciones!$F188-T189-U189-Constantes!$D$14))</f>
        <v>0</v>
      </c>
      <c r="T189" s="79">
        <f>IF(Observaciones!$F188&gt;0.05*Constantes!$E$18,((Observaciones!$F188-0.05*Constantes!$E$18)^2)/(Observaciones!$F188+0.95*Constantes!$E$18),0)</f>
        <v>0</v>
      </c>
      <c r="U189" s="79">
        <f>MAX(0,V188+Observaciones!$F188-T189-Constantes!$D$13)</f>
        <v>0</v>
      </c>
      <c r="V189" s="79">
        <f>V188+Observaciones!$F188-T189-S189-U189-W188</f>
        <v>7.5</v>
      </c>
      <c r="W189" s="79">
        <f>MAX(0,(V189-Constantes!$D$14)*(1-EXP(-Constantes!$D$22)))</f>
        <v>0</v>
      </c>
      <c r="X189" s="79">
        <f t="shared" si="21"/>
        <v>89.391036642641296</v>
      </c>
      <c r="Y189" s="79">
        <f>MAX(0,(X189-Constantes!$D$13)*(1-EXP(-Constantes!$D$23)))</f>
        <v>0.4521753144332889</v>
      </c>
      <c r="Z189" s="79">
        <f t="shared" si="22"/>
        <v>0.4521753144332889</v>
      </c>
      <c r="AA189" s="79">
        <f>0.0526*T189*Observaciones!$F188^1.218</f>
        <v>0</v>
      </c>
      <c r="AB189" s="79">
        <f>AA189*Constantes!$E$29</f>
        <v>0</v>
      </c>
      <c r="AC189" s="79">
        <f t="shared" si="23"/>
        <v>0</v>
      </c>
      <c r="AD189" s="16"/>
      <c r="AE189" s="78">
        <v>183</v>
      </c>
      <c r="AF189" s="136">
        <f>ETo!$I188*((1-Constantes!$F$19)*ETo!$K188+ETo!$L188)</f>
        <v>2.6553379311165441</v>
      </c>
      <c r="AG189" s="79">
        <f>MIN(AF189*Constantes!$F$17,0.8*(AJ188+Observaciones!$F188-AH189-AI189-Constantes!$D$14))</f>
        <v>0</v>
      </c>
      <c r="AH189" s="79">
        <f>IF(Observaciones!$F188&gt;0.05*Constantes!$F$18,((Observaciones!$F188-0.05*Constantes!$F$18)^2)/(Observaciones!$F188+0.95*Constantes!$F$18),0)</f>
        <v>0</v>
      </c>
      <c r="AI189" s="79">
        <f>MAX(0,AJ188+Observaciones!$F188-AH189-Constantes!$D$13)</f>
        <v>0</v>
      </c>
      <c r="AJ189" s="79">
        <f>AJ188+Observaciones!$F188-AH189-AG189-AI189-AK188</f>
        <v>7.5</v>
      </c>
      <c r="AK189" s="79">
        <f>MAX(0,(AJ189-Constantes!$D$14)*(1-EXP(-Constantes!$D$22)))</f>
        <v>0</v>
      </c>
      <c r="AL189" s="79">
        <f t="shared" si="24"/>
        <v>89.821296360961654</v>
      </c>
      <c r="AM189" s="79">
        <f>MAX(0,(AL189-Constantes!$D$13)*(1-EXP(-Constantes!$D$23)))</f>
        <v>0.45641476591778013</v>
      </c>
      <c r="AN189" s="79">
        <f t="shared" si="25"/>
        <v>0.45641476591778013</v>
      </c>
      <c r="AO189" s="79">
        <f>0.0526*AH189*Observaciones!$F188^1.218</f>
        <v>0</v>
      </c>
      <c r="AP189" s="79">
        <f>AO189*Constantes!$F$29</f>
        <v>0</v>
      </c>
      <c r="AQ189" s="79">
        <f t="shared" si="26"/>
        <v>0</v>
      </c>
      <c r="AR189" s="16"/>
      <c r="AS189" s="78">
        <v>183</v>
      </c>
      <c r="AT189" s="79">
        <f>0.0526*Observaciones!$F188^2.218</f>
        <v>0</v>
      </c>
      <c r="AU189" s="79">
        <f>IF(Observaciones!$F188&gt;0.05*$AY$7,((Observaciones!$F188-0.05*$AY$7)^2)/(Observaciones!$F188+0.95*$AY$7),0)</f>
        <v>0</v>
      </c>
      <c r="AV189" s="79">
        <f>0.0526*AU189*Observaciones!$F188^1.218</f>
        <v>0</v>
      </c>
      <c r="AW189" s="30"/>
      <c r="AX189" s="30"/>
      <c r="AY189" s="110"/>
      <c r="AZ189" s="41"/>
    </row>
    <row r="190" spans="2:52" s="3" customFormat="1" x14ac:dyDescent="0.3">
      <c r="B190" s="40"/>
      <c r="C190" s="78">
        <v>184</v>
      </c>
      <c r="D190" s="136">
        <f>ETo!$I189*((1-Constantes!$D$19)*ETo!$K189+ETo!$L189)</f>
        <v>2.3820754492497436</v>
      </c>
      <c r="E190" s="79">
        <f>MIN(D190*Constantes!$D$17,0.8*(H189+Observaciones!$F189-F190-G190-Constantes!$D$14))</f>
        <v>0</v>
      </c>
      <c r="F190" s="79">
        <f>IF(Observaciones!$F189&gt;0.05*Constantes!$D$18,((Observaciones!$F189-0.05*Constantes!$D$18)^2)/(Observaciones!$F189+0.95*Constantes!$D$18),0)</f>
        <v>0</v>
      </c>
      <c r="G190" s="79">
        <f>MAX(0,H189+Observaciones!$F189-F190-Constantes!$D$13)</f>
        <v>0</v>
      </c>
      <c r="H190" s="79">
        <f>H189+Observaciones!$F189-F190-E190-G190-I189</f>
        <v>7.5</v>
      </c>
      <c r="I190" s="79">
        <f>MAX(0,(H190-Constantes!$D$14)*(1-EXP(-Constantes!$D$22)))</f>
        <v>0</v>
      </c>
      <c r="J190" s="79">
        <f t="shared" si="18"/>
        <v>85.15890001933704</v>
      </c>
      <c r="K190" s="79">
        <f>MAX(0,(J190-Constantes!$D$13)*(1-EXP(-Constantes!$D$23)))</f>
        <v>0.41047506426746272</v>
      </c>
      <c r="L190" s="79">
        <f t="shared" si="19"/>
        <v>0.41047506426746272</v>
      </c>
      <c r="M190" s="79">
        <f>0.0526*F190*Observaciones!$F189^1.218</f>
        <v>0</v>
      </c>
      <c r="N190" s="79">
        <f>M190*Constantes!$D$29</f>
        <v>0</v>
      </c>
      <c r="O190" s="79">
        <f t="shared" si="20"/>
        <v>0</v>
      </c>
      <c r="P190" s="16"/>
      <c r="Q190" s="78">
        <v>184</v>
      </c>
      <c r="R190" s="136">
        <f>ETo!$I189*((1-Constantes!$E$19)*ETo!$K189+ETo!$L189)</f>
        <v>2.6426170293786706</v>
      </c>
      <c r="S190" s="79">
        <f>MIN(R190*Constantes!$E$17,0.8*(V189+Observaciones!$F189-T190-U190-Constantes!$D$14))</f>
        <v>0</v>
      </c>
      <c r="T190" s="79">
        <f>IF(Observaciones!$F189&gt;0.05*Constantes!$E$18,((Observaciones!$F189-0.05*Constantes!$E$18)^2)/(Observaciones!$F189+0.95*Constantes!$E$18),0)</f>
        <v>0</v>
      </c>
      <c r="U190" s="79">
        <f>MAX(0,V189+Observaciones!$F189-T190-Constantes!$D$13)</f>
        <v>0</v>
      </c>
      <c r="V190" s="79">
        <f>V189+Observaciones!$F189-T190-S190-U190-W189</f>
        <v>7.5</v>
      </c>
      <c r="W190" s="79">
        <f>MAX(0,(V190-Constantes!$D$14)*(1-EXP(-Constantes!$D$22)))</f>
        <v>0</v>
      </c>
      <c r="X190" s="79">
        <f t="shared" si="21"/>
        <v>88.938861328208006</v>
      </c>
      <c r="Y190" s="79">
        <f>MAX(0,(X190-Constantes!$D$13)*(1-EXP(-Constantes!$D$23)))</f>
        <v>0.44771992336040867</v>
      </c>
      <c r="Z190" s="79">
        <f t="shared" si="22"/>
        <v>0.44771992336040867</v>
      </c>
      <c r="AA190" s="79">
        <f>0.0526*T190*Observaciones!$F189^1.218</f>
        <v>0</v>
      </c>
      <c r="AB190" s="79">
        <f>AA190*Constantes!$E$29</f>
        <v>0</v>
      </c>
      <c r="AC190" s="79">
        <f t="shared" si="23"/>
        <v>0</v>
      </c>
      <c r="AD190" s="16"/>
      <c r="AE190" s="78">
        <v>184</v>
      </c>
      <c r="AF190" s="136">
        <f>ETo!$I189*((1-Constantes!$F$19)*ETo!$K189+ETo!$L189)</f>
        <v>2.6053968036459665</v>
      </c>
      <c r="AG190" s="79">
        <f>MIN(AF190*Constantes!$F$17,0.8*(AJ189+Observaciones!$F189-AH190-AI190-Constantes!$D$14))</f>
        <v>0</v>
      </c>
      <c r="AH190" s="79">
        <f>IF(Observaciones!$F189&gt;0.05*Constantes!$F$18,((Observaciones!$F189-0.05*Constantes!$F$18)^2)/(Observaciones!$F189+0.95*Constantes!$F$18),0)</f>
        <v>0</v>
      </c>
      <c r="AI190" s="79">
        <f>MAX(0,AJ189+Observaciones!$F189-AH190-Constantes!$D$13)</f>
        <v>0</v>
      </c>
      <c r="AJ190" s="79">
        <f>AJ189+Observaciones!$F189-AH190-AG190-AI190-AK189</f>
        <v>7.5</v>
      </c>
      <c r="AK190" s="79">
        <f>MAX(0,(AJ190-Constantes!$D$14)*(1-EXP(-Constantes!$D$22)))</f>
        <v>0</v>
      </c>
      <c r="AL190" s="79">
        <f t="shared" si="24"/>
        <v>89.364881595043869</v>
      </c>
      <c r="AM190" s="79">
        <f>MAX(0,(AL190-Constantes!$D$13)*(1-EXP(-Constantes!$D$23)))</f>
        <v>0.45191760251966445</v>
      </c>
      <c r="AN190" s="79">
        <f t="shared" si="25"/>
        <v>0.45191760251966445</v>
      </c>
      <c r="AO190" s="79">
        <f>0.0526*AH190*Observaciones!$F189^1.218</f>
        <v>0</v>
      </c>
      <c r="AP190" s="79">
        <f>AO190*Constantes!$F$29</f>
        <v>0</v>
      </c>
      <c r="AQ190" s="79">
        <f t="shared" si="26"/>
        <v>0</v>
      </c>
      <c r="AR190" s="16"/>
      <c r="AS190" s="78">
        <v>184</v>
      </c>
      <c r="AT190" s="79">
        <f>0.0526*Observaciones!$F189^2.218</f>
        <v>0</v>
      </c>
      <c r="AU190" s="79">
        <f>IF(Observaciones!$F189&gt;0.05*$AY$7,((Observaciones!$F189-0.05*$AY$7)^2)/(Observaciones!$F189+0.95*$AY$7),0)</f>
        <v>0</v>
      </c>
      <c r="AV190" s="79">
        <f>0.0526*AU190*Observaciones!$F189^1.218</f>
        <v>0</v>
      </c>
      <c r="AW190" s="30"/>
      <c r="AX190" s="30"/>
      <c r="AY190" s="110"/>
      <c r="AZ190" s="41"/>
    </row>
    <row r="191" spans="2:52" s="3" customFormat="1" x14ac:dyDescent="0.3">
      <c r="B191" s="40"/>
      <c r="C191" s="78">
        <v>185</v>
      </c>
      <c r="D191" s="136">
        <f>ETo!$I190*((1-Constantes!$D$19)*ETo!$K190+ETo!$L190)</f>
        <v>2.4803383617197299</v>
      </c>
      <c r="E191" s="79">
        <f>MIN(D191*Constantes!$D$17,0.8*(H190+Observaciones!$F190-F191-G191-Constantes!$D$14))</f>
        <v>0</v>
      </c>
      <c r="F191" s="79">
        <f>IF(Observaciones!$F190&gt;0.05*Constantes!$D$18,((Observaciones!$F190-0.05*Constantes!$D$18)^2)/(Observaciones!$F190+0.95*Constantes!$D$18),0)</f>
        <v>0</v>
      </c>
      <c r="G191" s="79">
        <f>MAX(0,H190+Observaciones!$F190-F191-Constantes!$D$13)</f>
        <v>0</v>
      </c>
      <c r="H191" s="79">
        <f>H190+Observaciones!$F190-F191-E191-G191-I190</f>
        <v>7.5</v>
      </c>
      <c r="I191" s="79">
        <f>MAX(0,(H191-Constantes!$D$14)*(1-EXP(-Constantes!$D$22)))</f>
        <v>0</v>
      </c>
      <c r="J191" s="79">
        <f t="shared" si="18"/>
        <v>84.748424955069581</v>
      </c>
      <c r="K191" s="79">
        <f>MAX(0,(J191-Constantes!$D$13)*(1-EXP(-Constantes!$D$23)))</f>
        <v>0.40643055569169217</v>
      </c>
      <c r="L191" s="79">
        <f t="shared" si="19"/>
        <v>0.40643055569169217</v>
      </c>
      <c r="M191" s="79">
        <f>0.0526*F191*Observaciones!$F190^1.218</f>
        <v>0</v>
      </c>
      <c r="N191" s="79">
        <f>M191*Constantes!$D$29</f>
        <v>0</v>
      </c>
      <c r="O191" s="79">
        <f t="shared" si="20"/>
        <v>0</v>
      </c>
      <c r="P191" s="16"/>
      <c r="Q191" s="78">
        <v>185</v>
      </c>
      <c r="R191" s="136">
        <f>ETo!$I190*((1-Constantes!$E$19)*ETo!$K190+ETo!$L190)</f>
        <v>2.7502695726885502</v>
      </c>
      <c r="S191" s="79">
        <f>MIN(R191*Constantes!$E$17,0.8*(V190+Observaciones!$F190-T191-U191-Constantes!$D$14))</f>
        <v>0</v>
      </c>
      <c r="T191" s="79">
        <f>IF(Observaciones!$F190&gt;0.05*Constantes!$E$18,((Observaciones!$F190-0.05*Constantes!$E$18)^2)/(Observaciones!$F190+0.95*Constantes!$E$18),0)</f>
        <v>0</v>
      </c>
      <c r="U191" s="79">
        <f>MAX(0,V190+Observaciones!$F190-T191-Constantes!$D$13)</f>
        <v>0</v>
      </c>
      <c r="V191" s="79">
        <f>V190+Observaciones!$F190-T191-S191-U191-W190</f>
        <v>7.5</v>
      </c>
      <c r="W191" s="79">
        <f>MAX(0,(V191-Constantes!$D$14)*(1-EXP(-Constantes!$D$22)))</f>
        <v>0</v>
      </c>
      <c r="X191" s="79">
        <f t="shared" si="21"/>
        <v>88.491141404847596</v>
      </c>
      <c r="Y191" s="79">
        <f>MAX(0,(X191-Constantes!$D$13)*(1-EXP(-Constantes!$D$23)))</f>
        <v>0.44330843231696099</v>
      </c>
      <c r="Z191" s="79">
        <f t="shared" si="22"/>
        <v>0.44330843231696099</v>
      </c>
      <c r="AA191" s="79">
        <f>0.0526*T191*Observaciones!$F190^1.218</f>
        <v>0</v>
      </c>
      <c r="AB191" s="79">
        <f>AA191*Constantes!$E$29</f>
        <v>0</v>
      </c>
      <c r="AC191" s="79">
        <f t="shared" si="23"/>
        <v>0</v>
      </c>
      <c r="AD191" s="16"/>
      <c r="AE191" s="78">
        <v>185</v>
      </c>
      <c r="AF191" s="136">
        <f>ETo!$I190*((1-Constantes!$F$19)*ETo!$K190+ETo!$L190)</f>
        <v>2.7117079711215757</v>
      </c>
      <c r="AG191" s="79">
        <f>MIN(AF191*Constantes!$F$17,0.8*(AJ190+Observaciones!$F190-AH191-AI191-Constantes!$D$14))</f>
        <v>0</v>
      </c>
      <c r="AH191" s="79">
        <f>IF(Observaciones!$F190&gt;0.05*Constantes!$F$18,((Observaciones!$F190-0.05*Constantes!$F$18)^2)/(Observaciones!$F190+0.95*Constantes!$F$18),0)</f>
        <v>0</v>
      </c>
      <c r="AI191" s="79">
        <f>MAX(0,AJ190+Observaciones!$F190-AH191-Constantes!$D$13)</f>
        <v>0</v>
      </c>
      <c r="AJ191" s="79">
        <f>AJ190+Observaciones!$F190-AH191-AG191-AI191-AK190</f>
        <v>7.5</v>
      </c>
      <c r="AK191" s="79">
        <f>MAX(0,(AJ191-Constantes!$D$14)*(1-EXP(-Constantes!$D$22)))</f>
        <v>0</v>
      </c>
      <c r="AL191" s="79">
        <f t="shared" si="24"/>
        <v>88.912963992524197</v>
      </c>
      <c r="AM191" s="79">
        <f>MAX(0,(AL191-Constantes!$D$13)*(1-EXP(-Constantes!$D$23)))</f>
        <v>0.44746475074365133</v>
      </c>
      <c r="AN191" s="79">
        <f t="shared" si="25"/>
        <v>0.44746475074365133</v>
      </c>
      <c r="AO191" s="79">
        <f>0.0526*AH191*Observaciones!$F190^1.218</f>
        <v>0</v>
      </c>
      <c r="AP191" s="79">
        <f>AO191*Constantes!$F$29</f>
        <v>0</v>
      </c>
      <c r="AQ191" s="79">
        <f t="shared" si="26"/>
        <v>0</v>
      </c>
      <c r="AR191" s="16"/>
      <c r="AS191" s="78">
        <v>185</v>
      </c>
      <c r="AT191" s="79">
        <f>0.0526*Observaciones!$F190^2.218</f>
        <v>0</v>
      </c>
      <c r="AU191" s="79">
        <f>IF(Observaciones!$F190&gt;0.05*$AY$7,((Observaciones!$F190-0.05*$AY$7)^2)/(Observaciones!$F190+0.95*$AY$7),0)</f>
        <v>0</v>
      </c>
      <c r="AV191" s="79">
        <f>0.0526*AU191*Observaciones!$F190^1.218</f>
        <v>0</v>
      </c>
      <c r="AW191" s="30"/>
      <c r="AX191" s="30"/>
      <c r="AY191" s="110"/>
      <c r="AZ191" s="41"/>
    </row>
    <row r="192" spans="2:52" s="3" customFormat="1" x14ac:dyDescent="0.3">
      <c r="B192" s="40"/>
      <c r="C192" s="78">
        <v>186</v>
      </c>
      <c r="D192" s="136">
        <f>ETo!$I191*((1-Constantes!$D$19)*ETo!$K191+ETo!$L191)</f>
        <v>2.4745006399570952</v>
      </c>
      <c r="E192" s="79">
        <f>MIN(D192*Constantes!$D$17,0.8*(H191+Observaciones!$F191-F192-G192-Constantes!$D$14))</f>
        <v>0</v>
      </c>
      <c r="F192" s="79">
        <f>IF(Observaciones!$F191&gt;0.05*Constantes!$D$18,((Observaciones!$F191-0.05*Constantes!$D$18)^2)/(Observaciones!$F191+0.95*Constantes!$D$18),0)</f>
        <v>0</v>
      </c>
      <c r="G192" s="79">
        <f>MAX(0,H191+Observaciones!$F191-F192-Constantes!$D$13)</f>
        <v>0</v>
      </c>
      <c r="H192" s="79">
        <f>H191+Observaciones!$F191-F192-E192-G192-I191</f>
        <v>7.5</v>
      </c>
      <c r="I192" s="79">
        <f>MAX(0,(H192-Constantes!$D$14)*(1-EXP(-Constantes!$D$22)))</f>
        <v>0</v>
      </c>
      <c r="J192" s="79">
        <f t="shared" si="18"/>
        <v>84.341994399377882</v>
      </c>
      <c r="K192" s="79">
        <f>MAX(0,(J192-Constantes!$D$13)*(1-EXP(-Constantes!$D$23)))</f>
        <v>0.40242589862224548</v>
      </c>
      <c r="L192" s="79">
        <f t="shared" si="19"/>
        <v>0.40242589862224548</v>
      </c>
      <c r="M192" s="79">
        <f>0.0526*F192*Observaciones!$F191^1.218</f>
        <v>0</v>
      </c>
      <c r="N192" s="79">
        <f>M192*Constantes!$D$29</f>
        <v>0</v>
      </c>
      <c r="O192" s="79">
        <f t="shared" si="20"/>
        <v>0</v>
      </c>
      <c r="P192" s="16"/>
      <c r="Q192" s="78">
        <v>186</v>
      </c>
      <c r="R192" s="136">
        <f>ETo!$I191*((1-Constantes!$E$19)*ETo!$K191+ETo!$L191)</f>
        <v>2.7437307984449486</v>
      </c>
      <c r="S192" s="79">
        <f>MIN(R192*Constantes!$E$17,0.8*(V191+Observaciones!$F191-T192-U192-Constantes!$D$14))</f>
        <v>0</v>
      </c>
      <c r="T192" s="79">
        <f>IF(Observaciones!$F191&gt;0.05*Constantes!$E$18,((Observaciones!$F191-0.05*Constantes!$E$18)^2)/(Observaciones!$F191+0.95*Constantes!$E$18),0)</f>
        <v>0</v>
      </c>
      <c r="U192" s="79">
        <f>MAX(0,V191+Observaciones!$F191-T192-Constantes!$D$13)</f>
        <v>0</v>
      </c>
      <c r="V192" s="79">
        <f>V191+Observaciones!$F191-T192-S192-U192-W191</f>
        <v>7.5</v>
      </c>
      <c r="W192" s="79">
        <f>MAX(0,(V192-Constantes!$D$14)*(1-EXP(-Constantes!$D$22)))</f>
        <v>0</v>
      </c>
      <c r="X192" s="79">
        <f t="shared" si="21"/>
        <v>88.047832972530628</v>
      </c>
      <c r="Y192" s="79">
        <f>MAX(0,(X192-Constantes!$D$13)*(1-EXP(-Constantes!$D$23)))</f>
        <v>0.43894040874549967</v>
      </c>
      <c r="Z192" s="79">
        <f t="shared" si="22"/>
        <v>0.43894040874549967</v>
      </c>
      <c r="AA192" s="79">
        <f>0.0526*T192*Observaciones!$F191^1.218</f>
        <v>0</v>
      </c>
      <c r="AB192" s="79">
        <f>AA192*Constantes!$E$29</f>
        <v>0</v>
      </c>
      <c r="AC192" s="79">
        <f t="shared" si="23"/>
        <v>0</v>
      </c>
      <c r="AD192" s="16"/>
      <c r="AE192" s="78">
        <v>186</v>
      </c>
      <c r="AF192" s="136">
        <f>ETo!$I191*((1-Constantes!$F$19)*ETo!$K191+ETo!$L191)</f>
        <v>2.7052693472323983</v>
      </c>
      <c r="AG192" s="79">
        <f>MIN(AF192*Constantes!$F$17,0.8*(AJ191+Observaciones!$F191-AH192-AI192-Constantes!$D$14))</f>
        <v>0</v>
      </c>
      <c r="AH192" s="79">
        <f>IF(Observaciones!$F191&gt;0.05*Constantes!$F$18,((Observaciones!$F191-0.05*Constantes!$F$18)^2)/(Observaciones!$F191+0.95*Constantes!$F$18),0)</f>
        <v>0</v>
      </c>
      <c r="AI192" s="79">
        <f>MAX(0,AJ191+Observaciones!$F191-AH192-Constantes!$D$13)</f>
        <v>0</v>
      </c>
      <c r="AJ192" s="79">
        <f>AJ191+Observaciones!$F191-AH192-AG192-AI192-AK191</f>
        <v>7.5</v>
      </c>
      <c r="AK192" s="79">
        <f>MAX(0,(AJ192-Constantes!$D$14)*(1-EXP(-Constantes!$D$22)))</f>
        <v>0</v>
      </c>
      <c r="AL192" s="79">
        <f t="shared" si="24"/>
        <v>88.465499241780549</v>
      </c>
      <c r="AM192" s="79">
        <f>MAX(0,(AL192-Constantes!$D$13)*(1-EXP(-Constantes!$D$23)))</f>
        <v>0.44305577397677398</v>
      </c>
      <c r="AN192" s="79">
        <f t="shared" si="25"/>
        <v>0.44305577397677398</v>
      </c>
      <c r="AO192" s="79">
        <f>0.0526*AH192*Observaciones!$F191^1.218</f>
        <v>0</v>
      </c>
      <c r="AP192" s="79">
        <f>AO192*Constantes!$F$29</f>
        <v>0</v>
      </c>
      <c r="AQ192" s="79">
        <f t="shared" si="26"/>
        <v>0</v>
      </c>
      <c r="AR192" s="16"/>
      <c r="AS192" s="78">
        <v>186</v>
      </c>
      <c r="AT192" s="79">
        <f>0.0526*Observaciones!$F191^2.218</f>
        <v>0</v>
      </c>
      <c r="AU192" s="79">
        <f>IF(Observaciones!$F191&gt;0.05*$AY$7,((Observaciones!$F191-0.05*$AY$7)^2)/(Observaciones!$F191+0.95*$AY$7),0)</f>
        <v>0</v>
      </c>
      <c r="AV192" s="79">
        <f>0.0526*AU192*Observaciones!$F191^1.218</f>
        <v>0</v>
      </c>
      <c r="AW192" s="30"/>
      <c r="AX192" s="30"/>
      <c r="AY192" s="110"/>
      <c r="AZ192" s="41"/>
    </row>
    <row r="193" spans="2:52" s="3" customFormat="1" x14ac:dyDescent="0.3">
      <c r="B193" s="40"/>
      <c r="C193" s="78">
        <v>187</v>
      </c>
      <c r="D193" s="136">
        <f>ETo!$I192*((1-Constantes!$D$19)*ETo!$K192+ETo!$L192)</f>
        <v>2.4948142777353945</v>
      </c>
      <c r="E193" s="79">
        <f>MIN(D193*Constantes!$D$17,0.8*(H192+Observaciones!$F192-F193-G193-Constantes!$D$14))</f>
        <v>0</v>
      </c>
      <c r="F193" s="79">
        <f>IF(Observaciones!$F192&gt;0.05*Constantes!$D$18,((Observaciones!$F192-0.05*Constantes!$D$18)^2)/(Observaciones!$F192+0.95*Constantes!$D$18),0)</f>
        <v>0</v>
      </c>
      <c r="G193" s="79">
        <f>MAX(0,H192+Observaciones!$F192-F193-Constantes!$D$13)</f>
        <v>0</v>
      </c>
      <c r="H193" s="79">
        <f>H192+Observaciones!$F192-F193-E193-G193-I192</f>
        <v>7.5</v>
      </c>
      <c r="I193" s="79">
        <f>MAX(0,(H193-Constantes!$D$14)*(1-EXP(-Constantes!$D$22)))</f>
        <v>0</v>
      </c>
      <c r="J193" s="79">
        <f t="shared" si="18"/>
        <v>83.939568500755641</v>
      </c>
      <c r="K193" s="79">
        <f>MAX(0,(J193-Constantes!$D$13)*(1-EXP(-Constantes!$D$23)))</f>
        <v>0.39846070039273918</v>
      </c>
      <c r="L193" s="79">
        <f t="shared" si="19"/>
        <v>0.39846070039273918</v>
      </c>
      <c r="M193" s="79">
        <f>0.0526*F193*Observaciones!$F192^1.218</f>
        <v>0</v>
      </c>
      <c r="N193" s="79">
        <f>M193*Constantes!$D$29</f>
        <v>0</v>
      </c>
      <c r="O193" s="79">
        <f t="shared" si="20"/>
        <v>0</v>
      </c>
      <c r="P193" s="16"/>
      <c r="Q193" s="78">
        <v>187</v>
      </c>
      <c r="R193" s="136">
        <f>ETo!$I192*((1-Constantes!$E$19)*ETo!$K192+ETo!$L192)</f>
        <v>2.7658021073687546</v>
      </c>
      <c r="S193" s="79">
        <f>MIN(R193*Constantes!$E$17,0.8*(V192+Observaciones!$F192-T193-U193-Constantes!$D$14))</f>
        <v>0</v>
      </c>
      <c r="T193" s="79">
        <f>IF(Observaciones!$F192&gt;0.05*Constantes!$E$18,((Observaciones!$F192-0.05*Constantes!$E$18)^2)/(Observaciones!$F192+0.95*Constantes!$E$18),0)</f>
        <v>0</v>
      </c>
      <c r="U193" s="79">
        <f>MAX(0,V192+Observaciones!$F192-T193-Constantes!$D$13)</f>
        <v>0</v>
      </c>
      <c r="V193" s="79">
        <f>V192+Observaciones!$F192-T193-S193-U193-W192</f>
        <v>7.5</v>
      </c>
      <c r="W193" s="79">
        <f>MAX(0,(V193-Constantes!$D$14)*(1-EXP(-Constantes!$D$22)))</f>
        <v>0</v>
      </c>
      <c r="X193" s="79">
        <f t="shared" si="21"/>
        <v>87.608892563785133</v>
      </c>
      <c r="Y193" s="79">
        <f>MAX(0,(X193-Constantes!$D$13)*(1-EXP(-Constantes!$D$23)))</f>
        <v>0.43461542435067019</v>
      </c>
      <c r="Z193" s="79">
        <f t="shared" si="22"/>
        <v>0.43461542435067019</v>
      </c>
      <c r="AA193" s="79">
        <f>0.0526*T193*Observaciones!$F192^1.218</f>
        <v>0</v>
      </c>
      <c r="AB193" s="79">
        <f>AA193*Constantes!$E$29</f>
        <v>0</v>
      </c>
      <c r="AC193" s="79">
        <f t="shared" si="23"/>
        <v>0</v>
      </c>
      <c r="AD193" s="16"/>
      <c r="AE193" s="78">
        <v>187</v>
      </c>
      <c r="AF193" s="136">
        <f>ETo!$I192*((1-Constantes!$F$19)*ETo!$K192+ETo!$L192)</f>
        <v>2.7270895602782743</v>
      </c>
      <c r="AG193" s="79">
        <f>MIN(AF193*Constantes!$F$17,0.8*(AJ192+Observaciones!$F192-AH193-AI193-Constantes!$D$14))</f>
        <v>0</v>
      </c>
      <c r="AH193" s="79">
        <f>IF(Observaciones!$F192&gt;0.05*Constantes!$F$18,((Observaciones!$F192-0.05*Constantes!$F$18)^2)/(Observaciones!$F192+0.95*Constantes!$F$18),0)</f>
        <v>0</v>
      </c>
      <c r="AI193" s="79">
        <f>MAX(0,AJ192+Observaciones!$F192-AH193-Constantes!$D$13)</f>
        <v>0</v>
      </c>
      <c r="AJ193" s="79">
        <f>AJ192+Observaciones!$F192-AH193-AG193-AI193-AK192</f>
        <v>7.5</v>
      </c>
      <c r="AK193" s="79">
        <f>MAX(0,(AJ193-Constantes!$D$14)*(1-EXP(-Constantes!$D$22)))</f>
        <v>0</v>
      </c>
      <c r="AL193" s="79">
        <f t="shared" si="24"/>
        <v>88.022443467803768</v>
      </c>
      <c r="AM193" s="79">
        <f>MAX(0,(AL193-Constantes!$D$13)*(1-EXP(-Constantes!$D$23)))</f>
        <v>0.43869023990811701</v>
      </c>
      <c r="AN193" s="79">
        <f t="shared" si="25"/>
        <v>0.43869023990811701</v>
      </c>
      <c r="AO193" s="79">
        <f>0.0526*AH193*Observaciones!$F192^1.218</f>
        <v>0</v>
      </c>
      <c r="AP193" s="79">
        <f>AO193*Constantes!$F$29</f>
        <v>0</v>
      </c>
      <c r="AQ193" s="79">
        <f t="shared" si="26"/>
        <v>0</v>
      </c>
      <c r="AR193" s="16"/>
      <c r="AS193" s="78">
        <v>187</v>
      </c>
      <c r="AT193" s="79">
        <f>0.0526*Observaciones!$F192^2.218</f>
        <v>0</v>
      </c>
      <c r="AU193" s="79">
        <f>IF(Observaciones!$F192&gt;0.05*$AY$7,((Observaciones!$F192-0.05*$AY$7)^2)/(Observaciones!$F192+0.95*$AY$7),0)</f>
        <v>0</v>
      </c>
      <c r="AV193" s="79">
        <f>0.0526*AU193*Observaciones!$F192^1.218</f>
        <v>0</v>
      </c>
      <c r="AW193" s="30"/>
      <c r="AX193" s="30"/>
      <c r="AY193" s="110"/>
      <c r="AZ193" s="41"/>
    </row>
    <row r="194" spans="2:52" s="3" customFormat="1" x14ac:dyDescent="0.3">
      <c r="B194" s="40"/>
      <c r="C194" s="78">
        <v>188</v>
      </c>
      <c r="D194" s="136">
        <f>ETo!$I193*((1-Constantes!$D$19)*ETo!$K193+ETo!$L193)</f>
        <v>2.3904252510585526</v>
      </c>
      <c r="E194" s="79">
        <f>MIN(D194*Constantes!$D$17,0.8*(H193+Observaciones!$F193-F194-G194-Constantes!$D$14))</f>
        <v>0</v>
      </c>
      <c r="F194" s="79">
        <f>IF(Observaciones!$F193&gt;0.05*Constantes!$D$18,((Observaciones!$F193-0.05*Constantes!$D$18)^2)/(Observaciones!$F193+0.95*Constantes!$D$18),0)</f>
        <v>0</v>
      </c>
      <c r="G194" s="79">
        <f>MAX(0,H193+Observaciones!$F193-F194-Constantes!$D$13)</f>
        <v>0</v>
      </c>
      <c r="H194" s="79">
        <f>H193+Observaciones!$F193-F194-E194-G194-I193</f>
        <v>7.5</v>
      </c>
      <c r="I194" s="79">
        <f>MAX(0,(H194-Constantes!$D$14)*(1-EXP(-Constantes!$D$22)))</f>
        <v>0</v>
      </c>
      <c r="J194" s="79">
        <f t="shared" si="18"/>
        <v>83.541107800362909</v>
      </c>
      <c r="K194" s="79">
        <f>MAX(0,(J194-Constantes!$D$13)*(1-EXP(-Constantes!$D$23)))</f>
        <v>0.39453457220582483</v>
      </c>
      <c r="L194" s="79">
        <f t="shared" si="19"/>
        <v>0.39453457220582483</v>
      </c>
      <c r="M194" s="79">
        <f>0.0526*F194*Observaciones!$F193^1.218</f>
        <v>0</v>
      </c>
      <c r="N194" s="79">
        <f>M194*Constantes!$D$29</f>
        <v>0</v>
      </c>
      <c r="O194" s="79">
        <f t="shared" si="20"/>
        <v>0</v>
      </c>
      <c r="P194" s="16"/>
      <c r="Q194" s="78">
        <v>188</v>
      </c>
      <c r="R194" s="136">
        <f>ETo!$I193*((1-Constantes!$E$19)*ETo!$K193+ETo!$L193)</f>
        <v>2.6510790762781271</v>
      </c>
      <c r="S194" s="79">
        <f>MIN(R194*Constantes!$E$17,0.8*(V193+Observaciones!$F193-T194-U194-Constantes!$D$14))</f>
        <v>0</v>
      </c>
      <c r="T194" s="79">
        <f>IF(Observaciones!$F193&gt;0.05*Constantes!$E$18,((Observaciones!$F193-0.05*Constantes!$E$18)^2)/(Observaciones!$F193+0.95*Constantes!$E$18),0)</f>
        <v>0</v>
      </c>
      <c r="U194" s="79">
        <f>MAX(0,V193+Observaciones!$F193-T194-Constantes!$D$13)</f>
        <v>0</v>
      </c>
      <c r="V194" s="79">
        <f>V193+Observaciones!$F193-T194-S194-U194-W193</f>
        <v>7.5</v>
      </c>
      <c r="W194" s="79">
        <f>MAX(0,(V194-Constantes!$D$14)*(1-EXP(-Constantes!$D$22)))</f>
        <v>0</v>
      </c>
      <c r="X194" s="79">
        <f t="shared" si="21"/>
        <v>87.174277139434466</v>
      </c>
      <c r="Y194" s="79">
        <f>MAX(0,(X194-Constantes!$D$13)*(1-EXP(-Constantes!$D$23)))</f>
        <v>0.43033305505721398</v>
      </c>
      <c r="Z194" s="79">
        <f t="shared" si="22"/>
        <v>0.43033305505721398</v>
      </c>
      <c r="AA194" s="79">
        <f>0.0526*T194*Observaciones!$F193^1.218</f>
        <v>0</v>
      </c>
      <c r="AB194" s="79">
        <f>AA194*Constantes!$E$29</f>
        <v>0</v>
      </c>
      <c r="AC194" s="79">
        <f t="shared" si="23"/>
        <v>0</v>
      </c>
      <c r="AD194" s="16"/>
      <c r="AE194" s="78">
        <v>188</v>
      </c>
      <c r="AF194" s="136">
        <f>ETo!$I193*((1-Constantes!$F$19)*ETo!$K193+ETo!$L193)</f>
        <v>2.6138428155324731</v>
      </c>
      <c r="AG194" s="79">
        <f>MIN(AF194*Constantes!$F$17,0.8*(AJ193+Observaciones!$F193-AH194-AI194-Constantes!$D$14))</f>
        <v>0</v>
      </c>
      <c r="AH194" s="79">
        <f>IF(Observaciones!$F193&gt;0.05*Constantes!$F$18,((Observaciones!$F193-0.05*Constantes!$F$18)^2)/(Observaciones!$F193+0.95*Constantes!$F$18),0)</f>
        <v>0</v>
      </c>
      <c r="AI194" s="79">
        <f>MAX(0,AJ193+Observaciones!$F193-AH194-Constantes!$D$13)</f>
        <v>0</v>
      </c>
      <c r="AJ194" s="79">
        <f>AJ193+Observaciones!$F193-AH194-AG194-AI194-AK193</f>
        <v>7.5</v>
      </c>
      <c r="AK194" s="79">
        <f>MAX(0,(AJ194-Constantes!$D$14)*(1-EXP(-Constantes!$D$22)))</f>
        <v>0</v>
      </c>
      <c r="AL194" s="79">
        <f t="shared" si="24"/>
        <v>87.583753227895656</v>
      </c>
      <c r="AM194" s="79">
        <f>MAX(0,(AL194-Constantes!$D$13)*(1-EXP(-Constantes!$D$23)))</f>
        <v>0.43436772048642786</v>
      </c>
      <c r="AN194" s="79">
        <f t="shared" si="25"/>
        <v>0.43436772048642786</v>
      </c>
      <c r="AO194" s="79">
        <f>0.0526*AH194*Observaciones!$F193^1.218</f>
        <v>0</v>
      </c>
      <c r="AP194" s="79">
        <f>AO194*Constantes!$F$29</f>
        <v>0</v>
      </c>
      <c r="AQ194" s="79">
        <f t="shared" si="26"/>
        <v>0</v>
      </c>
      <c r="AR194" s="16"/>
      <c r="AS194" s="78">
        <v>188</v>
      </c>
      <c r="AT194" s="79">
        <f>0.0526*Observaciones!$F193^2.218</f>
        <v>0</v>
      </c>
      <c r="AU194" s="79">
        <f>IF(Observaciones!$F193&gt;0.05*$AY$7,((Observaciones!$F193-0.05*$AY$7)^2)/(Observaciones!$F193+0.95*$AY$7),0)</f>
        <v>0</v>
      </c>
      <c r="AV194" s="79">
        <f>0.0526*AU194*Observaciones!$F193^1.218</f>
        <v>0</v>
      </c>
      <c r="AW194" s="30"/>
      <c r="AX194" s="30"/>
      <c r="AY194" s="110"/>
      <c r="AZ194" s="41"/>
    </row>
    <row r="195" spans="2:52" s="3" customFormat="1" x14ac:dyDescent="0.3">
      <c r="B195" s="40"/>
      <c r="C195" s="78">
        <v>189</v>
      </c>
      <c r="D195" s="136">
        <f>ETo!$I194*((1-Constantes!$D$19)*ETo!$K194+ETo!$L194)</f>
        <v>2.3158247873782867</v>
      </c>
      <c r="E195" s="79">
        <f>MIN(D195*Constantes!$D$17,0.8*(H194+Observaciones!$F194-F195-G195-Constantes!$D$14))</f>
        <v>0</v>
      </c>
      <c r="F195" s="79">
        <f>IF(Observaciones!$F194&gt;0.05*Constantes!$D$18,((Observaciones!$F194-0.05*Constantes!$D$18)^2)/(Observaciones!$F194+0.95*Constantes!$D$18),0)</f>
        <v>0</v>
      </c>
      <c r="G195" s="79">
        <f>MAX(0,H194+Observaciones!$F194-F195-Constantes!$D$13)</f>
        <v>0</v>
      </c>
      <c r="H195" s="79">
        <f>H194+Observaciones!$F194-F195-E195-G195-I194</f>
        <v>7.5</v>
      </c>
      <c r="I195" s="79">
        <f>MAX(0,(H195-Constantes!$D$14)*(1-EXP(-Constantes!$D$22)))</f>
        <v>0</v>
      </c>
      <c r="J195" s="79">
        <f t="shared" si="18"/>
        <v>83.146573228157081</v>
      </c>
      <c r="K195" s="79">
        <f>MAX(0,(J195-Constantes!$D$13)*(1-EXP(-Constantes!$D$23)))</f>
        <v>0.39064712909506694</v>
      </c>
      <c r="L195" s="79">
        <f t="shared" si="19"/>
        <v>0.39064712909506694</v>
      </c>
      <c r="M195" s="79">
        <f>0.0526*F195*Observaciones!$F194^1.218</f>
        <v>0</v>
      </c>
      <c r="N195" s="79">
        <f>M195*Constantes!$D$29</f>
        <v>0</v>
      </c>
      <c r="O195" s="79">
        <f t="shared" si="20"/>
        <v>0</v>
      </c>
      <c r="P195" s="16"/>
      <c r="Q195" s="78">
        <v>189</v>
      </c>
      <c r="R195" s="136">
        <f>ETo!$I194*((1-Constantes!$E$19)*ETo!$K194+ETo!$L194)</f>
        <v>2.5685890274906953</v>
      </c>
      <c r="S195" s="79">
        <f>MIN(R195*Constantes!$E$17,0.8*(V194+Observaciones!$F194-T195-U195-Constantes!$D$14))</f>
        <v>0</v>
      </c>
      <c r="T195" s="79">
        <f>IF(Observaciones!$F194&gt;0.05*Constantes!$E$18,((Observaciones!$F194-0.05*Constantes!$E$18)^2)/(Observaciones!$F194+0.95*Constantes!$E$18),0)</f>
        <v>0</v>
      </c>
      <c r="U195" s="79">
        <f>MAX(0,V194+Observaciones!$F194-T195-Constantes!$D$13)</f>
        <v>0</v>
      </c>
      <c r="V195" s="79">
        <f>V194+Observaciones!$F194-T195-S195-U195-W194</f>
        <v>7.5</v>
      </c>
      <c r="W195" s="79">
        <f>MAX(0,(V195-Constantes!$D$14)*(1-EXP(-Constantes!$D$22)))</f>
        <v>0</v>
      </c>
      <c r="X195" s="79">
        <f t="shared" si="21"/>
        <v>86.743944084377247</v>
      </c>
      <c r="Y195" s="79">
        <f>MAX(0,(X195-Constantes!$D$13)*(1-EXP(-Constantes!$D$23)))</f>
        <v>0.42609288096838704</v>
      </c>
      <c r="Z195" s="79">
        <f t="shared" si="22"/>
        <v>0.42609288096838704</v>
      </c>
      <c r="AA195" s="79">
        <f>0.0526*T195*Observaciones!$F194^1.218</f>
        <v>0</v>
      </c>
      <c r="AB195" s="79">
        <f>AA195*Constantes!$E$29</f>
        <v>0</v>
      </c>
      <c r="AC195" s="79">
        <f t="shared" si="23"/>
        <v>0</v>
      </c>
      <c r="AD195" s="16"/>
      <c r="AE195" s="78">
        <v>189</v>
      </c>
      <c r="AF195" s="136">
        <f>ETo!$I194*((1-Constantes!$F$19)*ETo!$K194+ETo!$L194)</f>
        <v>2.5324798503317796</v>
      </c>
      <c r="AG195" s="79">
        <f>MIN(AF195*Constantes!$F$17,0.8*(AJ194+Observaciones!$F194-AH195-AI195-Constantes!$D$14))</f>
        <v>0</v>
      </c>
      <c r="AH195" s="79">
        <f>IF(Observaciones!$F194&gt;0.05*Constantes!$F$18,((Observaciones!$F194-0.05*Constantes!$F$18)^2)/(Observaciones!$F194+0.95*Constantes!$F$18),0)</f>
        <v>0</v>
      </c>
      <c r="AI195" s="79">
        <f>MAX(0,AJ194+Observaciones!$F194-AH195-Constantes!$D$13)</f>
        <v>0</v>
      </c>
      <c r="AJ195" s="79">
        <f>AJ194+Observaciones!$F194-AH195-AG195-AI195-AK194</f>
        <v>7.5</v>
      </c>
      <c r="AK195" s="79">
        <f>MAX(0,(AJ195-Constantes!$D$14)*(1-EXP(-Constantes!$D$22)))</f>
        <v>0</v>
      </c>
      <c r="AL195" s="79">
        <f t="shared" si="24"/>
        <v>87.149385507409221</v>
      </c>
      <c r="AM195" s="79">
        <f>MAX(0,(AL195-Constantes!$D$13)*(1-EXP(-Constantes!$D$23)))</f>
        <v>0.43008779187814439</v>
      </c>
      <c r="AN195" s="79">
        <f t="shared" si="25"/>
        <v>0.43008779187814439</v>
      </c>
      <c r="AO195" s="79">
        <f>0.0526*AH195*Observaciones!$F194^1.218</f>
        <v>0</v>
      </c>
      <c r="AP195" s="79">
        <f>AO195*Constantes!$F$29</f>
        <v>0</v>
      </c>
      <c r="AQ195" s="79">
        <f t="shared" si="26"/>
        <v>0</v>
      </c>
      <c r="AR195" s="16"/>
      <c r="AS195" s="78">
        <v>189</v>
      </c>
      <c r="AT195" s="79">
        <f>0.0526*Observaciones!$F194^2.218</f>
        <v>0</v>
      </c>
      <c r="AU195" s="79">
        <f>IF(Observaciones!$F194&gt;0.05*$AY$7,((Observaciones!$F194-0.05*$AY$7)^2)/(Observaciones!$F194+0.95*$AY$7),0)</f>
        <v>0</v>
      </c>
      <c r="AV195" s="79">
        <f>0.0526*AU195*Observaciones!$F194^1.218</f>
        <v>0</v>
      </c>
      <c r="AW195" s="30"/>
      <c r="AX195" s="30"/>
      <c r="AY195" s="110"/>
      <c r="AZ195" s="41"/>
    </row>
    <row r="196" spans="2:52" s="3" customFormat="1" x14ac:dyDescent="0.3">
      <c r="B196" s="40"/>
      <c r="C196" s="78">
        <v>190</v>
      </c>
      <c r="D196" s="136">
        <f>ETo!$I195*((1-Constantes!$D$19)*ETo!$K195+ETo!$L195)</f>
        <v>2.261529256362468</v>
      </c>
      <c r="E196" s="79">
        <f>MIN(D196*Constantes!$D$17,0.8*(H195+Observaciones!$F195-F196-G196-Constantes!$D$14))</f>
        <v>1.1331134643173262</v>
      </c>
      <c r="F196" s="79">
        <f>IF(Observaciones!$F195&gt;0.05*Constantes!$D$18,((Observaciones!$F195-0.05*Constantes!$D$18)^2)/(Observaciones!$F195+0.95*Constantes!$D$18),0)</f>
        <v>0</v>
      </c>
      <c r="G196" s="79">
        <f>MAX(0,H195+Observaciones!$F195-F196-Constantes!$D$13)</f>
        <v>0</v>
      </c>
      <c r="H196" s="79">
        <f>H195+Observaciones!$F195-F196-E196-G196-I195</f>
        <v>8.5668865356826736</v>
      </c>
      <c r="I196" s="79">
        <f>MAX(0,(H196-Constantes!$D$14)*(1-EXP(-Constantes!$D$22)))</f>
        <v>3.6342072026005569E-2</v>
      </c>
      <c r="J196" s="79">
        <f t="shared" si="18"/>
        <v>82.755926099062009</v>
      </c>
      <c r="K196" s="79">
        <f>MAX(0,(J196-Constantes!$D$13)*(1-EXP(-Constantes!$D$23)))</f>
        <v>0.38679798988719616</v>
      </c>
      <c r="L196" s="79">
        <f t="shared" si="19"/>
        <v>0.42314006191320175</v>
      </c>
      <c r="M196" s="79">
        <f>0.0526*F196*Observaciones!$F195^1.218</f>
        <v>0</v>
      </c>
      <c r="N196" s="79">
        <f>M196*Constantes!$D$29</f>
        <v>0</v>
      </c>
      <c r="O196" s="79">
        <f t="shared" si="20"/>
        <v>0</v>
      </c>
      <c r="P196" s="16"/>
      <c r="Q196" s="78">
        <v>190</v>
      </c>
      <c r="R196" s="136">
        <f>ETo!$I195*((1-Constantes!$E$19)*ETo!$K195+ETo!$L195)</f>
        <v>2.5082480941548111</v>
      </c>
      <c r="S196" s="79">
        <f>MIN(R196*Constantes!$E$17,0.8*(V195+Observaciones!$F195-T196-U196-Constantes!$D$14))</f>
        <v>1.4455825866936556</v>
      </c>
      <c r="T196" s="79">
        <f>IF(Observaciones!$F195&gt;0.05*Constantes!$E$18,((Observaciones!$F195-0.05*Constantes!$E$18)^2)/(Observaciones!$F195+0.95*Constantes!$E$18),0)</f>
        <v>0</v>
      </c>
      <c r="U196" s="79">
        <f>MAX(0,V195+Observaciones!$F195-T196-Constantes!$D$13)</f>
        <v>0</v>
      </c>
      <c r="V196" s="79">
        <f>V195+Observaciones!$F195-T196-S196-U196-W195</f>
        <v>8.2544174133063439</v>
      </c>
      <c r="W196" s="79">
        <f>MAX(0,(V196-Constantes!$D$14)*(1-EXP(-Constantes!$D$22)))</f>
        <v>2.569822662023611E-2</v>
      </c>
      <c r="X196" s="79">
        <f t="shared" si="21"/>
        <v>86.317851203408864</v>
      </c>
      <c r="Y196" s="79">
        <f>MAX(0,(X196-Constantes!$D$13)*(1-EXP(-Constantes!$D$23)))</f>
        <v>0.42189448632478815</v>
      </c>
      <c r="Z196" s="79">
        <f t="shared" si="22"/>
        <v>0.44759271294502428</v>
      </c>
      <c r="AA196" s="79">
        <f>0.0526*T196*Observaciones!$F195^1.218</f>
        <v>0</v>
      </c>
      <c r="AB196" s="79">
        <f>AA196*Constantes!$E$29</f>
        <v>0</v>
      </c>
      <c r="AC196" s="79">
        <f t="shared" si="23"/>
        <v>0</v>
      </c>
      <c r="AD196" s="16"/>
      <c r="AE196" s="78">
        <v>190</v>
      </c>
      <c r="AF196" s="136">
        <f>ETo!$I195*((1-Constantes!$F$19)*ETo!$K195+ETo!$L195)</f>
        <v>2.4730025458987623</v>
      </c>
      <c r="AG196" s="79">
        <f>MIN(AF196*Constantes!$F$17,0.8*(AJ195+Observaciones!$F195-AH196-AI196-Constantes!$D$14))</f>
        <v>1.3289124401072223</v>
      </c>
      <c r="AH196" s="79">
        <f>IF(Observaciones!$F195&gt;0.05*Constantes!$F$18,((Observaciones!$F195-0.05*Constantes!$F$18)^2)/(Observaciones!$F195+0.95*Constantes!$F$18),0)</f>
        <v>0</v>
      </c>
      <c r="AI196" s="79">
        <f>MAX(0,AJ195+Observaciones!$F195-AH196-Constantes!$D$13)</f>
        <v>0</v>
      </c>
      <c r="AJ196" s="79">
        <f>AJ195+Observaciones!$F195-AH196-AG196-AI196-AK195</f>
        <v>8.3710875598927768</v>
      </c>
      <c r="AK196" s="79">
        <f>MAX(0,(AJ196-Constantes!$D$14)*(1-EXP(-Constantes!$D$22)))</f>
        <v>2.9672440117846404E-2</v>
      </c>
      <c r="AL196" s="79">
        <f t="shared" si="24"/>
        <v>86.71929771553107</v>
      </c>
      <c r="AM196" s="79">
        <f>MAX(0,(AL196-Constantes!$D$13)*(1-EXP(-Constantes!$D$23)))</f>
        <v>0.42585003442583796</v>
      </c>
      <c r="AN196" s="79">
        <f t="shared" si="25"/>
        <v>0.45552247454368439</v>
      </c>
      <c r="AO196" s="79">
        <f>0.0526*AH196*Observaciones!$F195^1.218</f>
        <v>0</v>
      </c>
      <c r="AP196" s="79">
        <f>AO196*Constantes!$F$29</f>
        <v>0</v>
      </c>
      <c r="AQ196" s="79">
        <f t="shared" si="26"/>
        <v>0</v>
      </c>
      <c r="AR196" s="16"/>
      <c r="AS196" s="78">
        <v>190</v>
      </c>
      <c r="AT196" s="79">
        <f>0.0526*Observaciones!$F195^2.218</f>
        <v>0.30232861200727251</v>
      </c>
      <c r="AU196" s="79">
        <f>IF(Observaciones!$F195&gt;0.05*$AY$7,((Observaciones!$F195-0.05*$AY$7)^2)/(Observaciones!$F195+0.95*$AY$7),0)</f>
        <v>6.2440408225724973E-3</v>
      </c>
      <c r="AV196" s="79">
        <f>0.0526*AU196*Observaciones!$F195^1.218</f>
        <v>8.5806917963867778E-4</v>
      </c>
      <c r="AW196" s="30"/>
      <c r="AX196" s="30"/>
      <c r="AY196" s="110"/>
      <c r="AZ196" s="41"/>
    </row>
    <row r="197" spans="2:52" s="3" customFormat="1" x14ac:dyDescent="0.3">
      <c r="B197" s="40"/>
      <c r="C197" s="78">
        <v>191</v>
      </c>
      <c r="D197" s="136">
        <f>ETo!$I196*((1-Constantes!$D$19)*ETo!$K196+ETo!$L196)</f>
        <v>2.400156312423833</v>
      </c>
      <c r="E197" s="79">
        <f>MIN(D197*Constantes!$D$17,0.8*(H196+Observaciones!$F196-F197-G197-Constantes!$D$14))</f>
        <v>0.85350922854613887</v>
      </c>
      <c r="F197" s="79">
        <f>IF(Observaciones!$F196&gt;0.05*Constantes!$D$18,((Observaciones!$F196-0.05*Constantes!$D$18)^2)/(Observaciones!$F196+0.95*Constantes!$D$18),0)</f>
        <v>0</v>
      </c>
      <c r="G197" s="79">
        <f>MAX(0,H196+Observaciones!$F196-F197-Constantes!$D$13)</f>
        <v>0</v>
      </c>
      <c r="H197" s="79">
        <f>H196+Observaciones!$F196-F197-E197-G197-I196</f>
        <v>7.6770352351105284</v>
      </c>
      <c r="I197" s="79">
        <f>MAX(0,(H197-Constantes!$D$14)*(1-EXP(-Constantes!$D$22)))</f>
        <v>6.0304700175176657E-3</v>
      </c>
      <c r="J197" s="79">
        <f t="shared" si="18"/>
        <v>82.36912810917481</v>
      </c>
      <c r="K197" s="79">
        <f>MAX(0,(J197-Constantes!$D$13)*(1-EXP(-Constantes!$D$23)))</f>
        <v>0.38298677716473406</v>
      </c>
      <c r="L197" s="79">
        <f t="shared" si="19"/>
        <v>0.38901724718225172</v>
      </c>
      <c r="M197" s="79">
        <f>0.0526*F197*Observaciones!$F196^1.218</f>
        <v>0</v>
      </c>
      <c r="N197" s="79">
        <f>M197*Constantes!$D$29</f>
        <v>0</v>
      </c>
      <c r="O197" s="79">
        <f t="shared" si="20"/>
        <v>0</v>
      </c>
      <c r="P197" s="16"/>
      <c r="Q197" s="78">
        <v>191</v>
      </c>
      <c r="R197" s="136">
        <f>ETo!$I196*((1-Constantes!$E$19)*ETo!$K196+ETo!$L196)</f>
        <v>2.6610993538819265</v>
      </c>
      <c r="S197" s="79">
        <f>MIN(R197*Constantes!$E$17,0.8*(V196+Observaciones!$F196-T197-U197-Constantes!$D$14))</f>
        <v>0.60353393064507521</v>
      </c>
      <c r="T197" s="79">
        <f>IF(Observaciones!$F196&gt;0.05*Constantes!$E$18,((Observaciones!$F196-0.05*Constantes!$E$18)^2)/(Observaciones!$F196+0.95*Constantes!$E$18),0)</f>
        <v>0</v>
      </c>
      <c r="U197" s="79">
        <f>MAX(0,V196+Observaciones!$F196-T197-Constantes!$D$13)</f>
        <v>0</v>
      </c>
      <c r="V197" s="79">
        <f>V196+Observaciones!$F196-T197-S197-U197-W196</f>
        <v>7.6251852560410329</v>
      </c>
      <c r="W197" s="79">
        <f>MAX(0,(V197-Constantes!$D$14)*(1-EXP(-Constantes!$D$22)))</f>
        <v>4.264269385240731E-3</v>
      </c>
      <c r="X197" s="79">
        <f t="shared" si="21"/>
        <v>85.895956717084076</v>
      </c>
      <c r="Y197" s="79">
        <f>MAX(0,(X197-Constantes!$D$13)*(1-EXP(-Constantes!$D$23)))</f>
        <v>0.41773745946359236</v>
      </c>
      <c r="Z197" s="79">
        <f t="shared" si="22"/>
        <v>0.42200172884883308</v>
      </c>
      <c r="AA197" s="79">
        <f>0.0526*T197*Observaciones!$F196^1.218</f>
        <v>0</v>
      </c>
      <c r="AB197" s="79">
        <f>AA197*Constantes!$E$29</f>
        <v>0</v>
      </c>
      <c r="AC197" s="79">
        <f t="shared" si="23"/>
        <v>0</v>
      </c>
      <c r="AD197" s="16"/>
      <c r="AE197" s="78">
        <v>191</v>
      </c>
      <c r="AF197" s="136">
        <f>ETo!$I196*((1-Constantes!$F$19)*ETo!$K196+ETo!$L196)</f>
        <v>2.6238217765307703</v>
      </c>
      <c r="AG197" s="79">
        <f>MIN(AF197*Constantes!$F$17,0.8*(AJ196+Observaciones!$F196-AH197-AI197-Constantes!$D$14))</f>
        <v>0.69687004791422147</v>
      </c>
      <c r="AH197" s="79">
        <f>IF(Observaciones!$F196&gt;0.05*Constantes!$F$18,((Observaciones!$F196-0.05*Constantes!$F$18)^2)/(Observaciones!$F196+0.95*Constantes!$F$18),0)</f>
        <v>0</v>
      </c>
      <c r="AI197" s="79">
        <f>MAX(0,AJ196+Observaciones!$F196-AH197-Constantes!$D$13)</f>
        <v>0</v>
      </c>
      <c r="AJ197" s="79">
        <f>AJ196+Observaciones!$F196-AH197-AG197-AI197-AK196</f>
        <v>7.6445450718607084</v>
      </c>
      <c r="AK197" s="79">
        <f>MAX(0,(AJ197-Constantes!$D$14)*(1-EXP(-Constantes!$D$22)))</f>
        <v>4.9237357833977272E-3</v>
      </c>
      <c r="AL197" s="79">
        <f t="shared" si="24"/>
        <v>86.293447681105235</v>
      </c>
      <c r="AM197" s="79">
        <f>MAX(0,(AL197-Constantes!$D$13)*(1-EXP(-Constantes!$D$23)))</f>
        <v>0.42165403260706436</v>
      </c>
      <c r="AN197" s="79">
        <f t="shared" si="25"/>
        <v>0.42657776839046208</v>
      </c>
      <c r="AO197" s="79">
        <f>0.0526*AH197*Observaciones!$F196^1.218</f>
        <v>0</v>
      </c>
      <c r="AP197" s="79">
        <f>AO197*Constantes!$F$29</f>
        <v>0</v>
      </c>
      <c r="AQ197" s="79">
        <f t="shared" si="26"/>
        <v>0</v>
      </c>
      <c r="AR197" s="16"/>
      <c r="AS197" s="78">
        <v>191</v>
      </c>
      <c r="AT197" s="79">
        <f>0.0526*Observaciones!$F196^2.218</f>
        <v>0</v>
      </c>
      <c r="AU197" s="79">
        <f>IF(Observaciones!$F196&gt;0.05*$AY$7,((Observaciones!$F196-0.05*$AY$7)^2)/(Observaciones!$F196+0.95*$AY$7),0)</f>
        <v>0</v>
      </c>
      <c r="AV197" s="79">
        <f>0.0526*AU197*Observaciones!$F196^1.218</f>
        <v>0</v>
      </c>
      <c r="AW197" s="30"/>
      <c r="AX197" s="30"/>
      <c r="AY197" s="110"/>
      <c r="AZ197" s="41"/>
    </row>
    <row r="198" spans="2:52" s="3" customFormat="1" x14ac:dyDescent="0.3">
      <c r="B198" s="40"/>
      <c r="C198" s="78">
        <v>192</v>
      </c>
      <c r="D198" s="136">
        <f>ETo!$I197*((1-Constantes!$D$19)*ETo!$K197+ETo!$L197)</f>
        <v>2.487982940250506</v>
      </c>
      <c r="E198" s="79">
        <f>MIN(D198*Constantes!$D$17,0.8*(H197+Observaciones!$F197-F198-G198-Constantes!$D$14))</f>
        <v>0.14162818808842276</v>
      </c>
      <c r="F198" s="79">
        <f>IF(Observaciones!$F197&gt;0.05*Constantes!$D$18,((Observaciones!$F197-0.05*Constantes!$D$18)^2)/(Observaciones!$F197+0.95*Constantes!$D$18),0)</f>
        <v>0</v>
      </c>
      <c r="G198" s="79">
        <f>MAX(0,H197+Observaciones!$F197-F198-Constantes!$D$13)</f>
        <v>0</v>
      </c>
      <c r="H198" s="79">
        <f>H197+Observaciones!$F197-F198-E198-G198-I197</f>
        <v>7.5293765770045882</v>
      </c>
      <c r="I198" s="79">
        <f>MAX(0,(H198-Constantes!$D$14)*(1-EXP(-Constantes!$D$22)))</f>
        <v>1.0006740563982361E-3</v>
      </c>
      <c r="J198" s="79">
        <f t="shared" si="18"/>
        <v>81.986141332010078</v>
      </c>
      <c r="K198" s="79">
        <f>MAX(0,(J198-Constantes!$D$13)*(1-EXP(-Constantes!$D$23)))</f>
        <v>0.3792131172289866</v>
      </c>
      <c r="L198" s="79">
        <f t="shared" si="19"/>
        <v>0.38021379128538485</v>
      </c>
      <c r="M198" s="79">
        <f>0.0526*F198*Observaciones!$F197^1.218</f>
        <v>0</v>
      </c>
      <c r="N198" s="79">
        <f>M198*Constantes!$D$29</f>
        <v>0</v>
      </c>
      <c r="O198" s="79">
        <f t="shared" si="20"/>
        <v>0</v>
      </c>
      <c r="P198" s="16"/>
      <c r="Q198" s="78">
        <v>192</v>
      </c>
      <c r="R198" s="136">
        <f>ETo!$I197*((1-Constantes!$E$19)*ETo!$K197+ETo!$L197)</f>
        <v>2.7573329622431531</v>
      </c>
      <c r="S198" s="79">
        <f>MIN(R198*Constantes!$E$17,0.8*(V197+Observaciones!$F197-T198-U198-Constantes!$D$14))</f>
        <v>0.10014820483282634</v>
      </c>
      <c r="T198" s="79">
        <f>IF(Observaciones!$F197&gt;0.05*Constantes!$E$18,((Observaciones!$F197-0.05*Constantes!$E$18)^2)/(Observaciones!$F197+0.95*Constantes!$E$18),0)</f>
        <v>0</v>
      </c>
      <c r="U198" s="79">
        <f>MAX(0,V197+Observaciones!$F197-T198-Constantes!$D$13)</f>
        <v>0</v>
      </c>
      <c r="V198" s="79">
        <f>V197+Observaciones!$F197-T198-S198-U198-W197</f>
        <v>7.5207727818229664</v>
      </c>
      <c r="W198" s="79">
        <f>MAX(0,(V198-Constantes!$D$14)*(1-EXP(-Constantes!$D$22)))</f>
        <v>7.07597207333473E-4</v>
      </c>
      <c r="X198" s="79">
        <f t="shared" si="21"/>
        <v>85.478219257620481</v>
      </c>
      <c r="Y198" s="79">
        <f>MAX(0,(X198-Constantes!$D$13)*(1-EXP(-Constantes!$D$23)))</f>
        <v>0.41362139277818649</v>
      </c>
      <c r="Z198" s="79">
        <f t="shared" si="22"/>
        <v>0.41432898998551998</v>
      </c>
      <c r="AA198" s="79">
        <f>0.0526*T198*Observaciones!$F197^1.218</f>
        <v>0</v>
      </c>
      <c r="AB198" s="79">
        <f>AA198*Constantes!$E$29</f>
        <v>0</v>
      </c>
      <c r="AC198" s="79">
        <f t="shared" si="23"/>
        <v>0</v>
      </c>
      <c r="AD198" s="16"/>
      <c r="AE198" s="78">
        <v>192</v>
      </c>
      <c r="AF198" s="136">
        <f>ETo!$I197*((1-Constantes!$F$19)*ETo!$K197+ETo!$L197)</f>
        <v>2.7188543876727742</v>
      </c>
      <c r="AG198" s="79">
        <f>MIN(AF198*Constantes!$F$17,0.8*(AJ197+Observaciones!$F197-AH198-AI198-Constantes!$D$14))</f>
        <v>0.11563605748856674</v>
      </c>
      <c r="AH198" s="79">
        <f>IF(Observaciones!$F197&gt;0.05*Constantes!$F$18,((Observaciones!$F197-0.05*Constantes!$F$18)^2)/(Observaciones!$F197+0.95*Constantes!$F$18),0)</f>
        <v>0</v>
      </c>
      <c r="AI198" s="79">
        <f>MAX(0,AJ197+Observaciones!$F197-AH198-Constantes!$D$13)</f>
        <v>0</v>
      </c>
      <c r="AJ198" s="79">
        <f>AJ197+Observaciones!$F197-AH198-AG198-AI198-AK197</f>
        <v>7.5239852785887438</v>
      </c>
      <c r="AK198" s="79">
        <f>MAX(0,(AJ198-Constantes!$D$14)*(1-EXP(-Constantes!$D$22)))</f>
        <v>8.1702664049291152E-4</v>
      </c>
      <c r="AL198" s="79">
        <f t="shared" si="24"/>
        <v>85.871793648498169</v>
      </c>
      <c r="AM198" s="79">
        <f>MAX(0,(AL198-Constantes!$D$13)*(1-EXP(-Constantes!$D$23)))</f>
        <v>0.41749937499362083</v>
      </c>
      <c r="AN198" s="79">
        <f t="shared" si="25"/>
        <v>0.41831640163411377</v>
      </c>
      <c r="AO198" s="79">
        <f>0.0526*AH198*Observaciones!$F197^1.218</f>
        <v>0</v>
      </c>
      <c r="AP198" s="79">
        <f>AO198*Constantes!$F$29</f>
        <v>0</v>
      </c>
      <c r="AQ198" s="79">
        <f t="shared" si="26"/>
        <v>0</v>
      </c>
      <c r="AR198" s="16"/>
      <c r="AS198" s="78">
        <v>192</v>
      </c>
      <c r="AT198" s="79">
        <f>0.0526*Observaciones!$F197^2.218</f>
        <v>0</v>
      </c>
      <c r="AU198" s="79">
        <f>IF(Observaciones!$F197&gt;0.05*$AY$7,((Observaciones!$F197-0.05*$AY$7)^2)/(Observaciones!$F197+0.95*$AY$7),0)</f>
        <v>0</v>
      </c>
      <c r="AV198" s="79">
        <f>0.0526*AU198*Observaciones!$F197^1.218</f>
        <v>0</v>
      </c>
      <c r="AW198" s="30"/>
      <c r="AX198" s="30"/>
      <c r="AY198" s="110"/>
      <c r="AZ198" s="41"/>
    </row>
    <row r="199" spans="2:52" s="3" customFormat="1" x14ac:dyDescent="0.3">
      <c r="B199" s="40"/>
      <c r="C199" s="78">
        <v>193</v>
      </c>
      <c r="D199" s="136">
        <f>ETo!$I198*((1-Constantes!$D$19)*ETo!$K198+ETo!$L198)</f>
        <v>2.4877452460853693</v>
      </c>
      <c r="E199" s="79">
        <f>MIN(D199*Constantes!$D$17,0.8*(H198+Observaciones!$F198-F199-G199-Constantes!$D$14))</f>
        <v>2.3501261603670543E-2</v>
      </c>
      <c r="F199" s="79">
        <f>IF(Observaciones!$F198&gt;0.05*Constantes!$D$18,((Observaciones!$F198-0.05*Constantes!$D$18)^2)/(Observaciones!$F198+0.95*Constantes!$D$18),0)</f>
        <v>0</v>
      </c>
      <c r="G199" s="79">
        <f>MAX(0,H198+Observaciones!$F198-F199-Constantes!$D$13)</f>
        <v>0</v>
      </c>
      <c r="H199" s="79">
        <f>H198+Observaciones!$F198-F199-E199-G199-I198</f>
        <v>7.5048746413445189</v>
      </c>
      <c r="I199" s="79">
        <f>MAX(0,(H199-Constantes!$D$14)*(1-EXP(-Constantes!$D$22)))</f>
        <v>1.6604817936903923E-4</v>
      </c>
      <c r="J199" s="79">
        <f t="shared" si="18"/>
        <v>81.606928214781092</v>
      </c>
      <c r="K199" s="79">
        <f>MAX(0,(J199-Constantes!$D$13)*(1-EXP(-Constantes!$D$23)))</f>
        <v>0.37547664006340181</v>
      </c>
      <c r="L199" s="79">
        <f t="shared" si="19"/>
        <v>0.37564268824277086</v>
      </c>
      <c r="M199" s="79">
        <f>0.0526*F199*Observaciones!$F198^1.218</f>
        <v>0</v>
      </c>
      <c r="N199" s="79">
        <f>M199*Constantes!$D$29</f>
        <v>0</v>
      </c>
      <c r="O199" s="79">
        <f t="shared" si="20"/>
        <v>0</v>
      </c>
      <c r="P199" s="16"/>
      <c r="Q199" s="78">
        <v>193</v>
      </c>
      <c r="R199" s="136">
        <f>ETo!$I198*((1-Constantes!$E$19)*ETo!$K198+ETo!$L198)</f>
        <v>2.7568323563448298</v>
      </c>
      <c r="S199" s="79">
        <f>MIN(R199*Constantes!$E$17,0.8*(V198+Observaciones!$F198-T199-U199-Constantes!$D$14))</f>
        <v>1.6618225458373104E-2</v>
      </c>
      <c r="T199" s="79">
        <f>IF(Observaciones!$F198&gt;0.05*Constantes!$E$18,((Observaciones!$F198-0.05*Constantes!$E$18)^2)/(Observaciones!$F198+0.95*Constantes!$E$18),0)</f>
        <v>0</v>
      </c>
      <c r="U199" s="79">
        <f>MAX(0,V198+Observaciones!$F198-T199-Constantes!$D$13)</f>
        <v>0</v>
      </c>
      <c r="V199" s="79">
        <f>V198+Observaciones!$F198-T199-S199-U199-W198</f>
        <v>7.5034469591572597</v>
      </c>
      <c r="W199" s="79">
        <f>MAX(0,(V199-Constantes!$D$14)*(1-EXP(-Constantes!$D$22)))</f>
        <v>1.1741608294238504E-4</v>
      </c>
      <c r="X199" s="79">
        <f t="shared" si="21"/>
        <v>85.064597864842298</v>
      </c>
      <c r="Y199" s="79">
        <f>MAX(0,(X199-Constantes!$D$13)*(1-EXP(-Constantes!$D$23)))</f>
        <v>0.40954588267820274</v>
      </c>
      <c r="Z199" s="79">
        <f t="shared" si="22"/>
        <v>0.40966329876114516</v>
      </c>
      <c r="AA199" s="79">
        <f>0.0526*T199*Observaciones!$F198^1.218</f>
        <v>0</v>
      </c>
      <c r="AB199" s="79">
        <f>AA199*Constantes!$E$29</f>
        <v>0</v>
      </c>
      <c r="AC199" s="79">
        <f t="shared" si="23"/>
        <v>0</v>
      </c>
      <c r="AD199" s="16"/>
      <c r="AE199" s="78">
        <v>193</v>
      </c>
      <c r="AF199" s="136">
        <f>ETo!$I198*((1-Constantes!$F$19)*ETo!$K198+ETo!$L198)</f>
        <v>2.7183913405934783</v>
      </c>
      <c r="AG199" s="79">
        <f>MIN(AF199*Constantes!$F$17,0.8*(AJ198+Observaciones!$F198-AH199-AI199-Constantes!$D$14))</f>
        <v>1.918822287099502E-2</v>
      </c>
      <c r="AH199" s="79">
        <f>IF(Observaciones!$F198&gt;0.05*Constantes!$F$18,((Observaciones!$F198-0.05*Constantes!$F$18)^2)/(Observaciones!$F198+0.95*Constantes!$F$18),0)</f>
        <v>0</v>
      </c>
      <c r="AI199" s="79">
        <f>MAX(0,AJ198+Observaciones!$F198-AH199-Constantes!$D$13)</f>
        <v>0</v>
      </c>
      <c r="AJ199" s="79">
        <f>AJ198+Observaciones!$F198-AH199-AG199-AI199-AK198</f>
        <v>7.5039800290772556</v>
      </c>
      <c r="AK199" s="79">
        <f>MAX(0,(AJ199-Constantes!$D$14)*(1-EXP(-Constantes!$D$22)))</f>
        <v>1.3557440135718459E-4</v>
      </c>
      <c r="AL199" s="79">
        <f t="shared" si="24"/>
        <v>85.454294273504544</v>
      </c>
      <c r="AM199" s="79">
        <f>MAX(0,(AL199-Constantes!$D$13)*(1-EXP(-Constantes!$D$23)))</f>
        <v>0.41338565421120493</v>
      </c>
      <c r="AN199" s="79">
        <f t="shared" si="25"/>
        <v>0.41352122861256213</v>
      </c>
      <c r="AO199" s="79">
        <f>0.0526*AH199*Observaciones!$F198^1.218</f>
        <v>0</v>
      </c>
      <c r="AP199" s="79">
        <f>AO199*Constantes!$F$29</f>
        <v>0</v>
      </c>
      <c r="AQ199" s="79">
        <f t="shared" si="26"/>
        <v>0</v>
      </c>
      <c r="AR199" s="16"/>
      <c r="AS199" s="78">
        <v>193</v>
      </c>
      <c r="AT199" s="79">
        <f>0.0526*Observaciones!$F198^2.218</f>
        <v>0</v>
      </c>
      <c r="AU199" s="79">
        <f>IF(Observaciones!$F198&gt;0.05*$AY$7,((Observaciones!$F198-0.05*$AY$7)^2)/(Observaciones!$F198+0.95*$AY$7),0)</f>
        <v>0</v>
      </c>
      <c r="AV199" s="79">
        <f>0.0526*AU199*Observaciones!$F198^1.218</f>
        <v>0</v>
      </c>
      <c r="AW199" s="30"/>
      <c r="AX199" s="30"/>
      <c r="AY199" s="110"/>
      <c r="AZ199" s="41"/>
    </row>
    <row r="200" spans="2:52" s="3" customFormat="1" x14ac:dyDescent="0.3">
      <c r="B200" s="40"/>
      <c r="C200" s="78">
        <v>194</v>
      </c>
      <c r="D200" s="136">
        <f>ETo!$I199*((1-Constantes!$D$19)*ETo!$K199+ETo!$L199)</f>
        <v>2.393321941623737</v>
      </c>
      <c r="E200" s="79">
        <f>MIN(D200*Constantes!$D$17,0.8*(H199+Observaciones!$F199-F200-G200-Constantes!$D$14))</f>
        <v>3.8997130756150966E-3</v>
      </c>
      <c r="F200" s="79">
        <f>IF(Observaciones!$F199&gt;0.05*Constantes!$D$18,((Observaciones!$F199-0.05*Constantes!$D$18)^2)/(Observaciones!$F199+0.95*Constantes!$D$18),0)</f>
        <v>0</v>
      </c>
      <c r="G200" s="79">
        <f>MAX(0,H199+Observaciones!$F199-F200-Constantes!$D$13)</f>
        <v>0</v>
      </c>
      <c r="H200" s="79">
        <f>H199+Observaciones!$F199-F200-E200-G200-I199</f>
        <v>7.5008088800895347</v>
      </c>
      <c r="I200" s="79">
        <f>MAX(0,(H200-Constantes!$D$14)*(1-EXP(-Constantes!$D$22)))</f>
        <v>2.7553425309152306E-5</v>
      </c>
      <c r="J200" s="79">
        <f t="shared" ref="J200:J263" si="27">J199+G200-K199</f>
        <v>81.231451574717696</v>
      </c>
      <c r="K200" s="79">
        <f>MAX(0,(J200-Constantes!$D$13)*(1-EXP(-Constantes!$D$23)))</f>
        <v>0.37177697929728909</v>
      </c>
      <c r="L200" s="79">
        <f t="shared" ref="L200:L263" si="28">F200+I200+K200</f>
        <v>0.37180453272259822</v>
      </c>
      <c r="M200" s="79">
        <f>0.0526*F200*Observaciones!$F199^1.218</f>
        <v>0</v>
      </c>
      <c r="N200" s="79">
        <f>M200*Constantes!$D$29</f>
        <v>0</v>
      </c>
      <c r="O200" s="79">
        <f t="shared" ref="O200:O263" si="29">N200*1000000/(L200/1000*10000)</f>
        <v>0</v>
      </c>
      <c r="P200" s="16"/>
      <c r="Q200" s="78">
        <v>194</v>
      </c>
      <c r="R200" s="136">
        <f>ETo!$I199*((1-Constantes!$E$19)*ETo!$K199+ETo!$L199)</f>
        <v>2.6527491591600509</v>
      </c>
      <c r="S200" s="79">
        <f>MIN(R200*Constantes!$E$17,0.8*(V199+Observaciones!$F199-T200-U200-Constantes!$D$14))</f>
        <v>2.7575673258077417E-3</v>
      </c>
      <c r="T200" s="79">
        <f>IF(Observaciones!$F199&gt;0.05*Constantes!$E$18,((Observaciones!$F199-0.05*Constantes!$E$18)^2)/(Observaciones!$F199+0.95*Constantes!$E$18),0)</f>
        <v>0</v>
      </c>
      <c r="U200" s="79">
        <f>MAX(0,V199+Observaciones!$F199-T200-Constantes!$D$13)</f>
        <v>0</v>
      </c>
      <c r="V200" s="79">
        <f>V199+Observaciones!$F199-T200-S200-U200-W199</f>
        <v>7.5005719757485094</v>
      </c>
      <c r="W200" s="79">
        <f>MAX(0,(V200-Constantes!$D$14)*(1-EXP(-Constantes!$D$22)))</f>
        <v>1.9483593760190235E-5</v>
      </c>
      <c r="X200" s="79">
        <f t="shared" ref="X200:X263" si="30">X199+U200-Y199</f>
        <v>84.655051982164096</v>
      </c>
      <c r="Y200" s="79">
        <f>MAX(0,(X200-Constantes!$D$13)*(1-EXP(-Constantes!$D$23)))</f>
        <v>0.40551052954994499</v>
      </c>
      <c r="Z200" s="79">
        <f t="shared" ref="Z200:Z263" si="31">T200+W200+Y200</f>
        <v>0.40553001314370518</v>
      </c>
      <c r="AA200" s="79">
        <f>0.0526*T200*Observaciones!$F199^1.218</f>
        <v>0</v>
      </c>
      <c r="AB200" s="79">
        <f>AA200*Constantes!$E$29</f>
        <v>0</v>
      </c>
      <c r="AC200" s="79">
        <f t="shared" ref="AC200:AC263" si="32">AB200*1000000/(Z200/1000*10000)</f>
        <v>0</v>
      </c>
      <c r="AD200" s="16"/>
      <c r="AE200" s="78">
        <v>194</v>
      </c>
      <c r="AF200" s="136">
        <f>ETo!$I199*((1-Constantes!$F$19)*ETo!$K199+ETo!$L199)</f>
        <v>2.6156881280834354</v>
      </c>
      <c r="AG200" s="79">
        <f>MIN(AF200*Constantes!$F$17,0.8*(AJ199+Observaciones!$F199-AH200-AI200-Constantes!$D$14))</f>
        <v>3.1840232618044698E-3</v>
      </c>
      <c r="AH200" s="79">
        <f>IF(Observaciones!$F199&gt;0.05*Constantes!$F$18,((Observaciones!$F199-0.05*Constantes!$F$18)^2)/(Observaciones!$F199+0.95*Constantes!$F$18),0)</f>
        <v>0</v>
      </c>
      <c r="AI200" s="79">
        <f>MAX(0,AJ199+Observaciones!$F199-AH200-Constantes!$D$13)</f>
        <v>0</v>
      </c>
      <c r="AJ200" s="79">
        <f>AJ199+Observaciones!$F199-AH200-AG200-AI200-AK199</f>
        <v>7.5006604314140946</v>
      </c>
      <c r="AK200" s="79">
        <f>MAX(0,(AJ200-Constantes!$D$14)*(1-EXP(-Constantes!$D$22)))</f>
        <v>2.2496718457415952E-5</v>
      </c>
      <c r="AL200" s="79">
        <f t="shared" ref="AL200:AL263" si="33">AL199+AI200-AM199</f>
        <v>85.040908619293333</v>
      </c>
      <c r="AM200" s="79">
        <f>MAX(0,(AL200-Constantes!$D$13)*(1-EXP(-Constantes!$D$23)))</f>
        <v>0.4093124668994701</v>
      </c>
      <c r="AN200" s="79">
        <f t="shared" ref="AN200:AN263" si="34">AH200+AK200+AM200</f>
        <v>0.40933496361792754</v>
      </c>
      <c r="AO200" s="79">
        <f>0.0526*AH200*Observaciones!$F199^1.218</f>
        <v>0</v>
      </c>
      <c r="AP200" s="79">
        <f>AO200*Constantes!$F$29</f>
        <v>0</v>
      </c>
      <c r="AQ200" s="79">
        <f t="shared" ref="AQ200:AQ263" si="35">AP200*1000000/(AN200/1000*10000)</f>
        <v>0</v>
      </c>
      <c r="AR200" s="16"/>
      <c r="AS200" s="78">
        <v>194</v>
      </c>
      <c r="AT200" s="79">
        <f>0.0526*Observaciones!$F199^2.218</f>
        <v>0</v>
      </c>
      <c r="AU200" s="79">
        <f>IF(Observaciones!$F199&gt;0.05*$AY$7,((Observaciones!$F199-0.05*$AY$7)^2)/(Observaciones!$F199+0.95*$AY$7),0)</f>
        <v>0</v>
      </c>
      <c r="AV200" s="79">
        <f>0.0526*AU200*Observaciones!$F199^1.218</f>
        <v>0</v>
      </c>
      <c r="AW200" s="30"/>
      <c r="AX200" s="30"/>
      <c r="AY200" s="110"/>
      <c r="AZ200" s="41"/>
    </row>
    <row r="201" spans="2:52" s="3" customFormat="1" x14ac:dyDescent="0.3">
      <c r="B201" s="40"/>
      <c r="C201" s="78">
        <v>195</v>
      </c>
      <c r="D201" s="136">
        <f>ETo!$I200*((1-Constantes!$D$19)*ETo!$K200+ETo!$L200)</f>
        <v>2.3538260887159521</v>
      </c>
      <c r="E201" s="79">
        <f>MIN(D201*Constantes!$D$17,0.8*(H200+Observaciones!$F200-F201-G201-Constantes!$D$14))</f>
        <v>6.471040716277799E-4</v>
      </c>
      <c r="F201" s="79">
        <f>IF(Observaciones!$F200&gt;0.05*Constantes!$D$18,((Observaciones!$F200-0.05*Constantes!$D$18)^2)/(Observaciones!$F200+0.95*Constantes!$D$18),0)</f>
        <v>0</v>
      </c>
      <c r="G201" s="79">
        <f>MAX(0,H200+Observaciones!$F200-F201-Constantes!$D$13)</f>
        <v>0</v>
      </c>
      <c r="H201" s="79">
        <f>H200+Observaciones!$F200-F201-E201-G201-I200</f>
        <v>7.5001342225925978</v>
      </c>
      <c r="I201" s="79">
        <f>MAX(0,(H201-Constantes!$D$14)*(1-EXP(-Constantes!$D$22)))</f>
        <v>4.572114245104748E-6</v>
      </c>
      <c r="J201" s="79">
        <f t="shared" si="27"/>
        <v>80.859674595420401</v>
      </c>
      <c r="K201" s="79">
        <f>MAX(0,(J201-Constantes!$D$13)*(1-EXP(-Constantes!$D$23)))</f>
        <v>0.36811377216989533</v>
      </c>
      <c r="L201" s="79">
        <f t="shared" si="28"/>
        <v>0.36811834428414042</v>
      </c>
      <c r="M201" s="79">
        <f>0.0526*F201*Observaciones!$F200^1.218</f>
        <v>0</v>
      </c>
      <c r="N201" s="79">
        <f>M201*Constantes!$D$29</f>
        <v>0</v>
      </c>
      <c r="O201" s="79">
        <f t="shared" si="29"/>
        <v>0</v>
      </c>
      <c r="P201" s="16"/>
      <c r="Q201" s="78">
        <v>195</v>
      </c>
      <c r="R201" s="136">
        <f>ETo!$I200*((1-Constantes!$E$19)*ETo!$K200+ETo!$L200)</f>
        <v>2.6088549142329587</v>
      </c>
      <c r="S201" s="79">
        <f>MIN(R201*Constantes!$E$17,0.8*(V200+Observaciones!$F200-T201-U201-Constantes!$D$14))</f>
        <v>4.5758059880753878E-4</v>
      </c>
      <c r="T201" s="79">
        <f>IF(Observaciones!$F200&gt;0.05*Constantes!$E$18,((Observaciones!$F200-0.05*Constantes!$E$18)^2)/(Observaciones!$F200+0.95*Constantes!$E$18),0)</f>
        <v>0</v>
      </c>
      <c r="U201" s="79">
        <f>MAX(0,V200+Observaciones!$F200-T201-Constantes!$D$13)</f>
        <v>0</v>
      </c>
      <c r="V201" s="79">
        <f>V200+Observaciones!$F200-T201-S201-U201-W200</f>
        <v>7.5000949115559417</v>
      </c>
      <c r="W201" s="79">
        <f>MAX(0,(V201-Constantes!$D$14)*(1-EXP(-Constantes!$D$22)))</f>
        <v>3.233036022827717E-6</v>
      </c>
      <c r="X201" s="79">
        <f t="shared" si="30"/>
        <v>84.249541452614153</v>
      </c>
      <c r="Y201" s="79">
        <f>MAX(0,(X201-Constantes!$D$13)*(1-EXP(-Constantes!$D$23)))</f>
        <v>0.40151493771720614</v>
      </c>
      <c r="Z201" s="79">
        <f t="shared" si="31"/>
        <v>0.40151817075322899</v>
      </c>
      <c r="AA201" s="79">
        <f>0.0526*T201*Observaciones!$F200^1.218</f>
        <v>0</v>
      </c>
      <c r="AB201" s="79">
        <f>AA201*Constantes!$E$29</f>
        <v>0</v>
      </c>
      <c r="AC201" s="79">
        <f t="shared" si="32"/>
        <v>0</v>
      </c>
      <c r="AD201" s="16"/>
      <c r="AE201" s="78">
        <v>195</v>
      </c>
      <c r="AF201" s="136">
        <f>ETo!$I200*((1-Constantes!$F$19)*ETo!$K200+ETo!$L200)</f>
        <v>2.5724222248733866</v>
      </c>
      <c r="AG201" s="79">
        <f>MIN(AF201*Constantes!$F$17,0.8*(AJ200+Observaciones!$F200-AH201-AI201-Constantes!$D$14))</f>
        <v>5.2834513127564264E-4</v>
      </c>
      <c r="AH201" s="79">
        <f>IF(Observaciones!$F200&gt;0.05*Constantes!$F$18,((Observaciones!$F200-0.05*Constantes!$F$18)^2)/(Observaciones!$F200+0.95*Constantes!$F$18),0)</f>
        <v>0</v>
      </c>
      <c r="AI201" s="79">
        <f>MAX(0,AJ200+Observaciones!$F200-AH201-Constantes!$D$13)</f>
        <v>0</v>
      </c>
      <c r="AJ201" s="79">
        <f>AJ200+Observaciones!$F200-AH201-AG201-AI201-AK200</f>
        <v>7.5001095895643619</v>
      </c>
      <c r="AK201" s="79">
        <f>MAX(0,(AJ201-Constantes!$D$14)*(1-EXP(-Constantes!$D$22)))</f>
        <v>3.7330228736936191E-6</v>
      </c>
      <c r="AL201" s="79">
        <f t="shared" si="33"/>
        <v>84.631596152393868</v>
      </c>
      <c r="AM201" s="79">
        <f>MAX(0,(AL201-Constantes!$D$13)*(1-EXP(-Constantes!$D$23)))</f>
        <v>0.4052794136724755</v>
      </c>
      <c r="AN201" s="79">
        <f t="shared" si="34"/>
        <v>0.40528314669534921</v>
      </c>
      <c r="AO201" s="79">
        <f>0.0526*AH201*Observaciones!$F200^1.218</f>
        <v>0</v>
      </c>
      <c r="AP201" s="79">
        <f>AO201*Constantes!$F$29</f>
        <v>0</v>
      </c>
      <c r="AQ201" s="79">
        <f t="shared" si="35"/>
        <v>0</v>
      </c>
      <c r="AR201" s="16"/>
      <c r="AS201" s="78">
        <v>195</v>
      </c>
      <c r="AT201" s="79">
        <f>0.0526*Observaciones!$F200^2.218</f>
        <v>0</v>
      </c>
      <c r="AU201" s="79">
        <f>IF(Observaciones!$F200&gt;0.05*$AY$7,((Observaciones!$F200-0.05*$AY$7)^2)/(Observaciones!$F200+0.95*$AY$7),0)</f>
        <v>0</v>
      </c>
      <c r="AV201" s="79">
        <f>0.0526*AU201*Observaciones!$F200^1.218</f>
        <v>0</v>
      </c>
      <c r="AW201" s="30"/>
      <c r="AX201" s="30"/>
      <c r="AY201" s="110"/>
      <c r="AZ201" s="41"/>
    </row>
    <row r="202" spans="2:52" s="3" customFormat="1" x14ac:dyDescent="0.3">
      <c r="B202" s="40"/>
      <c r="C202" s="78">
        <v>196</v>
      </c>
      <c r="D202" s="136">
        <f>ETo!$I201*((1-Constantes!$D$19)*ETo!$K201+ETo!$L201)</f>
        <v>2.4515384152401425</v>
      </c>
      <c r="E202" s="79">
        <f>MIN(D202*Constantes!$D$17,0.8*(H201+Observaciones!$F201-F202-G202-Constantes!$D$14))</f>
        <v>1.0737807407821265E-4</v>
      </c>
      <c r="F202" s="79">
        <f>IF(Observaciones!$F201&gt;0.05*Constantes!$D$18,((Observaciones!$F201-0.05*Constantes!$D$18)^2)/(Observaciones!$F201+0.95*Constantes!$D$18),0)</f>
        <v>0</v>
      </c>
      <c r="G202" s="79">
        <f>MAX(0,H201+Observaciones!$F201-F202-Constantes!$D$13)</f>
        <v>0</v>
      </c>
      <c r="H202" s="79">
        <f>H201+Observaciones!$F201-F202-E202-G202-I201</f>
        <v>7.5000222724042738</v>
      </c>
      <c r="I202" s="79">
        <f>MAX(0,(H202-Constantes!$D$14)*(1-EXP(-Constantes!$D$22)))</f>
        <v>7.5867985323459754E-7</v>
      </c>
      <c r="J202" s="79">
        <f t="shared" si="27"/>
        <v>80.491560823250509</v>
      </c>
      <c r="K202" s="79">
        <f>MAX(0,(J202-Constantes!$D$13)*(1-EXP(-Constantes!$D$23)))</f>
        <v>0.36448665949483577</v>
      </c>
      <c r="L202" s="79">
        <f t="shared" si="28"/>
        <v>0.36448741817468899</v>
      </c>
      <c r="M202" s="79">
        <f>0.0526*F202*Observaciones!$F201^1.218</f>
        <v>0</v>
      </c>
      <c r="N202" s="79">
        <f>M202*Constantes!$D$29</f>
        <v>0</v>
      </c>
      <c r="O202" s="79">
        <f t="shared" si="29"/>
        <v>0</v>
      </c>
      <c r="P202" s="16"/>
      <c r="Q202" s="78">
        <v>196</v>
      </c>
      <c r="R202" s="136">
        <f>ETo!$I201*((1-Constantes!$E$19)*ETo!$K201+ETo!$L201)</f>
        <v>2.7162434938450999</v>
      </c>
      <c r="S202" s="79">
        <f>MIN(R202*Constantes!$E$17,0.8*(V201+Observaciones!$F201-T202-U202-Constantes!$D$14))</f>
        <v>7.5929244753325528E-5</v>
      </c>
      <c r="T202" s="79">
        <f>IF(Observaciones!$F201&gt;0.05*Constantes!$E$18,((Observaciones!$F201-0.05*Constantes!$E$18)^2)/(Observaciones!$F201+0.95*Constantes!$E$18),0)</f>
        <v>0</v>
      </c>
      <c r="U202" s="79">
        <f>MAX(0,V201+Observaciones!$F201-T202-Constantes!$D$13)</f>
        <v>0</v>
      </c>
      <c r="V202" s="79">
        <f>V201+Observaciones!$F201-T202-S202-U202-W201</f>
        <v>7.5000157492751658</v>
      </c>
      <c r="W202" s="79">
        <f>MAX(0,(V202-Constantes!$D$14)*(1-EXP(-Constantes!$D$22)))</f>
        <v>5.3647812891951349E-7</v>
      </c>
      <c r="X202" s="79">
        <f t="shared" si="30"/>
        <v>83.848026514896944</v>
      </c>
      <c r="Y202" s="79">
        <f>MAX(0,(X202-Constantes!$D$13)*(1-EXP(-Constantes!$D$23)))</f>
        <v>0.39755871540247112</v>
      </c>
      <c r="Z202" s="79">
        <f t="shared" si="31"/>
        <v>0.39755925188060004</v>
      </c>
      <c r="AA202" s="79">
        <f>0.0526*T202*Observaciones!$F201^1.218</f>
        <v>0</v>
      </c>
      <c r="AB202" s="79">
        <f>AA202*Constantes!$E$29</f>
        <v>0</v>
      </c>
      <c r="AC202" s="79">
        <f t="shared" si="32"/>
        <v>0</v>
      </c>
      <c r="AD202" s="16"/>
      <c r="AE202" s="78">
        <v>196</v>
      </c>
      <c r="AF202" s="136">
        <f>ETo!$I201*((1-Constantes!$F$19)*ETo!$K201+ETo!$L201)</f>
        <v>2.67842848261582</v>
      </c>
      <c r="AG202" s="79">
        <f>MIN(AF202*Constantes!$F$17,0.8*(AJ201+Observaciones!$F201-AH202-AI202-Constantes!$D$14))</f>
        <v>8.767165148952927E-5</v>
      </c>
      <c r="AH202" s="79">
        <f>IF(Observaciones!$F201&gt;0.05*Constantes!$F$18,((Observaciones!$F201-0.05*Constantes!$F$18)^2)/(Observaciones!$F201+0.95*Constantes!$F$18),0)</f>
        <v>0</v>
      </c>
      <c r="AI202" s="79">
        <f>MAX(0,AJ201+Observaciones!$F201-AH202-Constantes!$D$13)</f>
        <v>0</v>
      </c>
      <c r="AJ202" s="79">
        <f>AJ201+Observaciones!$F201-AH202-AG202-AI202-AK201</f>
        <v>7.5000181848899983</v>
      </c>
      <c r="AK202" s="79">
        <f>MAX(0,(AJ202-Constantes!$D$14)*(1-EXP(-Constantes!$D$22)))</f>
        <v>6.1944411143906872E-7</v>
      </c>
      <c r="AL202" s="79">
        <f t="shared" si="33"/>
        <v>84.226316738721394</v>
      </c>
      <c r="AM202" s="79">
        <f>MAX(0,(AL202-Constantes!$D$13)*(1-EXP(-Constantes!$D$23)))</f>
        <v>0.40128609907952489</v>
      </c>
      <c r="AN202" s="79">
        <f t="shared" si="34"/>
        <v>0.40128671852363634</v>
      </c>
      <c r="AO202" s="79">
        <f>0.0526*AH202*Observaciones!$F201^1.218</f>
        <v>0</v>
      </c>
      <c r="AP202" s="79">
        <f>AO202*Constantes!$F$29</f>
        <v>0</v>
      </c>
      <c r="AQ202" s="79">
        <f t="shared" si="35"/>
        <v>0</v>
      </c>
      <c r="AR202" s="16"/>
      <c r="AS202" s="78">
        <v>196</v>
      </c>
      <c r="AT202" s="79">
        <f>0.0526*Observaciones!$F201^2.218</f>
        <v>0</v>
      </c>
      <c r="AU202" s="79">
        <f>IF(Observaciones!$F201&gt;0.05*$AY$7,((Observaciones!$F201-0.05*$AY$7)^2)/(Observaciones!$F201+0.95*$AY$7),0)</f>
        <v>0</v>
      </c>
      <c r="AV202" s="79">
        <f>0.0526*AU202*Observaciones!$F201^1.218</f>
        <v>0</v>
      </c>
      <c r="AW202" s="30"/>
      <c r="AX202" s="30"/>
      <c r="AY202" s="110"/>
      <c r="AZ202" s="41"/>
    </row>
    <row r="203" spans="2:52" s="3" customFormat="1" x14ac:dyDescent="0.3">
      <c r="B203" s="40"/>
      <c r="C203" s="78">
        <v>197</v>
      </c>
      <c r="D203" s="136">
        <f>ETo!$I202*((1-Constantes!$D$19)*ETo!$K202+ETo!$L202)</f>
        <v>2.4208786547492562</v>
      </c>
      <c r="E203" s="79">
        <f>MIN(D203*Constantes!$D$17,0.8*(H202+Observaciones!$F202-F203-G203-Constantes!$D$14))</f>
        <v>1.7817923419016781E-5</v>
      </c>
      <c r="F203" s="79">
        <f>IF(Observaciones!$F202&gt;0.05*Constantes!$D$18,((Observaciones!$F202-0.05*Constantes!$D$18)^2)/(Observaciones!$F202+0.95*Constantes!$D$18),0)</f>
        <v>0</v>
      </c>
      <c r="G203" s="79">
        <f>MAX(0,H202+Observaciones!$F202-F203-Constantes!$D$13)</f>
        <v>0</v>
      </c>
      <c r="H203" s="79">
        <f>H202+Observaciones!$F202-F203-E203-G203-I202</f>
        <v>7.5000036958010012</v>
      </c>
      <c r="I203" s="79">
        <f>MAX(0,(H203-Constantes!$D$14)*(1-EXP(-Constantes!$D$22)))</f>
        <v>1.2589254966531461E-7</v>
      </c>
      <c r="J203" s="79">
        <f t="shared" si="27"/>
        <v>80.12707416375568</v>
      </c>
      <c r="K203" s="79">
        <f>MAX(0,(J203-Constantes!$D$13)*(1-EXP(-Constantes!$D$23)))</f>
        <v>0.36089528562487461</v>
      </c>
      <c r="L203" s="79">
        <f t="shared" si="28"/>
        <v>0.36089541151742427</v>
      </c>
      <c r="M203" s="79">
        <f>0.0526*F203*Observaciones!$F202^1.218</f>
        <v>0</v>
      </c>
      <c r="N203" s="79">
        <f>M203*Constantes!$D$29</f>
        <v>0</v>
      </c>
      <c r="O203" s="79">
        <f t="shared" si="29"/>
        <v>0</v>
      </c>
      <c r="P203" s="16"/>
      <c r="Q203" s="78">
        <v>197</v>
      </c>
      <c r="R203" s="136">
        <f>ETo!$I202*((1-Constantes!$E$19)*ETo!$K202+ETo!$L202)</f>
        <v>2.6821741240228931</v>
      </c>
      <c r="S203" s="79">
        <f>MIN(R203*Constantes!$E$17,0.8*(V202+Observaciones!$F202-T203-U203-Constantes!$D$14))</f>
        <v>1.2599420132630712E-5</v>
      </c>
      <c r="T203" s="79">
        <f>IF(Observaciones!$F202&gt;0.05*Constantes!$E$18,((Observaciones!$F202-0.05*Constantes!$E$18)^2)/(Observaciones!$F202+0.95*Constantes!$E$18),0)</f>
        <v>0</v>
      </c>
      <c r="U203" s="79">
        <f>MAX(0,V202+Observaciones!$F202-T203-Constantes!$D$13)</f>
        <v>0</v>
      </c>
      <c r="V203" s="79">
        <f>V202+Observaciones!$F202-T203-S203-U203-W202</f>
        <v>7.5000026133769042</v>
      </c>
      <c r="W203" s="79">
        <f>MAX(0,(V203-Constantes!$D$14)*(1-EXP(-Constantes!$D$22)))</f>
        <v>8.9021211260574954E-8</v>
      </c>
      <c r="X203" s="79">
        <f t="shared" si="30"/>
        <v>83.450467799494476</v>
      </c>
      <c r="Y203" s="79">
        <f>MAX(0,(X203-Constantes!$D$13)*(1-EXP(-Constantes!$D$23)))</f>
        <v>0.39364147468850191</v>
      </c>
      <c r="Z203" s="79">
        <f t="shared" si="31"/>
        <v>0.39364156370971315</v>
      </c>
      <c r="AA203" s="79">
        <f>0.0526*T203*Observaciones!$F202^1.218</f>
        <v>0</v>
      </c>
      <c r="AB203" s="79">
        <f>AA203*Constantes!$E$29</f>
        <v>0</v>
      </c>
      <c r="AC203" s="79">
        <f t="shared" si="32"/>
        <v>0</v>
      </c>
      <c r="AD203" s="16"/>
      <c r="AE203" s="78">
        <v>197</v>
      </c>
      <c r="AF203" s="136">
        <f>ETo!$I202*((1-Constantes!$F$19)*ETo!$K202+ETo!$L202)</f>
        <v>2.6448461998409445</v>
      </c>
      <c r="AG203" s="79">
        <f>MIN(AF203*Constantes!$F$17,0.8*(AJ202+Observaciones!$F202-AH203-AI203-Constantes!$D$14))</f>
        <v>1.4547911998619156E-5</v>
      </c>
      <c r="AH203" s="79">
        <f>IF(Observaciones!$F202&gt;0.05*Constantes!$F$18,((Observaciones!$F202-0.05*Constantes!$F$18)^2)/(Observaciones!$F202+0.95*Constantes!$F$18),0)</f>
        <v>0</v>
      </c>
      <c r="AI203" s="79">
        <f>MAX(0,AJ202+Observaciones!$F202-AH203-Constantes!$D$13)</f>
        <v>0</v>
      </c>
      <c r="AJ203" s="79">
        <f>AJ202+Observaciones!$F202-AH203-AG203-AI203-AK202</f>
        <v>7.5000030175338885</v>
      </c>
      <c r="AK203" s="79">
        <f>MAX(0,(AJ203-Constantes!$D$14)*(1-EXP(-Constantes!$D$22)))</f>
        <v>1.0278828183730835E-7</v>
      </c>
      <c r="AL203" s="79">
        <f t="shared" si="33"/>
        <v>83.825030639641867</v>
      </c>
      <c r="AM203" s="79">
        <f>MAX(0,(AL203-Constantes!$D$13)*(1-EXP(-Constantes!$D$23)))</f>
        <v>0.39733213156639208</v>
      </c>
      <c r="AN203" s="79">
        <f t="shared" si="34"/>
        <v>0.39733223435467391</v>
      </c>
      <c r="AO203" s="79">
        <f>0.0526*AH203*Observaciones!$F202^1.218</f>
        <v>0</v>
      </c>
      <c r="AP203" s="79">
        <f>AO203*Constantes!$F$29</f>
        <v>0</v>
      </c>
      <c r="AQ203" s="79">
        <f t="shared" si="35"/>
        <v>0</v>
      </c>
      <c r="AR203" s="16"/>
      <c r="AS203" s="78">
        <v>197</v>
      </c>
      <c r="AT203" s="79">
        <f>0.0526*Observaciones!$F202^2.218</f>
        <v>0</v>
      </c>
      <c r="AU203" s="79">
        <f>IF(Observaciones!$F202&gt;0.05*$AY$7,((Observaciones!$F202-0.05*$AY$7)^2)/(Observaciones!$F202+0.95*$AY$7),0)</f>
        <v>0</v>
      </c>
      <c r="AV203" s="79">
        <f>0.0526*AU203*Observaciones!$F202^1.218</f>
        <v>0</v>
      </c>
      <c r="AW203" s="30"/>
      <c r="AX203" s="30"/>
      <c r="AY203" s="110"/>
      <c r="AZ203" s="41"/>
    </row>
    <row r="204" spans="2:52" s="3" customFormat="1" x14ac:dyDescent="0.3">
      <c r="B204" s="40"/>
      <c r="C204" s="78">
        <v>198</v>
      </c>
      <c r="D204" s="136">
        <f>ETo!$I203*((1-Constantes!$D$19)*ETo!$K203+ETo!$L203)</f>
        <v>2.404861904379366</v>
      </c>
      <c r="E204" s="79">
        <f>MIN(D204*Constantes!$D$17,0.8*(H203+Observaciones!$F203-F204-G204-Constantes!$D$14))</f>
        <v>2.9566408009884527E-6</v>
      </c>
      <c r="F204" s="79">
        <f>IF(Observaciones!$F203&gt;0.05*Constantes!$D$18,((Observaciones!$F203-0.05*Constantes!$D$18)^2)/(Observaciones!$F203+0.95*Constantes!$D$18),0)</f>
        <v>0</v>
      </c>
      <c r="G204" s="79">
        <f>MAX(0,H203+Observaciones!$F203-F204-Constantes!$D$13)</f>
        <v>0</v>
      </c>
      <c r="H204" s="79">
        <f>H203+Observaciones!$F203-F204-E204-G204-I203</f>
        <v>7.5000006132676509</v>
      </c>
      <c r="I204" s="79">
        <f>MAX(0,(H204-Constantes!$D$14)*(1-EXP(-Constantes!$D$22)))</f>
        <v>2.0890147540748511E-8</v>
      </c>
      <c r="J204" s="79">
        <f t="shared" si="27"/>
        <v>79.766178878130802</v>
      </c>
      <c r="K204" s="79">
        <f>MAX(0,(J204-Constantes!$D$13)*(1-EXP(-Constantes!$D$23)))</f>
        <v>0.35733929841705264</v>
      </c>
      <c r="L204" s="79">
        <f t="shared" si="28"/>
        <v>0.3573393193072002</v>
      </c>
      <c r="M204" s="79">
        <f>0.0526*F204*Observaciones!$F203^1.218</f>
        <v>0</v>
      </c>
      <c r="N204" s="79">
        <f>M204*Constantes!$D$29</f>
        <v>0</v>
      </c>
      <c r="O204" s="79">
        <f t="shared" si="29"/>
        <v>0</v>
      </c>
      <c r="P204" s="16"/>
      <c r="Q204" s="78">
        <v>198</v>
      </c>
      <c r="R204" s="136">
        <f>ETo!$I203*((1-Constantes!$E$19)*ETo!$K203+ETo!$L203)</f>
        <v>2.6641745149235683</v>
      </c>
      <c r="S204" s="79">
        <f>MIN(R204*Constantes!$E$17,0.8*(V203+Observaciones!$F203-T204-U204-Constantes!$D$14))</f>
        <v>2.090701523371763E-6</v>
      </c>
      <c r="T204" s="79">
        <f>IF(Observaciones!$F203&gt;0.05*Constantes!$E$18,((Observaciones!$F203-0.05*Constantes!$E$18)^2)/(Observaciones!$F203+0.95*Constantes!$E$18),0)</f>
        <v>0</v>
      </c>
      <c r="U204" s="79">
        <f>MAX(0,V203+Observaciones!$F203-T204-Constantes!$D$13)</f>
        <v>0</v>
      </c>
      <c r="V204" s="79">
        <f>V203+Observaciones!$F203-T204-S204-U204-W203</f>
        <v>7.5000004336541704</v>
      </c>
      <c r="W204" s="79">
        <f>MAX(0,(V204-Constantes!$D$14)*(1-EXP(-Constantes!$D$22)))</f>
        <v>1.4771853019202221E-8</v>
      </c>
      <c r="X204" s="79">
        <f t="shared" si="30"/>
        <v>83.056826324805968</v>
      </c>
      <c r="Y204" s="79">
        <f>MAX(0,(X204-Constantes!$D$13)*(1-EXP(-Constantes!$D$23)))</f>
        <v>0.38976283148030144</v>
      </c>
      <c r="Z204" s="79">
        <f t="shared" si="31"/>
        <v>0.38976284625215446</v>
      </c>
      <c r="AA204" s="79">
        <f>0.0526*T204*Observaciones!$F203^1.218</f>
        <v>0</v>
      </c>
      <c r="AB204" s="79">
        <f>AA204*Constantes!$E$29</f>
        <v>0</v>
      </c>
      <c r="AC204" s="79">
        <f t="shared" si="32"/>
        <v>0</v>
      </c>
      <c r="AD204" s="16"/>
      <c r="AE204" s="78">
        <v>198</v>
      </c>
      <c r="AF204" s="136">
        <f>ETo!$I203*((1-Constantes!$F$19)*ETo!$K203+ETo!$L203)</f>
        <v>2.6271298562743963</v>
      </c>
      <c r="AG204" s="79">
        <f>MIN(AF204*Constantes!$F$17,0.8*(AJ203+Observaciones!$F203-AH204-AI204-Constantes!$D$14))</f>
        <v>2.41402711083083E-6</v>
      </c>
      <c r="AH204" s="79">
        <f>IF(Observaciones!$F203&gt;0.05*Constantes!$F$18,((Observaciones!$F203-0.05*Constantes!$F$18)^2)/(Observaciones!$F203+0.95*Constantes!$F$18),0)</f>
        <v>0</v>
      </c>
      <c r="AI204" s="79">
        <f>MAX(0,AJ203+Observaciones!$F203-AH204-Constantes!$D$13)</f>
        <v>0</v>
      </c>
      <c r="AJ204" s="79">
        <f>AJ203+Observaciones!$F203-AH204-AG204-AI204-AK203</f>
        <v>7.500000500718496</v>
      </c>
      <c r="AK204" s="79">
        <f>MAX(0,(AJ204-Constantes!$D$14)*(1-EXP(-Constantes!$D$22)))</f>
        <v>1.705631014896645E-8</v>
      </c>
      <c r="AL204" s="79">
        <f t="shared" si="33"/>
        <v>83.42769850807548</v>
      </c>
      <c r="AM204" s="79">
        <f>MAX(0,(AL204-Constantes!$D$13)*(1-EXP(-Constantes!$D$23)))</f>
        <v>0.39341712343692786</v>
      </c>
      <c r="AN204" s="79">
        <f t="shared" si="34"/>
        <v>0.393417140493238</v>
      </c>
      <c r="AO204" s="79">
        <f>0.0526*AH204*Observaciones!$F203^1.218</f>
        <v>0</v>
      </c>
      <c r="AP204" s="79">
        <f>AO204*Constantes!$F$29</f>
        <v>0</v>
      </c>
      <c r="AQ204" s="79">
        <f t="shared" si="35"/>
        <v>0</v>
      </c>
      <c r="AR204" s="16"/>
      <c r="AS204" s="78">
        <v>198</v>
      </c>
      <c r="AT204" s="79">
        <f>0.0526*Observaciones!$F203^2.218</f>
        <v>0</v>
      </c>
      <c r="AU204" s="79">
        <f>IF(Observaciones!$F203&gt;0.05*$AY$7,((Observaciones!$F203-0.05*$AY$7)^2)/(Observaciones!$F203+0.95*$AY$7),0)</f>
        <v>0</v>
      </c>
      <c r="AV204" s="79">
        <f>0.0526*AU204*Observaciones!$F203^1.218</f>
        <v>0</v>
      </c>
      <c r="AW204" s="30"/>
      <c r="AX204" s="30"/>
      <c r="AY204" s="110"/>
      <c r="AZ204" s="41"/>
    </row>
    <row r="205" spans="2:52" s="3" customFormat="1" x14ac:dyDescent="0.3">
      <c r="B205" s="40"/>
      <c r="C205" s="78">
        <v>199</v>
      </c>
      <c r="D205" s="136">
        <f>ETo!$I204*((1-Constantes!$D$19)*ETo!$K204+ETo!$L204)</f>
        <v>2.4555127433624984</v>
      </c>
      <c r="E205" s="79">
        <f>MIN(D205*Constantes!$D$17,0.8*(H204+Observaciones!$F204-F205-G205-Constantes!$D$14))</f>
        <v>0.16000049061412086</v>
      </c>
      <c r="F205" s="79">
        <f>IF(Observaciones!$F204&gt;0.05*Constantes!$D$18,((Observaciones!$F204-0.05*Constantes!$D$18)^2)/(Observaciones!$F204+0.95*Constantes!$D$18),0)</f>
        <v>0</v>
      </c>
      <c r="G205" s="79">
        <f>MAX(0,H204+Observaciones!$F204-F205-Constantes!$D$13)</f>
        <v>0</v>
      </c>
      <c r="H205" s="79">
        <f>H204+Observaciones!$F204-F205-E205-G205-I204</f>
        <v>7.5400001017633826</v>
      </c>
      <c r="I205" s="79">
        <f>MAX(0,(H205-Constantes!$D$14)*(1-EXP(-Constantes!$D$22)))</f>
        <v>1.3625503094405699E-3</v>
      </c>
      <c r="J205" s="79">
        <f t="shared" si="27"/>
        <v>79.408839579713742</v>
      </c>
      <c r="K205" s="79">
        <f>MAX(0,(J205-Constantes!$D$13)*(1-EXP(-Constantes!$D$23)))</f>
        <v>0.35381834919815952</v>
      </c>
      <c r="L205" s="79">
        <f t="shared" si="28"/>
        <v>0.35518089950760007</v>
      </c>
      <c r="M205" s="79">
        <f>0.0526*F205*Observaciones!$F204^1.218</f>
        <v>0</v>
      </c>
      <c r="N205" s="79">
        <f>M205*Constantes!$D$29</f>
        <v>0</v>
      </c>
      <c r="O205" s="79">
        <f t="shared" si="29"/>
        <v>0</v>
      </c>
      <c r="P205" s="16"/>
      <c r="Q205" s="78">
        <v>199</v>
      </c>
      <c r="R205" s="136">
        <f>ETo!$I204*((1-Constantes!$E$19)*ETo!$K204+ETo!$L204)</f>
        <v>2.7196407348692295</v>
      </c>
      <c r="S205" s="79">
        <f>MIN(R205*Constantes!$E$17,0.8*(V204+Observaciones!$F204-T205-U205-Constantes!$D$14))</f>
        <v>0.16000034692333642</v>
      </c>
      <c r="T205" s="79">
        <f>IF(Observaciones!$F204&gt;0.05*Constantes!$E$18,((Observaciones!$F204-0.05*Constantes!$E$18)^2)/(Observaciones!$F204+0.95*Constantes!$E$18),0)</f>
        <v>0</v>
      </c>
      <c r="U205" s="79">
        <f>MAX(0,V204+Observaciones!$F204-T205-Constantes!$D$13)</f>
        <v>0</v>
      </c>
      <c r="V205" s="79">
        <f>V204+Observaciones!$F204-T205-S205-U205-W204</f>
        <v>7.540000071958981</v>
      </c>
      <c r="W205" s="79">
        <f>MAX(0,(V205-Constantes!$D$14)*(1-EXP(-Constantes!$D$22)))</f>
        <v>1.3625492941932368E-3</v>
      </c>
      <c r="X205" s="79">
        <f t="shared" si="30"/>
        <v>82.667063493325671</v>
      </c>
      <c r="Y205" s="79">
        <f>MAX(0,(X205-Constantes!$D$13)*(1-EXP(-Constantes!$D$23)))</f>
        <v>0.38592240546745232</v>
      </c>
      <c r="Z205" s="79">
        <f t="shared" si="31"/>
        <v>0.38728495476164554</v>
      </c>
      <c r="AA205" s="79">
        <f>0.0526*T205*Observaciones!$F204^1.218</f>
        <v>0</v>
      </c>
      <c r="AB205" s="79">
        <f>AA205*Constantes!$E$29</f>
        <v>0</v>
      </c>
      <c r="AC205" s="79">
        <f t="shared" si="32"/>
        <v>0</v>
      </c>
      <c r="AD205" s="16"/>
      <c r="AE205" s="78">
        <v>199</v>
      </c>
      <c r="AF205" s="136">
        <f>ETo!$I204*((1-Constantes!$F$19)*ETo!$K204+ETo!$L204)</f>
        <v>2.6819081646539824</v>
      </c>
      <c r="AG205" s="79">
        <f>MIN(AF205*Constantes!$F$17,0.8*(AJ204+Observaciones!$F204-AH205-AI205-Constantes!$D$14))</f>
        <v>0.16000040057479695</v>
      </c>
      <c r="AH205" s="79">
        <f>IF(Observaciones!$F204&gt;0.05*Constantes!$F$18,((Observaciones!$F204-0.05*Constantes!$F$18)^2)/(Observaciones!$F204+0.95*Constantes!$F$18),0)</f>
        <v>0</v>
      </c>
      <c r="AI205" s="79">
        <f>MAX(0,AJ204+Observaciones!$F204-AH205-Constantes!$D$13)</f>
        <v>0</v>
      </c>
      <c r="AJ205" s="79">
        <f>AJ204+Observaciones!$F204-AH205-AG205-AI205-AK204</f>
        <v>7.5400000830873894</v>
      </c>
      <c r="AK205" s="79">
        <f>MAX(0,(AJ205-Constantes!$D$14)*(1-EXP(-Constantes!$D$22)))</f>
        <v>1.3625496732676808E-3</v>
      </c>
      <c r="AL205" s="79">
        <f t="shared" si="33"/>
        <v>83.034281384638547</v>
      </c>
      <c r="AM205" s="79">
        <f>MAX(0,(AL205-Constantes!$D$13)*(1-EXP(-Constantes!$D$23)))</f>
        <v>0.3895406908150455</v>
      </c>
      <c r="AN205" s="79">
        <f t="shared" si="34"/>
        <v>0.39090324048831315</v>
      </c>
      <c r="AO205" s="79">
        <f>0.0526*AH205*Observaciones!$F204^1.218</f>
        <v>0</v>
      </c>
      <c r="AP205" s="79">
        <f>AO205*Constantes!$F$29</f>
        <v>0</v>
      </c>
      <c r="AQ205" s="79">
        <f t="shared" si="35"/>
        <v>0</v>
      </c>
      <c r="AR205" s="16"/>
      <c r="AS205" s="78">
        <v>199</v>
      </c>
      <c r="AT205" s="79">
        <f>0.0526*Observaciones!$F204^2.218</f>
        <v>1.4813929535417848E-3</v>
      </c>
      <c r="AU205" s="79">
        <f>IF(Observaciones!$F204&gt;0.05*$AY$7,((Observaciones!$F204-0.05*$AY$7)^2)/(Observaciones!$F204+0.95*$AY$7),0)</f>
        <v>0</v>
      </c>
      <c r="AV205" s="79">
        <f>0.0526*AU205*Observaciones!$F204^1.218</f>
        <v>0</v>
      </c>
      <c r="AW205" s="30"/>
      <c r="AX205" s="30"/>
      <c r="AY205" s="110"/>
      <c r="AZ205" s="41"/>
    </row>
    <row r="206" spans="2:52" s="3" customFormat="1" x14ac:dyDescent="0.3">
      <c r="B206" s="40"/>
      <c r="C206" s="78">
        <v>200</v>
      </c>
      <c r="D206" s="136">
        <f>ETo!$I205*((1-Constantes!$D$19)*ETo!$K205+ETo!$L205)</f>
        <v>2.4603236025436059</v>
      </c>
      <c r="E206" s="79">
        <f>MIN(D206*Constantes!$D$17,0.8*(H205+Observaciones!$F205-F206-G206-Constantes!$D$14))</f>
        <v>1.2327171062575231</v>
      </c>
      <c r="F206" s="79">
        <f>IF(Observaciones!$F205&gt;0.05*Constantes!$D$18,((Observaciones!$F205-0.05*Constantes!$D$18)^2)/(Observaciones!$F205+0.95*Constantes!$D$18),0)</f>
        <v>0</v>
      </c>
      <c r="G206" s="79">
        <f>MAX(0,H205+Observaciones!$F205-F206-Constantes!$D$13)</f>
        <v>0</v>
      </c>
      <c r="H206" s="79">
        <f>H205+Observaciones!$F205-F206-E206-G206-I205</f>
        <v>7.9059204451964185</v>
      </c>
      <c r="I206" s="79">
        <f>MAX(0,(H206-Constantes!$D$14)*(1-EXP(-Constantes!$D$22)))</f>
        <v>1.3827140527851037E-2</v>
      </c>
      <c r="J206" s="79">
        <f t="shared" si="27"/>
        <v>79.055021230515578</v>
      </c>
      <c r="K206" s="79">
        <f>MAX(0,(J206-Constantes!$D$13)*(1-EXP(-Constantes!$D$23)))</f>
        <v>0.35033209273054489</v>
      </c>
      <c r="L206" s="79">
        <f t="shared" si="28"/>
        <v>0.36415923325839594</v>
      </c>
      <c r="M206" s="79">
        <f>0.0526*F206*Observaciones!$F205^1.218</f>
        <v>0</v>
      </c>
      <c r="N206" s="79">
        <f>M206*Constantes!$D$29</f>
        <v>0</v>
      </c>
      <c r="O206" s="79">
        <f t="shared" si="29"/>
        <v>0</v>
      </c>
      <c r="P206" s="16"/>
      <c r="Q206" s="78">
        <v>200</v>
      </c>
      <c r="R206" s="136">
        <f>ETo!$I205*((1-Constantes!$E$19)*ETo!$K205+ETo!$L205)</f>
        <v>2.7245851763286963</v>
      </c>
      <c r="S206" s="79">
        <f>MIN(R206*Constantes!$E$17,0.8*(V205+Observaciones!$F205-T206-U206-Constantes!$D$14))</f>
        <v>1.3120000575671853</v>
      </c>
      <c r="T206" s="79">
        <f>IF(Observaciones!$F205&gt;0.05*Constantes!$E$18,((Observaciones!$F205-0.05*Constantes!$E$18)^2)/(Observaciones!$F205+0.95*Constantes!$E$18),0)</f>
        <v>0</v>
      </c>
      <c r="U206" s="79">
        <f>MAX(0,V205+Observaciones!$F205-T206-Constantes!$D$13)</f>
        <v>0</v>
      </c>
      <c r="V206" s="79">
        <f>V205+Observaciones!$F205-T206-S206-U206-W205</f>
        <v>7.8266374650976029</v>
      </c>
      <c r="W206" s="79">
        <f>MAX(0,(V206-Constantes!$D$14)*(1-EXP(-Constantes!$D$22)))</f>
        <v>1.1126471171906972E-2</v>
      </c>
      <c r="X206" s="79">
        <f t="shared" si="30"/>
        <v>82.281141087858217</v>
      </c>
      <c r="Y206" s="79">
        <f>MAX(0,(X206-Constantes!$D$13)*(1-EXP(-Constantes!$D$23)))</f>
        <v>0.38211982008682593</v>
      </c>
      <c r="Z206" s="79">
        <f t="shared" si="31"/>
        <v>0.39324629125873289</v>
      </c>
      <c r="AA206" s="79">
        <f>0.0526*T206*Observaciones!$F205^1.218</f>
        <v>0</v>
      </c>
      <c r="AB206" s="79">
        <f>AA206*Constantes!$E$29</f>
        <v>0</v>
      </c>
      <c r="AC206" s="79">
        <f t="shared" si="32"/>
        <v>0</v>
      </c>
      <c r="AD206" s="16"/>
      <c r="AE206" s="78">
        <v>200</v>
      </c>
      <c r="AF206" s="136">
        <f>ETo!$I205*((1-Constantes!$F$19)*ETo!$K205+ETo!$L205)</f>
        <v>2.6868335229308267</v>
      </c>
      <c r="AG206" s="79">
        <f>MIN(AF206*Constantes!$F$17,0.8*(AJ205+Observaciones!$F205-AH206-AI206-Constantes!$D$14))</f>
        <v>1.3120000664699121</v>
      </c>
      <c r="AH206" s="79">
        <f>IF(Observaciones!$F205&gt;0.05*Constantes!$F$18,((Observaciones!$F205-0.05*Constantes!$F$18)^2)/(Observaciones!$F205+0.95*Constantes!$F$18),0)</f>
        <v>0</v>
      </c>
      <c r="AI206" s="79">
        <f>MAX(0,AJ205+Observaciones!$F205-AH206-Constantes!$D$13)</f>
        <v>0</v>
      </c>
      <c r="AJ206" s="79">
        <f>AJ205+Observaciones!$F205-AH206-AG206-AI206-AK205</f>
        <v>7.8266374669442103</v>
      </c>
      <c r="AK206" s="79">
        <f>MAX(0,(AJ206-Constantes!$D$14)*(1-EXP(-Constantes!$D$22)))</f>
        <v>1.1126471234809197E-2</v>
      </c>
      <c r="AL206" s="79">
        <f t="shared" si="33"/>
        <v>82.644740693823508</v>
      </c>
      <c r="AM206" s="79">
        <f>MAX(0,(AL206-Constantes!$D$13)*(1-EXP(-Constantes!$D$23)))</f>
        <v>0.38570245360708089</v>
      </c>
      <c r="AN206" s="79">
        <f t="shared" si="34"/>
        <v>0.39682892484189008</v>
      </c>
      <c r="AO206" s="79">
        <f>0.0526*AH206*Observaciones!$F205^1.218</f>
        <v>0</v>
      </c>
      <c r="AP206" s="79">
        <f>AO206*Constantes!$F$29</f>
        <v>0</v>
      </c>
      <c r="AQ206" s="79">
        <f t="shared" si="35"/>
        <v>0</v>
      </c>
      <c r="AR206" s="16"/>
      <c r="AS206" s="78">
        <v>200</v>
      </c>
      <c r="AT206" s="79">
        <f>0.0526*Observaciones!$F205^2.218</f>
        <v>0.14918455586023374</v>
      </c>
      <c r="AU206" s="79">
        <f>IF(Observaciones!$F205&gt;0.05*$AY$7,((Observaciones!$F205-0.05*$AY$7)^2)/(Observaciones!$F205+0.95*$AY$7),0)</f>
        <v>0</v>
      </c>
      <c r="AV206" s="79">
        <f>0.0526*AU206*Observaciones!$F205^1.218</f>
        <v>0</v>
      </c>
      <c r="AW206" s="30"/>
      <c r="AX206" s="30"/>
      <c r="AY206" s="110"/>
      <c r="AZ206" s="41"/>
    </row>
    <row r="207" spans="2:52" s="3" customFormat="1" x14ac:dyDescent="0.3">
      <c r="B207" s="40"/>
      <c r="C207" s="78">
        <v>201</v>
      </c>
      <c r="D207" s="136">
        <f>ETo!$I206*((1-Constantes!$D$19)*ETo!$K206+ETo!$L206)</f>
        <v>2.4101213035147575</v>
      </c>
      <c r="E207" s="79">
        <f>MIN(D207*Constantes!$D$17,0.8*(H206+Observaciones!$F206-F207-G207-Constantes!$D$14))</f>
        <v>1.2075638163722671</v>
      </c>
      <c r="F207" s="79">
        <f>IF(Observaciones!$F206&gt;0.05*Constantes!$D$18,((Observaciones!$F206-0.05*Constantes!$D$18)^2)/(Observaciones!$F206+0.95*Constantes!$D$18),0)</f>
        <v>4.419080477595317E-2</v>
      </c>
      <c r="G207" s="79">
        <f>MAX(0,H206+Observaciones!$F206-F207-Constantes!$D$13)</f>
        <v>0</v>
      </c>
      <c r="H207" s="79">
        <f>H206+Observaciones!$F206-F207-E207-G207-I206</f>
        <v>11.740338683520346</v>
      </c>
      <c r="I207" s="79">
        <f>MAX(0,(H207-Constantes!$D$14)*(1-EXP(-Constantes!$D$22)))</f>
        <v>0.14444150216269028</v>
      </c>
      <c r="J207" s="79">
        <f t="shared" si="27"/>
        <v>78.704689137785039</v>
      </c>
      <c r="K207" s="79">
        <f>MAX(0,(J207-Constantes!$D$13)*(1-EXP(-Constantes!$D$23)))</f>
        <v>0.34688018717826741</v>
      </c>
      <c r="L207" s="79">
        <f t="shared" si="28"/>
        <v>0.53551249411691082</v>
      </c>
      <c r="M207" s="79">
        <f>0.0526*F207*Observaciones!$F206^1.218</f>
        <v>1.690978669759723E-2</v>
      </c>
      <c r="N207" s="79">
        <f>M207*Constantes!$D$29</f>
        <v>2.509581754752923E-4</v>
      </c>
      <c r="O207" s="79">
        <f t="shared" si="29"/>
        <v>46.863178400559256</v>
      </c>
      <c r="P207" s="16"/>
      <c r="Q207" s="78">
        <v>201</v>
      </c>
      <c r="R207" s="136">
        <f>ETo!$I206*((1-Constantes!$E$19)*ETo!$K206+ETo!$L206)</f>
        <v>2.6688620689901295</v>
      </c>
      <c r="S207" s="79">
        <f>MIN(R207*Constantes!$E$17,0.8*(V206+Observaciones!$F206-T207-U207-Constantes!$D$14))</f>
        <v>1.538149492552235</v>
      </c>
      <c r="T207" s="79">
        <f>IF(Observaciones!$F206&gt;0.05*Constantes!$E$18,((Observaciones!$F206-0.05*Constantes!$E$18)^2)/(Observaciones!$F206+0.95*Constantes!$E$18),0)</f>
        <v>0</v>
      </c>
      <c r="U207" s="79">
        <f>MAX(0,V206+Observaciones!$F206-T207-Constantes!$D$13)</f>
        <v>0</v>
      </c>
      <c r="V207" s="79">
        <f>V206+Observaciones!$F206-T207-S207-U207-W206</f>
        <v>11.377361501373461</v>
      </c>
      <c r="W207" s="79">
        <f>MAX(0,(V207-Constantes!$D$14)*(1-EXP(-Constantes!$D$22)))</f>
        <v>0.1320771668222524</v>
      </c>
      <c r="X207" s="79">
        <f t="shared" si="30"/>
        <v>81.899021267771388</v>
      </c>
      <c r="Y207" s="79">
        <f>MAX(0,(X207-Constantes!$D$13)*(1-EXP(-Constantes!$D$23)))</f>
        <v>0.37835470248566017</v>
      </c>
      <c r="Z207" s="79">
        <f t="shared" si="31"/>
        <v>0.51043186930791262</v>
      </c>
      <c r="AA207" s="79">
        <f>0.0526*T207*Observaciones!$F206^1.218</f>
        <v>0</v>
      </c>
      <c r="AB207" s="79">
        <f>AA207*Constantes!$E$29</f>
        <v>0</v>
      </c>
      <c r="AC207" s="79">
        <f t="shared" si="32"/>
        <v>0</v>
      </c>
      <c r="AD207" s="16"/>
      <c r="AE207" s="78">
        <v>201</v>
      </c>
      <c r="AF207" s="136">
        <f>ETo!$I206*((1-Constantes!$F$19)*ETo!$K206+ETo!$L206)</f>
        <v>2.6318991024936471</v>
      </c>
      <c r="AG207" s="79">
        <f>MIN(AF207*Constantes!$F$17,0.8*(AJ206+Observaciones!$F206-AH207-AI207-Constantes!$D$14))</f>
        <v>1.4142983654469805</v>
      </c>
      <c r="AH207" s="79">
        <f>IF(Observaciones!$F206&gt;0.05*Constantes!$F$18,((Observaciones!$F206-0.05*Constantes!$F$18)^2)/(Observaciones!$F206+0.95*Constantes!$F$18),0)</f>
        <v>0</v>
      </c>
      <c r="AI207" s="79">
        <f>MAX(0,AJ206+Observaciones!$F206-AH207-Constantes!$D$13)</f>
        <v>0</v>
      </c>
      <c r="AJ207" s="79">
        <f>AJ206+Observaciones!$F206-AH207-AG207-AI207-AK206</f>
        <v>11.501212630262422</v>
      </c>
      <c r="AK207" s="79">
        <f>MAX(0,(AJ207-Constantes!$D$14)*(1-EXP(-Constantes!$D$22)))</f>
        <v>0.13629599093901254</v>
      </c>
      <c r="AL207" s="79">
        <f t="shared" si="33"/>
        <v>82.259038240216427</v>
      </c>
      <c r="AM207" s="79">
        <f>MAX(0,(AL207-Constantes!$D$13)*(1-EXP(-Constantes!$D$23)))</f>
        <v>0.38190203546452323</v>
      </c>
      <c r="AN207" s="79">
        <f t="shared" si="34"/>
        <v>0.51819802640353574</v>
      </c>
      <c r="AO207" s="79">
        <f>0.0526*AH207*Observaciones!$F206^1.218</f>
        <v>0</v>
      </c>
      <c r="AP207" s="79">
        <f>AO207*Constantes!$F$29</f>
        <v>0</v>
      </c>
      <c r="AQ207" s="79">
        <f t="shared" si="35"/>
        <v>0</v>
      </c>
      <c r="AR207" s="16"/>
      <c r="AS207" s="78">
        <v>201</v>
      </c>
      <c r="AT207" s="79">
        <f>0.0526*Observaciones!$F206^2.218</f>
        <v>1.9515352253705529</v>
      </c>
      <c r="AU207" s="79">
        <f>IF(Observaciones!$F206&gt;0.05*$AY$7,((Observaciones!$F206-0.05*$AY$7)^2)/(Observaciones!$F206+0.95*$AY$7),0)</f>
        <v>0.29850768176925341</v>
      </c>
      <c r="AV207" s="79">
        <f>0.0526*AU207*Observaciones!$F206^1.218</f>
        <v>0.11422514823851004</v>
      </c>
      <c r="AW207" s="30"/>
      <c r="AX207" s="30"/>
      <c r="AY207" s="110"/>
      <c r="AZ207" s="41"/>
    </row>
    <row r="208" spans="2:52" s="3" customFormat="1" x14ac:dyDescent="0.3">
      <c r="B208" s="40"/>
      <c r="C208" s="78">
        <v>202</v>
      </c>
      <c r="D208" s="136">
        <f>ETo!$I207*((1-Constantes!$D$19)*ETo!$K207+ETo!$L207)</f>
        <v>2.3543940221199988</v>
      </c>
      <c r="E208" s="79">
        <f>MIN(D208*Constantes!$D$17,0.8*(H207+Observaciones!$F207-F208-G208-Constantes!$D$14))</f>
        <v>1.1796422970284195</v>
      </c>
      <c r="F208" s="79">
        <f>IF(Observaciones!$F207&gt;0.05*Constantes!$D$18,((Observaciones!$F207-0.05*Constantes!$D$18)^2)/(Observaciones!$F207+0.95*Constantes!$D$18),0)</f>
        <v>0.15874726877067691</v>
      </c>
      <c r="G208" s="79">
        <f>MAX(0,H207+Observaciones!$F207-F208-Constantes!$D$13)</f>
        <v>0</v>
      </c>
      <c r="H208" s="79">
        <f>H207+Observaciones!$F207-F208-E208-G208-I207</f>
        <v>16.957507615558558</v>
      </c>
      <c r="I208" s="79">
        <f>MAX(0,(H208-Constantes!$D$14)*(1-EXP(-Constantes!$D$22)))</f>
        <v>0.32215742860715452</v>
      </c>
      <c r="J208" s="79">
        <f t="shared" si="27"/>
        <v>78.357808950606767</v>
      </c>
      <c r="K208" s="79">
        <f>MAX(0,(J208-Constantes!$D$13)*(1-EXP(-Constantes!$D$23)))</f>
        <v>0.34346229407357626</v>
      </c>
      <c r="L208" s="79">
        <f t="shared" si="28"/>
        <v>0.82436699145140768</v>
      </c>
      <c r="M208" s="79">
        <f>0.0526*F208*Observaciones!$F207^1.218</f>
        <v>8.4693701881660061E-2</v>
      </c>
      <c r="N208" s="79">
        <f>M208*Constantes!$D$29</f>
        <v>1.2569393853731979E-3</v>
      </c>
      <c r="O208" s="79">
        <f t="shared" si="29"/>
        <v>152.47327930491113</v>
      </c>
      <c r="P208" s="16"/>
      <c r="Q208" s="78">
        <v>202</v>
      </c>
      <c r="R208" s="136">
        <f>ETo!$I207*((1-Constantes!$E$19)*ETo!$K207+ETo!$L207)</f>
        <v>2.6068468557812552</v>
      </c>
      <c r="S208" s="79">
        <f>MIN(R208*Constantes!$E$17,0.8*(V207+Observaciones!$F207-T208-U208-Constantes!$D$14))</f>
        <v>1.5024081667504701</v>
      </c>
      <c r="T208" s="79">
        <f>IF(Observaciones!$F207&gt;0.05*Constantes!$E$18,((Observaciones!$F207-0.05*Constantes!$E$18)^2)/(Observaciones!$F207+0.95*Constantes!$E$18),0)</f>
        <v>0</v>
      </c>
      <c r="U208" s="79">
        <f>MAX(0,V207+Observaciones!$F207-T208-Constantes!$D$13)</f>
        <v>0</v>
      </c>
      <c r="V208" s="79">
        <f>V207+Observaciones!$F207-T208-S208-U208-W207</f>
        <v>16.442876167800737</v>
      </c>
      <c r="W208" s="79">
        <f>MAX(0,(V208-Constantes!$D$14)*(1-EXP(-Constantes!$D$22)))</f>
        <v>0.30462719224580159</v>
      </c>
      <c r="X208" s="79">
        <f t="shared" si="30"/>
        <v>81.520666565285723</v>
      </c>
      <c r="Y208" s="79">
        <f>MAX(0,(X208-Constantes!$D$13)*(1-EXP(-Constantes!$D$23)))</f>
        <v>0.37462668348499972</v>
      </c>
      <c r="Z208" s="79">
        <f t="shared" si="31"/>
        <v>0.67925387573080132</v>
      </c>
      <c r="AA208" s="79">
        <f>0.0526*T208*Observaciones!$F207^1.218</f>
        <v>0</v>
      </c>
      <c r="AB208" s="79">
        <f>AA208*Constantes!$E$29</f>
        <v>0</v>
      </c>
      <c r="AC208" s="79">
        <f t="shared" si="32"/>
        <v>0</v>
      </c>
      <c r="AD208" s="16"/>
      <c r="AE208" s="78">
        <v>202</v>
      </c>
      <c r="AF208" s="136">
        <f>ETo!$I207*((1-Constantes!$F$19)*ETo!$K207+ETo!$L207)</f>
        <v>2.5707821652582186</v>
      </c>
      <c r="AG208" s="79">
        <f>MIN(AF208*Constantes!$F$17,0.8*(AJ207+Observaciones!$F207-AH208-AI208-Constantes!$D$14))</f>
        <v>1.3814560789203827</v>
      </c>
      <c r="AH208" s="79">
        <f>IF(Observaciones!$F207&gt;0.05*Constantes!$F$18,((Observaciones!$F207-0.05*Constantes!$F$18)^2)/(Observaciones!$F207+0.95*Constantes!$F$18),0)</f>
        <v>0</v>
      </c>
      <c r="AI208" s="79">
        <f>MAX(0,AJ207+Observaciones!$F207-AH208-Constantes!$D$13)</f>
        <v>0</v>
      </c>
      <c r="AJ208" s="79">
        <f>AJ207+Observaciones!$F207-AH208-AG208-AI208-AK207</f>
        <v>16.683460560403027</v>
      </c>
      <c r="AK208" s="79">
        <f>MAX(0,(AJ208-Constantes!$D$14)*(1-EXP(-Constantes!$D$22)))</f>
        <v>0.3128223798612218</v>
      </c>
      <c r="AL208" s="79">
        <f t="shared" si="33"/>
        <v>81.877136204751906</v>
      </c>
      <c r="AM208" s="79">
        <f>MAX(0,(AL208-Constantes!$D$13)*(1-EXP(-Constantes!$D$23)))</f>
        <v>0.37813906374711331</v>
      </c>
      <c r="AN208" s="79">
        <f t="shared" si="34"/>
        <v>0.69096144360833511</v>
      </c>
      <c r="AO208" s="79">
        <f>0.0526*AH208*Observaciones!$F207^1.218</f>
        <v>0</v>
      </c>
      <c r="AP208" s="79">
        <f>AO208*Constantes!$F$29</f>
        <v>0</v>
      </c>
      <c r="AQ208" s="79">
        <f t="shared" si="35"/>
        <v>0</v>
      </c>
      <c r="AR208" s="16"/>
      <c r="AS208" s="78">
        <v>202</v>
      </c>
      <c r="AT208" s="79">
        <f>0.0526*Observaciones!$F207^2.218</f>
        <v>3.5745358455700194</v>
      </c>
      <c r="AU208" s="79">
        <f>IF(Observaciones!$F207&gt;0.05*$AY$7,((Observaciones!$F207-0.05*$AY$7)^2)/(Observaciones!$F207+0.95*$AY$7),0)</f>
        <v>0.62323226526715592</v>
      </c>
      <c r="AV208" s="79">
        <f>0.0526*AU208*Observaciones!$F207^1.218</f>
        <v>0.33250239885272398</v>
      </c>
      <c r="AW208" s="30"/>
      <c r="AX208" s="30"/>
      <c r="AY208" s="110"/>
      <c r="AZ208" s="41"/>
    </row>
    <row r="209" spans="2:52" s="3" customFormat="1" x14ac:dyDescent="0.3">
      <c r="B209" s="40"/>
      <c r="C209" s="78">
        <v>203</v>
      </c>
      <c r="D209" s="136">
        <f>ETo!$I208*((1-Constantes!$D$19)*ETo!$K208+ETo!$L208)</f>
        <v>2.5207019929872216</v>
      </c>
      <c r="E209" s="79">
        <f>MIN(D209*Constantes!$D$17,0.8*(H208+Observaciones!$F208-F209-G209-Constantes!$D$14))</f>
        <v>1.2629690107920291</v>
      </c>
      <c r="F209" s="79">
        <f>IF(Observaciones!$F208&gt;0.05*Constantes!$D$18,((Observaciones!$F208-0.05*Constantes!$D$18)^2)/(Observaciones!$F208+0.95*Constantes!$D$18),0)</f>
        <v>0</v>
      </c>
      <c r="G209" s="79">
        <f>MAX(0,H208+Observaciones!$F208-F209-Constantes!$D$13)</f>
        <v>0</v>
      </c>
      <c r="H209" s="79">
        <f>H208+Observaciones!$F208-F209-E209-G209-I208</f>
        <v>15.372381176159376</v>
      </c>
      <c r="I209" s="79">
        <f>MAX(0,(H209-Constantes!$D$14)*(1-EXP(-Constantes!$D$22)))</f>
        <v>0.26816220296293009</v>
      </c>
      <c r="J209" s="79">
        <f t="shared" si="27"/>
        <v>78.014346656533192</v>
      </c>
      <c r="K209" s="79">
        <f>MAX(0,(J209-Constantes!$D$13)*(1-EXP(-Constantes!$D$23)))</f>
        <v>0.34007807828372438</v>
      </c>
      <c r="L209" s="79">
        <f t="shared" si="28"/>
        <v>0.60824028124665452</v>
      </c>
      <c r="M209" s="79">
        <f>0.0526*F209*Observaciones!$F208^1.218</f>
        <v>0</v>
      </c>
      <c r="N209" s="79">
        <f>M209*Constantes!$D$29</f>
        <v>0</v>
      </c>
      <c r="O209" s="79">
        <f t="shared" si="29"/>
        <v>0</v>
      </c>
      <c r="P209" s="16"/>
      <c r="Q209" s="78">
        <v>203</v>
      </c>
      <c r="R209" s="136">
        <f>ETo!$I208*((1-Constantes!$E$19)*ETo!$K208+ETo!$L208)</f>
        <v>2.789910868340896</v>
      </c>
      <c r="S209" s="79">
        <f>MIN(R209*Constantes!$E$17,0.8*(V208+Observaciones!$F208-T209-U209-Constantes!$D$14))</f>
        <v>1.6079137383178064</v>
      </c>
      <c r="T209" s="79">
        <f>IF(Observaciones!$F208&gt;0.05*Constantes!$E$18,((Observaciones!$F208-0.05*Constantes!$E$18)^2)/(Observaciones!$F208+0.95*Constantes!$E$18),0)</f>
        <v>0</v>
      </c>
      <c r="U209" s="79">
        <f>MAX(0,V208+Observaciones!$F208-T209-Constantes!$D$13)</f>
        <v>0</v>
      </c>
      <c r="V209" s="79">
        <f>V208+Observaciones!$F208-T209-S209-U209-W208</f>
        <v>14.530335237237129</v>
      </c>
      <c r="W209" s="79">
        <f>MAX(0,(V209-Constantes!$D$14)*(1-EXP(-Constantes!$D$22)))</f>
        <v>0.23947902706931312</v>
      </c>
      <c r="X209" s="79">
        <f t="shared" si="30"/>
        <v>81.146039881800718</v>
      </c>
      <c r="Y209" s="79">
        <f>MAX(0,(X209-Constantes!$D$13)*(1-EXP(-Constantes!$D$23)))</f>
        <v>0.3709353975434978</v>
      </c>
      <c r="Z209" s="79">
        <f t="shared" si="31"/>
        <v>0.61041442461281092</v>
      </c>
      <c r="AA209" s="79">
        <f>0.0526*T209*Observaciones!$F208^1.218</f>
        <v>0</v>
      </c>
      <c r="AB209" s="79">
        <f>AA209*Constantes!$E$29</f>
        <v>0</v>
      </c>
      <c r="AC209" s="79">
        <f t="shared" si="32"/>
        <v>0</v>
      </c>
      <c r="AD209" s="16"/>
      <c r="AE209" s="78">
        <v>203</v>
      </c>
      <c r="AF209" s="136">
        <f>ETo!$I208*((1-Constantes!$F$19)*ETo!$K208+ETo!$L208)</f>
        <v>2.7514524575760855</v>
      </c>
      <c r="AG209" s="79">
        <f>MIN(AF209*Constantes!$F$17,0.8*(AJ208+Observaciones!$F208-AH209-AI209-Constantes!$D$14))</f>
        <v>1.4785425131487648</v>
      </c>
      <c r="AH209" s="79">
        <f>IF(Observaciones!$F208&gt;0.05*Constantes!$F$18,((Observaciones!$F208-0.05*Constantes!$F$18)^2)/(Observaciones!$F208+0.95*Constantes!$F$18),0)</f>
        <v>0</v>
      </c>
      <c r="AI209" s="79">
        <f>MAX(0,AJ208+Observaciones!$F208-AH209-Constantes!$D$13)</f>
        <v>0</v>
      </c>
      <c r="AJ209" s="79">
        <f>AJ208+Observaciones!$F208-AH209-AG209-AI209-AK208</f>
        <v>14.89209566739304</v>
      </c>
      <c r="AK209" s="79">
        <f>MAX(0,(AJ209-Constantes!$D$14)*(1-EXP(-Constantes!$D$22)))</f>
        <v>0.25180191537015045</v>
      </c>
      <c r="AL209" s="79">
        <f t="shared" si="33"/>
        <v>81.498997141004793</v>
      </c>
      <c r="AM209" s="79">
        <f>MAX(0,(AL209-Constantes!$D$13)*(1-EXP(-Constantes!$D$23)))</f>
        <v>0.37441316948630499</v>
      </c>
      <c r="AN209" s="79">
        <f t="shared" si="34"/>
        <v>0.62621508485645538</v>
      </c>
      <c r="AO209" s="79">
        <f>0.0526*AH209*Observaciones!$F208^1.218</f>
        <v>0</v>
      </c>
      <c r="AP209" s="79">
        <f>AO209*Constantes!$F$29</f>
        <v>0</v>
      </c>
      <c r="AQ209" s="79">
        <f t="shared" si="35"/>
        <v>0</v>
      </c>
      <c r="AR209" s="16"/>
      <c r="AS209" s="78">
        <v>203</v>
      </c>
      <c r="AT209" s="79">
        <f>0.0526*Observaciones!$F208^2.218</f>
        <v>0</v>
      </c>
      <c r="AU209" s="79">
        <f>IF(Observaciones!$F208&gt;0.05*$AY$7,((Observaciones!$F208-0.05*$AY$7)^2)/(Observaciones!$F208+0.95*$AY$7),0)</f>
        <v>0</v>
      </c>
      <c r="AV209" s="79">
        <f>0.0526*AU209*Observaciones!$F208^1.218</f>
        <v>0</v>
      </c>
      <c r="AW209" s="30"/>
      <c r="AX209" s="30"/>
      <c r="AY209" s="110"/>
      <c r="AZ209" s="41"/>
    </row>
    <row r="210" spans="2:52" s="3" customFormat="1" x14ac:dyDescent="0.3">
      <c r="B210" s="40"/>
      <c r="C210" s="78">
        <v>204</v>
      </c>
      <c r="D210" s="136">
        <f>ETo!$I209*((1-Constantes!$D$19)*ETo!$K209+ETo!$L209)</f>
        <v>2.4971131200964853</v>
      </c>
      <c r="E210" s="79">
        <f>MIN(D210*Constantes!$D$17,0.8*(H209+Observaciones!$F209-F210-G210-Constantes!$D$14))</f>
        <v>1.2511500748196707</v>
      </c>
      <c r="F210" s="79">
        <f>IF(Observaciones!$F209&gt;0.05*Constantes!$D$18,((Observaciones!$F209-0.05*Constantes!$D$18)^2)/(Observaciones!$F209+0.95*Constantes!$D$18),0)</f>
        <v>0</v>
      </c>
      <c r="G210" s="79">
        <f>MAX(0,H209+Observaciones!$F209-F210-Constantes!$D$13)</f>
        <v>0</v>
      </c>
      <c r="H210" s="79">
        <f>H209+Observaciones!$F209-F210-E210-G210-I209</f>
        <v>13.853068898376774</v>
      </c>
      <c r="I210" s="79">
        <f>MAX(0,(H210-Constantes!$D$14)*(1-EXP(-Constantes!$D$22)))</f>
        <v>0.21640884927209997</v>
      </c>
      <c r="J210" s="79">
        <f t="shared" si="27"/>
        <v>77.674268578249468</v>
      </c>
      <c r="K210" s="79">
        <f>MAX(0,(J210-Constantes!$D$13)*(1-EXP(-Constantes!$D$23)))</f>
        <v>0.33672720797810729</v>
      </c>
      <c r="L210" s="79">
        <f t="shared" si="28"/>
        <v>0.55313605725020731</v>
      </c>
      <c r="M210" s="79">
        <f>0.0526*F210*Observaciones!$F209^1.218</f>
        <v>0</v>
      </c>
      <c r="N210" s="79">
        <f>M210*Constantes!$D$29</f>
        <v>0</v>
      </c>
      <c r="O210" s="79">
        <f t="shared" si="29"/>
        <v>0</v>
      </c>
      <c r="P210" s="16"/>
      <c r="Q210" s="78">
        <v>204</v>
      </c>
      <c r="R210" s="136">
        <f>ETo!$I209*((1-Constantes!$E$19)*ETo!$K209+ETo!$L209)</f>
        <v>2.7635770276987484</v>
      </c>
      <c r="S210" s="79">
        <f>MIN(R210*Constantes!$E$17,0.8*(V209+Observaciones!$F209-T210-U210-Constantes!$D$14))</f>
        <v>1.5927367143376958</v>
      </c>
      <c r="T210" s="79">
        <f>IF(Observaciones!$F209&gt;0.05*Constantes!$E$18,((Observaciones!$F209-0.05*Constantes!$E$18)^2)/(Observaciones!$F209+0.95*Constantes!$E$18),0)</f>
        <v>0</v>
      </c>
      <c r="U210" s="79">
        <f>MAX(0,V209+Observaciones!$F209-T210-Constantes!$D$13)</f>
        <v>0</v>
      </c>
      <c r="V210" s="79">
        <f>V209+Observaciones!$F209-T210-S210-U210-W209</f>
        <v>12.69811949583012</v>
      </c>
      <c r="W210" s="79">
        <f>MAX(0,(V210-Constantes!$D$14)*(1-EXP(-Constantes!$D$22)))</f>
        <v>0.17706703271530463</v>
      </c>
      <c r="X210" s="79">
        <f t="shared" si="30"/>
        <v>80.775104484257227</v>
      </c>
      <c r="Y210" s="79">
        <f>MAX(0,(X210-Constantes!$D$13)*(1-EXP(-Constantes!$D$23)))</f>
        <v>0.36728048272157343</v>
      </c>
      <c r="Z210" s="79">
        <f t="shared" si="31"/>
        <v>0.54434751543687809</v>
      </c>
      <c r="AA210" s="79">
        <f>0.0526*T210*Observaciones!$F209^1.218</f>
        <v>0</v>
      </c>
      <c r="AB210" s="79">
        <f>AA210*Constantes!$E$29</f>
        <v>0</v>
      </c>
      <c r="AC210" s="79">
        <f t="shared" si="32"/>
        <v>0</v>
      </c>
      <c r="AD210" s="16"/>
      <c r="AE210" s="78">
        <v>204</v>
      </c>
      <c r="AF210" s="136">
        <f>ETo!$I209*((1-Constantes!$F$19)*ETo!$K209+ETo!$L209)</f>
        <v>2.7255107551841395</v>
      </c>
      <c r="AG210" s="79">
        <f>MIN(AF210*Constantes!$F$17,0.8*(AJ209+Observaciones!$F209-AH210-AI210-Constantes!$D$14))</f>
        <v>1.4646022723336518</v>
      </c>
      <c r="AH210" s="79">
        <f>IF(Observaciones!$F209&gt;0.05*Constantes!$F$18,((Observaciones!$F209-0.05*Constantes!$F$18)^2)/(Observaciones!$F209+0.95*Constantes!$F$18),0)</f>
        <v>0</v>
      </c>
      <c r="AI210" s="79">
        <f>MAX(0,AJ209+Observaciones!$F209-AH210-Constantes!$D$13)</f>
        <v>0</v>
      </c>
      <c r="AJ210" s="79">
        <f>AJ209+Observaciones!$F209-AH210-AG210-AI210-AK209</f>
        <v>13.175691479689238</v>
      </c>
      <c r="AK210" s="79">
        <f>MAX(0,(AJ210-Constantes!$D$14)*(1-EXP(-Constantes!$D$22)))</f>
        <v>0.19333488768819057</v>
      </c>
      <c r="AL210" s="79">
        <f t="shared" si="33"/>
        <v>81.12458397151849</v>
      </c>
      <c r="AM210" s="79">
        <f>MAX(0,(AL210-Constantes!$D$13)*(1-EXP(-Constantes!$D$23)))</f>
        <v>0.37072398734908735</v>
      </c>
      <c r="AN210" s="79">
        <f t="shared" si="34"/>
        <v>0.56405887503727792</v>
      </c>
      <c r="AO210" s="79">
        <f>0.0526*AH210*Observaciones!$F209^1.218</f>
        <v>0</v>
      </c>
      <c r="AP210" s="79">
        <f>AO210*Constantes!$F$29</f>
        <v>0</v>
      </c>
      <c r="AQ210" s="79">
        <f t="shared" si="35"/>
        <v>0</v>
      </c>
      <c r="AR210" s="16"/>
      <c r="AS210" s="78">
        <v>204</v>
      </c>
      <c r="AT210" s="79">
        <f>0.0526*Observaciones!$F209^2.218</f>
        <v>0</v>
      </c>
      <c r="AU210" s="79">
        <f>IF(Observaciones!$F209&gt;0.05*$AY$7,((Observaciones!$F209-0.05*$AY$7)^2)/(Observaciones!$F209+0.95*$AY$7),0)</f>
        <v>0</v>
      </c>
      <c r="AV210" s="79">
        <f>0.0526*AU210*Observaciones!$F209^1.218</f>
        <v>0</v>
      </c>
      <c r="AW210" s="30"/>
      <c r="AX210" s="30"/>
      <c r="AY210" s="110"/>
      <c r="AZ210" s="41"/>
    </row>
    <row r="211" spans="2:52" s="3" customFormat="1" x14ac:dyDescent="0.3">
      <c r="B211" s="40"/>
      <c r="C211" s="78">
        <v>205</v>
      </c>
      <c r="D211" s="136">
        <f>ETo!$I210*((1-Constantes!$D$19)*ETo!$K210+ETo!$L210)</f>
        <v>2.5599564159093275</v>
      </c>
      <c r="E211" s="79">
        <f>MIN(D211*Constantes!$D$17,0.8*(H210+Observaciones!$F210-F211-G211-Constantes!$D$14))</f>
        <v>1.2826369921024223</v>
      </c>
      <c r="F211" s="79">
        <f>IF(Observaciones!$F210&gt;0.05*Constantes!$D$18,((Observaciones!$F210-0.05*Constantes!$D$18)^2)/(Observaciones!$F210+0.95*Constantes!$D$18),0)</f>
        <v>0</v>
      </c>
      <c r="G211" s="79">
        <f>MAX(0,H210+Observaciones!$F210-F211-Constantes!$D$13)</f>
        <v>0</v>
      </c>
      <c r="H211" s="79">
        <f>H210+Observaciones!$F210-F211-E211-G211-I210</f>
        <v>12.354023057002253</v>
      </c>
      <c r="I211" s="79">
        <f>MAX(0,(H211-Constantes!$D$14)*(1-EXP(-Constantes!$D$22)))</f>
        <v>0.16534584480494019</v>
      </c>
      <c r="J211" s="79">
        <f t="shared" si="27"/>
        <v>77.337541370271367</v>
      </c>
      <c r="K211" s="79">
        <f>MAX(0,(J211-Constantes!$D$13)*(1-EXP(-Constantes!$D$23)))</f>
        <v>0.33340935459572668</v>
      </c>
      <c r="L211" s="79">
        <f t="shared" si="28"/>
        <v>0.49875519940066687</v>
      </c>
      <c r="M211" s="79">
        <f>0.0526*F211*Observaciones!$F210^1.218</f>
        <v>0</v>
      </c>
      <c r="N211" s="79">
        <f>M211*Constantes!$D$29</f>
        <v>0</v>
      </c>
      <c r="O211" s="79">
        <f t="shared" si="29"/>
        <v>0</v>
      </c>
      <c r="P211" s="16"/>
      <c r="Q211" s="78">
        <v>205</v>
      </c>
      <c r="R211" s="136">
        <f>ETo!$I210*((1-Constantes!$E$19)*ETo!$K210+ETo!$L210)</f>
        <v>2.8322866630049739</v>
      </c>
      <c r="S211" s="79">
        <f>MIN(R211*Constantes!$E$17,0.8*(V210+Observaciones!$F210-T211-U211-Constantes!$D$14))</f>
        <v>1.6323362470028329</v>
      </c>
      <c r="T211" s="79">
        <f>IF(Observaciones!$F210&gt;0.05*Constantes!$E$18,((Observaciones!$F210-0.05*Constantes!$E$18)^2)/(Observaciones!$F210+0.95*Constantes!$E$18),0)</f>
        <v>0</v>
      </c>
      <c r="U211" s="79">
        <f>MAX(0,V210+Observaciones!$F210-T211-Constantes!$D$13)</f>
        <v>0</v>
      </c>
      <c r="V211" s="79">
        <f>V210+Observaciones!$F210-T211-S211-U211-W210</f>
        <v>10.888716216111982</v>
      </c>
      <c r="W211" s="79">
        <f>MAX(0,(V211-Constantes!$D$14)*(1-EXP(-Constantes!$D$22)))</f>
        <v>0.11543211455268039</v>
      </c>
      <c r="X211" s="79">
        <f t="shared" si="30"/>
        <v>80.407824001535658</v>
      </c>
      <c r="Y211" s="79">
        <f>MAX(0,(X211-Constantes!$D$13)*(1-EXP(-Constantes!$D$23)))</f>
        <v>0.3636615806459223</v>
      </c>
      <c r="Z211" s="79">
        <f t="shared" si="31"/>
        <v>0.47909369519860268</v>
      </c>
      <c r="AA211" s="79">
        <f>0.0526*T211*Observaciones!$F210^1.218</f>
        <v>0</v>
      </c>
      <c r="AB211" s="79">
        <f>AA211*Constantes!$E$29</f>
        <v>0</v>
      </c>
      <c r="AC211" s="79">
        <f t="shared" si="32"/>
        <v>0</v>
      </c>
      <c r="AD211" s="16"/>
      <c r="AE211" s="78">
        <v>205</v>
      </c>
      <c r="AF211" s="136">
        <f>ETo!$I210*((1-Constantes!$F$19)*ETo!$K210+ETo!$L210)</f>
        <v>2.7933823419913093</v>
      </c>
      <c r="AG211" s="79">
        <f>MIN(AF211*Constantes!$F$17,0.8*(AJ210+Observaciones!$F210-AH211-AI211-Constantes!$D$14))</f>
        <v>1.50107429141323</v>
      </c>
      <c r="AH211" s="79">
        <f>IF(Observaciones!$F210&gt;0.05*Constantes!$F$18,((Observaciones!$F210-0.05*Constantes!$F$18)^2)/(Observaciones!$F210+0.95*Constantes!$F$18),0)</f>
        <v>0</v>
      </c>
      <c r="AI211" s="79">
        <f>MAX(0,AJ210+Observaciones!$F210-AH211-Constantes!$D$13)</f>
        <v>0</v>
      </c>
      <c r="AJ211" s="79">
        <f>AJ210+Observaciones!$F210-AH211-AG211-AI211-AK210</f>
        <v>11.481282300587818</v>
      </c>
      <c r="AK211" s="79">
        <f>MAX(0,(AJ211-Constantes!$D$14)*(1-EXP(-Constantes!$D$22)))</f>
        <v>0.13561709074455741</v>
      </c>
      <c r="AL211" s="79">
        <f t="shared" si="33"/>
        <v>80.753859984169409</v>
      </c>
      <c r="AM211" s="79">
        <f>MAX(0,(AL211-Constantes!$D$13)*(1-EXP(-Constantes!$D$23)))</f>
        <v>0.36707115560216247</v>
      </c>
      <c r="AN211" s="79">
        <f t="shared" si="34"/>
        <v>0.50268824634671994</v>
      </c>
      <c r="AO211" s="79">
        <f>0.0526*AH211*Observaciones!$F210^1.218</f>
        <v>0</v>
      </c>
      <c r="AP211" s="79">
        <f>AO211*Constantes!$F$29</f>
        <v>0</v>
      </c>
      <c r="AQ211" s="79">
        <f t="shared" si="35"/>
        <v>0</v>
      </c>
      <c r="AR211" s="16"/>
      <c r="AS211" s="78">
        <v>205</v>
      </c>
      <c r="AT211" s="79">
        <f>0.0526*Observaciones!$F210^2.218</f>
        <v>0</v>
      </c>
      <c r="AU211" s="79">
        <f>IF(Observaciones!$F210&gt;0.05*$AY$7,((Observaciones!$F210-0.05*$AY$7)^2)/(Observaciones!$F210+0.95*$AY$7),0)</f>
        <v>0</v>
      </c>
      <c r="AV211" s="79">
        <f>0.0526*AU211*Observaciones!$F210^1.218</f>
        <v>0</v>
      </c>
      <c r="AW211" s="30"/>
      <c r="AX211" s="30"/>
      <c r="AY211" s="110"/>
      <c r="AZ211" s="41"/>
    </row>
    <row r="212" spans="2:52" s="3" customFormat="1" x14ac:dyDescent="0.3">
      <c r="B212" s="40"/>
      <c r="C212" s="78">
        <v>206</v>
      </c>
      <c r="D212" s="136">
        <f>ETo!$I211*((1-Constantes!$D$19)*ETo!$K211+ETo!$L211)</f>
        <v>2.5726196388703859</v>
      </c>
      <c r="E212" s="79">
        <f>MIN(D212*Constantes!$D$17,0.8*(H211+Observaciones!$F211-F212-G212-Constantes!$D$14))</f>
        <v>1.2889817556726744</v>
      </c>
      <c r="F212" s="79">
        <f>IF(Observaciones!$F211&gt;0.05*Constantes!$D$18,((Observaciones!$F211-0.05*Constantes!$D$18)^2)/(Observaciones!$F211+0.95*Constantes!$D$18),0)</f>
        <v>0</v>
      </c>
      <c r="G212" s="79">
        <f>MAX(0,H211+Observaciones!$F211-F212-Constantes!$D$13)</f>
        <v>0</v>
      </c>
      <c r="H212" s="79">
        <f>H211+Observaciones!$F211-F212-E212-G212-I211</f>
        <v>10.899695456524638</v>
      </c>
      <c r="I212" s="79">
        <f>MAX(0,(H212-Constantes!$D$14)*(1-EXP(-Constantes!$D$22)))</f>
        <v>0.11580610778675214</v>
      </c>
      <c r="J212" s="79">
        <f t="shared" si="27"/>
        <v>77.004132015675637</v>
      </c>
      <c r="K212" s="79">
        <f>MAX(0,(J212-Constantes!$D$13)*(1-EXP(-Constantes!$D$23)))</f>
        <v>0.33012419281297362</v>
      </c>
      <c r="L212" s="79">
        <f t="shared" si="28"/>
        <v>0.44593030059972577</v>
      </c>
      <c r="M212" s="79">
        <f>0.0526*F212*Observaciones!$F211^1.218</f>
        <v>0</v>
      </c>
      <c r="N212" s="79">
        <f>M212*Constantes!$D$29</f>
        <v>0</v>
      </c>
      <c r="O212" s="79">
        <f t="shared" si="29"/>
        <v>0</v>
      </c>
      <c r="P212" s="16"/>
      <c r="Q212" s="78">
        <v>206</v>
      </c>
      <c r="R212" s="136">
        <f>ETo!$I211*((1-Constantes!$E$19)*ETo!$K211+ETo!$L211)</f>
        <v>2.845808409556613</v>
      </c>
      <c r="S212" s="79">
        <f>MIN(R212*Constantes!$E$17,0.8*(V211+Observaciones!$F211-T212-U212-Constantes!$D$14))</f>
        <v>1.6401292565549126</v>
      </c>
      <c r="T212" s="79">
        <f>IF(Observaciones!$F211&gt;0.05*Constantes!$E$18,((Observaciones!$F211-0.05*Constantes!$E$18)^2)/(Observaciones!$F211+0.95*Constantes!$E$18),0)</f>
        <v>0</v>
      </c>
      <c r="U212" s="79">
        <f>MAX(0,V211+Observaciones!$F211-T212-Constantes!$D$13)</f>
        <v>0</v>
      </c>
      <c r="V212" s="79">
        <f>V211+Observaciones!$F211-T212-S212-U212-W211</f>
        <v>9.1331548450043893</v>
      </c>
      <c r="W212" s="79">
        <f>MAX(0,(V212-Constantes!$D$14)*(1-EXP(-Constantes!$D$22)))</f>
        <v>5.5631249455024283E-2</v>
      </c>
      <c r="X212" s="79">
        <f t="shared" si="30"/>
        <v>80.044162420889734</v>
      </c>
      <c r="Y212" s="79">
        <f>MAX(0,(X212-Constantes!$D$13)*(1-EXP(-Constantes!$D$23)))</f>
        <v>0.36007833647437787</v>
      </c>
      <c r="Z212" s="79">
        <f t="shared" si="31"/>
        <v>0.41570958592940216</v>
      </c>
      <c r="AA212" s="79">
        <f>0.0526*T212*Observaciones!$F211^1.218</f>
        <v>0</v>
      </c>
      <c r="AB212" s="79">
        <f>AA212*Constantes!$E$29</f>
        <v>0</v>
      </c>
      <c r="AC212" s="79">
        <f t="shared" si="32"/>
        <v>0</v>
      </c>
      <c r="AD212" s="16"/>
      <c r="AE212" s="78">
        <v>206</v>
      </c>
      <c r="AF212" s="136">
        <f>ETo!$I211*((1-Constantes!$F$19)*ETo!$K211+ETo!$L211)</f>
        <v>2.8067814423157222</v>
      </c>
      <c r="AG212" s="79">
        <f>MIN(AF212*Constantes!$F$17,0.8*(AJ211+Observaciones!$F211-AH212-AI212-Constantes!$D$14))</f>
        <v>1.5082745391998273</v>
      </c>
      <c r="AH212" s="79">
        <f>IF(Observaciones!$F211&gt;0.05*Constantes!$F$18,((Observaciones!$F211-0.05*Constantes!$F$18)^2)/(Observaciones!$F211+0.95*Constantes!$F$18),0)</f>
        <v>0</v>
      </c>
      <c r="AI212" s="79">
        <f>MAX(0,AJ211+Observaciones!$F211-AH212-Constantes!$D$13)</f>
        <v>0</v>
      </c>
      <c r="AJ212" s="79">
        <f>AJ211+Observaciones!$F211-AH212-AG212-AI212-AK211</f>
        <v>9.8373906706434333</v>
      </c>
      <c r="AK212" s="79">
        <f>MAX(0,(AJ212-Constantes!$D$14)*(1-EXP(-Constantes!$D$22)))</f>
        <v>7.9620106978932459E-2</v>
      </c>
      <c r="AL212" s="79">
        <f t="shared" si="33"/>
        <v>80.386788828567248</v>
      </c>
      <c r="AM212" s="79">
        <f>MAX(0,(AL212-Constantes!$D$13)*(1-EXP(-Constantes!$D$23)))</f>
        <v>0.36345431607647671</v>
      </c>
      <c r="AN212" s="79">
        <f t="shared" si="34"/>
        <v>0.44307442305540917</v>
      </c>
      <c r="AO212" s="79">
        <f>0.0526*AH212*Observaciones!$F211^1.218</f>
        <v>0</v>
      </c>
      <c r="AP212" s="79">
        <f>AO212*Constantes!$F$29</f>
        <v>0</v>
      </c>
      <c r="AQ212" s="79">
        <f t="shared" si="35"/>
        <v>0</v>
      </c>
      <c r="AR212" s="16"/>
      <c r="AS212" s="78">
        <v>206</v>
      </c>
      <c r="AT212" s="79">
        <f>0.0526*Observaciones!$F211^2.218</f>
        <v>0</v>
      </c>
      <c r="AU212" s="79">
        <f>IF(Observaciones!$F211&gt;0.05*$AY$7,((Observaciones!$F211-0.05*$AY$7)^2)/(Observaciones!$F211+0.95*$AY$7),0)</f>
        <v>0</v>
      </c>
      <c r="AV212" s="79">
        <f>0.0526*AU212*Observaciones!$F211^1.218</f>
        <v>0</v>
      </c>
      <c r="AW212" s="30"/>
      <c r="AX212" s="30"/>
      <c r="AY212" s="110"/>
      <c r="AZ212" s="41"/>
    </row>
    <row r="213" spans="2:52" s="3" customFormat="1" x14ac:dyDescent="0.3">
      <c r="B213" s="40"/>
      <c r="C213" s="78">
        <v>207</v>
      </c>
      <c r="D213" s="136">
        <f>ETo!$I212*((1-Constantes!$D$19)*ETo!$K212+ETo!$L212)</f>
        <v>2.5134114463373982</v>
      </c>
      <c r="E213" s="79">
        <f>MIN(D213*Constantes!$D$17,0.8*(H212+Observaciones!$F212-F213-G213-Constantes!$D$14))</f>
        <v>1.2593161654671643</v>
      </c>
      <c r="F213" s="79">
        <f>IF(Observaciones!$F212&gt;0.05*Constantes!$D$18,((Observaciones!$F212-0.05*Constantes!$D$18)^2)/(Observaciones!$F212+0.95*Constantes!$D$18),0)</f>
        <v>0</v>
      </c>
      <c r="G213" s="79">
        <f>MAX(0,H212+Observaciones!$F212-F213-Constantes!$D$13)</f>
        <v>0</v>
      </c>
      <c r="H213" s="79">
        <f>H212+Observaciones!$F212-F213-E213-G213-I212</f>
        <v>9.5245731832707214</v>
      </c>
      <c r="I213" s="79">
        <f>MAX(0,(H213-Constantes!$D$14)*(1-EXP(-Constantes!$D$22)))</f>
        <v>6.8964394982512139E-2</v>
      </c>
      <c r="J213" s="79">
        <f t="shared" si="27"/>
        <v>76.674007822862663</v>
      </c>
      <c r="K213" s="79">
        <f>MAX(0,(J213-Constantes!$D$13)*(1-EXP(-Constantes!$D$23)))</f>
        <v>0.32687140051173064</v>
      </c>
      <c r="L213" s="79">
        <f t="shared" si="28"/>
        <v>0.39583579549424275</v>
      </c>
      <c r="M213" s="79">
        <f>0.0526*F213*Observaciones!$F212^1.218</f>
        <v>0</v>
      </c>
      <c r="N213" s="79">
        <f>M213*Constantes!$D$29</f>
        <v>0</v>
      </c>
      <c r="O213" s="79">
        <f t="shared" si="29"/>
        <v>0</v>
      </c>
      <c r="P213" s="16"/>
      <c r="Q213" s="78">
        <v>207</v>
      </c>
      <c r="R213" s="136">
        <f>ETo!$I212*((1-Constantes!$E$19)*ETo!$K212+ETo!$L212)</f>
        <v>2.7802854208360741</v>
      </c>
      <c r="S213" s="79">
        <f>MIN(R213*Constantes!$E$17,0.8*(V212+Observaciones!$F212-T213-U213-Constantes!$D$14))</f>
        <v>1.3065238760035116</v>
      </c>
      <c r="T213" s="79">
        <f>IF(Observaciones!$F212&gt;0.05*Constantes!$E$18,((Observaciones!$F212-0.05*Constantes!$E$18)^2)/(Observaciones!$F212+0.95*Constantes!$E$18),0)</f>
        <v>0</v>
      </c>
      <c r="U213" s="79">
        <f>MAX(0,V212+Observaciones!$F212-T213-Constantes!$D$13)</f>
        <v>0</v>
      </c>
      <c r="V213" s="79">
        <f>V212+Observaciones!$F212-T213-S213-U213-W212</f>
        <v>7.7709997195458529</v>
      </c>
      <c r="W213" s="79">
        <f>MAX(0,(V213-Constantes!$D$14)*(1-EXP(-Constantes!$D$22)))</f>
        <v>9.2312453080690242E-3</v>
      </c>
      <c r="X213" s="79">
        <f t="shared" si="30"/>
        <v>79.68408408441536</v>
      </c>
      <c r="Y213" s="79">
        <f>MAX(0,(X213-Constantes!$D$13)*(1-EXP(-Constantes!$D$23)))</f>
        <v>0.35653039886111793</v>
      </c>
      <c r="Z213" s="79">
        <f t="shared" si="31"/>
        <v>0.36576164416918694</v>
      </c>
      <c r="AA213" s="79">
        <f>0.0526*T213*Observaciones!$F212^1.218</f>
        <v>0</v>
      </c>
      <c r="AB213" s="79">
        <f>AA213*Constantes!$E$29</f>
        <v>0</v>
      </c>
      <c r="AC213" s="79">
        <f t="shared" si="32"/>
        <v>0</v>
      </c>
      <c r="AD213" s="16"/>
      <c r="AE213" s="78">
        <v>207</v>
      </c>
      <c r="AF213" s="136">
        <f>ETo!$I212*((1-Constantes!$F$19)*ETo!$K212+ETo!$L212)</f>
        <v>2.742160567336263</v>
      </c>
      <c r="AG213" s="79">
        <f>MIN(AF213*Constantes!$F$17,0.8*(AJ212+Observaciones!$F212-AH213-AI213-Constantes!$D$14))</f>
        <v>1.4735493486442279</v>
      </c>
      <c r="AH213" s="79">
        <f>IF(Observaciones!$F212&gt;0.05*Constantes!$F$18,((Observaciones!$F212-0.05*Constantes!$F$18)^2)/(Observaciones!$F212+0.95*Constantes!$F$18),0)</f>
        <v>0</v>
      </c>
      <c r="AI213" s="79">
        <f>MAX(0,AJ212+Observaciones!$F212-AH213-Constantes!$D$13)</f>
        <v>0</v>
      </c>
      <c r="AJ213" s="79">
        <f>AJ212+Observaciones!$F212-AH213-AG213-AI213-AK212</f>
        <v>8.2842212150202723</v>
      </c>
      <c r="AK213" s="79">
        <f>MAX(0,(AJ213-Constantes!$D$14)*(1-EXP(-Constantes!$D$22)))</f>
        <v>2.6713453518608491E-2</v>
      </c>
      <c r="AL213" s="79">
        <f t="shared" si="33"/>
        <v>80.023334512490777</v>
      </c>
      <c r="AM213" s="79">
        <f>MAX(0,(AL213-Constantes!$D$13)*(1-EXP(-Constantes!$D$23)))</f>
        <v>0.35987311413210166</v>
      </c>
      <c r="AN213" s="79">
        <f t="shared" si="34"/>
        <v>0.38658656765071014</v>
      </c>
      <c r="AO213" s="79">
        <f>0.0526*AH213*Observaciones!$F212^1.218</f>
        <v>0</v>
      </c>
      <c r="AP213" s="79">
        <f>AO213*Constantes!$F$29</f>
        <v>0</v>
      </c>
      <c r="AQ213" s="79">
        <f t="shared" si="35"/>
        <v>0</v>
      </c>
      <c r="AR213" s="16"/>
      <c r="AS213" s="78">
        <v>207</v>
      </c>
      <c r="AT213" s="79">
        <f>0.0526*Observaciones!$F212^2.218</f>
        <v>0</v>
      </c>
      <c r="AU213" s="79">
        <f>IF(Observaciones!$F212&gt;0.05*$AY$7,((Observaciones!$F212-0.05*$AY$7)^2)/(Observaciones!$F212+0.95*$AY$7),0)</f>
        <v>0</v>
      </c>
      <c r="AV213" s="79">
        <f>0.0526*AU213*Observaciones!$F212^1.218</f>
        <v>0</v>
      </c>
      <c r="AW213" s="30"/>
      <c r="AX213" s="30"/>
      <c r="AY213" s="110"/>
      <c r="AZ213" s="41"/>
    </row>
    <row r="214" spans="2:52" s="3" customFormat="1" x14ac:dyDescent="0.3">
      <c r="B214" s="40"/>
      <c r="C214" s="78">
        <v>208</v>
      </c>
      <c r="D214" s="136">
        <f>ETo!$I213*((1-Constantes!$D$19)*ETo!$K213+ETo!$L213)</f>
        <v>2.5202727000064571</v>
      </c>
      <c r="E214" s="79">
        <f>MIN(D214*Constantes!$D$17,0.8*(H213+Observaciones!$F213-F214-G214-Constantes!$D$14))</f>
        <v>1.2627539184357075</v>
      </c>
      <c r="F214" s="79">
        <f>IF(Observaciones!$F213&gt;0.05*Constantes!$D$18,((Observaciones!$F213-0.05*Constantes!$D$18)^2)/(Observaciones!$F213+0.95*Constantes!$D$18),0)</f>
        <v>0</v>
      </c>
      <c r="G214" s="79">
        <f>MAX(0,H213+Observaciones!$F213-F214-Constantes!$D$13)</f>
        <v>0</v>
      </c>
      <c r="H214" s="79">
        <f>H213+Observaciones!$F213-F214-E214-G214-I213</f>
        <v>8.1928548698525017</v>
      </c>
      <c r="I214" s="79">
        <f>MAX(0,(H214-Constantes!$D$14)*(1-EXP(-Constantes!$D$22)))</f>
        <v>2.3601180389474528E-2</v>
      </c>
      <c r="J214" s="79">
        <f t="shared" si="27"/>
        <v>76.347136422350928</v>
      </c>
      <c r="K214" s="79">
        <f>MAX(0,(J214-Constantes!$D$13)*(1-EXP(-Constantes!$D$23)))</f>
        <v>0.32365065874778659</v>
      </c>
      <c r="L214" s="79">
        <f t="shared" si="28"/>
        <v>0.3472518391372611</v>
      </c>
      <c r="M214" s="79">
        <f>0.0526*F214*Observaciones!$F213^1.218</f>
        <v>0</v>
      </c>
      <c r="N214" s="79">
        <f>M214*Constantes!$D$29</f>
        <v>0</v>
      </c>
      <c r="O214" s="79">
        <f t="shared" si="29"/>
        <v>0</v>
      </c>
      <c r="P214" s="16"/>
      <c r="Q214" s="78">
        <v>208</v>
      </c>
      <c r="R214" s="136">
        <f>ETo!$I213*((1-Constantes!$E$19)*ETo!$K213+ETo!$L213)</f>
        <v>2.7874097712711401</v>
      </c>
      <c r="S214" s="79">
        <f>MIN(R214*Constantes!$E$17,0.8*(V213+Observaciones!$F213-T214-U214-Constantes!$D$14))</f>
        <v>0.21679977563668232</v>
      </c>
      <c r="T214" s="79">
        <f>IF(Observaciones!$F213&gt;0.05*Constantes!$E$18,((Observaciones!$F213-0.05*Constantes!$E$18)^2)/(Observaciones!$F213+0.95*Constantes!$E$18),0)</f>
        <v>0</v>
      </c>
      <c r="U214" s="79">
        <f>MAX(0,V213+Observaciones!$F213-T214-Constantes!$D$13)</f>
        <v>0</v>
      </c>
      <c r="V214" s="79">
        <f>V213+Observaciones!$F213-T214-S214-U214-W213</f>
        <v>7.5449686986011022</v>
      </c>
      <c r="W214" s="79">
        <f>MAX(0,(V214-Constantes!$D$14)*(1-EXP(-Constantes!$D$22)))</f>
        <v>1.5317989578257011E-3</v>
      </c>
      <c r="X214" s="79">
        <f t="shared" si="30"/>
        <v>79.327553685554236</v>
      </c>
      <c r="Y214" s="79">
        <f>MAX(0,(X214-Constantes!$D$13)*(1-EXP(-Constantes!$D$23)))</f>
        <v>0.3530174199222143</v>
      </c>
      <c r="Z214" s="79">
        <f t="shared" si="31"/>
        <v>0.35454921888003998</v>
      </c>
      <c r="AA214" s="79">
        <f>0.0526*T214*Observaciones!$F213^1.218</f>
        <v>0</v>
      </c>
      <c r="AB214" s="79">
        <f>AA214*Constantes!$E$29</f>
        <v>0</v>
      </c>
      <c r="AC214" s="79">
        <f t="shared" si="32"/>
        <v>0</v>
      </c>
      <c r="AD214" s="16"/>
      <c r="AE214" s="78">
        <v>208</v>
      </c>
      <c r="AF214" s="136">
        <f>ETo!$I213*((1-Constantes!$F$19)*ETo!$K213+ETo!$L213)</f>
        <v>2.7492473325190421</v>
      </c>
      <c r="AG214" s="79">
        <f>MIN(AF214*Constantes!$F$17,0.8*(AJ213+Observaciones!$F213-AH214-AI214-Constantes!$D$14))</f>
        <v>0.62737697201621789</v>
      </c>
      <c r="AH214" s="79">
        <f>IF(Observaciones!$F213&gt;0.05*Constantes!$F$18,((Observaciones!$F213-0.05*Constantes!$F$18)^2)/(Observaciones!$F213+0.95*Constantes!$F$18),0)</f>
        <v>0</v>
      </c>
      <c r="AI214" s="79">
        <f>MAX(0,AJ213+Observaciones!$F213-AH214-Constantes!$D$13)</f>
        <v>0</v>
      </c>
      <c r="AJ214" s="79">
        <f>AJ213+Observaciones!$F213-AH214-AG214-AI214-AK213</f>
        <v>7.6301307894854462</v>
      </c>
      <c r="AK214" s="79">
        <f>MAX(0,(AJ214-Constantes!$D$14)*(1-EXP(-Constantes!$D$22)))</f>
        <v>4.4327324097824007E-3</v>
      </c>
      <c r="AL214" s="79">
        <f t="shared" si="33"/>
        <v>79.663461398358677</v>
      </c>
      <c r="AM214" s="79">
        <f>MAX(0,(AL214-Constantes!$D$13)*(1-EXP(-Constantes!$D$23)))</f>
        <v>0.35632719862346035</v>
      </c>
      <c r="AN214" s="79">
        <f t="shared" si="34"/>
        <v>0.36075993103324278</v>
      </c>
      <c r="AO214" s="79">
        <f>0.0526*AH214*Observaciones!$F213^1.218</f>
        <v>0</v>
      </c>
      <c r="AP214" s="79">
        <f>AO214*Constantes!$F$29</f>
        <v>0</v>
      </c>
      <c r="AQ214" s="79">
        <f t="shared" si="35"/>
        <v>0</v>
      </c>
      <c r="AR214" s="16"/>
      <c r="AS214" s="78">
        <v>208</v>
      </c>
      <c r="AT214" s="79">
        <f>0.0526*Observaciones!$F213^2.218</f>
        <v>0</v>
      </c>
      <c r="AU214" s="79">
        <f>IF(Observaciones!$F213&gt;0.05*$AY$7,((Observaciones!$F213-0.05*$AY$7)^2)/(Observaciones!$F213+0.95*$AY$7),0)</f>
        <v>0</v>
      </c>
      <c r="AV214" s="79">
        <f>0.0526*AU214*Observaciones!$F213^1.218</f>
        <v>0</v>
      </c>
      <c r="AW214" s="30"/>
      <c r="AX214" s="30"/>
      <c r="AY214" s="110"/>
      <c r="AZ214" s="41"/>
    </row>
    <row r="215" spans="2:52" s="3" customFormat="1" x14ac:dyDescent="0.3">
      <c r="B215" s="40"/>
      <c r="C215" s="78">
        <v>209</v>
      </c>
      <c r="D215" s="136">
        <f>ETo!$I214*((1-Constantes!$D$19)*ETo!$K214+ETo!$L214)</f>
        <v>2.5666677549180736</v>
      </c>
      <c r="E215" s="79">
        <f>MIN(D215*Constantes!$D$17,0.8*(H214+Observaciones!$F214-F215-G215-Constantes!$D$14))</f>
        <v>0.55428389588200133</v>
      </c>
      <c r="F215" s="79">
        <f>IF(Observaciones!$F214&gt;0.05*Constantes!$D$18,((Observaciones!$F214-0.05*Constantes!$D$18)^2)/(Observaciones!$F214+0.95*Constantes!$D$18),0)</f>
        <v>0</v>
      </c>
      <c r="G215" s="79">
        <f>MAX(0,H214+Observaciones!$F214-F215-Constantes!$D$13)</f>
        <v>0</v>
      </c>
      <c r="H215" s="79">
        <f>H214+Observaciones!$F214-F215-E215-G215-I214</f>
        <v>7.6149697935810261</v>
      </c>
      <c r="I215" s="79">
        <f>MAX(0,(H215-Constantes!$D$14)*(1-EXP(-Constantes!$D$22)))</f>
        <v>3.9162932321224709E-3</v>
      </c>
      <c r="J215" s="79">
        <f t="shared" si="27"/>
        <v>76.023485763603148</v>
      </c>
      <c r="K215" s="79">
        <f>MAX(0,(J215-Constantes!$D$13)*(1-EXP(-Constantes!$D$23)))</f>
        <v>0.32046165171956364</v>
      </c>
      <c r="L215" s="79">
        <f t="shared" si="28"/>
        <v>0.32437794495168609</v>
      </c>
      <c r="M215" s="79">
        <f>0.0526*F215*Observaciones!$F214^1.218</f>
        <v>0</v>
      </c>
      <c r="N215" s="79">
        <f>M215*Constantes!$D$29</f>
        <v>0</v>
      </c>
      <c r="O215" s="79">
        <f t="shared" si="29"/>
        <v>0</v>
      </c>
      <c r="P215" s="16"/>
      <c r="Q215" s="78">
        <v>209</v>
      </c>
      <c r="R215" s="136">
        <f>ETo!$I214*((1-Constantes!$E$19)*ETo!$K214+ETo!$L214)</f>
        <v>2.8380422110164099</v>
      </c>
      <c r="S215" s="79">
        <f>MIN(R215*Constantes!$E$17,0.8*(V214+Observaciones!$F214-T215-U215-Constantes!$D$14))</f>
        <v>3.5974958880881758E-2</v>
      </c>
      <c r="T215" s="79">
        <f>IF(Observaciones!$F214&gt;0.05*Constantes!$E$18,((Observaciones!$F214-0.05*Constantes!$E$18)^2)/(Observaciones!$F214+0.95*Constantes!$E$18),0)</f>
        <v>0</v>
      </c>
      <c r="U215" s="79">
        <f>MAX(0,V214+Observaciones!$F214-T215-Constantes!$D$13)</f>
        <v>0</v>
      </c>
      <c r="V215" s="79">
        <f>V214+Observaciones!$F214-T215-S215-U215-W214</f>
        <v>7.5074619407623944</v>
      </c>
      <c r="W215" s="79">
        <f>MAX(0,(V215-Constantes!$D$14)*(1-EXP(-Constantes!$D$22)))</f>
        <v>2.5418109571248869E-4</v>
      </c>
      <c r="X215" s="79">
        <f t="shared" si="30"/>
        <v>78.974536265632025</v>
      </c>
      <c r="Y215" s="79">
        <f>MAX(0,(X215-Constantes!$D$13)*(1-EXP(-Constantes!$D$23)))</f>
        <v>0.34953905520152218</v>
      </c>
      <c r="Z215" s="79">
        <f t="shared" si="31"/>
        <v>0.34979323629723469</v>
      </c>
      <c r="AA215" s="79">
        <f>0.0526*T215*Observaciones!$F214^1.218</f>
        <v>0</v>
      </c>
      <c r="AB215" s="79">
        <f>AA215*Constantes!$E$29</f>
        <v>0</v>
      </c>
      <c r="AC215" s="79">
        <f t="shared" si="32"/>
        <v>0</v>
      </c>
      <c r="AD215" s="16"/>
      <c r="AE215" s="78">
        <v>209</v>
      </c>
      <c r="AF215" s="136">
        <f>ETo!$I214*((1-Constantes!$F$19)*ETo!$K214+ETo!$L214)</f>
        <v>2.7992744315737901</v>
      </c>
      <c r="AG215" s="79">
        <f>MIN(AF215*Constantes!$F$17,0.8*(AJ214+Observaciones!$F214-AH215-AI215-Constantes!$D$14))</f>
        <v>0.10410463158835698</v>
      </c>
      <c r="AH215" s="79">
        <f>IF(Observaciones!$F214&gt;0.05*Constantes!$F$18,((Observaciones!$F214-0.05*Constantes!$F$18)^2)/(Observaciones!$F214+0.95*Constantes!$F$18),0)</f>
        <v>0</v>
      </c>
      <c r="AI215" s="79">
        <f>MAX(0,AJ214+Observaciones!$F214-AH215-Constantes!$D$13)</f>
        <v>0</v>
      </c>
      <c r="AJ215" s="79">
        <f>AJ214+Observaciones!$F214-AH215-AG215-AI215-AK214</f>
        <v>7.5215934254873069</v>
      </c>
      <c r="AK215" s="79">
        <f>MAX(0,(AJ215-Constantes!$D$14)*(1-EXP(-Constantes!$D$22)))</f>
        <v>7.3555134318547839E-4</v>
      </c>
      <c r="AL215" s="79">
        <f t="shared" si="33"/>
        <v>79.307134199735216</v>
      </c>
      <c r="AM215" s="79">
        <f>MAX(0,(AL215-Constantes!$D$13)*(1-EXP(-Constantes!$D$23)))</f>
        <v>0.35281622186489692</v>
      </c>
      <c r="AN215" s="79">
        <f t="shared" si="34"/>
        <v>0.3535517732080824</v>
      </c>
      <c r="AO215" s="79">
        <f>0.0526*AH215*Observaciones!$F214^1.218</f>
        <v>0</v>
      </c>
      <c r="AP215" s="79">
        <f>AO215*Constantes!$F$29</f>
        <v>0</v>
      </c>
      <c r="AQ215" s="79">
        <f t="shared" si="35"/>
        <v>0</v>
      </c>
      <c r="AR215" s="16"/>
      <c r="AS215" s="78">
        <v>209</v>
      </c>
      <c r="AT215" s="79">
        <f>0.0526*Observaciones!$F214^2.218</f>
        <v>0</v>
      </c>
      <c r="AU215" s="79">
        <f>IF(Observaciones!$F214&gt;0.05*$AY$7,((Observaciones!$F214-0.05*$AY$7)^2)/(Observaciones!$F214+0.95*$AY$7),0)</f>
        <v>0</v>
      </c>
      <c r="AV215" s="79">
        <f>0.0526*AU215*Observaciones!$F214^1.218</f>
        <v>0</v>
      </c>
      <c r="AW215" s="30"/>
      <c r="AX215" s="30"/>
      <c r="AY215" s="110"/>
      <c r="AZ215" s="41"/>
    </row>
    <row r="216" spans="2:52" s="3" customFormat="1" x14ac:dyDescent="0.3">
      <c r="B216" s="40"/>
      <c r="C216" s="78">
        <v>210</v>
      </c>
      <c r="D216" s="136">
        <f>ETo!$I215*((1-Constantes!$D$19)*ETo!$K215+ETo!$L215)</f>
        <v>2.5954371022785692</v>
      </c>
      <c r="E216" s="79">
        <f>MIN(D216*Constantes!$D$17,0.8*(H215+Observaciones!$F215-F216-G216-Constantes!$D$14))</f>
        <v>9.1975834864820888E-2</v>
      </c>
      <c r="F216" s="79">
        <f>IF(Observaciones!$F215&gt;0.05*Constantes!$D$18,((Observaciones!$F215-0.05*Constantes!$D$18)^2)/(Observaciones!$F215+0.95*Constantes!$D$18),0)</f>
        <v>0</v>
      </c>
      <c r="G216" s="79">
        <f>MAX(0,H215+Observaciones!$F215-F216-Constantes!$D$13)</f>
        <v>0</v>
      </c>
      <c r="H216" s="79">
        <f>H215+Observaciones!$F215-F216-E216-G216-I215</f>
        <v>7.5190776654840832</v>
      </c>
      <c r="I216" s="79">
        <f>MAX(0,(H216-Constantes!$D$14)*(1-EXP(-Constantes!$D$22)))</f>
        <v>6.4985532193163583E-4</v>
      </c>
      <c r="J216" s="79">
        <f t="shared" si="27"/>
        <v>75.703024111883579</v>
      </c>
      <c r="K216" s="79">
        <f>MAX(0,(J216-Constantes!$D$13)*(1-EXP(-Constantes!$D$23)))</f>
        <v>0.317304066737152</v>
      </c>
      <c r="L216" s="79">
        <f t="shared" si="28"/>
        <v>0.31795392205908363</v>
      </c>
      <c r="M216" s="79">
        <f>0.0526*F216*Observaciones!$F215^1.218</f>
        <v>0</v>
      </c>
      <c r="N216" s="79">
        <f>M216*Constantes!$D$29</f>
        <v>0</v>
      </c>
      <c r="O216" s="79">
        <f t="shared" si="29"/>
        <v>0</v>
      </c>
      <c r="P216" s="16"/>
      <c r="Q216" s="78">
        <v>210</v>
      </c>
      <c r="R216" s="136">
        <f>ETo!$I215*((1-Constantes!$E$19)*ETo!$K215+ETo!$L215)</f>
        <v>2.8692424567002854</v>
      </c>
      <c r="S216" s="79">
        <f>MIN(R216*Constantes!$E$17,0.8*(V215+Observaciones!$F215-T216-U216-Constantes!$D$14))</f>
        <v>5.9695526099154961E-3</v>
      </c>
      <c r="T216" s="79">
        <f>IF(Observaciones!$F215&gt;0.05*Constantes!$E$18,((Observaciones!$F215-0.05*Constantes!$E$18)^2)/(Observaciones!$F215+0.95*Constantes!$E$18),0)</f>
        <v>0</v>
      </c>
      <c r="U216" s="79">
        <f>MAX(0,V215+Observaciones!$F215-T216-Constantes!$D$13)</f>
        <v>0</v>
      </c>
      <c r="V216" s="79">
        <f>V215+Observaciones!$F215-T216-S216-U216-W215</f>
        <v>7.5012382070567662</v>
      </c>
      <c r="W216" s="79">
        <f>MAX(0,(V216-Constantes!$D$14)*(1-EXP(-Constantes!$D$22)))</f>
        <v>4.2177877904620554E-5</v>
      </c>
      <c r="X216" s="79">
        <f t="shared" si="30"/>
        <v>78.624997210430507</v>
      </c>
      <c r="Y216" s="79">
        <f>MAX(0,(X216-Constantes!$D$13)*(1-EXP(-Constantes!$D$23)))</f>
        <v>0.3460949636369049</v>
      </c>
      <c r="Z216" s="79">
        <f t="shared" si="31"/>
        <v>0.34613714151480951</v>
      </c>
      <c r="AA216" s="79">
        <f>0.0526*T216*Observaciones!$F215^1.218</f>
        <v>0</v>
      </c>
      <c r="AB216" s="79">
        <f>AA216*Constantes!$E$29</f>
        <v>0</v>
      </c>
      <c r="AC216" s="79">
        <f t="shared" si="32"/>
        <v>0</v>
      </c>
      <c r="AD216" s="16"/>
      <c r="AE216" s="78">
        <v>210</v>
      </c>
      <c r="AF216" s="136">
        <f>ETo!$I215*((1-Constantes!$F$19)*ETo!$K215+ETo!$L215)</f>
        <v>2.8301274060686117</v>
      </c>
      <c r="AG216" s="79">
        <f>MIN(AF216*Constantes!$F$17,0.8*(AJ215+Observaciones!$F215-AH216-AI216-Constantes!$D$14))</f>
        <v>1.7274740389845535E-2</v>
      </c>
      <c r="AH216" s="79">
        <f>IF(Observaciones!$F215&gt;0.05*Constantes!$F$18,((Observaciones!$F215-0.05*Constantes!$F$18)^2)/(Observaciones!$F215+0.95*Constantes!$F$18),0)</f>
        <v>0</v>
      </c>
      <c r="AI216" s="79">
        <f>MAX(0,AJ215+Observaciones!$F215-AH216-Constantes!$D$13)</f>
        <v>0</v>
      </c>
      <c r="AJ216" s="79">
        <f>AJ215+Observaciones!$F215-AH216-AG216-AI216-AK215</f>
        <v>7.503583133754276</v>
      </c>
      <c r="AK216" s="79">
        <f>MAX(0,(AJ216-Constantes!$D$14)*(1-EXP(-Constantes!$D$22)))</f>
        <v>1.2205468962394048E-4</v>
      </c>
      <c r="AL216" s="79">
        <f t="shared" si="33"/>
        <v>78.954317977870318</v>
      </c>
      <c r="AM216" s="79">
        <f>MAX(0,(AL216-Constantes!$D$13)*(1-EXP(-Constantes!$D$23)))</f>
        <v>0.3493398395965851</v>
      </c>
      <c r="AN216" s="79">
        <f t="shared" si="34"/>
        <v>0.34946189428620905</v>
      </c>
      <c r="AO216" s="79">
        <f>0.0526*AH216*Observaciones!$F215^1.218</f>
        <v>0</v>
      </c>
      <c r="AP216" s="79">
        <f>AO216*Constantes!$F$29</f>
        <v>0</v>
      </c>
      <c r="AQ216" s="79">
        <f t="shared" si="35"/>
        <v>0</v>
      </c>
      <c r="AR216" s="16"/>
      <c r="AS216" s="78">
        <v>210</v>
      </c>
      <c r="AT216" s="79">
        <f>0.0526*Observaciones!$F215^2.218</f>
        <v>0</v>
      </c>
      <c r="AU216" s="79">
        <f>IF(Observaciones!$F215&gt;0.05*$AY$7,((Observaciones!$F215-0.05*$AY$7)^2)/(Observaciones!$F215+0.95*$AY$7),0)</f>
        <v>0</v>
      </c>
      <c r="AV216" s="79">
        <f>0.0526*AU216*Observaciones!$F215^1.218</f>
        <v>0</v>
      </c>
      <c r="AW216" s="30"/>
      <c r="AX216" s="30"/>
      <c r="AY216" s="110"/>
      <c r="AZ216" s="41"/>
    </row>
    <row r="217" spans="2:52" s="3" customFormat="1" x14ac:dyDescent="0.3">
      <c r="B217" s="40"/>
      <c r="C217" s="78">
        <v>211</v>
      </c>
      <c r="D217" s="136">
        <f>ETo!$I216*((1-Constantes!$D$19)*ETo!$K216+ETo!$L216)</f>
        <v>2.7578914624983084</v>
      </c>
      <c r="E217" s="79">
        <f>MIN(D217*Constantes!$D$17,0.8*(H216+Observaciones!$F216-F217-G217-Constantes!$D$14))</f>
        <v>1.5262132387266548E-2</v>
      </c>
      <c r="F217" s="79">
        <f>IF(Observaciones!$F216&gt;0.05*Constantes!$D$18,((Observaciones!$F216-0.05*Constantes!$D$18)^2)/(Observaciones!$F216+0.95*Constantes!$D$18),0)</f>
        <v>0</v>
      </c>
      <c r="G217" s="79">
        <f>MAX(0,H216+Observaciones!$F216-F217-Constantes!$D$13)</f>
        <v>0</v>
      </c>
      <c r="H217" s="79">
        <f>H216+Observaciones!$F216-F217-E217-G217-I216</f>
        <v>7.5031656777748852</v>
      </c>
      <c r="I217" s="79">
        <f>MAX(0,(H217-Constantes!$D$14)*(1-EXP(-Constantes!$D$22)))</f>
        <v>1.0783460645361577E-4</v>
      </c>
      <c r="J217" s="79">
        <f t="shared" si="27"/>
        <v>75.385720045146428</v>
      </c>
      <c r="K217" s="79">
        <f>MAX(0,(J217-Constantes!$D$13)*(1-EXP(-Constantes!$D$23)))</f>
        <v>0.31417759419165026</v>
      </c>
      <c r="L217" s="79">
        <f t="shared" si="28"/>
        <v>0.31428542879810389</v>
      </c>
      <c r="M217" s="79">
        <f>0.0526*F217*Observaciones!$F216^1.218</f>
        <v>0</v>
      </c>
      <c r="N217" s="79">
        <f>M217*Constantes!$D$29</f>
        <v>0</v>
      </c>
      <c r="O217" s="79">
        <f t="shared" si="29"/>
        <v>0</v>
      </c>
      <c r="P217" s="16"/>
      <c r="Q217" s="78">
        <v>211</v>
      </c>
      <c r="R217" s="136">
        <f>ETo!$I216*((1-Constantes!$E$19)*ETo!$K216+ETo!$L216)</f>
        <v>3.0467897851871952</v>
      </c>
      <c r="S217" s="79">
        <f>MIN(R217*Constantes!$E$17,0.8*(V216+Observaciones!$F216-T217-U217-Constantes!$D$14))</f>
        <v>9.9056564541299963E-4</v>
      </c>
      <c r="T217" s="79">
        <f>IF(Observaciones!$F216&gt;0.05*Constantes!$E$18,((Observaciones!$F216-0.05*Constantes!$E$18)^2)/(Observaciones!$F216+0.95*Constantes!$E$18),0)</f>
        <v>0</v>
      </c>
      <c r="U217" s="79">
        <f>MAX(0,V216+Observaciones!$F216-T217-Constantes!$D$13)</f>
        <v>0</v>
      </c>
      <c r="V217" s="79">
        <f>V216+Observaciones!$F216-T217-S217-U217-W216</f>
        <v>7.5002054635334483</v>
      </c>
      <c r="W217" s="79">
        <f>MAX(0,(V217-Constantes!$D$14)*(1-EXP(-Constantes!$D$22)))</f>
        <v>6.9988422213219559E-6</v>
      </c>
      <c r="X217" s="79">
        <f t="shared" si="30"/>
        <v>78.278902246793606</v>
      </c>
      <c r="Y217" s="79">
        <f>MAX(0,(X217-Constantes!$D$13)*(1-EXP(-Constantes!$D$23)))</f>
        <v>0.34268480752679253</v>
      </c>
      <c r="Z217" s="79">
        <f t="shared" si="31"/>
        <v>0.34269180636901386</v>
      </c>
      <c r="AA217" s="79">
        <f>0.0526*T217*Observaciones!$F216^1.218</f>
        <v>0</v>
      </c>
      <c r="AB217" s="79">
        <f>AA217*Constantes!$E$29</f>
        <v>0</v>
      </c>
      <c r="AC217" s="79">
        <f t="shared" si="32"/>
        <v>0</v>
      </c>
      <c r="AD217" s="16"/>
      <c r="AE217" s="78">
        <v>211</v>
      </c>
      <c r="AF217" s="136">
        <f>ETo!$I216*((1-Constantes!$F$19)*ETo!$K216+ETo!$L216)</f>
        <v>3.0055185962316404</v>
      </c>
      <c r="AG217" s="79">
        <f>MIN(AF217*Constantes!$F$17,0.8*(AJ216+Observaciones!$F216-AH217-AI217-Constantes!$D$14))</f>
        <v>2.8665070034207931E-3</v>
      </c>
      <c r="AH217" s="79">
        <f>IF(Observaciones!$F216&gt;0.05*Constantes!$F$18,((Observaciones!$F216-0.05*Constantes!$F$18)^2)/(Observaciones!$F216+0.95*Constantes!$F$18),0)</f>
        <v>0</v>
      </c>
      <c r="AI217" s="79">
        <f>MAX(0,AJ216+Observaciones!$F216-AH217-Constantes!$D$13)</f>
        <v>0</v>
      </c>
      <c r="AJ217" s="79">
        <f>AJ216+Observaciones!$F216-AH217-AG217-AI217-AK216</f>
        <v>7.5005945720612317</v>
      </c>
      <c r="AK217" s="79">
        <f>MAX(0,(AJ217-Constantes!$D$14)*(1-EXP(-Constantes!$D$22)))</f>
        <v>2.0253307124273253E-5</v>
      </c>
      <c r="AL217" s="79">
        <f t="shared" si="33"/>
        <v>78.604978138273736</v>
      </c>
      <c r="AM217" s="79">
        <f>MAX(0,(AL217-Constantes!$D$13)*(1-EXP(-Constantes!$D$23)))</f>
        <v>0.34589771095077276</v>
      </c>
      <c r="AN217" s="79">
        <f t="shared" si="34"/>
        <v>0.34591796425789706</v>
      </c>
      <c r="AO217" s="79">
        <f>0.0526*AH217*Observaciones!$F216^1.218</f>
        <v>0</v>
      </c>
      <c r="AP217" s="79">
        <f>AO217*Constantes!$F$29</f>
        <v>0</v>
      </c>
      <c r="AQ217" s="79">
        <f t="shared" si="35"/>
        <v>0</v>
      </c>
      <c r="AR217" s="16"/>
      <c r="AS217" s="78">
        <v>211</v>
      </c>
      <c r="AT217" s="79">
        <f>0.0526*Observaciones!$F216^2.218</f>
        <v>0</v>
      </c>
      <c r="AU217" s="79">
        <f>IF(Observaciones!$F216&gt;0.05*$AY$7,((Observaciones!$F216-0.05*$AY$7)^2)/(Observaciones!$F216+0.95*$AY$7),0)</f>
        <v>0</v>
      </c>
      <c r="AV217" s="79">
        <f>0.0526*AU217*Observaciones!$F216^1.218</f>
        <v>0</v>
      </c>
      <c r="AW217" s="30"/>
      <c r="AX217" s="30"/>
      <c r="AY217" s="110"/>
      <c r="AZ217" s="41"/>
    </row>
    <row r="218" spans="2:52" s="3" customFormat="1" x14ac:dyDescent="0.3">
      <c r="B218" s="40"/>
      <c r="C218" s="78">
        <v>212</v>
      </c>
      <c r="D218" s="136">
        <f>ETo!$I217*((1-Constantes!$D$19)*ETo!$K217+ETo!$L217)</f>
        <v>2.6573312268542333</v>
      </c>
      <c r="E218" s="79">
        <f>MIN(D218*Constantes!$D$17,0.8*(H217+Observaciones!$F217-F218-G218-Constantes!$D$14))</f>
        <v>2.5325422199081516E-3</v>
      </c>
      <c r="F218" s="79">
        <f>IF(Observaciones!$F217&gt;0.05*Constantes!$D$18,((Observaciones!$F217-0.05*Constantes!$D$18)^2)/(Observaciones!$F217+0.95*Constantes!$D$18),0)</f>
        <v>0</v>
      </c>
      <c r="G218" s="79">
        <f>MAX(0,H217+Observaciones!$F217-F218-Constantes!$D$13)</f>
        <v>0</v>
      </c>
      <c r="H218" s="79">
        <f>H217+Observaciones!$F217-F218-E218-G218-I217</f>
        <v>7.5005253009485227</v>
      </c>
      <c r="I218" s="79">
        <f>MAX(0,(H218-Constantes!$D$14)*(1-EXP(-Constantes!$D$22)))</f>
        <v>1.7893678725942355E-5</v>
      </c>
      <c r="J218" s="79">
        <f t="shared" si="27"/>
        <v>75.07154245095478</v>
      </c>
      <c r="K218" s="79">
        <f>MAX(0,(J218-Constantes!$D$13)*(1-EXP(-Constantes!$D$23)))</f>
        <v>0.31108192752480712</v>
      </c>
      <c r="L218" s="79">
        <f t="shared" si="28"/>
        <v>0.31109982120353308</v>
      </c>
      <c r="M218" s="79">
        <f>0.0526*F218*Observaciones!$F217^1.218</f>
        <v>0</v>
      </c>
      <c r="N218" s="79">
        <f>M218*Constantes!$D$29</f>
        <v>0</v>
      </c>
      <c r="O218" s="79">
        <f t="shared" si="29"/>
        <v>0</v>
      </c>
      <c r="P218" s="16"/>
      <c r="Q218" s="78">
        <v>212</v>
      </c>
      <c r="R218" s="136">
        <f>ETo!$I217*((1-Constantes!$E$19)*ETo!$K217+ETo!$L217)</f>
        <v>2.9363539256656579</v>
      </c>
      <c r="S218" s="79">
        <f>MIN(R218*Constantes!$E$17,0.8*(V217+Observaciones!$F217-T218-U218-Constantes!$D$14))</f>
        <v>1.6437082675864191E-4</v>
      </c>
      <c r="T218" s="79">
        <f>IF(Observaciones!$F217&gt;0.05*Constantes!$E$18,((Observaciones!$F217-0.05*Constantes!$E$18)^2)/(Observaciones!$F217+0.95*Constantes!$E$18),0)</f>
        <v>0</v>
      </c>
      <c r="U218" s="79">
        <f>MAX(0,V217+Observaciones!$F217-T218-Constantes!$D$13)</f>
        <v>0</v>
      </c>
      <c r="V218" s="79">
        <f>V217+Observaciones!$F217-T218-S218-U218-W217</f>
        <v>7.5000340938644685</v>
      </c>
      <c r="W218" s="79">
        <f>MAX(0,(V218-Constantes!$D$14)*(1-EXP(-Constantes!$D$22)))</f>
        <v>1.1613621849362046E-6</v>
      </c>
      <c r="X218" s="79">
        <f t="shared" si="30"/>
        <v>77.936217439266812</v>
      </c>
      <c r="Y218" s="79">
        <f>MAX(0,(X218-Constantes!$D$13)*(1-EXP(-Constantes!$D$23)))</f>
        <v>0.33930825249706897</v>
      </c>
      <c r="Z218" s="79">
        <f t="shared" si="31"/>
        <v>0.33930941385925389</v>
      </c>
      <c r="AA218" s="79">
        <f>0.0526*T218*Observaciones!$F217^1.218</f>
        <v>0</v>
      </c>
      <c r="AB218" s="79">
        <f>AA218*Constantes!$E$29</f>
        <v>0</v>
      </c>
      <c r="AC218" s="79">
        <f t="shared" si="32"/>
        <v>0</v>
      </c>
      <c r="AD218" s="16"/>
      <c r="AE218" s="78">
        <v>212</v>
      </c>
      <c r="AF218" s="136">
        <f>ETo!$I217*((1-Constantes!$F$19)*ETo!$K217+ETo!$L217)</f>
        <v>2.8964935401211682</v>
      </c>
      <c r="AG218" s="79">
        <f>MIN(AF218*Constantes!$F$17,0.8*(AJ217+Observaciones!$F217-AH218-AI218-Constantes!$D$14))</f>
        <v>4.7565764898536148E-4</v>
      </c>
      <c r="AH218" s="79">
        <f>IF(Observaciones!$F217&gt;0.05*Constantes!$F$18,((Observaciones!$F217-0.05*Constantes!$F$18)^2)/(Observaciones!$F217+0.95*Constantes!$F$18),0)</f>
        <v>0</v>
      </c>
      <c r="AI218" s="79">
        <f>MAX(0,AJ217+Observaciones!$F217-AH218-Constantes!$D$13)</f>
        <v>0</v>
      </c>
      <c r="AJ218" s="79">
        <f>AJ217+Observaciones!$F217-AH218-AG218-AI218-AK217</f>
        <v>7.5000986611051221</v>
      </c>
      <c r="AK218" s="79">
        <f>MAX(0,(AJ218-Constantes!$D$14)*(1-EXP(-Constantes!$D$22)))</f>
        <v>3.3607594327915733E-6</v>
      </c>
      <c r="AL218" s="79">
        <f t="shared" si="33"/>
        <v>78.259080427322971</v>
      </c>
      <c r="AM218" s="79">
        <f>MAX(0,(AL218-Constantes!$D$13)*(1-EXP(-Constantes!$D$23)))</f>
        <v>0.3424894984183588</v>
      </c>
      <c r="AN218" s="79">
        <f t="shared" si="34"/>
        <v>0.3424928591777916</v>
      </c>
      <c r="AO218" s="79">
        <f>0.0526*AH218*Observaciones!$F217^1.218</f>
        <v>0</v>
      </c>
      <c r="AP218" s="79">
        <f>AO218*Constantes!$F$29</f>
        <v>0</v>
      </c>
      <c r="AQ218" s="79">
        <f t="shared" si="35"/>
        <v>0</v>
      </c>
      <c r="AR218" s="16"/>
      <c r="AS218" s="78">
        <v>212</v>
      </c>
      <c r="AT218" s="79">
        <f>0.0526*Observaciones!$F217^2.218</f>
        <v>0</v>
      </c>
      <c r="AU218" s="79">
        <f>IF(Observaciones!$F217&gt;0.05*$AY$7,((Observaciones!$F217-0.05*$AY$7)^2)/(Observaciones!$F217+0.95*$AY$7),0)</f>
        <v>0</v>
      </c>
      <c r="AV218" s="79">
        <f>0.0526*AU218*Observaciones!$F217^1.218</f>
        <v>0</v>
      </c>
      <c r="AW218" s="30"/>
      <c r="AX218" s="30"/>
      <c r="AY218" s="110"/>
      <c r="AZ218" s="41"/>
    </row>
    <row r="219" spans="2:52" s="3" customFormat="1" x14ac:dyDescent="0.3">
      <c r="B219" s="40"/>
      <c r="C219" s="78">
        <v>213</v>
      </c>
      <c r="D219" s="136">
        <f>ETo!$I218*((1-Constantes!$D$19)*ETo!$K218+ETo!$L218)</f>
        <v>2.8003583972041528</v>
      </c>
      <c r="E219" s="79">
        <f>MIN(D219*Constantes!$D$17,0.8*(H218+Observaciones!$F218-F219-G219-Constantes!$D$14))</f>
        <v>4.2024075881812455E-4</v>
      </c>
      <c r="F219" s="79">
        <f>IF(Observaciones!$F218&gt;0.05*Constantes!$D$18,((Observaciones!$F218-0.05*Constantes!$D$18)^2)/(Observaciones!$F218+0.95*Constantes!$D$18),0)</f>
        <v>0</v>
      </c>
      <c r="G219" s="79">
        <f>MAX(0,H218+Observaciones!$F218-F219-Constantes!$D$13)</f>
        <v>0</v>
      </c>
      <c r="H219" s="79">
        <f>H218+Observaciones!$F218-F219-E219-G219-I218</f>
        <v>7.5000871665109781</v>
      </c>
      <c r="I219" s="79">
        <f>MAX(0,(H219-Constantes!$D$14)*(1-EXP(-Constantes!$D$22)))</f>
        <v>2.9692113587256427E-6</v>
      </c>
      <c r="J219" s="79">
        <f t="shared" si="27"/>
        <v>74.76046052342997</v>
      </c>
      <c r="K219" s="79">
        <f>MAX(0,(J219-Constantes!$D$13)*(1-EXP(-Constantes!$D$23)))</f>
        <v>0.30801676319896265</v>
      </c>
      <c r="L219" s="79">
        <f t="shared" si="28"/>
        <v>0.30801973241032138</v>
      </c>
      <c r="M219" s="79">
        <f>0.0526*F219*Observaciones!$F218^1.218</f>
        <v>0</v>
      </c>
      <c r="N219" s="79">
        <f>M219*Constantes!$D$29</f>
        <v>0</v>
      </c>
      <c r="O219" s="79">
        <f t="shared" si="29"/>
        <v>0</v>
      </c>
      <c r="P219" s="16"/>
      <c r="Q219" s="78">
        <v>213</v>
      </c>
      <c r="R219" s="136">
        <f>ETo!$I218*((1-Constantes!$E$19)*ETo!$K218+ETo!$L218)</f>
        <v>3.0924303351045688</v>
      </c>
      <c r="S219" s="79">
        <f>MIN(R219*Constantes!$E$17,0.8*(V218+Observaciones!$F218-T219-U219-Constantes!$D$14))</f>
        <v>2.7275091574807676E-5</v>
      </c>
      <c r="T219" s="79">
        <f>IF(Observaciones!$F218&gt;0.05*Constantes!$E$18,((Observaciones!$F218-0.05*Constantes!$E$18)^2)/(Observaciones!$F218+0.95*Constantes!$E$18),0)</f>
        <v>0</v>
      </c>
      <c r="U219" s="79">
        <f>MAX(0,V218+Observaciones!$F218-T219-Constantes!$D$13)</f>
        <v>0</v>
      </c>
      <c r="V219" s="79">
        <f>V218+Observaciones!$F218-T219-S219-U219-W218</f>
        <v>7.5000056574107088</v>
      </c>
      <c r="W219" s="79">
        <f>MAX(0,(V219-Constantes!$D$14)*(1-EXP(-Constantes!$D$22)))</f>
        <v>1.9271217752136569E-7</v>
      </c>
      <c r="X219" s="79">
        <f t="shared" si="30"/>
        <v>77.59690918676975</v>
      </c>
      <c r="Y219" s="79">
        <f>MAX(0,(X219-Constantes!$D$13)*(1-EXP(-Constantes!$D$23)))</f>
        <v>0.33596496746828614</v>
      </c>
      <c r="Z219" s="79">
        <f t="shared" si="31"/>
        <v>0.33596516018046363</v>
      </c>
      <c r="AA219" s="79">
        <f>0.0526*T219*Observaciones!$F218^1.218</f>
        <v>0</v>
      </c>
      <c r="AB219" s="79">
        <f>AA219*Constantes!$E$29</f>
        <v>0</v>
      </c>
      <c r="AC219" s="79">
        <f t="shared" si="32"/>
        <v>0</v>
      </c>
      <c r="AD219" s="16"/>
      <c r="AE219" s="78">
        <v>213</v>
      </c>
      <c r="AF219" s="136">
        <f>ETo!$I218*((1-Constantes!$F$19)*ETo!$K218+ETo!$L218)</f>
        <v>3.0507057725473667</v>
      </c>
      <c r="AG219" s="79">
        <f>MIN(AF219*Constantes!$F$17,0.8*(AJ218+Observaciones!$F218-AH219-AI219-Constantes!$D$14))</f>
        <v>7.8928884097706489E-5</v>
      </c>
      <c r="AH219" s="79">
        <f>IF(Observaciones!$F218&gt;0.05*Constantes!$F$18,((Observaciones!$F218-0.05*Constantes!$F$18)^2)/(Observaciones!$F218+0.95*Constantes!$F$18),0)</f>
        <v>0</v>
      </c>
      <c r="AI219" s="79">
        <f>MAX(0,AJ218+Observaciones!$F218-AH219-Constantes!$D$13)</f>
        <v>0</v>
      </c>
      <c r="AJ219" s="79">
        <f>AJ218+Observaciones!$F218-AH219-AG219-AI219-AK218</f>
        <v>7.5000163714615917</v>
      </c>
      <c r="AK219" s="79">
        <f>MAX(0,(AJ219-Constantes!$D$14)*(1-EXP(-Constantes!$D$22)))</f>
        <v>5.5767208268002063E-7</v>
      </c>
      <c r="AL219" s="79">
        <f t="shared" si="33"/>
        <v>77.916590928904611</v>
      </c>
      <c r="AM219" s="79">
        <f>MAX(0,(AL219-Constantes!$D$13)*(1-EXP(-Constantes!$D$23)))</f>
        <v>0.33911486781579964</v>
      </c>
      <c r="AN219" s="79">
        <f t="shared" si="34"/>
        <v>0.33911542548788232</v>
      </c>
      <c r="AO219" s="79">
        <f>0.0526*AH219*Observaciones!$F218^1.218</f>
        <v>0</v>
      </c>
      <c r="AP219" s="79">
        <f>AO219*Constantes!$F$29</f>
        <v>0</v>
      </c>
      <c r="AQ219" s="79">
        <f t="shared" si="35"/>
        <v>0</v>
      </c>
      <c r="AR219" s="16"/>
      <c r="AS219" s="78">
        <v>213</v>
      </c>
      <c r="AT219" s="79">
        <f>0.0526*Observaciones!$F218^2.218</f>
        <v>0</v>
      </c>
      <c r="AU219" s="79">
        <f>IF(Observaciones!$F218&gt;0.05*$AY$7,((Observaciones!$F218-0.05*$AY$7)^2)/(Observaciones!$F218+0.95*$AY$7),0)</f>
        <v>0</v>
      </c>
      <c r="AV219" s="79">
        <f>0.0526*AU219*Observaciones!$F218^1.218</f>
        <v>0</v>
      </c>
      <c r="AW219" s="30"/>
      <c r="AX219" s="30"/>
      <c r="AY219" s="110"/>
      <c r="AZ219" s="41"/>
    </row>
    <row r="220" spans="2:52" s="3" customFormat="1" x14ac:dyDescent="0.3">
      <c r="B220" s="40"/>
      <c r="C220" s="78">
        <v>214</v>
      </c>
      <c r="D220" s="136">
        <f>ETo!$I219*((1-Constantes!$D$19)*ETo!$K219+ETo!$L219)</f>
        <v>2.7808110851974344</v>
      </c>
      <c r="E220" s="79">
        <f>MIN(D220*Constantes!$D$17,0.8*(H219+Observaciones!$F219-F220-G220-Constantes!$D$14))</f>
        <v>0.32006973320878274</v>
      </c>
      <c r="F220" s="79">
        <f>IF(Observaciones!$F219&gt;0.05*Constantes!$D$18,((Observaciones!$F219-0.05*Constantes!$D$18)^2)/(Observaciones!$F219+0.95*Constantes!$D$18),0)</f>
        <v>0</v>
      </c>
      <c r="G220" s="79">
        <f>MAX(0,H219+Observaciones!$F219-F220-Constantes!$D$13)</f>
        <v>0</v>
      </c>
      <c r="H220" s="79">
        <f>H219+Observaciones!$F219-F220-E220-G220-I219</f>
        <v>7.5800144640908371</v>
      </c>
      <c r="I220" s="79">
        <f>MAX(0,(H220-Constantes!$D$14)*(1-EXP(-Constantes!$D$22)))</f>
        <v>2.7255863860450287E-3</v>
      </c>
      <c r="J220" s="79">
        <f t="shared" si="27"/>
        <v>74.452443760231006</v>
      </c>
      <c r="K220" s="79">
        <f>MAX(0,(J220-Constantes!$D$13)*(1-EXP(-Constantes!$D$23)))</f>
        <v>0.30498180066728603</v>
      </c>
      <c r="L220" s="79">
        <f t="shared" si="28"/>
        <v>0.30770738705333106</v>
      </c>
      <c r="M220" s="79">
        <f>0.0526*F220*Observaciones!$F219^1.218</f>
        <v>0</v>
      </c>
      <c r="N220" s="79">
        <f>M220*Constantes!$D$29</f>
        <v>0</v>
      </c>
      <c r="O220" s="79">
        <f t="shared" si="29"/>
        <v>0</v>
      </c>
      <c r="P220" s="16"/>
      <c r="Q220" s="78">
        <v>214</v>
      </c>
      <c r="R220" s="136">
        <f>ETo!$I219*((1-Constantes!$E$19)*ETo!$K219+ETo!$L219)</f>
        <v>3.0707306210592265</v>
      </c>
      <c r="S220" s="79">
        <f>MIN(R220*Constantes!$E$17,0.8*(V219+Observaciones!$F219-T220-U220-Constantes!$D$14))</f>
        <v>0.32000452592856732</v>
      </c>
      <c r="T220" s="79">
        <f>IF(Observaciones!$F219&gt;0.05*Constantes!$E$18,((Observaciones!$F219-0.05*Constantes!$E$18)^2)/(Observaciones!$F219+0.95*Constantes!$E$18),0)</f>
        <v>0</v>
      </c>
      <c r="U220" s="79">
        <f>MAX(0,V219+Observaciones!$F219-T220-Constantes!$D$13)</f>
        <v>0</v>
      </c>
      <c r="V220" s="79">
        <f>V219+Observaciones!$F219-T220-S220-U220-W219</f>
        <v>7.5800009387699641</v>
      </c>
      <c r="W220" s="79">
        <f>MAX(0,(V220-Constantes!$D$14)*(1-EXP(-Constantes!$D$22)))</f>
        <v>2.7251256639636229E-3</v>
      </c>
      <c r="X220" s="79">
        <f t="shared" si="30"/>
        <v>77.260944219301464</v>
      </c>
      <c r="Y220" s="79">
        <f>MAX(0,(X220-Constantes!$D$13)*(1-EXP(-Constantes!$D$23)))</f>
        <v>0.33265462462320022</v>
      </c>
      <c r="Z220" s="79">
        <f t="shared" si="31"/>
        <v>0.33537975028716382</v>
      </c>
      <c r="AA220" s="79">
        <f>0.0526*T220*Observaciones!$F219^1.218</f>
        <v>0</v>
      </c>
      <c r="AB220" s="79">
        <f>AA220*Constantes!$E$29</f>
        <v>0</v>
      </c>
      <c r="AC220" s="79">
        <f t="shared" si="32"/>
        <v>0</v>
      </c>
      <c r="AD220" s="16"/>
      <c r="AE220" s="78">
        <v>214</v>
      </c>
      <c r="AF220" s="136">
        <f>ETo!$I219*((1-Constantes!$F$19)*ETo!$K219+ETo!$L219)</f>
        <v>3.0293135445075419</v>
      </c>
      <c r="AG220" s="79">
        <f>MIN(AF220*Constantes!$F$17,0.8*(AJ219+Observaciones!$F219-AH220-AI220-Constantes!$D$14))</f>
        <v>0.32001309716927367</v>
      </c>
      <c r="AH220" s="79">
        <f>IF(Observaciones!$F219&gt;0.05*Constantes!$F$18,((Observaciones!$F219-0.05*Constantes!$F$18)^2)/(Observaciones!$F219+0.95*Constantes!$F$18),0)</f>
        <v>0</v>
      </c>
      <c r="AI220" s="79">
        <f>MAX(0,AJ219+Observaciones!$F219-AH220-Constantes!$D$13)</f>
        <v>0</v>
      </c>
      <c r="AJ220" s="79">
        <f>AJ219+Observaciones!$F219-AH220-AG220-AI220-AK219</f>
        <v>7.5800027166202355</v>
      </c>
      <c r="AK220" s="79">
        <f>MAX(0,(AJ220-Constantes!$D$14)*(1-EXP(-Constantes!$D$22)))</f>
        <v>2.7251862240704901E-3</v>
      </c>
      <c r="AL220" s="79">
        <f t="shared" si="33"/>
        <v>77.577476061088817</v>
      </c>
      <c r="AM220" s="79">
        <f>MAX(0,(AL220-Constantes!$D$13)*(1-EXP(-Constantes!$D$23)))</f>
        <v>0.33577348825234193</v>
      </c>
      <c r="AN220" s="79">
        <f t="shared" si="34"/>
        <v>0.33849867447641241</v>
      </c>
      <c r="AO220" s="79">
        <f>0.0526*AH220*Observaciones!$F219^1.218</f>
        <v>0</v>
      </c>
      <c r="AP220" s="79">
        <f>AO220*Constantes!$F$29</f>
        <v>0</v>
      </c>
      <c r="AQ220" s="79">
        <f t="shared" si="35"/>
        <v>0</v>
      </c>
      <c r="AR220" s="16"/>
      <c r="AS220" s="78">
        <v>214</v>
      </c>
      <c r="AT220" s="79">
        <f>0.0526*Observaciones!$F219^2.218</f>
        <v>6.8921513346888582E-3</v>
      </c>
      <c r="AU220" s="79">
        <f>IF(Observaciones!$F219&gt;0.05*$AY$7,((Observaciones!$F219-0.05*$AY$7)^2)/(Observaciones!$F219+0.95*$AY$7),0)</f>
        <v>0</v>
      </c>
      <c r="AV220" s="79">
        <f>0.0526*AU220*Observaciones!$F219^1.218</f>
        <v>0</v>
      </c>
      <c r="AW220" s="30"/>
      <c r="AX220" s="30"/>
      <c r="AY220" s="110"/>
      <c r="AZ220" s="41"/>
    </row>
    <row r="221" spans="2:52" s="3" customFormat="1" x14ac:dyDescent="0.3">
      <c r="B221" s="40"/>
      <c r="C221" s="78">
        <v>215</v>
      </c>
      <c r="D221" s="136">
        <f>ETo!$I220*((1-Constantes!$D$19)*ETo!$K220+ETo!$L220)</f>
        <v>2.7961765964812493</v>
      </c>
      <c r="E221" s="79">
        <f>MIN(D221*Constantes!$D$17,0.8*(H220+Observaciones!$F220-F221-G221-Constantes!$D$14))</f>
        <v>6.4011571272669696E-2</v>
      </c>
      <c r="F221" s="79">
        <f>IF(Observaciones!$F220&gt;0.05*Constantes!$D$18,((Observaciones!$F220-0.05*Constantes!$D$18)^2)/(Observaciones!$F220+0.95*Constantes!$D$18),0)</f>
        <v>0</v>
      </c>
      <c r="G221" s="79">
        <f>MAX(0,H220+Observaciones!$F220-F221-Constantes!$D$13)</f>
        <v>0</v>
      </c>
      <c r="H221" s="79">
        <f>H220+Observaciones!$F220-F221-E221-G221-I220</f>
        <v>7.5132773064321219</v>
      </c>
      <c r="I221" s="79">
        <f>MAX(0,(H221-Constantes!$D$14)*(1-EXP(-Constantes!$D$22)))</f>
        <v>4.5227379906783165E-4</v>
      </c>
      <c r="J221" s="79">
        <f t="shared" si="27"/>
        <v>74.147461959563714</v>
      </c>
      <c r="K221" s="79">
        <f>MAX(0,(J221-Constantes!$D$13)*(1-EXP(-Constantes!$D$23)))</f>
        <v>0.30197674234430572</v>
      </c>
      <c r="L221" s="79">
        <f t="shared" si="28"/>
        <v>0.30242901614337353</v>
      </c>
      <c r="M221" s="79">
        <f>0.0526*F221*Observaciones!$F220^1.218</f>
        <v>0</v>
      </c>
      <c r="N221" s="79">
        <f>M221*Constantes!$D$29</f>
        <v>0</v>
      </c>
      <c r="O221" s="79">
        <f t="shared" si="29"/>
        <v>0</v>
      </c>
      <c r="P221" s="16"/>
      <c r="Q221" s="78">
        <v>215</v>
      </c>
      <c r="R221" s="136">
        <f>ETo!$I220*((1-Constantes!$E$19)*ETo!$K220+ETo!$L220)</f>
        <v>3.0871378619216046</v>
      </c>
      <c r="S221" s="79">
        <f>MIN(R221*Constantes!$E$17,0.8*(V220+Observaciones!$F220-T221-U221-Constantes!$D$14))</f>
        <v>6.4000751015971247E-2</v>
      </c>
      <c r="T221" s="79">
        <f>IF(Observaciones!$F220&gt;0.05*Constantes!$E$18,((Observaciones!$F220-0.05*Constantes!$E$18)^2)/(Observaciones!$F220+0.95*Constantes!$E$18),0)</f>
        <v>0</v>
      </c>
      <c r="U221" s="79">
        <f>MAX(0,V220+Observaciones!$F220-T221-Constantes!$D$13)</f>
        <v>0</v>
      </c>
      <c r="V221" s="79">
        <f>V220+Observaciones!$F220-T221-S221-U221-W220</f>
        <v>7.5132750620900293</v>
      </c>
      <c r="W221" s="79">
        <f>MAX(0,(V221-Constantes!$D$14)*(1-EXP(-Constantes!$D$22)))</f>
        <v>4.521973485370086E-4</v>
      </c>
      <c r="X221" s="79">
        <f t="shared" si="30"/>
        <v>76.928289594678262</v>
      </c>
      <c r="Y221" s="79">
        <f>MAX(0,(X221-Constantes!$D$13)*(1-EXP(-Constantes!$D$23)))</f>
        <v>0.32937689937462916</v>
      </c>
      <c r="Z221" s="79">
        <f t="shared" si="31"/>
        <v>0.32982909672316618</v>
      </c>
      <c r="AA221" s="79">
        <f>0.0526*T221*Observaciones!$F220^1.218</f>
        <v>0</v>
      </c>
      <c r="AB221" s="79">
        <f>AA221*Constantes!$E$29</f>
        <v>0</v>
      </c>
      <c r="AC221" s="79">
        <f t="shared" si="32"/>
        <v>0</v>
      </c>
      <c r="AD221" s="16"/>
      <c r="AE221" s="78">
        <v>215</v>
      </c>
      <c r="AF221" s="136">
        <f>ETo!$I220*((1-Constantes!$F$19)*ETo!$K220+ETo!$L220)</f>
        <v>3.0455719668586974</v>
      </c>
      <c r="AG221" s="79">
        <f>MIN(AF221*Constantes!$F$17,0.8*(AJ220+Observaciones!$F220-AH221-AI221-Constantes!$D$14))</f>
        <v>6.4002173296188403E-2</v>
      </c>
      <c r="AH221" s="79">
        <f>IF(Observaciones!$F220&gt;0.05*Constantes!$F$18,((Observaciones!$F220-0.05*Constantes!$F$18)^2)/(Observaciones!$F220+0.95*Constantes!$F$18),0)</f>
        <v>0</v>
      </c>
      <c r="AI221" s="79">
        <f>MAX(0,AJ220+Observaciones!$F220-AH221-Constantes!$D$13)</f>
        <v>0</v>
      </c>
      <c r="AJ221" s="79">
        <f>AJ220+Observaciones!$F220-AH221-AG221-AI221-AK220</f>
        <v>7.5132753570999764</v>
      </c>
      <c r="AK221" s="79">
        <f>MAX(0,(AJ221-Constantes!$D$14)*(1-EXP(-Constantes!$D$22)))</f>
        <v>4.5220739765881185E-4</v>
      </c>
      <c r="AL221" s="79">
        <f t="shared" si="33"/>
        <v>77.241702572836473</v>
      </c>
      <c r="AM221" s="79">
        <f>MAX(0,(AL221-Constantes!$D$13)*(1-EXP(-Constantes!$D$23)))</f>
        <v>0.33246503209757755</v>
      </c>
      <c r="AN221" s="79">
        <f t="shared" si="34"/>
        <v>0.33291723949523638</v>
      </c>
      <c r="AO221" s="79">
        <f>0.0526*AH221*Observaciones!$F220^1.218</f>
        <v>0</v>
      </c>
      <c r="AP221" s="79">
        <f>AO221*Constantes!$F$29</f>
        <v>0</v>
      </c>
      <c r="AQ221" s="79">
        <f t="shared" si="35"/>
        <v>0</v>
      </c>
      <c r="AR221" s="16"/>
      <c r="AS221" s="78">
        <v>215</v>
      </c>
      <c r="AT221" s="79">
        <f>0.0526*Observaciones!$F220^2.218</f>
        <v>0</v>
      </c>
      <c r="AU221" s="79">
        <f>IF(Observaciones!$F220&gt;0.05*$AY$7,((Observaciones!$F220-0.05*$AY$7)^2)/(Observaciones!$F220+0.95*$AY$7),0)</f>
        <v>0</v>
      </c>
      <c r="AV221" s="79">
        <f>0.0526*AU221*Observaciones!$F220^1.218</f>
        <v>0</v>
      </c>
      <c r="AW221" s="30"/>
      <c r="AX221" s="30"/>
      <c r="AY221" s="110"/>
      <c r="AZ221" s="41"/>
    </row>
    <row r="222" spans="2:52" s="3" customFormat="1" x14ac:dyDescent="0.3">
      <c r="B222" s="40"/>
      <c r="C222" s="78">
        <v>216</v>
      </c>
      <c r="D222" s="136">
        <f>ETo!$I221*((1-Constantes!$D$19)*ETo!$K221+ETo!$L221)</f>
        <v>2.8117450305419238</v>
      </c>
      <c r="E222" s="79">
        <f>MIN(D222*Constantes!$D$17,0.8*(H221+Observaciones!$F221-F222-G222-Constantes!$D$14))</f>
        <v>1.0621845145697507E-2</v>
      </c>
      <c r="F222" s="79">
        <f>IF(Observaciones!$F221&gt;0.05*Constantes!$D$18,((Observaciones!$F221-0.05*Constantes!$D$18)^2)/(Observaciones!$F221+0.95*Constantes!$D$18),0)</f>
        <v>0</v>
      </c>
      <c r="G222" s="79">
        <f>MAX(0,H221+Observaciones!$F221-F222-Constantes!$D$13)</f>
        <v>0</v>
      </c>
      <c r="H222" s="79">
        <f>H221+Observaciones!$F221-F222-E222-G222-I221</f>
        <v>7.502203187487356</v>
      </c>
      <c r="I222" s="79">
        <f>MAX(0,(H222-Constantes!$D$14)*(1-EXP(-Constantes!$D$22)))</f>
        <v>7.5048653886192036E-5</v>
      </c>
      <c r="J222" s="79">
        <f t="shared" si="27"/>
        <v>73.845485217219405</v>
      </c>
      <c r="K222" s="79">
        <f>MAX(0,(J222-Constantes!$D$13)*(1-EXP(-Constantes!$D$23)))</f>
        <v>0.29900129357673089</v>
      </c>
      <c r="L222" s="79">
        <f t="shared" si="28"/>
        <v>0.29907634223061708</v>
      </c>
      <c r="M222" s="79">
        <f>0.0526*F222*Observaciones!$F221^1.218</f>
        <v>0</v>
      </c>
      <c r="N222" s="79">
        <f>M222*Constantes!$D$29</f>
        <v>0</v>
      </c>
      <c r="O222" s="79">
        <f t="shared" si="29"/>
        <v>0</v>
      </c>
      <c r="P222" s="16"/>
      <c r="Q222" s="78">
        <v>216</v>
      </c>
      <c r="R222" s="136">
        <f>ETo!$I221*((1-Constantes!$E$19)*ETo!$K221+ETo!$L221)</f>
        <v>3.1037617830372413</v>
      </c>
      <c r="S222" s="79">
        <f>MIN(R222*Constantes!$E$17,0.8*(V221+Observaciones!$F221-T222-U222-Constantes!$D$14))</f>
        <v>1.0620049672023414E-2</v>
      </c>
      <c r="T222" s="79">
        <f>IF(Observaciones!$F221&gt;0.05*Constantes!$E$18,((Observaciones!$F221-0.05*Constantes!$E$18)^2)/(Observaciones!$F221+0.95*Constantes!$E$18),0)</f>
        <v>0</v>
      </c>
      <c r="U222" s="79">
        <f>MAX(0,V221+Observaciones!$F221-T222-Constantes!$D$13)</f>
        <v>0</v>
      </c>
      <c r="V222" s="79">
        <f>V221+Observaciones!$F221-T222-S222-U222-W221</f>
        <v>7.5022028150694693</v>
      </c>
      <c r="W222" s="79">
        <f>MAX(0,(V222-Constantes!$D$14)*(1-EXP(-Constantes!$D$22)))</f>
        <v>7.5035967965795221E-5</v>
      </c>
      <c r="X222" s="79">
        <f t="shared" si="30"/>
        <v>76.598912695303639</v>
      </c>
      <c r="Y222" s="79">
        <f>MAX(0,(X222-Constantes!$D$13)*(1-EXP(-Constantes!$D$23)))</f>
        <v>0.32613147033362572</v>
      </c>
      <c r="Z222" s="79">
        <f t="shared" si="31"/>
        <v>0.32620650630159154</v>
      </c>
      <c r="AA222" s="79">
        <f>0.0526*T222*Observaciones!$F221^1.218</f>
        <v>0</v>
      </c>
      <c r="AB222" s="79">
        <f>AA222*Constantes!$E$29</f>
        <v>0</v>
      </c>
      <c r="AC222" s="79">
        <f t="shared" si="32"/>
        <v>0</v>
      </c>
      <c r="AD222" s="16"/>
      <c r="AE222" s="78">
        <v>216</v>
      </c>
      <c r="AF222" s="136">
        <f>ETo!$I221*((1-Constantes!$F$19)*ETo!$K221+ETo!$L221)</f>
        <v>3.0620451041093393</v>
      </c>
      <c r="AG222" s="79">
        <f>MIN(AF222*Constantes!$F$17,0.8*(AJ221+Observaciones!$F221-AH222-AI222-Constantes!$D$14))</f>
        <v>1.0620285679981124E-2</v>
      </c>
      <c r="AH222" s="79">
        <f>IF(Observaciones!$F221&gt;0.05*Constantes!$F$18,((Observaciones!$F221-0.05*Constantes!$F$18)^2)/(Observaciones!$F221+0.95*Constantes!$F$18),0)</f>
        <v>0</v>
      </c>
      <c r="AI222" s="79">
        <f>MAX(0,AJ221+Observaciones!$F221-AH222-Constantes!$D$13)</f>
        <v>0</v>
      </c>
      <c r="AJ222" s="79">
        <f>AJ221+Observaciones!$F221-AH222-AG222-AI222-AK221</f>
        <v>7.5022028640223359</v>
      </c>
      <c r="AK222" s="79">
        <f>MAX(0,(AJ222-Constantes!$D$14)*(1-EXP(-Constantes!$D$22)))</f>
        <v>7.5037635480142947E-5</v>
      </c>
      <c r="AL222" s="79">
        <f t="shared" si="33"/>
        <v>76.9092375407389</v>
      </c>
      <c r="AM222" s="79">
        <f>MAX(0,(AL222-Constantes!$D$13)*(1-EXP(-Constantes!$D$23)))</f>
        <v>0.32918917494931893</v>
      </c>
      <c r="AN222" s="79">
        <f t="shared" si="34"/>
        <v>0.3292642125847991</v>
      </c>
      <c r="AO222" s="79">
        <f>0.0526*AH222*Observaciones!$F221^1.218</f>
        <v>0</v>
      </c>
      <c r="AP222" s="79">
        <f>AO222*Constantes!$F$29</f>
        <v>0</v>
      </c>
      <c r="AQ222" s="79">
        <f t="shared" si="35"/>
        <v>0</v>
      </c>
      <c r="AR222" s="16"/>
      <c r="AS222" s="78">
        <v>216</v>
      </c>
      <c r="AT222" s="79">
        <f>0.0526*Observaciones!$F221^2.218</f>
        <v>0</v>
      </c>
      <c r="AU222" s="79">
        <f>IF(Observaciones!$F221&gt;0.05*$AY$7,((Observaciones!$F221-0.05*$AY$7)^2)/(Observaciones!$F221+0.95*$AY$7),0)</f>
        <v>0</v>
      </c>
      <c r="AV222" s="79">
        <f>0.0526*AU222*Observaciones!$F221^1.218</f>
        <v>0</v>
      </c>
      <c r="AW222" s="30"/>
      <c r="AX222" s="30"/>
      <c r="AY222" s="110"/>
      <c r="AZ222" s="41"/>
    </row>
    <row r="223" spans="2:52" s="3" customFormat="1" x14ac:dyDescent="0.3">
      <c r="B223" s="40"/>
      <c r="C223" s="78">
        <v>217</v>
      </c>
      <c r="D223" s="136">
        <f>ETo!$I222*((1-Constantes!$D$19)*ETo!$K222+ETo!$L222)</f>
        <v>2.9178778040484792</v>
      </c>
      <c r="E223" s="79">
        <f>MIN(D223*Constantes!$D$17,0.8*(H222+Observaciones!$F222-F223-G223-Constantes!$D$14))</f>
        <v>1.7625499898848318E-3</v>
      </c>
      <c r="F223" s="79">
        <f>IF(Observaciones!$F222&gt;0.05*Constantes!$D$18,((Observaciones!$F222-0.05*Constantes!$D$18)^2)/(Observaciones!$F222+0.95*Constantes!$D$18),0)</f>
        <v>0</v>
      </c>
      <c r="G223" s="79">
        <f>MAX(0,H222+Observaciones!$F222-F223-Constantes!$D$13)</f>
        <v>0</v>
      </c>
      <c r="H223" s="79">
        <f>H222+Observaciones!$F222-F223-E223-G223-I222</f>
        <v>7.500365588843585</v>
      </c>
      <c r="I223" s="79">
        <f>MAX(0,(H223-Constantes!$D$14)*(1-EXP(-Constantes!$D$22)))</f>
        <v>1.2453298116623873E-5</v>
      </c>
      <c r="J223" s="79">
        <f t="shared" si="27"/>
        <v>73.546483923642668</v>
      </c>
      <c r="K223" s="79">
        <f>MAX(0,(J223-Constantes!$D$13)*(1-EXP(-Constantes!$D$23)))</f>
        <v>0.29605516261455966</v>
      </c>
      <c r="L223" s="79">
        <f t="shared" si="28"/>
        <v>0.29606761591267627</v>
      </c>
      <c r="M223" s="79">
        <f>0.0526*F223*Observaciones!$F222^1.218</f>
        <v>0</v>
      </c>
      <c r="N223" s="79">
        <f>M223*Constantes!$D$29</f>
        <v>0</v>
      </c>
      <c r="O223" s="79">
        <f t="shared" si="29"/>
        <v>0</v>
      </c>
      <c r="P223" s="16"/>
      <c r="Q223" s="78">
        <v>217</v>
      </c>
      <c r="R223" s="136">
        <f>ETo!$I222*((1-Constantes!$E$19)*ETo!$K222+ETo!$L222)</f>
        <v>3.2190872928980028</v>
      </c>
      <c r="S223" s="79">
        <f>MIN(R223*Constantes!$E$17,0.8*(V222+Observaciones!$F222-T223-U223-Constantes!$D$14))</f>
        <v>1.7622520555754307E-3</v>
      </c>
      <c r="T223" s="79">
        <f>IF(Observaciones!$F222&gt;0.05*Constantes!$E$18,((Observaciones!$F222-0.05*Constantes!$E$18)^2)/(Observaciones!$F222+0.95*Constantes!$E$18),0)</f>
        <v>0</v>
      </c>
      <c r="U223" s="79">
        <f>MAX(0,V222+Observaciones!$F222-T223-Constantes!$D$13)</f>
        <v>0</v>
      </c>
      <c r="V223" s="79">
        <f>V222+Observaciones!$F222-T223-S223-U223-W222</f>
        <v>7.5003655270459273</v>
      </c>
      <c r="W223" s="79">
        <f>MAX(0,(V223-Constantes!$D$14)*(1-EXP(-Constantes!$D$22)))</f>
        <v>1.2451193061540202E-5</v>
      </c>
      <c r="X223" s="79">
        <f t="shared" si="30"/>
        <v>76.272781224970018</v>
      </c>
      <c r="Y223" s="79">
        <f>MAX(0,(X223-Constantes!$D$13)*(1-EXP(-Constantes!$D$23)))</f>
        <v>0.32291801927796426</v>
      </c>
      <c r="Z223" s="79">
        <f t="shared" si="31"/>
        <v>0.3229304704710258</v>
      </c>
      <c r="AA223" s="79">
        <f>0.0526*T223*Observaciones!$F222^1.218</f>
        <v>0</v>
      </c>
      <c r="AB223" s="79">
        <f>AA223*Constantes!$E$29</f>
        <v>0</v>
      </c>
      <c r="AC223" s="79">
        <f t="shared" si="32"/>
        <v>0</v>
      </c>
      <c r="AD223" s="16"/>
      <c r="AE223" s="78">
        <v>217</v>
      </c>
      <c r="AF223" s="136">
        <f>ETo!$I222*((1-Constantes!$F$19)*ETo!$K222+ETo!$L222)</f>
        <v>3.1760573659194997</v>
      </c>
      <c r="AG223" s="79">
        <f>MIN(AF223*Constantes!$F$17,0.8*(AJ222+Observaciones!$F222-AH223-AI223-Constantes!$D$14))</f>
        <v>1.76229121786875E-3</v>
      </c>
      <c r="AH223" s="79">
        <f>IF(Observaciones!$F222&gt;0.05*Constantes!$F$18,((Observaciones!$F222-0.05*Constantes!$F$18)^2)/(Observaciones!$F222+0.95*Constantes!$F$18),0)</f>
        <v>0</v>
      </c>
      <c r="AI223" s="79">
        <f>MAX(0,AJ222+Observaciones!$F222-AH223-Constantes!$D$13)</f>
        <v>0</v>
      </c>
      <c r="AJ223" s="79">
        <f>AJ222+Observaciones!$F222-AH223-AG223-AI223-AK222</f>
        <v>7.5003655351689869</v>
      </c>
      <c r="AK223" s="79">
        <f>MAX(0,(AJ223-Constantes!$D$14)*(1-EXP(-Constantes!$D$22)))</f>
        <v>1.2451469762769122E-5</v>
      </c>
      <c r="AL223" s="79">
        <f t="shared" si="33"/>
        <v>76.58004836578958</v>
      </c>
      <c r="AM223" s="79">
        <f>MAX(0,(AL223-Constantes!$D$13)*(1-EXP(-Constantes!$D$23)))</f>
        <v>0.32594559560179048</v>
      </c>
      <c r="AN223" s="79">
        <f t="shared" si="34"/>
        <v>0.32595804707155324</v>
      </c>
      <c r="AO223" s="79">
        <f>0.0526*AH223*Observaciones!$F222^1.218</f>
        <v>0</v>
      </c>
      <c r="AP223" s="79">
        <f>AO223*Constantes!$F$29</f>
        <v>0</v>
      </c>
      <c r="AQ223" s="79">
        <f t="shared" si="35"/>
        <v>0</v>
      </c>
      <c r="AR223" s="16"/>
      <c r="AS223" s="78">
        <v>217</v>
      </c>
      <c r="AT223" s="79">
        <f>0.0526*Observaciones!$F222^2.218</f>
        <v>0</v>
      </c>
      <c r="AU223" s="79">
        <f>IF(Observaciones!$F222&gt;0.05*$AY$7,((Observaciones!$F222-0.05*$AY$7)^2)/(Observaciones!$F222+0.95*$AY$7),0)</f>
        <v>0</v>
      </c>
      <c r="AV223" s="79">
        <f>0.0526*AU223*Observaciones!$F222^1.218</f>
        <v>0</v>
      </c>
      <c r="AW223" s="30"/>
      <c r="AX223" s="30"/>
      <c r="AY223" s="110"/>
      <c r="AZ223" s="41"/>
    </row>
    <row r="224" spans="2:52" s="3" customFormat="1" x14ac:dyDescent="0.3">
      <c r="B224" s="40"/>
      <c r="C224" s="78">
        <v>218</v>
      </c>
      <c r="D224" s="136">
        <f>ETo!$I223*((1-Constantes!$D$19)*ETo!$K223+ETo!$L223)</f>
        <v>2.525895233784178</v>
      </c>
      <c r="E224" s="79">
        <f>MIN(D224*Constantes!$D$17,0.8*(H223+Observaciones!$F223-F224-G224-Constantes!$D$14))</f>
        <v>1.2655710249176115</v>
      </c>
      <c r="F224" s="79">
        <f>IF(Observaciones!$F223&gt;0.05*Constantes!$D$18,((Observaciones!$F223-0.05*Constantes!$D$18)^2)/(Observaciones!$F223+0.95*Constantes!$D$18),0)</f>
        <v>0</v>
      </c>
      <c r="G224" s="79">
        <f>MAX(0,H223+Observaciones!$F223-F224-Constantes!$D$13)</f>
        <v>0</v>
      </c>
      <c r="H224" s="79">
        <f>H223+Observaciones!$F223-F224-E224-G224-I223</f>
        <v>8.8347821106278577</v>
      </c>
      <c r="I224" s="79">
        <f>MAX(0,(H224-Constantes!$D$14)*(1-EXP(-Constantes!$D$22)))</f>
        <v>4.5467578773427698E-2</v>
      </c>
      <c r="J224" s="79">
        <f t="shared" si="27"/>
        <v>73.250428761028104</v>
      </c>
      <c r="K224" s="79">
        <f>MAX(0,(J224-Constantes!$D$13)*(1-EXP(-Constantes!$D$23)))</f>
        <v>0.29313806058247238</v>
      </c>
      <c r="L224" s="79">
        <f t="shared" si="28"/>
        <v>0.3386056393559001</v>
      </c>
      <c r="M224" s="79">
        <f>0.0526*F224*Observaciones!$F223^1.218</f>
        <v>0</v>
      </c>
      <c r="N224" s="79">
        <f>M224*Constantes!$D$29</f>
        <v>0</v>
      </c>
      <c r="O224" s="79">
        <f t="shared" si="29"/>
        <v>0</v>
      </c>
      <c r="P224" s="16"/>
      <c r="Q224" s="78">
        <v>218</v>
      </c>
      <c r="R224" s="136">
        <f>ETo!$I223*((1-Constantes!$E$19)*ETo!$K223+ETo!$L223)</f>
        <v>2.7887083409390709</v>
      </c>
      <c r="S224" s="79">
        <f>MIN(R224*Constantes!$E$17,0.8*(V223+Observaciones!$F223-T224-U224-Constantes!$D$14))</f>
        <v>1.6072206838005314</v>
      </c>
      <c r="T224" s="79">
        <f>IF(Observaciones!$F223&gt;0.05*Constantes!$E$18,((Observaciones!$F223-0.05*Constantes!$E$18)^2)/(Observaciones!$F223+0.95*Constantes!$E$18),0)</f>
        <v>0</v>
      </c>
      <c r="U224" s="79">
        <f>MAX(0,V223+Observaciones!$F223-T224-Constantes!$D$13)</f>
        <v>0</v>
      </c>
      <c r="V224" s="79">
        <f>V223+Observaciones!$F223-T224-S224-U224-W223</f>
        <v>8.4931323920523347</v>
      </c>
      <c r="W224" s="79">
        <f>MAX(0,(V224-Constantes!$D$14)*(1-EXP(-Constantes!$D$22)))</f>
        <v>3.3829735136952012E-2</v>
      </c>
      <c r="X224" s="79">
        <f t="shared" si="30"/>
        <v>75.949863205692054</v>
      </c>
      <c r="Y224" s="79">
        <f>MAX(0,(X224-Constantes!$D$13)*(1-EXP(-Constantes!$D$23)))</f>
        <v>0.31973623112093852</v>
      </c>
      <c r="Z224" s="79">
        <f t="shared" si="31"/>
        <v>0.35356596625789055</v>
      </c>
      <c r="AA224" s="79">
        <f>0.0526*T224*Observaciones!$F223^1.218</f>
        <v>0</v>
      </c>
      <c r="AB224" s="79">
        <f>AA224*Constantes!$E$29</f>
        <v>0</v>
      </c>
      <c r="AC224" s="79">
        <f t="shared" si="32"/>
        <v>0</v>
      </c>
      <c r="AD224" s="16"/>
      <c r="AE224" s="78">
        <v>218</v>
      </c>
      <c r="AF224" s="136">
        <f>ETo!$I223*((1-Constantes!$F$19)*ETo!$K223+ETo!$L223)</f>
        <v>2.7511636113455147</v>
      </c>
      <c r="AG224" s="79">
        <f>MIN(AF224*Constantes!$F$17,0.8*(AJ223+Observaciones!$F223-AH224-AI224-Constantes!$D$14))</f>
        <v>1.4783872964265983</v>
      </c>
      <c r="AH224" s="79">
        <f>IF(Observaciones!$F223&gt;0.05*Constantes!$F$18,((Observaciones!$F223-0.05*Constantes!$F$18)^2)/(Observaciones!$F223+0.95*Constantes!$F$18),0)</f>
        <v>0</v>
      </c>
      <c r="AI224" s="79">
        <f>MAX(0,AJ223+Observaciones!$F223-AH224-Constantes!$D$13)</f>
        <v>0</v>
      </c>
      <c r="AJ224" s="79">
        <f>AJ223+Observaciones!$F223-AH224-AG224-AI224-AK223</f>
        <v>8.6219657872726252</v>
      </c>
      <c r="AK224" s="79">
        <f>MAX(0,(AJ224-Constantes!$D$14)*(1-EXP(-Constantes!$D$22)))</f>
        <v>3.8218273535231356E-2</v>
      </c>
      <c r="AL224" s="79">
        <f t="shared" si="33"/>
        <v>76.254102770187785</v>
      </c>
      <c r="AM224" s="79">
        <f>MAX(0,(AL224-Constantes!$D$13)*(1-EXP(-Constantes!$D$23)))</f>
        <v>0.32273397601413356</v>
      </c>
      <c r="AN224" s="79">
        <f t="shared" si="34"/>
        <v>0.36095224954936489</v>
      </c>
      <c r="AO224" s="79">
        <f>0.0526*AH224*Observaciones!$F223^1.218</f>
        <v>0</v>
      </c>
      <c r="AP224" s="79">
        <f>AO224*Constantes!$F$29</f>
        <v>0</v>
      </c>
      <c r="AQ224" s="79">
        <f t="shared" si="35"/>
        <v>0</v>
      </c>
      <c r="AR224" s="16"/>
      <c r="AS224" s="78">
        <v>218</v>
      </c>
      <c r="AT224" s="79">
        <f>0.0526*Observaciones!$F223^2.218</f>
        <v>0.43792186533391209</v>
      </c>
      <c r="AU224" s="79">
        <f>IF(Observaciones!$F223&gt;0.05*$AY$7,((Observaciones!$F223-0.05*$AY$7)^2)/(Observaciones!$F223+0.95*$AY$7),0)</f>
        <v>2.1229385132854627E-2</v>
      </c>
      <c r="AV224" s="79">
        <f>0.0526*AU224*Observaciones!$F223^1.218</f>
        <v>3.5756968989506619E-3</v>
      </c>
      <c r="AW224" s="30"/>
      <c r="AX224" s="30"/>
      <c r="AY224" s="110"/>
      <c r="AZ224" s="41"/>
    </row>
    <row r="225" spans="2:52" s="3" customFormat="1" x14ac:dyDescent="0.3">
      <c r="B225" s="40"/>
      <c r="C225" s="78">
        <v>219</v>
      </c>
      <c r="D225" s="136">
        <f>ETo!$I224*((1-Constantes!$D$19)*ETo!$K224+ETo!$L224)</f>
        <v>2.856320153143149</v>
      </c>
      <c r="E225" s="79">
        <f>MIN(D225*Constantes!$D$17,0.8*(H224+Observaciones!$F224-F225-G225-Constantes!$D$14))</f>
        <v>1.0678256885022861</v>
      </c>
      <c r="F225" s="79">
        <f>IF(Observaciones!$F224&gt;0.05*Constantes!$D$18,((Observaciones!$F224-0.05*Constantes!$D$18)^2)/(Observaciones!$F224+0.95*Constantes!$D$18),0)</f>
        <v>0</v>
      </c>
      <c r="G225" s="79">
        <f>MAX(0,H224+Observaciones!$F224-F225-Constantes!$D$13)</f>
        <v>0</v>
      </c>
      <c r="H225" s="79">
        <f>H224+Observaciones!$F224-F225-E225-G225-I224</f>
        <v>7.7214888433521436</v>
      </c>
      <c r="I225" s="79">
        <f>MAX(0,(H225-Constantes!$D$14)*(1-EXP(-Constantes!$D$22)))</f>
        <v>7.5447231067638171E-3</v>
      </c>
      <c r="J225" s="79">
        <f t="shared" si="27"/>
        <v>72.957290700445625</v>
      </c>
      <c r="K225" s="79">
        <f>MAX(0,(J225-Constantes!$D$13)*(1-EXP(-Constantes!$D$23)))</f>
        <v>0.29024970145150686</v>
      </c>
      <c r="L225" s="79">
        <f t="shared" si="28"/>
        <v>0.29779442455827065</v>
      </c>
      <c r="M225" s="79">
        <f>0.0526*F225*Observaciones!$F224^1.218</f>
        <v>0</v>
      </c>
      <c r="N225" s="79">
        <f>M225*Constantes!$D$29</f>
        <v>0</v>
      </c>
      <c r="O225" s="79">
        <f t="shared" si="29"/>
        <v>0</v>
      </c>
      <c r="P225" s="16"/>
      <c r="Q225" s="78">
        <v>219</v>
      </c>
      <c r="R225" s="136">
        <f>ETo!$I224*((1-Constantes!$E$19)*ETo!$K224+ETo!$L224)</f>
        <v>3.1512810715796404</v>
      </c>
      <c r="S225" s="79">
        <f>MIN(R225*Constantes!$E$17,0.8*(V224+Observaciones!$F224-T225-U225-Constantes!$D$14))</f>
        <v>0.79450591364186784</v>
      </c>
      <c r="T225" s="79">
        <f>IF(Observaciones!$F224&gt;0.05*Constantes!$E$18,((Observaciones!$F224-0.05*Constantes!$E$18)^2)/(Observaciones!$F224+0.95*Constantes!$E$18),0)</f>
        <v>0</v>
      </c>
      <c r="U225" s="79">
        <f>MAX(0,V224+Observaciones!$F224-T225-Constantes!$D$13)</f>
        <v>0</v>
      </c>
      <c r="V225" s="79">
        <f>V224+Observaciones!$F224-T225-S225-U225-W224</f>
        <v>7.6647967432735147</v>
      </c>
      <c r="W225" s="79">
        <f>MAX(0,(V225-Constantes!$D$14)*(1-EXP(-Constantes!$D$22)))</f>
        <v>5.6135820571256677E-3</v>
      </c>
      <c r="X225" s="79">
        <f t="shared" si="30"/>
        <v>75.630126974571112</v>
      </c>
      <c r="Y225" s="79">
        <f>MAX(0,(X225-Constantes!$D$13)*(1-EXP(-Constantes!$D$23)))</f>
        <v>0.31658579388046687</v>
      </c>
      <c r="Z225" s="79">
        <f t="shared" si="31"/>
        <v>0.32219937593759251</v>
      </c>
      <c r="AA225" s="79">
        <f>0.0526*T225*Observaciones!$F224^1.218</f>
        <v>0</v>
      </c>
      <c r="AB225" s="79">
        <f>AA225*Constantes!$E$29</f>
        <v>0</v>
      </c>
      <c r="AC225" s="79">
        <f t="shared" si="32"/>
        <v>0</v>
      </c>
      <c r="AD225" s="16"/>
      <c r="AE225" s="78">
        <v>219</v>
      </c>
      <c r="AF225" s="136">
        <f>ETo!$I224*((1-Constantes!$F$19)*ETo!$K224+ETo!$L224)</f>
        <v>3.1091437975172842</v>
      </c>
      <c r="AG225" s="79">
        <f>MIN(AF225*Constantes!$F$17,0.8*(AJ224+Observaciones!$F224-AH225-AI225-Constantes!$D$14))</f>
        <v>0.89757262981810015</v>
      </c>
      <c r="AH225" s="79">
        <f>IF(Observaciones!$F224&gt;0.05*Constantes!$F$18,((Observaciones!$F224-0.05*Constantes!$F$18)^2)/(Observaciones!$F224+0.95*Constantes!$F$18),0)</f>
        <v>0</v>
      </c>
      <c r="AI225" s="79">
        <f>MAX(0,AJ224+Observaciones!$F224-AH225-Constantes!$D$13)</f>
        <v>0</v>
      </c>
      <c r="AJ225" s="79">
        <f>AJ224+Observaciones!$F224-AH225-AG225-AI225-AK224</f>
        <v>7.6861748839192936</v>
      </c>
      <c r="AK225" s="79">
        <f>MAX(0,(AJ225-Constantes!$D$14)*(1-EXP(-Constantes!$D$22)))</f>
        <v>6.3418000082818698E-3</v>
      </c>
      <c r="AL225" s="79">
        <f t="shared" si="33"/>
        <v>75.93136879417365</v>
      </c>
      <c r="AM225" s="79">
        <f>MAX(0,(AL225-Constantes!$D$13)*(1-EXP(-Constantes!$D$23)))</f>
        <v>0.31955400127922207</v>
      </c>
      <c r="AN225" s="79">
        <f t="shared" si="34"/>
        <v>0.32589580128750395</v>
      </c>
      <c r="AO225" s="79">
        <f>0.0526*AH225*Observaciones!$F224^1.218</f>
        <v>0</v>
      </c>
      <c r="AP225" s="79">
        <f>AO225*Constantes!$F$29</f>
        <v>0</v>
      </c>
      <c r="AQ225" s="79">
        <f t="shared" si="35"/>
        <v>0</v>
      </c>
      <c r="AR225" s="16"/>
      <c r="AS225" s="78">
        <v>219</v>
      </c>
      <c r="AT225" s="79">
        <f>0.0526*Observaciones!$F224^2.218</f>
        <v>0</v>
      </c>
      <c r="AU225" s="79">
        <f>IF(Observaciones!$F224&gt;0.05*$AY$7,((Observaciones!$F224-0.05*$AY$7)^2)/(Observaciones!$F224+0.95*$AY$7),0)</f>
        <v>0</v>
      </c>
      <c r="AV225" s="79">
        <f>0.0526*AU225*Observaciones!$F224^1.218</f>
        <v>0</v>
      </c>
      <c r="AW225" s="30"/>
      <c r="AX225" s="30"/>
      <c r="AY225" s="110"/>
      <c r="AZ225" s="41"/>
    </row>
    <row r="226" spans="2:52" s="3" customFormat="1" x14ac:dyDescent="0.3">
      <c r="B226" s="40"/>
      <c r="C226" s="78">
        <v>220</v>
      </c>
      <c r="D226" s="136">
        <f>ETo!$I225*((1-Constantes!$D$19)*ETo!$K225+ETo!$L225)</f>
        <v>2.7947283481080372</v>
      </c>
      <c r="E226" s="79">
        <f>MIN(D226*Constantes!$D$17,0.8*(H225+Observaciones!$F225-F226-G226-Constantes!$D$14))</f>
        <v>0.65719107468171534</v>
      </c>
      <c r="F226" s="79">
        <f>IF(Observaciones!$F225&gt;0.05*Constantes!$D$18,((Observaciones!$F225-0.05*Constantes!$D$18)^2)/(Observaciones!$F225+0.95*Constantes!$D$18),0)</f>
        <v>0</v>
      </c>
      <c r="G226" s="79">
        <f>MAX(0,H225+Observaciones!$F225-F226-Constantes!$D$13)</f>
        <v>0</v>
      </c>
      <c r="H226" s="79">
        <f>H225+Observaciones!$F225-F226-E226-G226-I225</f>
        <v>7.656753045563665</v>
      </c>
      <c r="I226" s="79">
        <f>MAX(0,(H226-Constantes!$D$14)*(1-EXP(-Constantes!$D$22)))</f>
        <v>5.339584184109375E-3</v>
      </c>
      <c r="J226" s="79">
        <f t="shared" si="27"/>
        <v>72.667040998994125</v>
      </c>
      <c r="K226" s="79">
        <f>MAX(0,(J226-Constantes!$D$13)*(1-EXP(-Constantes!$D$23)))</f>
        <v>0.28738980201101239</v>
      </c>
      <c r="L226" s="79">
        <f t="shared" si="28"/>
        <v>0.29272938619512179</v>
      </c>
      <c r="M226" s="79">
        <f>0.0526*F226*Observaciones!$F225^1.218</f>
        <v>0</v>
      </c>
      <c r="N226" s="79">
        <f>M226*Constantes!$D$29</f>
        <v>0</v>
      </c>
      <c r="O226" s="79">
        <f t="shared" si="29"/>
        <v>0</v>
      </c>
      <c r="P226" s="16"/>
      <c r="Q226" s="78">
        <v>220</v>
      </c>
      <c r="R226" s="136">
        <f>ETo!$I225*((1-Constantes!$E$19)*ETo!$K225+ETo!$L225)</f>
        <v>3.0835136930953313</v>
      </c>
      <c r="S226" s="79">
        <f>MIN(R226*Constantes!$E$17,0.8*(V225+Observaciones!$F225-T226-U226-Constantes!$D$14))</f>
        <v>0.61183739461881148</v>
      </c>
      <c r="T226" s="79">
        <f>IF(Observaciones!$F225&gt;0.05*Constantes!$E$18,((Observaciones!$F225-0.05*Constantes!$E$18)^2)/(Observaciones!$F225+0.95*Constantes!$E$18),0)</f>
        <v>0</v>
      </c>
      <c r="U226" s="79">
        <f>MAX(0,V225+Observaciones!$F225-T226-Constantes!$D$13)</f>
        <v>0</v>
      </c>
      <c r="V226" s="79">
        <f>V225+Observaciones!$F225-T226-S226-U226-W225</f>
        <v>7.647345766597577</v>
      </c>
      <c r="W226" s="79">
        <f>MAX(0,(V226-Constantes!$D$14)*(1-EXP(-Constantes!$D$22)))</f>
        <v>5.0191377276963363E-3</v>
      </c>
      <c r="X226" s="79">
        <f t="shared" si="30"/>
        <v>75.313541180690649</v>
      </c>
      <c r="Y226" s="79">
        <f>MAX(0,(X226-Constantes!$D$13)*(1-EXP(-Constantes!$D$23)))</f>
        <v>0.31346639864850134</v>
      </c>
      <c r="Z226" s="79">
        <f t="shared" si="31"/>
        <v>0.3184855363761977</v>
      </c>
      <c r="AA226" s="79">
        <f>0.0526*T226*Observaciones!$F225^1.218</f>
        <v>0</v>
      </c>
      <c r="AB226" s="79">
        <f>AA226*Constantes!$E$29</f>
        <v>0</v>
      </c>
      <c r="AC226" s="79">
        <f t="shared" si="32"/>
        <v>0</v>
      </c>
      <c r="AD226" s="16"/>
      <c r="AE226" s="78">
        <v>220</v>
      </c>
      <c r="AF226" s="136">
        <f>ETo!$I225*((1-Constantes!$F$19)*ETo!$K225+ETo!$L225)</f>
        <v>3.0422586438114316</v>
      </c>
      <c r="AG226" s="79">
        <f>MIN(AF226*Constantes!$F$17,0.8*(AJ225+Observaciones!$F225-AH226-AI226-Constantes!$D$14))</f>
        <v>0.62893990713543535</v>
      </c>
      <c r="AH226" s="79">
        <f>IF(Observaciones!$F225&gt;0.05*Constantes!$F$18,((Observaciones!$F225-0.05*Constantes!$F$18)^2)/(Observaciones!$F225+0.95*Constantes!$F$18),0)</f>
        <v>0</v>
      </c>
      <c r="AI226" s="79">
        <f>MAX(0,AJ225+Observaciones!$F225-AH226-Constantes!$D$13)</f>
        <v>0</v>
      </c>
      <c r="AJ226" s="79">
        <f>AJ225+Observaciones!$F225-AH226-AG226-AI226-AK225</f>
        <v>7.6508931767755772</v>
      </c>
      <c r="AK226" s="79">
        <f>MAX(0,(AJ226-Constantes!$D$14)*(1-EXP(-Constantes!$D$22)))</f>
        <v>5.1399755411683902E-3</v>
      </c>
      <c r="AL226" s="79">
        <f t="shared" si="33"/>
        <v>75.611814792894435</v>
      </c>
      <c r="AM226" s="79">
        <f>MAX(0,(AL226-Constantes!$D$13)*(1-EXP(-Constantes!$D$23)))</f>
        <v>0.31640535959278471</v>
      </c>
      <c r="AN226" s="79">
        <f t="shared" si="34"/>
        <v>0.32154533513395311</v>
      </c>
      <c r="AO226" s="79">
        <f>0.0526*AH226*Observaciones!$F225^1.218</f>
        <v>0</v>
      </c>
      <c r="AP226" s="79">
        <f>AO226*Constantes!$F$29</f>
        <v>0</v>
      </c>
      <c r="AQ226" s="79">
        <f t="shared" si="35"/>
        <v>0</v>
      </c>
      <c r="AR226" s="16"/>
      <c r="AS226" s="78">
        <v>220</v>
      </c>
      <c r="AT226" s="79">
        <f>0.0526*Observaciones!$F225^2.218</f>
        <v>1.6940460723560119E-2</v>
      </c>
      <c r="AU226" s="79">
        <f>IF(Observaciones!$F225&gt;0.05*$AY$7,((Observaciones!$F225-0.05*$AY$7)^2)/(Observaciones!$F225+0.95*$AY$7),0)</f>
        <v>0</v>
      </c>
      <c r="AV226" s="79">
        <f>0.0526*AU226*Observaciones!$F225^1.218</f>
        <v>0</v>
      </c>
      <c r="AW226" s="30"/>
      <c r="AX226" s="30"/>
      <c r="AY226" s="110"/>
      <c r="AZ226" s="41"/>
    </row>
    <row r="227" spans="2:52" s="3" customFormat="1" x14ac:dyDescent="0.3">
      <c r="B227" s="40"/>
      <c r="C227" s="78">
        <v>221</v>
      </c>
      <c r="D227" s="136">
        <f>ETo!$I226*((1-Constantes!$D$19)*ETo!$K226+ETo!$L226)</f>
        <v>2.9448039168832882</v>
      </c>
      <c r="E227" s="79">
        <f>MIN(D227*Constantes!$D$17,0.8*(H226+Observaciones!$F226-F227-G227-Constantes!$D$14))</f>
        <v>0.12540243645093199</v>
      </c>
      <c r="F227" s="79">
        <f>IF(Observaciones!$F226&gt;0.05*Constantes!$D$18,((Observaciones!$F226-0.05*Constantes!$D$18)^2)/(Observaciones!$F226+0.95*Constantes!$D$18),0)</f>
        <v>0</v>
      </c>
      <c r="G227" s="79">
        <f>MAX(0,H226+Observaciones!$F226-F227-Constantes!$D$13)</f>
        <v>0</v>
      </c>
      <c r="H227" s="79">
        <f>H226+Observaciones!$F226-F227-E227-G227-I226</f>
        <v>7.5260110249286241</v>
      </c>
      <c r="I227" s="79">
        <f>MAX(0,(H227-Constantes!$D$14)*(1-EXP(-Constantes!$D$22)))</f>
        <v>8.860309974962914E-4</v>
      </c>
      <c r="J227" s="79">
        <f t="shared" si="27"/>
        <v>72.379651196983119</v>
      </c>
      <c r="K227" s="79">
        <f>MAX(0,(J227-Constantes!$D$13)*(1-EXP(-Constantes!$D$23)))</f>
        <v>0.28455808184088011</v>
      </c>
      <c r="L227" s="79">
        <f t="shared" si="28"/>
        <v>0.2854441128383764</v>
      </c>
      <c r="M227" s="79">
        <f>0.0526*F227*Observaciones!$F226^1.218</f>
        <v>0</v>
      </c>
      <c r="N227" s="79">
        <f>M227*Constantes!$D$29</f>
        <v>0</v>
      </c>
      <c r="O227" s="79">
        <f t="shared" si="29"/>
        <v>0</v>
      </c>
      <c r="P227" s="16"/>
      <c r="Q227" s="78">
        <v>221</v>
      </c>
      <c r="R227" s="136">
        <f>ETo!$I226*((1-Constantes!$E$19)*ETo!$K226+ETo!$L226)</f>
        <v>3.2470266974722581</v>
      </c>
      <c r="S227" s="79">
        <f>MIN(R227*Constantes!$E$17,0.8*(V226+Observaciones!$F226-T227-U227-Constantes!$D$14))</f>
        <v>0.11787661327806163</v>
      </c>
      <c r="T227" s="79">
        <f>IF(Observaciones!$F226&gt;0.05*Constantes!$E$18,((Observaciones!$F226-0.05*Constantes!$E$18)^2)/(Observaciones!$F226+0.95*Constantes!$E$18),0)</f>
        <v>0</v>
      </c>
      <c r="U227" s="79">
        <f>MAX(0,V226+Observaciones!$F226-T227-Constantes!$D$13)</f>
        <v>0</v>
      </c>
      <c r="V227" s="79">
        <f>V226+Observaciones!$F226-T227-S227-U227-W226</f>
        <v>7.5244500155918184</v>
      </c>
      <c r="W227" s="79">
        <f>MAX(0,(V227-Constantes!$D$14)*(1-EXP(-Constantes!$D$22)))</f>
        <v>8.3285728890209734E-4</v>
      </c>
      <c r="X227" s="79">
        <f t="shared" si="30"/>
        <v>75.000074782042148</v>
      </c>
      <c r="Y227" s="79">
        <f>MAX(0,(X227-Constantes!$D$13)*(1-EXP(-Constantes!$D$23)))</f>
        <v>0.31037773956073839</v>
      </c>
      <c r="Z227" s="79">
        <f t="shared" si="31"/>
        <v>0.31121059684964048</v>
      </c>
      <c r="AA227" s="79">
        <f>0.0526*T227*Observaciones!$F226^1.218</f>
        <v>0</v>
      </c>
      <c r="AB227" s="79">
        <f>AA227*Constantes!$E$29</f>
        <v>0</v>
      </c>
      <c r="AC227" s="79">
        <f t="shared" si="32"/>
        <v>0</v>
      </c>
      <c r="AD227" s="16"/>
      <c r="AE227" s="78">
        <v>221</v>
      </c>
      <c r="AF227" s="136">
        <f>ETo!$I226*((1-Constantes!$F$19)*ETo!$K226+ETo!$L226)</f>
        <v>3.2038520145309763</v>
      </c>
      <c r="AG227" s="79">
        <f>MIN(AF227*Constantes!$F$17,0.8*(AJ226+Observaciones!$F226-AH227-AI227-Constantes!$D$14))</f>
        <v>0.12071454142046179</v>
      </c>
      <c r="AH227" s="79">
        <f>IF(Observaciones!$F226&gt;0.05*Constantes!$F$18,((Observaciones!$F226-0.05*Constantes!$F$18)^2)/(Observaciones!$F226+0.95*Constantes!$F$18),0)</f>
        <v>0</v>
      </c>
      <c r="AI227" s="79">
        <f>MAX(0,AJ226+Observaciones!$F226-AH227-Constantes!$D$13)</f>
        <v>0</v>
      </c>
      <c r="AJ227" s="79">
        <f>AJ226+Observaciones!$F226-AH227-AG227-AI227-AK226</f>
        <v>7.5250386598139469</v>
      </c>
      <c r="AK227" s="79">
        <f>MAX(0,(AJ227-Constantes!$D$14)*(1-EXP(-Constantes!$D$22)))</f>
        <v>8.5290867206497484E-4</v>
      </c>
      <c r="AL227" s="79">
        <f t="shared" si="33"/>
        <v>75.295409433301657</v>
      </c>
      <c r="AM227" s="79">
        <f>MAX(0,(AL227-Constantes!$D$13)*(1-EXP(-Constantes!$D$23)))</f>
        <v>0.31328774222283184</v>
      </c>
      <c r="AN227" s="79">
        <f t="shared" si="34"/>
        <v>0.31414065089489684</v>
      </c>
      <c r="AO227" s="79">
        <f>0.0526*AH227*Observaciones!$F226^1.218</f>
        <v>0</v>
      </c>
      <c r="AP227" s="79">
        <f>AO227*Constantes!$F$29</f>
        <v>0</v>
      </c>
      <c r="AQ227" s="79">
        <f t="shared" si="35"/>
        <v>0</v>
      </c>
      <c r="AR227" s="16"/>
      <c r="AS227" s="78">
        <v>221</v>
      </c>
      <c r="AT227" s="79">
        <f>0.0526*Observaciones!$F226^2.218</f>
        <v>0</v>
      </c>
      <c r="AU227" s="79">
        <f>IF(Observaciones!$F226&gt;0.05*$AY$7,((Observaciones!$F226-0.05*$AY$7)^2)/(Observaciones!$F226+0.95*$AY$7),0)</f>
        <v>0</v>
      </c>
      <c r="AV227" s="79">
        <f>0.0526*AU227*Observaciones!$F226^1.218</f>
        <v>0</v>
      </c>
      <c r="AW227" s="30"/>
      <c r="AX227" s="30"/>
      <c r="AY227" s="110"/>
      <c r="AZ227" s="41"/>
    </row>
    <row r="228" spans="2:52" s="3" customFormat="1" x14ac:dyDescent="0.3">
      <c r="B228" s="40"/>
      <c r="C228" s="78">
        <v>222</v>
      </c>
      <c r="D228" s="136">
        <f>ETo!$I227*((1-Constantes!$D$19)*ETo!$K227+ETo!$L227)</f>
        <v>2.9815132431825244</v>
      </c>
      <c r="E228" s="79">
        <f>MIN(D228*Constantes!$D$17,0.8*(H227+Observaciones!$F227-F228-G228-Constantes!$D$14))</f>
        <v>2.0808819942899251E-2</v>
      </c>
      <c r="F228" s="79">
        <f>IF(Observaciones!$F227&gt;0.05*Constantes!$D$18,((Observaciones!$F227-0.05*Constantes!$D$18)^2)/(Observaciones!$F227+0.95*Constantes!$D$18),0)</f>
        <v>0</v>
      </c>
      <c r="G228" s="79">
        <f>MAX(0,H227+Observaciones!$F227-F228-Constantes!$D$13)</f>
        <v>0</v>
      </c>
      <c r="H228" s="79">
        <f>H227+Observaciones!$F227-F228-E228-G228-I227</f>
        <v>7.5043161739882285</v>
      </c>
      <c r="I228" s="79">
        <f>MAX(0,(H228-Constantes!$D$14)*(1-EXP(-Constantes!$D$22)))</f>
        <v>1.4702473103815221E-4</v>
      </c>
      <c r="J228" s="79">
        <f t="shared" si="27"/>
        <v>72.095093115142234</v>
      </c>
      <c r="K228" s="79">
        <f>MAX(0,(J228-Constantes!$D$13)*(1-EXP(-Constantes!$D$23)))</f>
        <v>0.28175426328404723</v>
      </c>
      <c r="L228" s="79">
        <f t="shared" si="28"/>
        <v>0.28190128801508541</v>
      </c>
      <c r="M228" s="79">
        <f>0.0526*F228*Observaciones!$F227^1.218</f>
        <v>0</v>
      </c>
      <c r="N228" s="79">
        <f>M228*Constantes!$D$29</f>
        <v>0</v>
      </c>
      <c r="O228" s="79">
        <f t="shared" si="29"/>
        <v>0</v>
      </c>
      <c r="P228" s="16"/>
      <c r="Q228" s="78">
        <v>222</v>
      </c>
      <c r="R228" s="136">
        <f>ETo!$I227*((1-Constantes!$E$19)*ETo!$K227+ETo!$L227)</f>
        <v>3.2866392090431278</v>
      </c>
      <c r="S228" s="79">
        <f>MIN(R228*Constantes!$E$17,0.8*(V227+Observaciones!$F227-T228-U228-Constantes!$D$14))</f>
        <v>1.9560012473454694E-2</v>
      </c>
      <c r="T228" s="79">
        <f>IF(Observaciones!$F227&gt;0.05*Constantes!$E$18,((Observaciones!$F227-0.05*Constantes!$E$18)^2)/(Observaciones!$F227+0.95*Constantes!$E$18),0)</f>
        <v>0</v>
      </c>
      <c r="U228" s="79">
        <f>MAX(0,V227+Observaciones!$F227-T228-Constantes!$D$13)</f>
        <v>0</v>
      </c>
      <c r="V228" s="79">
        <f>V227+Observaciones!$F227-T228-S228-U228-W227</f>
        <v>7.5040571458294618</v>
      </c>
      <c r="W228" s="79">
        <f>MAX(0,(V228-Constantes!$D$14)*(1-EXP(-Constantes!$D$22)))</f>
        <v>1.382012810387218E-4</v>
      </c>
      <c r="X228" s="79">
        <f t="shared" si="30"/>
        <v>74.689697042481413</v>
      </c>
      <c r="Y228" s="79">
        <f>MAX(0,(X228-Constantes!$D$13)*(1-EXP(-Constantes!$D$23)))</f>
        <v>0.30731951376662847</v>
      </c>
      <c r="Z228" s="79">
        <f t="shared" si="31"/>
        <v>0.30745771504766717</v>
      </c>
      <c r="AA228" s="79">
        <f>0.0526*T228*Observaciones!$F227^1.218</f>
        <v>0</v>
      </c>
      <c r="AB228" s="79">
        <f>AA228*Constantes!$E$29</f>
        <v>0</v>
      </c>
      <c r="AC228" s="79">
        <f t="shared" si="32"/>
        <v>0</v>
      </c>
      <c r="AD228" s="16"/>
      <c r="AE228" s="78">
        <v>222</v>
      </c>
      <c r="AF228" s="136">
        <f>ETo!$I227*((1-Constantes!$F$19)*ETo!$K227+ETo!$L227)</f>
        <v>3.2430497853487559</v>
      </c>
      <c r="AG228" s="79">
        <f>MIN(AF228*Constantes!$F$17,0.8*(AJ227+Observaciones!$F227-AH228-AI228-Constantes!$D$14))</f>
        <v>2.0030927851157544E-2</v>
      </c>
      <c r="AH228" s="79">
        <f>IF(Observaciones!$F227&gt;0.05*Constantes!$F$18,((Observaciones!$F227-0.05*Constantes!$F$18)^2)/(Observaciones!$F227+0.95*Constantes!$F$18),0)</f>
        <v>0</v>
      </c>
      <c r="AI228" s="79">
        <f>MAX(0,AJ227+Observaciones!$F227-AH228-Constantes!$D$13)</f>
        <v>0</v>
      </c>
      <c r="AJ228" s="79">
        <f>AJ227+Observaciones!$F227-AH228-AG228-AI228-AK227</f>
        <v>7.5041548232907243</v>
      </c>
      <c r="AK228" s="79">
        <f>MAX(0,(AJ228-Constantes!$D$14)*(1-EXP(-Constantes!$D$22)))</f>
        <v>1.4152853395062154E-4</v>
      </c>
      <c r="AL228" s="79">
        <f t="shared" si="33"/>
        <v>74.982121691078831</v>
      </c>
      <c r="AM228" s="79">
        <f>MAX(0,(AL228-Constantes!$D$13)*(1-EXP(-Constantes!$D$23)))</f>
        <v>0.3102008434793837</v>
      </c>
      <c r="AN228" s="79">
        <f t="shared" si="34"/>
        <v>0.31034237201333431</v>
      </c>
      <c r="AO228" s="79">
        <f>0.0526*AH228*Observaciones!$F227^1.218</f>
        <v>0</v>
      </c>
      <c r="AP228" s="79">
        <f>AO228*Constantes!$F$29</f>
        <v>0</v>
      </c>
      <c r="AQ228" s="79">
        <f t="shared" si="35"/>
        <v>0</v>
      </c>
      <c r="AR228" s="16"/>
      <c r="AS228" s="78">
        <v>222</v>
      </c>
      <c r="AT228" s="79">
        <f>0.0526*Observaciones!$F227^2.218</f>
        <v>0</v>
      </c>
      <c r="AU228" s="79">
        <f>IF(Observaciones!$F227&gt;0.05*$AY$7,((Observaciones!$F227-0.05*$AY$7)^2)/(Observaciones!$F227+0.95*$AY$7),0)</f>
        <v>0</v>
      </c>
      <c r="AV228" s="79">
        <f>0.0526*AU228*Observaciones!$F227^1.218</f>
        <v>0</v>
      </c>
      <c r="AW228" s="30"/>
      <c r="AX228" s="30"/>
      <c r="AY228" s="110"/>
      <c r="AZ228" s="41"/>
    </row>
    <row r="229" spans="2:52" s="3" customFormat="1" x14ac:dyDescent="0.3">
      <c r="B229" s="40"/>
      <c r="C229" s="78">
        <v>223</v>
      </c>
      <c r="D229" s="136">
        <f>ETo!$I228*((1-Constantes!$D$19)*ETo!$K228+ETo!$L228)</f>
        <v>2.8891809883244846</v>
      </c>
      <c r="E229" s="79">
        <f>MIN(D229*Constantes!$D$17,0.8*(H228+Observaciones!$F228-F229-G229-Constantes!$D$14))</f>
        <v>3.4529391905827825E-3</v>
      </c>
      <c r="F229" s="79">
        <f>IF(Observaciones!$F228&gt;0.05*Constantes!$D$18,((Observaciones!$F228-0.05*Constantes!$D$18)^2)/(Observaciones!$F228+0.95*Constantes!$D$18),0)</f>
        <v>0</v>
      </c>
      <c r="G229" s="79">
        <f>MAX(0,H228+Observaciones!$F228-F229-Constantes!$D$13)</f>
        <v>0</v>
      </c>
      <c r="H229" s="79">
        <f>H228+Observaciones!$F228-F229-E229-G229-I228</f>
        <v>7.5007162100666083</v>
      </c>
      <c r="I229" s="79">
        <f>MAX(0,(H229-Constantes!$D$14)*(1-EXP(-Constantes!$D$22)))</f>
        <v>2.4396744129658511E-5</v>
      </c>
      <c r="J229" s="79">
        <f t="shared" si="27"/>
        <v>71.813338851858191</v>
      </c>
      <c r="K229" s="79">
        <f>MAX(0,(J229-Constantes!$D$13)*(1-EXP(-Constantes!$D$23)))</f>
        <v>0.27897807141927244</v>
      </c>
      <c r="L229" s="79">
        <f t="shared" si="28"/>
        <v>0.27900246816340213</v>
      </c>
      <c r="M229" s="79">
        <f>0.0526*F229*Observaciones!$F228^1.218</f>
        <v>0</v>
      </c>
      <c r="N229" s="79">
        <f>M229*Constantes!$D$29</f>
        <v>0</v>
      </c>
      <c r="O229" s="79">
        <f t="shared" si="29"/>
        <v>0</v>
      </c>
      <c r="P229" s="16"/>
      <c r="Q229" s="78">
        <v>223</v>
      </c>
      <c r="R229" s="136">
        <f>ETo!$I228*((1-Constantes!$E$19)*ETo!$K228+ETo!$L228)</f>
        <v>3.1855667810846886</v>
      </c>
      <c r="S229" s="79">
        <f>MIN(R229*Constantes!$E$17,0.8*(V228+Observaciones!$F228-T229-U229-Constantes!$D$14))</f>
        <v>3.2457166635694538E-3</v>
      </c>
      <c r="T229" s="79">
        <f>IF(Observaciones!$F228&gt;0.05*Constantes!$E$18,((Observaciones!$F228-0.05*Constantes!$E$18)^2)/(Observaciones!$F228+0.95*Constantes!$E$18),0)</f>
        <v>0</v>
      </c>
      <c r="U229" s="79">
        <f>MAX(0,V228+Observaciones!$F228-T229-Constantes!$D$13)</f>
        <v>0</v>
      </c>
      <c r="V229" s="79">
        <f>V228+Observaciones!$F228-T229-S229-U229-W228</f>
        <v>7.500673227884854</v>
      </c>
      <c r="W229" s="79">
        <f>MAX(0,(V229-Constantes!$D$14)*(1-EXP(-Constantes!$D$22)))</f>
        <v>2.2932613228289322E-5</v>
      </c>
      <c r="X229" s="79">
        <f t="shared" si="30"/>
        <v>74.382377528714784</v>
      </c>
      <c r="Y229" s="79">
        <f>MAX(0,(X229-Constantes!$D$13)*(1-EXP(-Constantes!$D$23)))</f>
        <v>0.30429142139968052</v>
      </c>
      <c r="Z229" s="79">
        <f t="shared" si="31"/>
        <v>0.30431435401290879</v>
      </c>
      <c r="AA229" s="79">
        <f>0.0526*T229*Observaciones!$F228^1.218</f>
        <v>0</v>
      </c>
      <c r="AB229" s="79">
        <f>AA229*Constantes!$E$29</f>
        <v>0</v>
      </c>
      <c r="AC229" s="79">
        <f t="shared" si="32"/>
        <v>0</v>
      </c>
      <c r="AD229" s="16"/>
      <c r="AE229" s="78">
        <v>223</v>
      </c>
      <c r="AF229" s="136">
        <f>ETo!$I228*((1-Constantes!$F$19)*ETo!$K228+ETo!$L228)</f>
        <v>3.1432259535475162</v>
      </c>
      <c r="AG229" s="79">
        <f>MIN(AF229*Constantes!$F$17,0.8*(AJ228+Observaciones!$F228-AH229-AI229-Constantes!$D$14))</f>
        <v>3.3238586325794019E-3</v>
      </c>
      <c r="AH229" s="79">
        <f>IF(Observaciones!$F228&gt;0.05*Constantes!$F$18,((Observaciones!$F228-0.05*Constantes!$F$18)^2)/(Observaciones!$F228+0.95*Constantes!$F$18),0)</f>
        <v>0</v>
      </c>
      <c r="AI229" s="79">
        <f>MAX(0,AJ228+Observaciones!$F228-AH229-Constantes!$D$13)</f>
        <v>0</v>
      </c>
      <c r="AJ229" s="79">
        <f>AJ228+Observaciones!$F228-AH229-AG229-AI229-AK228</f>
        <v>7.500689436124194</v>
      </c>
      <c r="AK229" s="79">
        <f>MAX(0,(AJ229-Constantes!$D$14)*(1-EXP(-Constantes!$D$22)))</f>
        <v>2.3484725361874793E-5</v>
      </c>
      <c r="AL229" s="79">
        <f t="shared" si="33"/>
        <v>74.671920847599452</v>
      </c>
      <c r="AM229" s="79">
        <f>MAX(0,(AL229-Constantes!$D$13)*(1-EXP(-Constantes!$D$23)))</f>
        <v>0.3071443606844968</v>
      </c>
      <c r="AN229" s="79">
        <f t="shared" si="34"/>
        <v>0.3071678454098587</v>
      </c>
      <c r="AO229" s="79">
        <f>0.0526*AH229*Observaciones!$F228^1.218</f>
        <v>0</v>
      </c>
      <c r="AP229" s="79">
        <f>AO229*Constantes!$F$29</f>
        <v>0</v>
      </c>
      <c r="AQ229" s="79">
        <f t="shared" si="35"/>
        <v>0</v>
      </c>
      <c r="AR229" s="16"/>
      <c r="AS229" s="78">
        <v>223</v>
      </c>
      <c r="AT229" s="79">
        <f>0.0526*Observaciones!$F228^2.218</f>
        <v>0</v>
      </c>
      <c r="AU229" s="79">
        <f>IF(Observaciones!$F228&gt;0.05*$AY$7,((Observaciones!$F228-0.05*$AY$7)^2)/(Observaciones!$F228+0.95*$AY$7),0)</f>
        <v>0</v>
      </c>
      <c r="AV229" s="79">
        <f>0.0526*AU229*Observaciones!$F228^1.218</f>
        <v>0</v>
      </c>
      <c r="AW229" s="30"/>
      <c r="AX229" s="30"/>
      <c r="AY229" s="110"/>
      <c r="AZ229" s="41"/>
    </row>
    <row r="230" spans="2:52" s="3" customFormat="1" x14ac:dyDescent="0.3">
      <c r="B230" s="40"/>
      <c r="C230" s="78">
        <v>224</v>
      </c>
      <c r="D230" s="136">
        <f>ETo!$I229*((1-Constantes!$D$19)*ETo!$K229+ETo!$L229)</f>
        <v>2.8793212861461002</v>
      </c>
      <c r="E230" s="79">
        <f>MIN(D230*Constantes!$D$17,0.8*(H229+Observaciones!$F229-F230-G230-Constantes!$D$14))</f>
        <v>5.7296805328661555E-4</v>
      </c>
      <c r="F230" s="79">
        <f>IF(Observaciones!$F229&gt;0.05*Constantes!$D$18,((Observaciones!$F229-0.05*Constantes!$D$18)^2)/(Observaciones!$F229+0.95*Constantes!$D$18),0)</f>
        <v>0</v>
      </c>
      <c r="G230" s="79">
        <f>MAX(0,H229+Observaciones!$F229-F230-Constantes!$D$13)</f>
        <v>0</v>
      </c>
      <c r="H230" s="79">
        <f>H229+Observaciones!$F229-F230-E230-G230-I229</f>
        <v>7.500118845269192</v>
      </c>
      <c r="I230" s="79">
        <f>MAX(0,(H230-Constantes!$D$14)*(1-EXP(-Constantes!$D$22)))</f>
        <v>4.0483061585956983E-6</v>
      </c>
      <c r="J230" s="79">
        <f t="shared" si="27"/>
        <v>71.534360780438917</v>
      </c>
      <c r="K230" s="79">
        <f>MAX(0,(J230-Constantes!$D$13)*(1-EXP(-Constantes!$D$23)))</f>
        <v>0.27622923403417865</v>
      </c>
      <c r="L230" s="79">
        <f t="shared" si="28"/>
        <v>0.27623328234033723</v>
      </c>
      <c r="M230" s="79">
        <f>0.0526*F230*Observaciones!$F229^1.218</f>
        <v>0</v>
      </c>
      <c r="N230" s="79">
        <f>M230*Constantes!$D$29</f>
        <v>0</v>
      </c>
      <c r="O230" s="79">
        <f t="shared" si="29"/>
        <v>0</v>
      </c>
      <c r="P230" s="16"/>
      <c r="Q230" s="78">
        <v>224</v>
      </c>
      <c r="R230" s="136">
        <f>ETo!$I229*((1-Constantes!$E$19)*ETo!$K229+ETo!$L229)</f>
        <v>3.1743649482291154</v>
      </c>
      <c r="S230" s="79">
        <f>MIN(R230*Constantes!$E$17,0.8*(V229+Observaciones!$F229-T230-U230-Constantes!$D$14))</f>
        <v>5.3858230788321752E-4</v>
      </c>
      <c r="T230" s="79">
        <f>IF(Observaciones!$F229&gt;0.05*Constantes!$E$18,((Observaciones!$F229-0.05*Constantes!$E$18)^2)/(Observaciones!$F229+0.95*Constantes!$E$18),0)</f>
        <v>0</v>
      </c>
      <c r="U230" s="79">
        <f>MAX(0,V229+Observaciones!$F229-T230-Constantes!$D$13)</f>
        <v>0</v>
      </c>
      <c r="V230" s="79">
        <f>V229+Observaciones!$F229-T230-S230-U230-W229</f>
        <v>7.5001117129637427</v>
      </c>
      <c r="W230" s="79">
        <f>MAX(0,(V230-Constantes!$D$14)*(1-EXP(-Constantes!$D$22)))</f>
        <v>3.8053536517613964E-6</v>
      </c>
      <c r="X230" s="79">
        <f t="shared" si="30"/>
        <v>74.078086107315102</v>
      </c>
      <c r="Y230" s="79">
        <f>MAX(0,(X230-Constantes!$D$13)*(1-EXP(-Constantes!$D$23)))</f>
        <v>0.30129316554805952</v>
      </c>
      <c r="Z230" s="79">
        <f t="shared" si="31"/>
        <v>0.30129697090171126</v>
      </c>
      <c r="AA230" s="79">
        <f>0.0526*T230*Observaciones!$F229^1.218</f>
        <v>0</v>
      </c>
      <c r="AB230" s="79">
        <f>AA230*Constantes!$E$29</f>
        <v>0</v>
      </c>
      <c r="AC230" s="79">
        <f t="shared" si="32"/>
        <v>0</v>
      </c>
      <c r="AD230" s="16"/>
      <c r="AE230" s="78">
        <v>224</v>
      </c>
      <c r="AF230" s="136">
        <f>ETo!$I229*((1-Constantes!$F$19)*ETo!$K229+ETo!$L229)</f>
        <v>3.1322158536458273</v>
      </c>
      <c r="AG230" s="79">
        <f>MIN(AF230*Constantes!$F$17,0.8*(AJ229+Observaciones!$F229-AH230-AI230-Constantes!$D$14))</f>
        <v>5.515488993552254E-4</v>
      </c>
      <c r="AH230" s="79">
        <f>IF(Observaciones!$F229&gt;0.05*Constantes!$F$18,((Observaciones!$F229-0.05*Constantes!$F$18)^2)/(Observaciones!$F229+0.95*Constantes!$F$18),0)</f>
        <v>0</v>
      </c>
      <c r="AI230" s="79">
        <f>MAX(0,AJ229+Observaciones!$F229-AH230-Constantes!$D$13)</f>
        <v>0</v>
      </c>
      <c r="AJ230" s="79">
        <f>AJ229+Observaciones!$F229-AH230-AG230-AI230-AK229</f>
        <v>7.5001144024994773</v>
      </c>
      <c r="AK230" s="79">
        <f>MAX(0,(AJ230-Constantes!$D$14)*(1-EXP(-Constantes!$D$22)))</f>
        <v>3.8969691123685939E-6</v>
      </c>
      <c r="AL230" s="79">
        <f t="shared" si="33"/>
        <v>74.364776486914948</v>
      </c>
      <c r="AM230" s="79">
        <f>MAX(0,(AL230-Constantes!$D$13)*(1-EXP(-Constantes!$D$23)))</f>
        <v>0.30411799414258522</v>
      </c>
      <c r="AN230" s="79">
        <f t="shared" si="34"/>
        <v>0.30412189111169757</v>
      </c>
      <c r="AO230" s="79">
        <f>0.0526*AH230*Observaciones!$F229^1.218</f>
        <v>0</v>
      </c>
      <c r="AP230" s="79">
        <f>AO230*Constantes!$F$29</f>
        <v>0</v>
      </c>
      <c r="AQ230" s="79">
        <f t="shared" si="35"/>
        <v>0</v>
      </c>
      <c r="AR230" s="16"/>
      <c r="AS230" s="78">
        <v>224</v>
      </c>
      <c r="AT230" s="79">
        <f>0.0526*Observaciones!$F229^2.218</f>
        <v>0</v>
      </c>
      <c r="AU230" s="79">
        <f>IF(Observaciones!$F229&gt;0.05*$AY$7,((Observaciones!$F229-0.05*$AY$7)^2)/(Observaciones!$F229+0.95*$AY$7),0)</f>
        <v>0</v>
      </c>
      <c r="AV230" s="79">
        <f>0.0526*AU230*Observaciones!$F229^1.218</f>
        <v>0</v>
      </c>
      <c r="AW230" s="30"/>
      <c r="AX230" s="30"/>
      <c r="AY230" s="110"/>
      <c r="AZ230" s="41"/>
    </row>
    <row r="231" spans="2:52" s="3" customFormat="1" x14ac:dyDescent="0.3">
      <c r="B231" s="40"/>
      <c r="C231" s="78">
        <v>225</v>
      </c>
      <c r="D231" s="136">
        <f>ETo!$I230*((1-Constantes!$D$19)*ETo!$K230+ETo!$L230)</f>
        <v>2.8759820448500593</v>
      </c>
      <c r="E231" s="79">
        <f>MIN(D231*Constantes!$D$17,0.8*(H230+Observaciones!$F230-F231-G231-Constantes!$D$14))</f>
        <v>0.16009507621535379</v>
      </c>
      <c r="F231" s="79">
        <f>IF(Observaciones!$F230&gt;0.05*Constantes!$D$18,((Observaciones!$F230-0.05*Constantes!$D$18)^2)/(Observaciones!$F230+0.95*Constantes!$D$18),0)</f>
        <v>0</v>
      </c>
      <c r="G231" s="79">
        <f>MAX(0,H230+Observaciones!$F230-F231-Constantes!$D$13)</f>
        <v>0</v>
      </c>
      <c r="H231" s="79">
        <f>H230+Observaciones!$F230-F231-E231-G231-I230</f>
        <v>7.5400197207476793</v>
      </c>
      <c r="I231" s="79">
        <f>MAX(0,(H231-Constantes!$D$14)*(1-EXP(-Constantes!$D$22)))</f>
        <v>1.3632186040684812E-3</v>
      </c>
      <c r="J231" s="79">
        <f t="shared" si="27"/>
        <v>71.258131546404741</v>
      </c>
      <c r="K231" s="79">
        <f>MAX(0,(J231-Constantes!$D$13)*(1-EXP(-Constantes!$D$23)))</f>
        <v>0.27350748159856225</v>
      </c>
      <c r="L231" s="79">
        <f t="shared" si="28"/>
        <v>0.27487070020263071</v>
      </c>
      <c r="M231" s="79">
        <f>0.0526*F231*Observaciones!$F230^1.218</f>
        <v>0</v>
      </c>
      <c r="N231" s="79">
        <f>M231*Constantes!$D$29</f>
        <v>0</v>
      </c>
      <c r="O231" s="79">
        <f t="shared" si="29"/>
        <v>0</v>
      </c>
      <c r="P231" s="16"/>
      <c r="Q231" s="78">
        <v>225</v>
      </c>
      <c r="R231" s="136">
        <f>ETo!$I230*((1-Constantes!$E$19)*ETo!$K230+ETo!$L230)</f>
        <v>3.1702761150402017</v>
      </c>
      <c r="S231" s="79">
        <f>MIN(R231*Constantes!$E$17,0.8*(V230+Observaciones!$F230-T231-U231-Constantes!$D$14))</f>
        <v>0.1600893703709943</v>
      </c>
      <c r="T231" s="79">
        <f>IF(Observaciones!$F230&gt;0.05*Constantes!$E$18,((Observaciones!$F230-0.05*Constantes!$E$18)^2)/(Observaciones!$F230+0.95*Constantes!$E$18),0)</f>
        <v>0</v>
      </c>
      <c r="U231" s="79">
        <f>MAX(0,V230+Observaciones!$F230-T231-Constantes!$D$13)</f>
        <v>0</v>
      </c>
      <c r="V231" s="79">
        <f>V230+Observaciones!$F230-T231-S231-U231-W230</f>
        <v>7.5400185372390967</v>
      </c>
      <c r="W231" s="79">
        <f>MAX(0,(V231-Constantes!$D$14)*(1-EXP(-Constantes!$D$22)))</f>
        <v>1.3631782894214059E-3</v>
      </c>
      <c r="X231" s="79">
        <f t="shared" si="30"/>
        <v>73.776792941767042</v>
      </c>
      <c r="Y231" s="79">
        <f>MAX(0,(X231-Constantes!$D$13)*(1-EXP(-Constantes!$D$23)))</f>
        <v>0.29832445222547344</v>
      </c>
      <c r="Z231" s="79">
        <f t="shared" si="31"/>
        <v>0.29968763051489483</v>
      </c>
      <c r="AA231" s="79">
        <f>0.0526*T231*Observaciones!$F230^1.218</f>
        <v>0</v>
      </c>
      <c r="AB231" s="79">
        <f>AA231*Constantes!$E$29</f>
        <v>0</v>
      </c>
      <c r="AC231" s="79">
        <f t="shared" si="32"/>
        <v>0</v>
      </c>
      <c r="AD231" s="16"/>
      <c r="AE231" s="78">
        <v>225</v>
      </c>
      <c r="AF231" s="136">
        <f>ETo!$I230*((1-Constantes!$F$19)*ETo!$K230+ETo!$L230)</f>
        <v>3.1282341050130387</v>
      </c>
      <c r="AG231" s="79">
        <f>MIN(AF231*Constantes!$F$17,0.8*(AJ230+Observaciones!$F230-AH231-AI231-Constantes!$D$14))</f>
        <v>0.16009152199958196</v>
      </c>
      <c r="AH231" s="79">
        <f>IF(Observaciones!$F230&gt;0.05*Constantes!$F$18,((Observaciones!$F230-0.05*Constantes!$F$18)^2)/(Observaciones!$F230+0.95*Constantes!$F$18),0)</f>
        <v>0</v>
      </c>
      <c r="AI231" s="79">
        <f>MAX(0,AJ230+Observaciones!$F230-AH231-Constantes!$D$13)</f>
        <v>0</v>
      </c>
      <c r="AJ231" s="79">
        <f>AJ230+Observaciones!$F230-AH231-AG231-AI231-AK230</f>
        <v>7.5400189835307829</v>
      </c>
      <c r="AK231" s="79">
        <f>MAX(0,(AJ231-Constantes!$D$14)*(1-EXP(-Constantes!$D$22)))</f>
        <v>1.3631934917546107E-3</v>
      </c>
      <c r="AL231" s="79">
        <f t="shared" si="33"/>
        <v>74.060658492772362</v>
      </c>
      <c r="AM231" s="79">
        <f>MAX(0,(AL231-Constantes!$D$13)*(1-EXP(-Constantes!$D$23)))</f>
        <v>0.3011214471110355</v>
      </c>
      <c r="AN231" s="79">
        <f t="shared" si="34"/>
        <v>0.30248464060279012</v>
      </c>
      <c r="AO231" s="79">
        <f>0.0526*AH231*Observaciones!$F230^1.218</f>
        <v>0</v>
      </c>
      <c r="AP231" s="79">
        <f>AO231*Constantes!$F$29</f>
        <v>0</v>
      </c>
      <c r="AQ231" s="79">
        <f t="shared" si="35"/>
        <v>0</v>
      </c>
      <c r="AR231" s="16"/>
      <c r="AS231" s="78">
        <v>225</v>
      </c>
      <c r="AT231" s="79">
        <f>0.0526*Observaciones!$F230^2.218</f>
        <v>1.4813929535417848E-3</v>
      </c>
      <c r="AU231" s="79">
        <f>IF(Observaciones!$F230&gt;0.05*$AY$7,((Observaciones!$F230-0.05*$AY$7)^2)/(Observaciones!$F230+0.95*$AY$7),0)</f>
        <v>0</v>
      </c>
      <c r="AV231" s="79">
        <f>0.0526*AU231*Observaciones!$F230^1.218</f>
        <v>0</v>
      </c>
      <c r="AW231" s="30"/>
      <c r="AX231" s="30"/>
      <c r="AY231" s="110"/>
      <c r="AZ231" s="41"/>
    </row>
    <row r="232" spans="2:52" s="3" customFormat="1" x14ac:dyDescent="0.3">
      <c r="B232" s="40"/>
      <c r="C232" s="78">
        <v>226</v>
      </c>
      <c r="D232" s="136">
        <f>ETo!$I231*((1-Constantes!$D$19)*ETo!$K231+ETo!$L231)</f>
        <v>2.8825501630454733</v>
      </c>
      <c r="E232" s="79">
        <f>MIN(D232*Constantes!$D$17,0.8*(H231+Observaciones!$F231-F232-G232-Constantes!$D$14))</f>
        <v>3.2015776598143475E-2</v>
      </c>
      <c r="F232" s="79">
        <f>IF(Observaciones!$F231&gt;0.05*Constantes!$D$18,((Observaciones!$F231-0.05*Constantes!$D$18)^2)/(Observaciones!$F231+0.95*Constantes!$D$18),0)</f>
        <v>0</v>
      </c>
      <c r="G232" s="79">
        <f>MAX(0,H231+Observaciones!$F231-F232-Constantes!$D$13)</f>
        <v>0</v>
      </c>
      <c r="H232" s="79">
        <f>H231+Observaciones!$F231-F232-E232-G232-I231</f>
        <v>7.5066407255454672</v>
      </c>
      <c r="I232" s="79">
        <f>MAX(0,(H232-Constantes!$D$14)*(1-EXP(-Constantes!$D$22)))</f>
        <v>2.2620749068117139E-4</v>
      </c>
      <c r="J232" s="79">
        <f t="shared" si="27"/>
        <v>70.984624064806184</v>
      </c>
      <c r="K232" s="79">
        <f>MAX(0,(J232-Constantes!$D$13)*(1-EXP(-Constantes!$D$23)))</f>
        <v>0.27081254723796494</v>
      </c>
      <c r="L232" s="79">
        <f t="shared" si="28"/>
        <v>0.27103875472864614</v>
      </c>
      <c r="M232" s="79">
        <f>0.0526*F232*Observaciones!$F231^1.218</f>
        <v>0</v>
      </c>
      <c r="N232" s="79">
        <f>M232*Constantes!$D$29</f>
        <v>0</v>
      </c>
      <c r="O232" s="79">
        <f t="shared" si="29"/>
        <v>0</v>
      </c>
      <c r="P232" s="16"/>
      <c r="Q232" s="78">
        <v>226</v>
      </c>
      <c r="R232" s="136">
        <f>ETo!$I231*((1-Constantes!$E$19)*ETo!$K231+ETo!$L231)</f>
        <v>3.1770222322452972</v>
      </c>
      <c r="S232" s="79">
        <f>MIN(R232*Constantes!$E$17,0.8*(V231+Observaciones!$F231-T232-U232-Constantes!$D$14))</f>
        <v>3.2014829791277323E-2</v>
      </c>
      <c r="T232" s="79">
        <f>IF(Observaciones!$F231&gt;0.05*Constantes!$E$18,((Observaciones!$F231-0.05*Constantes!$E$18)^2)/(Observaciones!$F231+0.95*Constantes!$E$18),0)</f>
        <v>0</v>
      </c>
      <c r="U232" s="79">
        <f>MAX(0,V231+Observaciones!$F231-T232-Constantes!$D$13)</f>
        <v>0</v>
      </c>
      <c r="V232" s="79">
        <f>V231+Observaciones!$F231-T232-S232-U232-W231</f>
        <v>7.506640529158398</v>
      </c>
      <c r="W232" s="79">
        <f>MAX(0,(V232-Constantes!$D$14)*(1-EXP(-Constantes!$D$22)))</f>
        <v>2.2620080101664025E-4</v>
      </c>
      <c r="X232" s="79">
        <f t="shared" si="30"/>
        <v>73.478468489541569</v>
      </c>
      <c r="Y232" s="79">
        <f>MAX(0,(X232-Constantes!$D$13)*(1-EXP(-Constantes!$D$23)))</f>
        <v>0.29538499034234722</v>
      </c>
      <c r="Z232" s="79">
        <f t="shared" si="31"/>
        <v>0.29561119114336387</v>
      </c>
      <c r="AA232" s="79">
        <f>0.0526*T232*Observaciones!$F231^1.218</f>
        <v>0</v>
      </c>
      <c r="AB232" s="79">
        <f>AA232*Constantes!$E$29</f>
        <v>0</v>
      </c>
      <c r="AC232" s="79">
        <f t="shared" si="32"/>
        <v>0</v>
      </c>
      <c r="AD232" s="16"/>
      <c r="AE232" s="78">
        <v>226</v>
      </c>
      <c r="AF232" s="136">
        <f>ETo!$I231*((1-Constantes!$F$19)*ETo!$K231+ETo!$L231)</f>
        <v>3.1349547937881796</v>
      </c>
      <c r="AG232" s="79">
        <f>MIN(AF232*Constantes!$F$17,0.8*(AJ231+Observaciones!$F231-AH232-AI232-Constantes!$D$14))</f>
        <v>3.201518682462634E-2</v>
      </c>
      <c r="AH232" s="79">
        <f>IF(Observaciones!$F231&gt;0.05*Constantes!$F$18,((Observaciones!$F231-0.05*Constantes!$F$18)^2)/(Observaciones!$F231+0.95*Constantes!$F$18),0)</f>
        <v>0</v>
      </c>
      <c r="AI232" s="79">
        <f>MAX(0,AJ231+Observaciones!$F231-AH232-Constantes!$D$13)</f>
        <v>0</v>
      </c>
      <c r="AJ232" s="79">
        <f>AJ231+Observaciones!$F231-AH232-AG232-AI232-AK231</f>
        <v>7.506640603214402</v>
      </c>
      <c r="AK232" s="79">
        <f>MAX(0,(AJ232-Constantes!$D$14)*(1-EXP(-Constantes!$D$22)))</f>
        <v>2.262033236360015E-4</v>
      </c>
      <c r="AL232" s="79">
        <f t="shared" si="33"/>
        <v>73.759537045661332</v>
      </c>
      <c r="AM232" s="79">
        <f>MAX(0,(AL232-Constantes!$D$13)*(1-EXP(-Constantes!$D$23)))</f>
        <v>0.29815442577110962</v>
      </c>
      <c r="AN232" s="79">
        <f t="shared" si="34"/>
        <v>0.29838062909474561</v>
      </c>
      <c r="AO232" s="79">
        <f>0.0526*AH232*Observaciones!$F231^1.218</f>
        <v>0</v>
      </c>
      <c r="AP232" s="79">
        <f>AO232*Constantes!$F$29</f>
        <v>0</v>
      </c>
      <c r="AQ232" s="79">
        <f t="shared" si="35"/>
        <v>0</v>
      </c>
      <c r="AR232" s="16"/>
      <c r="AS232" s="78">
        <v>226</v>
      </c>
      <c r="AT232" s="79">
        <f>0.0526*Observaciones!$F231^2.218</f>
        <v>0</v>
      </c>
      <c r="AU232" s="79">
        <f>IF(Observaciones!$F231&gt;0.05*$AY$7,((Observaciones!$F231-0.05*$AY$7)^2)/(Observaciones!$F231+0.95*$AY$7),0)</f>
        <v>0</v>
      </c>
      <c r="AV232" s="79">
        <f>0.0526*AU232*Observaciones!$F231^1.218</f>
        <v>0</v>
      </c>
      <c r="AW232" s="30"/>
      <c r="AX232" s="30"/>
      <c r="AY232" s="110"/>
      <c r="AZ232" s="41"/>
    </row>
    <row r="233" spans="2:52" s="3" customFormat="1" x14ac:dyDescent="0.3">
      <c r="B233" s="40"/>
      <c r="C233" s="78">
        <v>227</v>
      </c>
      <c r="D233" s="136">
        <f>ETo!$I232*((1-Constantes!$D$19)*ETo!$K232+ETo!$L232)</f>
        <v>2.9259783683260276</v>
      </c>
      <c r="E233" s="79">
        <f>MIN(D233*Constantes!$D$17,0.8*(H232+Observaciones!$F232-F233-G233-Constantes!$D$14))</f>
        <v>5.3125804363737929E-3</v>
      </c>
      <c r="F233" s="79">
        <f>IF(Observaciones!$F232&gt;0.05*Constantes!$D$18,((Observaciones!$F232-0.05*Constantes!$D$18)^2)/(Observaciones!$F232+0.95*Constantes!$D$18),0)</f>
        <v>0</v>
      </c>
      <c r="G233" s="79">
        <f>MAX(0,H232+Observaciones!$F232-F233-Constantes!$D$13)</f>
        <v>0</v>
      </c>
      <c r="H233" s="79">
        <f>H232+Observaciones!$F232-F233-E233-G233-I232</f>
        <v>7.5011019376184125</v>
      </c>
      <c r="I233" s="79">
        <f>MAX(0,(H233-Constantes!$D$14)*(1-EXP(-Constantes!$D$22)))</f>
        <v>3.7536040578941901E-5</v>
      </c>
      <c r="J233" s="79">
        <f t="shared" si="27"/>
        <v>70.713811517568217</v>
      </c>
      <c r="K233" s="79">
        <f>MAX(0,(J233-Constantes!$D$13)*(1-EXP(-Constantes!$D$23)))</f>
        <v>0.26814416670750585</v>
      </c>
      <c r="L233" s="79">
        <f t="shared" si="28"/>
        <v>0.26818170274808478</v>
      </c>
      <c r="M233" s="79">
        <f>0.0526*F233*Observaciones!$F232^1.218</f>
        <v>0</v>
      </c>
      <c r="N233" s="79">
        <f>M233*Constantes!$D$29</f>
        <v>0</v>
      </c>
      <c r="O233" s="79">
        <f t="shared" si="29"/>
        <v>0</v>
      </c>
      <c r="P233" s="16"/>
      <c r="Q233" s="78">
        <v>227</v>
      </c>
      <c r="R233" s="136">
        <f>ETo!$I232*((1-Constantes!$E$19)*ETo!$K232+ETo!$L232)</f>
        <v>3.2240990831244192</v>
      </c>
      <c r="S233" s="79">
        <f>MIN(R233*Constantes!$E$17,0.8*(V232+Observaciones!$F232-T233-U233-Constantes!$D$14))</f>
        <v>5.3124233267183747E-3</v>
      </c>
      <c r="T233" s="79">
        <f>IF(Observaciones!$F232&gt;0.05*Constantes!$E$18,((Observaciones!$F232-0.05*Constantes!$E$18)^2)/(Observaciones!$F232+0.95*Constantes!$E$18),0)</f>
        <v>0</v>
      </c>
      <c r="U233" s="79">
        <f>MAX(0,V232+Observaciones!$F232-T233-Constantes!$D$13)</f>
        <v>0</v>
      </c>
      <c r="V233" s="79">
        <f>V232+Observaciones!$F232-T233-S233-U233-W232</f>
        <v>7.5011019050306631</v>
      </c>
      <c r="W233" s="79">
        <f>MAX(0,(V233-Constantes!$D$14)*(1-EXP(-Constantes!$D$22)))</f>
        <v>3.7534930520565667E-5</v>
      </c>
      <c r="X233" s="79">
        <f t="shared" si="30"/>
        <v>73.183083499199228</v>
      </c>
      <c r="Y233" s="79">
        <f>MAX(0,(X233-Constantes!$D$13)*(1-EXP(-Constantes!$D$23)))</f>
        <v>0.29247449167728079</v>
      </c>
      <c r="Z233" s="79">
        <f t="shared" si="31"/>
        <v>0.29251202660780135</v>
      </c>
      <c r="AA233" s="79">
        <f>0.0526*T233*Observaciones!$F232^1.218</f>
        <v>0</v>
      </c>
      <c r="AB233" s="79">
        <f>AA233*Constantes!$E$29</f>
        <v>0</v>
      </c>
      <c r="AC233" s="79">
        <f t="shared" si="32"/>
        <v>0</v>
      </c>
      <c r="AD233" s="16"/>
      <c r="AE233" s="78">
        <v>227</v>
      </c>
      <c r="AF233" s="136">
        <f>ETo!$I232*((1-Constantes!$F$19)*ETo!$K232+ETo!$L232)</f>
        <v>3.1815104095817919</v>
      </c>
      <c r="AG233" s="79">
        <f>MIN(AF233*Constantes!$F$17,0.8*(AJ232+Observaciones!$F232-AH233-AI233-Constantes!$D$14))</f>
        <v>5.3124825715215708E-3</v>
      </c>
      <c r="AH233" s="79">
        <f>IF(Observaciones!$F232&gt;0.05*Constantes!$F$18,((Observaciones!$F232-0.05*Constantes!$F$18)^2)/(Observaciones!$F232+0.95*Constantes!$F$18),0)</f>
        <v>0</v>
      </c>
      <c r="AI233" s="79">
        <f>MAX(0,AJ232+Observaciones!$F232-AH233-Constantes!$D$13)</f>
        <v>0</v>
      </c>
      <c r="AJ233" s="79">
        <f>AJ232+Observaciones!$F232-AH233-AG233-AI233-AK232</f>
        <v>7.5011019173192448</v>
      </c>
      <c r="AK233" s="79">
        <f>MAX(0,(AJ233-Constantes!$D$14)*(1-EXP(-Constantes!$D$22)))</f>
        <v>3.7535349114770945E-5</v>
      </c>
      <c r="AL233" s="79">
        <f t="shared" si="33"/>
        <v>73.461382619890216</v>
      </c>
      <c r="AM233" s="79">
        <f>MAX(0,(AL233-Constantes!$D$13)*(1-EXP(-Constantes!$D$23)))</f>
        <v>0.29521663919913538</v>
      </c>
      <c r="AN233" s="79">
        <f t="shared" si="34"/>
        <v>0.29525417454825015</v>
      </c>
      <c r="AO233" s="79">
        <f>0.0526*AH233*Observaciones!$F232^1.218</f>
        <v>0</v>
      </c>
      <c r="AP233" s="79">
        <f>AO233*Constantes!$F$29</f>
        <v>0</v>
      </c>
      <c r="AQ233" s="79">
        <f t="shared" si="35"/>
        <v>0</v>
      </c>
      <c r="AR233" s="16"/>
      <c r="AS233" s="78">
        <v>227</v>
      </c>
      <c r="AT233" s="79">
        <f>0.0526*Observaciones!$F232^2.218</f>
        <v>0</v>
      </c>
      <c r="AU233" s="79">
        <f>IF(Observaciones!$F232&gt;0.05*$AY$7,((Observaciones!$F232-0.05*$AY$7)^2)/(Observaciones!$F232+0.95*$AY$7),0)</f>
        <v>0</v>
      </c>
      <c r="AV233" s="79">
        <f>0.0526*AU233*Observaciones!$F232^1.218</f>
        <v>0</v>
      </c>
      <c r="AW233" s="30"/>
      <c r="AX233" s="30"/>
      <c r="AY233" s="110"/>
      <c r="AZ233" s="41"/>
    </row>
    <row r="234" spans="2:52" s="3" customFormat="1" x14ac:dyDescent="0.3">
      <c r="B234" s="40"/>
      <c r="C234" s="78">
        <v>228</v>
      </c>
      <c r="D234" s="136">
        <f>ETo!$I233*((1-Constantes!$D$19)*ETo!$K233+ETo!$L233)</f>
        <v>2.9427891150024967</v>
      </c>
      <c r="E234" s="79">
        <f>MIN(D234*Constantes!$D$17,0.8*(H233+Observaciones!$F233-F234-G234-Constantes!$D$14))</f>
        <v>8.8155009472998822E-4</v>
      </c>
      <c r="F234" s="79">
        <f>IF(Observaciones!$F233&gt;0.05*Constantes!$D$18,((Observaciones!$F233-0.05*Constantes!$D$18)^2)/(Observaciones!$F233+0.95*Constantes!$D$18),0)</f>
        <v>0</v>
      </c>
      <c r="G234" s="79">
        <f>MAX(0,H233+Observaciones!$F233-F234-Constantes!$D$13)</f>
        <v>0</v>
      </c>
      <c r="H234" s="79">
        <f>H233+Observaciones!$F233-F234-E234-G234-I233</f>
        <v>7.5001828514831033</v>
      </c>
      <c r="I234" s="79">
        <f>MAX(0,(H234-Constantes!$D$14)*(1-EXP(-Constantes!$D$22)))</f>
        <v>6.2285927760337204E-6</v>
      </c>
      <c r="J234" s="79">
        <f t="shared" si="27"/>
        <v>70.445667350860717</v>
      </c>
      <c r="K234" s="79">
        <f>MAX(0,(J234-Constantes!$D$13)*(1-EXP(-Constantes!$D$23)))</f>
        <v>0.26550207836597223</v>
      </c>
      <c r="L234" s="79">
        <f t="shared" si="28"/>
        <v>0.26550830695874827</v>
      </c>
      <c r="M234" s="79">
        <f>0.0526*F234*Observaciones!$F233^1.218</f>
        <v>0</v>
      </c>
      <c r="N234" s="79">
        <f>M234*Constantes!$D$29</f>
        <v>0</v>
      </c>
      <c r="O234" s="79">
        <f t="shared" si="29"/>
        <v>0</v>
      </c>
      <c r="P234" s="16"/>
      <c r="Q234" s="78">
        <v>228</v>
      </c>
      <c r="R234" s="136">
        <f>ETo!$I233*((1-Constantes!$E$19)*ETo!$K233+ETo!$L233)</f>
        <v>3.2420495414399708</v>
      </c>
      <c r="S234" s="79">
        <f>MIN(R234*Constantes!$E$17,0.8*(V233+Observaciones!$F233-T234-U234-Constantes!$D$14))</f>
        <v>8.8152402453047787E-4</v>
      </c>
      <c r="T234" s="79">
        <f>IF(Observaciones!$F233&gt;0.05*Constantes!$E$18,((Observaciones!$F233-0.05*Constantes!$E$18)^2)/(Observaciones!$F233+0.95*Constantes!$E$18),0)</f>
        <v>0</v>
      </c>
      <c r="U234" s="79">
        <f>MAX(0,V233+Observaciones!$F233-T234-Constantes!$D$13)</f>
        <v>0</v>
      </c>
      <c r="V234" s="79">
        <f>V233+Observaciones!$F233-T234-S234-U234-W233</f>
        <v>7.5001828460756128</v>
      </c>
      <c r="W234" s="79">
        <f>MAX(0,(V234-Constantes!$D$14)*(1-EXP(-Constantes!$D$22)))</f>
        <v>6.2284085770575047E-6</v>
      </c>
      <c r="X234" s="79">
        <f t="shared" si="30"/>
        <v>72.890609007521945</v>
      </c>
      <c r="Y234" s="79">
        <f>MAX(0,(X234-Constantes!$D$13)*(1-EXP(-Constantes!$D$23)))</f>
        <v>0.28959267084878798</v>
      </c>
      <c r="Z234" s="79">
        <f t="shared" si="31"/>
        <v>0.28959889925736504</v>
      </c>
      <c r="AA234" s="79">
        <f>0.0526*T234*Observaciones!$F233^1.218</f>
        <v>0</v>
      </c>
      <c r="AB234" s="79">
        <f>AA234*Constantes!$E$29</f>
        <v>0</v>
      </c>
      <c r="AC234" s="79">
        <f t="shared" si="32"/>
        <v>0</v>
      </c>
      <c r="AD234" s="16"/>
      <c r="AE234" s="78">
        <v>228</v>
      </c>
      <c r="AF234" s="136">
        <f>ETo!$I233*((1-Constantes!$F$19)*ETo!$K233+ETo!$L233)</f>
        <v>3.1992980519489027</v>
      </c>
      <c r="AG234" s="79">
        <f>MIN(AF234*Constantes!$F$17,0.8*(AJ233+Observaciones!$F233-AH234-AI234-Constantes!$D$14))</f>
        <v>8.815338553958441E-4</v>
      </c>
      <c r="AH234" s="79">
        <f>IF(Observaciones!$F233&gt;0.05*Constantes!$F$18,((Observaciones!$F233-0.05*Constantes!$F$18)^2)/(Observaciones!$F233+0.95*Constantes!$F$18),0)</f>
        <v>0</v>
      </c>
      <c r="AI234" s="79">
        <f>MAX(0,AJ233+Observaciones!$F233-AH234-Constantes!$D$13)</f>
        <v>0</v>
      </c>
      <c r="AJ234" s="79">
        <f>AJ233+Observaciones!$F233-AH234-AG234-AI234-AK233</f>
        <v>7.5001828481147337</v>
      </c>
      <c r="AK234" s="79">
        <f>MAX(0,(AJ234-Constantes!$D$14)*(1-EXP(-Constantes!$D$22)))</f>
        <v>6.2284780370001766E-6</v>
      </c>
      <c r="AL234" s="79">
        <f t="shared" si="33"/>
        <v>73.166165980691076</v>
      </c>
      <c r="AM234" s="79">
        <f>MAX(0,(AL234-Constantes!$D$13)*(1-EXP(-Constantes!$D$23)))</f>
        <v>0.29230779933798101</v>
      </c>
      <c r="AN234" s="79">
        <f t="shared" si="34"/>
        <v>0.29231402781601801</v>
      </c>
      <c r="AO234" s="79">
        <f>0.0526*AH234*Observaciones!$F233^1.218</f>
        <v>0</v>
      </c>
      <c r="AP234" s="79">
        <f>AO234*Constantes!$F$29</f>
        <v>0</v>
      </c>
      <c r="AQ234" s="79">
        <f t="shared" si="35"/>
        <v>0</v>
      </c>
      <c r="AR234" s="16"/>
      <c r="AS234" s="78">
        <v>228</v>
      </c>
      <c r="AT234" s="79">
        <f>0.0526*Observaciones!$F233^2.218</f>
        <v>0</v>
      </c>
      <c r="AU234" s="79">
        <f>IF(Observaciones!$F233&gt;0.05*$AY$7,((Observaciones!$F233-0.05*$AY$7)^2)/(Observaciones!$F233+0.95*$AY$7),0)</f>
        <v>0</v>
      </c>
      <c r="AV234" s="79">
        <f>0.0526*AU234*Observaciones!$F233^1.218</f>
        <v>0</v>
      </c>
      <c r="AW234" s="30"/>
      <c r="AX234" s="30"/>
      <c r="AY234" s="110"/>
      <c r="AZ234" s="41"/>
    </row>
    <row r="235" spans="2:52" s="3" customFormat="1" x14ac:dyDescent="0.3">
      <c r="B235" s="40"/>
      <c r="C235" s="78">
        <v>229</v>
      </c>
      <c r="D235" s="136">
        <f>ETo!$I234*((1-Constantes!$D$19)*ETo!$K234+ETo!$L234)</f>
        <v>3.0174665364504167</v>
      </c>
      <c r="E235" s="79">
        <f>MIN(D235*Constantes!$D$17,0.8*(H234+Observaciones!$F234-F235-G235-Constantes!$D$14))</f>
        <v>1.5118672247815181</v>
      </c>
      <c r="F235" s="79">
        <f>IF(Observaciones!$F234&gt;0.05*Constantes!$D$18,((Observaciones!$F234-0.05*Constantes!$D$18)^2)/(Observaciones!$F234+0.95*Constantes!$D$18),0)</f>
        <v>0</v>
      </c>
      <c r="G235" s="79">
        <f>MAX(0,H234+Observaciones!$F234-F235-Constantes!$D$13)</f>
        <v>0</v>
      </c>
      <c r="H235" s="79">
        <f>H234+Observaciones!$F234-F235-E235-G235-I234</f>
        <v>9.2883093981088098</v>
      </c>
      <c r="I235" s="79">
        <f>MAX(0,(H235-Constantes!$D$14)*(1-EXP(-Constantes!$D$22)))</f>
        <v>6.0916383117785841E-2</v>
      </c>
      <c r="J235" s="79">
        <f t="shared" si="27"/>
        <v>70.180165272494747</v>
      </c>
      <c r="K235" s="79">
        <f>MAX(0,(J235-Constantes!$D$13)*(1-EXP(-Constantes!$D$23)))</f>
        <v>0.26288602315016407</v>
      </c>
      <c r="L235" s="79">
        <f t="shared" si="28"/>
        <v>0.32380240626794993</v>
      </c>
      <c r="M235" s="79">
        <f>0.0526*F235*Observaciones!$F234^1.218</f>
        <v>0</v>
      </c>
      <c r="N235" s="79">
        <f>M235*Constantes!$D$29</f>
        <v>0</v>
      </c>
      <c r="O235" s="79">
        <f t="shared" si="29"/>
        <v>0</v>
      </c>
      <c r="P235" s="16"/>
      <c r="Q235" s="78">
        <v>229</v>
      </c>
      <c r="R235" s="136">
        <f>ETo!$I234*((1-Constantes!$E$19)*ETo!$K234+ETo!$L234)</f>
        <v>3.3231955529595405</v>
      </c>
      <c r="S235" s="79">
        <f>MIN(R235*Constantes!$E$17,0.8*(V234+Observaciones!$F234-T235-U235-Constantes!$D$14))</f>
        <v>1.9152625430997745</v>
      </c>
      <c r="T235" s="79">
        <f>IF(Observaciones!$F234&gt;0.05*Constantes!$E$18,((Observaciones!$F234-0.05*Constantes!$E$18)^2)/(Observaciones!$F234+0.95*Constantes!$E$18),0)</f>
        <v>0</v>
      </c>
      <c r="U235" s="79">
        <f>MAX(0,V234+Observaciones!$F234-T235-Constantes!$D$13)</f>
        <v>0</v>
      </c>
      <c r="V235" s="79">
        <f>V234+Observaciones!$F234-T235-S235-U235-W234</f>
        <v>8.884914074567261</v>
      </c>
      <c r="W235" s="79">
        <f>MAX(0,(V235-Constantes!$D$14)*(1-EXP(-Constantes!$D$22)))</f>
        <v>4.7175257503411033E-2</v>
      </c>
      <c r="X235" s="79">
        <f t="shared" si="30"/>
        <v>72.601016336673155</v>
      </c>
      <c r="Y235" s="79">
        <f>MAX(0,(X235-Constantes!$D$13)*(1-EXP(-Constantes!$D$23)))</f>
        <v>0.28673924528731454</v>
      </c>
      <c r="Z235" s="79">
        <f t="shared" si="31"/>
        <v>0.33391450279072554</v>
      </c>
      <c r="AA235" s="79">
        <f>0.0526*T235*Observaciones!$F234^1.218</f>
        <v>0</v>
      </c>
      <c r="AB235" s="79">
        <f>AA235*Constantes!$E$29</f>
        <v>0</v>
      </c>
      <c r="AC235" s="79">
        <f t="shared" si="32"/>
        <v>0</v>
      </c>
      <c r="AD235" s="16"/>
      <c r="AE235" s="78">
        <v>229</v>
      </c>
      <c r="AF235" s="136">
        <f>ETo!$I234*((1-Constantes!$F$19)*ETo!$K234+ETo!$L234)</f>
        <v>3.2795199791725231</v>
      </c>
      <c r="AG235" s="79">
        <f>MIN(AF235*Constantes!$F$17,0.8*(AJ234+Observaciones!$F234-AH235-AI235-Constantes!$D$14))</f>
        <v>1.7623091028071092</v>
      </c>
      <c r="AH235" s="79">
        <f>IF(Observaciones!$F234&gt;0.05*Constantes!$F$18,((Observaciones!$F234-0.05*Constantes!$F$18)^2)/(Observaciones!$F234+0.95*Constantes!$F$18),0)</f>
        <v>0</v>
      </c>
      <c r="AI235" s="79">
        <f>MAX(0,AJ234+Observaciones!$F234-AH235-Constantes!$D$13)</f>
        <v>0</v>
      </c>
      <c r="AJ235" s="79">
        <f>AJ234+Observaciones!$F234-AH235-AG235-AI235-AK234</f>
        <v>9.0378675168295874</v>
      </c>
      <c r="AK235" s="79">
        <f>MAX(0,(AJ235-Constantes!$D$14)*(1-EXP(-Constantes!$D$22)))</f>
        <v>5.2385413250447543E-2</v>
      </c>
      <c r="AL235" s="79">
        <f t="shared" si="33"/>
        <v>72.8738581813531</v>
      </c>
      <c r="AM235" s="79">
        <f>MAX(0,(AL235-Constantes!$D$13)*(1-EXP(-Constantes!$D$23)))</f>
        <v>0.28942762096881042</v>
      </c>
      <c r="AN235" s="79">
        <f t="shared" si="34"/>
        <v>0.34181303421925796</v>
      </c>
      <c r="AO235" s="79">
        <f>0.0526*AH235*Observaciones!$F234^1.218</f>
        <v>0</v>
      </c>
      <c r="AP235" s="79">
        <f>AO235*Constantes!$F$29</f>
        <v>0</v>
      </c>
      <c r="AQ235" s="79">
        <f t="shared" si="35"/>
        <v>0</v>
      </c>
      <c r="AR235" s="16"/>
      <c r="AS235" s="78">
        <v>229</v>
      </c>
      <c r="AT235" s="79">
        <f>0.0526*Observaciones!$F234^2.218</f>
        <v>0.74310410909583668</v>
      </c>
      <c r="AU235" s="79">
        <f>IF(Observaciones!$F234&gt;0.05*$AY$7,((Observaciones!$F234-0.05*$AY$7)^2)/(Observaciones!$F234+0.95*$AY$7),0)</f>
        <v>6.7925012840267113E-2</v>
      </c>
      <c r="AV235" s="79">
        <f>0.0526*AU235*Observaciones!$F234^1.218</f>
        <v>1.529556247029999E-2</v>
      </c>
      <c r="AW235" s="30"/>
      <c r="AX235" s="30"/>
      <c r="AY235" s="110"/>
      <c r="AZ235" s="41"/>
    </row>
    <row r="236" spans="2:52" s="3" customFormat="1" x14ac:dyDescent="0.3">
      <c r="B236" s="40"/>
      <c r="C236" s="78">
        <v>230</v>
      </c>
      <c r="D236" s="136">
        <f>ETo!$I235*((1-Constantes!$D$19)*ETo!$K235+ETo!$L235)</f>
        <v>3.0312625245605447</v>
      </c>
      <c r="E236" s="79">
        <f>MIN(D236*Constantes!$D$17,0.8*(H235+Observaciones!$F235-F236-G236-Constantes!$D$14))</f>
        <v>1.430647518487048</v>
      </c>
      <c r="F236" s="79">
        <f>IF(Observaciones!$F235&gt;0.05*Constantes!$D$18,((Observaciones!$F235-0.05*Constantes!$D$18)^2)/(Observaciones!$F235+0.95*Constantes!$D$18),0)</f>
        <v>0</v>
      </c>
      <c r="G236" s="79">
        <f>MAX(0,H235+Observaciones!$F235-F236-Constantes!$D$13)</f>
        <v>0</v>
      </c>
      <c r="H236" s="79">
        <f>H235+Observaciones!$F235-F236-E236-G236-I235</f>
        <v>7.7967454965039762</v>
      </c>
      <c r="I236" s="79">
        <f>MAX(0,(H236-Constantes!$D$14)*(1-EXP(-Constantes!$D$22)))</f>
        <v>1.0108240985944825E-2</v>
      </c>
      <c r="J236" s="79">
        <f t="shared" si="27"/>
        <v>69.917279249344588</v>
      </c>
      <c r="K236" s="79">
        <f>MAX(0,(J236-Constantes!$D$13)*(1-EXP(-Constantes!$D$23)))</f>
        <v>0.26029574454949311</v>
      </c>
      <c r="L236" s="79">
        <f t="shared" si="28"/>
        <v>0.27040398553543793</v>
      </c>
      <c r="M236" s="79">
        <f>0.0526*F236*Observaciones!$F235^1.218</f>
        <v>0</v>
      </c>
      <c r="N236" s="79">
        <f>M236*Constantes!$D$29</f>
        <v>0</v>
      </c>
      <c r="O236" s="79">
        <f t="shared" si="29"/>
        <v>0</v>
      </c>
      <c r="P236" s="16"/>
      <c r="Q236" s="78">
        <v>230</v>
      </c>
      <c r="R236" s="136">
        <f>ETo!$I235*((1-Constantes!$E$19)*ETo!$K235+ETo!$L235)</f>
        <v>3.3378476598546887</v>
      </c>
      <c r="S236" s="79">
        <f>MIN(R236*Constantes!$E$17,0.8*(V235+Observaciones!$F235-T236-U236-Constantes!$D$14))</f>
        <v>1.1079312596538089</v>
      </c>
      <c r="T236" s="79">
        <f>IF(Observaciones!$F235&gt;0.05*Constantes!$E$18,((Observaciones!$F235-0.05*Constantes!$E$18)^2)/(Observaciones!$F235+0.95*Constantes!$E$18),0)</f>
        <v>0</v>
      </c>
      <c r="U236" s="79">
        <f>MAX(0,V235+Observaciones!$F235-T236-Constantes!$D$13)</f>
        <v>0</v>
      </c>
      <c r="V236" s="79">
        <f>V235+Observaciones!$F235-T236-S236-U236-W235</f>
        <v>7.7298075574100418</v>
      </c>
      <c r="W236" s="79">
        <f>MAX(0,(V236-Constantes!$D$14)*(1-EXP(-Constantes!$D$22)))</f>
        <v>7.8280890462003247E-3</v>
      </c>
      <c r="X236" s="79">
        <f t="shared" si="30"/>
        <v>72.314277091385847</v>
      </c>
      <c r="Y236" s="79">
        <f>MAX(0,(X236-Constantes!$D$13)*(1-EXP(-Constantes!$D$23)))</f>
        <v>0.28391393520753139</v>
      </c>
      <c r="Z236" s="79">
        <f t="shared" si="31"/>
        <v>0.29174202425373169</v>
      </c>
      <c r="AA236" s="79">
        <f>0.0526*T236*Observaciones!$F235^1.218</f>
        <v>0</v>
      </c>
      <c r="AB236" s="79">
        <f>AA236*Constantes!$E$29</f>
        <v>0</v>
      </c>
      <c r="AC236" s="79">
        <f t="shared" si="32"/>
        <v>0</v>
      </c>
      <c r="AD236" s="16"/>
      <c r="AE236" s="78">
        <v>230</v>
      </c>
      <c r="AF236" s="136">
        <f>ETo!$I235*((1-Constantes!$F$19)*ETo!$K235+ETo!$L235)</f>
        <v>3.294049783384096</v>
      </c>
      <c r="AG236" s="79">
        <f>MIN(AF236*Constantes!$F$17,0.8*(AJ235+Observaciones!$F235-AH236-AI236-Constantes!$D$14))</f>
        <v>1.23029401346367</v>
      </c>
      <c r="AH236" s="79">
        <f>IF(Observaciones!$F235&gt;0.05*Constantes!$F$18,((Observaciones!$F235-0.05*Constantes!$F$18)^2)/(Observaciones!$F235+0.95*Constantes!$F$18),0)</f>
        <v>0</v>
      </c>
      <c r="AI236" s="79">
        <f>MAX(0,AJ235+Observaciones!$F235-AH236-Constantes!$D$13)</f>
        <v>0</v>
      </c>
      <c r="AJ236" s="79">
        <f>AJ235+Observaciones!$F235-AH236-AG236-AI236-AK235</f>
        <v>7.7551880901154702</v>
      </c>
      <c r="AK236" s="79">
        <f>MAX(0,(AJ236-Constantes!$D$14)*(1-EXP(-Constantes!$D$22)))</f>
        <v>8.6926431639902362E-3</v>
      </c>
      <c r="AL236" s="79">
        <f t="shared" si="33"/>
        <v>72.584430560384291</v>
      </c>
      <c r="AM236" s="79">
        <f>MAX(0,(AL236-Constantes!$D$13)*(1-EXP(-Constantes!$D$23)))</f>
        <v>0.28657582168311624</v>
      </c>
      <c r="AN236" s="79">
        <f t="shared" si="34"/>
        <v>0.29526846484710645</v>
      </c>
      <c r="AO236" s="79">
        <f>0.0526*AH236*Observaciones!$F235^1.218</f>
        <v>0</v>
      </c>
      <c r="AP236" s="79">
        <f>AO236*Constantes!$F$29</f>
        <v>0</v>
      </c>
      <c r="AQ236" s="79">
        <f t="shared" si="35"/>
        <v>0</v>
      </c>
      <c r="AR236" s="16"/>
      <c r="AS236" s="78">
        <v>230</v>
      </c>
      <c r="AT236" s="79">
        <f>0.0526*Observaciones!$F235^2.218</f>
        <v>0</v>
      </c>
      <c r="AU236" s="79">
        <f>IF(Observaciones!$F235&gt;0.05*$AY$7,((Observaciones!$F235-0.05*$AY$7)^2)/(Observaciones!$F235+0.95*$AY$7),0)</f>
        <v>0</v>
      </c>
      <c r="AV236" s="79">
        <f>0.0526*AU236*Observaciones!$F235^1.218</f>
        <v>0</v>
      </c>
      <c r="AW236" s="30"/>
      <c r="AX236" s="30"/>
      <c r="AY236" s="110"/>
      <c r="AZ236" s="41"/>
    </row>
    <row r="237" spans="2:52" s="3" customFormat="1" x14ac:dyDescent="0.3">
      <c r="B237" s="40"/>
      <c r="C237" s="78">
        <v>231</v>
      </c>
      <c r="D237" s="136">
        <f>ETo!$I236*((1-Constantes!$D$19)*ETo!$K236+ETo!$L236)</f>
        <v>3.0553927493399153</v>
      </c>
      <c r="E237" s="79">
        <f>MIN(D237*Constantes!$D$17,0.8*(H236+Observaciones!$F236-F237-G237-Constantes!$D$14))</f>
        <v>0.23739639720318095</v>
      </c>
      <c r="F237" s="79">
        <f>IF(Observaciones!$F236&gt;0.05*Constantes!$D$18,((Observaciones!$F236-0.05*Constantes!$D$18)^2)/(Observaciones!$F236+0.95*Constantes!$D$18),0)</f>
        <v>0</v>
      </c>
      <c r="G237" s="79">
        <f>MAX(0,H236+Observaciones!$F236-F237-Constantes!$D$13)</f>
        <v>0</v>
      </c>
      <c r="H237" s="79">
        <f>H236+Observaciones!$F236-F237-E237-G237-I236</f>
        <v>7.5492408583148505</v>
      </c>
      <c r="I237" s="79">
        <f>MAX(0,(H237-Constantes!$D$14)*(1-EXP(-Constantes!$D$22)))</f>
        <v>1.6773244010953483E-3</v>
      </c>
      <c r="J237" s="79">
        <f t="shared" si="27"/>
        <v>69.656983504795093</v>
      </c>
      <c r="K237" s="79">
        <f>MAX(0,(J237-Constantes!$D$13)*(1-EXP(-Constantes!$D$23)))</f>
        <v>0.25773098858083082</v>
      </c>
      <c r="L237" s="79">
        <f t="shared" si="28"/>
        <v>0.25940831298192618</v>
      </c>
      <c r="M237" s="79">
        <f>0.0526*F237*Observaciones!$F236^1.218</f>
        <v>0</v>
      </c>
      <c r="N237" s="79">
        <f>M237*Constantes!$D$29</f>
        <v>0</v>
      </c>
      <c r="O237" s="79">
        <f t="shared" si="29"/>
        <v>0</v>
      </c>
      <c r="P237" s="16"/>
      <c r="Q237" s="78">
        <v>231</v>
      </c>
      <c r="R237" s="136">
        <f>ETo!$I236*((1-Constantes!$E$19)*ETo!$K236+ETo!$L236)</f>
        <v>3.3637717957774522</v>
      </c>
      <c r="S237" s="79">
        <f>MIN(R237*Constantes!$E$17,0.8*(V236+Observaciones!$F236-T237-U237-Constantes!$D$14))</f>
        <v>0.18384604592803344</v>
      </c>
      <c r="T237" s="79">
        <f>IF(Observaciones!$F236&gt;0.05*Constantes!$E$18,((Observaciones!$F236-0.05*Constantes!$E$18)^2)/(Observaciones!$F236+0.95*Constantes!$E$18),0)</f>
        <v>0</v>
      </c>
      <c r="U237" s="79">
        <f>MAX(0,V236+Observaciones!$F236-T237-Constantes!$D$13)</f>
        <v>0</v>
      </c>
      <c r="V237" s="79">
        <f>V236+Observaciones!$F236-T237-S237-U237-W236</f>
        <v>7.5381334224358074</v>
      </c>
      <c r="W237" s="79">
        <f>MAX(0,(V237-Constantes!$D$14)*(1-EXP(-Constantes!$D$22)))</f>
        <v>1.298964358823257E-3</v>
      </c>
      <c r="X237" s="79">
        <f t="shared" si="30"/>
        <v>72.030363156178311</v>
      </c>
      <c r="Y237" s="79">
        <f>MAX(0,(X237-Constantes!$D$13)*(1-EXP(-Constantes!$D$23)))</f>
        <v>0.28111646358090064</v>
      </c>
      <c r="Z237" s="79">
        <f t="shared" si="31"/>
        <v>0.28241542793972391</v>
      </c>
      <c r="AA237" s="79">
        <f>0.0526*T237*Observaciones!$F236^1.218</f>
        <v>0</v>
      </c>
      <c r="AB237" s="79">
        <f>AA237*Constantes!$E$29</f>
        <v>0</v>
      </c>
      <c r="AC237" s="79">
        <f t="shared" si="32"/>
        <v>0</v>
      </c>
      <c r="AD237" s="16"/>
      <c r="AE237" s="78">
        <v>231</v>
      </c>
      <c r="AF237" s="136">
        <f>ETo!$I236*((1-Constantes!$F$19)*ETo!$K236+ETo!$L236)</f>
        <v>3.3197176462863753</v>
      </c>
      <c r="AG237" s="79">
        <f>MIN(AF237*Constantes!$F$17,0.8*(AJ236+Observaciones!$F236-AH237-AI237-Constantes!$D$14))</f>
        <v>0.20415047209237613</v>
      </c>
      <c r="AH237" s="79">
        <f>IF(Observaciones!$F236&gt;0.05*Constantes!$F$18,((Observaciones!$F236-0.05*Constantes!$F$18)^2)/(Observaciones!$F236+0.95*Constantes!$F$18),0)</f>
        <v>0</v>
      </c>
      <c r="AI237" s="79">
        <f>MAX(0,AJ236+Observaciones!$F236-AH237-Constantes!$D$13)</f>
        <v>0</v>
      </c>
      <c r="AJ237" s="79">
        <f>AJ236+Observaciones!$F236-AH237-AG237-AI237-AK236</f>
        <v>7.5423449748591036</v>
      </c>
      <c r="AK237" s="79">
        <f>MAX(0,(AJ237-Constantes!$D$14)*(1-EXP(-Constantes!$D$22)))</f>
        <v>1.4424252952861876E-3</v>
      </c>
      <c r="AL237" s="79">
        <f t="shared" si="33"/>
        <v>72.297854738701176</v>
      </c>
      <c r="AM237" s="79">
        <f>MAX(0,(AL237-Constantes!$D$13)*(1-EXP(-Constantes!$D$23)))</f>
        <v>0.28375212185502963</v>
      </c>
      <c r="AN237" s="79">
        <f t="shared" si="34"/>
        <v>0.28519454715031584</v>
      </c>
      <c r="AO237" s="79">
        <f>0.0526*AH237*Observaciones!$F236^1.218</f>
        <v>0</v>
      </c>
      <c r="AP237" s="79">
        <f>AO237*Constantes!$F$29</f>
        <v>0</v>
      </c>
      <c r="AQ237" s="79">
        <f t="shared" si="35"/>
        <v>0</v>
      </c>
      <c r="AR237" s="16"/>
      <c r="AS237" s="78">
        <v>231</v>
      </c>
      <c r="AT237" s="79">
        <f>0.0526*Observaciones!$F236^2.218</f>
        <v>0</v>
      </c>
      <c r="AU237" s="79">
        <f>IF(Observaciones!$F236&gt;0.05*$AY$7,((Observaciones!$F236-0.05*$AY$7)^2)/(Observaciones!$F236+0.95*$AY$7),0)</f>
        <v>0</v>
      </c>
      <c r="AV237" s="79">
        <f>0.0526*AU237*Observaciones!$F236^1.218</f>
        <v>0</v>
      </c>
      <c r="AW237" s="30"/>
      <c r="AX237" s="30"/>
      <c r="AY237" s="110"/>
      <c r="AZ237" s="41"/>
    </row>
    <row r="238" spans="2:52" s="3" customFormat="1" x14ac:dyDescent="0.3">
      <c r="B238" s="40"/>
      <c r="C238" s="78">
        <v>232</v>
      </c>
      <c r="D238" s="136">
        <f>ETo!$I237*((1-Constantes!$D$19)*ETo!$K237+ETo!$L237)</f>
        <v>3.1769868763689706</v>
      </c>
      <c r="E238" s="79">
        <f>MIN(D238*Constantes!$D$17,0.8*(H237+Observaciones!$F237-F238-G238-Constantes!$D$14))</f>
        <v>3.9392686651880386E-2</v>
      </c>
      <c r="F238" s="79">
        <f>IF(Observaciones!$F237&gt;0.05*Constantes!$D$18,((Observaciones!$F237-0.05*Constantes!$D$18)^2)/(Observaciones!$F237+0.95*Constantes!$D$18),0)</f>
        <v>0</v>
      </c>
      <c r="G238" s="79">
        <f>MAX(0,H237+Observaciones!$F237-F238-Constantes!$D$13)</f>
        <v>0</v>
      </c>
      <c r="H238" s="79">
        <f>H237+Observaciones!$F237-F238-E238-G238-I237</f>
        <v>7.5081708472618747</v>
      </c>
      <c r="I238" s="79">
        <f>MAX(0,(H238-Constantes!$D$14)*(1-EXP(-Constantes!$D$22)))</f>
        <v>2.7832905353382474E-4</v>
      </c>
      <c r="J238" s="79">
        <f t="shared" si="27"/>
        <v>69.399252516214261</v>
      </c>
      <c r="K238" s="79">
        <f>MAX(0,(J238-Constantes!$D$13)*(1-EXP(-Constantes!$D$23)))</f>
        <v>0.25519150376360505</v>
      </c>
      <c r="L238" s="79">
        <f t="shared" si="28"/>
        <v>0.25546983281713886</v>
      </c>
      <c r="M238" s="79">
        <f>0.0526*F238*Observaciones!$F237^1.218</f>
        <v>0</v>
      </c>
      <c r="N238" s="79">
        <f>M238*Constantes!$D$29</f>
        <v>0</v>
      </c>
      <c r="O238" s="79">
        <f t="shared" si="29"/>
        <v>0</v>
      </c>
      <c r="P238" s="16"/>
      <c r="Q238" s="78">
        <v>232</v>
      </c>
      <c r="R238" s="136">
        <f>ETo!$I237*((1-Constantes!$E$19)*ETo!$K237+ETo!$L237)</f>
        <v>3.4957630819859853</v>
      </c>
      <c r="S238" s="79">
        <f>MIN(R238*Constantes!$E$17,0.8*(V237+Observaciones!$F237-T238-U238-Constantes!$D$14))</f>
        <v>3.0506737948645935E-2</v>
      </c>
      <c r="T238" s="79">
        <f>IF(Observaciones!$F237&gt;0.05*Constantes!$E$18,((Observaciones!$F237-0.05*Constantes!$E$18)^2)/(Observaciones!$F237+0.95*Constantes!$E$18),0)</f>
        <v>0</v>
      </c>
      <c r="U238" s="79">
        <f>MAX(0,V237+Observaciones!$F237-T238-Constantes!$D$13)</f>
        <v>0</v>
      </c>
      <c r="V238" s="79">
        <f>V237+Observaciones!$F237-T238-S238-U238-W237</f>
        <v>7.506327720128338</v>
      </c>
      <c r="W238" s="79">
        <f>MAX(0,(V238-Constantes!$D$14)*(1-EXP(-Constantes!$D$22)))</f>
        <v>2.1554537710734092E-4</v>
      </c>
      <c r="X238" s="79">
        <f t="shared" si="30"/>
        <v>71.74924669259741</v>
      </c>
      <c r="Y238" s="79">
        <f>MAX(0,(X238-Constantes!$D$13)*(1-EXP(-Constantes!$D$23)))</f>
        <v>0.278346556108513</v>
      </c>
      <c r="Z238" s="79">
        <f t="shared" si="31"/>
        <v>0.27856210148562033</v>
      </c>
      <c r="AA238" s="79">
        <f>0.0526*T238*Observaciones!$F237^1.218</f>
        <v>0</v>
      </c>
      <c r="AB238" s="79">
        <f>AA238*Constantes!$E$29</f>
        <v>0</v>
      </c>
      <c r="AC238" s="79">
        <f t="shared" si="32"/>
        <v>0</v>
      </c>
      <c r="AD238" s="16"/>
      <c r="AE238" s="78">
        <v>232</v>
      </c>
      <c r="AF238" s="136">
        <f>ETo!$I237*((1-Constantes!$F$19)*ETo!$K237+ETo!$L237)</f>
        <v>3.4502236240406972</v>
      </c>
      <c r="AG238" s="79">
        <f>MIN(AF238*Constantes!$F$17,0.8*(AJ237+Observaciones!$F237-AH238-AI238-Constantes!$D$14))</f>
        <v>3.387597988728288E-2</v>
      </c>
      <c r="AH238" s="79">
        <f>IF(Observaciones!$F237&gt;0.05*Constantes!$F$18,((Observaciones!$F237-0.05*Constantes!$F$18)^2)/(Observaciones!$F237+0.95*Constantes!$F$18),0)</f>
        <v>0</v>
      </c>
      <c r="AI238" s="79">
        <f>MAX(0,AJ237+Observaciones!$F237-AH238-Constantes!$D$13)</f>
        <v>0</v>
      </c>
      <c r="AJ238" s="79">
        <f>AJ237+Observaciones!$F237-AH238-AG238-AI238-AK237</f>
        <v>7.507026569676535</v>
      </c>
      <c r="AK238" s="79">
        <f>MAX(0,(AJ238-Constantes!$D$14)*(1-EXP(-Constantes!$D$22)))</f>
        <v>2.3935075824814341E-4</v>
      </c>
      <c r="AL238" s="79">
        <f t="shared" si="33"/>
        <v>72.014102616846145</v>
      </c>
      <c r="AM238" s="79">
        <f>MAX(0,(AL238-Constantes!$D$13)*(1-EXP(-Constantes!$D$23)))</f>
        <v>0.28095624461390206</v>
      </c>
      <c r="AN238" s="79">
        <f t="shared" si="34"/>
        <v>0.28119559537215022</v>
      </c>
      <c r="AO238" s="79">
        <f>0.0526*AH238*Observaciones!$F237^1.218</f>
        <v>0</v>
      </c>
      <c r="AP238" s="79">
        <f>AO238*Constantes!$F$29</f>
        <v>0</v>
      </c>
      <c r="AQ238" s="79">
        <f t="shared" si="35"/>
        <v>0</v>
      </c>
      <c r="AR238" s="16"/>
      <c r="AS238" s="78">
        <v>232</v>
      </c>
      <c r="AT238" s="79">
        <f>0.0526*Observaciones!$F237^2.218</f>
        <v>0</v>
      </c>
      <c r="AU238" s="79">
        <f>IF(Observaciones!$F237&gt;0.05*$AY$7,((Observaciones!$F237-0.05*$AY$7)^2)/(Observaciones!$F237+0.95*$AY$7),0)</f>
        <v>0</v>
      </c>
      <c r="AV238" s="79">
        <f>0.0526*AU238*Observaciones!$F237^1.218</f>
        <v>0</v>
      </c>
      <c r="AW238" s="30"/>
      <c r="AX238" s="30"/>
      <c r="AY238" s="110"/>
      <c r="AZ238" s="41"/>
    </row>
    <row r="239" spans="2:52" s="3" customFormat="1" x14ac:dyDescent="0.3">
      <c r="B239" s="40"/>
      <c r="C239" s="78">
        <v>233</v>
      </c>
      <c r="D239" s="136">
        <f>ETo!$I238*((1-Constantes!$D$19)*ETo!$K238+ETo!$L238)</f>
        <v>3.1178904622136101</v>
      </c>
      <c r="E239" s="79">
        <f>MIN(D239*Constantes!$D$17,0.8*(H238+Observaciones!$F238-F239-G239-Constantes!$D$14))</f>
        <v>6.5366778094997358E-3</v>
      </c>
      <c r="F239" s="79">
        <f>IF(Observaciones!$F238&gt;0.05*Constantes!$D$18,((Observaciones!$F238-0.05*Constantes!$D$18)^2)/(Observaciones!$F238+0.95*Constantes!$D$18),0)</f>
        <v>0</v>
      </c>
      <c r="G239" s="79">
        <f>MAX(0,H238+Observaciones!$F238-F239-Constantes!$D$13)</f>
        <v>0</v>
      </c>
      <c r="H239" s="79">
        <f>H238+Observaciones!$F238-F239-E239-G239-I238</f>
        <v>7.5013558403988414</v>
      </c>
      <c r="I239" s="79">
        <f>MAX(0,(H239-Constantes!$D$14)*(1-EXP(-Constantes!$D$22)))</f>
        <v>4.6184901376539649E-5</v>
      </c>
      <c r="J239" s="79">
        <f t="shared" si="27"/>
        <v>69.144061012450649</v>
      </c>
      <c r="K239" s="79">
        <f>MAX(0,(J239-Constantes!$D$13)*(1-EXP(-Constantes!$D$23)))</f>
        <v>0.25267704109514144</v>
      </c>
      <c r="L239" s="79">
        <f t="shared" si="28"/>
        <v>0.25272322599651798</v>
      </c>
      <c r="M239" s="79">
        <f>0.0526*F239*Observaciones!$F238^1.218</f>
        <v>0</v>
      </c>
      <c r="N239" s="79">
        <f>M239*Constantes!$D$29</f>
        <v>0</v>
      </c>
      <c r="O239" s="79">
        <f t="shared" si="29"/>
        <v>0</v>
      </c>
      <c r="P239" s="16"/>
      <c r="Q239" s="78">
        <v>233</v>
      </c>
      <c r="R239" s="136">
        <f>ETo!$I238*((1-Constantes!$E$19)*ETo!$K238+ETo!$L238)</f>
        <v>3.4311207450319343</v>
      </c>
      <c r="S239" s="79">
        <f>MIN(R239*Constantes!$E$17,0.8*(V238+Observaciones!$F238-T239-U239-Constantes!$D$14))</f>
        <v>5.0621761026704354E-3</v>
      </c>
      <c r="T239" s="79">
        <f>IF(Observaciones!$F238&gt;0.05*Constantes!$E$18,((Observaciones!$F238-0.05*Constantes!$E$18)^2)/(Observaciones!$F238+0.95*Constantes!$E$18),0)</f>
        <v>0</v>
      </c>
      <c r="U239" s="79">
        <f>MAX(0,V238+Observaciones!$F238-T239-Constantes!$D$13)</f>
        <v>0</v>
      </c>
      <c r="V239" s="79">
        <f>V238+Observaciones!$F238-T239-S239-U239-W238</f>
        <v>7.5010499986485595</v>
      </c>
      <c r="W239" s="79">
        <f>MAX(0,(V239-Constantes!$D$14)*(1-EXP(-Constantes!$D$22)))</f>
        <v>3.5766808593886783E-5</v>
      </c>
      <c r="X239" s="79">
        <f t="shared" si="30"/>
        <v>71.470900136488893</v>
      </c>
      <c r="Y239" s="79">
        <f>MAX(0,(X239-Constantes!$D$13)*(1-EXP(-Constantes!$D$23)))</f>
        <v>0.27560394119419129</v>
      </c>
      <c r="Z239" s="79">
        <f t="shared" si="31"/>
        <v>0.2756397080027852</v>
      </c>
      <c r="AA239" s="79">
        <f>0.0526*T239*Observaciones!$F238^1.218</f>
        <v>0</v>
      </c>
      <c r="AB239" s="79">
        <f>AA239*Constantes!$E$29</f>
        <v>0</v>
      </c>
      <c r="AC239" s="79">
        <f t="shared" si="32"/>
        <v>0</v>
      </c>
      <c r="AD239" s="16"/>
      <c r="AE239" s="78">
        <v>233</v>
      </c>
      <c r="AF239" s="136">
        <f>ETo!$I238*((1-Constantes!$F$19)*ETo!$K238+ETo!$L238)</f>
        <v>3.3863735617721735</v>
      </c>
      <c r="AG239" s="79">
        <f>MIN(AF239*Constantes!$F$17,0.8*(AJ238+Observaciones!$F238-AH239-AI239-Constantes!$D$14))</f>
        <v>5.6212557412280264E-3</v>
      </c>
      <c r="AH239" s="79">
        <f>IF(Observaciones!$F238&gt;0.05*Constantes!$F$18,((Observaciones!$F238-0.05*Constantes!$F$18)^2)/(Observaciones!$F238+0.95*Constantes!$F$18),0)</f>
        <v>0</v>
      </c>
      <c r="AI239" s="79">
        <f>MAX(0,AJ238+Observaciones!$F238-AH239-Constantes!$D$13)</f>
        <v>0</v>
      </c>
      <c r="AJ239" s="79">
        <f>AJ238+Observaciones!$F238-AH239-AG239-AI239-AK238</f>
        <v>7.5011659631770593</v>
      </c>
      <c r="AK239" s="79">
        <f>MAX(0,(AJ239-Constantes!$D$14)*(1-EXP(-Constantes!$D$22)))</f>
        <v>3.9716986149090133E-5</v>
      </c>
      <c r="AL239" s="79">
        <f t="shared" si="33"/>
        <v>71.733146372232241</v>
      </c>
      <c r="AM239" s="79">
        <f>MAX(0,(AL239-Constantes!$D$13)*(1-EXP(-Constantes!$D$23)))</f>
        <v>0.27818791581715741</v>
      </c>
      <c r="AN239" s="79">
        <f t="shared" si="34"/>
        <v>0.27822763280330648</v>
      </c>
      <c r="AO239" s="79">
        <f>0.0526*AH239*Observaciones!$F238^1.218</f>
        <v>0</v>
      </c>
      <c r="AP239" s="79">
        <f>AO239*Constantes!$F$29</f>
        <v>0</v>
      </c>
      <c r="AQ239" s="79">
        <f t="shared" si="35"/>
        <v>0</v>
      </c>
      <c r="AR239" s="16"/>
      <c r="AS239" s="78">
        <v>233</v>
      </c>
      <c r="AT239" s="79">
        <f>0.0526*Observaciones!$F238^2.218</f>
        <v>0</v>
      </c>
      <c r="AU239" s="79">
        <f>IF(Observaciones!$F238&gt;0.05*$AY$7,((Observaciones!$F238-0.05*$AY$7)^2)/(Observaciones!$F238+0.95*$AY$7),0)</f>
        <v>0</v>
      </c>
      <c r="AV239" s="79">
        <f>0.0526*AU239*Observaciones!$F238^1.218</f>
        <v>0</v>
      </c>
      <c r="AW239" s="30"/>
      <c r="AX239" s="30"/>
      <c r="AY239" s="110"/>
      <c r="AZ239" s="41"/>
    </row>
    <row r="240" spans="2:52" s="3" customFormat="1" x14ac:dyDescent="0.3">
      <c r="B240" s="40"/>
      <c r="C240" s="78">
        <v>234</v>
      </c>
      <c r="D240" s="136">
        <f>ETo!$I239*((1-Constantes!$D$19)*ETo!$K239+ETo!$L239)</f>
        <v>3.3082824517628517</v>
      </c>
      <c r="E240" s="79">
        <f>MIN(D240*Constantes!$D$17,0.8*(H239+Observaciones!$F239-F240-G240-Constantes!$D$14))</f>
        <v>1.0846723190731211E-3</v>
      </c>
      <c r="F240" s="79">
        <f>IF(Observaciones!$F239&gt;0.05*Constantes!$D$18,((Observaciones!$F239-0.05*Constantes!$D$18)^2)/(Observaciones!$F239+0.95*Constantes!$D$18),0)</f>
        <v>0</v>
      </c>
      <c r="G240" s="79">
        <f>MAX(0,H239+Observaciones!$F239-F240-Constantes!$D$13)</f>
        <v>0</v>
      </c>
      <c r="H240" s="79">
        <f>H239+Observaciones!$F239-F240-E240-G240-I239</f>
        <v>7.5002249831783923</v>
      </c>
      <c r="I240" s="79">
        <f>MAX(0,(H240-Constantes!$D$14)*(1-EXP(-Constantes!$D$22)))</f>
        <v>7.6637529861966384E-6</v>
      </c>
      <c r="J240" s="79">
        <f t="shared" si="27"/>
        <v>68.891383971355509</v>
      </c>
      <c r="K240" s="79">
        <f>MAX(0,(J240-Constantes!$D$13)*(1-EXP(-Constantes!$D$23)))</f>
        <v>0.2501873540262487</v>
      </c>
      <c r="L240" s="79">
        <f t="shared" si="28"/>
        <v>0.25019501777923492</v>
      </c>
      <c r="M240" s="79">
        <f>0.0526*F240*Observaciones!$F239^1.218</f>
        <v>0</v>
      </c>
      <c r="N240" s="79">
        <f>M240*Constantes!$D$29</f>
        <v>0</v>
      </c>
      <c r="O240" s="79">
        <f t="shared" si="29"/>
        <v>0</v>
      </c>
      <c r="P240" s="16"/>
      <c r="Q240" s="78">
        <v>234</v>
      </c>
      <c r="R240" s="136">
        <f>ETo!$I239*((1-Constantes!$E$19)*ETo!$K239+ETo!$L239)</f>
        <v>3.6375400080132279</v>
      </c>
      <c r="S240" s="79">
        <f>MIN(R240*Constantes!$E$17,0.8*(V239+Observaciones!$F239-T240-U240-Constantes!$D$14))</f>
        <v>8.3999891884758429E-4</v>
      </c>
      <c r="T240" s="79">
        <f>IF(Observaciones!$F239&gt;0.05*Constantes!$E$18,((Observaciones!$F239-0.05*Constantes!$E$18)^2)/(Observaciones!$F239+0.95*Constantes!$E$18),0)</f>
        <v>0</v>
      </c>
      <c r="U240" s="79">
        <f>MAX(0,V239+Observaciones!$F239-T240-Constantes!$D$13)</f>
        <v>0</v>
      </c>
      <c r="V240" s="79">
        <f>V239+Observaciones!$F239-T240-S240-U240-W239</f>
        <v>7.5001742329211183</v>
      </c>
      <c r="W240" s="79">
        <f>MAX(0,(V240-Constantes!$D$14)*(1-EXP(-Constantes!$D$22)))</f>
        <v>5.9350129154367237E-6</v>
      </c>
      <c r="X240" s="79">
        <f t="shared" si="30"/>
        <v>71.195296195294702</v>
      </c>
      <c r="Y240" s="79">
        <f>MAX(0,(X240-Constantes!$D$13)*(1-EXP(-Constantes!$D$23)))</f>
        <v>0.27288834991786043</v>
      </c>
      <c r="Z240" s="79">
        <f t="shared" si="31"/>
        <v>0.27289428493077589</v>
      </c>
      <c r="AA240" s="79">
        <f>0.0526*T240*Observaciones!$F239^1.218</f>
        <v>0</v>
      </c>
      <c r="AB240" s="79">
        <f>AA240*Constantes!$E$29</f>
        <v>0</v>
      </c>
      <c r="AC240" s="79">
        <f t="shared" si="32"/>
        <v>0</v>
      </c>
      <c r="AD240" s="16"/>
      <c r="AE240" s="78">
        <v>234</v>
      </c>
      <c r="AF240" s="136">
        <f>ETo!$I239*((1-Constantes!$F$19)*ETo!$K239+ETo!$L239)</f>
        <v>3.5905032142631734</v>
      </c>
      <c r="AG240" s="79">
        <f>MIN(AF240*Constantes!$F$17,0.8*(AJ239+Observaciones!$F239-AH240-AI240-Constantes!$D$14))</f>
        <v>9.3277054164744302E-4</v>
      </c>
      <c r="AH240" s="79">
        <f>IF(Observaciones!$F239&gt;0.05*Constantes!$F$18,((Observaciones!$F239-0.05*Constantes!$F$18)^2)/(Observaciones!$F239+0.95*Constantes!$F$18),0)</f>
        <v>0</v>
      </c>
      <c r="AI240" s="79">
        <f>MAX(0,AJ239+Observaciones!$F239-AH240-Constantes!$D$13)</f>
        <v>0</v>
      </c>
      <c r="AJ240" s="79">
        <f>AJ239+Observaciones!$F239-AH240-AG240-AI240-AK239</f>
        <v>7.5001934756492634</v>
      </c>
      <c r="AK240" s="79">
        <f>MAX(0,(AJ240-Constantes!$D$14)*(1-EXP(-Constantes!$D$22)))</f>
        <v>6.590490877561054E-6</v>
      </c>
      <c r="AL240" s="79">
        <f t="shared" si="33"/>
        <v>71.454958456415085</v>
      </c>
      <c r="AM240" s="79">
        <f>MAX(0,(AL240-Constantes!$D$13)*(1-EXP(-Constantes!$D$23)))</f>
        <v>0.27544686402341167</v>
      </c>
      <c r="AN240" s="79">
        <f t="shared" si="34"/>
        <v>0.27545345451428921</v>
      </c>
      <c r="AO240" s="79">
        <f>0.0526*AH240*Observaciones!$F239^1.218</f>
        <v>0</v>
      </c>
      <c r="AP240" s="79">
        <f>AO240*Constantes!$F$29</f>
        <v>0</v>
      </c>
      <c r="AQ240" s="79">
        <f t="shared" si="35"/>
        <v>0</v>
      </c>
      <c r="AR240" s="16"/>
      <c r="AS240" s="78">
        <v>234</v>
      </c>
      <c r="AT240" s="79">
        <f>0.0526*Observaciones!$F239^2.218</f>
        <v>0</v>
      </c>
      <c r="AU240" s="79">
        <f>IF(Observaciones!$F239&gt;0.05*$AY$7,((Observaciones!$F239-0.05*$AY$7)^2)/(Observaciones!$F239+0.95*$AY$7),0)</f>
        <v>0</v>
      </c>
      <c r="AV240" s="79">
        <f>0.0526*AU240*Observaciones!$F239^1.218</f>
        <v>0</v>
      </c>
      <c r="AW240" s="30"/>
      <c r="AX240" s="30"/>
      <c r="AY240" s="110"/>
      <c r="AZ240" s="41"/>
    </row>
    <row r="241" spans="2:52" s="3" customFormat="1" x14ac:dyDescent="0.3">
      <c r="B241" s="40"/>
      <c r="C241" s="78">
        <v>235</v>
      </c>
      <c r="D241" s="136">
        <f>ETo!$I240*((1-Constantes!$D$19)*ETo!$K240+ETo!$L240)</f>
        <v>3.1810374351805621</v>
      </c>
      <c r="E241" s="79">
        <f>MIN(D241*Constantes!$D$17,0.8*(H240+Observaciones!$F240-F241-G241-Constantes!$D$14))</f>
        <v>1.799865427138059E-4</v>
      </c>
      <c r="F241" s="79">
        <f>IF(Observaciones!$F240&gt;0.05*Constantes!$D$18,((Observaciones!$F240-0.05*Constantes!$D$18)^2)/(Observaciones!$F240+0.95*Constantes!$D$18),0)</f>
        <v>0</v>
      </c>
      <c r="G241" s="79">
        <f>MAX(0,H240+Observaciones!$F240-F241-Constantes!$D$13)</f>
        <v>0</v>
      </c>
      <c r="H241" s="79">
        <f>H240+Observaciones!$F240-F241-E241-G241-I240</f>
        <v>7.5000373328826928</v>
      </c>
      <c r="I241" s="79">
        <f>MAX(0,(H241-Constantes!$D$14)*(1-EXP(-Constantes!$D$22)))</f>
        <v>1.2716950363351623E-6</v>
      </c>
      <c r="J241" s="79">
        <f t="shared" si="27"/>
        <v>68.641196617329257</v>
      </c>
      <c r="K241" s="79">
        <f>MAX(0,(J241-Constantes!$D$13)*(1-EXP(-Constantes!$D$23)))</f>
        <v>0.24772219843704293</v>
      </c>
      <c r="L241" s="79">
        <f t="shared" si="28"/>
        <v>0.24772347013207927</v>
      </c>
      <c r="M241" s="79">
        <f>0.0526*F241*Observaciones!$F240^1.218</f>
        <v>0</v>
      </c>
      <c r="N241" s="79">
        <f>M241*Constantes!$D$29</f>
        <v>0</v>
      </c>
      <c r="O241" s="79">
        <f t="shared" si="29"/>
        <v>0</v>
      </c>
      <c r="P241" s="16"/>
      <c r="Q241" s="78">
        <v>235</v>
      </c>
      <c r="R241" s="136">
        <f>ETo!$I240*((1-Constantes!$E$19)*ETo!$K240+ETo!$L240)</f>
        <v>3.4991342428243999</v>
      </c>
      <c r="S241" s="79">
        <f>MIN(R241*Constantes!$E$17,0.8*(V240+Observaciones!$F240-T241-U241-Constantes!$D$14))</f>
        <v>1.3938633689463133E-4</v>
      </c>
      <c r="T241" s="79">
        <f>IF(Observaciones!$F240&gt;0.05*Constantes!$E$18,((Observaciones!$F240-0.05*Constantes!$E$18)^2)/(Observaciones!$F240+0.95*Constantes!$E$18),0)</f>
        <v>0</v>
      </c>
      <c r="U241" s="79">
        <f>MAX(0,V240+Observaciones!$F240-T241-Constantes!$D$13)</f>
        <v>0</v>
      </c>
      <c r="V241" s="79">
        <f>V240+Observaciones!$F240-T241-S241-U241-W240</f>
        <v>7.5000289115713077</v>
      </c>
      <c r="W241" s="79">
        <f>MAX(0,(V241-Constantes!$D$14)*(1-EXP(-Constantes!$D$22)))</f>
        <v>9.8483425529096168E-7</v>
      </c>
      <c r="X241" s="79">
        <f t="shared" si="30"/>
        <v>70.922407845376839</v>
      </c>
      <c r="Y241" s="79">
        <f>MAX(0,(X241-Constantes!$D$13)*(1-EXP(-Constantes!$D$23)))</f>
        <v>0.27019951600917863</v>
      </c>
      <c r="Z241" s="79">
        <f t="shared" si="31"/>
        <v>0.27020050084343394</v>
      </c>
      <c r="AA241" s="79">
        <f>0.0526*T241*Observaciones!$F240^1.218</f>
        <v>0</v>
      </c>
      <c r="AB241" s="79">
        <f>AA241*Constantes!$E$29</f>
        <v>0</v>
      </c>
      <c r="AC241" s="79">
        <f t="shared" si="32"/>
        <v>0</v>
      </c>
      <c r="AD241" s="16"/>
      <c r="AE241" s="78">
        <v>235</v>
      </c>
      <c r="AF241" s="136">
        <f>ETo!$I240*((1-Constantes!$F$19)*ETo!$K240+ETo!$L240)</f>
        <v>3.4536918417324225</v>
      </c>
      <c r="AG241" s="79">
        <f>MIN(AF241*Constantes!$F$17,0.8*(AJ240+Observaciones!$F240-AH241-AI241-Constantes!$D$14))</f>
        <v>1.5478051941073546E-4</v>
      </c>
      <c r="AH241" s="79">
        <f>IF(Observaciones!$F240&gt;0.05*Constantes!$F$18,((Observaciones!$F240-0.05*Constantes!$F$18)^2)/(Observaciones!$F240+0.95*Constantes!$F$18),0)</f>
        <v>0</v>
      </c>
      <c r="AI241" s="79">
        <f>MAX(0,AJ240+Observaciones!$F240-AH241-Constantes!$D$13)</f>
        <v>0</v>
      </c>
      <c r="AJ241" s="79">
        <f>AJ240+Observaciones!$F240-AH241-AG241-AI241-AK240</f>
        <v>7.5000321046389749</v>
      </c>
      <c r="AK241" s="79">
        <f>MAX(0,(AJ241-Constantes!$D$14)*(1-EXP(-Constantes!$D$22)))</f>
        <v>1.0936018620258819E-6</v>
      </c>
      <c r="AL241" s="79">
        <f t="shared" si="33"/>
        <v>71.179511592391677</v>
      </c>
      <c r="AM241" s="79">
        <f>MAX(0,(AL241-Constantes!$D$13)*(1-EXP(-Constantes!$D$23)))</f>
        <v>0.2727328204658574</v>
      </c>
      <c r="AN241" s="79">
        <f t="shared" si="34"/>
        <v>0.27273391406771941</v>
      </c>
      <c r="AO241" s="79">
        <f>0.0526*AH241*Observaciones!$F240^1.218</f>
        <v>0</v>
      </c>
      <c r="AP241" s="79">
        <f>AO241*Constantes!$F$29</f>
        <v>0</v>
      </c>
      <c r="AQ241" s="79">
        <f t="shared" si="35"/>
        <v>0</v>
      </c>
      <c r="AR241" s="16"/>
      <c r="AS241" s="78">
        <v>235</v>
      </c>
      <c r="AT241" s="79">
        <f>0.0526*Observaciones!$F240^2.218</f>
        <v>0</v>
      </c>
      <c r="AU241" s="79">
        <f>IF(Observaciones!$F240&gt;0.05*$AY$7,((Observaciones!$F240-0.05*$AY$7)^2)/(Observaciones!$F240+0.95*$AY$7),0)</f>
        <v>0</v>
      </c>
      <c r="AV241" s="79">
        <f>0.0526*AU241*Observaciones!$F240^1.218</f>
        <v>0</v>
      </c>
      <c r="AW241" s="30"/>
      <c r="AX241" s="30"/>
      <c r="AY241" s="110"/>
      <c r="AZ241" s="41"/>
    </row>
    <row r="242" spans="2:52" s="3" customFormat="1" x14ac:dyDescent="0.3">
      <c r="B242" s="40"/>
      <c r="C242" s="78">
        <v>236</v>
      </c>
      <c r="D242" s="136">
        <f>ETo!$I241*((1-Constantes!$D$19)*ETo!$K241+ETo!$L241)</f>
        <v>3.2199274425295137</v>
      </c>
      <c r="E242" s="79">
        <f>MIN(D242*Constantes!$D$17,0.8*(H241+Observaciones!$F241-F242-G242-Constantes!$D$14))</f>
        <v>2.9866306154247016E-5</v>
      </c>
      <c r="F242" s="79">
        <f>IF(Observaciones!$F241&gt;0.05*Constantes!$D$18,((Observaciones!$F241-0.05*Constantes!$D$18)^2)/(Observaciones!$F241+0.95*Constantes!$D$18),0)</f>
        <v>0</v>
      </c>
      <c r="G242" s="79">
        <f>MAX(0,H241+Observaciones!$F241-F242-Constantes!$D$13)</f>
        <v>0</v>
      </c>
      <c r="H242" s="79">
        <f>H241+Observaciones!$F241-F242-E242-G242-I241</f>
        <v>7.500006194881502</v>
      </c>
      <c r="I242" s="79">
        <f>MAX(0,(H242-Constantes!$D$14)*(1-EXP(-Constantes!$D$22)))</f>
        <v>2.1102040583359888E-7</v>
      </c>
      <c r="J242" s="79">
        <f t="shared" si="27"/>
        <v>68.393474418892211</v>
      </c>
      <c r="K242" s="79">
        <f>MAX(0,(J242-Constantes!$D$13)*(1-EXP(-Constantes!$D$23)))</f>
        <v>0.24528133261301197</v>
      </c>
      <c r="L242" s="79">
        <f t="shared" si="28"/>
        <v>0.24528154363341781</v>
      </c>
      <c r="M242" s="79">
        <f>0.0526*F242*Observaciones!$F241^1.218</f>
        <v>0</v>
      </c>
      <c r="N242" s="79">
        <f>M242*Constantes!$D$29</f>
        <v>0</v>
      </c>
      <c r="O242" s="79">
        <f t="shared" si="29"/>
        <v>0</v>
      </c>
      <c r="P242" s="16"/>
      <c r="Q242" s="78">
        <v>236</v>
      </c>
      <c r="R242" s="136">
        <f>ETo!$I241*((1-Constantes!$E$19)*ETo!$K241+ETo!$L241)</f>
        <v>3.541080782936521</v>
      </c>
      <c r="S242" s="79">
        <f>MIN(R242*Constantes!$E$17,0.8*(V241+Observaciones!$F241-T242-U242-Constantes!$D$14))</f>
        <v>2.3129257046150544E-5</v>
      </c>
      <c r="T242" s="79">
        <f>IF(Observaciones!$F241&gt;0.05*Constantes!$E$18,((Observaciones!$F241-0.05*Constantes!$E$18)^2)/(Observaciones!$F241+0.95*Constantes!$E$18),0)</f>
        <v>0</v>
      </c>
      <c r="U242" s="79">
        <f>MAX(0,V241+Observaciones!$F241-T242-Constantes!$D$13)</f>
        <v>0</v>
      </c>
      <c r="V242" s="79">
        <f>V241+Observaciones!$F241-T242-S242-U242-W241</f>
        <v>7.5000047974800061</v>
      </c>
      <c r="W242" s="79">
        <f>MAX(0,(V242-Constantes!$D$14)*(1-EXP(-Constantes!$D$22)))</f>
        <v>1.6341978091901329E-7</v>
      </c>
      <c r="X242" s="79">
        <f t="shared" si="30"/>
        <v>70.652208329367653</v>
      </c>
      <c r="Y242" s="79">
        <f>MAX(0,(X242-Constantes!$D$13)*(1-EXP(-Constantes!$D$23)))</f>
        <v>0.26753717582142944</v>
      </c>
      <c r="Z242" s="79">
        <f t="shared" si="31"/>
        <v>0.26753733924121037</v>
      </c>
      <c r="AA242" s="79">
        <f>0.0526*T242*Observaciones!$F241^1.218</f>
        <v>0</v>
      </c>
      <c r="AB242" s="79">
        <f>AA242*Constantes!$E$29</f>
        <v>0</v>
      </c>
      <c r="AC242" s="79">
        <f t="shared" si="32"/>
        <v>0</v>
      </c>
      <c r="AD242" s="16"/>
      <c r="AE242" s="78">
        <v>236</v>
      </c>
      <c r="AF242" s="136">
        <f>ETo!$I241*((1-Constantes!$F$19)*ETo!$K241+ETo!$L241)</f>
        <v>3.4952017343069488</v>
      </c>
      <c r="AG242" s="79">
        <f>MIN(AF242*Constantes!$F$17,0.8*(AJ241+Observaciones!$F241-AH242-AI242-Constantes!$D$14))</f>
        <v>2.5683711179880222E-5</v>
      </c>
      <c r="AH242" s="79">
        <f>IF(Observaciones!$F241&gt;0.05*Constantes!$F$18,((Observaciones!$F241-0.05*Constantes!$F$18)^2)/(Observaciones!$F241+0.95*Constantes!$F$18),0)</f>
        <v>0</v>
      </c>
      <c r="AI242" s="79">
        <f>MAX(0,AJ241+Observaciones!$F241-AH242-Constantes!$D$13)</f>
        <v>0</v>
      </c>
      <c r="AJ242" s="79">
        <f>AJ241+Observaciones!$F241-AH242-AG242-AI242-AK241</f>
        <v>7.5000053273259324</v>
      </c>
      <c r="AK242" s="79">
        <f>MAX(0,(AJ242-Constantes!$D$14)*(1-EXP(-Constantes!$D$22)))</f>
        <v>1.8146827827112778E-7</v>
      </c>
      <c r="AL242" s="79">
        <f t="shared" si="33"/>
        <v>70.906778771925815</v>
      </c>
      <c r="AM242" s="79">
        <f>MAX(0,(AL242-Constantes!$D$13)*(1-EXP(-Constantes!$D$23)))</f>
        <v>0.27004551902591045</v>
      </c>
      <c r="AN242" s="79">
        <f t="shared" si="34"/>
        <v>0.27004570049418875</v>
      </c>
      <c r="AO242" s="79">
        <f>0.0526*AH242*Observaciones!$F241^1.218</f>
        <v>0</v>
      </c>
      <c r="AP242" s="79">
        <f>AO242*Constantes!$F$29</f>
        <v>0</v>
      </c>
      <c r="AQ242" s="79">
        <f t="shared" si="35"/>
        <v>0</v>
      </c>
      <c r="AR242" s="16"/>
      <c r="AS242" s="78">
        <v>236</v>
      </c>
      <c r="AT242" s="79">
        <f>0.0526*Observaciones!$F241^2.218</f>
        <v>0</v>
      </c>
      <c r="AU242" s="79">
        <f>IF(Observaciones!$F241&gt;0.05*$AY$7,((Observaciones!$F241-0.05*$AY$7)^2)/(Observaciones!$F241+0.95*$AY$7),0)</f>
        <v>0</v>
      </c>
      <c r="AV242" s="79">
        <f>0.0526*AU242*Observaciones!$F241^1.218</f>
        <v>0</v>
      </c>
      <c r="AW242" s="30"/>
      <c r="AX242" s="30"/>
      <c r="AY242" s="110"/>
      <c r="AZ242" s="41"/>
    </row>
    <row r="243" spans="2:52" s="3" customFormat="1" x14ac:dyDescent="0.3">
      <c r="B243" s="40"/>
      <c r="C243" s="78">
        <v>237</v>
      </c>
      <c r="D243" s="136">
        <f>ETo!$I242*((1-Constantes!$D$19)*ETo!$K242+ETo!$L242)</f>
        <v>3.0320133069081989</v>
      </c>
      <c r="E243" s="79">
        <f>MIN(D243*Constantes!$D$17,0.8*(H242+Observaciones!$F242-F243-G243-Constantes!$D$14))</f>
        <v>4.9559052015979434E-6</v>
      </c>
      <c r="F243" s="79">
        <f>IF(Observaciones!$F242&gt;0.05*Constantes!$D$18,((Observaciones!$F242-0.05*Constantes!$D$18)^2)/(Observaciones!$F242+0.95*Constantes!$D$18),0)</f>
        <v>0</v>
      </c>
      <c r="G243" s="79">
        <f>MAX(0,H242+Observaciones!$F242-F243-Constantes!$D$13)</f>
        <v>0</v>
      </c>
      <c r="H243" s="79">
        <f>H242+Observaciones!$F242-F243-E243-G243-I242</f>
        <v>7.5000010279558946</v>
      </c>
      <c r="I243" s="79">
        <f>MAX(0,(H243-Constantes!$D$14)*(1-EXP(-Constantes!$D$22)))</f>
        <v>3.501595147437453E-8</v>
      </c>
      <c r="J243" s="79">
        <f t="shared" si="27"/>
        <v>68.148193086279193</v>
      </c>
      <c r="K243" s="79">
        <f>MAX(0,(J243-Constantes!$D$13)*(1-EXP(-Constantes!$D$23)))</f>
        <v>0.24286451722131405</v>
      </c>
      <c r="L243" s="79">
        <f t="shared" si="28"/>
        <v>0.24286455223726552</v>
      </c>
      <c r="M243" s="79">
        <f>0.0526*F243*Observaciones!$F242^1.218</f>
        <v>0</v>
      </c>
      <c r="N243" s="79">
        <f>M243*Constantes!$D$29</f>
        <v>0</v>
      </c>
      <c r="O243" s="79">
        <f t="shared" si="29"/>
        <v>0</v>
      </c>
      <c r="P243" s="16"/>
      <c r="Q243" s="78">
        <v>237</v>
      </c>
      <c r="R243" s="136">
        <f>ETo!$I242*((1-Constantes!$E$19)*ETo!$K242+ETo!$L242)</f>
        <v>3.3357004561987145</v>
      </c>
      <c r="S243" s="79">
        <f>MIN(R243*Constantes!$E$17,0.8*(V242+Observaciones!$F242-T243-U243-Constantes!$D$14))</f>
        <v>3.8379840049174167E-6</v>
      </c>
      <c r="T243" s="79">
        <f>IF(Observaciones!$F242&gt;0.05*Constantes!$E$18,((Observaciones!$F242-0.05*Constantes!$E$18)^2)/(Observaciones!$F242+0.95*Constantes!$E$18),0)</f>
        <v>0</v>
      </c>
      <c r="U243" s="79">
        <f>MAX(0,V242+Observaciones!$F242-T243-Constantes!$D$13)</f>
        <v>0</v>
      </c>
      <c r="V243" s="79">
        <f>V242+Observaciones!$F242-T243-S243-U243-W242</f>
        <v>7.5000007960762201</v>
      </c>
      <c r="W243" s="79">
        <f>MAX(0,(V243-Constantes!$D$14)*(1-EXP(-Constantes!$D$22)))</f>
        <v>2.7117278510719283E-8</v>
      </c>
      <c r="X243" s="79">
        <f t="shared" si="30"/>
        <v>70.384671153546222</v>
      </c>
      <c r="Y243" s="79">
        <f>MAX(0,(X243-Constantes!$D$13)*(1-EXP(-Constantes!$D$23)))</f>
        <v>0.26490106830567017</v>
      </c>
      <c r="Z243" s="79">
        <f t="shared" si="31"/>
        <v>0.26490109542294871</v>
      </c>
      <c r="AA243" s="79">
        <f>0.0526*T243*Observaciones!$F242^1.218</f>
        <v>0</v>
      </c>
      <c r="AB243" s="79">
        <f>AA243*Constantes!$E$29</f>
        <v>0</v>
      </c>
      <c r="AC243" s="79">
        <f t="shared" si="32"/>
        <v>0</v>
      </c>
      <c r="AD243" s="16"/>
      <c r="AE243" s="78">
        <v>237</v>
      </c>
      <c r="AF243" s="136">
        <f>ETo!$I242*((1-Constantes!$F$19)*ETo!$K242+ETo!$L242)</f>
        <v>3.2923165777286405</v>
      </c>
      <c r="AG243" s="79">
        <f>MIN(AF243*Constantes!$F$17,0.8*(AJ242+Observaciones!$F242-AH243-AI243-Constantes!$D$14))</f>
        <v>4.261860745913282E-6</v>
      </c>
      <c r="AH243" s="79">
        <f>IF(Observaciones!$F242&gt;0.05*Constantes!$F$18,((Observaciones!$F242-0.05*Constantes!$F$18)^2)/(Observaciones!$F242+0.95*Constantes!$F$18),0)</f>
        <v>0</v>
      </c>
      <c r="AI243" s="79">
        <f>MAX(0,AJ242+Observaciones!$F242-AH243-Constantes!$D$13)</f>
        <v>0</v>
      </c>
      <c r="AJ243" s="79">
        <f>AJ242+Observaciones!$F242-AH243-AG243-AI243-AK242</f>
        <v>7.5000008839969077</v>
      </c>
      <c r="AK243" s="79">
        <f>MAX(0,(AJ243-Constantes!$D$14)*(1-EXP(-Constantes!$D$22)))</f>
        <v>3.0112179894481211E-8</v>
      </c>
      <c r="AL243" s="79">
        <f t="shared" si="33"/>
        <v>70.636733252899901</v>
      </c>
      <c r="AM243" s="79">
        <f>MAX(0,(AL243-Constantes!$D$13)*(1-EXP(-Constantes!$D$23)))</f>
        <v>0.26738469620711663</v>
      </c>
      <c r="AN243" s="79">
        <f t="shared" si="34"/>
        <v>0.26738472631929655</v>
      </c>
      <c r="AO243" s="79">
        <f>0.0526*AH243*Observaciones!$F242^1.218</f>
        <v>0</v>
      </c>
      <c r="AP243" s="79">
        <f>AO243*Constantes!$F$29</f>
        <v>0</v>
      </c>
      <c r="AQ243" s="79">
        <f t="shared" si="35"/>
        <v>0</v>
      </c>
      <c r="AR243" s="16"/>
      <c r="AS243" s="78">
        <v>237</v>
      </c>
      <c r="AT243" s="79">
        <f>0.0526*Observaciones!$F242^2.218</f>
        <v>0</v>
      </c>
      <c r="AU243" s="79">
        <f>IF(Observaciones!$F242&gt;0.05*$AY$7,((Observaciones!$F242-0.05*$AY$7)^2)/(Observaciones!$F242+0.95*$AY$7),0)</f>
        <v>0</v>
      </c>
      <c r="AV243" s="79">
        <f>0.0526*AU243*Observaciones!$F242^1.218</f>
        <v>0</v>
      </c>
      <c r="AW243" s="30"/>
      <c r="AX243" s="30"/>
      <c r="AY243" s="110"/>
      <c r="AZ243" s="41"/>
    </row>
    <row r="244" spans="2:52" s="3" customFormat="1" x14ac:dyDescent="0.3">
      <c r="B244" s="40"/>
      <c r="C244" s="78">
        <v>238</v>
      </c>
      <c r="D244" s="136">
        <f>ETo!$I243*((1-Constantes!$D$19)*ETo!$K243+ETo!$L243)</f>
        <v>3.190856487343015</v>
      </c>
      <c r="E244" s="79">
        <f>MIN(D244*Constantes!$D$17,0.8*(H243+Observaciones!$F243-F244-G244-Constantes!$D$14))</f>
        <v>8.2236471570240617E-7</v>
      </c>
      <c r="F244" s="79">
        <f>IF(Observaciones!$F243&gt;0.05*Constantes!$D$18,((Observaciones!$F243-0.05*Constantes!$D$18)^2)/(Observaciones!$F243+0.95*Constantes!$D$18),0)</f>
        <v>0</v>
      </c>
      <c r="G244" s="79">
        <f>MAX(0,H243+Observaciones!$F243-F244-Constantes!$D$13)</f>
        <v>0</v>
      </c>
      <c r="H244" s="79">
        <f>H243+Observaciones!$F243-F244-E244-G244-I243</f>
        <v>7.5000001705752268</v>
      </c>
      <c r="I244" s="79">
        <f>MAX(0,(H244-Constantes!$D$14)*(1-EXP(-Constantes!$D$22)))</f>
        <v>5.8104184203809004E-9</v>
      </c>
      <c r="J244" s="79">
        <f t="shared" si="27"/>
        <v>67.905328569057872</v>
      </c>
      <c r="K244" s="79">
        <f>MAX(0,(J244-Constantes!$D$13)*(1-EXP(-Constantes!$D$23)))</f>
        <v>0.24047151528731114</v>
      </c>
      <c r="L244" s="79">
        <f t="shared" si="28"/>
        <v>0.24047152109772957</v>
      </c>
      <c r="M244" s="79">
        <f>0.0526*F244*Observaciones!$F243^1.218</f>
        <v>0</v>
      </c>
      <c r="N244" s="79">
        <f>M244*Constantes!$D$29</f>
        <v>0</v>
      </c>
      <c r="O244" s="79">
        <f t="shared" si="29"/>
        <v>0</v>
      </c>
      <c r="P244" s="16"/>
      <c r="Q244" s="78">
        <v>238</v>
      </c>
      <c r="R244" s="136">
        <f>ETo!$I243*((1-Constantes!$E$19)*ETo!$K243+ETo!$L243)</f>
        <v>3.50873013177271</v>
      </c>
      <c r="S244" s="79">
        <f>MIN(R244*Constantes!$E$17,0.8*(V243+Observaciones!$F243-T244-U244-Constantes!$D$14))</f>
        <v>6.3686097604431782E-7</v>
      </c>
      <c r="T244" s="79">
        <f>IF(Observaciones!$F243&gt;0.05*Constantes!$E$18,((Observaciones!$F243-0.05*Constantes!$E$18)^2)/(Observaciones!$F243+0.95*Constantes!$E$18),0)</f>
        <v>0</v>
      </c>
      <c r="U244" s="79">
        <f>MAX(0,V243+Observaciones!$F243-T244-Constantes!$D$13)</f>
        <v>0</v>
      </c>
      <c r="V244" s="79">
        <f>V243+Observaciones!$F243-T244-S244-U244-W243</f>
        <v>7.5000001320979655</v>
      </c>
      <c r="W244" s="79">
        <f>MAX(0,(V244-Constantes!$D$14)*(1-EXP(-Constantes!$D$22)))</f>
        <v>4.4997416449597182E-9</v>
      </c>
      <c r="X244" s="79">
        <f t="shared" si="30"/>
        <v>70.119770085240546</v>
      </c>
      <c r="Y244" s="79">
        <f>MAX(0,(X244-Constantes!$D$13)*(1-EXP(-Constantes!$D$23)))</f>
        <v>0.26229093498513556</v>
      </c>
      <c r="Z244" s="79">
        <f t="shared" si="31"/>
        <v>0.26229093948487719</v>
      </c>
      <c r="AA244" s="79">
        <f>0.0526*T244*Observaciones!$F243^1.218</f>
        <v>0</v>
      </c>
      <c r="AB244" s="79">
        <f>AA244*Constantes!$E$29</f>
        <v>0</v>
      </c>
      <c r="AC244" s="79">
        <f t="shared" si="32"/>
        <v>0</v>
      </c>
      <c r="AD244" s="16"/>
      <c r="AE244" s="78">
        <v>238</v>
      </c>
      <c r="AF244" s="136">
        <f>ETo!$I243*((1-Constantes!$F$19)*ETo!$K243+ETo!$L243)</f>
        <v>3.4633196111398967</v>
      </c>
      <c r="AG244" s="79">
        <f>MIN(AF244*Constantes!$F$17,0.8*(AJ243+Observaciones!$F243-AH244-AI244-Constantes!$D$14))</f>
        <v>7.0719752613968019E-7</v>
      </c>
      <c r="AH244" s="79">
        <f>IF(Observaciones!$F243&gt;0.05*Constantes!$F$18,((Observaciones!$F243-0.05*Constantes!$F$18)^2)/(Observaciones!$F243+0.95*Constantes!$F$18),0)</f>
        <v>0</v>
      </c>
      <c r="AI244" s="79">
        <f>MAX(0,AJ243+Observaciones!$F243-AH244-Constantes!$D$13)</f>
        <v>0</v>
      </c>
      <c r="AJ244" s="79">
        <f>AJ243+Observaciones!$F243-AH244-AG244-AI244-AK243</f>
        <v>7.5000001466872011</v>
      </c>
      <c r="AK244" s="79">
        <f>MAX(0,(AJ244-Constantes!$D$14)*(1-EXP(-Constantes!$D$22)))</f>
        <v>4.9967045675869485E-9</v>
      </c>
      <c r="AL244" s="79">
        <f t="shared" si="33"/>
        <v>70.369348556692785</v>
      </c>
      <c r="AM244" s="79">
        <f>MAX(0,(AL244-Constantes!$D$13)*(1-EXP(-Constantes!$D$23)))</f>
        <v>0.26475009110931502</v>
      </c>
      <c r="AN244" s="79">
        <f t="shared" si="34"/>
        <v>0.26475009610601957</v>
      </c>
      <c r="AO244" s="79">
        <f>0.0526*AH244*Observaciones!$F243^1.218</f>
        <v>0</v>
      </c>
      <c r="AP244" s="79">
        <f>AO244*Constantes!$F$29</f>
        <v>0</v>
      </c>
      <c r="AQ244" s="79">
        <f t="shared" si="35"/>
        <v>0</v>
      </c>
      <c r="AR244" s="16"/>
      <c r="AS244" s="78">
        <v>238</v>
      </c>
      <c r="AT244" s="79">
        <f>0.0526*Observaciones!$F243^2.218</f>
        <v>0</v>
      </c>
      <c r="AU244" s="79">
        <f>IF(Observaciones!$F243&gt;0.05*$AY$7,((Observaciones!$F243-0.05*$AY$7)^2)/(Observaciones!$F243+0.95*$AY$7),0)</f>
        <v>0</v>
      </c>
      <c r="AV244" s="79">
        <f>0.0526*AU244*Observaciones!$F243^1.218</f>
        <v>0</v>
      </c>
      <c r="AW244" s="30"/>
      <c r="AX244" s="30"/>
      <c r="AY244" s="110"/>
      <c r="AZ244" s="41"/>
    </row>
    <row r="245" spans="2:52" s="3" customFormat="1" x14ac:dyDescent="0.3">
      <c r="B245" s="40"/>
      <c r="C245" s="78">
        <v>239</v>
      </c>
      <c r="D245" s="136">
        <f>ETo!$I244*((1-Constantes!$D$19)*ETo!$K244+ETo!$L244)</f>
        <v>3.2620496912017325</v>
      </c>
      <c r="E245" s="79">
        <f>MIN(D245*Constantes!$D$17,0.8*(H244+Observaciones!$F244-F245-G245-Constantes!$D$14))</f>
        <v>1.3646018146573624E-7</v>
      </c>
      <c r="F245" s="79">
        <f>IF(Observaciones!$F244&gt;0.05*Constantes!$D$18,((Observaciones!$F244-0.05*Constantes!$D$18)^2)/(Observaciones!$F244+0.95*Constantes!$D$18),0)</f>
        <v>0</v>
      </c>
      <c r="G245" s="79">
        <f>MAX(0,H244+Observaciones!$F244-F245-Constantes!$D$13)</f>
        <v>0</v>
      </c>
      <c r="H245" s="79">
        <f>H244+Observaciones!$F244-F245-E245-G245-I244</f>
        <v>7.5000000283046262</v>
      </c>
      <c r="I245" s="79">
        <f>MAX(0,(H245-Constantes!$D$14)*(1-EXP(-Constantes!$D$22)))</f>
        <v>9.6415947672768142E-10</v>
      </c>
      <c r="J245" s="79">
        <f t="shared" si="27"/>
        <v>67.664857053770561</v>
      </c>
      <c r="K245" s="79">
        <f>MAX(0,(J245-Constantes!$D$13)*(1-EXP(-Constantes!$D$23)))</f>
        <v>0.23810209217133266</v>
      </c>
      <c r="L245" s="79">
        <f t="shared" si="28"/>
        <v>0.23810209313549213</v>
      </c>
      <c r="M245" s="79">
        <f>0.0526*F245*Observaciones!$F244^1.218</f>
        <v>0</v>
      </c>
      <c r="N245" s="79">
        <f>M245*Constantes!$D$29</f>
        <v>0</v>
      </c>
      <c r="O245" s="79">
        <f t="shared" si="29"/>
        <v>0</v>
      </c>
      <c r="P245" s="16"/>
      <c r="Q245" s="78">
        <v>239</v>
      </c>
      <c r="R245" s="136">
        <f>ETo!$I244*((1-Constantes!$E$19)*ETo!$K244+ETo!$L244)</f>
        <v>3.5858508769286113</v>
      </c>
      <c r="S245" s="79">
        <f>MIN(R245*Constantes!$E$17,0.8*(V244+Observaciones!$F244-T245-U245-Constantes!$D$14))</f>
        <v>1.0567837236408196E-7</v>
      </c>
      <c r="T245" s="79">
        <f>IF(Observaciones!$F244&gt;0.05*Constantes!$E$18,((Observaciones!$F244-0.05*Constantes!$E$18)^2)/(Observaciones!$F244+0.95*Constantes!$E$18),0)</f>
        <v>0</v>
      </c>
      <c r="U245" s="79">
        <f>MAX(0,V244+Observaciones!$F244-T245-Constantes!$D$13)</f>
        <v>0</v>
      </c>
      <c r="V245" s="79">
        <f>V244+Observaciones!$F244-T245-S245-U245-W244</f>
        <v>7.5000000219198508</v>
      </c>
      <c r="W245" s="79">
        <f>MAX(0,(V245-Constantes!$D$14)*(1-EXP(-Constantes!$D$22)))</f>
        <v>7.4667058846262384E-10</v>
      </c>
      <c r="X245" s="79">
        <f t="shared" si="30"/>
        <v>69.857479150255415</v>
      </c>
      <c r="Y245" s="79">
        <f>MAX(0,(X245-Constantes!$D$13)*(1-EXP(-Constantes!$D$23)))</f>
        <v>0.25970651992989358</v>
      </c>
      <c r="Z245" s="79">
        <f t="shared" si="31"/>
        <v>0.25970652067656419</v>
      </c>
      <c r="AA245" s="79">
        <f>0.0526*T245*Observaciones!$F244^1.218</f>
        <v>0</v>
      </c>
      <c r="AB245" s="79">
        <f>AA245*Constantes!$E$29</f>
        <v>0</v>
      </c>
      <c r="AC245" s="79">
        <f t="shared" si="32"/>
        <v>0</v>
      </c>
      <c r="AD245" s="16"/>
      <c r="AE245" s="78">
        <v>239</v>
      </c>
      <c r="AF245" s="136">
        <f>ETo!$I244*((1-Constantes!$F$19)*ETo!$K244+ETo!$L244)</f>
        <v>3.5395935646819141</v>
      </c>
      <c r="AG245" s="79">
        <f>MIN(AF245*Constantes!$F$17,0.8*(AJ244+Observaciones!$F244-AH245-AI245-Constantes!$D$14))</f>
        <v>1.1734976084198935E-7</v>
      </c>
      <c r="AH245" s="79">
        <f>IF(Observaciones!$F244&gt;0.05*Constantes!$F$18,((Observaciones!$F244-0.05*Constantes!$F$18)^2)/(Observaciones!$F244+0.95*Constantes!$F$18),0)</f>
        <v>0</v>
      </c>
      <c r="AI245" s="79">
        <f>MAX(0,AJ244+Observaciones!$F244-AH245-Constantes!$D$13)</f>
        <v>0</v>
      </c>
      <c r="AJ245" s="79">
        <f>AJ244+Observaciones!$F244-AH245-AG245-AI245-AK244</f>
        <v>7.5000000243407356</v>
      </c>
      <c r="AK245" s="79">
        <f>MAX(0,(AJ245-Constantes!$D$14)*(1-EXP(-Constantes!$D$22)))</f>
        <v>8.2913481288419871E-10</v>
      </c>
      <c r="AL245" s="79">
        <f t="shared" si="33"/>
        <v>70.104598465583464</v>
      </c>
      <c r="AM245" s="79">
        <f>MAX(0,(AL245-Constantes!$D$13)*(1-EXP(-Constantes!$D$23)))</f>
        <v>0.26214144540305606</v>
      </c>
      <c r="AN245" s="79">
        <f t="shared" si="34"/>
        <v>0.26214144623219088</v>
      </c>
      <c r="AO245" s="79">
        <f>0.0526*AH245*Observaciones!$F244^1.218</f>
        <v>0</v>
      </c>
      <c r="AP245" s="79">
        <f>AO245*Constantes!$F$29</f>
        <v>0</v>
      </c>
      <c r="AQ245" s="79">
        <f t="shared" si="35"/>
        <v>0</v>
      </c>
      <c r="AR245" s="16"/>
      <c r="AS245" s="78">
        <v>239</v>
      </c>
      <c r="AT245" s="79">
        <f>0.0526*Observaciones!$F244^2.218</f>
        <v>0</v>
      </c>
      <c r="AU245" s="79">
        <f>IF(Observaciones!$F244&gt;0.05*$AY$7,((Observaciones!$F244-0.05*$AY$7)^2)/(Observaciones!$F244+0.95*$AY$7),0)</f>
        <v>0</v>
      </c>
      <c r="AV245" s="79">
        <f>0.0526*AU245*Observaciones!$F244^1.218</f>
        <v>0</v>
      </c>
      <c r="AW245" s="30"/>
      <c r="AX245" s="30"/>
      <c r="AY245" s="110"/>
      <c r="AZ245" s="41"/>
    </row>
    <row r="246" spans="2:52" s="3" customFormat="1" x14ac:dyDescent="0.3">
      <c r="B246" s="40"/>
      <c r="C246" s="78">
        <v>240</v>
      </c>
      <c r="D246" s="136">
        <f>ETo!$I245*((1-Constantes!$D$19)*ETo!$K245+ETo!$L245)</f>
        <v>3.1175677778853239</v>
      </c>
      <c r="E246" s="79">
        <f>MIN(D246*Constantes!$D$17,0.8*(H245+Observaciones!$F245-F246-G246-Constantes!$D$14))</f>
        <v>2.2643700958724367E-8</v>
      </c>
      <c r="F246" s="79">
        <f>IF(Observaciones!$F245&gt;0.05*Constantes!$D$18,((Observaciones!$F245-0.05*Constantes!$D$18)^2)/(Observaciones!$F245+0.95*Constantes!$D$18),0)</f>
        <v>0</v>
      </c>
      <c r="G246" s="79">
        <f>MAX(0,H245+Observaciones!$F245-F246-Constantes!$D$13)</f>
        <v>0</v>
      </c>
      <c r="H246" s="79">
        <f>H245+Observaciones!$F245-F246-E246-G246-I245</f>
        <v>7.5000000046967656</v>
      </c>
      <c r="I246" s="79">
        <f>MAX(0,(H246-Constantes!$D$14)*(1-EXP(-Constantes!$D$22)))</f>
        <v>1.599890799827995E-10</v>
      </c>
      <c r="J246" s="79">
        <f t="shared" si="27"/>
        <v>67.426754961599229</v>
      </c>
      <c r="K246" s="79">
        <f>MAX(0,(J246-Constantes!$D$13)*(1-EXP(-Constantes!$D$23)))</f>
        <v>0.23575601554566855</v>
      </c>
      <c r="L246" s="79">
        <f t="shared" si="28"/>
        <v>0.23575601570565763</v>
      </c>
      <c r="M246" s="79">
        <f>0.0526*F246*Observaciones!$F245^1.218</f>
        <v>0</v>
      </c>
      <c r="N246" s="79">
        <f>M246*Constantes!$D$29</f>
        <v>0</v>
      </c>
      <c r="O246" s="79">
        <f t="shared" si="29"/>
        <v>0</v>
      </c>
      <c r="P246" s="16"/>
      <c r="Q246" s="78">
        <v>240</v>
      </c>
      <c r="R246" s="136">
        <f>ETo!$I245*((1-Constantes!$E$19)*ETo!$K245+ETo!$L245)</f>
        <v>3.4279732447014086</v>
      </c>
      <c r="S246" s="79">
        <f>MIN(R246*Constantes!$E$17,0.8*(V245+Observaciones!$F245-T246-U246-Constantes!$D$14))</f>
        <v>1.7535880658670069E-8</v>
      </c>
      <c r="T246" s="79">
        <f>IF(Observaciones!$F245&gt;0.05*Constantes!$E$18,((Observaciones!$F245-0.05*Constantes!$E$18)^2)/(Observaciones!$F245+0.95*Constantes!$E$18),0)</f>
        <v>0</v>
      </c>
      <c r="U246" s="79">
        <f>MAX(0,V245+Observaciones!$F245-T246-Constantes!$D$13)</f>
        <v>0</v>
      </c>
      <c r="V246" s="79">
        <f>V245+Observaciones!$F245-T246-S246-U246-W245</f>
        <v>7.5000000036373002</v>
      </c>
      <c r="W246" s="79">
        <f>MAX(0,(V246-Constantes!$D$14)*(1-EXP(-Constantes!$D$22)))</f>
        <v>1.2389979893535054E-10</v>
      </c>
      <c r="X246" s="79">
        <f t="shared" si="30"/>
        <v>69.597772630325522</v>
      </c>
      <c r="Y246" s="79">
        <f>MAX(0,(X246-Constantes!$D$13)*(1-EXP(-Constantes!$D$23)))</f>
        <v>0.25714756973175062</v>
      </c>
      <c r="Z246" s="79">
        <f t="shared" si="31"/>
        <v>0.2571475698556504</v>
      </c>
      <c r="AA246" s="79">
        <f>0.0526*T246*Observaciones!$F245^1.218</f>
        <v>0</v>
      </c>
      <c r="AB246" s="79">
        <f>AA246*Constantes!$E$29</f>
        <v>0</v>
      </c>
      <c r="AC246" s="79">
        <f t="shared" si="32"/>
        <v>0</v>
      </c>
      <c r="AD246" s="16"/>
      <c r="AE246" s="78">
        <v>240</v>
      </c>
      <c r="AF246" s="136">
        <f>ETo!$I245*((1-Constantes!$F$19)*ETo!$K245+ETo!$L245)</f>
        <v>3.383629606584825</v>
      </c>
      <c r="AG246" s="79">
        <f>MIN(AF246*Constantes!$F$17,0.8*(AJ245+Observaciones!$F245-AH246-AI246-Constantes!$D$14))</f>
        <v>1.9472588519420243E-8</v>
      </c>
      <c r="AH246" s="79">
        <f>IF(Observaciones!$F245&gt;0.05*Constantes!$F$18,((Observaciones!$F245-0.05*Constantes!$F$18)^2)/(Observaciones!$F245+0.95*Constantes!$F$18),0)</f>
        <v>0</v>
      </c>
      <c r="AI246" s="79">
        <f>MAX(0,AJ245+Observaciones!$F245-AH246-Constantes!$D$13)</f>
        <v>0</v>
      </c>
      <c r="AJ246" s="79">
        <f>AJ245+Observaciones!$F245-AH246-AG246-AI246-AK245</f>
        <v>7.5000000040390118</v>
      </c>
      <c r="AK246" s="79">
        <f>MAX(0,(AJ246-Constantes!$D$14)*(1-EXP(-Constantes!$D$22)))</f>
        <v>1.3758356914079727E-10</v>
      </c>
      <c r="AL246" s="79">
        <f t="shared" si="33"/>
        <v>69.842457020180404</v>
      </c>
      <c r="AM246" s="79">
        <f>MAX(0,(AL246-Constantes!$D$13)*(1-EXP(-Constantes!$D$23)))</f>
        <v>0.25955850330427188</v>
      </c>
      <c r="AN246" s="79">
        <f t="shared" si="34"/>
        <v>0.25955850344185544</v>
      </c>
      <c r="AO246" s="79">
        <f>0.0526*AH246*Observaciones!$F245^1.218</f>
        <v>0</v>
      </c>
      <c r="AP246" s="79">
        <f>AO246*Constantes!$F$29</f>
        <v>0</v>
      </c>
      <c r="AQ246" s="79">
        <f t="shared" si="35"/>
        <v>0</v>
      </c>
      <c r="AR246" s="16"/>
      <c r="AS246" s="78">
        <v>240</v>
      </c>
      <c r="AT246" s="79">
        <f>0.0526*Observaciones!$F245^2.218</f>
        <v>0</v>
      </c>
      <c r="AU246" s="79">
        <f>IF(Observaciones!$F245&gt;0.05*$AY$7,((Observaciones!$F245-0.05*$AY$7)^2)/(Observaciones!$F245+0.95*$AY$7),0)</f>
        <v>0</v>
      </c>
      <c r="AV246" s="79">
        <f>0.0526*AU246*Observaciones!$F245^1.218</f>
        <v>0</v>
      </c>
      <c r="AW246" s="30"/>
      <c r="AX246" s="30"/>
      <c r="AY246" s="110"/>
      <c r="AZ246" s="41"/>
    </row>
    <row r="247" spans="2:52" s="3" customFormat="1" x14ac:dyDescent="0.3">
      <c r="B247" s="40"/>
      <c r="C247" s="78">
        <v>241</v>
      </c>
      <c r="D247" s="136">
        <f>ETo!$I246*((1-Constantes!$D$19)*ETo!$K246+ETo!$L246)</f>
        <v>3.0982235239947049</v>
      </c>
      <c r="E247" s="79">
        <f>MIN(D247*Constantes!$D$17,0.8*(H246+Observaciones!$F246-F247-G247-Constantes!$D$14))</f>
        <v>3.757412514460157E-9</v>
      </c>
      <c r="F247" s="79">
        <f>IF(Observaciones!$F246&gt;0.05*Constantes!$D$18,((Observaciones!$F246-0.05*Constantes!$D$18)^2)/(Observaciones!$F246+0.95*Constantes!$D$18),0)</f>
        <v>0</v>
      </c>
      <c r="G247" s="79">
        <f>MAX(0,H246+Observaciones!$F246-F247-Constantes!$D$13)</f>
        <v>0</v>
      </c>
      <c r="H247" s="79">
        <f>H246+Observaciones!$F246-F247-E247-G247-I246</f>
        <v>7.5000000007793641</v>
      </c>
      <c r="I247" s="79">
        <f>MAX(0,(H247-Constantes!$D$14)*(1-EXP(-Constantes!$D$22)))</f>
        <v>2.6548003330842226E-11</v>
      </c>
      <c r="J247" s="79">
        <f t="shared" si="27"/>
        <v>67.190998946053554</v>
      </c>
      <c r="K247" s="79">
        <f>MAX(0,(J247-Constantes!$D$13)*(1-EXP(-Constantes!$D$23)))</f>
        <v>0.23343305537178896</v>
      </c>
      <c r="L247" s="79">
        <f t="shared" si="28"/>
        <v>0.23343305539833697</v>
      </c>
      <c r="M247" s="79">
        <f>0.0526*F247*Observaciones!$F246^1.218</f>
        <v>0</v>
      </c>
      <c r="N247" s="79">
        <f>M247*Constantes!$D$29</f>
        <v>0</v>
      </c>
      <c r="O247" s="79">
        <f t="shared" si="29"/>
        <v>0</v>
      </c>
      <c r="P247" s="16"/>
      <c r="Q247" s="78">
        <v>241</v>
      </c>
      <c r="R247" s="136">
        <f>ETo!$I246*((1-Constantes!$E$19)*ETo!$K246+ETo!$L246)</f>
        <v>3.4063995015622712</v>
      </c>
      <c r="S247" s="79">
        <f>MIN(R247*Constantes!$E$17,0.8*(V246+Observaciones!$F246-T247-U247-Constantes!$D$14))</f>
        <v>2.9098401910232499E-9</v>
      </c>
      <c r="T247" s="79">
        <f>IF(Observaciones!$F246&gt;0.05*Constantes!$E$18,((Observaciones!$F246-0.05*Constantes!$E$18)^2)/(Observaciones!$F246+0.95*Constantes!$E$18),0)</f>
        <v>0</v>
      </c>
      <c r="U247" s="79">
        <f>MAX(0,V246+Observaciones!$F246-T247-Constantes!$D$13)</f>
        <v>0</v>
      </c>
      <c r="V247" s="79">
        <f>V246+Observaciones!$F246-T247-S247-U247-W246</f>
        <v>7.5000000006035599</v>
      </c>
      <c r="W247" s="79">
        <f>MAX(0,(V247-Constantes!$D$14)*(1-EXP(-Constantes!$D$22)))</f>
        <v>2.0559464843276328E-11</v>
      </c>
      <c r="X247" s="79">
        <f t="shared" si="30"/>
        <v>69.340625060593766</v>
      </c>
      <c r="Y247" s="79">
        <f>MAX(0,(X247-Constantes!$D$13)*(1-EXP(-Constantes!$D$23)))</f>
        <v>0.25461383347940431</v>
      </c>
      <c r="Z247" s="79">
        <f t="shared" si="31"/>
        <v>0.25461383349996375</v>
      </c>
      <c r="AA247" s="79">
        <f>0.0526*T247*Observaciones!$F246^1.218</f>
        <v>0</v>
      </c>
      <c r="AB247" s="79">
        <f>AA247*Constantes!$E$29</f>
        <v>0</v>
      </c>
      <c r="AC247" s="79">
        <f t="shared" si="32"/>
        <v>0</v>
      </c>
      <c r="AD247" s="16"/>
      <c r="AE247" s="78">
        <v>241</v>
      </c>
      <c r="AF247" s="136">
        <f>ETo!$I246*((1-Constantes!$F$19)*ETo!$K246+ETo!$L246)</f>
        <v>3.3623743619097617</v>
      </c>
      <c r="AG247" s="79">
        <f>MIN(AF247*Constantes!$F$17,0.8*(AJ246+Observaciones!$F246-AH247-AI247-Constantes!$D$14))</f>
        <v>3.2312094333519784E-9</v>
      </c>
      <c r="AH247" s="79">
        <f>IF(Observaciones!$F246&gt;0.05*Constantes!$F$18,((Observaciones!$F246-0.05*Constantes!$F$18)^2)/(Observaciones!$F246+0.95*Constantes!$F$18),0)</f>
        <v>0</v>
      </c>
      <c r="AI247" s="79">
        <f>MAX(0,AJ246+Observaciones!$F246-AH247-Constantes!$D$13)</f>
        <v>0</v>
      </c>
      <c r="AJ247" s="79">
        <f>AJ246+Observaciones!$F246-AH247-AG247-AI247-AK246</f>
        <v>7.5000000006702194</v>
      </c>
      <c r="AK247" s="79">
        <f>MAX(0,(AJ247-Constantes!$D$14)*(1-EXP(-Constantes!$D$22)))</f>
        <v>2.2830134399242316E-11</v>
      </c>
      <c r="AL247" s="79">
        <f t="shared" si="33"/>
        <v>69.582898516876128</v>
      </c>
      <c r="AM247" s="79">
        <f>MAX(0,(AL247-Constantes!$D$13)*(1-EXP(-Constantes!$D$23)))</f>
        <v>0.25700101154919591</v>
      </c>
      <c r="AN247" s="79">
        <f t="shared" si="34"/>
        <v>0.25700101157202604</v>
      </c>
      <c r="AO247" s="79">
        <f>0.0526*AH247*Observaciones!$F246^1.218</f>
        <v>0</v>
      </c>
      <c r="AP247" s="79">
        <f>AO247*Constantes!$F$29</f>
        <v>0</v>
      </c>
      <c r="AQ247" s="79">
        <f t="shared" si="35"/>
        <v>0</v>
      </c>
      <c r="AR247" s="16"/>
      <c r="AS247" s="78">
        <v>241</v>
      </c>
      <c r="AT247" s="79">
        <f>0.0526*Observaciones!$F246^2.218</f>
        <v>0</v>
      </c>
      <c r="AU247" s="79">
        <f>IF(Observaciones!$F246&gt;0.05*$AY$7,((Observaciones!$F246-0.05*$AY$7)^2)/(Observaciones!$F246+0.95*$AY$7),0)</f>
        <v>0</v>
      </c>
      <c r="AV247" s="79">
        <f>0.0526*AU247*Observaciones!$F246^1.218</f>
        <v>0</v>
      </c>
      <c r="AW247" s="30"/>
      <c r="AX247" s="30"/>
      <c r="AY247" s="110"/>
      <c r="AZ247" s="41"/>
    </row>
    <row r="248" spans="2:52" s="3" customFormat="1" x14ac:dyDescent="0.3">
      <c r="B248" s="40"/>
      <c r="C248" s="78">
        <v>242</v>
      </c>
      <c r="D248" s="136">
        <f>ETo!$I247*((1-Constantes!$D$19)*ETo!$K247+ETo!$L247)</f>
        <v>3.2596738691862606</v>
      </c>
      <c r="E248" s="79">
        <f>MIN(D248*Constantes!$D$17,0.8*(H247+Observaciones!$F247-F248-G248-Constantes!$D$14))</f>
        <v>6.2349130303118731E-10</v>
      </c>
      <c r="F248" s="79">
        <f>IF(Observaciones!$F247&gt;0.05*Constantes!$D$18,((Observaciones!$F247-0.05*Constantes!$D$18)^2)/(Observaciones!$F247+0.95*Constantes!$D$18),0)</f>
        <v>0</v>
      </c>
      <c r="G248" s="79">
        <f>MAX(0,H247+Observaciones!$F247-F248-Constantes!$D$13)</f>
        <v>0</v>
      </c>
      <c r="H248" s="79">
        <f>H247+Observaciones!$F247-F248-E248-G248-I247</f>
        <v>7.500000000129325</v>
      </c>
      <c r="I248" s="79">
        <f>MAX(0,(H248-Constantes!$D$14)*(1-EXP(-Constantes!$D$22)))</f>
        <v>4.4052840968333902E-12</v>
      </c>
      <c r="J248" s="79">
        <f t="shared" si="27"/>
        <v>66.957565890681764</v>
      </c>
      <c r="K248" s="79">
        <f>MAX(0,(J248-Constantes!$D$13)*(1-EXP(-Constantes!$D$23)))</f>
        <v>0.23113298387778866</v>
      </c>
      <c r="L248" s="79">
        <f t="shared" si="28"/>
        <v>0.23113298388219394</v>
      </c>
      <c r="M248" s="79">
        <f>0.0526*F248*Observaciones!$F247^1.218</f>
        <v>0</v>
      </c>
      <c r="N248" s="79">
        <f>M248*Constantes!$D$29</f>
        <v>0</v>
      </c>
      <c r="O248" s="79">
        <f t="shared" si="29"/>
        <v>0</v>
      </c>
      <c r="P248" s="16"/>
      <c r="Q248" s="78">
        <v>242</v>
      </c>
      <c r="R248" s="136">
        <f>ETo!$I247*((1-Constantes!$E$19)*ETo!$K247+ETo!$L247)</f>
        <v>3.582213098825668</v>
      </c>
      <c r="S248" s="79">
        <f>MIN(R248*Constantes!$E$17,0.8*(V247+Observaciones!$F247-T248-U248-Constantes!$D$14))</f>
        <v>4.8284789500030458E-10</v>
      </c>
      <c r="T248" s="79">
        <f>IF(Observaciones!$F247&gt;0.05*Constantes!$E$18,((Observaciones!$F247-0.05*Constantes!$E$18)^2)/(Observaciones!$F247+0.95*Constantes!$E$18),0)</f>
        <v>0</v>
      </c>
      <c r="U248" s="79">
        <f>MAX(0,V247+Observaciones!$F247-T248-Constantes!$D$13)</f>
        <v>0</v>
      </c>
      <c r="V248" s="79">
        <f>V247+Observaciones!$F247-T248-S248-U248-W247</f>
        <v>7.5000000001001528</v>
      </c>
      <c r="W248" s="79">
        <f>MAX(0,(V248-Constantes!$D$14)*(1-EXP(-Constantes!$D$22)))</f>
        <v>3.4115711835772095E-12</v>
      </c>
      <c r="X248" s="79">
        <f t="shared" si="30"/>
        <v>69.086011227114355</v>
      </c>
      <c r="Y248" s="79">
        <f>MAX(0,(X248-Constantes!$D$13)*(1-EXP(-Constantes!$D$23)))</f>
        <v>0.25210506273384131</v>
      </c>
      <c r="Z248" s="79">
        <f t="shared" si="31"/>
        <v>0.25210506273725286</v>
      </c>
      <c r="AA248" s="79">
        <f>0.0526*T248*Observaciones!$F247^1.218</f>
        <v>0</v>
      </c>
      <c r="AB248" s="79">
        <f>AA248*Constantes!$E$29</f>
        <v>0</v>
      </c>
      <c r="AC248" s="79">
        <f t="shared" si="32"/>
        <v>0</v>
      </c>
      <c r="AD248" s="16"/>
      <c r="AE248" s="78">
        <v>242</v>
      </c>
      <c r="AF248" s="136">
        <f>ETo!$I247*((1-Constantes!$F$19)*ETo!$K247+ETo!$L247)</f>
        <v>3.5361360660200378</v>
      </c>
      <c r="AG248" s="79">
        <f>MIN(AF248*Constantes!$F$17,0.8*(AJ247+Observaciones!$F247-AH248-AI248-Constantes!$D$14))</f>
        <v>5.361755484045716E-10</v>
      </c>
      <c r="AH248" s="79">
        <f>IF(Observaciones!$F247&gt;0.05*Constantes!$F$18,((Observaciones!$F247-0.05*Constantes!$F$18)^2)/(Observaciones!$F247+0.95*Constantes!$F$18),0)</f>
        <v>0</v>
      </c>
      <c r="AI248" s="79">
        <f>MAX(0,AJ247+Observaciones!$F247-AH248-Constantes!$D$13)</f>
        <v>0</v>
      </c>
      <c r="AJ248" s="79">
        <f>AJ247+Observaciones!$F247-AH248-AG248-AI248-AK247</f>
        <v>7.5000000001112141</v>
      </c>
      <c r="AK248" s="79">
        <f>MAX(0,(AJ248-Constantes!$D$14)*(1-EXP(-Constantes!$D$22)))</f>
        <v>3.7883621904790965E-12</v>
      </c>
      <c r="AL248" s="79">
        <f t="shared" si="33"/>
        <v>69.325897505326935</v>
      </c>
      <c r="AM248" s="79">
        <f>MAX(0,(AL248-Constantes!$D$13)*(1-EXP(-Constantes!$D$23)))</f>
        <v>0.25446871936952986</v>
      </c>
      <c r="AN248" s="79">
        <f t="shared" si="34"/>
        <v>0.25446871937331822</v>
      </c>
      <c r="AO248" s="79">
        <f>0.0526*AH248*Observaciones!$F247^1.218</f>
        <v>0</v>
      </c>
      <c r="AP248" s="79">
        <f>AO248*Constantes!$F$29</f>
        <v>0</v>
      </c>
      <c r="AQ248" s="79">
        <f t="shared" si="35"/>
        <v>0</v>
      </c>
      <c r="AR248" s="16"/>
      <c r="AS248" s="78">
        <v>242</v>
      </c>
      <c r="AT248" s="79">
        <f>0.0526*Observaciones!$F247^2.218</f>
        <v>0</v>
      </c>
      <c r="AU248" s="79">
        <f>IF(Observaciones!$F247&gt;0.05*$AY$7,((Observaciones!$F247-0.05*$AY$7)^2)/(Observaciones!$F247+0.95*$AY$7),0)</f>
        <v>0</v>
      </c>
      <c r="AV248" s="79">
        <f>0.0526*AU248*Observaciones!$F247^1.218</f>
        <v>0</v>
      </c>
      <c r="AW248" s="30"/>
      <c r="AX248" s="30"/>
      <c r="AY248" s="110"/>
      <c r="AZ248" s="41"/>
    </row>
    <row r="249" spans="2:52" s="3" customFormat="1" x14ac:dyDescent="0.3">
      <c r="B249" s="40"/>
      <c r="C249" s="78">
        <v>243</v>
      </c>
      <c r="D249" s="136">
        <f>ETo!$I248*((1-Constantes!$D$19)*ETo!$K248+ETo!$L248)</f>
        <v>3.2401725591899275</v>
      </c>
      <c r="E249" s="79">
        <f>MIN(D249*Constantes!$D$17,0.8*(H248+Observaciones!$F248-F249-G249-Constantes!$D$14))</f>
        <v>1.0345999612582091E-10</v>
      </c>
      <c r="F249" s="79">
        <f>IF(Observaciones!$F248&gt;0.05*Constantes!$D$18,((Observaciones!$F248-0.05*Constantes!$D$18)^2)/(Observaciones!$F248+0.95*Constantes!$D$18),0)</f>
        <v>0</v>
      </c>
      <c r="G249" s="79">
        <f>MAX(0,H248+Observaciones!$F248-F249-Constantes!$D$13)</f>
        <v>0</v>
      </c>
      <c r="H249" s="79">
        <f>H248+Observaciones!$F248-F249-E249-G249-I248</f>
        <v>7.5000000000214593</v>
      </c>
      <c r="I249" s="79">
        <f>MAX(0,(H249-Constantes!$D$14)*(1-EXP(-Constantes!$D$22)))</f>
        <v>7.3098181449787122E-13</v>
      </c>
      <c r="J249" s="79">
        <f t="shared" si="27"/>
        <v>66.726432906803979</v>
      </c>
      <c r="K249" s="79">
        <f>MAX(0,(J249-Constantes!$D$13)*(1-EXP(-Constantes!$D$23)))</f>
        <v>0.22885557553605315</v>
      </c>
      <c r="L249" s="79">
        <f t="shared" si="28"/>
        <v>0.22885557553678412</v>
      </c>
      <c r="M249" s="79">
        <f>0.0526*F249*Observaciones!$F248^1.218</f>
        <v>0</v>
      </c>
      <c r="N249" s="79">
        <f>M249*Constantes!$D$29</f>
        <v>0</v>
      </c>
      <c r="O249" s="79">
        <f t="shared" si="29"/>
        <v>0</v>
      </c>
      <c r="P249" s="16"/>
      <c r="Q249" s="78">
        <v>243</v>
      </c>
      <c r="R249" s="136">
        <f>ETo!$I248*((1-Constantes!$E$19)*ETo!$K248+ETo!$L248)</f>
        <v>3.5605998826664083</v>
      </c>
      <c r="S249" s="79">
        <f>MIN(R249*Constantes!$E$17,0.8*(V248+Observaciones!$F248-T249-U249-Constantes!$D$14))</f>
        <v>8.0122219969780422E-11</v>
      </c>
      <c r="T249" s="79">
        <f>IF(Observaciones!$F248&gt;0.05*Constantes!$E$18,((Observaciones!$F248-0.05*Constantes!$E$18)^2)/(Observaciones!$F248+0.95*Constantes!$E$18),0)</f>
        <v>0</v>
      </c>
      <c r="U249" s="79">
        <f>MAX(0,V248+Observaciones!$F248-T249-Constantes!$D$13)</f>
        <v>0</v>
      </c>
      <c r="V249" s="79">
        <f>V248+Observaciones!$F248-T249-S249-U249-W248</f>
        <v>7.5000000000166187</v>
      </c>
      <c r="W249" s="79">
        <f>MAX(0,(V249-Constantes!$D$14)*(1-EXP(-Constantes!$D$22)))</f>
        <v>5.6609414887917172E-13</v>
      </c>
      <c r="X249" s="79">
        <f t="shared" si="30"/>
        <v>68.833906164380508</v>
      </c>
      <c r="Y249" s="79">
        <f>MAX(0,(X249-Constantes!$D$13)*(1-EXP(-Constantes!$D$23)))</f>
        <v>0.249621011503977</v>
      </c>
      <c r="Z249" s="79">
        <f t="shared" si="31"/>
        <v>0.24962101150454311</v>
      </c>
      <c r="AA249" s="79">
        <f>0.0526*T249*Observaciones!$F248^1.218</f>
        <v>0</v>
      </c>
      <c r="AB249" s="79">
        <f>AA249*Constantes!$E$29</f>
        <v>0</v>
      </c>
      <c r="AC249" s="79">
        <f t="shared" si="32"/>
        <v>0</v>
      </c>
      <c r="AD249" s="16"/>
      <c r="AE249" s="78">
        <v>243</v>
      </c>
      <c r="AF249" s="136">
        <f>ETo!$I248*((1-Constantes!$F$19)*ETo!$K248+ETo!$L248)</f>
        <v>3.5148245507411966</v>
      </c>
      <c r="AG249" s="79">
        <f>MIN(AF249*Constantes!$F$17,0.8*(AJ248+Observaciones!$F248-AH249-AI249-Constantes!$D$14))</f>
        <v>8.8971319200936707E-11</v>
      </c>
      <c r="AH249" s="79">
        <f>IF(Observaciones!$F248&gt;0.05*Constantes!$F$18,((Observaciones!$F248-0.05*Constantes!$F$18)^2)/(Observaciones!$F248+0.95*Constantes!$F$18),0)</f>
        <v>0</v>
      </c>
      <c r="AI249" s="79">
        <f>MAX(0,AJ248+Observaciones!$F248-AH249-Constantes!$D$13)</f>
        <v>0</v>
      </c>
      <c r="AJ249" s="79">
        <f>AJ248+Observaciones!$F248-AH249-AG249-AI249-AK248</f>
        <v>7.5000000000184546</v>
      </c>
      <c r="AK249" s="79">
        <f>MAX(0,(AJ249-Constantes!$D$14)*(1-EXP(-Constantes!$D$22)))</f>
        <v>6.2863044334409865E-13</v>
      </c>
      <c r="AL249" s="79">
        <f t="shared" si="33"/>
        <v>69.071428785957409</v>
      </c>
      <c r="AM249" s="79">
        <f>MAX(0,(AL249-Constantes!$D$13)*(1-EXP(-Constantes!$D$23)))</f>
        <v>0.25196137846785505</v>
      </c>
      <c r="AN249" s="79">
        <f t="shared" si="34"/>
        <v>0.25196137846848365</v>
      </c>
      <c r="AO249" s="79">
        <f>0.0526*AH249*Observaciones!$F248^1.218</f>
        <v>0</v>
      </c>
      <c r="AP249" s="79">
        <f>AO249*Constantes!$F$29</f>
        <v>0</v>
      </c>
      <c r="AQ249" s="79">
        <f t="shared" si="35"/>
        <v>0</v>
      </c>
      <c r="AR249" s="16"/>
      <c r="AS249" s="78">
        <v>243</v>
      </c>
      <c r="AT249" s="79">
        <f>0.0526*Observaciones!$F248^2.218</f>
        <v>0</v>
      </c>
      <c r="AU249" s="79">
        <f>IF(Observaciones!$F248&gt;0.05*$AY$7,((Observaciones!$F248-0.05*$AY$7)^2)/(Observaciones!$F248+0.95*$AY$7),0)</f>
        <v>0</v>
      </c>
      <c r="AV249" s="79">
        <f>0.0526*AU249*Observaciones!$F248^1.218</f>
        <v>0</v>
      </c>
      <c r="AW249" s="30"/>
      <c r="AX249" s="30"/>
      <c r="AY249" s="110"/>
      <c r="AZ249" s="41"/>
    </row>
    <row r="250" spans="2:52" s="3" customFormat="1" x14ac:dyDescent="0.3">
      <c r="B250" s="40"/>
      <c r="C250" s="78">
        <v>244</v>
      </c>
      <c r="D250" s="136">
        <f>ETo!$I249*((1-Constantes!$D$19)*ETo!$K249+ETo!$L249)</f>
        <v>3.3230392767912633</v>
      </c>
      <c r="E250" s="79">
        <f>MIN(D250*Constantes!$D$17,0.8*(H249+Observaciones!$F249-F250-G250-Constantes!$D$14))</f>
        <v>1.716742303869978E-11</v>
      </c>
      <c r="F250" s="79">
        <f>IF(Observaciones!$F249&gt;0.05*Constantes!$D$18,((Observaciones!$F249-0.05*Constantes!$D$18)^2)/(Observaciones!$F249+0.95*Constantes!$D$18),0)</f>
        <v>0</v>
      </c>
      <c r="G250" s="79">
        <f>MAX(0,H249+Observaciones!$F249-F250-Constantes!$D$13)</f>
        <v>0</v>
      </c>
      <c r="H250" s="79">
        <f>H249+Observaciones!$F249-F250-E250-G250-I249</f>
        <v>7.5000000000035607</v>
      </c>
      <c r="I250" s="79">
        <f>MAX(0,(H250-Constantes!$D$14)*(1-EXP(-Constantes!$D$22)))</f>
        <v>1.2129076173676444E-13</v>
      </c>
      <c r="J250" s="79">
        <f t="shared" si="27"/>
        <v>66.497577331267919</v>
      </c>
      <c r="K250" s="79">
        <f>MAX(0,(J250-Constantes!$D$13)*(1-EXP(-Constantes!$D$23)))</f>
        <v>0.22660060704114504</v>
      </c>
      <c r="L250" s="79">
        <f t="shared" si="28"/>
        <v>0.22660060704126633</v>
      </c>
      <c r="M250" s="79">
        <f>0.0526*F250*Observaciones!$F249^1.218</f>
        <v>0</v>
      </c>
      <c r="N250" s="79">
        <f>M250*Constantes!$D$29</f>
        <v>0</v>
      </c>
      <c r="O250" s="79">
        <f t="shared" si="29"/>
        <v>0</v>
      </c>
      <c r="P250" s="16"/>
      <c r="Q250" s="78">
        <v>244</v>
      </c>
      <c r="R250" s="136">
        <f>ETo!$I249*((1-Constantes!$E$19)*ETo!$K249+ETo!$L249)</f>
        <v>3.650474258823091</v>
      </c>
      <c r="S250" s="79">
        <f>MIN(R250*Constantes!$E$17,0.8*(V249+Observaciones!$F249-T250-U250-Constantes!$D$14))</f>
        <v>1.3294965128807236E-11</v>
      </c>
      <c r="T250" s="79">
        <f>IF(Observaciones!$F249&gt;0.05*Constantes!$E$18,((Observaciones!$F249-0.05*Constantes!$E$18)^2)/(Observaciones!$F249+0.95*Constantes!$E$18),0)</f>
        <v>0</v>
      </c>
      <c r="U250" s="79">
        <f>MAX(0,V249+Observaciones!$F249-T250-Constantes!$D$13)</f>
        <v>0</v>
      </c>
      <c r="V250" s="79">
        <f>V249+Observaciones!$F249-T250-S250-U250-W249</f>
        <v>7.5000000000027578</v>
      </c>
      <c r="W250" s="79">
        <f>MAX(0,(V250-Constantes!$D$14)*(1-EXP(-Constantes!$D$22)))</f>
        <v>9.3940587476341632E-14</v>
      </c>
      <c r="X250" s="79">
        <f t="shared" si="30"/>
        <v>68.584285152876532</v>
      </c>
      <c r="Y250" s="79">
        <f>MAX(0,(X250-Constantes!$D$13)*(1-EXP(-Constantes!$D$23)))</f>
        <v>0.2471614362225355</v>
      </c>
      <c r="Z250" s="79">
        <f t="shared" si="31"/>
        <v>0.24716143622262945</v>
      </c>
      <c r="AA250" s="79">
        <f>0.0526*T250*Observaciones!$F249^1.218</f>
        <v>0</v>
      </c>
      <c r="AB250" s="79">
        <f>AA250*Constantes!$E$29</f>
        <v>0</v>
      </c>
      <c r="AC250" s="79">
        <f t="shared" si="32"/>
        <v>0</v>
      </c>
      <c r="AD250" s="16"/>
      <c r="AE250" s="78">
        <v>244</v>
      </c>
      <c r="AF250" s="136">
        <f>ETo!$I249*((1-Constantes!$F$19)*ETo!$K249+ETo!$L249)</f>
        <v>3.6036978328185443</v>
      </c>
      <c r="AG250" s="79">
        <f>MIN(AF250*Constantes!$F$17,0.8*(AJ249+Observaciones!$F249-AH250-AI250-Constantes!$D$14))</f>
        <v>1.4763656963623363E-11</v>
      </c>
      <c r="AH250" s="79">
        <f>IF(Observaciones!$F249&gt;0.05*Constantes!$F$18,((Observaciones!$F249-0.05*Constantes!$F$18)^2)/(Observaciones!$F249+0.95*Constantes!$F$18),0)</f>
        <v>0</v>
      </c>
      <c r="AI250" s="79">
        <f>MAX(0,AJ249+Observaciones!$F249-AH250-Constantes!$D$13)</f>
        <v>0</v>
      </c>
      <c r="AJ250" s="79">
        <f>AJ249+Observaciones!$F249-AH250-AG250-AI250-AK249</f>
        <v>7.5000000000030624</v>
      </c>
      <c r="AK250" s="79">
        <f>MAX(0,(AJ250-Constantes!$D$14)*(1-EXP(-Constantes!$D$22)))</f>
        <v>1.0431792129417905E-13</v>
      </c>
      <c r="AL250" s="79">
        <f t="shared" si="33"/>
        <v>68.819467407489554</v>
      </c>
      <c r="AM250" s="79">
        <f>MAX(0,(AL250-Constantes!$D$13)*(1-EXP(-Constantes!$D$23)))</f>
        <v>0.24947874299328646</v>
      </c>
      <c r="AN250" s="79">
        <f t="shared" si="34"/>
        <v>0.24947874299339076</v>
      </c>
      <c r="AO250" s="79">
        <f>0.0526*AH250*Observaciones!$F249^1.218</f>
        <v>0</v>
      </c>
      <c r="AP250" s="79">
        <f>AO250*Constantes!$F$29</f>
        <v>0</v>
      </c>
      <c r="AQ250" s="79">
        <f t="shared" si="35"/>
        <v>0</v>
      </c>
      <c r="AR250" s="16"/>
      <c r="AS250" s="78">
        <v>244</v>
      </c>
      <c r="AT250" s="79">
        <f>0.0526*Observaciones!$F249^2.218</f>
        <v>0</v>
      </c>
      <c r="AU250" s="79">
        <f>IF(Observaciones!$F249&gt;0.05*$AY$7,((Observaciones!$F249-0.05*$AY$7)^2)/(Observaciones!$F249+0.95*$AY$7),0)</f>
        <v>0</v>
      </c>
      <c r="AV250" s="79">
        <f>0.0526*AU250*Observaciones!$F249^1.218</f>
        <v>0</v>
      </c>
      <c r="AW250" s="30"/>
      <c r="AX250" s="30"/>
      <c r="AY250" s="110"/>
      <c r="AZ250" s="41"/>
    </row>
    <row r="251" spans="2:52" s="3" customFormat="1" x14ac:dyDescent="0.3">
      <c r="B251" s="40"/>
      <c r="C251" s="78">
        <v>245</v>
      </c>
      <c r="D251" s="136">
        <f>ETo!$I250*((1-Constantes!$D$19)*ETo!$K250+ETo!$L250)</f>
        <v>3.3178492891657023</v>
      </c>
      <c r="E251" s="79">
        <f>MIN(D251*Constantes!$D$17,0.8*(H250+Observaciones!$F250-F251-G251-Constantes!$D$14))</f>
        <v>2.8485658276622419E-12</v>
      </c>
      <c r="F251" s="79">
        <f>IF(Observaciones!$F250&gt;0.05*Constantes!$D$18,((Observaciones!$F250-0.05*Constantes!$D$18)^2)/(Observaciones!$F250+0.95*Constantes!$D$18),0)</f>
        <v>0</v>
      </c>
      <c r="G251" s="79">
        <f>MAX(0,H250+Observaciones!$F250-F251-Constantes!$D$13)</f>
        <v>0</v>
      </c>
      <c r="H251" s="79">
        <f>H250+Observaciones!$F250-F251-E251-G251-I250</f>
        <v>7.5000000000005906</v>
      </c>
      <c r="I251" s="79">
        <f>MAX(0,(H251-Constantes!$D$14)*(1-EXP(-Constantes!$D$22)))</f>
        <v>2.0119320667235807E-14</v>
      </c>
      <c r="J251" s="79">
        <f t="shared" si="27"/>
        <v>66.27097672422677</v>
      </c>
      <c r="K251" s="79">
        <f>MAX(0,(J251-Constantes!$D$13)*(1-EXP(-Constantes!$D$23)))</f>
        <v>0.22436785728790895</v>
      </c>
      <c r="L251" s="79">
        <f t="shared" si="28"/>
        <v>0.22436785728792907</v>
      </c>
      <c r="M251" s="79">
        <f>0.0526*F251*Observaciones!$F250^1.218</f>
        <v>0</v>
      </c>
      <c r="N251" s="79">
        <f>M251*Constantes!$D$29</f>
        <v>0</v>
      </c>
      <c r="O251" s="79">
        <f t="shared" si="29"/>
        <v>0</v>
      </c>
      <c r="P251" s="16"/>
      <c r="Q251" s="78">
        <v>245</v>
      </c>
      <c r="R251" s="136">
        <f>ETo!$I250*((1-Constantes!$E$19)*ETo!$K250+ETo!$L250)</f>
        <v>3.6444852532950218</v>
      </c>
      <c r="S251" s="79">
        <f>MIN(R251*Constantes!$E$17,0.8*(V250+Observaciones!$F250-T251-U251-Constantes!$D$14))</f>
        <v>2.2062351945351111E-12</v>
      </c>
      <c r="T251" s="79">
        <f>IF(Observaciones!$F250&gt;0.05*Constantes!$E$18,((Observaciones!$F250-0.05*Constantes!$E$18)^2)/(Observaciones!$F250+0.95*Constantes!$E$18),0)</f>
        <v>0</v>
      </c>
      <c r="U251" s="79">
        <f>MAX(0,V250+Observaciones!$F250-T251-Constantes!$D$13)</f>
        <v>0</v>
      </c>
      <c r="V251" s="79">
        <f>V250+Observaciones!$F250-T251-S251-U251-W250</f>
        <v>7.5000000000004574</v>
      </c>
      <c r="W251" s="79">
        <f>MAX(0,(V251-Constantes!$D$14)*(1-EXP(-Constantes!$D$22)))</f>
        <v>1.5581128035528484E-14</v>
      </c>
      <c r="X251" s="79">
        <f t="shared" si="30"/>
        <v>68.337123716653991</v>
      </c>
      <c r="Y251" s="79">
        <f>MAX(0,(X251-Constantes!$D$13)*(1-EXP(-Constantes!$D$23)))</f>
        <v>0.24472609572216719</v>
      </c>
      <c r="Z251" s="79">
        <f t="shared" si="31"/>
        <v>0.24472609572218276</v>
      </c>
      <c r="AA251" s="79">
        <f>0.0526*T251*Observaciones!$F250^1.218</f>
        <v>0</v>
      </c>
      <c r="AB251" s="79">
        <f>AA251*Constantes!$E$29</f>
        <v>0</v>
      </c>
      <c r="AC251" s="79">
        <f t="shared" si="32"/>
        <v>0</v>
      </c>
      <c r="AD251" s="16"/>
      <c r="AE251" s="78">
        <v>245</v>
      </c>
      <c r="AF251" s="136">
        <f>ETo!$I250*((1-Constantes!$F$19)*ETo!$K250+ETo!$L250)</f>
        <v>3.5978229727051181</v>
      </c>
      <c r="AG251" s="79">
        <f>MIN(AF251*Constantes!$F$17,0.8*(AJ250+Observaciones!$F250-AH251-AI251-Constantes!$D$14))</f>
        <v>2.4499513529008255E-12</v>
      </c>
      <c r="AH251" s="79">
        <f>IF(Observaciones!$F250&gt;0.05*Constantes!$F$18,((Observaciones!$F250-0.05*Constantes!$F$18)^2)/(Observaciones!$F250+0.95*Constantes!$F$18),0)</f>
        <v>0</v>
      </c>
      <c r="AI251" s="79">
        <f>MAX(0,AJ250+Observaciones!$F250-AH251-Constantes!$D$13)</f>
        <v>0</v>
      </c>
      <c r="AJ251" s="79">
        <f>AJ250+Observaciones!$F250-AH251-AG251-AI251-AK250</f>
        <v>7.5000000000005089</v>
      </c>
      <c r="AK251" s="79">
        <f>MAX(0,(AJ251-Constantes!$D$14)*(1-EXP(-Constantes!$D$22)))</f>
        <v>1.7335895853121981E-14</v>
      </c>
      <c r="AL251" s="79">
        <f t="shared" si="33"/>
        <v>68.569988664496265</v>
      </c>
      <c r="AM251" s="79">
        <f>MAX(0,(AL251-Constantes!$D$13)*(1-EXP(-Constantes!$D$23)))</f>
        <v>0.24702056951736648</v>
      </c>
      <c r="AN251" s="79">
        <f t="shared" si="34"/>
        <v>0.24702056951738383</v>
      </c>
      <c r="AO251" s="79">
        <f>0.0526*AH251*Observaciones!$F250^1.218</f>
        <v>0</v>
      </c>
      <c r="AP251" s="79">
        <f>AO251*Constantes!$F$29</f>
        <v>0</v>
      </c>
      <c r="AQ251" s="79">
        <f t="shared" si="35"/>
        <v>0</v>
      </c>
      <c r="AR251" s="16"/>
      <c r="AS251" s="78">
        <v>245</v>
      </c>
      <c r="AT251" s="79">
        <f>0.0526*Observaciones!$F250^2.218</f>
        <v>0</v>
      </c>
      <c r="AU251" s="79">
        <f>IF(Observaciones!$F250&gt;0.05*$AY$7,((Observaciones!$F250-0.05*$AY$7)^2)/(Observaciones!$F250+0.95*$AY$7),0)</f>
        <v>0</v>
      </c>
      <c r="AV251" s="79">
        <f>0.0526*AU251*Observaciones!$F250^1.218</f>
        <v>0</v>
      </c>
      <c r="AW251" s="30"/>
      <c r="AX251" s="30"/>
      <c r="AY251" s="110"/>
      <c r="AZ251" s="41"/>
    </row>
    <row r="252" spans="2:52" s="3" customFormat="1" x14ac:dyDescent="0.3">
      <c r="B252" s="40"/>
      <c r="C252" s="78">
        <v>246</v>
      </c>
      <c r="D252" s="136">
        <f>ETo!$I251*((1-Constantes!$D$19)*ETo!$K251+ETo!$L251)</f>
        <v>3.3494464336792622</v>
      </c>
      <c r="E252" s="79">
        <f>MIN(D252*Constantes!$D$17,0.8*(H251+Observaciones!$F251-F252-G252-Constantes!$D$14))</f>
        <v>4.7251091928046662E-13</v>
      </c>
      <c r="F252" s="79">
        <f>IF(Observaciones!$F251&gt;0.05*Constantes!$D$18,((Observaciones!$F251-0.05*Constantes!$D$18)^2)/(Observaciones!$F251+0.95*Constantes!$D$18),0)</f>
        <v>0</v>
      </c>
      <c r="G252" s="79">
        <f>MAX(0,H251+Observaciones!$F251-F252-Constantes!$D$13)</f>
        <v>0</v>
      </c>
      <c r="H252" s="79">
        <f>H251+Observaciones!$F251-F252-E252-G252-I251</f>
        <v>7.5000000000000977</v>
      </c>
      <c r="I252" s="79">
        <f>MAX(0,(H252-Constantes!$D$14)*(1-EXP(-Constantes!$D$22)))</f>
        <v>3.3280079299187053E-15</v>
      </c>
      <c r="J252" s="79">
        <f t="shared" si="27"/>
        <v>66.046608866938868</v>
      </c>
      <c r="K252" s="79">
        <f>MAX(0,(J252-Constantes!$D$13)*(1-EXP(-Constantes!$D$23)))</f>
        <v>0.22215710734979116</v>
      </c>
      <c r="L252" s="79">
        <f t="shared" si="28"/>
        <v>0.22215710734979449</v>
      </c>
      <c r="M252" s="79">
        <f>0.0526*F252*Observaciones!$F251^1.218</f>
        <v>0</v>
      </c>
      <c r="N252" s="79">
        <f>M252*Constantes!$D$29</f>
        <v>0</v>
      </c>
      <c r="O252" s="79">
        <f t="shared" si="29"/>
        <v>0</v>
      </c>
      <c r="P252" s="16"/>
      <c r="Q252" s="78">
        <v>246</v>
      </c>
      <c r="R252" s="136">
        <f>ETo!$I251*((1-Constantes!$E$19)*ETo!$K251+ETo!$L251)</f>
        <v>3.6785244801055166</v>
      </c>
      <c r="S252" s="79">
        <f>MIN(R252*Constantes!$E$17,0.8*(V251+Observaciones!$F251-T252-U252-Constantes!$D$14))</f>
        <v>3.659295089164516E-13</v>
      </c>
      <c r="T252" s="79">
        <f>IF(Observaciones!$F251&gt;0.05*Constantes!$E$18,((Observaciones!$F251-0.05*Constantes!$E$18)^2)/(Observaciones!$F251+0.95*Constantes!$E$18),0)</f>
        <v>0</v>
      </c>
      <c r="U252" s="79">
        <f>MAX(0,V251+Observaciones!$F251-T252-Constantes!$D$13)</f>
        <v>0</v>
      </c>
      <c r="V252" s="79">
        <f>V251+Observaciones!$F251-T252-S252-U252-W251</f>
        <v>7.5000000000000755</v>
      </c>
      <c r="W252" s="79">
        <f>MAX(0,(V252-Constantes!$D$14)*(1-EXP(-Constantes!$D$22)))</f>
        <v>2.5716424913008175E-15</v>
      </c>
      <c r="X252" s="79">
        <f t="shared" si="30"/>
        <v>68.09239762093182</v>
      </c>
      <c r="Y252" s="79">
        <f>MAX(0,(X252-Constantes!$D$13)*(1-EXP(-Constantes!$D$23)))</f>
        <v>0.24231475121180193</v>
      </c>
      <c r="Z252" s="79">
        <f t="shared" si="31"/>
        <v>0.24231475121180451</v>
      </c>
      <c r="AA252" s="79">
        <f>0.0526*T252*Observaciones!$F251^1.218</f>
        <v>0</v>
      </c>
      <c r="AB252" s="79">
        <f>AA252*Constantes!$E$29</f>
        <v>0</v>
      </c>
      <c r="AC252" s="79">
        <f t="shared" si="32"/>
        <v>0</v>
      </c>
      <c r="AD252" s="16"/>
      <c r="AE252" s="78">
        <v>246</v>
      </c>
      <c r="AF252" s="136">
        <f>ETo!$I251*((1-Constantes!$F$19)*ETo!$K251+ETo!$L251)</f>
        <v>3.6315133306160514</v>
      </c>
      <c r="AG252" s="79">
        <f>MIN(AF252*Constantes!$F$17,0.8*(AJ251+Observaciones!$F251-AH252-AI252-Constantes!$D$14))</f>
        <v>4.0714098759053744E-13</v>
      </c>
      <c r="AH252" s="79">
        <f>IF(Observaciones!$F251&gt;0.05*Constantes!$F$18,((Observaciones!$F251-0.05*Constantes!$F$18)^2)/(Observaciones!$F251+0.95*Constantes!$F$18),0)</f>
        <v>0</v>
      </c>
      <c r="AI252" s="79">
        <f>MAX(0,AJ251+Observaciones!$F251-AH252-Constantes!$D$13)</f>
        <v>0</v>
      </c>
      <c r="AJ252" s="79">
        <f>AJ251+Observaciones!$F251-AH252-AG252-AI252-AK251</f>
        <v>7.5000000000000844</v>
      </c>
      <c r="AK252" s="79">
        <f>MAX(0,(AJ252-Constantes!$D$14)*(1-EXP(-Constantes!$D$22)))</f>
        <v>2.8741886667479727E-15</v>
      </c>
      <c r="AL252" s="79">
        <f t="shared" si="33"/>
        <v>68.322968094978904</v>
      </c>
      <c r="AM252" s="79">
        <f>MAX(0,(AL252-Constantes!$D$13)*(1-EXP(-Constantes!$D$23)))</f>
        <v>0.24458661701019616</v>
      </c>
      <c r="AN252" s="79">
        <f t="shared" si="34"/>
        <v>0.24458661701019904</v>
      </c>
      <c r="AO252" s="79">
        <f>0.0526*AH252*Observaciones!$F251^1.218</f>
        <v>0</v>
      </c>
      <c r="AP252" s="79">
        <f>AO252*Constantes!$F$29</f>
        <v>0</v>
      </c>
      <c r="AQ252" s="79">
        <f t="shared" si="35"/>
        <v>0</v>
      </c>
      <c r="AR252" s="16"/>
      <c r="AS252" s="78">
        <v>246</v>
      </c>
      <c r="AT252" s="79">
        <f>0.0526*Observaciones!$F251^2.218</f>
        <v>0</v>
      </c>
      <c r="AU252" s="79">
        <f>IF(Observaciones!$F251&gt;0.05*$AY$7,((Observaciones!$F251-0.05*$AY$7)^2)/(Observaciones!$F251+0.95*$AY$7),0)</f>
        <v>0</v>
      </c>
      <c r="AV252" s="79">
        <f>0.0526*AU252*Observaciones!$F251^1.218</f>
        <v>0</v>
      </c>
      <c r="AW252" s="30"/>
      <c r="AX252" s="30"/>
      <c r="AY252" s="110"/>
      <c r="AZ252" s="41"/>
    </row>
    <row r="253" spans="2:52" s="3" customFormat="1" x14ac:dyDescent="0.3">
      <c r="B253" s="40"/>
      <c r="C253" s="78">
        <v>247</v>
      </c>
      <c r="D253" s="136">
        <f>ETo!$I252*((1-Constantes!$D$19)*ETo!$K252+ETo!$L252)</f>
        <v>3.2620299966635602</v>
      </c>
      <c r="E253" s="79">
        <f>MIN(D253*Constantes!$D$17,0.8*(H252+Observaciones!$F252-F253-G253-Constantes!$D$14))</f>
        <v>7.815970093361102E-14</v>
      </c>
      <c r="F253" s="79">
        <f>IF(Observaciones!$F252&gt;0.05*Constantes!$D$18,((Observaciones!$F252-0.05*Constantes!$D$18)^2)/(Observaciones!$F252+0.95*Constantes!$D$18),0)</f>
        <v>0</v>
      </c>
      <c r="G253" s="79">
        <f>MAX(0,H252+Observaciones!$F252-F253-Constantes!$D$13)</f>
        <v>0</v>
      </c>
      <c r="H253" s="79">
        <f>H252+Observaciones!$F252-F253-E253-G253-I252</f>
        <v>7.500000000000016</v>
      </c>
      <c r="I253" s="79">
        <f>MAX(0,(H253-Constantes!$D$14)*(1-EXP(-Constantes!$D$22)))</f>
        <v>5.4458311580487902E-16</v>
      </c>
      <c r="J253" s="79">
        <f t="shared" si="27"/>
        <v>65.824451759589081</v>
      </c>
      <c r="K253" s="79">
        <f>MAX(0,(J253-Constantes!$D$13)*(1-EXP(-Constantes!$D$23)))</f>
        <v>0.21996814045737323</v>
      </c>
      <c r="L253" s="79">
        <f t="shared" si="28"/>
        <v>0.21996814045737378</v>
      </c>
      <c r="M253" s="79">
        <f>0.0526*F253*Observaciones!$F252^1.218</f>
        <v>0</v>
      </c>
      <c r="N253" s="79">
        <f>M253*Constantes!$D$29</f>
        <v>0</v>
      </c>
      <c r="O253" s="79">
        <f t="shared" si="29"/>
        <v>0</v>
      </c>
      <c r="P253" s="16"/>
      <c r="Q253" s="78">
        <v>247</v>
      </c>
      <c r="R253" s="136">
        <f>ETo!$I252*((1-Constantes!$E$19)*ETo!$K252+ETo!$L252)</f>
        <v>3.582933872705174</v>
      </c>
      <c r="S253" s="79">
        <f>MIN(R253*Constantes!$E$17,0.8*(V252+Observaciones!$F252-T253-U253-Constantes!$D$14))</f>
        <v>6.0396132539608516E-14</v>
      </c>
      <c r="T253" s="79">
        <f>IF(Observaciones!$F252&gt;0.05*Constantes!$E$18,((Observaciones!$F252-0.05*Constantes!$E$18)^2)/(Observaciones!$F252+0.95*Constantes!$E$18),0)</f>
        <v>0</v>
      </c>
      <c r="U253" s="79">
        <f>MAX(0,V252+Observaciones!$F252-T253-Constantes!$D$13)</f>
        <v>0</v>
      </c>
      <c r="V253" s="79">
        <f>V252+Observaciones!$F252-T253-S253-U253-W252</f>
        <v>7.5000000000000124</v>
      </c>
      <c r="W253" s="79">
        <f>MAX(0,(V253-Constantes!$D$14)*(1-EXP(-Constantes!$D$22)))</f>
        <v>4.2356464562601701E-16</v>
      </c>
      <c r="X253" s="79">
        <f t="shared" si="30"/>
        <v>67.850082869720012</v>
      </c>
      <c r="Y253" s="79">
        <f>MAX(0,(X253-Constantes!$D$13)*(1-EXP(-Constantes!$D$23)))</f>
        <v>0.23992716625323479</v>
      </c>
      <c r="Z253" s="79">
        <f t="shared" si="31"/>
        <v>0.23992716625323521</v>
      </c>
      <c r="AA253" s="79">
        <f>0.0526*T253*Observaciones!$F252^1.218</f>
        <v>0</v>
      </c>
      <c r="AB253" s="79">
        <f>AA253*Constantes!$E$29</f>
        <v>0</v>
      </c>
      <c r="AC253" s="79">
        <f t="shared" si="32"/>
        <v>0</v>
      </c>
      <c r="AD253" s="16"/>
      <c r="AE253" s="78">
        <v>247</v>
      </c>
      <c r="AF253" s="136">
        <f>ETo!$I252*((1-Constantes!$F$19)*ETo!$K252+ETo!$L252)</f>
        <v>3.5370904618420869</v>
      </c>
      <c r="AG253" s="79">
        <f>MIN(AF253*Constantes!$F$17,0.8*(AJ252+Observaciones!$F252-AH253-AI253-Constantes!$D$14))</f>
        <v>6.7501559897209518E-14</v>
      </c>
      <c r="AH253" s="79">
        <f>IF(Observaciones!$F252&gt;0.05*Constantes!$F$18,((Observaciones!$F252-0.05*Constantes!$F$18)^2)/(Observaciones!$F252+0.95*Constantes!$F$18),0)</f>
        <v>0</v>
      </c>
      <c r="AI253" s="79">
        <f>MAX(0,AJ252+Observaciones!$F252-AH253-Constantes!$D$13)</f>
        <v>0</v>
      </c>
      <c r="AJ253" s="79">
        <f>AJ252+Observaciones!$F252-AH253-AG253-AI253-AK252</f>
        <v>7.5000000000000142</v>
      </c>
      <c r="AK253" s="79">
        <f>MAX(0,(AJ253-Constantes!$D$14)*(1-EXP(-Constantes!$D$22)))</f>
        <v>4.8407388071544802E-16</v>
      </c>
      <c r="AL253" s="79">
        <f t="shared" si="33"/>
        <v>68.078381477968705</v>
      </c>
      <c r="AM253" s="79">
        <f>MAX(0,(AL253-Constantes!$D$13)*(1-EXP(-Constantes!$D$23)))</f>
        <v>0.24217664681680121</v>
      </c>
      <c r="AN253" s="79">
        <f t="shared" si="34"/>
        <v>0.24217664681680168</v>
      </c>
      <c r="AO253" s="79">
        <f>0.0526*AH253*Observaciones!$F252^1.218</f>
        <v>0</v>
      </c>
      <c r="AP253" s="79">
        <f>AO253*Constantes!$F$29</f>
        <v>0</v>
      </c>
      <c r="AQ253" s="79">
        <f t="shared" si="35"/>
        <v>0</v>
      </c>
      <c r="AR253" s="16"/>
      <c r="AS253" s="78">
        <v>247</v>
      </c>
      <c r="AT253" s="79">
        <f>0.0526*Observaciones!$F252^2.218</f>
        <v>0</v>
      </c>
      <c r="AU253" s="79">
        <f>IF(Observaciones!$F252&gt;0.05*$AY$7,((Observaciones!$F252-0.05*$AY$7)^2)/(Observaciones!$F252+0.95*$AY$7),0)</f>
        <v>0</v>
      </c>
      <c r="AV253" s="79">
        <f>0.0526*AU253*Observaciones!$F252^1.218</f>
        <v>0</v>
      </c>
      <c r="AW253" s="30"/>
      <c r="AX253" s="30"/>
      <c r="AY253" s="110"/>
      <c r="AZ253" s="41"/>
    </row>
    <row r="254" spans="2:52" s="3" customFormat="1" x14ac:dyDescent="0.3">
      <c r="B254" s="40"/>
      <c r="C254" s="78">
        <v>248</v>
      </c>
      <c r="D254" s="136">
        <f>ETo!$I253*((1-Constantes!$D$19)*ETo!$K253+ETo!$L253)</f>
        <v>3.3415971678824055</v>
      </c>
      <c r="E254" s="79">
        <f>MIN(D254*Constantes!$D$17,0.8*(H253+Observaciones!$F253-F254-G254-Constantes!$D$14))</f>
        <v>1.2789769243681804E-14</v>
      </c>
      <c r="F254" s="79">
        <f>IF(Observaciones!$F253&gt;0.05*Constantes!$D$18,((Observaciones!$F253-0.05*Constantes!$D$18)^2)/(Observaciones!$F253+0.95*Constantes!$D$18),0)</f>
        <v>0</v>
      </c>
      <c r="G254" s="79">
        <f>MAX(0,H253+Observaciones!$F253-F254-Constantes!$D$13)</f>
        <v>0</v>
      </c>
      <c r="H254" s="79">
        <f>H253+Observaciones!$F253-F254-E254-G254-I253</f>
        <v>7.5000000000000027</v>
      </c>
      <c r="I254" s="79">
        <f>MAX(0,(H254-Constantes!$D$14)*(1-EXP(-Constantes!$D$22)))</f>
        <v>9.0763852634146503E-17</v>
      </c>
      <c r="J254" s="79">
        <f t="shared" si="27"/>
        <v>65.604483619131713</v>
      </c>
      <c r="K254" s="79">
        <f>MAX(0,(J254-Constantes!$D$13)*(1-EXP(-Constantes!$D$23)))</f>
        <v>0.2178007419771176</v>
      </c>
      <c r="L254" s="79">
        <f t="shared" si="28"/>
        <v>0.21780074197711768</v>
      </c>
      <c r="M254" s="79">
        <f>0.0526*F254*Observaciones!$F253^1.218</f>
        <v>0</v>
      </c>
      <c r="N254" s="79">
        <f>M254*Constantes!$D$29</f>
        <v>0</v>
      </c>
      <c r="O254" s="79">
        <f t="shared" si="29"/>
        <v>0</v>
      </c>
      <c r="P254" s="16"/>
      <c r="Q254" s="78">
        <v>248</v>
      </c>
      <c r="R254" s="136">
        <f>ETo!$I253*((1-Constantes!$E$19)*ETo!$K253+ETo!$L253)</f>
        <v>3.6693011424547155</v>
      </c>
      <c r="S254" s="79">
        <f>MIN(R254*Constantes!$E$17,0.8*(V253+Observaciones!$F253-T254-U254-Constantes!$D$14))</f>
        <v>9.9475983006414035E-15</v>
      </c>
      <c r="T254" s="79">
        <f>IF(Observaciones!$F253&gt;0.05*Constantes!$E$18,((Observaciones!$F253-0.05*Constantes!$E$18)^2)/(Observaciones!$F253+0.95*Constantes!$E$18),0)</f>
        <v>0</v>
      </c>
      <c r="U254" s="79">
        <f>MAX(0,V253+Observaciones!$F253-T254-Constantes!$D$13)</f>
        <v>0</v>
      </c>
      <c r="V254" s="79">
        <f>V253+Observaciones!$F253-T254-S254-U254-W253</f>
        <v>7.5000000000000027</v>
      </c>
      <c r="W254" s="79">
        <f>MAX(0,(V254-Constantes!$D$14)*(1-EXP(-Constantes!$D$22)))</f>
        <v>9.0763852634146503E-17</v>
      </c>
      <c r="X254" s="79">
        <f t="shared" si="30"/>
        <v>67.610155703466774</v>
      </c>
      <c r="Y254" s="79">
        <f>MAX(0,(X254-Constantes!$D$13)*(1-EXP(-Constantes!$D$23)))</f>
        <v>0.2375631067379429</v>
      </c>
      <c r="Z254" s="79">
        <f t="shared" si="31"/>
        <v>0.23756310673794298</v>
      </c>
      <c r="AA254" s="79">
        <f>0.0526*T254*Observaciones!$F253^1.218</f>
        <v>0</v>
      </c>
      <c r="AB254" s="79">
        <f>AA254*Constantes!$E$29</f>
        <v>0</v>
      </c>
      <c r="AC254" s="79">
        <f t="shared" si="32"/>
        <v>0</v>
      </c>
      <c r="AD254" s="16"/>
      <c r="AE254" s="78">
        <v>248</v>
      </c>
      <c r="AF254" s="136">
        <f>ETo!$I253*((1-Constantes!$F$19)*ETo!$K253+ETo!$L253)</f>
        <v>3.6224862889443856</v>
      </c>
      <c r="AG254" s="79">
        <f>MIN(AF254*Constantes!$F$17,0.8*(AJ253+Observaciones!$F253-AH254-AI254-Constantes!$D$14))</f>
        <v>1.1368683772161604E-14</v>
      </c>
      <c r="AH254" s="79">
        <f>IF(Observaciones!$F253&gt;0.05*Constantes!$F$18,((Observaciones!$F253-0.05*Constantes!$F$18)^2)/(Observaciones!$F253+0.95*Constantes!$F$18),0)</f>
        <v>0</v>
      </c>
      <c r="AI254" s="79">
        <f>MAX(0,AJ253+Observaciones!$F253-AH254-Constantes!$D$13)</f>
        <v>0</v>
      </c>
      <c r="AJ254" s="79">
        <f>AJ253+Observaciones!$F253-AH254-AG254-AI254-AK253</f>
        <v>7.5000000000000018</v>
      </c>
      <c r="AK254" s="79">
        <f>MAX(0,(AJ254-Constantes!$D$14)*(1-EXP(-Constantes!$D$22)))</f>
        <v>6.0509235089431002E-17</v>
      </c>
      <c r="AL254" s="79">
        <f t="shared" si="33"/>
        <v>67.836204831151903</v>
      </c>
      <c r="AM254" s="79">
        <f>MAX(0,(AL254-Constantes!$D$13)*(1-EXP(-Constantes!$D$23)))</f>
        <v>0.23979042263373196</v>
      </c>
      <c r="AN254" s="79">
        <f t="shared" si="34"/>
        <v>0.23979042263373201</v>
      </c>
      <c r="AO254" s="79">
        <f>0.0526*AH254*Observaciones!$F253^1.218</f>
        <v>0</v>
      </c>
      <c r="AP254" s="79">
        <f>AO254*Constantes!$F$29</f>
        <v>0</v>
      </c>
      <c r="AQ254" s="79">
        <f t="shared" si="35"/>
        <v>0</v>
      </c>
      <c r="AR254" s="16"/>
      <c r="AS254" s="78">
        <v>248</v>
      </c>
      <c r="AT254" s="79">
        <f>0.0526*Observaciones!$F253^2.218</f>
        <v>0</v>
      </c>
      <c r="AU254" s="79">
        <f>IF(Observaciones!$F253&gt;0.05*$AY$7,((Observaciones!$F253-0.05*$AY$7)^2)/(Observaciones!$F253+0.95*$AY$7),0)</f>
        <v>0</v>
      </c>
      <c r="AV254" s="79">
        <f>0.0526*AU254*Observaciones!$F253^1.218</f>
        <v>0</v>
      </c>
      <c r="AW254" s="30"/>
      <c r="AX254" s="30"/>
      <c r="AY254" s="110"/>
      <c r="AZ254" s="41"/>
    </row>
    <row r="255" spans="2:52" s="3" customFormat="1" x14ac:dyDescent="0.3">
      <c r="B255" s="40"/>
      <c r="C255" s="78">
        <v>249</v>
      </c>
      <c r="D255" s="136">
        <f>ETo!$I254*((1-Constantes!$D$19)*ETo!$K254+ETo!$L254)</f>
        <v>3.241741707347221</v>
      </c>
      <c r="E255" s="79">
        <f>MIN(D255*Constantes!$D$17,0.8*(H254+Observaciones!$F254-F255-G255-Constantes!$D$14))</f>
        <v>2.1316282072803009E-15</v>
      </c>
      <c r="F255" s="79">
        <f>IF(Observaciones!$F254&gt;0.05*Constantes!$D$18,((Observaciones!$F254-0.05*Constantes!$D$18)^2)/(Observaciones!$F254+0.95*Constantes!$D$18),0)</f>
        <v>0</v>
      </c>
      <c r="G255" s="79">
        <f>MAX(0,H254+Observaciones!$F254-F255-Constantes!$D$13)</f>
        <v>0</v>
      </c>
      <c r="H255" s="79">
        <f>H254+Observaciones!$F254-F255-E255-G255-I254</f>
        <v>7.5000000000000009</v>
      </c>
      <c r="I255" s="79">
        <f>MAX(0,(H255-Constantes!$D$14)*(1-EXP(-Constantes!$D$22)))</f>
        <v>3.0254617544715501E-17</v>
      </c>
      <c r="J255" s="79">
        <f t="shared" si="27"/>
        <v>65.386682877154598</v>
      </c>
      <c r="K255" s="79">
        <f>MAX(0,(J255-Constantes!$D$13)*(1-EXP(-Constantes!$D$23)))</f>
        <v>0.215654699390322</v>
      </c>
      <c r="L255" s="79">
        <f t="shared" si="28"/>
        <v>0.21565469939032203</v>
      </c>
      <c r="M255" s="79">
        <f>0.0526*F255*Observaciones!$F254^1.218</f>
        <v>0</v>
      </c>
      <c r="N255" s="79">
        <f>M255*Constantes!$D$29</f>
        <v>0</v>
      </c>
      <c r="O255" s="79">
        <f t="shared" si="29"/>
        <v>0</v>
      </c>
      <c r="P255" s="16"/>
      <c r="Q255" s="78">
        <v>249</v>
      </c>
      <c r="R255" s="136">
        <f>ETo!$I254*((1-Constantes!$E$19)*ETo!$K254+ETo!$L254)</f>
        <v>3.5600198905018101</v>
      </c>
      <c r="S255" s="79">
        <f>MIN(R255*Constantes!$E$17,0.8*(V254+Observaciones!$F254-T255-U255-Constantes!$D$14))</f>
        <v>2.1316282072803009E-15</v>
      </c>
      <c r="T255" s="79">
        <f>IF(Observaciones!$F254&gt;0.05*Constantes!$E$18,((Observaciones!$F254-0.05*Constantes!$E$18)^2)/(Observaciones!$F254+0.95*Constantes!$E$18),0)</f>
        <v>0</v>
      </c>
      <c r="U255" s="79">
        <f>MAX(0,V254+Observaciones!$F254-T255-Constantes!$D$13)</f>
        <v>0</v>
      </c>
      <c r="V255" s="79">
        <f>V254+Observaciones!$F254-T255-S255-U255-W254</f>
        <v>7.5000000000000009</v>
      </c>
      <c r="W255" s="79">
        <f>MAX(0,(V255-Constantes!$D$14)*(1-EXP(-Constantes!$D$22)))</f>
        <v>3.0254617544715501E-17</v>
      </c>
      <c r="X255" s="79">
        <f t="shared" si="30"/>
        <v>67.372592596728836</v>
      </c>
      <c r="Y255" s="79">
        <f>MAX(0,(X255-Constantes!$D$13)*(1-EXP(-Constantes!$D$23)))</f>
        <v>0.23522234086413035</v>
      </c>
      <c r="Z255" s="79">
        <f t="shared" si="31"/>
        <v>0.23522234086413038</v>
      </c>
      <c r="AA255" s="79">
        <f>0.0526*T255*Observaciones!$F254^1.218</f>
        <v>0</v>
      </c>
      <c r="AB255" s="79">
        <f>AA255*Constantes!$E$29</f>
        <v>0</v>
      </c>
      <c r="AC255" s="79">
        <f t="shared" si="32"/>
        <v>0</v>
      </c>
      <c r="AD255" s="16"/>
      <c r="AE255" s="78">
        <v>249</v>
      </c>
      <c r="AF255" s="136">
        <f>ETo!$I254*((1-Constantes!$F$19)*ETo!$K254+ETo!$L254)</f>
        <v>3.5145515786225832</v>
      </c>
      <c r="AG255" s="79">
        <f>MIN(AF255*Constantes!$F$17,0.8*(AJ254+Observaciones!$F254-AH255-AI255-Constantes!$D$14))</f>
        <v>1.4210854715202005E-15</v>
      </c>
      <c r="AH255" s="79">
        <f>IF(Observaciones!$F254&gt;0.05*Constantes!$F$18,((Observaciones!$F254-0.05*Constantes!$F$18)^2)/(Observaciones!$F254+0.95*Constantes!$F$18),0)</f>
        <v>0</v>
      </c>
      <c r="AI255" s="79">
        <f>MAX(0,AJ254+Observaciones!$F254-AH255-Constantes!$D$13)</f>
        <v>0</v>
      </c>
      <c r="AJ255" s="79">
        <f>AJ254+Observaciones!$F254-AH255-AG255-AI255-AK254</f>
        <v>7.5</v>
      </c>
      <c r="AK255" s="79">
        <f>MAX(0,(AJ255-Constantes!$D$14)*(1-EXP(-Constantes!$D$22)))</f>
        <v>0</v>
      </c>
      <c r="AL255" s="79">
        <f t="shared" si="33"/>
        <v>67.596414408518172</v>
      </c>
      <c r="AM255" s="79">
        <f>MAX(0,(AL255-Constantes!$D$13)*(1-EXP(-Constantes!$D$23)))</f>
        <v>0.23742771048589284</v>
      </c>
      <c r="AN255" s="79">
        <f t="shared" si="34"/>
        <v>0.23742771048589284</v>
      </c>
      <c r="AO255" s="79">
        <f>0.0526*AH255*Observaciones!$F254^1.218</f>
        <v>0</v>
      </c>
      <c r="AP255" s="79">
        <f>AO255*Constantes!$F$29</f>
        <v>0</v>
      </c>
      <c r="AQ255" s="79">
        <f t="shared" si="35"/>
        <v>0</v>
      </c>
      <c r="AR255" s="16"/>
      <c r="AS255" s="78">
        <v>249</v>
      </c>
      <c r="AT255" s="79">
        <f>0.0526*Observaciones!$F254^2.218</f>
        <v>0</v>
      </c>
      <c r="AU255" s="79">
        <f>IF(Observaciones!$F254&gt;0.05*$AY$7,((Observaciones!$F254-0.05*$AY$7)^2)/(Observaciones!$F254+0.95*$AY$7),0)</f>
        <v>0</v>
      </c>
      <c r="AV255" s="79">
        <f>0.0526*AU255*Observaciones!$F254^1.218</f>
        <v>0</v>
      </c>
      <c r="AW255" s="30"/>
      <c r="AX255" s="30"/>
      <c r="AY255" s="110"/>
      <c r="AZ255" s="41"/>
    </row>
    <row r="256" spans="2:52" s="3" customFormat="1" x14ac:dyDescent="0.3">
      <c r="B256" s="40"/>
      <c r="C256" s="78">
        <v>250</v>
      </c>
      <c r="D256" s="136">
        <f>ETo!$I255*((1-Constantes!$D$19)*ETo!$K255+ETo!$L255)</f>
        <v>3.4835624593070307</v>
      </c>
      <c r="E256" s="79">
        <f>MIN(D256*Constantes!$D$17,0.8*(H255+Observaciones!$F255-F256-G256-Constantes!$D$14))</f>
        <v>7.1054273576010023E-16</v>
      </c>
      <c r="F256" s="79">
        <f>IF(Observaciones!$F255&gt;0.05*Constantes!$D$18,((Observaciones!$F255-0.05*Constantes!$D$18)^2)/(Observaciones!$F255+0.95*Constantes!$D$18),0)</f>
        <v>0</v>
      </c>
      <c r="G256" s="79">
        <f>MAX(0,H255+Observaciones!$F255-F256-Constantes!$D$13)</f>
        <v>0</v>
      </c>
      <c r="H256" s="79">
        <f>H255+Observaciones!$F255-F256-E256-G256-I255</f>
        <v>7.5</v>
      </c>
      <c r="I256" s="79">
        <f>MAX(0,(H256-Constantes!$D$14)*(1-EXP(-Constantes!$D$22)))</f>
        <v>0</v>
      </c>
      <c r="J256" s="79">
        <f t="shared" si="27"/>
        <v>65.171028177764271</v>
      </c>
      <c r="K256" s="79">
        <f>MAX(0,(J256-Constantes!$D$13)*(1-EXP(-Constantes!$D$23)))</f>
        <v>0.21352980227228155</v>
      </c>
      <c r="L256" s="79">
        <f t="shared" si="28"/>
        <v>0.21352980227228155</v>
      </c>
      <c r="M256" s="79">
        <f>0.0526*F256*Observaciones!$F255^1.218</f>
        <v>0</v>
      </c>
      <c r="N256" s="79">
        <f>M256*Constantes!$D$29</f>
        <v>0</v>
      </c>
      <c r="O256" s="79">
        <f t="shared" si="29"/>
        <v>0</v>
      </c>
      <c r="P256" s="16"/>
      <c r="Q256" s="78">
        <v>250</v>
      </c>
      <c r="R256" s="136">
        <f>ETo!$I255*((1-Constantes!$E$19)*ETo!$K255+ETo!$L255)</f>
        <v>3.8229927113542268</v>
      </c>
      <c r="S256" s="79">
        <f>MIN(R256*Constantes!$E$17,0.8*(V255+Observaciones!$F255-T256-U256-Constantes!$D$14))</f>
        <v>7.1054273576010023E-16</v>
      </c>
      <c r="T256" s="79">
        <f>IF(Observaciones!$F255&gt;0.05*Constantes!$E$18,((Observaciones!$F255-0.05*Constantes!$E$18)^2)/(Observaciones!$F255+0.95*Constantes!$E$18),0)</f>
        <v>0</v>
      </c>
      <c r="U256" s="79">
        <f>MAX(0,V255+Observaciones!$F255-T256-Constantes!$D$13)</f>
        <v>0</v>
      </c>
      <c r="V256" s="79">
        <f>V255+Observaciones!$F255-T256-S256-U256-W255</f>
        <v>7.5</v>
      </c>
      <c r="W256" s="79">
        <f>MAX(0,(V256-Constantes!$D$14)*(1-EXP(-Constantes!$D$22)))</f>
        <v>0</v>
      </c>
      <c r="X256" s="79">
        <f t="shared" si="30"/>
        <v>67.13737025586471</v>
      </c>
      <c r="Y256" s="79">
        <f>MAX(0,(X256-Constantes!$D$13)*(1-EXP(-Constantes!$D$23)))</f>
        <v>0.23290463911399945</v>
      </c>
      <c r="Z256" s="79">
        <f t="shared" si="31"/>
        <v>0.23290463911399945</v>
      </c>
      <c r="AA256" s="79">
        <f>0.0526*T256*Observaciones!$F255^1.218</f>
        <v>0</v>
      </c>
      <c r="AB256" s="79">
        <f>AA256*Constantes!$E$29</f>
        <v>0</v>
      </c>
      <c r="AC256" s="79">
        <f t="shared" si="32"/>
        <v>0</v>
      </c>
      <c r="AD256" s="16"/>
      <c r="AE256" s="78">
        <v>250</v>
      </c>
      <c r="AF256" s="136">
        <f>ETo!$I255*((1-Constantes!$F$19)*ETo!$K255+ETo!$L255)</f>
        <v>3.7745026753474837</v>
      </c>
      <c r="AG256" s="79">
        <f>MIN(AF256*Constantes!$F$17,0.8*(AJ255+Observaciones!$F255-AH256-AI256-Constantes!$D$14))</f>
        <v>0</v>
      </c>
      <c r="AH256" s="79">
        <f>IF(Observaciones!$F255&gt;0.05*Constantes!$F$18,((Observaciones!$F255-0.05*Constantes!$F$18)^2)/(Observaciones!$F255+0.95*Constantes!$F$18),0)</f>
        <v>0</v>
      </c>
      <c r="AI256" s="79">
        <f>MAX(0,AJ255+Observaciones!$F255-AH256-Constantes!$D$13)</f>
        <v>0</v>
      </c>
      <c r="AJ256" s="79">
        <f>AJ255+Observaciones!$F255-AH256-AG256-AI256-AK255</f>
        <v>7.5</v>
      </c>
      <c r="AK256" s="79">
        <f>MAX(0,(AJ256-Constantes!$D$14)*(1-EXP(-Constantes!$D$22)))</f>
        <v>0</v>
      </c>
      <c r="AL256" s="79">
        <f t="shared" si="33"/>
        <v>67.358986698032282</v>
      </c>
      <c r="AM256" s="79">
        <f>MAX(0,(AL256-Constantes!$D$13)*(1-EXP(-Constantes!$D$23)))</f>
        <v>0.23508827870360061</v>
      </c>
      <c r="AN256" s="79">
        <f t="shared" si="34"/>
        <v>0.23508827870360061</v>
      </c>
      <c r="AO256" s="79">
        <f>0.0526*AH256*Observaciones!$F255^1.218</f>
        <v>0</v>
      </c>
      <c r="AP256" s="79">
        <f>AO256*Constantes!$F$29</f>
        <v>0</v>
      </c>
      <c r="AQ256" s="79">
        <f t="shared" si="35"/>
        <v>0</v>
      </c>
      <c r="AR256" s="16"/>
      <c r="AS256" s="78">
        <v>250</v>
      </c>
      <c r="AT256" s="79">
        <f>0.0526*Observaciones!$F255^2.218</f>
        <v>0</v>
      </c>
      <c r="AU256" s="79">
        <f>IF(Observaciones!$F255&gt;0.05*$AY$7,((Observaciones!$F255-0.05*$AY$7)^2)/(Observaciones!$F255+0.95*$AY$7),0)</f>
        <v>0</v>
      </c>
      <c r="AV256" s="79">
        <f>0.0526*AU256*Observaciones!$F255^1.218</f>
        <v>0</v>
      </c>
      <c r="AW256" s="30"/>
      <c r="AX256" s="30"/>
      <c r="AY256" s="110"/>
      <c r="AZ256" s="41"/>
    </row>
    <row r="257" spans="2:52" s="3" customFormat="1" x14ac:dyDescent="0.3">
      <c r="B257" s="40"/>
      <c r="C257" s="78">
        <v>251</v>
      </c>
      <c r="D257" s="136">
        <f>ETo!$I256*((1-Constantes!$D$19)*ETo!$K256+ETo!$L256)</f>
        <v>3.5114157361085412</v>
      </c>
      <c r="E257" s="79">
        <f>MIN(D257*Constantes!$D$17,0.8*(H256+Observaciones!$F256-F257-G257-Constantes!$D$14))</f>
        <v>0</v>
      </c>
      <c r="F257" s="79">
        <f>IF(Observaciones!$F256&gt;0.05*Constantes!$D$18,((Observaciones!$F256-0.05*Constantes!$D$18)^2)/(Observaciones!$F256+0.95*Constantes!$D$18),0)</f>
        <v>0</v>
      </c>
      <c r="G257" s="79">
        <f>MAX(0,H256+Observaciones!$F256-F257-Constantes!$D$13)</f>
        <v>0</v>
      </c>
      <c r="H257" s="79">
        <f>H256+Observaciones!$F256-F257-E257-G257-I256</f>
        <v>7.5</v>
      </c>
      <c r="I257" s="79">
        <f>MAX(0,(H257-Constantes!$D$14)*(1-EXP(-Constantes!$D$22)))</f>
        <v>0</v>
      </c>
      <c r="J257" s="79">
        <f t="shared" si="27"/>
        <v>64.957498375491994</v>
      </c>
      <c r="K257" s="79">
        <f>MAX(0,(J257-Constantes!$D$13)*(1-EXP(-Constantes!$D$23)))</f>
        <v>0.21142584227165631</v>
      </c>
      <c r="L257" s="79">
        <f t="shared" si="28"/>
        <v>0.21142584227165631</v>
      </c>
      <c r="M257" s="79">
        <f>0.0526*F257*Observaciones!$F256^1.218</f>
        <v>0</v>
      </c>
      <c r="N257" s="79">
        <f>M257*Constantes!$D$29</f>
        <v>0</v>
      </c>
      <c r="O257" s="79">
        <f t="shared" si="29"/>
        <v>0</v>
      </c>
      <c r="P257" s="16"/>
      <c r="Q257" s="78">
        <v>251</v>
      </c>
      <c r="R257" s="136">
        <f>ETo!$I256*((1-Constantes!$E$19)*ETo!$K256+ETo!$L256)</f>
        <v>3.8529297548267176</v>
      </c>
      <c r="S257" s="79">
        <f>MIN(R257*Constantes!$E$17,0.8*(V256+Observaciones!$F256-T257-U257-Constantes!$D$14))</f>
        <v>0</v>
      </c>
      <c r="T257" s="79">
        <f>IF(Observaciones!$F256&gt;0.05*Constantes!$E$18,((Observaciones!$F256-0.05*Constantes!$E$18)^2)/(Observaciones!$F256+0.95*Constantes!$E$18),0)</f>
        <v>0</v>
      </c>
      <c r="U257" s="79">
        <f>MAX(0,V256+Observaciones!$F256-T257-Constantes!$D$13)</f>
        <v>0</v>
      </c>
      <c r="V257" s="79">
        <f>V256+Observaciones!$F256-T257-S257-U257-W256</f>
        <v>7.5</v>
      </c>
      <c r="W257" s="79">
        <f>MAX(0,(V257-Constantes!$D$14)*(1-EXP(-Constantes!$D$22)))</f>
        <v>0</v>
      </c>
      <c r="X257" s="79">
        <f t="shared" si="30"/>
        <v>66.904465616750713</v>
      </c>
      <c r="Y257" s="79">
        <f>MAX(0,(X257-Constantes!$D$13)*(1-EXP(-Constantes!$D$23)))</f>
        <v>0.23060977423124612</v>
      </c>
      <c r="Z257" s="79">
        <f t="shared" si="31"/>
        <v>0.23060977423124612</v>
      </c>
      <c r="AA257" s="79">
        <f>0.0526*T257*Observaciones!$F256^1.218</f>
        <v>0</v>
      </c>
      <c r="AB257" s="79">
        <f>AA257*Constantes!$E$29</f>
        <v>0</v>
      </c>
      <c r="AC257" s="79">
        <f t="shared" si="32"/>
        <v>0</v>
      </c>
      <c r="AD257" s="16"/>
      <c r="AE257" s="78">
        <v>251</v>
      </c>
      <c r="AF257" s="136">
        <f>ETo!$I256*((1-Constantes!$F$19)*ETo!$K256+ETo!$L256)</f>
        <v>3.8041420378669781</v>
      </c>
      <c r="AG257" s="79">
        <f>MIN(AF257*Constantes!$F$17,0.8*(AJ256+Observaciones!$F256-AH257-AI257-Constantes!$D$14))</f>
        <v>0</v>
      </c>
      <c r="AH257" s="79">
        <f>IF(Observaciones!$F256&gt;0.05*Constantes!$F$18,((Observaciones!$F256-0.05*Constantes!$F$18)^2)/(Observaciones!$F256+0.95*Constantes!$F$18),0)</f>
        <v>0</v>
      </c>
      <c r="AI257" s="79">
        <f>MAX(0,AJ256+Observaciones!$F256-AH257-Constantes!$D$13)</f>
        <v>0</v>
      </c>
      <c r="AJ257" s="79">
        <f>AJ256+Observaciones!$F256-AH257-AG257-AI257-AK256</f>
        <v>7.5</v>
      </c>
      <c r="AK257" s="79">
        <f>MAX(0,(AJ257-Constantes!$D$14)*(1-EXP(-Constantes!$D$22)))</f>
        <v>0</v>
      </c>
      <c r="AL257" s="79">
        <f t="shared" si="33"/>
        <v>67.123898419328683</v>
      </c>
      <c r="AM257" s="79">
        <f>MAX(0,(AL257-Constantes!$D$13)*(1-EXP(-Constantes!$D$23)))</f>
        <v>0.23277189789986849</v>
      </c>
      <c r="AN257" s="79">
        <f t="shared" si="34"/>
        <v>0.23277189789986849</v>
      </c>
      <c r="AO257" s="79">
        <f>0.0526*AH257*Observaciones!$F256^1.218</f>
        <v>0</v>
      </c>
      <c r="AP257" s="79">
        <f>AO257*Constantes!$F$29</f>
        <v>0</v>
      </c>
      <c r="AQ257" s="79">
        <f t="shared" si="35"/>
        <v>0</v>
      </c>
      <c r="AR257" s="16"/>
      <c r="AS257" s="78">
        <v>251</v>
      </c>
      <c r="AT257" s="79">
        <f>0.0526*Observaciones!$F256^2.218</f>
        <v>0</v>
      </c>
      <c r="AU257" s="79">
        <f>IF(Observaciones!$F256&gt;0.05*$AY$7,((Observaciones!$F256-0.05*$AY$7)^2)/(Observaciones!$F256+0.95*$AY$7),0)</f>
        <v>0</v>
      </c>
      <c r="AV257" s="79">
        <f>0.0526*AU257*Observaciones!$F256^1.218</f>
        <v>0</v>
      </c>
      <c r="AW257" s="30"/>
      <c r="AX257" s="30"/>
      <c r="AY257" s="110"/>
      <c r="AZ257" s="41"/>
    </row>
    <row r="258" spans="2:52" s="3" customFormat="1" x14ac:dyDescent="0.3">
      <c r="B258" s="40"/>
      <c r="C258" s="78">
        <v>252</v>
      </c>
      <c r="D258" s="136">
        <f>ETo!$I257*((1-Constantes!$D$19)*ETo!$K257+ETo!$L257)</f>
        <v>3.5506787869536089</v>
      </c>
      <c r="E258" s="79">
        <f>MIN(D258*Constantes!$D$17,0.8*(H257+Observaciones!$F257-F258-G258-Constantes!$D$14))</f>
        <v>0</v>
      </c>
      <c r="F258" s="79">
        <f>IF(Observaciones!$F257&gt;0.05*Constantes!$D$18,((Observaciones!$F257-0.05*Constantes!$D$18)^2)/(Observaciones!$F257+0.95*Constantes!$D$18),0)</f>
        <v>0</v>
      </c>
      <c r="G258" s="79">
        <f>MAX(0,H257+Observaciones!$F257-F258-Constantes!$D$13)</f>
        <v>0</v>
      </c>
      <c r="H258" s="79">
        <f>H257+Observaciones!$F257-F258-E258-G258-I257</f>
        <v>7.5</v>
      </c>
      <c r="I258" s="79">
        <f>MAX(0,(H258-Constantes!$D$14)*(1-EXP(-Constantes!$D$22)))</f>
        <v>0</v>
      </c>
      <c r="J258" s="79">
        <f t="shared" si="27"/>
        <v>64.746072533220342</v>
      </c>
      <c r="K258" s="79">
        <f>MAX(0,(J258-Constantes!$D$13)*(1-EXP(-Constantes!$D$23)))</f>
        <v>0.20934261309004146</v>
      </c>
      <c r="L258" s="79">
        <f t="shared" si="28"/>
        <v>0.20934261309004146</v>
      </c>
      <c r="M258" s="79">
        <f>0.0526*F258*Observaciones!$F257^1.218</f>
        <v>0</v>
      </c>
      <c r="N258" s="79">
        <f>M258*Constantes!$D$29</f>
        <v>0</v>
      </c>
      <c r="O258" s="79">
        <f t="shared" si="29"/>
        <v>0</v>
      </c>
      <c r="P258" s="16"/>
      <c r="Q258" s="78">
        <v>252</v>
      </c>
      <c r="R258" s="136">
        <f>ETo!$I257*((1-Constantes!$E$19)*ETo!$K257+ETo!$L257)</f>
        <v>3.8952328894670765</v>
      </c>
      <c r="S258" s="79">
        <f>MIN(R258*Constantes!$E$17,0.8*(V257+Observaciones!$F257-T258-U258-Constantes!$D$14))</f>
        <v>0</v>
      </c>
      <c r="T258" s="79">
        <f>IF(Observaciones!$F257&gt;0.05*Constantes!$E$18,((Observaciones!$F257-0.05*Constantes!$E$18)^2)/(Observaciones!$F257+0.95*Constantes!$E$18),0)</f>
        <v>0</v>
      </c>
      <c r="U258" s="79">
        <f>MAX(0,V257+Observaciones!$F257-T258-Constantes!$D$13)</f>
        <v>0</v>
      </c>
      <c r="V258" s="79">
        <f>V257+Observaciones!$F257-T258-S258-U258-W257</f>
        <v>7.5</v>
      </c>
      <c r="W258" s="79">
        <f>MAX(0,(V258-Constantes!$D$14)*(1-EXP(-Constantes!$D$22)))</f>
        <v>0</v>
      </c>
      <c r="X258" s="79">
        <f t="shared" si="30"/>
        <v>66.673855842519473</v>
      </c>
      <c r="Y258" s="79">
        <f>MAX(0,(X258-Constantes!$D$13)*(1-EXP(-Constantes!$D$23)))</f>
        <v>0.22833752119877684</v>
      </c>
      <c r="Z258" s="79">
        <f t="shared" si="31"/>
        <v>0.22833752119877684</v>
      </c>
      <c r="AA258" s="79">
        <f>0.0526*T258*Observaciones!$F257^1.218</f>
        <v>0</v>
      </c>
      <c r="AB258" s="79">
        <f>AA258*Constantes!$E$29</f>
        <v>0</v>
      </c>
      <c r="AC258" s="79">
        <f t="shared" si="32"/>
        <v>0</v>
      </c>
      <c r="AD258" s="16"/>
      <c r="AE258" s="78">
        <v>252</v>
      </c>
      <c r="AF258" s="136">
        <f>ETo!$I257*((1-Constantes!$F$19)*ETo!$K257+ETo!$L257)</f>
        <v>3.8460108748222956</v>
      </c>
      <c r="AG258" s="79">
        <f>MIN(AF258*Constantes!$F$17,0.8*(AJ257+Observaciones!$F257-AH258-AI258-Constantes!$D$14))</f>
        <v>0</v>
      </c>
      <c r="AH258" s="79">
        <f>IF(Observaciones!$F257&gt;0.05*Constantes!$F$18,((Observaciones!$F257-0.05*Constantes!$F$18)^2)/(Observaciones!$F257+0.95*Constantes!$F$18),0)</f>
        <v>0</v>
      </c>
      <c r="AI258" s="79">
        <f>MAX(0,AJ257+Observaciones!$F257-AH258-Constantes!$D$13)</f>
        <v>0</v>
      </c>
      <c r="AJ258" s="79">
        <f>AJ257+Observaciones!$F257-AH258-AG258-AI258-AK257</f>
        <v>7.5</v>
      </c>
      <c r="AK258" s="79">
        <f>MAX(0,(AJ258-Constantes!$D$14)*(1-EXP(-Constantes!$D$22)))</f>
        <v>0</v>
      </c>
      <c r="AL258" s="79">
        <f t="shared" si="33"/>
        <v>66.891126521428816</v>
      </c>
      <c r="AM258" s="79">
        <f>MAX(0,(AL258-Constantes!$D$13)*(1-EXP(-Constantes!$D$23)))</f>
        <v>0.2304783409479145</v>
      </c>
      <c r="AN258" s="79">
        <f t="shared" si="34"/>
        <v>0.2304783409479145</v>
      </c>
      <c r="AO258" s="79">
        <f>0.0526*AH258*Observaciones!$F257^1.218</f>
        <v>0</v>
      </c>
      <c r="AP258" s="79">
        <f>AO258*Constantes!$F$29</f>
        <v>0</v>
      </c>
      <c r="AQ258" s="79">
        <f t="shared" si="35"/>
        <v>0</v>
      </c>
      <c r="AR258" s="16"/>
      <c r="AS258" s="78">
        <v>252</v>
      </c>
      <c r="AT258" s="79">
        <f>0.0526*Observaciones!$F257^2.218</f>
        <v>0</v>
      </c>
      <c r="AU258" s="79">
        <f>IF(Observaciones!$F257&gt;0.05*$AY$7,((Observaciones!$F257-0.05*$AY$7)^2)/(Observaciones!$F257+0.95*$AY$7),0)</f>
        <v>0</v>
      </c>
      <c r="AV258" s="79">
        <f>0.0526*AU258*Observaciones!$F257^1.218</f>
        <v>0</v>
      </c>
      <c r="AW258" s="30"/>
      <c r="AX258" s="30"/>
      <c r="AY258" s="110"/>
      <c r="AZ258" s="41"/>
    </row>
    <row r="259" spans="2:52" s="3" customFormat="1" x14ac:dyDescent="0.3">
      <c r="B259" s="40"/>
      <c r="C259" s="78">
        <v>253</v>
      </c>
      <c r="D259" s="136">
        <f>ETo!$I258*((1-Constantes!$D$19)*ETo!$K258+ETo!$L258)</f>
        <v>3.5477356189383409</v>
      </c>
      <c r="E259" s="79">
        <f>MIN(D259*Constantes!$D$17,0.8*(H258+Observaciones!$F258-F259-G259-Constantes!$D$14))</f>
        <v>0</v>
      </c>
      <c r="F259" s="79">
        <f>IF(Observaciones!$F258&gt;0.05*Constantes!$D$18,((Observaciones!$F258-0.05*Constantes!$D$18)^2)/(Observaciones!$F258+0.95*Constantes!$D$18),0)</f>
        <v>0</v>
      </c>
      <c r="G259" s="79">
        <f>MAX(0,H258+Observaciones!$F258-F259-Constantes!$D$13)</f>
        <v>0</v>
      </c>
      <c r="H259" s="79">
        <f>H258+Observaciones!$F258-F259-E259-G259-I258</f>
        <v>7.5</v>
      </c>
      <c r="I259" s="79">
        <f>MAX(0,(H259-Constantes!$D$14)*(1-EXP(-Constantes!$D$22)))</f>
        <v>0</v>
      </c>
      <c r="J259" s="79">
        <f t="shared" si="27"/>
        <v>64.536729920130298</v>
      </c>
      <c r="K259" s="79">
        <f>MAX(0,(J259-Constantes!$D$13)*(1-EXP(-Constantes!$D$23)))</f>
        <v>0.20727991046173949</v>
      </c>
      <c r="L259" s="79">
        <f t="shared" si="28"/>
        <v>0.20727991046173949</v>
      </c>
      <c r="M259" s="79">
        <f>0.0526*F259*Observaciones!$F258^1.218</f>
        <v>0</v>
      </c>
      <c r="N259" s="79">
        <f>M259*Constantes!$D$29</f>
        <v>0</v>
      </c>
      <c r="O259" s="79">
        <f t="shared" si="29"/>
        <v>0</v>
      </c>
      <c r="P259" s="16"/>
      <c r="Q259" s="78">
        <v>253</v>
      </c>
      <c r="R259" s="136">
        <f>ETo!$I258*((1-Constantes!$E$19)*ETo!$K258+ETo!$L258)</f>
        <v>3.8917762054146436</v>
      </c>
      <c r="S259" s="79">
        <f>MIN(R259*Constantes!$E$17,0.8*(V258+Observaciones!$F258-T259-U259-Constantes!$D$14))</f>
        <v>0</v>
      </c>
      <c r="T259" s="79">
        <f>IF(Observaciones!$F258&gt;0.05*Constantes!$E$18,((Observaciones!$F258-0.05*Constantes!$E$18)^2)/(Observaciones!$F258+0.95*Constantes!$E$18),0)</f>
        <v>0</v>
      </c>
      <c r="U259" s="79">
        <f>MAX(0,V258+Observaciones!$F258-T259-Constantes!$D$13)</f>
        <v>0</v>
      </c>
      <c r="V259" s="79">
        <f>V258+Observaciones!$F258-T259-S259-U259-W258</f>
        <v>7.5</v>
      </c>
      <c r="W259" s="79">
        <f>MAX(0,(V259-Constantes!$D$14)*(1-EXP(-Constantes!$D$22)))</f>
        <v>0</v>
      </c>
      <c r="X259" s="79">
        <f t="shared" si="30"/>
        <v>66.445518321320691</v>
      </c>
      <c r="Y259" s="79">
        <f>MAX(0,(X259-Constantes!$D$13)*(1-EXP(-Constantes!$D$23)))</f>
        <v>0.22608765721664487</v>
      </c>
      <c r="Z259" s="79">
        <f t="shared" si="31"/>
        <v>0.22608765721664487</v>
      </c>
      <c r="AA259" s="79">
        <f>0.0526*T259*Observaciones!$F258^1.218</f>
        <v>0</v>
      </c>
      <c r="AB259" s="79">
        <f>AA259*Constantes!$E$29</f>
        <v>0</v>
      </c>
      <c r="AC259" s="79">
        <f t="shared" si="32"/>
        <v>0</v>
      </c>
      <c r="AD259" s="16"/>
      <c r="AE259" s="78">
        <v>253</v>
      </c>
      <c r="AF259" s="136">
        <f>ETo!$I258*((1-Constantes!$F$19)*ETo!$K258+ETo!$L258)</f>
        <v>3.8426275502037437</v>
      </c>
      <c r="AG259" s="79">
        <f>MIN(AF259*Constantes!$F$17,0.8*(AJ258+Observaciones!$F258-AH259-AI259-Constantes!$D$14))</f>
        <v>0</v>
      </c>
      <c r="AH259" s="79">
        <f>IF(Observaciones!$F258&gt;0.05*Constantes!$F$18,((Observaciones!$F258-0.05*Constantes!$F$18)^2)/(Observaciones!$F258+0.95*Constantes!$F$18),0)</f>
        <v>0</v>
      </c>
      <c r="AI259" s="79">
        <f>MAX(0,AJ258+Observaciones!$F258-AH259-Constantes!$D$13)</f>
        <v>0</v>
      </c>
      <c r="AJ259" s="79">
        <f>AJ258+Observaciones!$F258-AH259-AG259-AI259-AK258</f>
        <v>7.5</v>
      </c>
      <c r="AK259" s="79">
        <f>MAX(0,(AJ259-Constantes!$D$14)*(1-EXP(-Constantes!$D$22)))</f>
        <v>0</v>
      </c>
      <c r="AL259" s="79">
        <f t="shared" si="33"/>
        <v>66.660648180480905</v>
      </c>
      <c r="AM259" s="79">
        <f>MAX(0,(AL259-Constantes!$D$13)*(1-EXP(-Constantes!$D$23)))</f>
        <v>0.22820738295889084</v>
      </c>
      <c r="AN259" s="79">
        <f t="shared" si="34"/>
        <v>0.22820738295889084</v>
      </c>
      <c r="AO259" s="79">
        <f>0.0526*AH259*Observaciones!$F258^1.218</f>
        <v>0</v>
      </c>
      <c r="AP259" s="79">
        <f>AO259*Constantes!$F$29</f>
        <v>0</v>
      </c>
      <c r="AQ259" s="79">
        <f t="shared" si="35"/>
        <v>0</v>
      </c>
      <c r="AR259" s="16"/>
      <c r="AS259" s="78">
        <v>253</v>
      </c>
      <c r="AT259" s="79">
        <f>0.0526*Observaciones!$F258^2.218</f>
        <v>0</v>
      </c>
      <c r="AU259" s="79">
        <f>IF(Observaciones!$F258&gt;0.05*$AY$7,((Observaciones!$F258-0.05*$AY$7)^2)/(Observaciones!$F258+0.95*$AY$7),0)</f>
        <v>0</v>
      </c>
      <c r="AV259" s="79">
        <f>0.0526*AU259*Observaciones!$F258^1.218</f>
        <v>0</v>
      </c>
      <c r="AW259" s="30"/>
      <c r="AX259" s="30"/>
      <c r="AY259" s="110"/>
      <c r="AZ259" s="41"/>
    </row>
    <row r="260" spans="2:52" s="3" customFormat="1" x14ac:dyDescent="0.3">
      <c r="B260" s="40"/>
      <c r="C260" s="78">
        <v>254</v>
      </c>
      <c r="D260" s="136">
        <f>ETo!$I259*((1-Constantes!$D$19)*ETo!$K259+ETo!$L259)</f>
        <v>3.5214014369187785</v>
      </c>
      <c r="E260" s="79">
        <f>MIN(D260*Constantes!$D$17,0.8*(H259+Observaciones!$F259-F260-G260-Constantes!$D$14))</f>
        <v>0</v>
      </c>
      <c r="F260" s="79">
        <f>IF(Observaciones!$F259&gt;0.05*Constantes!$D$18,((Observaciones!$F259-0.05*Constantes!$D$18)^2)/(Observaciones!$F259+0.95*Constantes!$D$18),0)</f>
        <v>0</v>
      </c>
      <c r="G260" s="79">
        <f>MAX(0,H259+Observaciones!$F259-F260-Constantes!$D$13)</f>
        <v>0</v>
      </c>
      <c r="H260" s="79">
        <f>H259+Observaciones!$F259-F260-E260-G260-I259</f>
        <v>7.5</v>
      </c>
      <c r="I260" s="79">
        <f>MAX(0,(H260-Constantes!$D$14)*(1-EXP(-Constantes!$D$22)))</f>
        <v>0</v>
      </c>
      <c r="J260" s="79">
        <f t="shared" si="27"/>
        <v>64.329450009668562</v>
      </c>
      <c r="K260" s="79">
        <f>MAX(0,(J260-Constantes!$D$13)*(1-EXP(-Constantes!$D$23)))</f>
        <v>0.20523753213373178</v>
      </c>
      <c r="L260" s="79">
        <f t="shared" si="28"/>
        <v>0.20523753213373178</v>
      </c>
      <c r="M260" s="79">
        <f>0.0526*F260*Observaciones!$F259^1.218</f>
        <v>0</v>
      </c>
      <c r="N260" s="79">
        <f>M260*Constantes!$D$29</f>
        <v>0</v>
      </c>
      <c r="O260" s="79">
        <f t="shared" si="29"/>
        <v>0</v>
      </c>
      <c r="P260" s="16"/>
      <c r="Q260" s="78">
        <v>254</v>
      </c>
      <c r="R260" s="136">
        <f>ETo!$I259*((1-Constantes!$E$19)*ETo!$K259+ETo!$L259)</f>
        <v>3.8629248513425831</v>
      </c>
      <c r="S260" s="79">
        <f>MIN(R260*Constantes!$E$17,0.8*(V259+Observaciones!$F259-T260-U260-Constantes!$D$14))</f>
        <v>0</v>
      </c>
      <c r="T260" s="79">
        <f>IF(Observaciones!$F259&gt;0.05*Constantes!$E$18,((Observaciones!$F259-0.05*Constantes!$E$18)^2)/(Observaciones!$F259+0.95*Constantes!$E$18),0)</f>
        <v>0</v>
      </c>
      <c r="U260" s="79">
        <f>MAX(0,V259+Observaciones!$F259-T260-Constantes!$D$13)</f>
        <v>0</v>
      </c>
      <c r="V260" s="79">
        <f>V259+Observaciones!$F259-T260-S260-U260-W259</f>
        <v>7.5</v>
      </c>
      <c r="W260" s="79">
        <f>MAX(0,(V260-Constantes!$D$14)*(1-EXP(-Constantes!$D$22)))</f>
        <v>0</v>
      </c>
      <c r="X260" s="79">
        <f t="shared" si="30"/>
        <v>66.219430664104053</v>
      </c>
      <c r="Y260" s="79">
        <f>MAX(0,(X260-Constantes!$D$13)*(1-EXP(-Constantes!$D$23)))</f>
        <v>0.22385996168020483</v>
      </c>
      <c r="Z260" s="79">
        <f t="shared" si="31"/>
        <v>0.22385996168020483</v>
      </c>
      <c r="AA260" s="79">
        <f>0.0526*T260*Observaciones!$F259^1.218</f>
        <v>0</v>
      </c>
      <c r="AB260" s="79">
        <f>AA260*Constantes!$E$29</f>
        <v>0</v>
      </c>
      <c r="AC260" s="79">
        <f t="shared" si="32"/>
        <v>0</v>
      </c>
      <c r="AD260" s="16"/>
      <c r="AE260" s="78">
        <v>254</v>
      </c>
      <c r="AF260" s="136">
        <f>ETo!$I259*((1-Constantes!$F$19)*ETo!$K259+ETo!$L259)</f>
        <v>3.8141357921391825</v>
      </c>
      <c r="AG260" s="79">
        <f>MIN(AF260*Constantes!$F$17,0.8*(AJ259+Observaciones!$F259-AH260-AI260-Constantes!$D$14))</f>
        <v>0</v>
      </c>
      <c r="AH260" s="79">
        <f>IF(Observaciones!$F259&gt;0.05*Constantes!$F$18,((Observaciones!$F259-0.05*Constantes!$F$18)^2)/(Observaciones!$F259+0.95*Constantes!$F$18),0)</f>
        <v>0</v>
      </c>
      <c r="AI260" s="79">
        <f>MAX(0,AJ259+Observaciones!$F259-AH260-Constantes!$D$13)</f>
        <v>0</v>
      </c>
      <c r="AJ260" s="79">
        <f>AJ259+Observaciones!$F259-AH260-AG260-AI260-AK259</f>
        <v>7.5</v>
      </c>
      <c r="AK260" s="79">
        <f>MAX(0,(AJ260-Constantes!$D$14)*(1-EXP(-Constantes!$D$22)))</f>
        <v>0</v>
      </c>
      <c r="AL260" s="79">
        <f t="shared" si="33"/>
        <v>66.43244079752202</v>
      </c>
      <c r="AM260" s="79">
        <f>MAX(0,(AL260-Constantes!$D$13)*(1-EXP(-Constantes!$D$23)))</f>
        <v>0.22595880125983309</v>
      </c>
      <c r="AN260" s="79">
        <f t="shared" si="34"/>
        <v>0.22595880125983309</v>
      </c>
      <c r="AO260" s="79">
        <f>0.0526*AH260*Observaciones!$F259^1.218</f>
        <v>0</v>
      </c>
      <c r="AP260" s="79">
        <f>AO260*Constantes!$F$29</f>
        <v>0</v>
      </c>
      <c r="AQ260" s="79">
        <f t="shared" si="35"/>
        <v>0</v>
      </c>
      <c r="AR260" s="16"/>
      <c r="AS260" s="78">
        <v>254</v>
      </c>
      <c r="AT260" s="79">
        <f>0.0526*Observaciones!$F259^2.218</f>
        <v>0</v>
      </c>
      <c r="AU260" s="79">
        <f>IF(Observaciones!$F259&gt;0.05*$AY$7,((Observaciones!$F259-0.05*$AY$7)^2)/(Observaciones!$F259+0.95*$AY$7),0)</f>
        <v>0</v>
      </c>
      <c r="AV260" s="79">
        <f>0.0526*AU260*Observaciones!$F259^1.218</f>
        <v>0</v>
      </c>
      <c r="AW260" s="30"/>
      <c r="AX260" s="30"/>
      <c r="AY260" s="110"/>
      <c r="AZ260" s="41"/>
    </row>
    <row r="261" spans="2:52" s="3" customFormat="1" x14ac:dyDescent="0.3">
      <c r="B261" s="40"/>
      <c r="C261" s="78">
        <v>255</v>
      </c>
      <c r="D261" s="136">
        <f>ETo!$I260*((1-Constantes!$D$19)*ETo!$K260+ETo!$L260)</f>
        <v>3.5988866219486892</v>
      </c>
      <c r="E261" s="79">
        <f>MIN(D261*Constantes!$D$17,0.8*(H260+Observaciones!$F260-F261-G261-Constantes!$D$14))</f>
        <v>0</v>
      </c>
      <c r="F261" s="79">
        <f>IF(Observaciones!$F260&gt;0.05*Constantes!$D$18,((Observaciones!$F260-0.05*Constantes!$D$18)^2)/(Observaciones!$F260+0.95*Constantes!$D$18),0)</f>
        <v>0</v>
      </c>
      <c r="G261" s="79">
        <f>MAX(0,H260+Observaciones!$F260-F261-Constantes!$D$13)</f>
        <v>0</v>
      </c>
      <c r="H261" s="79">
        <f>H260+Observaciones!$F260-F261-E261-G261-I260</f>
        <v>7.5</v>
      </c>
      <c r="I261" s="79">
        <f>MAX(0,(H261-Constantes!$D$14)*(1-EXP(-Constantes!$D$22)))</f>
        <v>0</v>
      </c>
      <c r="J261" s="79">
        <f t="shared" si="27"/>
        <v>64.124212477534826</v>
      </c>
      <c r="K261" s="79">
        <f>MAX(0,(J261-Constantes!$D$13)*(1-EXP(-Constantes!$D$23)))</f>
        <v>0.20321527784584642</v>
      </c>
      <c r="L261" s="79">
        <f t="shared" si="28"/>
        <v>0.20321527784584642</v>
      </c>
      <c r="M261" s="79">
        <f>0.0526*F261*Observaciones!$F260^1.218</f>
        <v>0</v>
      </c>
      <c r="N261" s="79">
        <f>M261*Constantes!$D$29</f>
        <v>0</v>
      </c>
      <c r="O261" s="79">
        <f t="shared" si="29"/>
        <v>0</v>
      </c>
      <c r="P261" s="16"/>
      <c r="Q261" s="78">
        <v>255</v>
      </c>
      <c r="R261" s="136">
        <f>ETo!$I260*((1-Constantes!$E$19)*ETo!$K260+ETo!$L260)</f>
        <v>3.9467090522584343</v>
      </c>
      <c r="S261" s="79">
        <f>MIN(R261*Constantes!$E$17,0.8*(V260+Observaciones!$F260-T261-U261-Constantes!$D$14))</f>
        <v>0</v>
      </c>
      <c r="T261" s="79">
        <f>IF(Observaciones!$F260&gt;0.05*Constantes!$E$18,((Observaciones!$F260-0.05*Constantes!$E$18)^2)/(Observaciones!$F260+0.95*Constantes!$E$18),0)</f>
        <v>0</v>
      </c>
      <c r="U261" s="79">
        <f>MAX(0,V260+Observaciones!$F260-T261-Constantes!$D$13)</f>
        <v>0</v>
      </c>
      <c r="V261" s="79">
        <f>V260+Observaciones!$F260-T261-S261-U261-W260</f>
        <v>7.5</v>
      </c>
      <c r="W261" s="79">
        <f>MAX(0,(V261-Constantes!$D$14)*(1-EXP(-Constantes!$D$22)))</f>
        <v>0</v>
      </c>
      <c r="X261" s="79">
        <f t="shared" si="30"/>
        <v>65.995570702423848</v>
      </c>
      <c r="Y261" s="79">
        <f>MAX(0,(X261-Constantes!$D$13)*(1-EXP(-Constantes!$D$23)))</f>
        <v>0.22165421615848099</v>
      </c>
      <c r="Z261" s="79">
        <f t="shared" si="31"/>
        <v>0.22165421615848099</v>
      </c>
      <c r="AA261" s="79">
        <f>0.0526*T261*Observaciones!$F260^1.218</f>
        <v>0</v>
      </c>
      <c r="AB261" s="79">
        <f>AA261*Constantes!$E$29</f>
        <v>0</v>
      </c>
      <c r="AC261" s="79">
        <f t="shared" si="32"/>
        <v>0</v>
      </c>
      <c r="AD261" s="16"/>
      <c r="AE261" s="78">
        <v>255</v>
      </c>
      <c r="AF261" s="136">
        <f>ETo!$I260*((1-Constantes!$F$19)*ETo!$K260+ETo!$L260)</f>
        <v>3.8970201336427559</v>
      </c>
      <c r="AG261" s="79">
        <f>MIN(AF261*Constantes!$F$17,0.8*(AJ260+Observaciones!$F260-AH261-AI261-Constantes!$D$14))</f>
        <v>0</v>
      </c>
      <c r="AH261" s="79">
        <f>IF(Observaciones!$F260&gt;0.05*Constantes!$F$18,((Observaciones!$F260-0.05*Constantes!$F$18)^2)/(Observaciones!$F260+0.95*Constantes!$F$18),0)</f>
        <v>0</v>
      </c>
      <c r="AI261" s="79">
        <f>MAX(0,AJ260+Observaciones!$F260-AH261-Constantes!$D$13)</f>
        <v>0</v>
      </c>
      <c r="AJ261" s="79">
        <f>AJ260+Observaciones!$F260-AH261-AG261-AI261-AK260</f>
        <v>7.5</v>
      </c>
      <c r="AK261" s="79">
        <f>MAX(0,(AJ261-Constantes!$D$14)*(1-EXP(-Constantes!$D$22)))</f>
        <v>0</v>
      </c>
      <c r="AL261" s="79">
        <f t="shared" si="33"/>
        <v>66.206481996262184</v>
      </c>
      <c r="AM261" s="79">
        <f>MAX(0,(AL261-Constantes!$D$13)*(1-EXP(-Constantes!$D$23)))</f>
        <v>0.2237323753718265</v>
      </c>
      <c r="AN261" s="79">
        <f t="shared" si="34"/>
        <v>0.2237323753718265</v>
      </c>
      <c r="AO261" s="79">
        <f>0.0526*AH261*Observaciones!$F260^1.218</f>
        <v>0</v>
      </c>
      <c r="AP261" s="79">
        <f>AO261*Constantes!$F$29</f>
        <v>0</v>
      </c>
      <c r="AQ261" s="79">
        <f t="shared" si="35"/>
        <v>0</v>
      </c>
      <c r="AR261" s="16"/>
      <c r="AS261" s="78">
        <v>255</v>
      </c>
      <c r="AT261" s="79">
        <f>0.0526*Observaciones!$F260^2.218</f>
        <v>0</v>
      </c>
      <c r="AU261" s="79">
        <f>IF(Observaciones!$F260&gt;0.05*$AY$7,((Observaciones!$F260-0.05*$AY$7)^2)/(Observaciones!$F260+0.95*$AY$7),0)</f>
        <v>0</v>
      </c>
      <c r="AV261" s="79">
        <f>0.0526*AU261*Observaciones!$F260^1.218</f>
        <v>0</v>
      </c>
      <c r="AW261" s="30"/>
      <c r="AX261" s="30"/>
      <c r="AY261" s="110"/>
      <c r="AZ261" s="41"/>
    </row>
    <row r="262" spans="2:52" s="3" customFormat="1" x14ac:dyDescent="0.3">
      <c r="B262" s="40"/>
      <c r="C262" s="78">
        <v>256</v>
      </c>
      <c r="D262" s="136">
        <f>ETo!$I261*((1-Constantes!$D$19)*ETo!$K261+ETo!$L261)</f>
        <v>3.5447612765599805</v>
      </c>
      <c r="E262" s="79">
        <f>MIN(D262*Constantes!$D$17,0.8*(H261+Observaciones!$F261-F262-G262-Constantes!$D$14))</f>
        <v>0</v>
      </c>
      <c r="F262" s="79">
        <f>IF(Observaciones!$F261&gt;0.05*Constantes!$D$18,((Observaciones!$F261-0.05*Constantes!$D$18)^2)/(Observaciones!$F261+0.95*Constantes!$D$18),0)</f>
        <v>0</v>
      </c>
      <c r="G262" s="79">
        <f>MAX(0,H261+Observaciones!$F261-F262-Constantes!$D$13)</f>
        <v>0</v>
      </c>
      <c r="H262" s="79">
        <f>H261+Observaciones!$F261-F262-E262-G262-I261</f>
        <v>7.5</v>
      </c>
      <c r="I262" s="79">
        <f>MAX(0,(H262-Constantes!$D$14)*(1-EXP(-Constantes!$D$22)))</f>
        <v>0</v>
      </c>
      <c r="J262" s="79">
        <f t="shared" si="27"/>
        <v>63.920997199688976</v>
      </c>
      <c r="K262" s="79">
        <f>MAX(0,(J262-Constantes!$D$13)*(1-EXP(-Constantes!$D$23)))</f>
        <v>0.20121294931112307</v>
      </c>
      <c r="L262" s="79">
        <f t="shared" si="28"/>
        <v>0.20121294931112307</v>
      </c>
      <c r="M262" s="79">
        <f>0.0526*F262*Observaciones!$F261^1.218</f>
        <v>0</v>
      </c>
      <c r="N262" s="79">
        <f>M262*Constantes!$D$29</f>
        <v>0</v>
      </c>
      <c r="O262" s="79">
        <f t="shared" si="29"/>
        <v>0</v>
      </c>
      <c r="P262" s="16"/>
      <c r="Q262" s="78">
        <v>256</v>
      </c>
      <c r="R262" s="136">
        <f>ETo!$I261*((1-Constantes!$E$19)*ETo!$K261+ETo!$L261)</f>
        <v>3.8877293494297911</v>
      </c>
      <c r="S262" s="79">
        <f>MIN(R262*Constantes!$E$17,0.8*(V261+Observaciones!$F261-T262-U262-Constantes!$D$14))</f>
        <v>0</v>
      </c>
      <c r="T262" s="79">
        <f>IF(Observaciones!$F261&gt;0.05*Constantes!$E$18,((Observaciones!$F261-0.05*Constantes!$E$18)^2)/(Observaciones!$F261+0.95*Constantes!$E$18),0)</f>
        <v>0</v>
      </c>
      <c r="U262" s="79">
        <f>MAX(0,V261+Observaciones!$F261-T262-Constantes!$D$13)</f>
        <v>0</v>
      </c>
      <c r="V262" s="79">
        <f>V261+Observaciones!$F261-T262-S262-U262-W261</f>
        <v>7.5</v>
      </c>
      <c r="W262" s="79">
        <f>MAX(0,(V262-Constantes!$D$14)*(1-EXP(-Constantes!$D$22)))</f>
        <v>0</v>
      </c>
      <c r="X262" s="79">
        <f t="shared" si="30"/>
        <v>65.773916486265364</v>
      </c>
      <c r="Y262" s="79">
        <f>MAX(0,(X262-Constantes!$D$13)*(1-EXP(-Constantes!$D$23)))</f>
        <v>0.2194702043727503</v>
      </c>
      <c r="Z262" s="79">
        <f t="shared" si="31"/>
        <v>0.2194702043727503</v>
      </c>
      <c r="AA262" s="79">
        <f>0.0526*T262*Observaciones!$F261^1.218</f>
        <v>0</v>
      </c>
      <c r="AB262" s="79">
        <f>AA262*Constantes!$E$29</f>
        <v>0</v>
      </c>
      <c r="AC262" s="79">
        <f t="shared" si="32"/>
        <v>0</v>
      </c>
      <c r="AD262" s="16"/>
      <c r="AE262" s="78">
        <v>256</v>
      </c>
      <c r="AF262" s="136">
        <f>ETo!$I261*((1-Constantes!$F$19)*ETo!$K261+ETo!$L261)</f>
        <v>3.8387339104483895</v>
      </c>
      <c r="AG262" s="79">
        <f>MIN(AF262*Constantes!$F$17,0.8*(AJ261+Observaciones!$F261-AH262-AI262-Constantes!$D$14))</f>
        <v>0</v>
      </c>
      <c r="AH262" s="79">
        <f>IF(Observaciones!$F261&gt;0.05*Constantes!$F$18,((Observaciones!$F261-0.05*Constantes!$F$18)^2)/(Observaciones!$F261+0.95*Constantes!$F$18),0)</f>
        <v>0</v>
      </c>
      <c r="AI262" s="79">
        <f>MAX(0,AJ261+Observaciones!$F261-AH262-Constantes!$D$13)</f>
        <v>0</v>
      </c>
      <c r="AJ262" s="79">
        <f>AJ261+Observaciones!$F261-AH262-AG262-AI262-AK261</f>
        <v>7.5</v>
      </c>
      <c r="AK262" s="79">
        <f>MAX(0,(AJ262-Constantes!$D$14)*(1-EXP(-Constantes!$D$22)))</f>
        <v>0</v>
      </c>
      <c r="AL262" s="79">
        <f t="shared" si="33"/>
        <v>65.98274962089036</v>
      </c>
      <c r="AM262" s="79">
        <f>MAX(0,(AL262-Constantes!$D$13)*(1-EXP(-Constantes!$D$23)))</f>
        <v>0.22152788698838782</v>
      </c>
      <c r="AN262" s="79">
        <f t="shared" si="34"/>
        <v>0.22152788698838782</v>
      </c>
      <c r="AO262" s="79">
        <f>0.0526*AH262*Observaciones!$F261^1.218</f>
        <v>0</v>
      </c>
      <c r="AP262" s="79">
        <f>AO262*Constantes!$F$29</f>
        <v>0</v>
      </c>
      <c r="AQ262" s="79">
        <f t="shared" si="35"/>
        <v>0</v>
      </c>
      <c r="AR262" s="16"/>
      <c r="AS262" s="78">
        <v>256</v>
      </c>
      <c r="AT262" s="79">
        <f>0.0526*Observaciones!$F261^2.218</f>
        <v>0</v>
      </c>
      <c r="AU262" s="79">
        <f>IF(Observaciones!$F261&gt;0.05*$AY$7,((Observaciones!$F261-0.05*$AY$7)^2)/(Observaciones!$F261+0.95*$AY$7),0)</f>
        <v>0</v>
      </c>
      <c r="AV262" s="79">
        <f>0.0526*AU262*Observaciones!$F261^1.218</f>
        <v>0</v>
      </c>
      <c r="AW262" s="30"/>
      <c r="AX262" s="30"/>
      <c r="AY262" s="110"/>
      <c r="AZ262" s="41"/>
    </row>
    <row r="263" spans="2:52" s="3" customFormat="1" x14ac:dyDescent="0.3">
      <c r="B263" s="40"/>
      <c r="C263" s="78">
        <v>257</v>
      </c>
      <c r="D263" s="136">
        <f>ETo!$I262*((1-Constantes!$D$19)*ETo!$K262+ETo!$L262)</f>
        <v>3.5327892462662986</v>
      </c>
      <c r="E263" s="79">
        <f>MIN(D263*Constantes!$D$17,0.8*(H262+Observaciones!$F262-F263-G263-Constantes!$D$14))</f>
        <v>0</v>
      </c>
      <c r="F263" s="79">
        <f>IF(Observaciones!$F262&gt;0.05*Constantes!$D$18,((Observaciones!$F262-0.05*Constantes!$D$18)^2)/(Observaciones!$F262+0.95*Constantes!$D$18),0)</f>
        <v>0</v>
      </c>
      <c r="G263" s="79">
        <f>MAX(0,H262+Observaciones!$F262-F263-Constantes!$D$13)</f>
        <v>0</v>
      </c>
      <c r="H263" s="79">
        <f>H262+Observaciones!$F262-F263-E263-G263-I262</f>
        <v>7.5</v>
      </c>
      <c r="I263" s="79">
        <f>MAX(0,(H263-Constantes!$D$14)*(1-EXP(-Constantes!$D$22)))</f>
        <v>0</v>
      </c>
      <c r="J263" s="79">
        <f t="shared" si="27"/>
        <v>63.719784250377856</v>
      </c>
      <c r="K263" s="79">
        <f>MAX(0,(J263-Constantes!$D$13)*(1-EXP(-Constantes!$D$23)))</f>
        <v>0.19923035019636992</v>
      </c>
      <c r="L263" s="79">
        <f t="shared" si="28"/>
        <v>0.19923035019636992</v>
      </c>
      <c r="M263" s="79">
        <f>0.0526*F263*Observaciones!$F262^1.218</f>
        <v>0</v>
      </c>
      <c r="N263" s="79">
        <f>M263*Constantes!$D$29</f>
        <v>0</v>
      </c>
      <c r="O263" s="79">
        <f t="shared" si="29"/>
        <v>0</v>
      </c>
      <c r="P263" s="16"/>
      <c r="Q263" s="78">
        <v>257</v>
      </c>
      <c r="R263" s="136">
        <f>ETo!$I262*((1-Constantes!$E$19)*ETo!$K262+ETo!$L262)</f>
        <v>3.8744445652116886</v>
      </c>
      <c r="S263" s="79">
        <f>MIN(R263*Constantes!$E$17,0.8*(V262+Observaciones!$F262-T263-U263-Constantes!$D$14))</f>
        <v>0</v>
      </c>
      <c r="T263" s="79">
        <f>IF(Observaciones!$F262&gt;0.05*Constantes!$E$18,((Observaciones!$F262-0.05*Constantes!$E$18)^2)/(Observaciones!$F262+0.95*Constantes!$E$18),0)</f>
        <v>0</v>
      </c>
      <c r="U263" s="79">
        <f>MAX(0,V262+Observaciones!$F262-T263-Constantes!$D$13)</f>
        <v>0</v>
      </c>
      <c r="V263" s="79">
        <f>V262+Observaciones!$F262-T263-S263-U263-W262</f>
        <v>7.5</v>
      </c>
      <c r="W263" s="79">
        <f>MAX(0,(V263-Constantes!$D$14)*(1-EXP(-Constantes!$D$22)))</f>
        <v>0</v>
      </c>
      <c r="X263" s="79">
        <f t="shared" si="30"/>
        <v>65.554446281892609</v>
      </c>
      <c r="Y263" s="79">
        <f>MAX(0,(X263-Constantes!$D$13)*(1-EXP(-Constantes!$D$23)))</f>
        <v>0.21730771217533551</v>
      </c>
      <c r="Z263" s="79">
        <f t="shared" si="31"/>
        <v>0.21730771217533551</v>
      </c>
      <c r="AA263" s="79">
        <f>0.0526*T263*Observaciones!$F262^1.218</f>
        <v>0</v>
      </c>
      <c r="AB263" s="79">
        <f>AA263*Constantes!$E$29</f>
        <v>0</v>
      </c>
      <c r="AC263" s="79">
        <f t="shared" si="32"/>
        <v>0</v>
      </c>
      <c r="AD263" s="16"/>
      <c r="AE263" s="78">
        <v>257</v>
      </c>
      <c r="AF263" s="136">
        <f>ETo!$I262*((1-Constantes!$F$19)*ETo!$K262+ETo!$L262)</f>
        <v>3.8256366625052043</v>
      </c>
      <c r="AG263" s="79">
        <f>MIN(AF263*Constantes!$F$17,0.8*(AJ262+Observaciones!$F262-AH263-AI263-Constantes!$D$14))</f>
        <v>0</v>
      </c>
      <c r="AH263" s="79">
        <f>IF(Observaciones!$F262&gt;0.05*Constantes!$F$18,((Observaciones!$F262-0.05*Constantes!$F$18)^2)/(Observaciones!$F262+0.95*Constantes!$F$18),0)</f>
        <v>0</v>
      </c>
      <c r="AI263" s="79">
        <f>MAX(0,AJ262+Observaciones!$F262-AH263-Constantes!$D$13)</f>
        <v>0</v>
      </c>
      <c r="AJ263" s="79">
        <f>AJ262+Observaciones!$F262-AH263-AG263-AI263-AK262</f>
        <v>7.5</v>
      </c>
      <c r="AK263" s="79">
        <f>MAX(0,(AJ263-Constantes!$D$14)*(1-EXP(-Constantes!$D$22)))</f>
        <v>0</v>
      </c>
      <c r="AL263" s="79">
        <f t="shared" si="33"/>
        <v>65.761221733901976</v>
      </c>
      <c r="AM263" s="79">
        <f>MAX(0,(AL263-Constantes!$D$13)*(1-EXP(-Constantes!$D$23)))</f>
        <v>0.21934511995405942</v>
      </c>
      <c r="AN263" s="79">
        <f t="shared" si="34"/>
        <v>0.21934511995405942</v>
      </c>
      <c r="AO263" s="79">
        <f>0.0526*AH263*Observaciones!$F262^1.218</f>
        <v>0</v>
      </c>
      <c r="AP263" s="79">
        <f>AO263*Constantes!$F$29</f>
        <v>0</v>
      </c>
      <c r="AQ263" s="79">
        <f t="shared" si="35"/>
        <v>0</v>
      </c>
      <c r="AR263" s="16"/>
      <c r="AS263" s="78">
        <v>257</v>
      </c>
      <c r="AT263" s="79">
        <f>0.0526*Observaciones!$F262^2.218</f>
        <v>0</v>
      </c>
      <c r="AU263" s="79">
        <f>IF(Observaciones!$F262&gt;0.05*$AY$7,((Observaciones!$F262-0.05*$AY$7)^2)/(Observaciones!$F262+0.95*$AY$7),0)</f>
        <v>0</v>
      </c>
      <c r="AV263" s="79">
        <f>0.0526*AU263*Observaciones!$F262^1.218</f>
        <v>0</v>
      </c>
      <c r="AW263" s="30"/>
      <c r="AX263" s="30"/>
      <c r="AY263" s="110"/>
      <c r="AZ263" s="41"/>
    </row>
    <row r="264" spans="2:52" s="3" customFormat="1" x14ac:dyDescent="0.3">
      <c r="B264" s="40"/>
      <c r="C264" s="78">
        <v>258</v>
      </c>
      <c r="D264" s="136">
        <f>ETo!$I263*((1-Constantes!$D$19)*ETo!$K263+ETo!$L263)</f>
        <v>3.5360250144386529</v>
      </c>
      <c r="E264" s="79">
        <f>MIN(D264*Constantes!$D$17,0.8*(H263+Observaciones!$F263-F264-G264-Constantes!$D$14))</f>
        <v>0.4</v>
      </c>
      <c r="F264" s="79">
        <f>IF(Observaciones!$F263&gt;0.05*Constantes!$D$18,((Observaciones!$F263-0.05*Constantes!$D$18)^2)/(Observaciones!$F263+0.95*Constantes!$D$18),0)</f>
        <v>0</v>
      </c>
      <c r="G264" s="79">
        <f>MAX(0,H263+Observaciones!$F263-F264-Constantes!$D$13)</f>
        <v>0</v>
      </c>
      <c r="H264" s="79">
        <f>H263+Observaciones!$F263-F264-E264-G264-I263</f>
        <v>7.6</v>
      </c>
      <c r="I264" s="79">
        <f>MAX(0,(H264-Constantes!$D$14)*(1-EXP(-Constantes!$D$22)))</f>
        <v>3.406367107515428E-3</v>
      </c>
      <c r="J264" s="79">
        <f t="shared" ref="J264:J327" si="36">J263+G264-K263</f>
        <v>63.520553900181483</v>
      </c>
      <c r="K264" s="79">
        <f>MAX(0,(J264-Constantes!$D$13)*(1-EXP(-Constantes!$D$23)))</f>
        <v>0.19726728610291269</v>
      </c>
      <c r="L264" s="79">
        <f t="shared" ref="L264:L327" si="37">F264+I264+K264</f>
        <v>0.20067365321042813</v>
      </c>
      <c r="M264" s="79">
        <f>0.0526*F264*Observaciones!$F263^1.218</f>
        <v>0</v>
      </c>
      <c r="N264" s="79">
        <f>M264*Constantes!$D$29</f>
        <v>0</v>
      </c>
      <c r="O264" s="79">
        <f t="shared" ref="O264:O327" si="38">N264*1000000/(L264/1000*10000)</f>
        <v>0</v>
      </c>
      <c r="P264" s="16"/>
      <c r="Q264" s="78">
        <v>258</v>
      </c>
      <c r="R264" s="136">
        <f>ETo!$I263*((1-Constantes!$E$19)*ETo!$K263+ETo!$L263)</f>
        <v>3.8776781542082412</v>
      </c>
      <c r="S264" s="79">
        <f>MIN(R264*Constantes!$E$17,0.8*(V263+Observaciones!$F263-T264-U264-Constantes!$D$14))</f>
        <v>0.4</v>
      </c>
      <c r="T264" s="79">
        <f>IF(Observaciones!$F263&gt;0.05*Constantes!$E$18,((Observaciones!$F263-0.05*Constantes!$E$18)^2)/(Observaciones!$F263+0.95*Constantes!$E$18),0)</f>
        <v>0</v>
      </c>
      <c r="U264" s="79">
        <f>MAX(0,V263+Observaciones!$F263-T264-Constantes!$D$13)</f>
        <v>0</v>
      </c>
      <c r="V264" s="79">
        <f>V263+Observaciones!$F263-T264-S264-U264-W263</f>
        <v>7.6</v>
      </c>
      <c r="W264" s="79">
        <f>MAX(0,(V264-Constantes!$D$14)*(1-EXP(-Constantes!$D$22)))</f>
        <v>3.406367107515428E-3</v>
      </c>
      <c r="X264" s="79">
        <f t="shared" ref="X264:X327" si="39">X263+U264-Y263</f>
        <v>65.337138569717268</v>
      </c>
      <c r="Y264" s="79">
        <f>MAX(0,(X264-Constantes!$D$13)*(1-EXP(-Constantes!$D$23)))</f>
        <v>0.21516652752860735</v>
      </c>
      <c r="Z264" s="79">
        <f t="shared" ref="Z264:Z327" si="40">T264+W264+Y264</f>
        <v>0.21857289463612278</v>
      </c>
      <c r="AA264" s="79">
        <f>0.0526*T264*Observaciones!$F263^1.218</f>
        <v>0</v>
      </c>
      <c r="AB264" s="79">
        <f>AA264*Constantes!$E$29</f>
        <v>0</v>
      </c>
      <c r="AC264" s="79">
        <f t="shared" ref="AC264:AC327" si="41">AB264*1000000/(Z264/1000*10000)</f>
        <v>0</v>
      </c>
      <c r="AD264" s="16"/>
      <c r="AE264" s="78">
        <v>258</v>
      </c>
      <c r="AF264" s="136">
        <f>ETo!$I263*((1-Constantes!$F$19)*ETo!$K263+ETo!$L263)</f>
        <v>3.8288705628125856</v>
      </c>
      <c r="AG264" s="79">
        <f>MIN(AF264*Constantes!$F$17,0.8*(AJ263+Observaciones!$F263-AH264-AI264-Constantes!$D$14))</f>
        <v>0.4</v>
      </c>
      <c r="AH264" s="79">
        <f>IF(Observaciones!$F263&gt;0.05*Constantes!$F$18,((Observaciones!$F263-0.05*Constantes!$F$18)^2)/(Observaciones!$F263+0.95*Constantes!$F$18),0)</f>
        <v>0</v>
      </c>
      <c r="AI264" s="79">
        <f>MAX(0,AJ263+Observaciones!$F263-AH264-Constantes!$D$13)</f>
        <v>0</v>
      </c>
      <c r="AJ264" s="79">
        <f>AJ263+Observaciones!$F263-AH264-AG264-AI264-AK263</f>
        <v>7.6</v>
      </c>
      <c r="AK264" s="79">
        <f>MAX(0,(AJ264-Constantes!$D$14)*(1-EXP(-Constantes!$D$22)))</f>
        <v>3.406367107515428E-3</v>
      </c>
      <c r="AL264" s="79">
        <f t="shared" ref="AL264:AL327" si="42">AL263+AI264-AM263</f>
        <v>65.54187661394792</v>
      </c>
      <c r="AM264" s="79">
        <f>MAX(0,(AL264-Constantes!$D$13)*(1-EXP(-Constantes!$D$23)))</f>
        <v>0.21718386024321484</v>
      </c>
      <c r="AN264" s="79">
        <f t="shared" ref="AN264:AN327" si="43">AH264+AK264+AM264</f>
        <v>0.22059022735073028</v>
      </c>
      <c r="AO264" s="79">
        <f>0.0526*AH264*Observaciones!$F263^1.218</f>
        <v>0</v>
      </c>
      <c r="AP264" s="79">
        <f>AO264*Constantes!$F$29</f>
        <v>0</v>
      </c>
      <c r="AQ264" s="79">
        <f t="shared" ref="AQ264:AQ327" si="44">AP264*1000000/(AN264/1000*10000)</f>
        <v>0</v>
      </c>
      <c r="AR264" s="16"/>
      <c r="AS264" s="78">
        <v>258</v>
      </c>
      <c r="AT264" s="79">
        <f>0.0526*Observaciones!$F263^2.218</f>
        <v>1.1305797794095535E-2</v>
      </c>
      <c r="AU264" s="79">
        <f>IF(Observaciones!$F263&gt;0.05*$AY$7,((Observaciones!$F263-0.05*$AY$7)^2)/(Observaciones!$F263+0.95*$AY$7),0)</f>
        <v>0</v>
      </c>
      <c r="AV264" s="79">
        <f>0.0526*AU264*Observaciones!$F263^1.218</f>
        <v>0</v>
      </c>
      <c r="AW264" s="30"/>
      <c r="AX264" s="30"/>
      <c r="AY264" s="110"/>
      <c r="AZ264" s="41"/>
    </row>
    <row r="265" spans="2:52" s="3" customFormat="1" x14ac:dyDescent="0.3">
      <c r="B265" s="40"/>
      <c r="C265" s="78">
        <v>259</v>
      </c>
      <c r="D265" s="136">
        <f>ETo!$I264*((1-Constantes!$D$19)*ETo!$K264+ETo!$L264)</f>
        <v>3.7155064620071214</v>
      </c>
      <c r="E265" s="79">
        <f>MIN(D265*Constantes!$D$17,0.8*(H264+Observaciones!$F264-F265-G265-Constantes!$D$14))</f>
        <v>7.9999999999999724E-2</v>
      </c>
      <c r="F265" s="79">
        <f>IF(Observaciones!$F264&gt;0.05*Constantes!$D$18,((Observaciones!$F264-0.05*Constantes!$D$18)^2)/(Observaciones!$F264+0.95*Constantes!$D$18),0)</f>
        <v>0</v>
      </c>
      <c r="G265" s="79">
        <f>MAX(0,H264+Observaciones!$F264-F265-Constantes!$D$13)</f>
        <v>0</v>
      </c>
      <c r="H265" s="79">
        <f>H264+Observaciones!$F264-F265-E265-G265-I264</f>
        <v>7.5165936328924845</v>
      </c>
      <c r="I265" s="79">
        <f>MAX(0,(H265-Constantes!$D$14)*(1-EXP(-Constantes!$D$22)))</f>
        <v>5.6524005279145486E-4</v>
      </c>
      <c r="J265" s="79">
        <f t="shared" si="36"/>
        <v>63.323286614078569</v>
      </c>
      <c r="K265" s="79">
        <f>MAX(0,(J265-Constantes!$D$13)*(1-EXP(-Constantes!$D$23)))</f>
        <v>0.19532356454753375</v>
      </c>
      <c r="L265" s="79">
        <f t="shared" si="37"/>
        <v>0.19588880460032521</v>
      </c>
      <c r="M265" s="79">
        <f>0.0526*F265*Observaciones!$F264^1.218</f>
        <v>0</v>
      </c>
      <c r="N265" s="79">
        <f>M265*Constantes!$D$29</f>
        <v>0</v>
      </c>
      <c r="O265" s="79">
        <f t="shared" si="38"/>
        <v>0</v>
      </c>
      <c r="P265" s="16"/>
      <c r="Q265" s="78">
        <v>259</v>
      </c>
      <c r="R265" s="136">
        <f>ETo!$I264*((1-Constantes!$E$19)*ETo!$K264+ETo!$L264)</f>
        <v>4.072051442531369</v>
      </c>
      <c r="S265" s="79">
        <f>MIN(R265*Constantes!$E$17,0.8*(V264+Observaciones!$F264-T265-U265-Constantes!$D$14))</f>
        <v>7.9999999999999724E-2</v>
      </c>
      <c r="T265" s="79">
        <f>IF(Observaciones!$F264&gt;0.05*Constantes!$E$18,((Observaciones!$F264-0.05*Constantes!$E$18)^2)/(Observaciones!$F264+0.95*Constantes!$E$18),0)</f>
        <v>0</v>
      </c>
      <c r="U265" s="79">
        <f>MAX(0,V264+Observaciones!$F264-T265-Constantes!$D$13)</f>
        <v>0</v>
      </c>
      <c r="V265" s="79">
        <f>V264+Observaciones!$F264-T265-S265-U265-W264</f>
        <v>7.5165936328924845</v>
      </c>
      <c r="W265" s="79">
        <f>MAX(0,(V265-Constantes!$D$14)*(1-EXP(-Constantes!$D$22)))</f>
        <v>5.6524005279145486E-4</v>
      </c>
      <c r="X265" s="79">
        <f t="shared" si="39"/>
        <v>65.121972042188659</v>
      </c>
      <c r="Y265" s="79">
        <f>MAX(0,(X265-Constantes!$D$13)*(1-EXP(-Constantes!$D$23)))</f>
        <v>0.21304644048419388</v>
      </c>
      <c r="Z265" s="79">
        <f t="shared" si="40"/>
        <v>0.21361168053698534</v>
      </c>
      <c r="AA265" s="79">
        <f>0.0526*T265*Observaciones!$F264^1.218</f>
        <v>0</v>
      </c>
      <c r="AB265" s="79">
        <f>AA265*Constantes!$E$29</f>
        <v>0</v>
      </c>
      <c r="AC265" s="79">
        <f t="shared" si="41"/>
        <v>0</v>
      </c>
      <c r="AD265" s="16"/>
      <c r="AE265" s="78">
        <v>259</v>
      </c>
      <c r="AF265" s="136">
        <f>ETo!$I264*((1-Constantes!$F$19)*ETo!$K264+ETo!$L264)</f>
        <v>4.021116445313619</v>
      </c>
      <c r="AG265" s="79">
        <f>MIN(AF265*Constantes!$F$17,0.8*(AJ264+Observaciones!$F264-AH265-AI265-Constantes!$D$14))</f>
        <v>7.9999999999999724E-2</v>
      </c>
      <c r="AH265" s="79">
        <f>IF(Observaciones!$F264&gt;0.05*Constantes!$F$18,((Observaciones!$F264-0.05*Constantes!$F$18)^2)/(Observaciones!$F264+0.95*Constantes!$F$18),0)</f>
        <v>0</v>
      </c>
      <c r="AI265" s="79">
        <f>MAX(0,AJ264+Observaciones!$F264-AH265-Constantes!$D$13)</f>
        <v>0</v>
      </c>
      <c r="AJ265" s="79">
        <f>AJ264+Observaciones!$F264-AH265-AG265-AI265-AK264</f>
        <v>7.5165936328924845</v>
      </c>
      <c r="AK265" s="79">
        <f>MAX(0,(AJ265-Constantes!$D$14)*(1-EXP(-Constantes!$D$22)))</f>
        <v>5.6524005279145486E-4</v>
      </c>
      <c r="AL265" s="79">
        <f t="shared" si="42"/>
        <v>65.32469275370471</v>
      </c>
      <c r="AM265" s="79">
        <f>MAX(0,(AL265-Constantes!$D$13)*(1-EXP(-Constantes!$D$23)))</f>
        <v>0.21504389593907319</v>
      </c>
      <c r="AN265" s="79">
        <f t="shared" si="43"/>
        <v>0.21560913599186465</v>
      </c>
      <c r="AO265" s="79">
        <f>0.0526*AH265*Observaciones!$F264^1.218</f>
        <v>0</v>
      </c>
      <c r="AP265" s="79">
        <f>AO265*Constantes!$F$29</f>
        <v>0</v>
      </c>
      <c r="AQ265" s="79">
        <f t="shared" si="44"/>
        <v>0</v>
      </c>
      <c r="AR265" s="16"/>
      <c r="AS265" s="78">
        <v>259</v>
      </c>
      <c r="AT265" s="79">
        <f>0.0526*Observaciones!$F264^2.218</f>
        <v>0</v>
      </c>
      <c r="AU265" s="79">
        <f>IF(Observaciones!$F264&gt;0.05*$AY$7,((Observaciones!$F264-0.05*$AY$7)^2)/(Observaciones!$F264+0.95*$AY$7),0)</f>
        <v>0</v>
      </c>
      <c r="AV265" s="79">
        <f>0.0526*AU265*Observaciones!$F264^1.218</f>
        <v>0</v>
      </c>
      <c r="AW265" s="30"/>
      <c r="AX265" s="30"/>
      <c r="AY265" s="110"/>
      <c r="AZ265" s="41"/>
    </row>
    <row r="266" spans="2:52" s="3" customFormat="1" x14ac:dyDescent="0.3">
      <c r="B266" s="40"/>
      <c r="C266" s="78">
        <v>260</v>
      </c>
      <c r="D266" s="136">
        <f>ETo!$I265*((1-Constantes!$D$19)*ETo!$K265+ETo!$L265)</f>
        <v>3.7345190788233142</v>
      </c>
      <c r="E266" s="79">
        <f>MIN(D266*Constantes!$D$17,0.8*(H265+Observaciones!$F265-F266-G266-Constantes!$D$14))</f>
        <v>1.3274906313987601E-2</v>
      </c>
      <c r="F266" s="79">
        <f>IF(Observaciones!$F265&gt;0.05*Constantes!$D$18,((Observaciones!$F265-0.05*Constantes!$D$18)^2)/(Observaciones!$F265+0.95*Constantes!$D$18),0)</f>
        <v>0</v>
      </c>
      <c r="G266" s="79">
        <f>MAX(0,H265+Observaciones!$F265-F266-Constantes!$D$13)</f>
        <v>0</v>
      </c>
      <c r="H266" s="79">
        <f>H265+Observaciones!$F265-F266-E266-G266-I265</f>
        <v>7.5027534865257053</v>
      </c>
      <c r="I266" s="79">
        <f>MAX(0,(H266-Constantes!$D$14)*(1-EXP(-Constantes!$D$22)))</f>
        <v>9.379385932149447E-5</v>
      </c>
      <c r="J266" s="79">
        <f t="shared" si="36"/>
        <v>63.127963049531033</v>
      </c>
      <c r="K266" s="79">
        <f>MAX(0,(J266-Constantes!$D$13)*(1-EXP(-Constantes!$D$23)))</f>
        <v>0.19339899494359836</v>
      </c>
      <c r="L266" s="79">
        <f t="shared" si="37"/>
        <v>0.19349278880291984</v>
      </c>
      <c r="M266" s="79">
        <f>0.0526*F266*Observaciones!$F265^1.218</f>
        <v>0</v>
      </c>
      <c r="N266" s="79">
        <f>M266*Constantes!$D$29</f>
        <v>0</v>
      </c>
      <c r="O266" s="79">
        <f t="shared" si="38"/>
        <v>0</v>
      </c>
      <c r="P266" s="16"/>
      <c r="Q266" s="78">
        <v>260</v>
      </c>
      <c r="R266" s="136">
        <f>ETo!$I265*((1-Constantes!$E$19)*ETo!$K265+ETo!$L265)</f>
        <v>4.0924077553649267</v>
      </c>
      <c r="S266" s="79">
        <f>MIN(R266*Constantes!$E$17,0.8*(V265+Observaciones!$F265-T266-U266-Constantes!$D$14))</f>
        <v>1.3274906313987601E-2</v>
      </c>
      <c r="T266" s="79">
        <f>IF(Observaciones!$F265&gt;0.05*Constantes!$E$18,((Observaciones!$F265-0.05*Constantes!$E$18)^2)/(Observaciones!$F265+0.95*Constantes!$E$18),0)</f>
        <v>0</v>
      </c>
      <c r="U266" s="79">
        <f>MAX(0,V265+Observaciones!$F265-T266-Constantes!$D$13)</f>
        <v>0</v>
      </c>
      <c r="V266" s="79">
        <f>V265+Observaciones!$F265-T266-S266-U266-W265</f>
        <v>7.5027534865257053</v>
      </c>
      <c r="W266" s="79">
        <f>MAX(0,(V266-Constantes!$D$14)*(1-EXP(-Constantes!$D$22)))</f>
        <v>9.379385932149447E-5</v>
      </c>
      <c r="X266" s="79">
        <f t="shared" si="39"/>
        <v>64.908925601704468</v>
      </c>
      <c r="Y266" s="79">
        <f>MAX(0,(X266-Constantes!$D$13)*(1-EXP(-Constantes!$D$23)))</f>
        <v>0.21094724316239444</v>
      </c>
      <c r="Z266" s="79">
        <f t="shared" si="40"/>
        <v>0.21104103702171592</v>
      </c>
      <c r="AA266" s="79">
        <f>0.0526*T266*Observaciones!$F265^1.218</f>
        <v>0</v>
      </c>
      <c r="AB266" s="79">
        <f>AA266*Constantes!$E$29</f>
        <v>0</v>
      </c>
      <c r="AC266" s="79">
        <f t="shared" si="41"/>
        <v>0</v>
      </c>
      <c r="AD266" s="16"/>
      <c r="AE266" s="78">
        <v>260</v>
      </c>
      <c r="AF266" s="136">
        <f>ETo!$I265*((1-Constantes!$F$19)*ETo!$K265+ETo!$L265)</f>
        <v>4.0412808015732677</v>
      </c>
      <c r="AG266" s="79">
        <f>MIN(AF266*Constantes!$F$17,0.8*(AJ265+Observaciones!$F265-AH266-AI266-Constantes!$D$14))</f>
        <v>1.3274906313987601E-2</v>
      </c>
      <c r="AH266" s="79">
        <f>IF(Observaciones!$F265&gt;0.05*Constantes!$F$18,((Observaciones!$F265-0.05*Constantes!$F$18)^2)/(Observaciones!$F265+0.95*Constantes!$F$18),0)</f>
        <v>0</v>
      </c>
      <c r="AI266" s="79">
        <f>MAX(0,AJ265+Observaciones!$F265-AH266-Constantes!$D$13)</f>
        <v>0</v>
      </c>
      <c r="AJ266" s="79">
        <f>AJ265+Observaciones!$F265-AH266-AG266-AI266-AK265</f>
        <v>7.5027534865257053</v>
      </c>
      <c r="AK266" s="79">
        <f>MAX(0,(AJ266-Constantes!$D$14)*(1-EXP(-Constantes!$D$22)))</f>
        <v>9.379385932149447E-5</v>
      </c>
      <c r="AL266" s="79">
        <f t="shared" si="42"/>
        <v>65.109648857765634</v>
      </c>
      <c r="AM266" s="79">
        <f>MAX(0,(AL266-Constantes!$D$13)*(1-EXP(-Constantes!$D$23)))</f>
        <v>0.21292501721291995</v>
      </c>
      <c r="AN266" s="79">
        <f t="shared" si="43"/>
        <v>0.21301881107224144</v>
      </c>
      <c r="AO266" s="79">
        <f>0.0526*AH266*Observaciones!$F265^1.218</f>
        <v>0</v>
      </c>
      <c r="AP266" s="79">
        <f>AO266*Constantes!$F$29</f>
        <v>0</v>
      </c>
      <c r="AQ266" s="79">
        <f t="shared" si="44"/>
        <v>0</v>
      </c>
      <c r="AR266" s="16"/>
      <c r="AS266" s="78">
        <v>260</v>
      </c>
      <c r="AT266" s="79">
        <f>0.0526*Observaciones!$F265^2.218</f>
        <v>0</v>
      </c>
      <c r="AU266" s="79">
        <f>IF(Observaciones!$F265&gt;0.05*$AY$7,((Observaciones!$F265-0.05*$AY$7)^2)/(Observaciones!$F265+0.95*$AY$7),0)</f>
        <v>0</v>
      </c>
      <c r="AV266" s="79">
        <f>0.0526*AU266*Observaciones!$F265^1.218</f>
        <v>0</v>
      </c>
      <c r="AW266" s="30"/>
      <c r="AX266" s="30"/>
      <c r="AY266" s="110"/>
      <c r="AZ266" s="41"/>
    </row>
    <row r="267" spans="2:52" s="3" customFormat="1" x14ac:dyDescent="0.3">
      <c r="B267" s="40"/>
      <c r="C267" s="78">
        <v>261</v>
      </c>
      <c r="D267" s="136">
        <f>ETo!$I266*((1-Constantes!$D$19)*ETo!$K266+ETo!$L266)</f>
        <v>3.6978944072475475</v>
      </c>
      <c r="E267" s="79">
        <f>MIN(D267*Constantes!$D$17,0.8*(H266+Observaciones!$F266-F267-G267-Constantes!$D$14))</f>
        <v>2.2027892205642276E-3</v>
      </c>
      <c r="F267" s="79">
        <f>IF(Observaciones!$F266&gt;0.05*Constantes!$D$18,((Observaciones!$F266-0.05*Constantes!$D$18)^2)/(Observaciones!$F266+0.95*Constantes!$D$18),0)</f>
        <v>0</v>
      </c>
      <c r="G267" s="79">
        <f>MAX(0,H266+Observaciones!$F266-F267-Constantes!$D$13)</f>
        <v>0</v>
      </c>
      <c r="H267" s="79">
        <f>H266+Observaciones!$F266-F267-E267-G267-I266</f>
        <v>7.5004569034458202</v>
      </c>
      <c r="I267" s="79">
        <f>MAX(0,(H267-Constantes!$D$14)*(1-EXP(-Constantes!$D$22)))</f>
        <v>1.5563808691522801E-5</v>
      </c>
      <c r="J267" s="79">
        <f t="shared" si="36"/>
        <v>62.934564054587433</v>
      </c>
      <c r="K267" s="79">
        <f>MAX(0,(J267-Constantes!$D$13)*(1-EXP(-Constantes!$D$23)))</f>
        <v>0.19149338858236731</v>
      </c>
      <c r="L267" s="79">
        <f t="shared" si="37"/>
        <v>0.19150895239105883</v>
      </c>
      <c r="M267" s="79">
        <f>0.0526*F267*Observaciones!$F266^1.218</f>
        <v>0</v>
      </c>
      <c r="N267" s="79">
        <f>M267*Constantes!$D$29</f>
        <v>0</v>
      </c>
      <c r="O267" s="79">
        <f t="shared" si="38"/>
        <v>0</v>
      </c>
      <c r="P267" s="16"/>
      <c r="Q267" s="78">
        <v>261</v>
      </c>
      <c r="R267" s="136">
        <f>ETo!$I266*((1-Constantes!$E$19)*ETo!$K266+ETo!$L266)</f>
        <v>4.052551524727372</v>
      </c>
      <c r="S267" s="79">
        <f>MIN(R267*Constantes!$E$17,0.8*(V266+Observaciones!$F266-T267-U267-Constantes!$D$14))</f>
        <v>2.2027892205642276E-3</v>
      </c>
      <c r="T267" s="79">
        <f>IF(Observaciones!$F266&gt;0.05*Constantes!$E$18,((Observaciones!$F266-0.05*Constantes!$E$18)^2)/(Observaciones!$F266+0.95*Constantes!$E$18),0)</f>
        <v>0</v>
      </c>
      <c r="U267" s="79">
        <f>MAX(0,V266+Observaciones!$F266-T267-Constantes!$D$13)</f>
        <v>0</v>
      </c>
      <c r="V267" s="79">
        <f>V266+Observaciones!$F266-T267-S267-U267-W266</f>
        <v>7.5004569034458202</v>
      </c>
      <c r="W267" s="79">
        <f>MAX(0,(V267-Constantes!$D$14)*(1-EXP(-Constantes!$D$22)))</f>
        <v>1.5563808691522801E-5</v>
      </c>
      <c r="X267" s="79">
        <f t="shared" si="39"/>
        <v>64.697978358542073</v>
      </c>
      <c r="Y267" s="79">
        <f>MAX(0,(X267-Constantes!$D$13)*(1-EXP(-Constantes!$D$23)))</f>
        <v>0.20886872973179652</v>
      </c>
      <c r="Z267" s="79">
        <f t="shared" si="40"/>
        <v>0.20888429354048804</v>
      </c>
      <c r="AA267" s="79">
        <f>0.0526*T267*Observaciones!$F266^1.218</f>
        <v>0</v>
      </c>
      <c r="AB267" s="79">
        <f>AA267*Constantes!$E$29</f>
        <v>0</v>
      </c>
      <c r="AC267" s="79">
        <f t="shared" si="41"/>
        <v>0</v>
      </c>
      <c r="AD267" s="16"/>
      <c r="AE267" s="78">
        <v>261</v>
      </c>
      <c r="AF267" s="136">
        <f>ETo!$I266*((1-Constantes!$F$19)*ETo!$K266+ETo!$L266)</f>
        <v>4.0018862222302545</v>
      </c>
      <c r="AG267" s="79">
        <f>MIN(AF267*Constantes!$F$17,0.8*(AJ266+Observaciones!$F266-AH267-AI267-Constantes!$D$14))</f>
        <v>2.2027892205642276E-3</v>
      </c>
      <c r="AH267" s="79">
        <f>IF(Observaciones!$F266&gt;0.05*Constantes!$F$18,((Observaciones!$F266-0.05*Constantes!$F$18)^2)/(Observaciones!$F266+0.95*Constantes!$F$18),0)</f>
        <v>0</v>
      </c>
      <c r="AI267" s="79">
        <f>MAX(0,AJ266+Observaciones!$F266-AH267-Constantes!$D$13)</f>
        <v>0</v>
      </c>
      <c r="AJ267" s="79">
        <f>AJ266+Observaciones!$F266-AH267-AG267-AI267-AK266</f>
        <v>7.5004569034458202</v>
      </c>
      <c r="AK267" s="79">
        <f>MAX(0,(AJ267-Constantes!$D$14)*(1-EXP(-Constantes!$D$22)))</f>
        <v>1.5563808691522801E-5</v>
      </c>
      <c r="AL267" s="79">
        <f t="shared" si="42"/>
        <v>64.89672384055271</v>
      </c>
      <c r="AM267" s="79">
        <f>MAX(0,(AL267-Constantes!$D$13)*(1-EXP(-Constantes!$D$23)))</f>
        <v>0.21082701630353309</v>
      </c>
      <c r="AN267" s="79">
        <f t="shared" si="43"/>
        <v>0.21084258011222462</v>
      </c>
      <c r="AO267" s="79">
        <f>0.0526*AH267*Observaciones!$F266^1.218</f>
        <v>0</v>
      </c>
      <c r="AP267" s="79">
        <f>AO267*Constantes!$F$29</f>
        <v>0</v>
      </c>
      <c r="AQ267" s="79">
        <f t="shared" si="44"/>
        <v>0</v>
      </c>
      <c r="AR267" s="16"/>
      <c r="AS267" s="78">
        <v>261</v>
      </c>
      <c r="AT267" s="79">
        <f>0.0526*Observaciones!$F266^2.218</f>
        <v>0</v>
      </c>
      <c r="AU267" s="79">
        <f>IF(Observaciones!$F266&gt;0.05*$AY$7,((Observaciones!$F266-0.05*$AY$7)^2)/(Observaciones!$F266+0.95*$AY$7),0)</f>
        <v>0</v>
      </c>
      <c r="AV267" s="79">
        <f>0.0526*AU267*Observaciones!$F266^1.218</f>
        <v>0</v>
      </c>
      <c r="AW267" s="30"/>
      <c r="AX267" s="30"/>
      <c r="AY267" s="110"/>
      <c r="AZ267" s="41"/>
    </row>
    <row r="268" spans="2:52" s="3" customFormat="1" x14ac:dyDescent="0.3">
      <c r="B268" s="40"/>
      <c r="C268" s="78">
        <v>262</v>
      </c>
      <c r="D268" s="136">
        <f>ETo!$I267*((1-Constantes!$D$19)*ETo!$K267+ETo!$L267)</f>
        <v>3.8077815004375721</v>
      </c>
      <c r="E268" s="79">
        <f>MIN(D268*Constantes!$D$17,0.8*(H267+Observaciones!$F267-F268-G268-Constantes!$D$14))</f>
        <v>3.6552275665613365E-4</v>
      </c>
      <c r="F268" s="79">
        <f>IF(Observaciones!$F267&gt;0.05*Constantes!$D$18,((Observaciones!$F267-0.05*Constantes!$D$18)^2)/(Observaciones!$F267+0.95*Constantes!$D$18),0)</f>
        <v>0</v>
      </c>
      <c r="G268" s="79">
        <f>MAX(0,H267+Observaciones!$F267-F268-Constantes!$D$13)</f>
        <v>0</v>
      </c>
      <c r="H268" s="79">
        <f>H267+Observaciones!$F267-F268-E268-G268-I267</f>
        <v>7.5000758168804724</v>
      </c>
      <c r="I268" s="79">
        <f>MAX(0,(H268-Constantes!$D$14)*(1-EXP(-Constantes!$D$22)))</f>
        <v>2.5826012783569315E-6</v>
      </c>
      <c r="J268" s="79">
        <f t="shared" si="36"/>
        <v>62.743070666005067</v>
      </c>
      <c r="K268" s="79">
        <f>MAX(0,(J268-Constantes!$D$13)*(1-EXP(-Constantes!$D$23)))</f>
        <v>0.18960655861449358</v>
      </c>
      <c r="L268" s="79">
        <f t="shared" si="37"/>
        <v>0.18960914121577194</v>
      </c>
      <c r="M268" s="79">
        <f>0.0526*F268*Observaciones!$F267^1.218</f>
        <v>0</v>
      </c>
      <c r="N268" s="79">
        <f>M268*Constantes!$D$29</f>
        <v>0</v>
      </c>
      <c r="O268" s="79">
        <f t="shared" si="38"/>
        <v>0</v>
      </c>
      <c r="P268" s="16"/>
      <c r="Q268" s="78">
        <v>262</v>
      </c>
      <c r="R268" s="136">
        <f>ETo!$I267*((1-Constantes!$E$19)*ETo!$K267+ETo!$L267)</f>
        <v>4.1712069018210061</v>
      </c>
      <c r="S268" s="79">
        <f>MIN(R268*Constantes!$E$17,0.8*(V267+Observaciones!$F267-T268-U268-Constantes!$D$14))</f>
        <v>3.6552275665613365E-4</v>
      </c>
      <c r="T268" s="79">
        <f>IF(Observaciones!$F267&gt;0.05*Constantes!$E$18,((Observaciones!$F267-0.05*Constantes!$E$18)^2)/(Observaciones!$F267+0.95*Constantes!$E$18),0)</f>
        <v>0</v>
      </c>
      <c r="U268" s="79">
        <f>MAX(0,V267+Observaciones!$F267-T268-Constantes!$D$13)</f>
        <v>0</v>
      </c>
      <c r="V268" s="79">
        <f>V267+Observaciones!$F267-T268-S268-U268-W267</f>
        <v>7.5000758168804724</v>
      </c>
      <c r="W268" s="79">
        <f>MAX(0,(V268-Constantes!$D$14)*(1-EXP(-Constantes!$D$22)))</f>
        <v>2.5826012783569315E-6</v>
      </c>
      <c r="X268" s="79">
        <f t="shared" si="39"/>
        <v>64.489109628810283</v>
      </c>
      <c r="Y268" s="79">
        <f>MAX(0,(X268-Constantes!$D$13)*(1-EXP(-Constantes!$D$23)))</f>
        <v>0.20681069638909366</v>
      </c>
      <c r="Z268" s="79">
        <f t="shared" si="40"/>
        <v>0.20681327899037202</v>
      </c>
      <c r="AA268" s="79">
        <f>0.0526*T268*Observaciones!$F267^1.218</f>
        <v>0</v>
      </c>
      <c r="AB268" s="79">
        <f>AA268*Constantes!$E$29</f>
        <v>0</v>
      </c>
      <c r="AC268" s="79">
        <f t="shared" si="41"/>
        <v>0</v>
      </c>
      <c r="AD268" s="16"/>
      <c r="AE268" s="78">
        <v>262</v>
      </c>
      <c r="AF268" s="136">
        <f>ETo!$I267*((1-Constantes!$F$19)*ETo!$K267+ETo!$L267)</f>
        <v>4.1192889873376579</v>
      </c>
      <c r="AG268" s="79">
        <f>MIN(AF268*Constantes!$F$17,0.8*(AJ267+Observaciones!$F267-AH268-AI268-Constantes!$D$14))</f>
        <v>3.6552275665613365E-4</v>
      </c>
      <c r="AH268" s="79">
        <f>IF(Observaciones!$F267&gt;0.05*Constantes!$F$18,((Observaciones!$F267-0.05*Constantes!$F$18)^2)/(Observaciones!$F267+0.95*Constantes!$F$18),0)</f>
        <v>0</v>
      </c>
      <c r="AI268" s="79">
        <f>MAX(0,AJ267+Observaciones!$F267-AH268-Constantes!$D$13)</f>
        <v>0</v>
      </c>
      <c r="AJ268" s="79">
        <f>AJ267+Observaciones!$F267-AH268-AG268-AI268-AK267</f>
        <v>7.5000758168804724</v>
      </c>
      <c r="AK268" s="79">
        <f>MAX(0,(AJ268-Constantes!$D$14)*(1-EXP(-Constantes!$D$22)))</f>
        <v>2.5826012783569315E-6</v>
      </c>
      <c r="AL268" s="79">
        <f t="shared" si="42"/>
        <v>64.68589682424917</v>
      </c>
      <c r="AM268" s="79">
        <f>MAX(0,(AL268-Constantes!$D$13)*(1-EXP(-Constantes!$D$23)))</f>
        <v>0.20874968749681128</v>
      </c>
      <c r="AN268" s="79">
        <f t="shared" si="43"/>
        <v>0.20875227009808964</v>
      </c>
      <c r="AO268" s="79">
        <f>0.0526*AH268*Observaciones!$F267^1.218</f>
        <v>0</v>
      </c>
      <c r="AP268" s="79">
        <f>AO268*Constantes!$F$29</f>
        <v>0</v>
      </c>
      <c r="AQ268" s="79">
        <f t="shared" si="44"/>
        <v>0</v>
      </c>
      <c r="AR268" s="16"/>
      <c r="AS268" s="78">
        <v>262</v>
      </c>
      <c r="AT268" s="79">
        <f>0.0526*Observaciones!$F267^2.218</f>
        <v>0</v>
      </c>
      <c r="AU268" s="79">
        <f>IF(Observaciones!$F267&gt;0.05*$AY$7,((Observaciones!$F267-0.05*$AY$7)^2)/(Observaciones!$F267+0.95*$AY$7),0)</f>
        <v>0</v>
      </c>
      <c r="AV268" s="79">
        <f>0.0526*AU268*Observaciones!$F267^1.218</f>
        <v>0</v>
      </c>
      <c r="AW268" s="30"/>
      <c r="AX268" s="30"/>
      <c r="AY268" s="110"/>
      <c r="AZ268" s="41"/>
    </row>
    <row r="269" spans="2:52" s="3" customFormat="1" x14ac:dyDescent="0.3">
      <c r="B269" s="40"/>
      <c r="C269" s="78">
        <v>263</v>
      </c>
      <c r="D269" s="136">
        <f>ETo!$I268*((1-Constantes!$D$19)*ETo!$K268+ETo!$L268)</f>
        <v>3.8983954499910745</v>
      </c>
      <c r="E269" s="79">
        <f>MIN(D269*Constantes!$D$17,0.8*(H268+Observaciones!$F268-F269-G269-Constantes!$D$14))</f>
        <v>6.0653504377938819E-5</v>
      </c>
      <c r="F269" s="79">
        <f>IF(Observaciones!$F268&gt;0.05*Constantes!$D$18,((Observaciones!$F268-0.05*Constantes!$D$18)^2)/(Observaciones!$F268+0.95*Constantes!$D$18),0)</f>
        <v>0</v>
      </c>
      <c r="G269" s="79">
        <f>MAX(0,H268+Observaciones!$F268-F269-Constantes!$D$13)</f>
        <v>0</v>
      </c>
      <c r="H269" s="79">
        <f>H268+Observaciones!$F268-F269-E269-G269-I268</f>
        <v>7.5000125807748157</v>
      </c>
      <c r="I269" s="79">
        <f>MAX(0,(H269-Constantes!$D$14)*(1-EXP(-Constantes!$D$22)))</f>
        <v>4.2854737519245003E-7</v>
      </c>
      <c r="J269" s="79">
        <f t="shared" si="36"/>
        <v>62.553464107390575</v>
      </c>
      <c r="K269" s="79">
        <f>MAX(0,(J269-Constantes!$D$13)*(1-EXP(-Constantes!$D$23)))</f>
        <v>0.18773832003170118</v>
      </c>
      <c r="L269" s="79">
        <f t="shared" si="37"/>
        <v>0.18773874857907638</v>
      </c>
      <c r="M269" s="79">
        <f>0.0526*F269*Observaciones!$F268^1.218</f>
        <v>0</v>
      </c>
      <c r="N269" s="79">
        <f>M269*Constantes!$D$29</f>
        <v>0</v>
      </c>
      <c r="O269" s="79">
        <f t="shared" si="38"/>
        <v>0</v>
      </c>
      <c r="P269" s="16"/>
      <c r="Q269" s="78">
        <v>263</v>
      </c>
      <c r="R269" s="136">
        <f>ETo!$I268*((1-Constantes!$E$19)*ETo!$K268+ETo!$L268)</f>
        <v>4.268808382327042</v>
      </c>
      <c r="S269" s="79">
        <f>MIN(R269*Constantes!$E$17,0.8*(V268+Observaciones!$F268-T269-U269-Constantes!$D$14))</f>
        <v>6.0653504377938819E-5</v>
      </c>
      <c r="T269" s="79">
        <f>IF(Observaciones!$F268&gt;0.05*Constantes!$E$18,((Observaciones!$F268-0.05*Constantes!$E$18)^2)/(Observaciones!$F268+0.95*Constantes!$E$18),0)</f>
        <v>0</v>
      </c>
      <c r="U269" s="79">
        <f>MAX(0,V268+Observaciones!$F268-T269-Constantes!$D$13)</f>
        <v>0</v>
      </c>
      <c r="V269" s="79">
        <f>V268+Observaciones!$F268-T269-S269-U269-W268</f>
        <v>7.5000125807748157</v>
      </c>
      <c r="W269" s="79">
        <f>MAX(0,(V269-Constantes!$D$14)*(1-EXP(-Constantes!$D$22)))</f>
        <v>4.2854737519245003E-7</v>
      </c>
      <c r="X269" s="79">
        <f t="shared" si="39"/>
        <v>64.282298932421185</v>
      </c>
      <c r="Y269" s="79">
        <f>MAX(0,(X269-Constantes!$D$13)*(1-EXP(-Constantes!$D$23)))</f>
        <v>0.20477294133910173</v>
      </c>
      <c r="Z269" s="79">
        <f t="shared" si="40"/>
        <v>0.20477336988647693</v>
      </c>
      <c r="AA269" s="79">
        <f>0.0526*T269*Observaciones!$F268^1.218</f>
        <v>0</v>
      </c>
      <c r="AB269" s="79">
        <f>AA269*Constantes!$E$29</f>
        <v>0</v>
      </c>
      <c r="AC269" s="79">
        <f t="shared" si="41"/>
        <v>0</v>
      </c>
      <c r="AD269" s="16"/>
      <c r="AE269" s="78">
        <v>263</v>
      </c>
      <c r="AF269" s="136">
        <f>ETo!$I268*((1-Constantes!$F$19)*ETo!$K268+ETo!$L268)</f>
        <v>4.2158922491361892</v>
      </c>
      <c r="AG269" s="79">
        <f>MIN(AF269*Constantes!$F$17,0.8*(AJ268+Observaciones!$F268-AH269-AI269-Constantes!$D$14))</f>
        <v>6.0653504377938819E-5</v>
      </c>
      <c r="AH269" s="79">
        <f>IF(Observaciones!$F268&gt;0.05*Constantes!$F$18,((Observaciones!$F268-0.05*Constantes!$F$18)^2)/(Observaciones!$F268+0.95*Constantes!$F$18),0)</f>
        <v>0</v>
      </c>
      <c r="AI269" s="79">
        <f>MAX(0,AJ268+Observaciones!$F268-AH269-Constantes!$D$13)</f>
        <v>0</v>
      </c>
      <c r="AJ269" s="79">
        <f>AJ268+Observaciones!$F268-AH269-AG269-AI269-AK268</f>
        <v>7.5000125807748157</v>
      </c>
      <c r="AK269" s="79">
        <f>MAX(0,(AJ269-Constantes!$D$14)*(1-EXP(-Constantes!$D$22)))</f>
        <v>4.2854737519245003E-7</v>
      </c>
      <c r="AL269" s="79">
        <f t="shared" si="42"/>
        <v>64.477147136752365</v>
      </c>
      <c r="AM269" s="79">
        <f>MAX(0,(AL269-Constantes!$D$13)*(1-EXP(-Constantes!$D$23)))</f>
        <v>0.20669282710560338</v>
      </c>
      <c r="AN269" s="79">
        <f t="shared" si="43"/>
        <v>0.20669325565297858</v>
      </c>
      <c r="AO269" s="79">
        <f>0.0526*AH269*Observaciones!$F268^1.218</f>
        <v>0</v>
      </c>
      <c r="AP269" s="79">
        <f>AO269*Constantes!$F$29</f>
        <v>0</v>
      </c>
      <c r="AQ269" s="79">
        <f t="shared" si="44"/>
        <v>0</v>
      </c>
      <c r="AR269" s="16"/>
      <c r="AS269" s="78">
        <v>263</v>
      </c>
      <c r="AT269" s="79">
        <f>0.0526*Observaciones!$F268^2.218</f>
        <v>0</v>
      </c>
      <c r="AU269" s="79">
        <f>IF(Observaciones!$F268&gt;0.05*$AY$7,((Observaciones!$F268-0.05*$AY$7)^2)/(Observaciones!$F268+0.95*$AY$7),0)</f>
        <v>0</v>
      </c>
      <c r="AV269" s="79">
        <f>0.0526*AU269*Observaciones!$F268^1.218</f>
        <v>0</v>
      </c>
      <c r="AW269" s="30"/>
      <c r="AX269" s="30"/>
      <c r="AY269" s="110"/>
      <c r="AZ269" s="41"/>
    </row>
    <row r="270" spans="2:52" s="3" customFormat="1" x14ac:dyDescent="0.3">
      <c r="B270" s="40"/>
      <c r="C270" s="78">
        <v>264</v>
      </c>
      <c r="D270" s="136">
        <f>ETo!$I269*((1-Constantes!$D$19)*ETo!$K269+ETo!$L269)</f>
        <v>3.8245735886259431</v>
      </c>
      <c r="E270" s="79">
        <f>MIN(D270*Constantes!$D$17,0.8*(H269+Observaciones!$F269-F270-G270-Constantes!$D$14))</f>
        <v>1.006461985255669E-5</v>
      </c>
      <c r="F270" s="79">
        <f>IF(Observaciones!$F269&gt;0.05*Constantes!$D$18,((Observaciones!$F269-0.05*Constantes!$D$18)^2)/(Observaciones!$F269+0.95*Constantes!$D$18),0)</f>
        <v>0</v>
      </c>
      <c r="G270" s="79">
        <f>MAX(0,H269+Observaciones!$F269-F270-Constantes!$D$13)</f>
        <v>0</v>
      </c>
      <c r="H270" s="79">
        <f>H269+Observaciones!$F269-F270-E270-G270-I269</f>
        <v>7.5000020876075881</v>
      </c>
      <c r="I270" s="79">
        <f>MAX(0,(H270-Constantes!$D$14)*(1-EXP(-Constantes!$D$22)))</f>
        <v>7.1111578216071183E-8</v>
      </c>
      <c r="J270" s="79">
        <f t="shared" si="36"/>
        <v>62.365725787358876</v>
      </c>
      <c r="K270" s="79">
        <f>MAX(0,(J270-Constantes!$D$13)*(1-EXP(-Constantes!$D$23)))</f>
        <v>0.18588848964864482</v>
      </c>
      <c r="L270" s="79">
        <f t="shared" si="37"/>
        <v>0.18588856076022303</v>
      </c>
      <c r="M270" s="79">
        <f>0.0526*F270*Observaciones!$F269^1.218</f>
        <v>0</v>
      </c>
      <c r="N270" s="79">
        <f>M270*Constantes!$D$29</f>
        <v>0</v>
      </c>
      <c r="O270" s="79">
        <f t="shared" si="38"/>
        <v>0</v>
      </c>
      <c r="P270" s="16"/>
      <c r="Q270" s="78">
        <v>264</v>
      </c>
      <c r="R270" s="136">
        <f>ETo!$I269*((1-Constantes!$E$19)*ETo!$K269+ETo!$L269)</f>
        <v>4.1889878791217496</v>
      </c>
      <c r="S270" s="79">
        <f>MIN(R270*Constantes!$E$17,0.8*(V269+Observaciones!$F269-T270-U270-Constantes!$D$14))</f>
        <v>1.006461985255669E-5</v>
      </c>
      <c r="T270" s="79">
        <f>IF(Observaciones!$F269&gt;0.05*Constantes!$E$18,((Observaciones!$F269-0.05*Constantes!$E$18)^2)/(Observaciones!$F269+0.95*Constantes!$E$18),0)</f>
        <v>0</v>
      </c>
      <c r="U270" s="79">
        <f>MAX(0,V269+Observaciones!$F269-T270-Constantes!$D$13)</f>
        <v>0</v>
      </c>
      <c r="V270" s="79">
        <f>V269+Observaciones!$F269-T270-S270-U270-W269</f>
        <v>7.5000020876075881</v>
      </c>
      <c r="W270" s="79">
        <f>MAX(0,(V270-Constantes!$D$14)*(1-EXP(-Constantes!$D$22)))</f>
        <v>7.1111578216071183E-8</v>
      </c>
      <c r="X270" s="79">
        <f t="shared" si="39"/>
        <v>64.077525991082084</v>
      </c>
      <c r="Y270" s="79">
        <f>MAX(0,(X270-Constantes!$D$13)*(1-EXP(-Constantes!$D$23)))</f>
        <v>0.20275526477497283</v>
      </c>
      <c r="Z270" s="79">
        <f t="shared" si="40"/>
        <v>0.20275533588655104</v>
      </c>
      <c r="AA270" s="79">
        <f>0.0526*T270*Observaciones!$F269^1.218</f>
        <v>0</v>
      </c>
      <c r="AB270" s="79">
        <f>AA270*Constantes!$E$29</f>
        <v>0</v>
      </c>
      <c r="AC270" s="79">
        <f t="shared" si="41"/>
        <v>0</v>
      </c>
      <c r="AD270" s="16"/>
      <c r="AE270" s="78">
        <v>264</v>
      </c>
      <c r="AF270" s="136">
        <f>ETo!$I269*((1-Constantes!$F$19)*ETo!$K269+ETo!$L269)</f>
        <v>4.1369286947652055</v>
      </c>
      <c r="AG270" s="79">
        <f>MIN(AF270*Constantes!$F$17,0.8*(AJ269+Observaciones!$F269-AH270-AI270-Constantes!$D$14))</f>
        <v>1.006461985255669E-5</v>
      </c>
      <c r="AH270" s="79">
        <f>IF(Observaciones!$F269&gt;0.05*Constantes!$F$18,((Observaciones!$F269-0.05*Constantes!$F$18)^2)/(Observaciones!$F269+0.95*Constantes!$F$18),0)</f>
        <v>0</v>
      </c>
      <c r="AI270" s="79">
        <f>MAX(0,AJ269+Observaciones!$F269-AH270-Constantes!$D$13)</f>
        <v>0</v>
      </c>
      <c r="AJ270" s="79">
        <f>AJ269+Observaciones!$F269-AH270-AG270-AI270-AK269</f>
        <v>7.5000020876075881</v>
      </c>
      <c r="AK270" s="79">
        <f>MAX(0,(AJ270-Constantes!$D$14)*(1-EXP(-Constantes!$D$22)))</f>
        <v>7.1111578216071183E-8</v>
      </c>
      <c r="AL270" s="79">
        <f t="shared" si="42"/>
        <v>64.270454309646766</v>
      </c>
      <c r="AM270" s="79">
        <f>MAX(0,(AL270-Constantes!$D$13)*(1-EXP(-Constantes!$D$23)))</f>
        <v>0.20465623344973602</v>
      </c>
      <c r="AN270" s="79">
        <f t="shared" si="43"/>
        <v>0.20465630456131423</v>
      </c>
      <c r="AO270" s="79">
        <f>0.0526*AH270*Observaciones!$F269^1.218</f>
        <v>0</v>
      </c>
      <c r="AP270" s="79">
        <f>AO270*Constantes!$F$29</f>
        <v>0</v>
      </c>
      <c r="AQ270" s="79">
        <f t="shared" si="44"/>
        <v>0</v>
      </c>
      <c r="AR270" s="16"/>
      <c r="AS270" s="78">
        <v>264</v>
      </c>
      <c r="AT270" s="79">
        <f>0.0526*Observaciones!$F269^2.218</f>
        <v>0</v>
      </c>
      <c r="AU270" s="79">
        <f>IF(Observaciones!$F269&gt;0.05*$AY$7,((Observaciones!$F269-0.05*$AY$7)^2)/(Observaciones!$F269+0.95*$AY$7),0)</f>
        <v>0</v>
      </c>
      <c r="AV270" s="79">
        <f>0.0526*AU270*Observaciones!$F269^1.218</f>
        <v>0</v>
      </c>
      <c r="AW270" s="30"/>
      <c r="AX270" s="30"/>
      <c r="AY270" s="110"/>
      <c r="AZ270" s="41"/>
    </row>
    <row r="271" spans="2:52" s="3" customFormat="1" x14ac:dyDescent="0.3">
      <c r="B271" s="40"/>
      <c r="C271" s="78">
        <v>265</v>
      </c>
      <c r="D271" s="136">
        <f>ETo!$I270*((1-Constantes!$D$19)*ETo!$K270+ETo!$L270)</f>
        <v>3.7623045317738479</v>
      </c>
      <c r="E271" s="79">
        <f>MIN(D271*Constantes!$D$17,0.8*(H270+Observaciones!$F270-F271-G271-Constantes!$D$14))</f>
        <v>1.6700860705043397E-6</v>
      </c>
      <c r="F271" s="79">
        <f>IF(Observaciones!$F270&gt;0.05*Constantes!$D$18,((Observaciones!$F270-0.05*Constantes!$D$18)^2)/(Observaciones!$F270+0.95*Constantes!$D$18),0)</f>
        <v>0</v>
      </c>
      <c r="G271" s="79">
        <f>MAX(0,H270+Observaciones!$F270-F271-Constantes!$D$13)</f>
        <v>0</v>
      </c>
      <c r="H271" s="79">
        <f>H270+Observaciones!$F270-F271-E271-G271-I270</f>
        <v>7.5000003464099398</v>
      </c>
      <c r="I271" s="79">
        <f>MAX(0,(H271-Constantes!$D$14)*(1-EXP(-Constantes!$D$22)))</f>
        <v>1.1799994248018552E-8</v>
      </c>
      <c r="J271" s="79">
        <f t="shared" si="36"/>
        <v>62.179837297710229</v>
      </c>
      <c r="K271" s="79">
        <f>MAX(0,(J271-Constantes!$D$13)*(1-EXP(-Constantes!$D$23)))</f>
        <v>0.18405688608494794</v>
      </c>
      <c r="L271" s="79">
        <f t="shared" si="37"/>
        <v>0.1840568978849422</v>
      </c>
      <c r="M271" s="79">
        <f>0.0526*F271*Observaciones!$F270^1.218</f>
        <v>0</v>
      </c>
      <c r="N271" s="79">
        <f>M271*Constantes!$D$29</f>
        <v>0</v>
      </c>
      <c r="O271" s="79">
        <f t="shared" si="38"/>
        <v>0</v>
      </c>
      <c r="P271" s="16"/>
      <c r="Q271" s="78">
        <v>265</v>
      </c>
      <c r="R271" s="136">
        <f>ETo!$I270*((1-Constantes!$E$19)*ETo!$K270+ETo!$L270)</f>
        <v>4.1214488396924427</v>
      </c>
      <c r="S271" s="79">
        <f>MIN(R271*Constantes!$E$17,0.8*(V270+Observaciones!$F270-T271-U271-Constantes!$D$14))</f>
        <v>1.6700860705043397E-6</v>
      </c>
      <c r="T271" s="79">
        <f>IF(Observaciones!$F270&gt;0.05*Constantes!$E$18,((Observaciones!$F270-0.05*Constantes!$E$18)^2)/(Observaciones!$F270+0.95*Constantes!$E$18),0)</f>
        <v>0</v>
      </c>
      <c r="U271" s="79">
        <f>MAX(0,V270+Observaciones!$F270-T271-Constantes!$D$13)</f>
        <v>0</v>
      </c>
      <c r="V271" s="79">
        <f>V270+Observaciones!$F270-T271-S271-U271-W270</f>
        <v>7.5000003464099398</v>
      </c>
      <c r="W271" s="79">
        <f>MAX(0,(V271-Constantes!$D$14)*(1-EXP(-Constantes!$D$22)))</f>
        <v>1.1799994248018552E-8</v>
      </c>
      <c r="X271" s="79">
        <f t="shared" si="39"/>
        <v>63.874770726307112</v>
      </c>
      <c r="Y271" s="79">
        <f>MAX(0,(X271-Constantes!$D$13)*(1-EXP(-Constantes!$D$23)))</f>
        <v>0.20075746885860343</v>
      </c>
      <c r="Z271" s="79">
        <f t="shared" si="40"/>
        <v>0.20075748065859769</v>
      </c>
      <c r="AA271" s="79">
        <f>0.0526*T271*Observaciones!$F270^1.218</f>
        <v>0</v>
      </c>
      <c r="AB271" s="79">
        <f>AA271*Constantes!$E$29</f>
        <v>0</v>
      </c>
      <c r="AC271" s="79">
        <f t="shared" si="41"/>
        <v>0</v>
      </c>
      <c r="AD271" s="16"/>
      <c r="AE271" s="78">
        <v>265</v>
      </c>
      <c r="AF271" s="136">
        <f>ETo!$I270*((1-Constantes!$F$19)*ETo!$K270+ETo!$L270)</f>
        <v>4.070142509989787</v>
      </c>
      <c r="AG271" s="79">
        <f>MIN(AF271*Constantes!$F$17,0.8*(AJ270+Observaciones!$F270-AH271-AI271-Constantes!$D$14))</f>
        <v>1.6700860705043397E-6</v>
      </c>
      <c r="AH271" s="79">
        <f>IF(Observaciones!$F270&gt;0.05*Constantes!$F$18,((Observaciones!$F270-0.05*Constantes!$F$18)^2)/(Observaciones!$F270+0.95*Constantes!$F$18),0)</f>
        <v>0</v>
      </c>
      <c r="AI271" s="79">
        <f>MAX(0,AJ270+Observaciones!$F270-AH271-Constantes!$D$13)</f>
        <v>0</v>
      </c>
      <c r="AJ271" s="79">
        <f>AJ270+Observaciones!$F270-AH271-AG271-AI271-AK270</f>
        <v>7.5000003464099398</v>
      </c>
      <c r="AK271" s="79">
        <f>MAX(0,(AJ271-Constantes!$D$14)*(1-EXP(-Constantes!$D$22)))</f>
        <v>1.1799994248018552E-8</v>
      </c>
      <c r="AL271" s="79">
        <f t="shared" si="42"/>
        <v>64.065798076197026</v>
      </c>
      <c r="AM271" s="79">
        <f>MAX(0,(AL271-Constantes!$D$13)*(1-EXP(-Constantes!$D$23)))</f>
        <v>0.20263970683623866</v>
      </c>
      <c r="AN271" s="79">
        <f t="shared" si="43"/>
        <v>0.20263971863623292</v>
      </c>
      <c r="AO271" s="79">
        <f>0.0526*AH271*Observaciones!$F270^1.218</f>
        <v>0</v>
      </c>
      <c r="AP271" s="79">
        <f>AO271*Constantes!$F$29</f>
        <v>0</v>
      </c>
      <c r="AQ271" s="79">
        <f t="shared" si="44"/>
        <v>0</v>
      </c>
      <c r="AR271" s="16"/>
      <c r="AS271" s="78">
        <v>265</v>
      </c>
      <c r="AT271" s="79">
        <f>0.0526*Observaciones!$F270^2.218</f>
        <v>0</v>
      </c>
      <c r="AU271" s="79">
        <f>IF(Observaciones!$F270&gt;0.05*$AY$7,((Observaciones!$F270-0.05*$AY$7)^2)/(Observaciones!$F270+0.95*$AY$7),0)</f>
        <v>0</v>
      </c>
      <c r="AV271" s="79">
        <f>0.0526*AU271*Observaciones!$F270^1.218</f>
        <v>0</v>
      </c>
      <c r="AW271" s="30"/>
      <c r="AX271" s="30"/>
      <c r="AY271" s="110"/>
      <c r="AZ271" s="41"/>
    </row>
    <row r="272" spans="2:52" s="3" customFormat="1" x14ac:dyDescent="0.3">
      <c r="B272" s="40"/>
      <c r="C272" s="78">
        <v>266</v>
      </c>
      <c r="D272" s="136">
        <f>ETo!$I271*((1-Constantes!$D$19)*ETo!$K271+ETo!$L271)</f>
        <v>3.6674025191106687</v>
      </c>
      <c r="E272" s="79">
        <f>MIN(D272*Constantes!$D$17,0.8*(H271+Observaciones!$F271-F272-G272-Constantes!$D$14))</f>
        <v>2.7712795187539995E-7</v>
      </c>
      <c r="F272" s="79">
        <f>IF(Observaciones!$F271&gt;0.05*Constantes!$D$18,((Observaciones!$F271-0.05*Constantes!$D$18)^2)/(Observaciones!$F271+0.95*Constantes!$D$18),0)</f>
        <v>0</v>
      </c>
      <c r="G272" s="79">
        <f>MAX(0,H271+Observaciones!$F271-F272-Constantes!$D$13)</f>
        <v>0</v>
      </c>
      <c r="H272" s="79">
        <f>H271+Observaciones!$F271-F272-E272-G272-I271</f>
        <v>7.5000000574819943</v>
      </c>
      <c r="I272" s="79">
        <f>MAX(0,(H272-Constantes!$D$14)*(1-EXP(-Constantes!$D$22)))</f>
        <v>1.9580477457471514E-9</v>
      </c>
      <c r="J272" s="79">
        <f t="shared" si="36"/>
        <v>61.995780411625283</v>
      </c>
      <c r="K272" s="79">
        <f>MAX(0,(J272-Constantes!$D$13)*(1-EXP(-Constantes!$D$23)))</f>
        <v>0.18224332974741819</v>
      </c>
      <c r="L272" s="79">
        <f t="shared" si="37"/>
        <v>0.18224333170546594</v>
      </c>
      <c r="M272" s="79">
        <f>0.0526*F272*Observaciones!$F271^1.218</f>
        <v>0</v>
      </c>
      <c r="N272" s="79">
        <f>M272*Constantes!$D$29</f>
        <v>0</v>
      </c>
      <c r="O272" s="79">
        <f t="shared" si="38"/>
        <v>0</v>
      </c>
      <c r="P272" s="16"/>
      <c r="Q272" s="78">
        <v>266</v>
      </c>
      <c r="R272" s="136">
        <f>ETo!$I271*((1-Constantes!$E$19)*ETo!$K271+ETo!$L271)</f>
        <v>4.0183296039766336</v>
      </c>
      <c r="S272" s="79">
        <f>MIN(R272*Constantes!$E$17,0.8*(V271+Observaciones!$F271-T272-U272-Constantes!$D$14))</f>
        <v>2.7712795187539995E-7</v>
      </c>
      <c r="T272" s="79">
        <f>IF(Observaciones!$F271&gt;0.05*Constantes!$E$18,((Observaciones!$F271-0.05*Constantes!$E$18)^2)/(Observaciones!$F271+0.95*Constantes!$E$18),0)</f>
        <v>0</v>
      </c>
      <c r="U272" s="79">
        <f>MAX(0,V271+Observaciones!$F271-T272-Constantes!$D$13)</f>
        <v>0</v>
      </c>
      <c r="V272" s="79">
        <f>V271+Observaciones!$F271-T272-S272-U272-W271</f>
        <v>7.5000000574819943</v>
      </c>
      <c r="W272" s="79">
        <f>MAX(0,(V272-Constantes!$D$14)*(1-EXP(-Constantes!$D$22)))</f>
        <v>1.9580477457471514E-9</v>
      </c>
      <c r="X272" s="79">
        <f t="shared" si="39"/>
        <v>63.674013257448507</v>
      </c>
      <c r="Y272" s="79">
        <f>MAX(0,(X272-Constantes!$D$13)*(1-EXP(-Constantes!$D$23)))</f>
        <v>0.19877935770123589</v>
      </c>
      <c r="Z272" s="79">
        <f t="shared" si="40"/>
        <v>0.19877935965928364</v>
      </c>
      <c r="AA272" s="79">
        <f>0.0526*T272*Observaciones!$F271^1.218</f>
        <v>0</v>
      </c>
      <c r="AB272" s="79">
        <f>AA272*Constantes!$E$29</f>
        <v>0</v>
      </c>
      <c r="AC272" s="79">
        <f t="shared" si="41"/>
        <v>0</v>
      </c>
      <c r="AD272" s="16"/>
      <c r="AE272" s="78">
        <v>266</v>
      </c>
      <c r="AF272" s="136">
        <f>ETo!$I271*((1-Constantes!$F$19)*ETo!$K271+ETo!$L271)</f>
        <v>3.9681971632814959</v>
      </c>
      <c r="AG272" s="79">
        <f>MIN(AF272*Constantes!$F$17,0.8*(AJ271+Observaciones!$F271-AH272-AI272-Constantes!$D$14))</f>
        <v>2.7712795187539995E-7</v>
      </c>
      <c r="AH272" s="79">
        <f>IF(Observaciones!$F271&gt;0.05*Constantes!$F$18,((Observaciones!$F271-0.05*Constantes!$F$18)^2)/(Observaciones!$F271+0.95*Constantes!$F$18),0)</f>
        <v>0</v>
      </c>
      <c r="AI272" s="79">
        <f>MAX(0,AJ271+Observaciones!$F271-AH272-Constantes!$D$13)</f>
        <v>0</v>
      </c>
      <c r="AJ272" s="79">
        <f>AJ271+Observaciones!$F271-AH272-AG272-AI272-AK271</f>
        <v>7.5000000574819943</v>
      </c>
      <c r="AK272" s="79">
        <f>MAX(0,(AJ272-Constantes!$D$14)*(1-EXP(-Constantes!$D$22)))</f>
        <v>1.9580477457471514E-9</v>
      </c>
      <c r="AL272" s="79">
        <f t="shared" si="42"/>
        <v>63.863158369360789</v>
      </c>
      <c r="AM272" s="79">
        <f>MAX(0,(AL272-Constantes!$D$13)*(1-EXP(-Constantes!$D$23)))</f>
        <v>0.20064304953976336</v>
      </c>
      <c r="AN272" s="79">
        <f t="shared" si="43"/>
        <v>0.20064305149781111</v>
      </c>
      <c r="AO272" s="79">
        <f>0.0526*AH272*Observaciones!$F271^1.218</f>
        <v>0</v>
      </c>
      <c r="AP272" s="79">
        <f>AO272*Constantes!$F$29</f>
        <v>0</v>
      </c>
      <c r="AQ272" s="79">
        <f t="shared" si="44"/>
        <v>0</v>
      </c>
      <c r="AR272" s="16"/>
      <c r="AS272" s="78">
        <v>266</v>
      </c>
      <c r="AT272" s="79">
        <f>0.0526*Observaciones!$F271^2.218</f>
        <v>0</v>
      </c>
      <c r="AU272" s="79">
        <f>IF(Observaciones!$F271&gt;0.05*$AY$7,((Observaciones!$F271-0.05*$AY$7)^2)/(Observaciones!$F271+0.95*$AY$7),0)</f>
        <v>0</v>
      </c>
      <c r="AV272" s="79">
        <f>0.0526*AU272*Observaciones!$F271^1.218</f>
        <v>0</v>
      </c>
      <c r="AW272" s="30"/>
      <c r="AX272" s="30"/>
      <c r="AY272" s="110"/>
      <c r="AZ272" s="41"/>
    </row>
    <row r="273" spans="2:52" s="3" customFormat="1" x14ac:dyDescent="0.3">
      <c r="B273" s="40"/>
      <c r="C273" s="78">
        <v>267</v>
      </c>
      <c r="D273" s="136">
        <f>ETo!$I272*((1-Constantes!$D$19)*ETo!$K272+ETo!$L272)</f>
        <v>3.7326699525377594</v>
      </c>
      <c r="E273" s="79">
        <f>MIN(D273*Constantes!$D$17,0.8*(H272+Observaciones!$F272-F273-G273-Constantes!$D$14))</f>
        <v>1.6000000459855954</v>
      </c>
      <c r="F273" s="79">
        <f>IF(Observaciones!$F272&gt;0.05*Constantes!$D$18,((Observaciones!$F272-0.05*Constantes!$D$18)^2)/(Observaciones!$F272+0.95*Constantes!$D$18),0)</f>
        <v>0</v>
      </c>
      <c r="G273" s="79">
        <f>MAX(0,H272+Observaciones!$F272-F273-Constantes!$D$13)</f>
        <v>0</v>
      </c>
      <c r="H273" s="79">
        <f>H272+Observaciones!$F272-F273-E273-G273-I272</f>
        <v>7.9000000095383509</v>
      </c>
      <c r="I273" s="79">
        <f>MAX(0,(H273-Constantes!$D$14)*(1-EXP(-Constantes!$D$22)))</f>
        <v>1.3625468754973008E-2</v>
      </c>
      <c r="J273" s="79">
        <f t="shared" si="36"/>
        <v>61.813537081877868</v>
      </c>
      <c r="K273" s="79">
        <f>MAX(0,(J273-Constantes!$D$13)*(1-EXP(-Constantes!$D$23)))</f>
        <v>0.18044764281243758</v>
      </c>
      <c r="L273" s="79">
        <f t="shared" si="37"/>
        <v>0.19407311156741058</v>
      </c>
      <c r="M273" s="79">
        <f>0.0526*F273*Observaciones!$F272^1.218</f>
        <v>0</v>
      </c>
      <c r="N273" s="79">
        <f>M273*Constantes!$D$29</f>
        <v>0</v>
      </c>
      <c r="O273" s="79">
        <f t="shared" si="38"/>
        <v>0</v>
      </c>
      <c r="P273" s="16"/>
      <c r="Q273" s="78">
        <v>267</v>
      </c>
      <c r="R273" s="136">
        <f>ETo!$I272*((1-Constantes!$E$19)*ETo!$K272+ETo!$L272)</f>
        <v>4.0889227809297584</v>
      </c>
      <c r="S273" s="79">
        <f>MIN(R273*Constantes!$E$17,0.8*(V272+Observaciones!$F272-T273-U273-Constantes!$D$14))</f>
        <v>1.6000000459855954</v>
      </c>
      <c r="T273" s="79">
        <f>IF(Observaciones!$F272&gt;0.05*Constantes!$E$18,((Observaciones!$F272-0.05*Constantes!$E$18)^2)/(Observaciones!$F272+0.95*Constantes!$E$18),0)</f>
        <v>0</v>
      </c>
      <c r="U273" s="79">
        <f>MAX(0,V272+Observaciones!$F272-T273-Constantes!$D$13)</f>
        <v>0</v>
      </c>
      <c r="V273" s="79">
        <f>V272+Observaciones!$F272-T273-S273-U273-W272</f>
        <v>7.9000000095383509</v>
      </c>
      <c r="W273" s="79">
        <f>MAX(0,(V273-Constantes!$D$14)*(1-EXP(-Constantes!$D$22)))</f>
        <v>1.3625468754973008E-2</v>
      </c>
      <c r="X273" s="79">
        <f t="shared" si="39"/>
        <v>63.475233899747273</v>
      </c>
      <c r="Y273" s="79">
        <f>MAX(0,(X273-Constantes!$D$13)*(1-EXP(-Constantes!$D$23)))</f>
        <v>0.19682073734425132</v>
      </c>
      <c r="Z273" s="79">
        <f t="shared" si="40"/>
        <v>0.21044620609922432</v>
      </c>
      <c r="AA273" s="79">
        <f>0.0526*T273*Observaciones!$F272^1.218</f>
        <v>0</v>
      </c>
      <c r="AB273" s="79">
        <f>AA273*Constantes!$E$29</f>
        <v>0</v>
      </c>
      <c r="AC273" s="79">
        <f t="shared" si="41"/>
        <v>0</v>
      </c>
      <c r="AD273" s="16"/>
      <c r="AE273" s="78">
        <v>267</v>
      </c>
      <c r="AF273" s="136">
        <f>ETo!$I272*((1-Constantes!$F$19)*ETo!$K272+ETo!$L272)</f>
        <v>4.0380295197309009</v>
      </c>
      <c r="AG273" s="79">
        <f>MIN(AF273*Constantes!$F$17,0.8*(AJ272+Observaciones!$F272-AH273-AI273-Constantes!$D$14))</f>
        <v>1.6000000459855954</v>
      </c>
      <c r="AH273" s="79">
        <f>IF(Observaciones!$F272&gt;0.05*Constantes!$F$18,((Observaciones!$F272-0.05*Constantes!$F$18)^2)/(Observaciones!$F272+0.95*Constantes!$F$18),0)</f>
        <v>0</v>
      </c>
      <c r="AI273" s="79">
        <f>MAX(0,AJ272+Observaciones!$F272-AH273-Constantes!$D$13)</f>
        <v>0</v>
      </c>
      <c r="AJ273" s="79">
        <f>AJ272+Observaciones!$F272-AH273-AG273-AI273-AK272</f>
        <v>7.9000000095383509</v>
      </c>
      <c r="AK273" s="79">
        <f>MAX(0,(AJ273-Constantes!$D$14)*(1-EXP(-Constantes!$D$22)))</f>
        <v>1.3625468754973008E-2</v>
      </c>
      <c r="AL273" s="79">
        <f t="shared" si="42"/>
        <v>63.662515319821026</v>
      </c>
      <c r="AM273" s="79">
        <f>MAX(0,(AL273-Constantes!$D$13)*(1-EXP(-Constantes!$D$23)))</f>
        <v>0.19866606578319695</v>
      </c>
      <c r="AN273" s="79">
        <f t="shared" si="43"/>
        <v>0.21229153453816996</v>
      </c>
      <c r="AO273" s="79">
        <f>0.0526*AH273*Observaciones!$F272^1.218</f>
        <v>0</v>
      </c>
      <c r="AP273" s="79">
        <f>AO273*Constantes!$F$29</f>
        <v>0</v>
      </c>
      <c r="AQ273" s="79">
        <f t="shared" si="44"/>
        <v>0</v>
      </c>
      <c r="AR273" s="16"/>
      <c r="AS273" s="78">
        <v>267</v>
      </c>
      <c r="AT273" s="79">
        <f>0.0526*Observaciones!$F272^2.218</f>
        <v>0.24472045674166781</v>
      </c>
      <c r="AU273" s="79">
        <f>IF(Observaciones!$F272&gt;0.05*$AY$7,((Observaciones!$F272-0.05*$AY$7)^2)/(Observaciones!$F272+0.95*$AY$7),0)</f>
        <v>2.0605192437462322E-3</v>
      </c>
      <c r="AV273" s="79">
        <f>0.0526*AU273*Observaciones!$F272^1.218</f>
        <v>2.5212560522728692E-4</v>
      </c>
      <c r="AW273" s="30"/>
      <c r="AX273" s="30"/>
      <c r="AY273" s="110"/>
      <c r="AZ273" s="41"/>
    </row>
    <row r="274" spans="2:52" s="3" customFormat="1" x14ac:dyDescent="0.3">
      <c r="B274" s="40"/>
      <c r="C274" s="78">
        <v>268</v>
      </c>
      <c r="D274" s="136">
        <f>ETo!$I273*((1-Constantes!$D$19)*ETo!$K273+ETo!$L273)</f>
        <v>3.7414813575275216</v>
      </c>
      <c r="E274" s="79">
        <f>MIN(D274*Constantes!$D$17,0.8*(H273+Observaciones!$F273-F274-G274-Constantes!$D$14))</f>
        <v>1.8746266009070855</v>
      </c>
      <c r="F274" s="79">
        <f>IF(Observaciones!$F273&gt;0.05*Constantes!$D$18,((Observaciones!$F273-0.05*Constantes!$D$18)^2)/(Observaciones!$F273+0.95*Constantes!$D$18),0)</f>
        <v>1.9186229140417583E-2</v>
      </c>
      <c r="G274" s="79">
        <f>MAX(0,H273+Observaciones!$F273-F274-Constantes!$D$13)</f>
        <v>0</v>
      </c>
      <c r="H274" s="79">
        <f>H273+Observaciones!$F273-F274-E274-G274-I273</f>
        <v>10.492561710735874</v>
      </c>
      <c r="I274" s="79">
        <f>MAX(0,(H274-Constantes!$D$14)*(1-EXP(-Constantes!$D$22)))</f>
        <v>0.10193763778660817</v>
      </c>
      <c r="J274" s="79">
        <f t="shared" si="36"/>
        <v>61.633089439065429</v>
      </c>
      <c r="K274" s="79">
        <f>MAX(0,(J274-Constantes!$D$13)*(1-EXP(-Constantes!$D$23)))</f>
        <v>0.1786696492085266</v>
      </c>
      <c r="L274" s="79">
        <f t="shared" si="37"/>
        <v>0.29979351613555233</v>
      </c>
      <c r="M274" s="79">
        <f>0.0526*F274*Observaciones!$F273^1.218</f>
        <v>6.3035937008090546E-3</v>
      </c>
      <c r="N274" s="79">
        <f>M274*Constantes!$D$29</f>
        <v>9.3551645705700659E-5</v>
      </c>
      <c r="O274" s="79">
        <f t="shared" si="38"/>
        <v>31.205359912921221</v>
      </c>
      <c r="P274" s="16"/>
      <c r="Q274" s="78">
        <v>268</v>
      </c>
      <c r="R274" s="136">
        <f>ETo!$I273*((1-Constantes!$E$19)*ETo!$K273+ETo!$L273)</f>
        <v>4.0982650378405987</v>
      </c>
      <c r="S274" s="79">
        <f>MIN(R274*Constantes!$E$17,0.8*(V273+Observaciones!$F273-T274-U274-Constantes!$D$14))</f>
        <v>2.3619595637943012</v>
      </c>
      <c r="T274" s="79">
        <f>IF(Observaciones!$F273&gt;0.05*Constantes!$E$18,((Observaciones!$F273-0.05*Constantes!$E$18)^2)/(Observaciones!$F273+0.95*Constantes!$E$18),0)</f>
        <v>0</v>
      </c>
      <c r="U274" s="79">
        <f>MAX(0,V273+Observaciones!$F273-T274-Constantes!$D$13)</f>
        <v>0</v>
      </c>
      <c r="V274" s="79">
        <f>V273+Observaciones!$F273-T274-S274-U274-W273</f>
        <v>10.024414976989076</v>
      </c>
      <c r="W274" s="79">
        <f>MAX(0,(V274-Constantes!$D$14)*(1-EXP(-Constantes!$D$22)))</f>
        <v>8.5990841433349369E-2</v>
      </c>
      <c r="X274" s="79">
        <f t="shared" si="39"/>
        <v>63.278413162403019</v>
      </c>
      <c r="Y274" s="79">
        <f>MAX(0,(X274-Constantes!$D$13)*(1-EXP(-Constantes!$D$23)))</f>
        <v>0.19488141574015108</v>
      </c>
      <c r="Z274" s="79">
        <f t="shared" si="40"/>
        <v>0.28087225717350045</v>
      </c>
      <c r="AA274" s="79">
        <f>0.0526*T274*Observaciones!$F273^1.218</f>
        <v>0</v>
      </c>
      <c r="AB274" s="79">
        <f>AA274*Constantes!$E$29</f>
        <v>0</v>
      </c>
      <c r="AC274" s="79">
        <f t="shared" si="41"/>
        <v>0</v>
      </c>
      <c r="AD274" s="16"/>
      <c r="AE274" s="78">
        <v>268</v>
      </c>
      <c r="AF274" s="136">
        <f>ETo!$I273*((1-Constantes!$F$19)*ETo!$K273+ETo!$L273)</f>
        <v>4.047295940653016</v>
      </c>
      <c r="AG274" s="79">
        <f>MIN(AF274*Constantes!$F$17,0.8*(AJ273+Observaciones!$F273-AH274-AI274-Constantes!$D$14))</f>
        <v>2.1748873381667098</v>
      </c>
      <c r="AH274" s="79">
        <f>IF(Observaciones!$F273&gt;0.05*Constantes!$F$18,((Observaciones!$F273-0.05*Constantes!$F$18)^2)/(Observaciones!$F273+0.95*Constantes!$F$18),0)</f>
        <v>0</v>
      </c>
      <c r="AI274" s="79">
        <f>MAX(0,AJ273+Observaciones!$F273-AH274-Constantes!$D$13)</f>
        <v>0</v>
      </c>
      <c r="AJ274" s="79">
        <f>AJ273+Observaciones!$F273-AH274-AG274-AI274-AK273</f>
        <v>10.211487202616667</v>
      </c>
      <c r="AK274" s="79">
        <f>MAX(0,(AJ274-Constantes!$D$14)*(1-EXP(-Constantes!$D$22)))</f>
        <v>9.2363208194424659E-2</v>
      </c>
      <c r="AL274" s="79">
        <f t="shared" si="42"/>
        <v>63.463849254037825</v>
      </c>
      <c r="AM274" s="79">
        <f>MAX(0,(AL274-Constantes!$D$13)*(1-EXP(-Constantes!$D$23)))</f>
        <v>0.19670856171846476</v>
      </c>
      <c r="AN274" s="79">
        <f t="shared" si="43"/>
        <v>0.28907176991288941</v>
      </c>
      <c r="AO274" s="79">
        <f>0.0526*AH274*Observaciones!$F273^1.218</f>
        <v>0</v>
      </c>
      <c r="AP274" s="79">
        <f>AO274*Constantes!$F$29</f>
        <v>0</v>
      </c>
      <c r="AQ274" s="79">
        <f t="shared" si="44"/>
        <v>0</v>
      </c>
      <c r="AR274" s="16"/>
      <c r="AS274" s="78">
        <v>268</v>
      </c>
      <c r="AT274" s="79">
        <f>0.0526*Observaciones!$F273^2.218</f>
        <v>1.4784651765617014</v>
      </c>
      <c r="AU274" s="79">
        <f>IF(Observaciones!$F273&gt;0.05*$AY$7,((Observaciones!$F273-0.05*$AY$7)^2)/(Observaciones!$F273+0.95*$AY$7),0)</f>
        <v>0.20486361979252987</v>
      </c>
      <c r="AV274" s="79">
        <f>0.0526*AU274*Observaciones!$F273^1.218</f>
        <v>6.7307495068362658E-2</v>
      </c>
      <c r="AW274" s="30"/>
      <c r="AX274" s="30"/>
      <c r="AY274" s="110"/>
      <c r="AZ274" s="41"/>
    </row>
    <row r="275" spans="2:52" s="3" customFormat="1" x14ac:dyDescent="0.3">
      <c r="B275" s="40"/>
      <c r="C275" s="78">
        <v>269</v>
      </c>
      <c r="D275" s="136">
        <f>ETo!$I274*((1-Constantes!$D$19)*ETo!$K274+ETo!$L274)</f>
        <v>3.7216656455925685</v>
      </c>
      <c r="E275" s="79">
        <f>MIN(D275*Constantes!$D$17,0.8*(H274+Observaciones!$F274-F275-G275-Constantes!$D$14))</f>
        <v>1.864698164237359</v>
      </c>
      <c r="F275" s="79">
        <f>IF(Observaciones!$F274&gt;0.05*Constantes!$D$18,((Observaciones!$F274-0.05*Constantes!$D$18)^2)/(Observaciones!$F274+0.95*Constantes!$D$18),0)</f>
        <v>0</v>
      </c>
      <c r="G275" s="79">
        <f>MAX(0,H274+Observaciones!$F274-F275-Constantes!$D$13)</f>
        <v>0</v>
      </c>
      <c r="H275" s="79">
        <f>H274+Observaciones!$F274-F275-E275-G275-I274</f>
        <v>8.5259259087119066</v>
      </c>
      <c r="I275" s="79">
        <f>MAX(0,(H275-Constantes!$D$14)*(1-EXP(-Constantes!$D$22)))</f>
        <v>3.4946802701841265E-2</v>
      </c>
      <c r="J275" s="79">
        <f t="shared" si="36"/>
        <v>61.4544197898569</v>
      </c>
      <c r="K275" s="79">
        <f>MAX(0,(J275-Constantes!$D$13)*(1-EXP(-Constantes!$D$23)))</f>
        <v>0.17690917459908004</v>
      </c>
      <c r="L275" s="79">
        <f t="shared" si="37"/>
        <v>0.21185597730092132</v>
      </c>
      <c r="M275" s="79">
        <f>0.0526*F275*Observaciones!$F274^1.218</f>
        <v>0</v>
      </c>
      <c r="N275" s="79">
        <f>M275*Constantes!$D$29</f>
        <v>0</v>
      </c>
      <c r="O275" s="79">
        <f t="shared" si="38"/>
        <v>0</v>
      </c>
      <c r="P275" s="16"/>
      <c r="Q275" s="78">
        <v>269</v>
      </c>
      <c r="R275" s="136">
        <f>ETo!$I274*((1-Constantes!$E$19)*ETo!$K274+ETo!$L274)</f>
        <v>4.0765570179584403</v>
      </c>
      <c r="S275" s="79">
        <f>MIN(R275*Constantes!$E$17,0.8*(V274+Observaciones!$F274-T275-U275-Constantes!$D$14))</f>
        <v>2.0195319815912613</v>
      </c>
      <c r="T275" s="79">
        <f>IF(Observaciones!$F274&gt;0.05*Constantes!$E$18,((Observaciones!$F274-0.05*Constantes!$E$18)^2)/(Observaciones!$F274+0.95*Constantes!$E$18),0)</f>
        <v>0</v>
      </c>
      <c r="U275" s="79">
        <f>MAX(0,V274+Observaciones!$F274-T275-Constantes!$D$13)</f>
        <v>0</v>
      </c>
      <c r="V275" s="79">
        <f>V274+Observaciones!$F274-T275-S275-U275-W274</f>
        <v>7.9188921539644648</v>
      </c>
      <c r="W275" s="79">
        <f>MAX(0,(V275-Constantes!$D$14)*(1-EXP(-Constantes!$D$22)))</f>
        <v>1.4269004548608463E-2</v>
      </c>
      <c r="X275" s="79">
        <f t="shared" si="39"/>
        <v>63.083531746662871</v>
      </c>
      <c r="Y275" s="79">
        <f>MAX(0,(X275-Constantes!$D$13)*(1-EXP(-Constantes!$D$23)))</f>
        <v>0.19296120273372652</v>
      </c>
      <c r="Z275" s="79">
        <f t="shared" si="40"/>
        <v>0.20723020728233499</v>
      </c>
      <c r="AA275" s="79">
        <f>0.0526*T275*Observaciones!$F274^1.218</f>
        <v>0</v>
      </c>
      <c r="AB275" s="79">
        <f>AA275*Constantes!$E$29</f>
        <v>0</v>
      </c>
      <c r="AC275" s="79">
        <f t="shared" si="41"/>
        <v>0</v>
      </c>
      <c r="AD275" s="16"/>
      <c r="AE275" s="78">
        <v>269</v>
      </c>
      <c r="AF275" s="136">
        <f>ETo!$I274*((1-Constantes!$F$19)*ETo!$K274+ETo!$L274)</f>
        <v>4.0258582504776008</v>
      </c>
      <c r="AG275" s="79">
        <f>MIN(AF275*Constantes!$F$17,0.8*(AJ274+Observaciones!$F274-AH275-AI275-Constantes!$D$14))</f>
        <v>2.1633674094029809</v>
      </c>
      <c r="AH275" s="79">
        <f>IF(Observaciones!$F274&gt;0.05*Constantes!$F$18,((Observaciones!$F274-0.05*Constantes!$F$18)^2)/(Observaciones!$F274+0.95*Constantes!$F$18),0)</f>
        <v>0</v>
      </c>
      <c r="AI275" s="79">
        <f>MAX(0,AJ274+Observaciones!$F274-AH275-Constantes!$D$13)</f>
        <v>0</v>
      </c>
      <c r="AJ275" s="79">
        <f>AJ274+Observaciones!$F274-AH275-AG275-AI275-AK274</f>
        <v>7.9557565850192615</v>
      </c>
      <c r="AK275" s="79">
        <f>MAX(0,(AJ275-Constantes!$D$14)*(1-EXP(-Constantes!$D$22)))</f>
        <v>1.5524742402431766E-2</v>
      </c>
      <c r="AL275" s="79">
        <f t="shared" si="42"/>
        <v>63.267140692319359</v>
      </c>
      <c r="AM275" s="79">
        <f>MAX(0,(AL275-Constantes!$D$13)*(1-EXP(-Constantes!$D$23)))</f>
        <v>0.19477034540752358</v>
      </c>
      <c r="AN275" s="79">
        <f t="shared" si="43"/>
        <v>0.21029508780995534</v>
      </c>
      <c r="AO275" s="79">
        <f>0.0526*AH275*Observaciones!$F274^1.218</f>
        <v>0</v>
      </c>
      <c r="AP275" s="79">
        <f>AO275*Constantes!$F$29</f>
        <v>0</v>
      </c>
      <c r="AQ275" s="79">
        <f t="shared" si="44"/>
        <v>0</v>
      </c>
      <c r="AR275" s="16"/>
      <c r="AS275" s="78">
        <v>269</v>
      </c>
      <c r="AT275" s="79">
        <f>0.0526*Observaciones!$F274^2.218</f>
        <v>0</v>
      </c>
      <c r="AU275" s="79">
        <f>IF(Observaciones!$F274&gt;0.05*$AY$7,((Observaciones!$F274-0.05*$AY$7)^2)/(Observaciones!$F274+0.95*$AY$7),0)</f>
        <v>0</v>
      </c>
      <c r="AV275" s="79">
        <f>0.0526*AU275*Observaciones!$F274^1.218</f>
        <v>0</v>
      </c>
      <c r="AW275" s="30"/>
      <c r="AX275" s="30"/>
      <c r="AY275" s="110"/>
      <c r="AZ275" s="41"/>
    </row>
    <row r="276" spans="2:52" s="3" customFormat="1" x14ac:dyDescent="0.3">
      <c r="B276" s="40"/>
      <c r="C276" s="78">
        <v>270</v>
      </c>
      <c r="D276" s="136">
        <f>ETo!$I275*((1-Constantes!$D$19)*ETo!$K275+ETo!$L275)</f>
        <v>3.6770749955868851</v>
      </c>
      <c r="E276" s="79">
        <f>MIN(D276*Constantes!$D$17,0.8*(H275+Observaciones!$F275-F276-G276-Constantes!$D$14))</f>
        <v>0.82074072696952527</v>
      </c>
      <c r="F276" s="79">
        <f>IF(Observaciones!$F275&gt;0.05*Constantes!$D$18,((Observaciones!$F275-0.05*Constantes!$D$18)^2)/(Observaciones!$F275+0.95*Constantes!$D$18),0)</f>
        <v>0</v>
      </c>
      <c r="G276" s="79">
        <f>MAX(0,H275+Observaciones!$F275-F276-Constantes!$D$13)</f>
        <v>0</v>
      </c>
      <c r="H276" s="79">
        <f>H275+Observaciones!$F275-F276-E276-G276-I275</f>
        <v>7.6702383790405397</v>
      </c>
      <c r="I276" s="79">
        <f>MAX(0,(H276-Constantes!$D$14)*(1-EXP(-Constantes!$D$22)))</f>
        <v>5.7989441480044042E-3</v>
      </c>
      <c r="J276" s="79">
        <f t="shared" si="36"/>
        <v>61.277510615257818</v>
      </c>
      <c r="K276" s="79">
        <f>MAX(0,(J276-Constantes!$D$13)*(1-EXP(-Constantes!$D$23)))</f>
        <v>0.17516604636527272</v>
      </c>
      <c r="L276" s="79">
        <f t="shared" si="37"/>
        <v>0.18096499051327714</v>
      </c>
      <c r="M276" s="79">
        <f>0.0526*F276*Observaciones!$F275^1.218</f>
        <v>0</v>
      </c>
      <c r="N276" s="79">
        <f>M276*Constantes!$D$29</f>
        <v>0</v>
      </c>
      <c r="O276" s="79">
        <f t="shared" si="38"/>
        <v>0</v>
      </c>
      <c r="P276" s="16"/>
      <c r="Q276" s="78">
        <v>270</v>
      </c>
      <c r="R276" s="136">
        <f>ETo!$I275*((1-Constantes!$E$19)*ETo!$K275+ETo!$L275)</f>
        <v>4.0279126066771829</v>
      </c>
      <c r="S276" s="79">
        <f>MIN(R276*Constantes!$E$17,0.8*(V275+Observaciones!$F275-T276-U276-Constantes!$D$14))</f>
        <v>0.33511372317157184</v>
      </c>
      <c r="T276" s="79">
        <f>IF(Observaciones!$F275&gt;0.05*Constantes!$E$18,((Observaciones!$F275-0.05*Constantes!$E$18)^2)/(Observaciones!$F275+0.95*Constantes!$E$18),0)</f>
        <v>0</v>
      </c>
      <c r="U276" s="79">
        <f>MAX(0,V275+Observaciones!$F275-T276-Constantes!$D$13)</f>
        <v>0</v>
      </c>
      <c r="V276" s="79">
        <f>V275+Observaciones!$F275-T276-S276-U276-W275</f>
        <v>7.5695094262442844</v>
      </c>
      <c r="W276" s="79">
        <f>MAX(0,(V276-Constantes!$D$14)*(1-EXP(-Constantes!$D$22)))</f>
        <v>2.3677462322080072E-3</v>
      </c>
      <c r="X276" s="79">
        <f t="shared" si="39"/>
        <v>62.890570543929144</v>
      </c>
      <c r="Y276" s="79">
        <f>MAX(0,(X276-Constantes!$D$13)*(1-EXP(-Constantes!$D$23)))</f>
        <v>0.19105991004341333</v>
      </c>
      <c r="Z276" s="79">
        <f t="shared" si="40"/>
        <v>0.19342765627562133</v>
      </c>
      <c r="AA276" s="79">
        <f>0.0526*T276*Observaciones!$F275^1.218</f>
        <v>0</v>
      </c>
      <c r="AB276" s="79">
        <f>AA276*Constantes!$E$29</f>
        <v>0</v>
      </c>
      <c r="AC276" s="79">
        <f t="shared" si="41"/>
        <v>0</v>
      </c>
      <c r="AD276" s="16"/>
      <c r="AE276" s="78">
        <v>270</v>
      </c>
      <c r="AF276" s="136">
        <f>ETo!$I275*((1-Constantes!$F$19)*ETo!$K275+ETo!$L275)</f>
        <v>3.9777929479499963</v>
      </c>
      <c r="AG276" s="79">
        <f>MIN(AF276*Constantes!$F$17,0.8*(AJ275+Observaciones!$F275-AH276-AI276-Constantes!$D$14))</f>
        <v>0.36460526801540927</v>
      </c>
      <c r="AH276" s="79">
        <f>IF(Observaciones!$F275&gt;0.05*Constantes!$F$18,((Observaciones!$F275-0.05*Constantes!$F$18)^2)/(Observaciones!$F275+0.95*Constantes!$F$18),0)</f>
        <v>0</v>
      </c>
      <c r="AI276" s="79">
        <f>MAX(0,AJ275+Observaciones!$F275-AH276-Constantes!$D$13)</f>
        <v>0</v>
      </c>
      <c r="AJ276" s="79">
        <f>AJ275+Observaciones!$F275-AH276-AG276-AI276-AK275</f>
        <v>7.5756265746014204</v>
      </c>
      <c r="AK276" s="79">
        <f>MAX(0,(AJ276-Constantes!$D$14)*(1-EXP(-Constantes!$D$22)))</f>
        <v>2.5761187617634111E-3</v>
      </c>
      <c r="AL276" s="79">
        <f t="shared" si="42"/>
        <v>63.072370346911832</v>
      </c>
      <c r="AM276" s="79">
        <f>MAX(0,(AL276-Constantes!$D$13)*(1-EXP(-Constantes!$D$23)))</f>
        <v>0.19285122680354122</v>
      </c>
      <c r="AN276" s="79">
        <f t="shared" si="43"/>
        <v>0.19542734556530464</v>
      </c>
      <c r="AO276" s="79">
        <f>0.0526*AH276*Observaciones!$F275^1.218</f>
        <v>0</v>
      </c>
      <c r="AP276" s="79">
        <f>AO276*Constantes!$F$29</f>
        <v>0</v>
      </c>
      <c r="AQ276" s="79">
        <f t="shared" si="44"/>
        <v>0</v>
      </c>
      <c r="AR276" s="16"/>
      <c r="AS276" s="78">
        <v>270</v>
      </c>
      <c r="AT276" s="79">
        <f>0.0526*Observaciones!$F275^2.218</f>
        <v>0</v>
      </c>
      <c r="AU276" s="79">
        <f>IF(Observaciones!$F275&gt;0.05*$AY$7,((Observaciones!$F275-0.05*$AY$7)^2)/(Observaciones!$F275+0.95*$AY$7),0)</f>
        <v>0</v>
      </c>
      <c r="AV276" s="79">
        <f>0.0526*AU276*Observaciones!$F275^1.218</f>
        <v>0</v>
      </c>
      <c r="AW276" s="30"/>
      <c r="AX276" s="30"/>
      <c r="AY276" s="110"/>
      <c r="AZ276" s="41"/>
    </row>
    <row r="277" spans="2:52" s="3" customFormat="1" x14ac:dyDescent="0.3">
      <c r="B277" s="40"/>
      <c r="C277" s="78">
        <v>271</v>
      </c>
      <c r="D277" s="136">
        <f>ETo!$I276*((1-Constantes!$D$19)*ETo!$K276+ETo!$L276)</f>
        <v>3.758104252871207</v>
      </c>
      <c r="E277" s="79">
        <f>MIN(D277*Constantes!$D$17,0.8*(H276+Observaciones!$F276-F277-G277-Constantes!$D$14))</f>
        <v>0.13619070323243179</v>
      </c>
      <c r="F277" s="79">
        <f>IF(Observaciones!$F276&gt;0.05*Constantes!$D$18,((Observaciones!$F276-0.05*Constantes!$D$18)^2)/(Observaciones!$F276+0.95*Constantes!$D$18),0)</f>
        <v>0</v>
      </c>
      <c r="G277" s="79">
        <f>MAX(0,H276+Observaciones!$F276-F277-Constantes!$D$13)</f>
        <v>0</v>
      </c>
      <c r="H277" s="79">
        <f>H276+Observaciones!$F276-F277-E277-G277-I276</f>
        <v>7.5282487316601037</v>
      </c>
      <c r="I277" s="79">
        <f>MAX(0,(H277-Constantes!$D$14)*(1-EXP(-Constantes!$D$22)))</f>
        <v>9.6225550356007154E-4</v>
      </c>
      <c r="J277" s="79">
        <f t="shared" si="36"/>
        <v>61.102344568892548</v>
      </c>
      <c r="K277" s="79">
        <f>MAX(0,(J277-Constantes!$D$13)*(1-EXP(-Constantes!$D$23)))</f>
        <v>0.17344009358913398</v>
      </c>
      <c r="L277" s="79">
        <f t="shared" si="37"/>
        <v>0.17440234909269406</v>
      </c>
      <c r="M277" s="79">
        <f>0.0526*F277*Observaciones!$F276^1.218</f>
        <v>0</v>
      </c>
      <c r="N277" s="79">
        <f>M277*Constantes!$D$29</f>
        <v>0</v>
      </c>
      <c r="O277" s="79">
        <f t="shared" si="38"/>
        <v>0</v>
      </c>
      <c r="P277" s="16"/>
      <c r="Q277" s="78">
        <v>271</v>
      </c>
      <c r="R277" s="136">
        <f>ETo!$I276*((1-Constantes!$E$19)*ETo!$K276+ETo!$L276)</f>
        <v>4.1156753158341601</v>
      </c>
      <c r="S277" s="79">
        <f>MIN(R277*Constantes!$E$17,0.8*(V276+Observaciones!$F276-T277-U277-Constantes!$D$14))</f>
        <v>5.5607540995427487E-2</v>
      </c>
      <c r="T277" s="79">
        <f>IF(Observaciones!$F276&gt;0.05*Constantes!$E$18,((Observaciones!$F276-0.05*Constantes!$E$18)^2)/(Observaciones!$F276+0.95*Constantes!$E$18),0)</f>
        <v>0</v>
      </c>
      <c r="U277" s="79">
        <f>MAX(0,V276+Observaciones!$F276-T277-Constantes!$D$13)</f>
        <v>0</v>
      </c>
      <c r="V277" s="79">
        <f>V276+Observaciones!$F276-T277-S277-U277-W276</f>
        <v>7.511534139016649</v>
      </c>
      <c r="W277" s="79">
        <f>MAX(0,(V277-Constantes!$D$14)*(1-EXP(-Constantes!$D$22)))</f>
        <v>3.9289511759823685E-4</v>
      </c>
      <c r="X277" s="79">
        <f t="shared" si="39"/>
        <v>62.69951063388573</v>
      </c>
      <c r="Y277" s="79">
        <f>MAX(0,(X277-Constantes!$D$13)*(1-EXP(-Constantes!$D$23)))</f>
        <v>0.18917735124283042</v>
      </c>
      <c r="Z277" s="79">
        <f t="shared" si="40"/>
        <v>0.18957024636042866</v>
      </c>
      <c r="AA277" s="79">
        <f>0.0526*T277*Observaciones!$F276^1.218</f>
        <v>0</v>
      </c>
      <c r="AB277" s="79">
        <f>AA277*Constantes!$E$29</f>
        <v>0</v>
      </c>
      <c r="AC277" s="79">
        <f t="shared" si="41"/>
        <v>0</v>
      </c>
      <c r="AD277" s="16"/>
      <c r="AE277" s="78">
        <v>271</v>
      </c>
      <c r="AF277" s="136">
        <f>ETo!$I276*((1-Constantes!$F$19)*ETo!$K276+ETo!$L276)</f>
        <v>4.0645937354108801</v>
      </c>
      <c r="AG277" s="79">
        <f>MIN(AF277*Constantes!$F$17,0.8*(AJ276+Observaciones!$F276-AH277-AI277-Constantes!$D$14))</f>
        <v>6.0501259681136337E-2</v>
      </c>
      <c r="AH277" s="79">
        <f>IF(Observaciones!$F276&gt;0.05*Constantes!$F$18,((Observaciones!$F276-0.05*Constantes!$F$18)^2)/(Observaciones!$F276+0.95*Constantes!$F$18),0)</f>
        <v>0</v>
      </c>
      <c r="AI277" s="79">
        <f>MAX(0,AJ276+Observaciones!$F276-AH277-Constantes!$D$13)</f>
        <v>0</v>
      </c>
      <c r="AJ277" s="79">
        <f>AJ276+Observaciones!$F276-AH277-AG277-AI277-AK276</f>
        <v>7.5125491961585205</v>
      </c>
      <c r="AK277" s="79">
        <f>MAX(0,(AJ277-Constantes!$D$14)*(1-EXP(-Constantes!$D$22)))</f>
        <v>4.274716902014321E-4</v>
      </c>
      <c r="AL277" s="79">
        <f t="shared" si="42"/>
        <v>62.879519120108291</v>
      </c>
      <c r="AM277" s="79">
        <f>MAX(0,(AL277-Constantes!$D$13)*(1-EXP(-Constantes!$D$23)))</f>
        <v>0.19095101773226239</v>
      </c>
      <c r="AN277" s="79">
        <f t="shared" si="43"/>
        <v>0.19137848942246383</v>
      </c>
      <c r="AO277" s="79">
        <f>0.0526*AH277*Observaciones!$F276^1.218</f>
        <v>0</v>
      </c>
      <c r="AP277" s="79">
        <f>AO277*Constantes!$F$29</f>
        <v>0</v>
      </c>
      <c r="AQ277" s="79">
        <f t="shared" si="44"/>
        <v>0</v>
      </c>
      <c r="AR277" s="16"/>
      <c r="AS277" s="78">
        <v>271</v>
      </c>
      <c r="AT277" s="79">
        <f>0.0526*Observaciones!$F276^2.218</f>
        <v>0</v>
      </c>
      <c r="AU277" s="79">
        <f>IF(Observaciones!$F276&gt;0.05*$AY$7,((Observaciones!$F276-0.05*$AY$7)^2)/(Observaciones!$F276+0.95*$AY$7),0)</f>
        <v>0</v>
      </c>
      <c r="AV277" s="79">
        <f>0.0526*AU277*Observaciones!$F276^1.218</f>
        <v>0</v>
      </c>
      <c r="AW277" s="30"/>
      <c r="AX277" s="30"/>
      <c r="AY277" s="110"/>
      <c r="AZ277" s="41"/>
    </row>
    <row r="278" spans="2:52" s="3" customFormat="1" x14ac:dyDescent="0.3">
      <c r="B278" s="40"/>
      <c r="C278" s="78">
        <v>272</v>
      </c>
      <c r="D278" s="136">
        <f>ETo!$I277*((1-Constantes!$D$19)*ETo!$K277+ETo!$L277)</f>
        <v>3.8516224513266764</v>
      </c>
      <c r="E278" s="79">
        <f>MIN(D278*Constantes!$D$17,0.8*(H277+Observaciones!$F277-F278-G278-Constantes!$D$14))</f>
        <v>2.2598985328082934E-2</v>
      </c>
      <c r="F278" s="79">
        <f>IF(Observaciones!$F277&gt;0.05*Constantes!$D$18,((Observaciones!$F277-0.05*Constantes!$D$18)^2)/(Observaciones!$F277+0.95*Constantes!$D$18),0)</f>
        <v>0</v>
      </c>
      <c r="G278" s="79">
        <f>MAX(0,H277+Observaciones!$F277-F278-Constantes!$D$13)</f>
        <v>0</v>
      </c>
      <c r="H278" s="79">
        <f>H277+Observaciones!$F277-F278-E278-G278-I277</f>
        <v>7.5046874908284611</v>
      </c>
      <c r="I278" s="79">
        <f>MAX(0,(H278-Constantes!$D$14)*(1-EXP(-Constantes!$D$22)))</f>
        <v>1.5967314574850169E-4</v>
      </c>
      <c r="J278" s="79">
        <f t="shared" si="36"/>
        <v>60.928904475303412</v>
      </c>
      <c r="K278" s="79">
        <f>MAX(0,(J278-Constantes!$D$13)*(1-EXP(-Constantes!$D$23)))</f>
        <v>0.17173114703678841</v>
      </c>
      <c r="L278" s="79">
        <f t="shared" si="37"/>
        <v>0.1718908201825369</v>
      </c>
      <c r="M278" s="79">
        <f>0.0526*F278*Observaciones!$F277^1.218</f>
        <v>0</v>
      </c>
      <c r="N278" s="79">
        <f>M278*Constantes!$D$29</f>
        <v>0</v>
      </c>
      <c r="O278" s="79">
        <f t="shared" si="38"/>
        <v>0</v>
      </c>
      <c r="P278" s="16"/>
      <c r="Q278" s="78">
        <v>272</v>
      </c>
      <c r="R278" s="136">
        <f>ETo!$I277*((1-Constantes!$E$19)*ETo!$K277+ETo!$L277)</f>
        <v>4.2168222114183447</v>
      </c>
      <c r="S278" s="79">
        <f>MIN(R278*Constantes!$E$17,0.8*(V277+Observaciones!$F277-T278-U278-Constantes!$D$14))</f>
        <v>9.2273112133192114E-3</v>
      </c>
      <c r="T278" s="79">
        <f>IF(Observaciones!$F277&gt;0.05*Constantes!$E$18,((Observaciones!$F277-0.05*Constantes!$E$18)^2)/(Observaciones!$F277+0.95*Constantes!$E$18),0)</f>
        <v>0</v>
      </c>
      <c r="U278" s="79">
        <f>MAX(0,V277+Observaciones!$F277-T278-Constantes!$D$13)</f>
        <v>0</v>
      </c>
      <c r="V278" s="79">
        <f>V277+Observaciones!$F277-T278-S278-U278-W277</f>
        <v>7.5019139326857314</v>
      </c>
      <c r="W278" s="79">
        <f>MAX(0,(V278-Constantes!$D$14)*(1-EXP(-Constantes!$D$22)))</f>
        <v>6.5195573466740161E-5</v>
      </c>
      <c r="X278" s="79">
        <f t="shared" si="39"/>
        <v>62.510333282642897</v>
      </c>
      <c r="Y278" s="79">
        <f>MAX(0,(X278-Constantes!$D$13)*(1-EXP(-Constantes!$D$23)))</f>
        <v>0.18731334174250022</v>
      </c>
      <c r="Z278" s="79">
        <f t="shared" si="40"/>
        <v>0.18737853731596696</v>
      </c>
      <c r="AA278" s="79">
        <f>0.0526*T278*Observaciones!$F277^1.218</f>
        <v>0</v>
      </c>
      <c r="AB278" s="79">
        <f>AA278*Constantes!$E$29</f>
        <v>0</v>
      </c>
      <c r="AC278" s="79">
        <f t="shared" si="41"/>
        <v>0</v>
      </c>
      <c r="AD278" s="16"/>
      <c r="AE278" s="78">
        <v>272</v>
      </c>
      <c r="AF278" s="136">
        <f>ETo!$I277*((1-Constantes!$F$19)*ETo!$K277+ETo!$L277)</f>
        <v>4.1646508171195338</v>
      </c>
      <c r="AG278" s="79">
        <f>MIN(AF278*Constantes!$F$17,0.8*(AJ277+Observaciones!$F277-AH278-AI278-Constantes!$D$14))</f>
        <v>1.0039356926816368E-2</v>
      </c>
      <c r="AH278" s="79">
        <f>IF(Observaciones!$F277&gt;0.05*Constantes!$F$18,((Observaciones!$F277-0.05*Constantes!$F$18)^2)/(Observaciones!$F277+0.95*Constantes!$F$18),0)</f>
        <v>0</v>
      </c>
      <c r="AI278" s="79">
        <f>MAX(0,AJ277+Observaciones!$F277-AH278-Constantes!$D$13)</f>
        <v>0</v>
      </c>
      <c r="AJ278" s="79">
        <f>AJ277+Observaciones!$F277-AH278-AG278-AI278-AK277</f>
        <v>7.5020823675415027</v>
      </c>
      <c r="AK278" s="79">
        <f>MAX(0,(AJ278-Constantes!$D$14)*(1-EXP(-Constantes!$D$22)))</f>
        <v>7.0933082991326085E-5</v>
      </c>
      <c r="AL278" s="79">
        <f t="shared" si="42"/>
        <v>62.688568102376031</v>
      </c>
      <c r="AM278" s="79">
        <f>MAX(0,(AL278-Constantes!$D$13)*(1-EXP(-Constantes!$D$23)))</f>
        <v>0.18906953187355741</v>
      </c>
      <c r="AN278" s="79">
        <f t="shared" si="43"/>
        <v>0.18914046495654874</v>
      </c>
      <c r="AO278" s="79">
        <f>0.0526*AH278*Observaciones!$F277^1.218</f>
        <v>0</v>
      </c>
      <c r="AP278" s="79">
        <f>AO278*Constantes!$F$29</f>
        <v>0</v>
      </c>
      <c r="AQ278" s="79">
        <f t="shared" si="44"/>
        <v>0</v>
      </c>
      <c r="AR278" s="16"/>
      <c r="AS278" s="78">
        <v>272</v>
      </c>
      <c r="AT278" s="79">
        <f>0.0526*Observaciones!$F277^2.218</f>
        <v>0</v>
      </c>
      <c r="AU278" s="79">
        <f>IF(Observaciones!$F277&gt;0.05*$AY$7,((Observaciones!$F277-0.05*$AY$7)^2)/(Observaciones!$F277+0.95*$AY$7),0)</f>
        <v>0</v>
      </c>
      <c r="AV278" s="79">
        <f>0.0526*AU278*Observaciones!$F277^1.218</f>
        <v>0</v>
      </c>
      <c r="AW278" s="30"/>
      <c r="AX278" s="30"/>
      <c r="AY278" s="110"/>
      <c r="AZ278" s="41"/>
    </row>
    <row r="279" spans="2:52" s="3" customFormat="1" x14ac:dyDescent="0.3">
      <c r="B279" s="40"/>
      <c r="C279" s="78">
        <v>273</v>
      </c>
      <c r="D279" s="136">
        <f>ETo!$I278*((1-Constantes!$D$19)*ETo!$K278+ETo!$L278)</f>
        <v>3.9619261512944104</v>
      </c>
      <c r="E279" s="79">
        <f>MIN(D279*Constantes!$D$17,0.8*(H278+Observaciones!$F278-F279-G279-Constantes!$D$14))</f>
        <v>3.7499926627688751E-3</v>
      </c>
      <c r="F279" s="79">
        <f>IF(Observaciones!$F278&gt;0.05*Constantes!$D$18,((Observaciones!$F278-0.05*Constantes!$D$18)^2)/(Observaciones!$F278+0.95*Constantes!$D$18),0)</f>
        <v>0</v>
      </c>
      <c r="G279" s="79">
        <f>MAX(0,H278+Observaciones!$F278-F279-Constantes!$D$13)</f>
        <v>0</v>
      </c>
      <c r="H279" s="79">
        <f>H278+Observaciones!$F278-F279-E279-G279-I278</f>
        <v>7.5007778250199433</v>
      </c>
      <c r="I279" s="79">
        <f>MAX(0,(H279-Constantes!$D$14)*(1-EXP(-Constantes!$D$22)))</f>
        <v>2.6495575633373266E-5</v>
      </c>
      <c r="J279" s="79">
        <f t="shared" si="36"/>
        <v>60.757173328266624</v>
      </c>
      <c r="K279" s="79">
        <f>MAX(0,(J279-Constantes!$D$13)*(1-EXP(-Constantes!$D$23)))</f>
        <v>0.17003903914186247</v>
      </c>
      <c r="L279" s="79">
        <f t="shared" si="37"/>
        <v>0.17006553471749583</v>
      </c>
      <c r="M279" s="79">
        <f>0.0526*F279*Observaciones!$F278^1.218</f>
        <v>0</v>
      </c>
      <c r="N279" s="79">
        <f>M279*Constantes!$D$29</f>
        <v>0</v>
      </c>
      <c r="O279" s="79">
        <f t="shared" si="38"/>
        <v>0</v>
      </c>
      <c r="P279" s="16"/>
      <c r="Q279" s="78">
        <v>273</v>
      </c>
      <c r="R279" s="136">
        <f>ETo!$I278*((1-Constantes!$E$19)*ETo!$K278+ETo!$L278)</f>
        <v>4.3358992963063354</v>
      </c>
      <c r="S279" s="79">
        <f>MIN(R279*Constantes!$E$17,0.8*(V278+Observaciones!$F278-T279-U279-Constantes!$D$14))</f>
        <v>1.5311461485850943E-3</v>
      </c>
      <c r="T279" s="79">
        <f>IF(Observaciones!$F278&gt;0.05*Constantes!$E$18,((Observaciones!$F278-0.05*Constantes!$E$18)^2)/(Observaciones!$F278+0.95*Constantes!$E$18),0)</f>
        <v>0</v>
      </c>
      <c r="U279" s="79">
        <f>MAX(0,V278+Observaciones!$F278-T279-Constantes!$D$13)</f>
        <v>0</v>
      </c>
      <c r="V279" s="79">
        <f>V278+Observaciones!$F278-T279-S279-U279-W278</f>
        <v>7.5003175909636797</v>
      </c>
      <c r="W279" s="79">
        <f>MAX(0,(V279-Constantes!$D$14)*(1-EXP(-Constantes!$D$22)))</f>
        <v>1.0818314123225597E-5</v>
      </c>
      <c r="X279" s="79">
        <f t="shared" si="39"/>
        <v>62.323019940900394</v>
      </c>
      <c r="Y279" s="79">
        <f>MAX(0,(X279-Constantes!$D$13)*(1-EXP(-Constantes!$D$23)))</f>
        <v>0.18546769877174926</v>
      </c>
      <c r="Z279" s="79">
        <f t="shared" si="40"/>
        <v>0.18547851708587249</v>
      </c>
      <c r="AA279" s="79">
        <f>0.0526*T279*Observaciones!$F278^1.218</f>
        <v>0</v>
      </c>
      <c r="AB279" s="79">
        <f>AA279*Constantes!$E$29</f>
        <v>0</v>
      </c>
      <c r="AC279" s="79">
        <f t="shared" si="41"/>
        <v>0</v>
      </c>
      <c r="AD279" s="16"/>
      <c r="AE279" s="78">
        <v>273</v>
      </c>
      <c r="AF279" s="136">
        <f>ETo!$I278*((1-Constantes!$F$19)*ETo!$K278+ETo!$L278)</f>
        <v>4.2824745613046309</v>
      </c>
      <c r="AG279" s="79">
        <f>MIN(AF279*Constantes!$F$17,0.8*(AJ278+Observaciones!$F278-AH279-AI279-Constantes!$D$14))</f>
        <v>1.6658940332021643E-3</v>
      </c>
      <c r="AH279" s="79">
        <f>IF(Observaciones!$F278&gt;0.05*Constantes!$F$18,((Observaciones!$F278-0.05*Constantes!$F$18)^2)/(Observaciones!$F278+0.95*Constantes!$F$18),0)</f>
        <v>0</v>
      </c>
      <c r="AI279" s="79">
        <f>MAX(0,AJ278+Observaciones!$F278-AH279-Constantes!$D$13)</f>
        <v>0</v>
      </c>
      <c r="AJ279" s="79">
        <f>AJ278+Observaciones!$F278-AH279-AG279-AI279-AK278</f>
        <v>7.5003455404253092</v>
      </c>
      <c r="AK279" s="79">
        <f>MAX(0,(AJ279-Constantes!$D$14)*(1-EXP(-Constantes!$D$22)))</f>
        <v>1.177037539090188E-5</v>
      </c>
      <c r="AL279" s="79">
        <f t="shared" si="42"/>
        <v>62.499498570502475</v>
      </c>
      <c r="AM279" s="79">
        <f>MAX(0,(AL279-Constantes!$D$13)*(1-EXP(-Constantes!$D$23)))</f>
        <v>0.18720658474315327</v>
      </c>
      <c r="AN279" s="79">
        <f t="shared" si="43"/>
        <v>0.18721835511854418</v>
      </c>
      <c r="AO279" s="79">
        <f>0.0526*AH279*Observaciones!$F278^1.218</f>
        <v>0</v>
      </c>
      <c r="AP279" s="79">
        <f>AO279*Constantes!$F$29</f>
        <v>0</v>
      </c>
      <c r="AQ279" s="79">
        <f t="shared" si="44"/>
        <v>0</v>
      </c>
      <c r="AR279" s="16"/>
      <c r="AS279" s="78">
        <v>273</v>
      </c>
      <c r="AT279" s="79">
        <f>0.0526*Observaciones!$F278^2.218</f>
        <v>0</v>
      </c>
      <c r="AU279" s="79">
        <f>IF(Observaciones!$F278&gt;0.05*$AY$7,((Observaciones!$F278-0.05*$AY$7)^2)/(Observaciones!$F278+0.95*$AY$7),0)</f>
        <v>0</v>
      </c>
      <c r="AV279" s="79">
        <f>0.0526*AU279*Observaciones!$F278^1.218</f>
        <v>0</v>
      </c>
      <c r="AW279" s="30"/>
      <c r="AX279" s="30"/>
      <c r="AY279" s="110"/>
      <c r="AZ279" s="41"/>
    </row>
    <row r="280" spans="2:52" s="3" customFormat="1" x14ac:dyDescent="0.3">
      <c r="B280" s="40"/>
      <c r="C280" s="78">
        <v>274</v>
      </c>
      <c r="D280" s="136">
        <f>ETo!$I279*((1-Constantes!$D$19)*ETo!$K279+ETo!$L279)</f>
        <v>3.8747892628172647</v>
      </c>
      <c r="E280" s="79">
        <f>MIN(D280*Constantes!$D$17,0.8*(H279+Observaciones!$F279-F280-G280-Constantes!$D$14))</f>
        <v>6.2226001595462328E-4</v>
      </c>
      <c r="F280" s="79">
        <f>IF(Observaciones!$F279&gt;0.05*Constantes!$D$18,((Observaciones!$F279-0.05*Constantes!$D$18)^2)/(Observaciones!$F279+0.95*Constantes!$D$18),0)</f>
        <v>0</v>
      </c>
      <c r="G280" s="79">
        <f>MAX(0,H279+Observaciones!$F279-F280-Constantes!$D$13)</f>
        <v>0</v>
      </c>
      <c r="H280" s="79">
        <f>H279+Observaciones!$F279-F280-E280-G280-I279</f>
        <v>7.5001290694283558</v>
      </c>
      <c r="I280" s="79">
        <f>MAX(0,(H280-Constantes!$D$14)*(1-EXP(-Constantes!$D$22)))</f>
        <v>4.3965785533693928E-6</v>
      </c>
      <c r="J280" s="79">
        <f t="shared" si="36"/>
        <v>60.587134289124762</v>
      </c>
      <c r="K280" s="79">
        <f>MAX(0,(J280-Constantes!$D$13)*(1-EXP(-Constantes!$D$23)))</f>
        <v>0.16836360398905392</v>
      </c>
      <c r="L280" s="79">
        <f t="shared" si="37"/>
        <v>0.16836800056760728</v>
      </c>
      <c r="M280" s="79">
        <f>0.0526*F280*Observaciones!$F279^1.218</f>
        <v>0</v>
      </c>
      <c r="N280" s="79">
        <f>M280*Constantes!$D$29</f>
        <v>0</v>
      </c>
      <c r="O280" s="79">
        <f t="shared" si="38"/>
        <v>0</v>
      </c>
      <c r="P280" s="16"/>
      <c r="Q280" s="78">
        <v>274</v>
      </c>
      <c r="R280" s="136">
        <f>ETo!$I279*((1-Constantes!$E$19)*ETo!$K279+ETo!$L279)</f>
        <v>4.2415596541964291</v>
      </c>
      <c r="S280" s="79">
        <f>MIN(R280*Constantes!$E$17,0.8*(V279+Observaciones!$F279-T280-U280-Constantes!$D$14))</f>
        <v>2.5407277094373625E-4</v>
      </c>
      <c r="T280" s="79">
        <f>IF(Observaciones!$F279&gt;0.05*Constantes!$E$18,((Observaciones!$F279-0.05*Constantes!$E$18)^2)/(Observaciones!$F279+0.95*Constantes!$E$18),0)</f>
        <v>0</v>
      </c>
      <c r="U280" s="79">
        <f>MAX(0,V279+Observaciones!$F279-T280-Constantes!$D$13)</f>
        <v>0</v>
      </c>
      <c r="V280" s="79">
        <f>V279+Observaciones!$F279-T280-S280-U280-W279</f>
        <v>7.5000526998786121</v>
      </c>
      <c r="W280" s="79">
        <f>MAX(0,(V280-Constantes!$D$14)*(1-EXP(-Constantes!$D$22)))</f>
        <v>1.7951513307437142E-6</v>
      </c>
      <c r="X280" s="79">
        <f t="shared" si="39"/>
        <v>62.137552242128642</v>
      </c>
      <c r="Y280" s="79">
        <f>MAX(0,(X280-Constantes!$D$13)*(1-EXP(-Constantes!$D$23)))</f>
        <v>0.18364024136078699</v>
      </c>
      <c r="Z280" s="79">
        <f t="shared" si="40"/>
        <v>0.18364203651211775</v>
      </c>
      <c r="AA280" s="79">
        <f>0.0526*T280*Observaciones!$F279^1.218</f>
        <v>0</v>
      </c>
      <c r="AB280" s="79">
        <f>AA280*Constantes!$E$29</f>
        <v>0</v>
      </c>
      <c r="AC280" s="79">
        <f t="shared" si="41"/>
        <v>0</v>
      </c>
      <c r="AD280" s="16"/>
      <c r="AE280" s="78">
        <v>274</v>
      </c>
      <c r="AF280" s="136">
        <f>ETo!$I279*((1-Constantes!$F$19)*ETo!$K279+ETo!$L279)</f>
        <v>4.189163883999405</v>
      </c>
      <c r="AG280" s="79">
        <f>MIN(AF280*Constantes!$F$17,0.8*(AJ279+Observaciones!$F279-AH280-AI280-Constantes!$D$14))</f>
        <v>2.7643234024736784E-4</v>
      </c>
      <c r="AH280" s="79">
        <f>IF(Observaciones!$F279&gt;0.05*Constantes!$F$18,((Observaciones!$F279-0.05*Constantes!$F$18)^2)/(Observaciones!$F279+0.95*Constantes!$F$18),0)</f>
        <v>0</v>
      </c>
      <c r="AI280" s="79">
        <f>MAX(0,AJ279+Observaciones!$F279-AH280-Constantes!$D$13)</f>
        <v>0</v>
      </c>
      <c r="AJ280" s="79">
        <f>AJ279+Observaciones!$F279-AH280-AG280-AI280-AK279</f>
        <v>7.5000573377096709</v>
      </c>
      <c r="AK280" s="79">
        <f>MAX(0,(AJ280-Constantes!$D$14)*(1-EXP(-Constantes!$D$22)))</f>
        <v>1.9531328824311559E-6</v>
      </c>
      <c r="AL280" s="79">
        <f t="shared" si="42"/>
        <v>62.312291985759323</v>
      </c>
      <c r="AM280" s="79">
        <f>MAX(0,(AL280-Constantes!$D$13)*(1-EXP(-Constantes!$D$23)))</f>
        <v>0.18536199367454445</v>
      </c>
      <c r="AN280" s="79">
        <f t="shared" si="43"/>
        <v>0.18536394680742688</v>
      </c>
      <c r="AO280" s="79">
        <f>0.0526*AH280*Observaciones!$F279^1.218</f>
        <v>0</v>
      </c>
      <c r="AP280" s="79">
        <f>AO280*Constantes!$F$29</f>
        <v>0</v>
      </c>
      <c r="AQ280" s="79">
        <f t="shared" si="44"/>
        <v>0</v>
      </c>
      <c r="AR280" s="16"/>
      <c r="AS280" s="78">
        <v>274</v>
      </c>
      <c r="AT280" s="79">
        <f>0.0526*Observaciones!$F279^2.218</f>
        <v>0</v>
      </c>
      <c r="AU280" s="79">
        <f>IF(Observaciones!$F279&gt;0.05*$AY$7,((Observaciones!$F279-0.05*$AY$7)^2)/(Observaciones!$F279+0.95*$AY$7),0)</f>
        <v>0</v>
      </c>
      <c r="AV280" s="79">
        <f>0.0526*AU280*Observaciones!$F279^1.218</f>
        <v>0</v>
      </c>
      <c r="AW280" s="30"/>
      <c r="AX280" s="30"/>
      <c r="AY280" s="110"/>
      <c r="AZ280" s="41"/>
    </row>
    <row r="281" spans="2:52" s="3" customFormat="1" x14ac:dyDescent="0.3">
      <c r="B281" s="40"/>
      <c r="C281" s="78">
        <v>275</v>
      </c>
      <c r="D281" s="136">
        <f>ETo!$I280*((1-Constantes!$D$19)*ETo!$K280+ETo!$L280)</f>
        <v>3.9809165680952128</v>
      </c>
      <c r="E281" s="79">
        <f>MIN(D281*Constantes!$D$17,0.8*(H280+Observaciones!$F280-F281-G281-Constantes!$D$14))</f>
        <v>1.0325554268462157E-4</v>
      </c>
      <c r="F281" s="79">
        <f>IF(Observaciones!$F280&gt;0.05*Constantes!$D$18,((Observaciones!$F280-0.05*Constantes!$D$18)^2)/(Observaciones!$F280+0.95*Constantes!$D$18),0)</f>
        <v>0</v>
      </c>
      <c r="G281" s="79">
        <f>MAX(0,H280+Observaciones!$F280-F281-Constantes!$D$13)</f>
        <v>0</v>
      </c>
      <c r="H281" s="79">
        <f>H280+Observaciones!$F280-F281-E281-G281-I280</f>
        <v>7.5000214173071171</v>
      </c>
      <c r="I281" s="79">
        <f>MAX(0,(H281-Constantes!$D$14)*(1-EXP(-Constantes!$D$22)))</f>
        <v>7.2955210495358448E-7</v>
      </c>
      <c r="J281" s="79">
        <f t="shared" si="36"/>
        <v>60.418770685135705</v>
      </c>
      <c r="K281" s="79">
        <f>MAX(0,(J281-Constantes!$D$13)*(1-EXP(-Constantes!$D$23)))</f>
        <v>0.16670467729786353</v>
      </c>
      <c r="L281" s="79">
        <f t="shared" si="37"/>
        <v>0.16670540684996848</v>
      </c>
      <c r="M281" s="79">
        <f>0.0526*F281*Observaciones!$F280^1.218</f>
        <v>0</v>
      </c>
      <c r="N281" s="79">
        <f>M281*Constantes!$D$29</f>
        <v>0</v>
      </c>
      <c r="O281" s="79">
        <f t="shared" si="38"/>
        <v>0</v>
      </c>
      <c r="P281" s="16"/>
      <c r="Q281" s="78">
        <v>275</v>
      </c>
      <c r="R281" s="136">
        <f>ETo!$I280*((1-Constantes!$E$19)*ETo!$K280+ETo!$L280)</f>
        <v>4.356128814623947</v>
      </c>
      <c r="S281" s="79">
        <f>MIN(R281*Constantes!$E$17,0.8*(V280+Observaciones!$F280-T281-U281-Constantes!$D$14))</f>
        <v>4.2159902889693512E-5</v>
      </c>
      <c r="T281" s="79">
        <f>IF(Observaciones!$F280&gt;0.05*Constantes!$E$18,((Observaciones!$F280-0.05*Constantes!$E$18)^2)/(Observaciones!$F280+0.95*Constantes!$E$18),0)</f>
        <v>0</v>
      </c>
      <c r="U281" s="79">
        <f>MAX(0,V280+Observaciones!$F280-T281-Constantes!$D$13)</f>
        <v>0</v>
      </c>
      <c r="V281" s="79">
        <f>V280+Observaciones!$F280-T281-S281-U281-W280</f>
        <v>7.5000087448243917</v>
      </c>
      <c r="W281" s="79">
        <f>MAX(0,(V281-Constantes!$D$14)*(1-EXP(-Constantes!$D$22)))</f>
        <v>2.978808216897595E-7</v>
      </c>
      <c r="X281" s="79">
        <f t="shared" si="39"/>
        <v>61.953912000767858</v>
      </c>
      <c r="Y281" s="79">
        <f>MAX(0,(X281-Constantes!$D$13)*(1-EXP(-Constantes!$D$23)))</f>
        <v>0.18183079032296143</v>
      </c>
      <c r="Z281" s="79">
        <f t="shared" si="40"/>
        <v>0.18183108820378313</v>
      </c>
      <c r="AA281" s="79">
        <f>0.0526*T281*Observaciones!$F280^1.218</f>
        <v>0</v>
      </c>
      <c r="AB281" s="79">
        <f>AA281*Constantes!$E$29</f>
        <v>0</v>
      </c>
      <c r="AC281" s="79">
        <f t="shared" si="41"/>
        <v>0</v>
      </c>
      <c r="AD281" s="16"/>
      <c r="AE281" s="78">
        <v>275</v>
      </c>
      <c r="AF281" s="136">
        <f>ETo!$I280*((1-Constantes!$F$19)*ETo!$K280+ETo!$L280)</f>
        <v>4.3025270651198424</v>
      </c>
      <c r="AG281" s="79">
        <f>MIN(AF281*Constantes!$F$17,0.8*(AJ280+Observaciones!$F280-AH281-AI281-Constantes!$D$14))</f>
        <v>4.5870167736694617E-5</v>
      </c>
      <c r="AH281" s="79">
        <f>IF(Observaciones!$F280&gt;0.05*Constantes!$F$18,((Observaciones!$F280-0.05*Constantes!$F$18)^2)/(Observaciones!$F280+0.95*Constantes!$F$18),0)</f>
        <v>0</v>
      </c>
      <c r="AI281" s="79">
        <f>MAX(0,AJ280+Observaciones!$F280-AH281-Constantes!$D$13)</f>
        <v>0</v>
      </c>
      <c r="AJ281" s="79">
        <f>AJ280+Observaciones!$F280-AH281-AG281-AI281-AK280</f>
        <v>7.5000095144090517</v>
      </c>
      <c r="AK281" s="79">
        <f>MAX(0,(AJ281-Constantes!$D$14)*(1-EXP(-Constantes!$D$22)))</f>
        <v>3.2409570041243825E-7</v>
      </c>
      <c r="AL281" s="79">
        <f t="shared" si="42"/>
        <v>62.126929992084776</v>
      </c>
      <c r="AM281" s="79">
        <f>MAX(0,(AL281-Constantes!$D$13)*(1-EXP(-Constantes!$D$23)))</f>
        <v>0.18353557780108193</v>
      </c>
      <c r="AN281" s="79">
        <f t="shared" si="43"/>
        <v>0.18353590189678234</v>
      </c>
      <c r="AO281" s="79">
        <f>0.0526*AH281*Observaciones!$F280^1.218</f>
        <v>0</v>
      </c>
      <c r="AP281" s="79">
        <f>AO281*Constantes!$F$29</f>
        <v>0</v>
      </c>
      <c r="AQ281" s="79">
        <f t="shared" si="44"/>
        <v>0</v>
      </c>
      <c r="AR281" s="16"/>
      <c r="AS281" s="78">
        <v>275</v>
      </c>
      <c r="AT281" s="79">
        <f>0.0526*Observaciones!$F280^2.218</f>
        <v>0</v>
      </c>
      <c r="AU281" s="79">
        <f>IF(Observaciones!$F280&gt;0.05*$AY$7,((Observaciones!$F280-0.05*$AY$7)^2)/(Observaciones!$F280+0.95*$AY$7),0)</f>
        <v>0</v>
      </c>
      <c r="AV281" s="79">
        <f>0.0526*AU281*Observaciones!$F280^1.218</f>
        <v>0</v>
      </c>
      <c r="AW281" s="30"/>
      <c r="AX281" s="30"/>
      <c r="AY281" s="110"/>
      <c r="AZ281" s="41"/>
    </row>
    <row r="282" spans="2:52" s="3" customFormat="1" x14ac:dyDescent="0.3">
      <c r="B282" s="40"/>
      <c r="C282" s="78">
        <v>276</v>
      </c>
      <c r="D282" s="136">
        <f>ETo!$I281*((1-Constantes!$D$19)*ETo!$K281+ETo!$L281)</f>
        <v>3.9547862168362262</v>
      </c>
      <c r="E282" s="79">
        <f>MIN(D282*Constantes!$D$17,0.8*(H281+Observaciones!$F281-F282-G282-Constantes!$D$14))</f>
        <v>1.7133845693706463E-5</v>
      </c>
      <c r="F282" s="79">
        <f>IF(Observaciones!$F281&gt;0.05*Constantes!$D$18,((Observaciones!$F281-0.05*Constantes!$D$18)^2)/(Observaciones!$F281+0.95*Constantes!$D$18),0)</f>
        <v>0</v>
      </c>
      <c r="G282" s="79">
        <f>MAX(0,H281+Observaciones!$F281-F282-Constantes!$D$13)</f>
        <v>0</v>
      </c>
      <c r="H282" s="79">
        <f>H281+Observaciones!$F281-F282-E282-G282-I281</f>
        <v>7.5000035539093188</v>
      </c>
      <c r="I282" s="79">
        <f>MAX(0,(H282-Constantes!$D$14)*(1-EXP(-Constantes!$D$22)))</f>
        <v>1.2105919806761679E-7</v>
      </c>
      <c r="J282" s="79">
        <f t="shared" si="36"/>
        <v>60.25206600783784</v>
      </c>
      <c r="K282" s="79">
        <f>MAX(0,(J282-Constantes!$D$13)*(1-EXP(-Constantes!$D$23)))</f>
        <v>0.16506209640648703</v>
      </c>
      <c r="L282" s="79">
        <f t="shared" si="37"/>
        <v>0.16506221746568508</v>
      </c>
      <c r="M282" s="79">
        <f>0.0526*F282*Observaciones!$F281^1.218</f>
        <v>0</v>
      </c>
      <c r="N282" s="79">
        <f>M282*Constantes!$D$29</f>
        <v>0</v>
      </c>
      <c r="O282" s="79">
        <f t="shared" si="38"/>
        <v>0</v>
      </c>
      <c r="P282" s="16"/>
      <c r="Q282" s="78">
        <v>276</v>
      </c>
      <c r="R282" s="136">
        <f>ETo!$I281*((1-Constantes!$E$19)*ETo!$K281+ETo!$L281)</f>
        <v>4.3277694776511897</v>
      </c>
      <c r="S282" s="79">
        <f>MIN(R282*Constantes!$E$17,0.8*(V281+Observaciones!$F281-T282-U282-Constantes!$D$14))</f>
        <v>6.9958595133812201E-6</v>
      </c>
      <c r="T282" s="79">
        <f>IF(Observaciones!$F281&gt;0.05*Constantes!$E$18,((Observaciones!$F281-0.05*Constantes!$E$18)^2)/(Observaciones!$F281+0.95*Constantes!$E$18),0)</f>
        <v>0</v>
      </c>
      <c r="U282" s="79">
        <f>MAX(0,V281+Observaciones!$F281-T282-Constantes!$D$13)</f>
        <v>0</v>
      </c>
      <c r="V282" s="79">
        <f>V281+Observaciones!$F281-T282-S282-U282-W281</f>
        <v>7.5000014510840574</v>
      </c>
      <c r="W282" s="79">
        <f>MAX(0,(V282-Constantes!$D$14)*(1-EXP(-Constantes!$D$22)))</f>
        <v>4.9429250032237676E-8</v>
      </c>
      <c r="X282" s="79">
        <f t="shared" si="39"/>
        <v>61.772081210444895</v>
      </c>
      <c r="Y282" s="79">
        <f>MAX(0,(X282-Constantes!$D$13)*(1-EXP(-Constantes!$D$23)))</f>
        <v>0.18003916823718921</v>
      </c>
      <c r="Z282" s="79">
        <f t="shared" si="40"/>
        <v>0.18003921766643924</v>
      </c>
      <c r="AA282" s="79">
        <f>0.0526*T282*Observaciones!$F281^1.218</f>
        <v>0</v>
      </c>
      <c r="AB282" s="79">
        <f>AA282*Constantes!$E$29</f>
        <v>0</v>
      </c>
      <c r="AC282" s="79">
        <f t="shared" si="41"/>
        <v>0</v>
      </c>
      <c r="AD282" s="16"/>
      <c r="AE282" s="78">
        <v>276</v>
      </c>
      <c r="AF282" s="136">
        <f>ETo!$I281*((1-Constantes!$F$19)*ETo!$K281+ETo!$L281)</f>
        <v>4.2744861546776241</v>
      </c>
      <c r="AG282" s="79">
        <f>MIN(AF282*Constantes!$F$17,0.8*(AJ281+Observaciones!$F281-AH282-AI282-Constantes!$D$14))</f>
        <v>7.6115272413801449E-6</v>
      </c>
      <c r="AH282" s="79">
        <f>IF(Observaciones!$F281&gt;0.05*Constantes!$F$18,((Observaciones!$F281-0.05*Constantes!$F$18)^2)/(Observaciones!$F281+0.95*Constantes!$F$18),0)</f>
        <v>0</v>
      </c>
      <c r="AI282" s="79">
        <f>MAX(0,AJ281+Observaciones!$F281-AH282-Constantes!$D$13)</f>
        <v>0</v>
      </c>
      <c r="AJ282" s="79">
        <f>AJ281+Observaciones!$F281-AH282-AG282-AI282-AK281</f>
        <v>7.5000015787861098</v>
      </c>
      <c r="AK282" s="79">
        <f>MAX(0,(AJ282-Constantes!$D$14)*(1-EXP(-Constantes!$D$22)))</f>
        <v>5.3779250743815512E-8</v>
      </c>
      <c r="AL282" s="79">
        <f t="shared" si="42"/>
        <v>61.943394414283695</v>
      </c>
      <c r="AM282" s="79">
        <f>MAX(0,(AL282-Constantes!$D$13)*(1-EXP(-Constantes!$D$23)))</f>
        <v>0.18172715803823905</v>
      </c>
      <c r="AN282" s="79">
        <f t="shared" si="43"/>
        <v>0.1817272118174898</v>
      </c>
      <c r="AO282" s="79">
        <f>0.0526*AH282*Observaciones!$F281^1.218</f>
        <v>0</v>
      </c>
      <c r="AP282" s="79">
        <f>AO282*Constantes!$F$29</f>
        <v>0</v>
      </c>
      <c r="AQ282" s="79">
        <f t="shared" si="44"/>
        <v>0</v>
      </c>
      <c r="AR282" s="16"/>
      <c r="AS282" s="78">
        <v>276</v>
      </c>
      <c r="AT282" s="79">
        <f>0.0526*Observaciones!$F281^2.218</f>
        <v>0</v>
      </c>
      <c r="AU282" s="79">
        <f>IF(Observaciones!$F281&gt;0.05*$AY$7,((Observaciones!$F281-0.05*$AY$7)^2)/(Observaciones!$F281+0.95*$AY$7),0)</f>
        <v>0</v>
      </c>
      <c r="AV282" s="79">
        <f>0.0526*AU282*Observaciones!$F281^1.218</f>
        <v>0</v>
      </c>
      <c r="AW282" s="30"/>
      <c r="AX282" s="30"/>
      <c r="AY282" s="110"/>
      <c r="AZ282" s="41"/>
    </row>
    <row r="283" spans="2:52" s="3" customFormat="1" x14ac:dyDescent="0.3">
      <c r="B283" s="40"/>
      <c r="C283" s="78">
        <v>277</v>
      </c>
      <c r="D283" s="136">
        <f>ETo!$I282*((1-Constantes!$D$19)*ETo!$K282+ETo!$L282)</f>
        <v>3.5600809611189188</v>
      </c>
      <c r="E283" s="79">
        <f>MIN(D283*Constantes!$D$17,0.8*(H282+Observaciones!$F282-F283-G283-Constantes!$D$14))</f>
        <v>2.8431274550655418E-6</v>
      </c>
      <c r="F283" s="79">
        <f>IF(Observaciones!$F282&gt;0.05*Constantes!$D$18,((Observaciones!$F282-0.05*Constantes!$D$18)^2)/(Observaciones!$F282+0.95*Constantes!$D$18),0)</f>
        <v>0</v>
      </c>
      <c r="G283" s="79">
        <f>MAX(0,H282+Observaciones!$F282-F283-Constantes!$D$13)</f>
        <v>0</v>
      </c>
      <c r="H283" s="79">
        <f>H282+Observaciones!$F282-F283-E283-G283-I282</f>
        <v>7.5000005897226654</v>
      </c>
      <c r="I283" s="79">
        <f>MAX(0,(H283-Constantes!$D$14)*(1-EXP(-Constantes!$D$22)))</f>
        <v>2.0088118898634236E-8</v>
      </c>
      <c r="J283" s="79">
        <f t="shared" si="36"/>
        <v>60.087003911431353</v>
      </c>
      <c r="K283" s="79">
        <f>MAX(0,(J283-Constantes!$D$13)*(1-EXP(-Constantes!$D$23)))</f>
        <v>0.16343570025586554</v>
      </c>
      <c r="L283" s="79">
        <f t="shared" si="37"/>
        <v>0.16343572034398443</v>
      </c>
      <c r="M283" s="79">
        <f>0.0526*F283*Observaciones!$F282^1.218</f>
        <v>0</v>
      </c>
      <c r="N283" s="79">
        <f>M283*Constantes!$D$29</f>
        <v>0</v>
      </c>
      <c r="O283" s="79">
        <f t="shared" si="38"/>
        <v>0</v>
      </c>
      <c r="P283" s="16"/>
      <c r="Q283" s="78">
        <v>277</v>
      </c>
      <c r="R283" s="136">
        <f>ETo!$I282*((1-Constantes!$E$19)*ETo!$K282+ETo!$L282)</f>
        <v>3.8989023558243696</v>
      </c>
      <c r="S283" s="79">
        <f>MIN(R283*Constantes!$E$17,0.8*(V282+Observaciones!$F282-T283-U283-Constantes!$D$14))</f>
        <v>1.1608672458862657E-6</v>
      </c>
      <c r="T283" s="79">
        <f>IF(Observaciones!$F282&gt;0.05*Constantes!$E$18,((Observaciones!$F282-0.05*Constantes!$E$18)^2)/(Observaciones!$F282+0.95*Constantes!$E$18),0)</f>
        <v>0</v>
      </c>
      <c r="U283" s="79">
        <f>MAX(0,V282+Observaciones!$F282-T283-Constantes!$D$13)</f>
        <v>0</v>
      </c>
      <c r="V283" s="79">
        <f>V282+Observaciones!$F282-T283-S283-U283-W282</f>
        <v>7.5000002407875614</v>
      </c>
      <c r="W283" s="79">
        <f>MAX(0,(V283-Constantes!$D$14)*(1-EXP(-Constantes!$D$22)))</f>
        <v>8.2021082920574211E-9</v>
      </c>
      <c r="X283" s="79">
        <f t="shared" si="39"/>
        <v>61.592042042207709</v>
      </c>
      <c r="Y283" s="79">
        <f>MAX(0,(X283-Constantes!$D$13)*(1-EXP(-Constantes!$D$23)))</f>
        <v>0.17826519943055927</v>
      </c>
      <c r="Z283" s="79">
        <f t="shared" si="40"/>
        <v>0.17826520763266757</v>
      </c>
      <c r="AA283" s="79">
        <f>0.0526*T283*Observaciones!$F282^1.218</f>
        <v>0</v>
      </c>
      <c r="AB283" s="79">
        <f>AA283*Constantes!$E$29</f>
        <v>0</v>
      </c>
      <c r="AC283" s="79">
        <f t="shared" si="41"/>
        <v>0</v>
      </c>
      <c r="AD283" s="16"/>
      <c r="AE283" s="78">
        <v>277</v>
      </c>
      <c r="AF283" s="136">
        <f>ETo!$I282*((1-Constantes!$F$19)*ETo!$K282+ETo!$L282)</f>
        <v>3.8504992994378764</v>
      </c>
      <c r="AG283" s="79">
        <f>MIN(AF283*Constantes!$F$17,0.8*(AJ282+Observaciones!$F282-AH283-AI283-Constantes!$D$14))</f>
        <v>1.2630288878767715E-6</v>
      </c>
      <c r="AH283" s="79">
        <f>IF(Observaciones!$F282&gt;0.05*Constantes!$F$18,((Observaciones!$F282-0.05*Constantes!$F$18)^2)/(Observaciones!$F282+0.95*Constantes!$F$18),0)</f>
        <v>0</v>
      </c>
      <c r="AI283" s="79">
        <f>MAX(0,AJ282+Observaciones!$F282-AH283-Constantes!$D$13)</f>
        <v>0</v>
      </c>
      <c r="AJ283" s="79">
        <f>AJ282+Observaciones!$F282-AH283-AG283-AI283-AK282</f>
        <v>7.5000002619779718</v>
      </c>
      <c r="AK283" s="79">
        <f>MAX(0,(AJ283-Constantes!$D$14)*(1-EXP(-Constantes!$D$22)))</f>
        <v>8.9239314589867729E-9</v>
      </c>
      <c r="AL283" s="79">
        <f t="shared" si="42"/>
        <v>61.761667256245453</v>
      </c>
      <c r="AM283" s="79">
        <f>MAX(0,(AL283-Constantes!$D$13)*(1-EXP(-Constantes!$D$23)))</f>
        <v>0.17993655706605147</v>
      </c>
      <c r="AN283" s="79">
        <f t="shared" si="43"/>
        <v>0.17993656598998292</v>
      </c>
      <c r="AO283" s="79">
        <f>0.0526*AH283*Observaciones!$F282^1.218</f>
        <v>0</v>
      </c>
      <c r="AP283" s="79">
        <f>AO283*Constantes!$F$29</f>
        <v>0</v>
      </c>
      <c r="AQ283" s="79">
        <f t="shared" si="44"/>
        <v>0</v>
      </c>
      <c r="AR283" s="16"/>
      <c r="AS283" s="78">
        <v>277</v>
      </c>
      <c r="AT283" s="79">
        <f>0.0526*Observaciones!$F282^2.218</f>
        <v>0</v>
      </c>
      <c r="AU283" s="79">
        <f>IF(Observaciones!$F282&gt;0.05*$AY$7,((Observaciones!$F282-0.05*$AY$7)^2)/(Observaciones!$F282+0.95*$AY$7),0)</f>
        <v>0</v>
      </c>
      <c r="AV283" s="79">
        <f>0.0526*AU283*Observaciones!$F282^1.218</f>
        <v>0</v>
      </c>
      <c r="AW283" s="30"/>
      <c r="AX283" s="30"/>
      <c r="AY283" s="110"/>
      <c r="AZ283" s="41"/>
    </row>
    <row r="284" spans="2:52" s="3" customFormat="1" x14ac:dyDescent="0.3">
      <c r="B284" s="40"/>
      <c r="C284" s="78">
        <v>278</v>
      </c>
      <c r="D284" s="136">
        <f>ETo!$I283*((1-Constantes!$D$19)*ETo!$K283+ETo!$L283)</f>
        <v>4.0135040309087548</v>
      </c>
      <c r="E284" s="79">
        <f>MIN(D284*Constantes!$D$17,0.8*(H283+Observaciones!$F283-F284-G284-Constantes!$D$14))</f>
        <v>4.7177813229382086E-7</v>
      </c>
      <c r="F284" s="79">
        <f>IF(Observaciones!$F283&gt;0.05*Constantes!$D$18,((Observaciones!$F283-0.05*Constantes!$D$18)^2)/(Observaciones!$F283+0.95*Constantes!$D$18),0)</f>
        <v>0</v>
      </c>
      <c r="G284" s="79">
        <f>MAX(0,H283+Observaciones!$F283-F284-Constantes!$D$13)</f>
        <v>0</v>
      </c>
      <c r="H284" s="79">
        <f>H283+Observaciones!$F283-F284-E284-G284-I283</f>
        <v>7.5000000978564145</v>
      </c>
      <c r="I284" s="79">
        <f>MAX(0,(H284-Constantes!$D$14)*(1-EXP(-Constantes!$D$22)))</f>
        <v>3.3333487170446387E-9</v>
      </c>
      <c r="J284" s="79">
        <f t="shared" si="36"/>
        <v>59.923568211175485</v>
      </c>
      <c r="K284" s="79">
        <f>MAX(0,(J284-Constantes!$D$13)*(1-EXP(-Constantes!$D$23)))</f>
        <v>0.16182532937389349</v>
      </c>
      <c r="L284" s="79">
        <f t="shared" si="37"/>
        <v>0.1618253327072422</v>
      </c>
      <c r="M284" s="79">
        <f>0.0526*F284*Observaciones!$F283^1.218</f>
        <v>0</v>
      </c>
      <c r="N284" s="79">
        <f>M284*Constantes!$D$29</f>
        <v>0</v>
      </c>
      <c r="O284" s="79">
        <f t="shared" si="38"/>
        <v>0</v>
      </c>
      <c r="P284" s="16"/>
      <c r="Q284" s="78">
        <v>278</v>
      </c>
      <c r="R284" s="136">
        <f>ETo!$I283*((1-Constantes!$E$19)*ETo!$K283+ETo!$L283)</f>
        <v>4.3909255969502716</v>
      </c>
      <c r="S284" s="79">
        <f>MIN(R284*Constantes!$E$17,0.8*(V283+Observaciones!$F283-T284-U284-Constantes!$D$14))</f>
        <v>1.9263004915615057E-7</v>
      </c>
      <c r="T284" s="79">
        <f>IF(Observaciones!$F283&gt;0.05*Constantes!$E$18,((Observaciones!$F283-0.05*Constantes!$E$18)^2)/(Observaciones!$F283+0.95*Constantes!$E$18),0)</f>
        <v>0</v>
      </c>
      <c r="U284" s="79">
        <f>MAX(0,V283+Observaciones!$F283-T284-Constantes!$D$13)</f>
        <v>0</v>
      </c>
      <c r="V284" s="79">
        <f>V283+Observaciones!$F283-T284-S284-U284-W283</f>
        <v>7.5000000399554043</v>
      </c>
      <c r="W284" s="79">
        <f>MAX(0,(V284-Constantes!$D$14)*(1-EXP(-Constantes!$D$22)))</f>
        <v>1.361027750378417E-9</v>
      </c>
      <c r="X284" s="79">
        <f t="shared" si="39"/>
        <v>61.413776842777146</v>
      </c>
      <c r="Y284" s="79">
        <f>MAX(0,(X284-Constantes!$D$13)*(1-EXP(-Constantes!$D$23)))</f>
        <v>0.17650870996110743</v>
      </c>
      <c r="Z284" s="79">
        <f t="shared" si="40"/>
        <v>0.17650871132213519</v>
      </c>
      <c r="AA284" s="79">
        <f>0.0526*T284*Observaciones!$F283^1.218</f>
        <v>0</v>
      </c>
      <c r="AB284" s="79">
        <f>AA284*Constantes!$E$29</f>
        <v>0</v>
      </c>
      <c r="AC284" s="79">
        <f t="shared" si="41"/>
        <v>0</v>
      </c>
      <c r="AD284" s="16"/>
      <c r="AE284" s="78">
        <v>278</v>
      </c>
      <c r="AF284" s="136">
        <f>ETo!$I283*((1-Constantes!$F$19)*ETo!$K283+ETo!$L283)</f>
        <v>4.3370082303729118</v>
      </c>
      <c r="AG284" s="79">
        <f>MIN(AF284*Constantes!$F$17,0.8*(AJ283+Observaciones!$F283-AH284-AI284-Constantes!$D$14))</f>
        <v>2.095823774084238E-7</v>
      </c>
      <c r="AH284" s="79">
        <f>IF(Observaciones!$F283&gt;0.05*Constantes!$F$18,((Observaciones!$F283-0.05*Constantes!$F$18)^2)/(Observaciones!$F283+0.95*Constantes!$F$18),0)</f>
        <v>0</v>
      </c>
      <c r="AI284" s="79">
        <f>MAX(0,AJ283+Observaciones!$F283-AH284-Constantes!$D$13)</f>
        <v>0</v>
      </c>
      <c r="AJ284" s="79">
        <f>AJ283+Observaciones!$F283-AH284-AG284-AI284-AK283</f>
        <v>7.5000000434716627</v>
      </c>
      <c r="AK284" s="79">
        <f>MAX(0,(AJ284-Constantes!$D$14)*(1-EXP(-Constantes!$D$22)))</f>
        <v>1.4808044197801562E-9</v>
      </c>
      <c r="AL284" s="79">
        <f t="shared" si="42"/>
        <v>61.581730699179403</v>
      </c>
      <c r="AM284" s="79">
        <f>MAX(0,(AL284-Constantes!$D$13)*(1-EXP(-Constantes!$D$23)))</f>
        <v>0.17816359931173079</v>
      </c>
      <c r="AN284" s="79">
        <f t="shared" si="43"/>
        <v>0.17816360079253521</v>
      </c>
      <c r="AO284" s="79">
        <f>0.0526*AH284*Observaciones!$F283^1.218</f>
        <v>0</v>
      </c>
      <c r="AP284" s="79">
        <f>AO284*Constantes!$F$29</f>
        <v>0</v>
      </c>
      <c r="AQ284" s="79">
        <f t="shared" si="44"/>
        <v>0</v>
      </c>
      <c r="AR284" s="16"/>
      <c r="AS284" s="78">
        <v>278</v>
      </c>
      <c r="AT284" s="79">
        <f>0.0526*Observaciones!$F283^2.218</f>
        <v>0</v>
      </c>
      <c r="AU284" s="79">
        <f>IF(Observaciones!$F283&gt;0.05*$AY$7,((Observaciones!$F283-0.05*$AY$7)^2)/(Observaciones!$F283+0.95*$AY$7),0)</f>
        <v>0</v>
      </c>
      <c r="AV284" s="79">
        <f>0.0526*AU284*Observaciones!$F283^1.218</f>
        <v>0</v>
      </c>
      <c r="AW284" s="30"/>
      <c r="AX284" s="30"/>
      <c r="AY284" s="110"/>
      <c r="AZ284" s="41"/>
    </row>
    <row r="285" spans="2:52" s="3" customFormat="1" x14ac:dyDescent="0.3">
      <c r="B285" s="40"/>
      <c r="C285" s="78">
        <v>279</v>
      </c>
      <c r="D285" s="136">
        <f>ETo!$I284*((1-Constantes!$D$19)*ETo!$K284+ETo!$L284)</f>
        <v>3.940475078016267</v>
      </c>
      <c r="E285" s="79">
        <f>MIN(D285*Constantes!$D$17,0.8*(H284+Observaciones!$F284-F285-G285-Constantes!$D$14))</f>
        <v>7.8285131621669285E-8</v>
      </c>
      <c r="F285" s="79">
        <f>IF(Observaciones!$F284&gt;0.05*Constantes!$D$18,((Observaciones!$F284-0.05*Constantes!$D$18)^2)/(Observaciones!$F284+0.95*Constantes!$D$18),0)</f>
        <v>0</v>
      </c>
      <c r="G285" s="79">
        <f>MAX(0,H284+Observaciones!$F284-F285-Constantes!$D$13)</f>
        <v>0</v>
      </c>
      <c r="H285" s="79">
        <f>H284+Observaciones!$F284-F285-E285-G285-I284</f>
        <v>7.5000000162379346</v>
      </c>
      <c r="I285" s="79">
        <f>MAX(0,(H285-Constantes!$D$14)*(1-EXP(-Constantes!$D$22)))</f>
        <v>5.5312366153695919E-10</v>
      </c>
      <c r="J285" s="79">
        <f t="shared" si="36"/>
        <v>59.761742881801595</v>
      </c>
      <c r="K285" s="79">
        <f>MAX(0,(J285-Constantes!$D$13)*(1-EXP(-Constantes!$D$23)))</f>
        <v>0.16023082585978204</v>
      </c>
      <c r="L285" s="79">
        <f t="shared" si="37"/>
        <v>0.1602308264129057</v>
      </c>
      <c r="M285" s="79">
        <f>0.0526*F285*Observaciones!$F284^1.218</f>
        <v>0</v>
      </c>
      <c r="N285" s="79">
        <f>M285*Constantes!$D$29</f>
        <v>0</v>
      </c>
      <c r="O285" s="79">
        <f t="shared" si="38"/>
        <v>0</v>
      </c>
      <c r="P285" s="16"/>
      <c r="Q285" s="78">
        <v>279</v>
      </c>
      <c r="R285" s="136">
        <f>ETo!$I284*((1-Constantes!$E$19)*ETo!$K284+ETo!$L284)</f>
        <v>4.3118757872825233</v>
      </c>
      <c r="S285" s="79">
        <f>MIN(R285*Constantes!$E$17,0.8*(V284+Observaciones!$F284-T285-U285-Constantes!$D$14))</f>
        <v>3.1964323454758418E-8</v>
      </c>
      <c r="T285" s="79">
        <f>IF(Observaciones!$F284&gt;0.05*Constantes!$E$18,((Observaciones!$F284-0.05*Constantes!$E$18)^2)/(Observaciones!$F284+0.95*Constantes!$E$18),0)</f>
        <v>0</v>
      </c>
      <c r="U285" s="79">
        <f>MAX(0,V284+Observaciones!$F284-T285-Constantes!$D$13)</f>
        <v>0</v>
      </c>
      <c r="V285" s="79">
        <f>V284+Observaciones!$F284-T285-S285-U285-W284</f>
        <v>7.500000006630053</v>
      </c>
      <c r="W285" s="79">
        <f>MAX(0,(V285-Constantes!$D$14)*(1-EXP(-Constantes!$D$22)))</f>
        <v>2.2584394293697119E-10</v>
      </c>
      <c r="X285" s="79">
        <f t="shared" si="39"/>
        <v>61.237268132816041</v>
      </c>
      <c r="Y285" s="79">
        <f>MAX(0,(X285-Constantes!$D$13)*(1-EXP(-Constantes!$D$23)))</f>
        <v>0.17476952760076137</v>
      </c>
      <c r="Z285" s="79">
        <f t="shared" si="40"/>
        <v>0.17476952782660532</v>
      </c>
      <c r="AA285" s="79">
        <f>0.0526*T285*Observaciones!$F284^1.218</f>
        <v>0</v>
      </c>
      <c r="AB285" s="79">
        <f>AA285*Constantes!$E$29</f>
        <v>0</v>
      </c>
      <c r="AC285" s="79">
        <f t="shared" si="41"/>
        <v>0</v>
      </c>
      <c r="AD285" s="16"/>
      <c r="AE285" s="78">
        <v>279</v>
      </c>
      <c r="AF285" s="136">
        <f>ETo!$I284*((1-Constantes!$F$19)*ETo!$K284+ETo!$L284)</f>
        <v>4.2588185431016301</v>
      </c>
      <c r="AG285" s="79">
        <f>MIN(AF285*Constantes!$F$17,0.8*(AJ284+Observaciones!$F284-AH285-AI285-Constantes!$D$14))</f>
        <v>3.4777330171209546E-8</v>
      </c>
      <c r="AH285" s="79">
        <f>IF(Observaciones!$F284&gt;0.05*Constantes!$F$18,((Observaciones!$F284-0.05*Constantes!$F$18)^2)/(Observaciones!$F284+0.95*Constantes!$F$18),0)</f>
        <v>0</v>
      </c>
      <c r="AI285" s="79">
        <f>MAX(0,AJ284+Observaciones!$F284-AH285-Constantes!$D$13)</f>
        <v>0</v>
      </c>
      <c r="AJ285" s="79">
        <f>AJ284+Observaciones!$F284-AH285-AG285-AI285-AK284</f>
        <v>7.5000000072135276</v>
      </c>
      <c r="AK285" s="79">
        <f>MAX(0,(AJ285-Constantes!$D$14)*(1-EXP(-Constantes!$D$22)))</f>
        <v>2.4571922985909132E-10</v>
      </c>
      <c r="AL285" s="79">
        <f t="shared" si="42"/>
        <v>61.403567099867672</v>
      </c>
      <c r="AM285" s="79">
        <f>MAX(0,(AL285-Constantes!$D$13)*(1-EXP(-Constantes!$D$23)))</f>
        <v>0.17640811093244907</v>
      </c>
      <c r="AN285" s="79">
        <f t="shared" si="43"/>
        <v>0.17640811117816829</v>
      </c>
      <c r="AO285" s="79">
        <f>0.0526*AH285*Observaciones!$F284^1.218</f>
        <v>0</v>
      </c>
      <c r="AP285" s="79">
        <f>AO285*Constantes!$F$29</f>
        <v>0</v>
      </c>
      <c r="AQ285" s="79">
        <f t="shared" si="44"/>
        <v>0</v>
      </c>
      <c r="AR285" s="16"/>
      <c r="AS285" s="78">
        <v>279</v>
      </c>
      <c r="AT285" s="79">
        <f>0.0526*Observaciones!$F284^2.218</f>
        <v>0</v>
      </c>
      <c r="AU285" s="79">
        <f>IF(Observaciones!$F284&gt;0.05*$AY$7,((Observaciones!$F284-0.05*$AY$7)^2)/(Observaciones!$F284+0.95*$AY$7),0)</f>
        <v>0</v>
      </c>
      <c r="AV285" s="79">
        <f>0.0526*AU285*Observaciones!$F284^1.218</f>
        <v>0</v>
      </c>
      <c r="AW285" s="30"/>
      <c r="AX285" s="30"/>
      <c r="AY285" s="110"/>
      <c r="AZ285" s="41"/>
    </row>
    <row r="286" spans="2:52" s="3" customFormat="1" x14ac:dyDescent="0.3">
      <c r="B286" s="40"/>
      <c r="C286" s="78">
        <v>280</v>
      </c>
      <c r="D286" s="136">
        <f>ETo!$I285*((1-Constantes!$D$19)*ETo!$K285+ETo!$L285)</f>
        <v>3.8836100875531168</v>
      </c>
      <c r="E286" s="79">
        <f>MIN(D286*Constantes!$D$17,0.8*(H285+Observaciones!$F285-F286-G286-Constantes!$D$14))</f>
        <v>1.2990347642016787E-8</v>
      </c>
      <c r="F286" s="79">
        <f>IF(Observaciones!$F285&gt;0.05*Constantes!$D$18,((Observaciones!$F285-0.05*Constantes!$D$18)^2)/(Observaciones!$F285+0.95*Constantes!$D$18),0)</f>
        <v>0</v>
      </c>
      <c r="G286" s="79">
        <f>MAX(0,H285+Observaciones!$F285-F286-Constantes!$D$13)</f>
        <v>0</v>
      </c>
      <c r="H286" s="79">
        <f>H285+Observaciones!$F285-F286-E286-G286-I285</f>
        <v>7.5000000026944633</v>
      </c>
      <c r="I286" s="79">
        <f>MAX(0,(H286-Constantes!$D$14)*(1-EXP(-Constantes!$D$22)))</f>
        <v>9.1783312226933231E-11</v>
      </c>
      <c r="J286" s="79">
        <f t="shared" si="36"/>
        <v>59.601512055941811</v>
      </c>
      <c r="K286" s="79">
        <f>MAX(0,(J286-Constantes!$D$13)*(1-EXP(-Constantes!$D$23)))</f>
        <v>0.15865203336857622</v>
      </c>
      <c r="L286" s="79">
        <f t="shared" si="37"/>
        <v>0.15865203346035953</v>
      </c>
      <c r="M286" s="79">
        <f>0.0526*F286*Observaciones!$F285^1.218</f>
        <v>0</v>
      </c>
      <c r="N286" s="79">
        <f>M286*Constantes!$D$29</f>
        <v>0</v>
      </c>
      <c r="O286" s="79">
        <f t="shared" si="38"/>
        <v>0</v>
      </c>
      <c r="P286" s="16"/>
      <c r="Q286" s="78">
        <v>280</v>
      </c>
      <c r="R286" s="136">
        <f>ETo!$I285*((1-Constantes!$E$19)*ETo!$K285+ETo!$L285)</f>
        <v>4.250162212701742</v>
      </c>
      <c r="S286" s="79">
        <f>MIN(R286*Constantes!$E$17,0.8*(V285+Observaciones!$F285-T286-U286-Constantes!$D$14))</f>
        <v>5.3040423608763383E-9</v>
      </c>
      <c r="T286" s="79">
        <f>IF(Observaciones!$F285&gt;0.05*Constantes!$E$18,((Observaciones!$F285-0.05*Constantes!$E$18)^2)/(Observaciones!$F285+0.95*Constantes!$E$18),0)</f>
        <v>0</v>
      </c>
      <c r="U286" s="79">
        <f>MAX(0,V285+Observaciones!$F285-T286-Constantes!$D$13)</f>
        <v>0</v>
      </c>
      <c r="V286" s="79">
        <f>V285+Observaciones!$F285-T286-S286-U286-W285</f>
        <v>7.5000000011001662</v>
      </c>
      <c r="W286" s="79">
        <f>MAX(0,(V286-Constantes!$D$14)*(1-EXP(-Constantes!$D$22)))</f>
        <v>3.7475698896435561E-11</v>
      </c>
      <c r="X286" s="79">
        <f t="shared" si="39"/>
        <v>61.062498605215282</v>
      </c>
      <c r="Y286" s="79">
        <f>MAX(0,(X286-Constantes!$D$13)*(1-EXP(-Constantes!$D$23)))</f>
        <v>0.17304748181845275</v>
      </c>
      <c r="Z286" s="79">
        <f t="shared" si="40"/>
        <v>0.17304748185592844</v>
      </c>
      <c r="AA286" s="79">
        <f>0.0526*T286*Observaciones!$F285^1.218</f>
        <v>0</v>
      </c>
      <c r="AB286" s="79">
        <f>AA286*Constantes!$E$29</f>
        <v>0</v>
      </c>
      <c r="AC286" s="79">
        <f t="shared" si="41"/>
        <v>0</v>
      </c>
      <c r="AD286" s="16"/>
      <c r="AE286" s="78">
        <v>280</v>
      </c>
      <c r="AF286" s="136">
        <f>ETo!$I285*((1-Constantes!$F$19)*ETo!$K285+ETo!$L285)</f>
        <v>4.1977976233947958</v>
      </c>
      <c r="AG286" s="79">
        <f>MIN(AF286*Constantes!$F$17,0.8*(AJ285+Observaciones!$F285-AH286-AI286-Constantes!$D$14))</f>
        <v>5.7708220424501633E-9</v>
      </c>
      <c r="AH286" s="79">
        <f>IF(Observaciones!$F285&gt;0.05*Constantes!$F$18,((Observaciones!$F285-0.05*Constantes!$F$18)^2)/(Observaciones!$F285+0.95*Constantes!$F$18),0)</f>
        <v>0</v>
      </c>
      <c r="AI286" s="79">
        <f>MAX(0,AJ285+Observaciones!$F285-AH286-Constantes!$D$13)</f>
        <v>0</v>
      </c>
      <c r="AJ286" s="79">
        <f>AJ285+Observaciones!$F285-AH286-AG286-AI286-AK285</f>
        <v>7.5000000011969865</v>
      </c>
      <c r="AK286" s="79">
        <f>MAX(0,(AJ286-Constantes!$D$14)*(1-EXP(-Constantes!$D$22)))</f>
        <v>4.0773754754985E-11</v>
      </c>
      <c r="AL286" s="79">
        <f t="shared" si="42"/>
        <v>61.227158988935223</v>
      </c>
      <c r="AM286" s="79">
        <f>MAX(0,(AL286-Constantes!$D$13)*(1-EXP(-Constantes!$D$23)))</f>
        <v>0.17466991979829316</v>
      </c>
      <c r="AN286" s="79">
        <f t="shared" si="43"/>
        <v>0.17466991983906691</v>
      </c>
      <c r="AO286" s="79">
        <f>0.0526*AH286*Observaciones!$F285^1.218</f>
        <v>0</v>
      </c>
      <c r="AP286" s="79">
        <f>AO286*Constantes!$F$29</f>
        <v>0</v>
      </c>
      <c r="AQ286" s="79">
        <f t="shared" si="44"/>
        <v>0</v>
      </c>
      <c r="AR286" s="16"/>
      <c r="AS286" s="78">
        <v>280</v>
      </c>
      <c r="AT286" s="79">
        <f>0.0526*Observaciones!$F285^2.218</f>
        <v>0</v>
      </c>
      <c r="AU286" s="79">
        <f>IF(Observaciones!$F285&gt;0.05*$AY$7,((Observaciones!$F285-0.05*$AY$7)^2)/(Observaciones!$F285+0.95*$AY$7),0)</f>
        <v>0</v>
      </c>
      <c r="AV286" s="79">
        <f>0.0526*AU286*Observaciones!$F285^1.218</f>
        <v>0</v>
      </c>
      <c r="AW286" s="30"/>
      <c r="AX286" s="30"/>
      <c r="AY286" s="110"/>
      <c r="AZ286" s="41"/>
    </row>
    <row r="287" spans="2:52" s="3" customFormat="1" x14ac:dyDescent="0.3">
      <c r="B287" s="40"/>
      <c r="C287" s="78">
        <v>281</v>
      </c>
      <c r="D287" s="136">
        <f>ETo!$I286*((1-Constantes!$D$19)*ETo!$K286+ETo!$L286)</f>
        <v>3.6592954310363388</v>
      </c>
      <c r="E287" s="79">
        <f>MIN(D287*Constantes!$D$17,0.8*(H286+Observaciones!$F286-F287-G287-Constantes!$D$14))</f>
        <v>2.1555706553044731E-9</v>
      </c>
      <c r="F287" s="79">
        <f>IF(Observaciones!$F286&gt;0.05*Constantes!$D$18,((Observaciones!$F286-0.05*Constantes!$D$18)^2)/(Observaciones!$F286+0.95*Constantes!$D$18),0)</f>
        <v>0</v>
      </c>
      <c r="G287" s="79">
        <f>MAX(0,H286+Observaciones!$F286-F287-Constantes!$D$13)</f>
        <v>0</v>
      </c>
      <c r="H287" s="79">
        <f>H286+Observaciones!$F286-F287-E287-G287-I286</f>
        <v>7.500000000447109</v>
      </c>
      <c r="I287" s="79">
        <f>MAX(0,(H287-Constantes!$D$14)*(1-EXP(-Constantes!$D$22)))</f>
        <v>1.5230174472009784E-11</v>
      </c>
      <c r="J287" s="79">
        <f t="shared" si="36"/>
        <v>59.442860022573235</v>
      </c>
      <c r="K287" s="79">
        <f>MAX(0,(J287-Constantes!$D$13)*(1-EXP(-Constantes!$D$23)))</f>
        <v>0.15708879709582535</v>
      </c>
      <c r="L287" s="79">
        <f t="shared" si="37"/>
        <v>0.15708879711105553</v>
      </c>
      <c r="M287" s="79">
        <f>0.0526*F287*Observaciones!$F286^1.218</f>
        <v>0</v>
      </c>
      <c r="N287" s="79">
        <f>M287*Constantes!$D$29</f>
        <v>0</v>
      </c>
      <c r="O287" s="79">
        <f t="shared" si="38"/>
        <v>0</v>
      </c>
      <c r="P287" s="16"/>
      <c r="Q287" s="78">
        <v>281</v>
      </c>
      <c r="R287" s="136">
        <f>ETo!$I286*((1-Constantes!$E$19)*ETo!$K286+ETo!$L286)</f>
        <v>4.006247906402483</v>
      </c>
      <c r="S287" s="79">
        <f>MIN(R287*Constantes!$E$17,0.8*(V286+Observaciones!$F286-T287-U287-Constantes!$D$14))</f>
        <v>8.801329443031137E-10</v>
      </c>
      <c r="T287" s="79">
        <f>IF(Observaciones!$F286&gt;0.05*Constantes!$E$18,((Observaciones!$F286-0.05*Constantes!$E$18)^2)/(Observaciones!$F286+0.95*Constantes!$E$18),0)</f>
        <v>0</v>
      </c>
      <c r="U287" s="79">
        <f>MAX(0,V286+Observaciones!$F286-T287-Constantes!$D$13)</f>
        <v>0</v>
      </c>
      <c r="V287" s="79">
        <f>V286+Observaciones!$F286-T287-S287-U287-W286</f>
        <v>7.5000000001825571</v>
      </c>
      <c r="W287" s="79">
        <f>MAX(0,(V287-Constantes!$D$14)*(1-EXP(-Constantes!$D$22)))</f>
        <v>6.2185643447583687E-12</v>
      </c>
      <c r="X287" s="79">
        <f t="shared" si="39"/>
        <v>60.889451123396832</v>
      </c>
      <c r="Y287" s="79">
        <f>MAX(0,(X287-Constantes!$D$13)*(1-EXP(-Constantes!$D$23)))</f>
        <v>0.17134240376339657</v>
      </c>
      <c r="Z287" s="79">
        <f t="shared" si="40"/>
        <v>0.17134240376961513</v>
      </c>
      <c r="AA287" s="79">
        <f>0.0526*T287*Observaciones!$F286^1.218</f>
        <v>0</v>
      </c>
      <c r="AB287" s="79">
        <f>AA287*Constantes!$E$29</f>
        <v>0</v>
      </c>
      <c r="AC287" s="79">
        <f t="shared" si="41"/>
        <v>0</v>
      </c>
      <c r="AD287" s="16"/>
      <c r="AE287" s="78">
        <v>281</v>
      </c>
      <c r="AF287" s="136">
        <f>ETo!$I286*((1-Constantes!$F$19)*ETo!$K286+ETo!$L286)</f>
        <v>3.9566832670644625</v>
      </c>
      <c r="AG287" s="79">
        <f>MIN(AF287*Constantes!$F$17,0.8*(AJ286+Observaciones!$F286-AH287-AI287-Constantes!$D$14))</f>
        <v>9.5758920792832222E-10</v>
      </c>
      <c r="AH287" s="79">
        <f>IF(Observaciones!$F286&gt;0.05*Constantes!$F$18,((Observaciones!$F286-0.05*Constantes!$F$18)^2)/(Observaciones!$F286+0.95*Constantes!$F$18),0)</f>
        <v>0</v>
      </c>
      <c r="AI287" s="79">
        <f>MAX(0,AJ286+Observaciones!$F286-AH287-Constantes!$D$13)</f>
        <v>0</v>
      </c>
      <c r="AJ287" s="79">
        <f>AJ286+Observaciones!$F286-AH287-AG287-AI287-AK286</f>
        <v>7.5000000001986233</v>
      </c>
      <c r="AK287" s="79">
        <f>MAX(0,(AJ287-Constantes!$D$14)*(1-EXP(-Constantes!$D$22)))</f>
        <v>6.7658401215247273E-12</v>
      </c>
      <c r="AL287" s="79">
        <f t="shared" si="42"/>
        <v>61.052489069136932</v>
      </c>
      <c r="AM287" s="79">
        <f>MAX(0,(AL287-Constantes!$D$13)*(1-EXP(-Constantes!$D$23)))</f>
        <v>0.17294885547538702</v>
      </c>
      <c r="AN287" s="79">
        <f t="shared" si="43"/>
        <v>0.17294885548215286</v>
      </c>
      <c r="AO287" s="79">
        <f>0.0526*AH287*Observaciones!$F286^1.218</f>
        <v>0</v>
      </c>
      <c r="AP287" s="79">
        <f>AO287*Constantes!$F$29</f>
        <v>0</v>
      </c>
      <c r="AQ287" s="79">
        <f t="shared" si="44"/>
        <v>0</v>
      </c>
      <c r="AR287" s="16"/>
      <c r="AS287" s="78">
        <v>281</v>
      </c>
      <c r="AT287" s="79">
        <f>0.0526*Observaciones!$F286^2.218</f>
        <v>0</v>
      </c>
      <c r="AU287" s="79">
        <f>IF(Observaciones!$F286&gt;0.05*$AY$7,((Observaciones!$F286-0.05*$AY$7)^2)/(Observaciones!$F286+0.95*$AY$7),0)</f>
        <v>0</v>
      </c>
      <c r="AV287" s="79">
        <f>0.0526*AU287*Observaciones!$F286^1.218</f>
        <v>0</v>
      </c>
      <c r="AW287" s="30"/>
      <c r="AX287" s="30"/>
      <c r="AY287" s="110"/>
      <c r="AZ287" s="41"/>
    </row>
    <row r="288" spans="2:52" s="3" customFormat="1" x14ac:dyDescent="0.3">
      <c r="B288" s="40"/>
      <c r="C288" s="78">
        <v>282</v>
      </c>
      <c r="D288" s="136">
        <f>ETo!$I287*((1-Constantes!$D$19)*ETo!$K287+ETo!$L287)</f>
        <v>3.9524591940440965</v>
      </c>
      <c r="E288" s="79">
        <f>MIN(D288*Constantes!$D$17,0.8*(H287+Observaciones!$F287-F288-G288-Constantes!$D$14))</f>
        <v>3.5768721318163443E-10</v>
      </c>
      <c r="F288" s="79">
        <f>IF(Observaciones!$F287&gt;0.05*Constantes!$D$18,((Observaciones!$F287-0.05*Constantes!$D$18)^2)/(Observaciones!$F287+0.95*Constantes!$D$18),0)</f>
        <v>0</v>
      </c>
      <c r="G288" s="79">
        <f>MAX(0,H287+Observaciones!$F287-F288-Constantes!$D$13)</f>
        <v>0</v>
      </c>
      <c r="H288" s="79">
        <f>H287+Observaciones!$F287-F288-E288-G288-I287</f>
        <v>7.5000000000741913</v>
      </c>
      <c r="I288" s="79">
        <f>MAX(0,(H288-Constantes!$D$14)*(1-EXP(-Constantes!$D$22)))</f>
        <v>2.5272287127451754E-12</v>
      </c>
      <c r="J288" s="79">
        <f t="shared" si="36"/>
        <v>59.285771225477411</v>
      </c>
      <c r="K288" s="79">
        <f>MAX(0,(J288-Constantes!$D$13)*(1-EXP(-Constantes!$D$23)))</f>
        <v>0.15554096376240376</v>
      </c>
      <c r="L288" s="79">
        <f t="shared" si="37"/>
        <v>0.15554096376493098</v>
      </c>
      <c r="M288" s="79">
        <f>0.0526*F288*Observaciones!$F287^1.218</f>
        <v>0</v>
      </c>
      <c r="N288" s="79">
        <f>M288*Constantes!$D$29</f>
        <v>0</v>
      </c>
      <c r="O288" s="79">
        <f t="shared" si="38"/>
        <v>0</v>
      </c>
      <c r="P288" s="16"/>
      <c r="Q288" s="78">
        <v>282</v>
      </c>
      <c r="R288" s="136">
        <f>ETo!$I287*((1-Constantes!$E$19)*ETo!$K287+ETo!$L287)</f>
        <v>4.3244353792424786</v>
      </c>
      <c r="S288" s="79">
        <f>MIN(R288*Constantes!$E$17,0.8*(V287+Observaciones!$F287-T288-U288-Constantes!$D$14))</f>
        <v>1.4604566445086677E-10</v>
      </c>
      <c r="T288" s="79">
        <f>IF(Observaciones!$F287&gt;0.05*Constantes!$E$18,((Observaciones!$F287-0.05*Constantes!$E$18)^2)/(Observaciones!$F287+0.95*Constantes!$E$18),0)</f>
        <v>0</v>
      </c>
      <c r="U288" s="79">
        <f>MAX(0,V287+Observaciones!$F287-T288-Constantes!$D$13)</f>
        <v>0</v>
      </c>
      <c r="V288" s="79">
        <f>V287+Observaciones!$F287-T288-S288-U288-W287</f>
        <v>7.5000000000302931</v>
      </c>
      <c r="W288" s="79">
        <f>MAX(0,(V288-Constantes!$D$14)*(1-EXP(-Constantes!$D$22)))</f>
        <v>1.0318942405976116E-12</v>
      </c>
      <c r="X288" s="79">
        <f t="shared" si="39"/>
        <v>60.718108719633435</v>
      </c>
      <c r="Y288" s="79">
        <f>MAX(0,(X288-Constantes!$D$13)*(1-EXP(-Constantes!$D$23)))</f>
        <v>0.16965412624853476</v>
      </c>
      <c r="Z288" s="79">
        <f t="shared" si="40"/>
        <v>0.16965412624956666</v>
      </c>
      <c r="AA288" s="79">
        <f>0.0526*T288*Observaciones!$F287^1.218</f>
        <v>0</v>
      </c>
      <c r="AB288" s="79">
        <f>AA288*Constantes!$E$29</f>
        <v>0</v>
      </c>
      <c r="AC288" s="79">
        <f t="shared" si="41"/>
        <v>0</v>
      </c>
      <c r="AD288" s="16"/>
      <c r="AE288" s="78">
        <v>282</v>
      </c>
      <c r="AF288" s="136">
        <f>ETo!$I287*((1-Constantes!$F$19)*ETo!$K287+ETo!$L287)</f>
        <v>4.2712959242141384</v>
      </c>
      <c r="AG288" s="79">
        <f>MIN(AF288*Constantes!$F$17,0.8*(AJ287+Observaciones!$F287-AH288-AI288-Constantes!$D$14))</f>
        <v>1.588986719980312E-10</v>
      </c>
      <c r="AH288" s="79">
        <f>IF(Observaciones!$F287&gt;0.05*Constantes!$F$18,((Observaciones!$F287-0.05*Constantes!$F$18)^2)/(Observaciones!$F287+0.95*Constantes!$F$18),0)</f>
        <v>0</v>
      </c>
      <c r="AI288" s="79">
        <f>MAX(0,AJ287+Observaciones!$F287-AH288-Constantes!$D$13)</f>
        <v>0</v>
      </c>
      <c r="AJ288" s="79">
        <f>AJ287+Observaciones!$F287-AH288-AG288-AI288-AK287</f>
        <v>7.5000000000329585</v>
      </c>
      <c r="AK288" s="79">
        <f>MAX(0,(AJ288-Constantes!$D$14)*(1-EXP(-Constantes!$D$22)))</f>
        <v>1.1226883478493027E-12</v>
      </c>
      <c r="AL288" s="79">
        <f t="shared" si="42"/>
        <v>60.879540213661542</v>
      </c>
      <c r="AM288" s="79">
        <f>MAX(0,(AL288-Constantes!$D$13)*(1-EXP(-Constantes!$D$23)))</f>
        <v>0.17124474920917998</v>
      </c>
      <c r="AN288" s="79">
        <f t="shared" si="43"/>
        <v>0.17124474921030267</v>
      </c>
      <c r="AO288" s="79">
        <f>0.0526*AH288*Observaciones!$F287^1.218</f>
        <v>0</v>
      </c>
      <c r="AP288" s="79">
        <f>AO288*Constantes!$F$29</f>
        <v>0</v>
      </c>
      <c r="AQ288" s="79">
        <f t="shared" si="44"/>
        <v>0</v>
      </c>
      <c r="AR288" s="16"/>
      <c r="AS288" s="78">
        <v>282</v>
      </c>
      <c r="AT288" s="79">
        <f>0.0526*Observaciones!$F287^2.218</f>
        <v>0</v>
      </c>
      <c r="AU288" s="79">
        <f>IF(Observaciones!$F287&gt;0.05*$AY$7,((Observaciones!$F287-0.05*$AY$7)^2)/(Observaciones!$F287+0.95*$AY$7),0)</f>
        <v>0</v>
      </c>
      <c r="AV288" s="79">
        <f>0.0526*AU288*Observaciones!$F287^1.218</f>
        <v>0</v>
      </c>
      <c r="AW288" s="30"/>
      <c r="AX288" s="30"/>
      <c r="AY288" s="110"/>
      <c r="AZ288" s="41"/>
    </row>
    <row r="289" spans="2:52" s="3" customFormat="1" x14ac:dyDescent="0.3">
      <c r="B289" s="40"/>
      <c r="C289" s="78">
        <v>283</v>
      </c>
      <c r="D289" s="136">
        <f>ETo!$I288*((1-Constantes!$D$19)*ETo!$K288+ETo!$L288)</f>
        <v>3.8943452304267945</v>
      </c>
      <c r="E289" s="79">
        <f>MIN(D289*Constantes!$D$17,0.8*(H288+Observaciones!$F288-F289-G289-Constantes!$D$14))</f>
        <v>1.9512173025761235</v>
      </c>
      <c r="F289" s="79">
        <f>IF(Observaciones!$F288&gt;0.05*Constantes!$D$18,((Observaciones!$F288-0.05*Constantes!$D$18)^2)/(Observaciones!$F288+0.95*Constantes!$D$18),0)</f>
        <v>0</v>
      </c>
      <c r="G289" s="79">
        <f>MAX(0,H288+Observaciones!$F288-F289-Constantes!$D$13)</f>
        <v>0</v>
      </c>
      <c r="H289" s="79">
        <f>H288+Observaciones!$F288-F289-E289-G289-I288</f>
        <v>8.5487826974955397</v>
      </c>
      <c r="I289" s="79">
        <f>MAX(0,(H289-Constantes!$D$14)*(1-EXP(-Constantes!$D$22)))</f>
        <v>3.5725388836801222E-2</v>
      </c>
      <c r="J289" s="79">
        <f t="shared" si="36"/>
        <v>59.130230261715006</v>
      </c>
      <c r="K289" s="79">
        <f>MAX(0,(J289-Constantes!$D$13)*(1-EXP(-Constantes!$D$23)))</f>
        <v>0.15400838159948152</v>
      </c>
      <c r="L289" s="79">
        <f t="shared" si="37"/>
        <v>0.18973377043628276</v>
      </c>
      <c r="M289" s="79">
        <f>0.0526*F289*Observaciones!$F288^1.218</f>
        <v>0</v>
      </c>
      <c r="N289" s="79">
        <f>M289*Constantes!$D$29</f>
        <v>0</v>
      </c>
      <c r="O289" s="79">
        <f t="shared" si="38"/>
        <v>0</v>
      </c>
      <c r="P289" s="16"/>
      <c r="Q289" s="78">
        <v>283</v>
      </c>
      <c r="R289" s="136">
        <f>ETo!$I288*((1-Constantes!$E$19)*ETo!$K288+ETo!$L288)</f>
        <v>4.2613581106768406</v>
      </c>
      <c r="S289" s="79">
        <f>MIN(R289*Constantes!$E$17,0.8*(V288+Observaciones!$F288-T289-U289-Constantes!$D$14))</f>
        <v>2.4000000000242352</v>
      </c>
      <c r="T289" s="79">
        <f>IF(Observaciones!$F288&gt;0.05*Constantes!$E$18,((Observaciones!$F288-0.05*Constantes!$E$18)^2)/(Observaciones!$F288+0.95*Constantes!$E$18),0)</f>
        <v>0</v>
      </c>
      <c r="U289" s="79">
        <f>MAX(0,V288+Observaciones!$F288-T289-Constantes!$D$13)</f>
        <v>0</v>
      </c>
      <c r="V289" s="79">
        <f>V288+Observaciones!$F288-T289-S289-U289-W288</f>
        <v>8.1000000000050267</v>
      </c>
      <c r="W289" s="79">
        <f>MAX(0,(V289-Constantes!$D$14)*(1-EXP(-Constantes!$D$22)))</f>
        <v>2.0438202645263869E-2</v>
      </c>
      <c r="X289" s="79">
        <f t="shared" si="39"/>
        <v>60.548454593384896</v>
      </c>
      <c r="Y289" s="79">
        <f>MAX(0,(X289-Constantes!$D$13)*(1-EXP(-Constantes!$D$23)))</f>
        <v>0.16798248373414326</v>
      </c>
      <c r="Z289" s="79">
        <f t="shared" si="40"/>
        <v>0.18842068637940712</v>
      </c>
      <c r="AA289" s="79">
        <f>0.0526*T289*Observaciones!$F288^1.218</f>
        <v>0</v>
      </c>
      <c r="AB289" s="79">
        <f>AA289*Constantes!$E$29</f>
        <v>0</v>
      </c>
      <c r="AC289" s="79">
        <f t="shared" si="41"/>
        <v>0</v>
      </c>
      <c r="AD289" s="16"/>
      <c r="AE289" s="78">
        <v>283</v>
      </c>
      <c r="AF289" s="136">
        <f>ETo!$I288*((1-Constantes!$F$19)*ETo!$K288+ETo!$L288)</f>
        <v>4.2089276992125484</v>
      </c>
      <c r="AG289" s="79">
        <f>MIN(AF289*Constantes!$F$17,0.8*(AJ288+Observaciones!$F288-AH289-AI289-Constantes!$D$14))</f>
        <v>2.2617430735246797</v>
      </c>
      <c r="AH289" s="79">
        <f>IF(Observaciones!$F288&gt;0.05*Constantes!$F$18,((Observaciones!$F288-0.05*Constantes!$F$18)^2)/(Observaciones!$F288+0.95*Constantes!$F$18),0)</f>
        <v>0</v>
      </c>
      <c r="AI289" s="79">
        <f>MAX(0,AJ288+Observaciones!$F288-AH289-Constantes!$D$13)</f>
        <v>0</v>
      </c>
      <c r="AJ289" s="79">
        <f>AJ288+Observaciones!$F288-AH289-AG289-AI289-AK288</f>
        <v>8.2382569265071552</v>
      </c>
      <c r="AK289" s="79">
        <f>MAX(0,(AJ289-Constantes!$D$14)*(1-EXP(-Constantes!$D$22)))</f>
        <v>2.514774111349417E-2</v>
      </c>
      <c r="AL289" s="79">
        <f t="shared" si="42"/>
        <v>60.708295464452362</v>
      </c>
      <c r="AM289" s="79">
        <f>MAX(0,(AL289-Constantes!$D$13)*(1-EXP(-Constantes!$D$23)))</f>
        <v>0.1695574339079004</v>
      </c>
      <c r="AN289" s="79">
        <f t="shared" si="43"/>
        <v>0.19470517502139456</v>
      </c>
      <c r="AO289" s="79">
        <f>0.0526*AH289*Observaciones!$F288^1.218</f>
        <v>0</v>
      </c>
      <c r="AP289" s="79">
        <f>AO289*Constantes!$F$29</f>
        <v>0</v>
      </c>
      <c r="AQ289" s="79">
        <f t="shared" si="44"/>
        <v>0</v>
      </c>
      <c r="AR289" s="16"/>
      <c r="AS289" s="78">
        <v>283</v>
      </c>
      <c r="AT289" s="79">
        <f>0.0526*Observaciones!$F288^2.218</f>
        <v>0.6015070018585239</v>
      </c>
      <c r="AU289" s="79">
        <f>IF(Observaciones!$F288&gt;0.05*$AY$7,((Observaciones!$F288-0.05*$AY$7)^2)/(Observaciones!$F288+0.95*$AY$7),0)</f>
        <v>4.4793357041742955E-2</v>
      </c>
      <c r="AV289" s="79">
        <f>0.0526*AU289*Observaciones!$F288^1.218</f>
        <v>8.981172632452402E-3</v>
      </c>
      <c r="AW289" s="30"/>
      <c r="AX289" s="30"/>
      <c r="AY289" s="110"/>
      <c r="AZ289" s="41"/>
    </row>
    <row r="290" spans="2:52" s="3" customFormat="1" x14ac:dyDescent="0.3">
      <c r="B290" s="40"/>
      <c r="C290" s="78">
        <v>284</v>
      </c>
      <c r="D290" s="136">
        <f>ETo!$I289*((1-Constantes!$D$19)*ETo!$K289+ETo!$L289)</f>
        <v>3.978605947704962</v>
      </c>
      <c r="E290" s="79">
        <f>MIN(D290*Constantes!$D$17,0.8*(H289+Observaciones!$F289-F290-G290-Constantes!$D$14))</f>
        <v>1.0790261579964324</v>
      </c>
      <c r="F290" s="79">
        <f>IF(Observaciones!$F289&gt;0.05*Constantes!$D$18,((Observaciones!$F289-0.05*Constantes!$D$18)^2)/(Observaciones!$F289+0.95*Constantes!$D$18),0)</f>
        <v>0</v>
      </c>
      <c r="G290" s="79">
        <f>MAX(0,H289+Observaciones!$F289-F290-Constantes!$D$13)</f>
        <v>0</v>
      </c>
      <c r="H290" s="79">
        <f>H289+Observaciones!$F289-F290-E290-G290-I289</f>
        <v>7.7340311506623065</v>
      </c>
      <c r="I290" s="79">
        <f>MAX(0,(H290-Constantes!$D$14)*(1-EXP(-Constantes!$D$22)))</f>
        <v>7.9719601375007124E-3</v>
      </c>
      <c r="J290" s="79">
        <f t="shared" si="36"/>
        <v>58.976221880115524</v>
      </c>
      <c r="K290" s="79">
        <f>MAX(0,(J290-Constantes!$D$13)*(1-EXP(-Constantes!$D$23)))</f>
        <v>0.15249090033364321</v>
      </c>
      <c r="L290" s="79">
        <f t="shared" si="37"/>
        <v>0.16046286047114391</v>
      </c>
      <c r="M290" s="79">
        <f>0.0526*F290*Observaciones!$F289^1.218</f>
        <v>0</v>
      </c>
      <c r="N290" s="79">
        <f>M290*Constantes!$D$29</f>
        <v>0</v>
      </c>
      <c r="O290" s="79">
        <f t="shared" si="38"/>
        <v>0</v>
      </c>
      <c r="P290" s="16"/>
      <c r="Q290" s="78">
        <v>284</v>
      </c>
      <c r="R290" s="136">
        <f>ETo!$I289*((1-Constantes!$E$19)*ETo!$K289+ETo!$L289)</f>
        <v>4.352474248035703</v>
      </c>
      <c r="S290" s="79">
        <f>MIN(R290*Constantes!$E$17,0.8*(V289+Observaciones!$F289-T290-U290-Constantes!$D$14))</f>
        <v>0.72000000000402198</v>
      </c>
      <c r="T290" s="79">
        <f>IF(Observaciones!$F289&gt;0.05*Constantes!$E$18,((Observaciones!$F289-0.05*Constantes!$E$18)^2)/(Observaciones!$F289+0.95*Constantes!$E$18),0)</f>
        <v>0</v>
      </c>
      <c r="U290" s="79">
        <f>MAX(0,V289+Observaciones!$F289-T290-Constantes!$D$13)</f>
        <v>0</v>
      </c>
      <c r="V290" s="79">
        <f>V289+Observaciones!$F289-T290-S290-U290-W289</f>
        <v>7.6595617973557415</v>
      </c>
      <c r="W290" s="79">
        <f>MAX(0,(V290-Constantes!$D$14)*(1-EXP(-Constantes!$D$22)))</f>
        <v>5.4352605812864191E-3</v>
      </c>
      <c r="X290" s="79">
        <f t="shared" si="39"/>
        <v>60.380472109650754</v>
      </c>
      <c r="Y290" s="79">
        <f>MAX(0,(X290-Constantes!$D$13)*(1-EXP(-Constantes!$D$23)))</f>
        <v>0.16632731231160033</v>
      </c>
      <c r="Z290" s="79">
        <f t="shared" si="40"/>
        <v>0.17176257289288677</v>
      </c>
      <c r="AA290" s="79">
        <f>0.0526*T290*Observaciones!$F289^1.218</f>
        <v>0</v>
      </c>
      <c r="AB290" s="79">
        <f>AA290*Constantes!$E$29</f>
        <v>0</v>
      </c>
      <c r="AC290" s="79">
        <f t="shared" si="41"/>
        <v>0</v>
      </c>
      <c r="AD290" s="16"/>
      <c r="AE290" s="78">
        <v>284</v>
      </c>
      <c r="AF290" s="136">
        <f>ETo!$I289*((1-Constantes!$F$19)*ETo!$K289+ETo!$L289)</f>
        <v>4.2990644908455966</v>
      </c>
      <c r="AG290" s="79">
        <f>MIN(AF290*Constantes!$F$17,0.8*(AJ289+Observaciones!$F289-AH290-AI290-Constantes!$D$14))</f>
        <v>0.83060554120572483</v>
      </c>
      <c r="AH290" s="79">
        <f>IF(Observaciones!$F289&gt;0.05*Constantes!$F$18,((Observaciones!$F289-0.05*Constantes!$F$18)^2)/(Observaciones!$F289+0.95*Constantes!$F$18),0)</f>
        <v>0</v>
      </c>
      <c r="AI290" s="79">
        <f>MAX(0,AJ289+Observaciones!$F289-AH290-Constantes!$D$13)</f>
        <v>0</v>
      </c>
      <c r="AJ290" s="79">
        <f>AJ289+Observaciones!$F289-AH290-AG290-AI290-AK289</f>
        <v>7.6825036441879364</v>
      </c>
      <c r="AK290" s="79">
        <f>MAX(0,(AJ290-Constantes!$D$14)*(1-EXP(-Constantes!$D$22)))</f>
        <v>6.2167441056348799E-3</v>
      </c>
      <c r="AL290" s="79">
        <f t="shared" si="42"/>
        <v>60.538738030544465</v>
      </c>
      <c r="AM290" s="79">
        <f>MAX(0,(AL290-Constantes!$D$13)*(1-EXP(-Constantes!$D$23)))</f>
        <v>0.16788674412617155</v>
      </c>
      <c r="AN290" s="79">
        <f t="shared" si="43"/>
        <v>0.17410348823180644</v>
      </c>
      <c r="AO290" s="79">
        <f>0.0526*AH290*Observaciones!$F289^1.218</f>
        <v>0</v>
      </c>
      <c r="AP290" s="79">
        <f>AO290*Constantes!$F$29</f>
        <v>0</v>
      </c>
      <c r="AQ290" s="79">
        <f t="shared" si="44"/>
        <v>0</v>
      </c>
      <c r="AR290" s="16"/>
      <c r="AS290" s="78">
        <v>284</v>
      </c>
      <c r="AT290" s="79">
        <f>0.0526*Observaciones!$F289^2.218</f>
        <v>3.6411677467564265E-3</v>
      </c>
      <c r="AU290" s="79">
        <f>IF(Observaciones!$F289&gt;0.05*$AY$7,((Observaciones!$F289-0.05*$AY$7)^2)/(Observaciones!$F289+0.95*$AY$7),0)</f>
        <v>0</v>
      </c>
      <c r="AV290" s="79">
        <f>0.0526*AU290*Observaciones!$F289^1.218</f>
        <v>0</v>
      </c>
      <c r="AW290" s="30"/>
      <c r="AX290" s="30"/>
      <c r="AY290" s="110"/>
      <c r="AZ290" s="41"/>
    </row>
    <row r="291" spans="2:52" s="3" customFormat="1" x14ac:dyDescent="0.3">
      <c r="B291" s="40"/>
      <c r="C291" s="78">
        <v>285</v>
      </c>
      <c r="D291" s="136">
        <f>ETo!$I290*((1-Constantes!$D$19)*ETo!$K290+ETo!$L290)</f>
        <v>4.0165848922786971</v>
      </c>
      <c r="E291" s="79">
        <f>MIN(D291*Constantes!$D$17,0.8*(H290+Observaciones!$F290-F291-G291-Constantes!$D$14))</f>
        <v>2.0124640922554109</v>
      </c>
      <c r="F291" s="79">
        <f>IF(Observaciones!$F290&gt;0.05*Constantes!$D$18,((Observaciones!$F290-0.05*Constantes!$D$18)^2)/(Observaciones!$F290+0.95*Constantes!$D$18),0)</f>
        <v>0.12374713587956516</v>
      </c>
      <c r="G291" s="79">
        <f>MAX(0,H290+Observaciones!$F290-F291-Constantes!$D$13)</f>
        <v>0</v>
      </c>
      <c r="H291" s="79">
        <f>H290+Observaciones!$F290-F291-E291-G291-I290</f>
        <v>11.889847962389828</v>
      </c>
      <c r="I291" s="79">
        <f>MAX(0,(H291-Constantes!$D$14)*(1-EXP(-Constantes!$D$22)))</f>
        <v>0.14953433706078387</v>
      </c>
      <c r="J291" s="79">
        <f t="shared" si="36"/>
        <v>58.823730979781878</v>
      </c>
      <c r="K291" s="79">
        <f>MAX(0,(J291-Constantes!$D$13)*(1-EXP(-Constantes!$D$23)))</f>
        <v>0.15098837117215308</v>
      </c>
      <c r="L291" s="79">
        <f t="shared" si="37"/>
        <v>0.42426984411250213</v>
      </c>
      <c r="M291" s="79">
        <f>0.0526*F291*Observaciones!$F290^1.218</f>
        <v>6.1251635494114699E-2</v>
      </c>
      <c r="N291" s="79">
        <f>M291*Constantes!$D$29</f>
        <v>9.0903563500684982E-4</v>
      </c>
      <c r="O291" s="79">
        <f t="shared" si="38"/>
        <v>214.25883729926466</v>
      </c>
      <c r="P291" s="16"/>
      <c r="Q291" s="78">
        <v>285</v>
      </c>
      <c r="R291" s="136">
        <f>ETo!$I290*((1-Constantes!$E$19)*ETo!$K290+ETo!$L290)</f>
        <v>4.3934311156568526</v>
      </c>
      <c r="S291" s="79">
        <f>MIN(R291*Constantes!$E$17,0.8*(V290+Observaciones!$F290-T291-U291-Constantes!$D$14))</f>
        <v>2.5320730957324646</v>
      </c>
      <c r="T291" s="79">
        <f>IF(Observaciones!$F290&gt;0.05*Constantes!$E$18,((Observaciones!$F290-0.05*Constantes!$E$18)^2)/(Observaciones!$F290+0.95*Constantes!$E$18),0)</f>
        <v>0</v>
      </c>
      <c r="U291" s="79">
        <f>MAX(0,V290+Observaciones!$F290-T291-Constantes!$D$13)</f>
        <v>0</v>
      </c>
      <c r="V291" s="79">
        <f>V290+Observaciones!$F290-T291-S291-U291-W290</f>
        <v>11.42205344104199</v>
      </c>
      <c r="W291" s="79">
        <f>MAX(0,(V291-Constantes!$D$14)*(1-EXP(-Constantes!$D$22)))</f>
        <v>0.13359953835483185</v>
      </c>
      <c r="X291" s="79">
        <f t="shared" si="39"/>
        <v>60.214144797339152</v>
      </c>
      <c r="Y291" s="79">
        <f>MAX(0,(X291-Constantes!$D$13)*(1-EXP(-Constantes!$D$23)))</f>
        <v>0.1646884496873148</v>
      </c>
      <c r="Z291" s="79">
        <f t="shared" si="40"/>
        <v>0.29828798804214662</v>
      </c>
      <c r="AA291" s="79">
        <f>0.0526*T291*Observaciones!$F290^1.218</f>
        <v>0</v>
      </c>
      <c r="AB291" s="79">
        <f>AA291*Constantes!$E$29</f>
        <v>0</v>
      </c>
      <c r="AC291" s="79">
        <f t="shared" si="41"/>
        <v>0</v>
      </c>
      <c r="AD291" s="16"/>
      <c r="AE291" s="78">
        <v>285</v>
      </c>
      <c r="AF291" s="136">
        <f>ETo!$I290*((1-Constantes!$F$19)*ETo!$K290+ETo!$L290)</f>
        <v>4.3395959408885449</v>
      </c>
      <c r="AG291" s="79">
        <f>MIN(AF291*Constantes!$F$17,0.8*(AJ290+Observaciones!$F290-AH291-AI291-Constantes!$D$14))</f>
        <v>2.3319600056415291</v>
      </c>
      <c r="AH291" s="79">
        <f>IF(Observaciones!$F290&gt;0.05*Constantes!$F$18,((Observaciones!$F290-0.05*Constantes!$F$18)^2)/(Observaciones!$F290+0.95*Constantes!$F$18),0)</f>
        <v>0</v>
      </c>
      <c r="AI291" s="79">
        <f>MAX(0,AJ290+Observaciones!$F290-AH291-Constantes!$D$13)</f>
        <v>0</v>
      </c>
      <c r="AJ291" s="79">
        <f>AJ290+Observaciones!$F290-AH291-AG291-AI291-AK290</f>
        <v>11.644326894440773</v>
      </c>
      <c r="AK291" s="79">
        <f>MAX(0,(AJ291-Constantes!$D$14)*(1-EXP(-Constantes!$D$22)))</f>
        <v>0.14117098816014664</v>
      </c>
      <c r="AL291" s="79">
        <f t="shared" si="42"/>
        <v>60.370851286418294</v>
      </c>
      <c r="AM291" s="79">
        <f>MAX(0,(AL291-Constantes!$D$13)*(1-EXP(-Constantes!$D$23)))</f>
        <v>0.16623251604878933</v>
      </c>
      <c r="AN291" s="79">
        <f t="shared" si="43"/>
        <v>0.30740350420893597</v>
      </c>
      <c r="AO291" s="79">
        <f>0.0526*AH291*Observaciones!$F290^1.218</f>
        <v>0</v>
      </c>
      <c r="AP291" s="79">
        <f>AO291*Constantes!$F$29</f>
        <v>0</v>
      </c>
      <c r="AQ291" s="79">
        <f t="shared" si="44"/>
        <v>0</v>
      </c>
      <c r="AR291" s="16"/>
      <c r="AS291" s="78">
        <v>285</v>
      </c>
      <c r="AT291" s="79">
        <f>0.0526*Observaciones!$F290^2.218</f>
        <v>3.1183372517686312</v>
      </c>
      <c r="AU291" s="79">
        <f>IF(Observaciones!$F290&gt;0.05*$AY$7,((Observaciones!$F290-0.05*$AY$7)^2)/(Observaciones!$F290+0.95*$AY$7),0)</f>
        <v>0.53229249011857738</v>
      </c>
      <c r="AV291" s="79">
        <f>0.0526*AU291*Observaciones!$F290^1.218</f>
        <v>0.26347103186880089</v>
      </c>
      <c r="AW291" s="30"/>
      <c r="AX291" s="30"/>
      <c r="AY291" s="110"/>
      <c r="AZ291" s="41"/>
    </row>
    <row r="292" spans="2:52" s="3" customFormat="1" x14ac:dyDescent="0.3">
      <c r="B292" s="40"/>
      <c r="C292" s="78">
        <v>286</v>
      </c>
      <c r="D292" s="136">
        <f>ETo!$I291*((1-Constantes!$D$19)*ETo!$K291+ETo!$L291)</f>
        <v>3.8266032775953005</v>
      </c>
      <c r="E292" s="79">
        <f>MIN(D292*Constantes!$D$17,0.8*(H291+Observaciones!$F291-F292-G292-Constantes!$D$14))</f>
        <v>1.9172759690131971</v>
      </c>
      <c r="F292" s="79">
        <f>IF(Observaciones!$F291&gt;0.05*Constantes!$D$18,((Observaciones!$F291-0.05*Constantes!$D$18)^2)/(Observaciones!$F291+0.95*Constantes!$D$18),0)</f>
        <v>0</v>
      </c>
      <c r="G292" s="79">
        <f>MAX(0,H291+Observaciones!$F291-F292-Constantes!$D$13)</f>
        <v>0</v>
      </c>
      <c r="H292" s="79">
        <f>H291+Observaciones!$F291-F292-E292-G292-I291</f>
        <v>13.123037656315846</v>
      </c>
      <c r="I292" s="79">
        <f>MAX(0,(H292-Constantes!$D$14)*(1-EXP(-Constantes!$D$22)))</f>
        <v>0.19154130516795007</v>
      </c>
      <c r="J292" s="79">
        <f t="shared" si="36"/>
        <v>58.672742608609724</v>
      </c>
      <c r="K292" s="79">
        <f>MAX(0,(J292-Constantes!$D$13)*(1-EXP(-Constantes!$D$23)))</f>
        <v>0.14950064678836567</v>
      </c>
      <c r="L292" s="79">
        <f t="shared" si="37"/>
        <v>0.3410419519563157</v>
      </c>
      <c r="M292" s="79">
        <f>0.0526*F292*Observaciones!$F291^1.218</f>
        <v>0</v>
      </c>
      <c r="N292" s="79">
        <f>M292*Constantes!$D$29</f>
        <v>0</v>
      </c>
      <c r="O292" s="79">
        <f t="shared" si="38"/>
        <v>0</v>
      </c>
      <c r="P292" s="16"/>
      <c r="Q292" s="78">
        <v>286</v>
      </c>
      <c r="R292" s="136">
        <f>ETo!$I291*((1-Constantes!$E$19)*ETo!$K291+ETo!$L291)</f>
        <v>4.1874239790433894</v>
      </c>
      <c r="S292" s="79">
        <f>MIN(R292*Constantes!$E$17,0.8*(V291+Observaciones!$F291-T292-U292-Constantes!$D$14))</f>
        <v>2.4133446772331006</v>
      </c>
      <c r="T292" s="79">
        <f>IF(Observaciones!$F291&gt;0.05*Constantes!$E$18,((Observaciones!$F291-0.05*Constantes!$E$18)^2)/(Observaciones!$F291+0.95*Constantes!$E$18),0)</f>
        <v>0</v>
      </c>
      <c r="U292" s="79">
        <f>MAX(0,V291+Observaciones!$F291-T292-Constantes!$D$13)</f>
        <v>0</v>
      </c>
      <c r="V292" s="79">
        <f>V291+Observaciones!$F291-T292-S292-U292-W291</f>
        <v>12.175109225454058</v>
      </c>
      <c r="W292" s="79">
        <f>MAX(0,(V292-Constantes!$D$14)*(1-EXP(-Constantes!$D$22)))</f>
        <v>0.1592513828962869</v>
      </c>
      <c r="X292" s="79">
        <f t="shared" si="39"/>
        <v>60.049456347651841</v>
      </c>
      <c r="Y292" s="79">
        <f>MAX(0,(X292-Constantes!$D$13)*(1-EXP(-Constantes!$D$23)))</f>
        <v>0.16306573516681308</v>
      </c>
      <c r="Z292" s="79">
        <f t="shared" si="40"/>
        <v>0.32231711806309998</v>
      </c>
      <c r="AA292" s="79">
        <f>0.0526*T292*Observaciones!$F291^1.218</f>
        <v>0</v>
      </c>
      <c r="AB292" s="79">
        <f>AA292*Constantes!$E$29</f>
        <v>0</v>
      </c>
      <c r="AC292" s="79">
        <f t="shared" si="41"/>
        <v>0</v>
      </c>
      <c r="AD292" s="16"/>
      <c r="AE292" s="78">
        <v>286</v>
      </c>
      <c r="AF292" s="136">
        <f>ETo!$I291*((1-Constantes!$F$19)*ETo!$K291+ETo!$L291)</f>
        <v>4.1358781645508049</v>
      </c>
      <c r="AG292" s="79">
        <f>MIN(AF292*Constantes!$F$17,0.8*(AJ291+Observaciones!$F291-AH292-AI292-Constantes!$D$14))</f>
        <v>2.2224885909455874</v>
      </c>
      <c r="AH292" s="79">
        <f>IF(Observaciones!$F291&gt;0.05*Constantes!$F$18,((Observaciones!$F291-0.05*Constantes!$F$18)^2)/(Observaciones!$F291+0.95*Constantes!$F$18),0)</f>
        <v>0</v>
      </c>
      <c r="AI292" s="79">
        <f>MAX(0,AJ291+Observaciones!$F291-AH292-Constantes!$D$13)</f>
        <v>0</v>
      </c>
      <c r="AJ292" s="79">
        <f>AJ291+Observaciones!$F291-AH292-AG292-AI292-AK291</f>
        <v>12.58066731533504</v>
      </c>
      <c r="AK292" s="79">
        <f>MAX(0,(AJ292-Constantes!$D$14)*(1-EXP(-Constantes!$D$22)))</f>
        <v>0.17306618027186055</v>
      </c>
      <c r="AL292" s="79">
        <f t="shared" si="42"/>
        <v>60.204618770369507</v>
      </c>
      <c r="AM292" s="79">
        <f>MAX(0,(AL292-Constantes!$D$13)*(1-EXP(-Constantes!$D$23)))</f>
        <v>0.16459458747466005</v>
      </c>
      <c r="AN292" s="79">
        <f t="shared" si="43"/>
        <v>0.3376607677465206</v>
      </c>
      <c r="AO292" s="79">
        <f>0.0526*AH292*Observaciones!$F291^1.218</f>
        <v>0</v>
      </c>
      <c r="AP292" s="79">
        <f>AO292*Constantes!$F$29</f>
        <v>0</v>
      </c>
      <c r="AQ292" s="79">
        <f t="shared" si="44"/>
        <v>0</v>
      </c>
      <c r="AR292" s="16"/>
      <c r="AS292" s="78">
        <v>286</v>
      </c>
      <c r="AT292" s="79">
        <f>0.0526*Observaciones!$F291^2.218</f>
        <v>0.74310410909583668</v>
      </c>
      <c r="AU292" s="79">
        <f>IF(Observaciones!$F291&gt;0.05*$AY$7,((Observaciones!$F291-0.05*$AY$7)^2)/(Observaciones!$F291+0.95*$AY$7),0)</f>
        <v>6.7925012840267113E-2</v>
      </c>
      <c r="AV292" s="79">
        <f>0.0526*AU292*Observaciones!$F291^1.218</f>
        <v>1.529556247029999E-2</v>
      </c>
      <c r="AW292" s="30"/>
      <c r="AX292" s="30"/>
      <c r="AY292" s="110"/>
      <c r="AZ292" s="41"/>
    </row>
    <row r="293" spans="2:52" s="3" customFormat="1" x14ac:dyDescent="0.3">
      <c r="B293" s="40"/>
      <c r="C293" s="78">
        <v>287</v>
      </c>
      <c r="D293" s="136">
        <f>ETo!$I292*((1-Constantes!$D$19)*ETo!$K292+ETo!$L292)</f>
        <v>3.9778866580572272</v>
      </c>
      <c r="E293" s="79">
        <f>MIN(D293*Constantes!$D$17,0.8*(H292+Observaciones!$F292-F293-G293-Constantes!$D$14))</f>
        <v>1.9930747829558346</v>
      </c>
      <c r="F293" s="79">
        <f>IF(Observaciones!$F292&gt;0.05*Constantes!$D$18,((Observaciones!$F292-0.05*Constantes!$D$18)^2)/(Observaciones!$F292+0.95*Constantes!$D$18),0)</f>
        <v>3.3076107863611952</v>
      </c>
      <c r="G293" s="79">
        <f>MAX(0,H292+Observaciones!$F292-F293-Constantes!$D$13)</f>
        <v>0</v>
      </c>
      <c r="H293" s="79">
        <f>H292+Observaciones!$F292-F293-E293-G293-I292</f>
        <v>27.630810781830867</v>
      </c>
      <c r="I293" s="79">
        <f>MAX(0,(H293-Constantes!$D$14)*(1-EXP(-Constantes!$D$22)))</f>
        <v>0.6857293169484584</v>
      </c>
      <c r="J293" s="79">
        <f t="shared" si="36"/>
        <v>58.523241961821356</v>
      </c>
      <c r="K293" s="79">
        <f>MAX(0,(J293-Constantes!$D$13)*(1-EXP(-Constantes!$D$23)))</f>
        <v>0.14802758130728003</v>
      </c>
      <c r="L293" s="79">
        <f t="shared" si="37"/>
        <v>4.1413676846169336</v>
      </c>
      <c r="M293" s="79">
        <f>0.0526*F293*Observaciones!$F292^1.218</f>
        <v>6.6858199744981412</v>
      </c>
      <c r="N293" s="79">
        <f>M293*Constantes!$D$29</f>
        <v>9.922426653641539E-2</v>
      </c>
      <c r="O293" s="79">
        <f t="shared" si="38"/>
        <v>2395.9298978688344</v>
      </c>
      <c r="P293" s="16"/>
      <c r="Q293" s="78">
        <v>287</v>
      </c>
      <c r="R293" s="136">
        <f>ETo!$I292*((1-Constantes!$E$19)*ETo!$K292+ETo!$L292)</f>
        <v>4.3513421506821395</v>
      </c>
      <c r="S293" s="79">
        <f>MIN(R293*Constantes!$E$17,0.8*(V292+Observaciones!$F292-T293-U293-Constantes!$D$14))</f>
        <v>2.5078158960554497</v>
      </c>
      <c r="T293" s="79">
        <f>IF(Observaciones!$F292&gt;0.05*Constantes!$E$18,((Observaciones!$F292-0.05*Constantes!$E$18)^2)/(Observaciones!$F292+0.95*Constantes!$E$18),0)</f>
        <v>0.34959489289666923</v>
      </c>
      <c r="U293" s="79">
        <f>MAX(0,V292+Observaciones!$F292-T293-Constantes!$D$13)</f>
        <v>0</v>
      </c>
      <c r="V293" s="79">
        <f>V292+Observaciones!$F292-T293-S293-U293-W292</f>
        <v>29.158447053605652</v>
      </c>
      <c r="W293" s="79">
        <f>MAX(0,(V293-Constantes!$D$14)*(1-EXP(-Constantes!$D$22)))</f>
        <v>0.73776621643266993</v>
      </c>
      <c r="X293" s="79">
        <f t="shared" si="39"/>
        <v>59.88639061248503</v>
      </c>
      <c r="Y293" s="79">
        <f>MAX(0,(X293-Constantes!$D$13)*(1-EXP(-Constantes!$D$23)))</f>
        <v>0.16145900963898233</v>
      </c>
      <c r="Z293" s="79">
        <f t="shared" si="40"/>
        <v>1.2488201189683215</v>
      </c>
      <c r="AA293" s="79">
        <f>0.0526*T293*Observaciones!$F292^1.218</f>
        <v>0.70665161921377606</v>
      </c>
      <c r="AB293" s="79">
        <f>AA293*Constantes!$E$29</f>
        <v>2.362428892392849E-3</v>
      </c>
      <c r="AC293" s="79">
        <f t="shared" si="41"/>
        <v>189.17287257867892</v>
      </c>
      <c r="AD293" s="16"/>
      <c r="AE293" s="78">
        <v>287</v>
      </c>
      <c r="AF293" s="136">
        <f>ETo!$I292*((1-Constantes!$F$19)*ETo!$K292+ETo!$L292)</f>
        <v>4.2979913660214377</v>
      </c>
      <c r="AG293" s="79">
        <f>MIN(AF293*Constantes!$F$17,0.8*(AJ292+Observaciones!$F292-AH293-AI293-Constantes!$D$14))</f>
        <v>2.3096030383193717</v>
      </c>
      <c r="AH293" s="79">
        <f>IF(Observaciones!$F292&gt;0.05*Constantes!$F$18,((Observaciones!$F292-0.05*Constantes!$F$18)^2)/(Observaciones!$F292+0.95*Constantes!$F$18),0)</f>
        <v>1.0522280729713018</v>
      </c>
      <c r="AI293" s="79">
        <f>MAX(0,AJ292+Observaciones!$F292-AH293-Constantes!$D$13)</f>
        <v>0</v>
      </c>
      <c r="AJ293" s="79">
        <f>AJ292+Observaciones!$F292-AH293-AG293-AI293-AK292</f>
        <v>29.045770023772505</v>
      </c>
      <c r="AK293" s="79">
        <f>MAX(0,(AJ293-Constantes!$D$14)*(1-EXP(-Constantes!$D$22)))</f>
        <v>0.73392802315070826</v>
      </c>
      <c r="AL293" s="79">
        <f t="shared" si="42"/>
        <v>60.040024182894847</v>
      </c>
      <c r="AM293" s="79">
        <f>MAX(0,(AL293-Constantes!$D$13)*(1-EXP(-Constantes!$D$23)))</f>
        <v>0.1629727978008958</v>
      </c>
      <c r="AN293" s="79">
        <f t="shared" si="43"/>
        <v>1.9491288939229059</v>
      </c>
      <c r="AO293" s="79">
        <f>0.0526*AH293*Observaciones!$F292^1.218</f>
        <v>2.1269151427996906</v>
      </c>
      <c r="AP293" s="79">
        <f>AO293*Constantes!$F$29</f>
        <v>1.8274793000073071E-2</v>
      </c>
      <c r="AQ293" s="79">
        <f t="shared" si="44"/>
        <v>937.58771198001114</v>
      </c>
      <c r="AR293" s="16"/>
      <c r="AS293" s="78">
        <v>287</v>
      </c>
      <c r="AT293" s="79">
        <f>0.0526*Observaciones!$F292^2.218</f>
        <v>40.42688457823914</v>
      </c>
      <c r="AU293" s="79">
        <f>IF(Observaciones!$F292&gt;0.05*$AY$7,((Observaciones!$F292-0.05*$AY$7)^2)/(Observaciones!$F292+0.95*$AY$7),0)</f>
        <v>6.3080868397003833</v>
      </c>
      <c r="AV293" s="79">
        <f>0.0526*AU293*Observaciones!$F292^1.218</f>
        <v>12.750814928903834</v>
      </c>
      <c r="AW293" s="30"/>
      <c r="AX293" s="30"/>
      <c r="AY293" s="110"/>
      <c r="AZ293" s="41"/>
    </row>
    <row r="294" spans="2:52" s="3" customFormat="1" x14ac:dyDescent="0.3">
      <c r="B294" s="40"/>
      <c r="C294" s="78">
        <v>288</v>
      </c>
      <c r="D294" s="136">
        <f>ETo!$I293*((1-Constantes!$D$19)*ETo!$K293+ETo!$L293)</f>
        <v>4.0575351693600892</v>
      </c>
      <c r="E294" s="79">
        <f>MIN(D294*Constantes!$D$17,0.8*(H293+Observaciones!$F293-F294-G294-Constantes!$D$14))</f>
        <v>2.0329817619684638</v>
      </c>
      <c r="F294" s="79">
        <f>IF(Observaciones!$F293&gt;0.05*Constantes!$D$18,((Observaciones!$F293-0.05*Constantes!$D$18)^2)/(Observaciones!$F293+0.95*Constantes!$D$18),0)</f>
        <v>1.0491471963264349E-2</v>
      </c>
      <c r="G294" s="79">
        <f>MAX(0,H293+Observaciones!$F293-F294-Constantes!$D$13)</f>
        <v>0</v>
      </c>
      <c r="H294" s="79">
        <f>H293+Observaciones!$F293-F294-E294-G294-I293</f>
        <v>29.101608230950681</v>
      </c>
      <c r="I294" s="79">
        <f>MAX(0,(H294-Constantes!$D$14)*(1-EXP(-Constantes!$D$22)))</f>
        <v>0.73583007747345197</v>
      </c>
      <c r="J294" s="79">
        <f t="shared" si="36"/>
        <v>58.375214380514073</v>
      </c>
      <c r="K294" s="79">
        <f>MAX(0,(J294-Constantes!$D$13)*(1-EXP(-Constantes!$D$23)))</f>
        <v>0.14656903029123641</v>
      </c>
      <c r="L294" s="79">
        <f t="shared" si="37"/>
        <v>0.89289057972795272</v>
      </c>
      <c r="M294" s="79">
        <f>0.0526*F294*Observaciones!$F293^1.218</f>
        <v>3.169128172909672E-3</v>
      </c>
      <c r="N294" s="79">
        <f>M294*Constantes!$D$29</f>
        <v>4.7033037042020616E-5</v>
      </c>
      <c r="O294" s="79">
        <f t="shared" si="38"/>
        <v>5.2675028844352587</v>
      </c>
      <c r="P294" s="16"/>
      <c r="Q294" s="78">
        <v>288</v>
      </c>
      <c r="R294" s="136">
        <f>ETo!$I293*((1-Constantes!$E$19)*ETo!$K293+ETo!$L293)</f>
        <v>4.4373774646728545</v>
      </c>
      <c r="S294" s="79">
        <f>MIN(R294*Constantes!$E$17,0.8*(V293+Observaciones!$F293-T294-U294-Constantes!$D$14))</f>
        <v>2.5574007644883339</v>
      </c>
      <c r="T294" s="79">
        <f>IF(Observaciones!$F293&gt;0.05*Constantes!$E$18,((Observaciones!$F293-0.05*Constantes!$E$18)^2)/(Observaciones!$F293+0.95*Constantes!$E$18),0)</f>
        <v>0</v>
      </c>
      <c r="U294" s="79">
        <f>MAX(0,V293+Observaciones!$F293-T294-Constantes!$D$13)</f>
        <v>0</v>
      </c>
      <c r="V294" s="79">
        <f>V293+Observaciones!$F293-T294-S294-U294-W293</f>
        <v>30.063280072684645</v>
      </c>
      <c r="W294" s="79">
        <f>MAX(0,(V294-Constantes!$D$14)*(1-EXP(-Constantes!$D$22)))</f>
        <v>0.76858815077251563</v>
      </c>
      <c r="X294" s="79">
        <f t="shared" si="39"/>
        <v>59.724931602846048</v>
      </c>
      <c r="Y294" s="79">
        <f>MAX(0,(X294-Constantes!$D$13)*(1-EXP(-Constantes!$D$23)))</f>
        <v>0.15986811556046948</v>
      </c>
      <c r="Z294" s="79">
        <f t="shared" si="40"/>
        <v>0.92845626633298517</v>
      </c>
      <c r="AA294" s="79">
        <f>0.0526*T294*Observaciones!$F293^1.218</f>
        <v>0</v>
      </c>
      <c r="AB294" s="79">
        <f>AA294*Constantes!$E$29</f>
        <v>0</v>
      </c>
      <c r="AC294" s="79">
        <f t="shared" si="41"/>
        <v>0</v>
      </c>
      <c r="AD294" s="16"/>
      <c r="AE294" s="78">
        <v>288</v>
      </c>
      <c r="AF294" s="136">
        <f>ETo!$I293*((1-Constantes!$F$19)*ETo!$K293+ETo!$L293)</f>
        <v>4.383114279628173</v>
      </c>
      <c r="AG294" s="79">
        <f>MIN(AF294*Constantes!$F$17,0.8*(AJ293+Observaciones!$F293-AH294-AI294-Constantes!$D$14))</f>
        <v>2.355345368434544</v>
      </c>
      <c r="AH294" s="79">
        <f>IF(Observaciones!$F293&gt;0.05*Constantes!$F$18,((Observaciones!$F293-0.05*Constantes!$F$18)^2)/(Observaciones!$F293+0.95*Constantes!$F$18),0)</f>
        <v>0</v>
      </c>
      <c r="AI294" s="79">
        <f>MAX(0,AJ293+Observaciones!$F293-AH294-Constantes!$D$13)</f>
        <v>0</v>
      </c>
      <c r="AJ294" s="79">
        <f>AJ293+Observaciones!$F293-AH294-AG294-AI294-AK293</f>
        <v>30.156496632187256</v>
      </c>
      <c r="AK294" s="79">
        <f>MAX(0,(AJ294-Constantes!$D$14)*(1-EXP(-Constantes!$D$22)))</f>
        <v>0.77176344899417015</v>
      </c>
      <c r="AL294" s="79">
        <f t="shared" si="42"/>
        <v>59.877051385093949</v>
      </c>
      <c r="AM294" s="79">
        <f>MAX(0,(AL294-Constantes!$D$13)*(1-EXP(-Constantes!$D$23)))</f>
        <v>0.16136698800706734</v>
      </c>
      <c r="AN294" s="79">
        <f t="shared" si="43"/>
        <v>0.93313043700123743</v>
      </c>
      <c r="AO294" s="79">
        <f>0.0526*AH294*Observaciones!$F293^1.218</f>
        <v>0</v>
      </c>
      <c r="AP294" s="79">
        <f>AO294*Constantes!$F$29</f>
        <v>0</v>
      </c>
      <c r="AQ294" s="79">
        <f t="shared" si="44"/>
        <v>0</v>
      </c>
      <c r="AR294" s="16"/>
      <c r="AS294" s="78">
        <v>288</v>
      </c>
      <c r="AT294" s="79">
        <f>0.0526*Observaciones!$F293^2.218</f>
        <v>1.2686816847842202</v>
      </c>
      <c r="AU294" s="79">
        <f>IF(Observaciones!$F293&gt;0.05*$AY$7,((Observaciones!$F293-0.05*$AY$7)^2)/(Observaciones!$F293+0.95*$AY$7),0)</f>
        <v>0.16418262002606004</v>
      </c>
      <c r="AV294" s="79">
        <f>0.0526*AU294*Observaciones!$F293^1.218</f>
        <v>4.9594162615940303E-2</v>
      </c>
      <c r="AW294" s="30"/>
      <c r="AX294" s="30"/>
      <c r="AY294" s="110"/>
      <c r="AZ294" s="41"/>
    </row>
    <row r="295" spans="2:52" s="3" customFormat="1" x14ac:dyDescent="0.3">
      <c r="B295" s="40"/>
      <c r="C295" s="78">
        <v>289</v>
      </c>
      <c r="D295" s="136">
        <f>ETo!$I294*((1-Constantes!$D$19)*ETo!$K294+ETo!$L294)</f>
        <v>4.1372390391084242</v>
      </c>
      <c r="E295" s="79">
        <f>MIN(D295*Constantes!$D$17,0.8*(H294+Observaciones!$F294-F295-G295-Constantes!$D$14))</f>
        <v>2.0729164776994007</v>
      </c>
      <c r="F295" s="79">
        <f>IF(Observaciones!$F294&gt;0.05*Constantes!$D$18,((Observaciones!$F294-0.05*Constantes!$D$18)^2)/(Observaciones!$F294+0.95*Constantes!$D$18),0)</f>
        <v>1.1191976849475243</v>
      </c>
      <c r="G295" s="79">
        <f>MAX(0,H294+Observaciones!$F294-F295-Constantes!$D$13)</f>
        <v>0</v>
      </c>
      <c r="H295" s="79">
        <f>H294+Observaciones!$F294-F295-E295-G295-I294</f>
        <v>37.773663990830308</v>
      </c>
      <c r="I295" s="79">
        <f>MAX(0,(H295-Constantes!$D$14)*(1-EXP(-Constantes!$D$22)))</f>
        <v>1.0312321324233897</v>
      </c>
      <c r="J295" s="79">
        <f t="shared" si="36"/>
        <v>58.228645350222834</v>
      </c>
      <c r="K295" s="79">
        <f>MAX(0,(J295-Constantes!$D$13)*(1-EXP(-Constantes!$D$23)))</f>
        <v>0.14512485072575365</v>
      </c>
      <c r="L295" s="79">
        <f t="shared" si="37"/>
        <v>2.2955546680966679</v>
      </c>
      <c r="M295" s="79">
        <f>0.0526*F295*Observaciones!$F294^1.218</f>
        <v>1.2886763883041716</v>
      </c>
      <c r="N295" s="79">
        <f>M295*Constantes!$D$29</f>
        <v>1.9125248648633623E-2</v>
      </c>
      <c r="O295" s="79">
        <f t="shared" si="38"/>
        <v>833.14280920572025</v>
      </c>
      <c r="P295" s="16"/>
      <c r="Q295" s="78">
        <v>289</v>
      </c>
      <c r="R295" s="136">
        <f>ETo!$I294*((1-Constantes!$E$19)*ETo!$K294+ETo!$L294)</f>
        <v>4.5233323522035294</v>
      </c>
      <c r="S295" s="79">
        <f>MIN(R295*Constantes!$E$17,0.8*(V294+Observaciones!$F294-T295-U295-Constantes!$D$14))</f>
        <v>2.6069392806124436</v>
      </c>
      <c r="T295" s="79">
        <f>IF(Observaciones!$F294&gt;0.05*Constantes!$E$18,((Observaciones!$F294-0.05*Constantes!$E$18)^2)/(Observaciones!$F294+0.95*Constantes!$E$18),0)</f>
        <v>1.0969608047540168E-2</v>
      </c>
      <c r="U295" s="79">
        <f>MAX(0,V294+Observaciones!$F294-T295-Constantes!$D$13)</f>
        <v>0</v>
      </c>
      <c r="V295" s="79">
        <f>V294+Observaciones!$F294-T295-S295-U295-W294</f>
        <v>39.276783033252144</v>
      </c>
      <c r="W295" s="79">
        <f>MAX(0,(V295-Constantes!$D$14)*(1-EXP(-Constantes!$D$22)))</f>
        <v>1.0824338850712483</v>
      </c>
      <c r="X295" s="79">
        <f t="shared" si="39"/>
        <v>59.565063487285578</v>
      </c>
      <c r="Y295" s="79">
        <f>MAX(0,(X295-Constantes!$D$13)*(1-EXP(-Constantes!$D$23)))</f>
        <v>0.15829289694023366</v>
      </c>
      <c r="Z295" s="79">
        <f t="shared" si="40"/>
        <v>1.2516963900590221</v>
      </c>
      <c r="AA295" s="79">
        <f>0.0526*T295*Observaciones!$F294^1.218</f>
        <v>1.2630722052002143E-2</v>
      </c>
      <c r="AB295" s="79">
        <f>AA295*Constantes!$E$29</f>
        <v>4.2226157693705667E-5</v>
      </c>
      <c r="AC295" s="79">
        <f t="shared" si="41"/>
        <v>3.3735143784919401</v>
      </c>
      <c r="AD295" s="16"/>
      <c r="AE295" s="78">
        <v>289</v>
      </c>
      <c r="AF295" s="136">
        <f>ETo!$I294*((1-Constantes!$F$19)*ETo!$K294+ETo!$L294)</f>
        <v>4.4681761646185141</v>
      </c>
      <c r="AG295" s="79">
        <f>MIN(AF295*Constantes!$F$17,0.8*(AJ294+Observaciones!$F294-AH295-AI295-Constantes!$D$14))</f>
        <v>2.4010549037239839</v>
      </c>
      <c r="AH295" s="79">
        <f>IF(Observaciones!$F294&gt;0.05*Constantes!$F$18,((Observaciones!$F294-0.05*Constantes!$F$18)^2)/(Observaciones!$F294+0.95*Constantes!$F$18),0)</f>
        <v>0.19763963116551544</v>
      </c>
      <c r="AI295" s="79">
        <f>MAX(0,AJ294+Observaciones!$F294-AH295-Constantes!$D$13)</f>
        <v>0</v>
      </c>
      <c r="AJ295" s="79">
        <f>AJ294+Observaciones!$F294-AH295-AG295-AI295-AK294</f>
        <v>39.38603864830359</v>
      </c>
      <c r="AK295" s="79">
        <f>MAX(0,(AJ295-Constantes!$D$14)*(1-EXP(-Constantes!$D$22)))</f>
        <v>1.0861555324054744</v>
      </c>
      <c r="AL295" s="79">
        <f t="shared" si="42"/>
        <v>59.715684397086882</v>
      </c>
      <c r="AM295" s="79">
        <f>MAX(0,(AL295-Constantes!$D$13)*(1-EXP(-Constantes!$D$23)))</f>
        <v>0.15977700063961159</v>
      </c>
      <c r="AN295" s="79">
        <f t="shared" si="43"/>
        <v>1.4435721642106014</v>
      </c>
      <c r="AO295" s="79">
        <f>0.0526*AH295*Observaciones!$F294^1.218</f>
        <v>0.22756795291985157</v>
      </c>
      <c r="AP295" s="79">
        <f>AO295*Constantes!$F$29</f>
        <v>1.9553000255508202E-3</v>
      </c>
      <c r="AQ295" s="79">
        <f t="shared" si="44"/>
        <v>135.44872047460478</v>
      </c>
      <c r="AR295" s="16"/>
      <c r="AS295" s="78">
        <v>289</v>
      </c>
      <c r="AT295" s="79">
        <f>0.0526*Observaciones!$F294^2.218</f>
        <v>14.508002215349354</v>
      </c>
      <c r="AU295" s="79">
        <f>IF(Observaciones!$F294&gt;0.05*$AY$7,((Observaciones!$F294-0.05*$AY$7)^2)/(Observaciones!$F294+0.95*$AY$7),0)</f>
        <v>2.5957269730569106</v>
      </c>
      <c r="AV295" s="79">
        <f>0.0526*AU295*Observaciones!$F294^1.218</f>
        <v>2.9887946567898225</v>
      </c>
      <c r="AW295" s="30"/>
      <c r="AX295" s="30"/>
      <c r="AY295" s="110"/>
      <c r="AZ295" s="41"/>
    </row>
    <row r="296" spans="2:52" s="3" customFormat="1" x14ac:dyDescent="0.3">
      <c r="B296" s="40"/>
      <c r="C296" s="78">
        <v>290</v>
      </c>
      <c r="D296" s="136">
        <f>ETo!$I295*((1-Constantes!$D$19)*ETo!$K295+ETo!$L295)</f>
        <v>4.1445855692126745</v>
      </c>
      <c r="E296" s="79">
        <f>MIN(D296*Constantes!$D$17,0.8*(H295+Observaciones!$F295-F296-G296-Constantes!$D$14))</f>
        <v>2.0765973728961882</v>
      </c>
      <c r="F296" s="79">
        <f>IF(Observaciones!$F295&gt;0.05*Constantes!$D$18,((Observaciones!$F295-0.05*Constantes!$D$18)^2)/(Observaciones!$F295+0.95*Constantes!$D$18),0)</f>
        <v>0</v>
      </c>
      <c r="G296" s="79">
        <f>MAX(0,H295+Observaciones!$F295-F296-Constantes!$D$13)</f>
        <v>0</v>
      </c>
      <c r="H296" s="79">
        <f>H295+Observaciones!$F295-F296-E296-G296-I295</f>
        <v>34.665834485510729</v>
      </c>
      <c r="I296" s="79">
        <f>MAX(0,(H296-Constantes!$D$14)*(1-EXP(-Constantes!$D$22)))</f>
        <v>0.9253680503965237</v>
      </c>
      <c r="J296" s="79">
        <f t="shared" si="36"/>
        <v>58.083520499497084</v>
      </c>
      <c r="K296" s="79">
        <f>MAX(0,(J296-Constantes!$D$13)*(1-EXP(-Constantes!$D$23)))</f>
        <v>0.14369490100550641</v>
      </c>
      <c r="L296" s="79">
        <f t="shared" si="37"/>
        <v>1.0690629514020302</v>
      </c>
      <c r="M296" s="79">
        <f>0.0526*F296*Observaciones!$F295^1.218</f>
        <v>0</v>
      </c>
      <c r="N296" s="79">
        <f>M296*Constantes!$D$29</f>
        <v>0</v>
      </c>
      <c r="O296" s="79">
        <f t="shared" si="38"/>
        <v>0</v>
      </c>
      <c r="P296" s="16"/>
      <c r="Q296" s="78">
        <v>290</v>
      </c>
      <c r="R296" s="136">
        <f>ETo!$I295*((1-Constantes!$E$19)*ETo!$K295+ETo!$L295)</f>
        <v>4.5311769521453558</v>
      </c>
      <c r="S296" s="79">
        <f>MIN(R296*Constantes!$E$17,0.8*(V295+Observaciones!$F295-T296-U296-Constantes!$D$14))</f>
        <v>2.6114603712900002</v>
      </c>
      <c r="T296" s="79">
        <f>IF(Observaciones!$F295&gt;0.05*Constantes!$E$18,((Observaciones!$F295-0.05*Constantes!$E$18)^2)/(Observaciones!$F295+0.95*Constantes!$E$18),0)</f>
        <v>0</v>
      </c>
      <c r="U296" s="79">
        <f>MAX(0,V295+Observaciones!$F295-T296-Constantes!$D$13)</f>
        <v>0</v>
      </c>
      <c r="V296" s="79">
        <f>V295+Observaciones!$F295-T296-S296-U296-W295</f>
        <v>35.582888776890897</v>
      </c>
      <c r="W296" s="79">
        <f>MAX(0,(V296-Constantes!$D$14)*(1-EXP(-Constantes!$D$22)))</f>
        <v>0.95660628613615661</v>
      </c>
      <c r="X296" s="79">
        <f t="shared" si="39"/>
        <v>59.406770590345346</v>
      </c>
      <c r="Y296" s="79">
        <f>MAX(0,(X296-Constantes!$D$13)*(1-EXP(-Constantes!$D$23)))</f>
        <v>0.15673319932425089</v>
      </c>
      <c r="Z296" s="79">
        <f t="shared" si="40"/>
        <v>1.1133394854604075</v>
      </c>
      <c r="AA296" s="79">
        <f>0.0526*T296*Observaciones!$F295^1.218</f>
        <v>0</v>
      </c>
      <c r="AB296" s="79">
        <f>AA296*Constantes!$E$29</f>
        <v>0</v>
      </c>
      <c r="AC296" s="79">
        <f t="shared" si="41"/>
        <v>0</v>
      </c>
      <c r="AD296" s="16"/>
      <c r="AE296" s="78">
        <v>290</v>
      </c>
      <c r="AF296" s="136">
        <f>ETo!$I295*((1-Constantes!$F$19)*ETo!$K295+ETo!$L295)</f>
        <v>4.4759496117264019</v>
      </c>
      <c r="AG296" s="79">
        <f>MIN(AF296*Constantes!$F$17,0.8*(AJ295+Observaciones!$F295-AH296-AI296-Constantes!$D$14))</f>
        <v>2.4052321054746733</v>
      </c>
      <c r="AH296" s="79">
        <f>IF(Observaciones!$F295&gt;0.05*Constantes!$F$18,((Observaciones!$F295-0.05*Constantes!$F$18)^2)/(Observaciones!$F295+0.95*Constantes!$F$18),0)</f>
        <v>0</v>
      </c>
      <c r="AI296" s="79">
        <f>MAX(0,AJ295+Observaciones!$F295-AH296-Constantes!$D$13)</f>
        <v>0</v>
      </c>
      <c r="AJ296" s="79">
        <f>AJ295+Observaciones!$F295-AH296-AG296-AI296-AK295</f>
        <v>35.894651010423438</v>
      </c>
      <c r="AK296" s="79">
        <f>MAX(0,(AJ296-Constantes!$D$14)*(1-EXP(-Constantes!$D$22)))</f>
        <v>0.96722605231286451</v>
      </c>
      <c r="AL296" s="79">
        <f t="shared" si="42"/>
        <v>59.555907396447267</v>
      </c>
      <c r="AM296" s="79">
        <f>MAX(0,(AL296-Constantes!$D$13)*(1-EXP(-Constantes!$D$23)))</f>
        <v>0.15820267979639285</v>
      </c>
      <c r="AN296" s="79">
        <f t="shared" si="43"/>
        <v>1.1254287321092573</v>
      </c>
      <c r="AO296" s="79">
        <f>0.0526*AH296*Observaciones!$F295^1.218</f>
        <v>0</v>
      </c>
      <c r="AP296" s="79">
        <f>AO296*Constantes!$F$29</f>
        <v>0</v>
      </c>
      <c r="AQ296" s="79">
        <f t="shared" si="44"/>
        <v>0</v>
      </c>
      <c r="AR296" s="16"/>
      <c r="AS296" s="78">
        <v>290</v>
      </c>
      <c r="AT296" s="79">
        <f>0.0526*Observaciones!$F295^2.218</f>
        <v>0</v>
      </c>
      <c r="AU296" s="79">
        <f>IF(Observaciones!$F295&gt;0.05*$AY$7,((Observaciones!$F295-0.05*$AY$7)^2)/(Observaciones!$F295+0.95*$AY$7),0)</f>
        <v>0</v>
      </c>
      <c r="AV296" s="79">
        <f>0.0526*AU296*Observaciones!$F295^1.218</f>
        <v>0</v>
      </c>
      <c r="AW296" s="30"/>
      <c r="AX296" s="30"/>
      <c r="AY296" s="110"/>
      <c r="AZ296" s="41"/>
    </row>
    <row r="297" spans="2:52" s="3" customFormat="1" x14ac:dyDescent="0.3">
      <c r="B297" s="40"/>
      <c r="C297" s="78">
        <v>291</v>
      </c>
      <c r="D297" s="136">
        <f>ETo!$I296*((1-Constantes!$D$19)*ETo!$K296+ETo!$L296)</f>
        <v>4.0366885452672943</v>
      </c>
      <c r="E297" s="79">
        <f>MIN(D297*Constantes!$D$17,0.8*(H296+Observaciones!$F296-F297-G297-Constantes!$D$14))</f>
        <v>2.022536798509047</v>
      </c>
      <c r="F297" s="79">
        <f>IF(Observaciones!$F296&gt;0.05*Constantes!$D$18,((Observaciones!$F296-0.05*Constantes!$D$18)^2)/(Observaciones!$F296+0.95*Constantes!$D$18),0)</f>
        <v>0</v>
      </c>
      <c r="G297" s="79">
        <f>MAX(0,H296+Observaciones!$F296-F297-Constantes!$D$13)</f>
        <v>0</v>
      </c>
      <c r="H297" s="79">
        <f>H296+Observaciones!$F296-F297-E297-G297-I296</f>
        <v>31.71792963660516</v>
      </c>
      <c r="I297" s="79">
        <f>MAX(0,(H297-Constantes!$D$14)*(1-EXP(-Constantes!$D$22)))</f>
        <v>0.82495158926255174</v>
      </c>
      <c r="J297" s="79">
        <f t="shared" si="36"/>
        <v>57.939825598491581</v>
      </c>
      <c r="K297" s="79">
        <f>MAX(0,(J297-Constantes!$D$13)*(1-EXP(-Constantes!$D$23)))</f>
        <v>0.14227904092044028</v>
      </c>
      <c r="L297" s="79">
        <f t="shared" si="37"/>
        <v>0.96723063018299205</v>
      </c>
      <c r="M297" s="79">
        <f>0.0526*F297*Observaciones!$F296^1.218</f>
        <v>0</v>
      </c>
      <c r="N297" s="79">
        <f>M297*Constantes!$D$29</f>
        <v>0</v>
      </c>
      <c r="O297" s="79">
        <f t="shared" si="38"/>
        <v>0</v>
      </c>
      <c r="P297" s="16"/>
      <c r="Q297" s="78">
        <v>291</v>
      </c>
      <c r="R297" s="136">
        <f>ETo!$I296*((1-Constantes!$E$19)*ETo!$K296+ETo!$L296)</f>
        <v>4.4145536631528302</v>
      </c>
      <c r="S297" s="79">
        <f>MIN(R297*Constantes!$E$17,0.8*(V296+Observaciones!$F296-T297-U297-Constantes!$D$14))</f>
        <v>2.5442466869007192</v>
      </c>
      <c r="T297" s="79">
        <f>IF(Observaciones!$F296&gt;0.05*Constantes!$E$18,((Observaciones!$F296-0.05*Constantes!$E$18)^2)/(Observaciones!$F296+0.95*Constantes!$E$18),0)</f>
        <v>0</v>
      </c>
      <c r="U297" s="79">
        <f>MAX(0,V296+Observaciones!$F296-T297-Constantes!$D$13)</f>
        <v>0</v>
      </c>
      <c r="V297" s="79">
        <f>V296+Observaciones!$F296-T297-S297-U297-W296</f>
        <v>32.082035803854019</v>
      </c>
      <c r="W297" s="79">
        <f>MAX(0,(V297-Constantes!$D$14)*(1-EXP(-Constantes!$D$22)))</f>
        <v>0.837354381980152</v>
      </c>
      <c r="X297" s="79">
        <f t="shared" si="39"/>
        <v>59.250037391021095</v>
      </c>
      <c r="Y297" s="79">
        <f>MAX(0,(X297-Constantes!$D$13)*(1-EXP(-Constantes!$D$23)))</f>
        <v>0.15518886978036942</v>
      </c>
      <c r="Z297" s="79">
        <f t="shared" si="40"/>
        <v>0.99254325176052138</v>
      </c>
      <c r="AA297" s="79">
        <f>0.0526*T297*Observaciones!$F296^1.218</f>
        <v>0</v>
      </c>
      <c r="AB297" s="79">
        <f>AA297*Constantes!$E$29</f>
        <v>0</v>
      </c>
      <c r="AC297" s="79">
        <f t="shared" si="41"/>
        <v>0</v>
      </c>
      <c r="AD297" s="16"/>
      <c r="AE297" s="78">
        <v>291</v>
      </c>
      <c r="AF297" s="136">
        <f>ETo!$I296*((1-Constantes!$F$19)*ETo!$K296+ETo!$L296)</f>
        <v>4.360572932026324</v>
      </c>
      <c r="AG297" s="79">
        <f>MIN(AF297*Constantes!$F$17,0.8*(AJ296+Observaciones!$F296-AH297-AI297-Constantes!$D$14))</f>
        <v>2.343232369483307</v>
      </c>
      <c r="AH297" s="79">
        <f>IF(Observaciones!$F296&gt;0.05*Constantes!$F$18,((Observaciones!$F296-0.05*Constantes!$F$18)^2)/(Observaciones!$F296+0.95*Constantes!$F$18),0)</f>
        <v>0</v>
      </c>
      <c r="AI297" s="79">
        <f>MAX(0,AJ296+Observaciones!$F296-AH297-Constantes!$D$13)</f>
        <v>0</v>
      </c>
      <c r="AJ297" s="79">
        <f>AJ296+Observaciones!$F296-AH297-AG297-AI297-AK296</f>
        <v>32.584192588627261</v>
      </c>
      <c r="AK297" s="79">
        <f>MAX(0,(AJ297-Constantes!$D$14)*(1-EXP(-Constantes!$D$22)))</f>
        <v>0.85445968552482476</v>
      </c>
      <c r="AL297" s="79">
        <f t="shared" si="42"/>
        <v>59.397704716650871</v>
      </c>
      <c r="AM297" s="79">
        <f>MAX(0,(AL297-Constantes!$D$13)*(1-EXP(-Constantes!$D$23)))</f>
        <v>0.15664387111141634</v>
      </c>
      <c r="AN297" s="79">
        <f t="shared" si="43"/>
        <v>1.0111035566362412</v>
      </c>
      <c r="AO297" s="79">
        <f>0.0526*AH297*Observaciones!$F296^1.218</f>
        <v>0</v>
      </c>
      <c r="AP297" s="79">
        <f>AO297*Constantes!$F$29</f>
        <v>0</v>
      </c>
      <c r="AQ297" s="79">
        <f t="shared" si="44"/>
        <v>0</v>
      </c>
      <c r="AR297" s="16"/>
      <c r="AS297" s="78">
        <v>291</v>
      </c>
      <c r="AT297" s="79">
        <f>0.0526*Observaciones!$F296^2.218</f>
        <v>0</v>
      </c>
      <c r="AU297" s="79">
        <f>IF(Observaciones!$F296&gt;0.05*$AY$7,((Observaciones!$F296-0.05*$AY$7)^2)/(Observaciones!$F296+0.95*$AY$7),0)</f>
        <v>0</v>
      </c>
      <c r="AV297" s="79">
        <f>0.0526*AU297*Observaciones!$F296^1.218</f>
        <v>0</v>
      </c>
      <c r="AW297" s="30"/>
      <c r="AX297" s="30"/>
      <c r="AY297" s="110"/>
      <c r="AZ297" s="41"/>
    </row>
    <row r="298" spans="2:52" s="3" customFormat="1" x14ac:dyDescent="0.3">
      <c r="B298" s="40"/>
      <c r="C298" s="78">
        <v>292</v>
      </c>
      <c r="D298" s="136">
        <f>ETo!$I297*((1-Constantes!$D$19)*ETo!$K297+ETo!$L297)</f>
        <v>4.0689206861282718</v>
      </c>
      <c r="E298" s="79">
        <f>MIN(D298*Constantes!$D$17,0.8*(H297+Observaciones!$F297-F298-G298-Constantes!$D$14))</f>
        <v>2.0386863454099307</v>
      </c>
      <c r="F298" s="79">
        <f>IF(Observaciones!$F297&gt;0.05*Constantes!$D$18,((Observaciones!$F297-0.05*Constantes!$D$18)^2)/(Observaciones!$F297+0.95*Constantes!$D$18),0)</f>
        <v>0.35264423348417445</v>
      </c>
      <c r="G298" s="79">
        <f>MAX(0,H297+Observaciones!$F297-F298-Constantes!$D$13)</f>
        <v>0</v>
      </c>
      <c r="H298" s="79">
        <f>H297+Observaciones!$F297-F298-E298-G298-I297</f>
        <v>36.901647468448502</v>
      </c>
      <c r="I298" s="79">
        <f>MAX(0,(H298-Constantes!$D$14)*(1-EXP(-Constantes!$D$22)))</f>
        <v>1.0015280484328759</v>
      </c>
      <c r="J298" s="79">
        <f t="shared" si="36"/>
        <v>57.797546557571138</v>
      </c>
      <c r="K298" s="79">
        <f>MAX(0,(J298-Constantes!$D$13)*(1-EXP(-Constantes!$D$23)))</f>
        <v>0.14087713164202381</v>
      </c>
      <c r="L298" s="79">
        <f t="shared" si="37"/>
        <v>1.4950494135590742</v>
      </c>
      <c r="M298" s="79">
        <f>0.0526*F298*Observaciones!$F297^1.218</f>
        <v>0.24779623368161172</v>
      </c>
      <c r="N298" s="79">
        <f>M298*Constantes!$D$29</f>
        <v>3.6775443597536774E-3</v>
      </c>
      <c r="O298" s="79">
        <f t="shared" si="38"/>
        <v>245.98145896723338</v>
      </c>
      <c r="P298" s="16"/>
      <c r="Q298" s="78">
        <v>292</v>
      </c>
      <c r="R298" s="136">
        <f>ETo!$I297*((1-Constantes!$E$19)*ETo!$K297+ETo!$L297)</f>
        <v>4.4493150989199588</v>
      </c>
      <c r="S298" s="79">
        <f>MIN(R298*Constantes!$E$17,0.8*(V297+Observaciones!$F297-T298-U298-Constantes!$D$14))</f>
        <v>2.5642808000933233</v>
      </c>
      <c r="T298" s="79">
        <f>IF(Observaciones!$F297&gt;0.05*Constantes!$E$18,((Observaciones!$F297-0.05*Constantes!$E$18)^2)/(Observaciones!$F297+0.95*Constantes!$E$18),0)</f>
        <v>0</v>
      </c>
      <c r="U298" s="79">
        <f>MAX(0,V297+Observaciones!$F297-T298-Constantes!$D$13)</f>
        <v>0</v>
      </c>
      <c r="V298" s="79">
        <f>V297+Observaciones!$F297-T298-S298-U298-W297</f>
        <v>37.080400621780541</v>
      </c>
      <c r="W298" s="79">
        <f>MAX(0,(V298-Constantes!$D$14)*(1-EXP(-Constantes!$D$22)))</f>
        <v>1.0076170370516251</v>
      </c>
      <c r="X298" s="79">
        <f t="shared" si="39"/>
        <v>59.094848521240728</v>
      </c>
      <c r="Y298" s="79">
        <f>MAX(0,(X298-Constantes!$D$13)*(1-EXP(-Constantes!$D$23)))</f>
        <v>0.15365975688331446</v>
      </c>
      <c r="Z298" s="79">
        <f t="shared" si="40"/>
        <v>1.1612767939349395</v>
      </c>
      <c r="AA298" s="79">
        <f>0.0526*T298*Observaciones!$F297^1.218</f>
        <v>0</v>
      </c>
      <c r="AB298" s="79">
        <f>AA298*Constantes!$E$29</f>
        <v>0</v>
      </c>
      <c r="AC298" s="79">
        <f t="shared" si="41"/>
        <v>0</v>
      </c>
      <c r="AD298" s="16"/>
      <c r="AE298" s="78">
        <v>292</v>
      </c>
      <c r="AF298" s="136">
        <f>ETo!$I297*((1-Constantes!$F$19)*ETo!$K297+ETo!$L297)</f>
        <v>4.3949730399497184</v>
      </c>
      <c r="AG298" s="79">
        <f>MIN(AF298*Constantes!$F$17,0.8*(AJ297+Observaciones!$F297-AH298-AI298-Constantes!$D$14))</f>
        <v>2.3617178867894832</v>
      </c>
      <c r="AH298" s="79">
        <f>IF(Observaciones!$F297&gt;0.05*Constantes!$F$18,((Observaciones!$F297-0.05*Constantes!$F$18)^2)/(Observaciones!$F297+0.95*Constantes!$F$18),0)</f>
        <v>1.0372381096817353E-2</v>
      </c>
      <c r="AI298" s="79">
        <f>MAX(0,AJ297+Observaciones!$F297-AH298-Constantes!$D$13)</f>
        <v>0</v>
      </c>
      <c r="AJ298" s="79">
        <f>AJ297+Observaciones!$F297-AH298-AG298-AI298-AK297</f>
        <v>37.757642635216136</v>
      </c>
      <c r="AK298" s="79">
        <f>MAX(0,(AJ298-Constantes!$D$14)*(1-EXP(-Constantes!$D$22)))</f>
        <v>1.0306863862355704</v>
      </c>
      <c r="AL298" s="79">
        <f t="shared" si="42"/>
        <v>59.241060845539458</v>
      </c>
      <c r="AM298" s="79">
        <f>MAX(0,(AL298-Constantes!$D$13)*(1-EXP(-Constantes!$D$23)))</f>
        <v>0.15510042173969227</v>
      </c>
      <c r="AN298" s="79">
        <f t="shared" si="43"/>
        <v>1.19615918907208</v>
      </c>
      <c r="AO298" s="79">
        <f>0.0526*AH298*Observaciones!$F297^1.218</f>
        <v>7.2884701522193717E-3</v>
      </c>
      <c r="AP298" s="79">
        <f>AO298*Constantes!$F$29</f>
        <v>6.2623694118653505E-5</v>
      </c>
      <c r="AQ298" s="79">
        <f t="shared" si="44"/>
        <v>5.2353979880582457</v>
      </c>
      <c r="AR298" s="16"/>
      <c r="AS298" s="78">
        <v>292</v>
      </c>
      <c r="AT298" s="79">
        <f>0.0526*Observaciones!$F297^2.218</f>
        <v>5.9025163756688794</v>
      </c>
      <c r="AU298" s="79">
        <f>IF(Observaciones!$F297&gt;0.05*$AY$7,((Observaciones!$F297-0.05*$AY$7)^2)/(Observaciones!$F297+0.95*$AY$7),0)</f>
        <v>1.0765073981812185</v>
      </c>
      <c r="AV298" s="79">
        <f>0.0526*AU298*Observaciones!$F297^1.218</f>
        <v>0.75644077932063547</v>
      </c>
      <c r="AW298" s="30"/>
      <c r="AX298" s="30"/>
      <c r="AY298" s="110"/>
      <c r="AZ298" s="41"/>
    </row>
    <row r="299" spans="2:52" s="3" customFormat="1" x14ac:dyDescent="0.3">
      <c r="B299" s="40"/>
      <c r="C299" s="78">
        <v>293</v>
      </c>
      <c r="D299" s="136">
        <f>ETo!$I298*((1-Constantes!$D$19)*ETo!$K298+ETo!$L298)</f>
        <v>3.985773980478502</v>
      </c>
      <c r="E299" s="79">
        <f>MIN(D299*Constantes!$D$17,0.8*(H298+Observaciones!$F298-F299-G299-Constantes!$D$14))</f>
        <v>1.9970266359808684</v>
      </c>
      <c r="F299" s="79">
        <f>IF(Observaciones!$F298&gt;0.05*Constantes!$D$18,((Observaciones!$F298-0.05*Constantes!$D$18)^2)/(Observaciones!$F298+0.95*Constantes!$D$18),0)</f>
        <v>2.9320453946146786E-5</v>
      </c>
      <c r="G299" s="79">
        <f>MAX(0,H298+Observaciones!$F298-F299-Constantes!$D$13)</f>
        <v>0</v>
      </c>
      <c r="H299" s="79">
        <f>H298+Observaciones!$F298-F299-E299-G299-I298</f>
        <v>37.303063463580813</v>
      </c>
      <c r="I299" s="79">
        <f>MAX(0,(H299-Constantes!$D$14)*(1-EXP(-Constantes!$D$22)))</f>
        <v>1.0152017508553686</v>
      </c>
      <c r="J299" s="79">
        <f t="shared" si="36"/>
        <v>57.656669425929117</v>
      </c>
      <c r="K299" s="79">
        <f>MAX(0,(J299-Constantes!$D$13)*(1-EXP(-Constantes!$D$23)))</f>
        <v>0.13948903570963644</v>
      </c>
      <c r="L299" s="79">
        <f t="shared" si="37"/>
        <v>1.1547201070189512</v>
      </c>
      <c r="M299" s="79">
        <f>0.0526*F299*Observaciones!$F298^1.218</f>
        <v>6.8469594365150643E-6</v>
      </c>
      <c r="N299" s="79">
        <f>M299*Constantes!$D$29</f>
        <v>1.0161573758853595E-7</v>
      </c>
      <c r="O299" s="79">
        <f t="shared" si="38"/>
        <v>8.8000318839921484E-3</v>
      </c>
      <c r="P299" s="16"/>
      <c r="Q299" s="78">
        <v>293</v>
      </c>
      <c r="R299" s="136">
        <f>ETo!$I298*((1-Constantes!$E$19)*ETo!$K298+ETo!$L298)</f>
        <v>4.3592524712491869</v>
      </c>
      <c r="S299" s="79">
        <f>MIN(R299*Constantes!$E$17,0.8*(V298+Observaciones!$F298-T299-U299-Constantes!$D$14))</f>
        <v>2.5123748636047671</v>
      </c>
      <c r="T299" s="79">
        <f>IF(Observaciones!$F298&gt;0.05*Constantes!$E$18,((Observaciones!$F298-0.05*Constantes!$E$18)^2)/(Observaciones!$F298+0.95*Constantes!$E$18),0)</f>
        <v>0</v>
      </c>
      <c r="U299" s="79">
        <f>MAX(0,V298+Observaciones!$F298-T299-Constantes!$D$13)</f>
        <v>0</v>
      </c>
      <c r="V299" s="79">
        <f>V298+Observaciones!$F298-T299-S299-U299-W298</f>
        <v>36.960408721124146</v>
      </c>
      <c r="W299" s="79">
        <f>MAX(0,(V299-Constantes!$D$14)*(1-EXP(-Constantes!$D$22)))</f>
        <v>1.003529672415983</v>
      </c>
      <c r="X299" s="79">
        <f t="shared" si="39"/>
        <v>58.941188764357413</v>
      </c>
      <c r="Y299" s="79">
        <f>MAX(0,(X299-Constantes!$D$13)*(1-EXP(-Constantes!$D$23)))</f>
        <v>0.15214571069984048</v>
      </c>
      <c r="Z299" s="79">
        <f t="shared" si="40"/>
        <v>1.1556753831158235</v>
      </c>
      <c r="AA299" s="79">
        <f>0.0526*T299*Observaciones!$F298^1.218</f>
        <v>0</v>
      </c>
      <c r="AB299" s="79">
        <f>AA299*Constantes!$E$29</f>
        <v>0</v>
      </c>
      <c r="AC299" s="79">
        <f t="shared" si="41"/>
        <v>0</v>
      </c>
      <c r="AD299" s="16"/>
      <c r="AE299" s="78">
        <v>293</v>
      </c>
      <c r="AF299" s="136">
        <f>ETo!$I298*((1-Constantes!$F$19)*ETo!$K298+ETo!$L298)</f>
        <v>4.3058984011390882</v>
      </c>
      <c r="AG299" s="79">
        <f>MIN(AF299*Constantes!$F$17,0.8*(AJ298+Observaciones!$F298-AH299-AI299-Constantes!$D$14))</f>
        <v>2.3138520259921247</v>
      </c>
      <c r="AH299" s="79">
        <f>IF(Observaciones!$F298&gt;0.05*Constantes!$F$18,((Observaciones!$F298-0.05*Constantes!$F$18)^2)/(Observaciones!$F298+0.95*Constantes!$F$18),0)</f>
        <v>0</v>
      </c>
      <c r="AI299" s="79">
        <f>MAX(0,AJ298+Observaciones!$F298-AH299-Constantes!$D$13)</f>
        <v>0</v>
      </c>
      <c r="AJ299" s="79">
        <f>AJ298+Observaciones!$F298-AH299-AG299-AI299-AK298</f>
        <v>37.813104222988436</v>
      </c>
      <c r="AK299" s="79">
        <f>MAX(0,(AJ299-Constantes!$D$14)*(1-EXP(-Constantes!$D$22)))</f>
        <v>1.0325756115187519</v>
      </c>
      <c r="AL299" s="79">
        <f t="shared" si="42"/>
        <v>59.085960423799769</v>
      </c>
      <c r="AM299" s="79">
        <f>MAX(0,(AL299-Constantes!$D$13)*(1-EXP(-Constantes!$D$23)))</f>
        <v>0.15357218034224882</v>
      </c>
      <c r="AN299" s="79">
        <f t="shared" si="43"/>
        <v>1.1861477918610006</v>
      </c>
      <c r="AO299" s="79">
        <f>0.0526*AH299*Observaciones!$F298^1.218</f>
        <v>0</v>
      </c>
      <c r="AP299" s="79">
        <f>AO299*Constantes!$F$29</f>
        <v>0</v>
      </c>
      <c r="AQ299" s="79">
        <f t="shared" si="44"/>
        <v>0</v>
      </c>
      <c r="AR299" s="16"/>
      <c r="AS299" s="78">
        <v>293</v>
      </c>
      <c r="AT299" s="79">
        <f>0.0526*Observaciones!$F298^2.218</f>
        <v>0.79397345371627714</v>
      </c>
      <c r="AU299" s="79">
        <f>IF(Observaciones!$F298&gt;0.05*$AY$7,((Observaciones!$F298-0.05*$AY$7)^2)/(Observaciones!$F298+0.95*$AY$7),0)</f>
        <v>7.6652401060814793E-2</v>
      </c>
      <c r="AV299" s="79">
        <f>0.0526*AU299*Observaciones!$F298^1.218</f>
        <v>1.7899991648794227E-2</v>
      </c>
      <c r="AW299" s="30"/>
      <c r="AX299" s="30"/>
      <c r="AY299" s="110"/>
      <c r="AZ299" s="41"/>
    </row>
    <row r="300" spans="2:52" s="3" customFormat="1" x14ac:dyDescent="0.3">
      <c r="B300" s="40"/>
      <c r="C300" s="78">
        <v>294</v>
      </c>
      <c r="D300" s="136">
        <f>ETo!$I299*((1-Constantes!$D$19)*ETo!$K299+ETo!$L299)</f>
        <v>4.0730177429660959</v>
      </c>
      <c r="E300" s="79">
        <f>MIN(D300*Constantes!$D$17,0.8*(H299+Observaciones!$F299-F300-G300-Constantes!$D$14))</f>
        <v>2.0407391290535428</v>
      </c>
      <c r="F300" s="79">
        <f>IF(Observaciones!$F299&gt;0.05*Constantes!$D$18,((Observaciones!$F299-0.05*Constantes!$D$18)^2)/(Observaciones!$F299+0.95*Constantes!$D$18),0)</f>
        <v>0</v>
      </c>
      <c r="G300" s="79">
        <f>MAX(0,H299+Observaciones!$F299-F300-Constantes!$D$13)</f>
        <v>0</v>
      </c>
      <c r="H300" s="79">
        <f>H299+Observaciones!$F299-F300-E300-G300-I299</f>
        <v>34.247122583671903</v>
      </c>
      <c r="I300" s="79">
        <f>MAX(0,(H300-Constantes!$D$14)*(1-EXP(-Constantes!$D$22)))</f>
        <v>0.9111051858970336</v>
      </c>
      <c r="J300" s="79">
        <f t="shared" si="36"/>
        <v>57.51718039021948</v>
      </c>
      <c r="K300" s="79">
        <f>MAX(0,(J300-Constantes!$D$13)*(1-EXP(-Constantes!$D$23)))</f>
        <v>0.13811461701708952</v>
      </c>
      <c r="L300" s="79">
        <f t="shared" si="37"/>
        <v>1.0492198029141231</v>
      </c>
      <c r="M300" s="79">
        <f>0.0526*F300*Observaciones!$F299^1.218</f>
        <v>0</v>
      </c>
      <c r="N300" s="79">
        <f>M300*Constantes!$D$29</f>
        <v>0</v>
      </c>
      <c r="O300" s="79">
        <f t="shared" si="38"/>
        <v>0</v>
      </c>
      <c r="P300" s="16"/>
      <c r="Q300" s="78">
        <v>294</v>
      </c>
      <c r="R300" s="136">
        <f>ETo!$I299*((1-Constantes!$E$19)*ETo!$K299+ETo!$L299)</f>
        <v>4.453577147406711</v>
      </c>
      <c r="S300" s="79">
        <f>MIN(R300*Constantes!$E$17,0.8*(V299+Observaciones!$F299-T300-U300-Constantes!$D$14))</f>
        <v>2.566737153230978</v>
      </c>
      <c r="T300" s="79">
        <f>IF(Observaciones!$F299&gt;0.05*Constantes!$E$18,((Observaciones!$F299-0.05*Constantes!$E$18)^2)/(Observaciones!$F299+0.95*Constantes!$E$18),0)</f>
        <v>0</v>
      </c>
      <c r="U300" s="79">
        <f>MAX(0,V299+Observaciones!$F299-T300-Constantes!$D$13)</f>
        <v>0</v>
      </c>
      <c r="V300" s="79">
        <f>V299+Observaciones!$F299-T300-S300-U300-W299</f>
        <v>33.390141895477178</v>
      </c>
      <c r="W300" s="79">
        <f>MAX(0,(V300-Constantes!$D$14)*(1-EXP(-Constantes!$D$22)))</f>
        <v>0.88191327761660909</v>
      </c>
      <c r="X300" s="79">
        <f t="shared" si="39"/>
        <v>58.789043053657572</v>
      </c>
      <c r="Y300" s="79">
        <f>MAX(0,(X300-Constantes!$D$13)*(1-EXP(-Constantes!$D$23)))</f>
        <v>0.15064658277402998</v>
      </c>
      <c r="Z300" s="79">
        <f t="shared" si="40"/>
        <v>1.0325598603906392</v>
      </c>
      <c r="AA300" s="79">
        <f>0.0526*T300*Observaciones!$F299^1.218</f>
        <v>0</v>
      </c>
      <c r="AB300" s="79">
        <f>AA300*Constantes!$E$29</f>
        <v>0</v>
      </c>
      <c r="AC300" s="79">
        <f t="shared" si="41"/>
        <v>0</v>
      </c>
      <c r="AD300" s="16"/>
      <c r="AE300" s="78">
        <v>294</v>
      </c>
      <c r="AF300" s="136">
        <f>ETo!$I299*((1-Constantes!$F$19)*ETo!$K299+ETo!$L299)</f>
        <v>4.3992115182009091</v>
      </c>
      <c r="AG300" s="79">
        <f>MIN(AF300*Constantes!$F$17,0.8*(AJ299+Observaciones!$F299-AH300-AI300-Constantes!$D$14))</f>
        <v>2.3639955093841194</v>
      </c>
      <c r="AH300" s="79">
        <f>IF(Observaciones!$F299&gt;0.05*Constantes!$F$18,((Observaciones!$F299-0.05*Constantes!$F$18)^2)/(Observaciones!$F299+0.95*Constantes!$F$18),0)</f>
        <v>0</v>
      </c>
      <c r="AI300" s="79">
        <f>MAX(0,AJ299+Observaciones!$F299-AH300-Constantes!$D$13)</f>
        <v>0</v>
      </c>
      <c r="AJ300" s="79">
        <f>AJ299+Observaciones!$F299-AH300-AG300-AI300-AK299</f>
        <v>34.416533102085566</v>
      </c>
      <c r="AK300" s="79">
        <f>MAX(0,(AJ300-Constantes!$D$14)*(1-EXP(-Constantes!$D$22)))</f>
        <v>0.91687593007294799</v>
      </c>
      <c r="AL300" s="79">
        <f t="shared" si="42"/>
        <v>58.932388243457517</v>
      </c>
      <c r="AM300" s="79">
        <f>MAX(0,(AL300-Constantes!$D$13)*(1-EXP(-Constantes!$D$23)))</f>
        <v>0.15205899707129303</v>
      </c>
      <c r="AN300" s="79">
        <f t="shared" si="43"/>
        <v>1.068934927144241</v>
      </c>
      <c r="AO300" s="79">
        <f>0.0526*AH300*Observaciones!$F299^1.218</f>
        <v>0</v>
      </c>
      <c r="AP300" s="79">
        <f>AO300*Constantes!$F$29</f>
        <v>0</v>
      </c>
      <c r="AQ300" s="79">
        <f t="shared" si="44"/>
        <v>0</v>
      </c>
      <c r="AR300" s="16"/>
      <c r="AS300" s="78">
        <v>294</v>
      </c>
      <c r="AT300" s="79">
        <f>0.0526*Observaciones!$F299^2.218</f>
        <v>0</v>
      </c>
      <c r="AU300" s="79">
        <f>IF(Observaciones!$F299&gt;0.05*$AY$7,((Observaciones!$F299-0.05*$AY$7)^2)/(Observaciones!$F299+0.95*$AY$7),0)</f>
        <v>0</v>
      </c>
      <c r="AV300" s="79">
        <f>0.0526*AU300*Observaciones!$F299^1.218</f>
        <v>0</v>
      </c>
      <c r="AW300" s="30"/>
      <c r="AX300" s="30"/>
      <c r="AY300" s="110"/>
      <c r="AZ300" s="41"/>
    </row>
    <row r="301" spans="2:52" s="3" customFormat="1" x14ac:dyDescent="0.3">
      <c r="B301" s="40"/>
      <c r="C301" s="78">
        <v>295</v>
      </c>
      <c r="D301" s="136">
        <f>ETo!$I300*((1-Constantes!$D$19)*ETo!$K300+ETo!$L300)</f>
        <v>4.1131973430577942</v>
      </c>
      <c r="E301" s="79">
        <f>MIN(D301*Constantes!$D$17,0.8*(H300+Observaciones!$F300-F301-G301-Constantes!$D$14))</f>
        <v>2.060870659842589</v>
      </c>
      <c r="F301" s="79">
        <f>IF(Observaciones!$F300&gt;0.05*Constantes!$D$18,((Observaciones!$F300-0.05*Constantes!$D$18)^2)/(Observaciones!$F300+0.95*Constantes!$D$18),0)</f>
        <v>0</v>
      </c>
      <c r="G301" s="79">
        <f>MAX(0,H300+Observaciones!$F300-F301-Constantes!$D$13)</f>
        <v>0</v>
      </c>
      <c r="H301" s="79">
        <f>H300+Observaciones!$F300-F301-E301-G301-I300</f>
        <v>33.775146737932282</v>
      </c>
      <c r="I301" s="79">
        <f>MAX(0,(H301-Constantes!$D$14)*(1-EXP(-Constantes!$D$22)))</f>
        <v>0.89502795593234141</v>
      </c>
      <c r="J301" s="79">
        <f t="shared" si="36"/>
        <v>57.379065773202392</v>
      </c>
      <c r="K301" s="79">
        <f>MAX(0,(J301-Constantes!$D$13)*(1-EXP(-Constantes!$D$23)))</f>
        <v>0.13675374079928132</v>
      </c>
      <c r="L301" s="79">
        <f t="shared" si="37"/>
        <v>1.0317816967316227</v>
      </c>
      <c r="M301" s="79">
        <f>0.0526*F301*Observaciones!$F300^1.218</f>
        <v>0</v>
      </c>
      <c r="N301" s="79">
        <f>M301*Constantes!$D$29</f>
        <v>0</v>
      </c>
      <c r="O301" s="79">
        <f t="shared" si="38"/>
        <v>0</v>
      </c>
      <c r="P301" s="16"/>
      <c r="Q301" s="78">
        <v>295</v>
      </c>
      <c r="R301" s="136">
        <f>ETo!$I300*((1-Constantes!$E$19)*ETo!$K300+ETo!$L300)</f>
        <v>4.4969203412437118</v>
      </c>
      <c r="S301" s="79">
        <f>MIN(R301*Constantes!$E$17,0.8*(V300+Observaciones!$F300-T301-U301-Constantes!$D$14))</f>
        <v>2.591717204609655</v>
      </c>
      <c r="T301" s="79">
        <f>IF(Observaciones!$F300&gt;0.05*Constantes!$E$18,((Observaciones!$F300-0.05*Constantes!$E$18)^2)/(Observaciones!$F300+0.95*Constantes!$E$18),0)</f>
        <v>0</v>
      </c>
      <c r="U301" s="79">
        <f>MAX(0,V300+Observaciones!$F300-T301-Constantes!$D$13)</f>
        <v>0</v>
      </c>
      <c r="V301" s="79">
        <f>V300+Observaciones!$F300-T301-S301-U301-W300</f>
        <v>32.416511413250909</v>
      </c>
      <c r="W301" s="79">
        <f>MAX(0,(V301-Constantes!$D$14)*(1-EXP(-Constantes!$D$22)))</f>
        <v>0.84874784912130952</v>
      </c>
      <c r="X301" s="79">
        <f t="shared" si="39"/>
        <v>58.638396470883542</v>
      </c>
      <c r="Y301" s="79">
        <f>MAX(0,(X301-Constantes!$D$13)*(1-EXP(-Constantes!$D$23)))</f>
        <v>0.14916222611273694</v>
      </c>
      <c r="Z301" s="79">
        <f t="shared" si="40"/>
        <v>0.9979100752340464</v>
      </c>
      <c r="AA301" s="79">
        <f>0.0526*T301*Observaciones!$F300^1.218</f>
        <v>0</v>
      </c>
      <c r="AB301" s="79">
        <f>AA301*Constantes!$E$29</f>
        <v>0</v>
      </c>
      <c r="AC301" s="79">
        <f t="shared" si="41"/>
        <v>0</v>
      </c>
      <c r="AD301" s="16"/>
      <c r="AE301" s="78">
        <v>295</v>
      </c>
      <c r="AF301" s="136">
        <f>ETo!$I300*((1-Constantes!$F$19)*ETo!$K300+ETo!$L300)</f>
        <v>4.4421027700742952</v>
      </c>
      <c r="AG301" s="79">
        <f>MIN(AF301*Constantes!$F$17,0.8*(AJ300+Observaciones!$F300-AH301-AI301-Constantes!$D$14))</f>
        <v>2.3870438957599611</v>
      </c>
      <c r="AH301" s="79">
        <f>IF(Observaciones!$F300&gt;0.05*Constantes!$F$18,((Observaciones!$F300-0.05*Constantes!$F$18)^2)/(Observaciones!$F300+0.95*Constantes!$F$18),0)</f>
        <v>0</v>
      </c>
      <c r="AI301" s="79">
        <f>MAX(0,AJ300+Observaciones!$F300-AH301-Constantes!$D$13)</f>
        <v>0</v>
      </c>
      <c r="AJ301" s="79">
        <f>AJ300+Observaciones!$F300-AH301-AG301-AI301-AK300</f>
        <v>33.612613276252659</v>
      </c>
      <c r="AK301" s="79">
        <f>MAX(0,(AJ301-Constantes!$D$14)*(1-EXP(-Constantes!$D$22)))</f>
        <v>0.88949146955498049</v>
      </c>
      <c r="AL301" s="79">
        <f t="shared" si="42"/>
        <v>58.780329246386223</v>
      </c>
      <c r="AM301" s="79">
        <f>MAX(0,(AL301-Constantes!$D$13)*(1-EXP(-Constantes!$D$23)))</f>
        <v>0.15056072355551817</v>
      </c>
      <c r="AN301" s="79">
        <f t="shared" si="43"/>
        <v>1.0400521931104987</v>
      </c>
      <c r="AO301" s="79">
        <f>0.0526*AH301*Observaciones!$F300^1.218</f>
        <v>0</v>
      </c>
      <c r="AP301" s="79">
        <f>AO301*Constantes!$F$29</f>
        <v>0</v>
      </c>
      <c r="AQ301" s="79">
        <f t="shared" si="44"/>
        <v>0</v>
      </c>
      <c r="AR301" s="16"/>
      <c r="AS301" s="78">
        <v>295</v>
      </c>
      <c r="AT301" s="79">
        <f>0.0526*Observaciones!$F300^2.218</f>
        <v>0.40143633905347276</v>
      </c>
      <c r="AU301" s="79">
        <f>IF(Observaciones!$F300&gt;0.05*$AY$7,((Observaciones!$F300-0.05*$AY$7)^2)/(Observaciones!$F300+0.95*$AY$7),0)</f>
        <v>1.6667444764761515E-2</v>
      </c>
      <c r="AV301" s="79">
        <f>0.0526*AU301*Observaciones!$F300^1.218</f>
        <v>2.6763672030967324E-3</v>
      </c>
      <c r="AW301" s="30"/>
      <c r="AX301" s="30"/>
      <c r="AY301" s="110"/>
      <c r="AZ301" s="41"/>
    </row>
    <row r="302" spans="2:52" s="3" customFormat="1" x14ac:dyDescent="0.3">
      <c r="B302" s="40"/>
      <c r="C302" s="78">
        <v>296</v>
      </c>
      <c r="D302" s="136">
        <f>ETo!$I301*((1-Constantes!$D$19)*ETo!$K301+ETo!$L301)</f>
        <v>4.1660997062345517</v>
      </c>
      <c r="E302" s="79">
        <f>MIN(D302*Constantes!$D$17,0.8*(H301+Observaciones!$F301-F302-G302-Constantes!$D$14))</f>
        <v>2.0873767861025718</v>
      </c>
      <c r="F302" s="79">
        <f>IF(Observaciones!$F301&gt;0.05*Constantes!$D$18,((Observaciones!$F301-0.05*Constantes!$D$18)^2)/(Observaciones!$F301+0.95*Constantes!$D$18),0)</f>
        <v>0</v>
      </c>
      <c r="G302" s="79">
        <f>MAX(0,H301+Observaciones!$F301-F302-Constantes!$D$13)</f>
        <v>0</v>
      </c>
      <c r="H302" s="79">
        <f>H301+Observaciones!$F301-F302-E302-G302-I301</f>
        <v>33.992741995897369</v>
      </c>
      <c r="I302" s="79">
        <f>MAX(0,(H302-Constantes!$D$14)*(1-EXP(-Constantes!$D$22)))</f>
        <v>0.90244004922717747</v>
      </c>
      <c r="J302" s="79">
        <f t="shared" si="36"/>
        <v>57.242312032403113</v>
      </c>
      <c r="K302" s="79">
        <f>MAX(0,(J302-Constantes!$D$13)*(1-EXP(-Constantes!$D$23)))</f>
        <v>0.13540627361898266</v>
      </c>
      <c r="L302" s="79">
        <f t="shared" si="37"/>
        <v>1.0378463228461601</v>
      </c>
      <c r="M302" s="79">
        <f>0.0526*F302*Observaciones!$F301^1.218</f>
        <v>0</v>
      </c>
      <c r="N302" s="79">
        <f>M302*Constantes!$D$29</f>
        <v>0</v>
      </c>
      <c r="O302" s="79">
        <f t="shared" si="38"/>
        <v>0</v>
      </c>
      <c r="P302" s="16"/>
      <c r="Q302" s="78">
        <v>296</v>
      </c>
      <c r="R302" s="136">
        <f>ETo!$I301*((1-Constantes!$E$19)*ETo!$K301+ETo!$L301)</f>
        <v>4.553963019806611</v>
      </c>
      <c r="S302" s="79">
        <f>MIN(R302*Constantes!$E$17,0.8*(V301+Observaciones!$F301-T302-U302-Constantes!$D$14))</f>
        <v>2.6245927016631776</v>
      </c>
      <c r="T302" s="79">
        <f>IF(Observaciones!$F301&gt;0.05*Constantes!$E$18,((Observaciones!$F301-0.05*Constantes!$E$18)^2)/(Observaciones!$F301+0.95*Constantes!$E$18),0)</f>
        <v>0</v>
      </c>
      <c r="U302" s="79">
        <f>MAX(0,V301+Observaciones!$F301-T302-Constantes!$D$13)</f>
        <v>0</v>
      </c>
      <c r="V302" s="79">
        <f>V301+Observaciones!$F301-T302-S302-U302-W301</f>
        <v>32.143170862466427</v>
      </c>
      <c r="W302" s="79">
        <f>MAX(0,(V302-Constantes!$D$14)*(1-EXP(-Constantes!$D$22)))</f>
        <v>0.83943686650788529</v>
      </c>
      <c r="X302" s="79">
        <f t="shared" si="39"/>
        <v>58.489234244770806</v>
      </c>
      <c r="Y302" s="79">
        <f>MAX(0,(X302-Constantes!$D$13)*(1-EXP(-Constantes!$D$23)))</f>
        <v>0.14769249517117383</v>
      </c>
      <c r="Z302" s="79">
        <f t="shared" si="40"/>
        <v>0.98712936167905907</v>
      </c>
      <c r="AA302" s="79">
        <f>0.0526*T302*Observaciones!$F301^1.218</f>
        <v>0</v>
      </c>
      <c r="AB302" s="79">
        <f>AA302*Constantes!$E$29</f>
        <v>0</v>
      </c>
      <c r="AC302" s="79">
        <f t="shared" si="41"/>
        <v>0</v>
      </c>
      <c r="AD302" s="16"/>
      <c r="AE302" s="78">
        <v>296</v>
      </c>
      <c r="AF302" s="136">
        <f>ETo!$I301*((1-Constantes!$F$19)*ETo!$K301+ETo!$L301)</f>
        <v>4.4985539750106023</v>
      </c>
      <c r="AG302" s="79">
        <f>MIN(AF302*Constantes!$F$17,0.8*(AJ301+Observaciones!$F301-AH302-AI302-Constantes!$D$14))</f>
        <v>2.4173789670373083</v>
      </c>
      <c r="AH302" s="79">
        <f>IF(Observaciones!$F301&gt;0.05*Constantes!$F$18,((Observaciones!$F301-0.05*Constantes!$F$18)^2)/(Observaciones!$F301+0.95*Constantes!$F$18),0)</f>
        <v>0</v>
      </c>
      <c r="AI302" s="79">
        <f>MAX(0,AJ301+Observaciones!$F301-AH302-Constantes!$D$13)</f>
        <v>0</v>
      </c>
      <c r="AJ302" s="79">
        <f>AJ301+Observaciones!$F301-AH302-AG302-AI302-AK301</f>
        <v>33.505742839660371</v>
      </c>
      <c r="AK302" s="79">
        <f>MAX(0,(AJ302-Constantes!$D$14)*(1-EXP(-Constantes!$D$22)))</f>
        <v>0.88585107015524267</v>
      </c>
      <c r="AL302" s="79">
        <f t="shared" si="42"/>
        <v>58.629768522830709</v>
      </c>
      <c r="AM302" s="79">
        <f>MAX(0,(AL302-Constantes!$D$13)*(1-EXP(-Constantes!$D$23)))</f>
        <v>0.14907721288555525</v>
      </c>
      <c r="AN302" s="79">
        <f t="shared" si="43"/>
        <v>1.034928283040798</v>
      </c>
      <c r="AO302" s="79">
        <f>0.0526*AH302*Observaciones!$F301^1.218</f>
        <v>0</v>
      </c>
      <c r="AP302" s="79">
        <f>AO302*Constantes!$F$29</f>
        <v>0</v>
      </c>
      <c r="AQ302" s="79">
        <f t="shared" si="44"/>
        <v>0</v>
      </c>
      <c r="AR302" s="16"/>
      <c r="AS302" s="78">
        <v>296</v>
      </c>
      <c r="AT302" s="79">
        <f>0.0526*Observaciones!$F301^2.218</f>
        <v>0.69407818724181081</v>
      </c>
      <c r="AU302" s="79">
        <f>IF(Observaciones!$F301&gt;0.05*$AY$7,((Observaciones!$F301-0.05*$AY$7)^2)/(Observaciones!$F301+0.95*$AY$7),0)</f>
        <v>5.9703226397170815E-2</v>
      </c>
      <c r="AV302" s="79">
        <f>0.0526*AU302*Observaciones!$F301^1.218</f>
        <v>1.2949595984448673E-2</v>
      </c>
      <c r="AW302" s="30"/>
      <c r="AX302" s="30"/>
      <c r="AY302" s="110"/>
      <c r="AZ302" s="41"/>
    </row>
    <row r="303" spans="2:52" s="3" customFormat="1" x14ac:dyDescent="0.3">
      <c r="B303" s="40"/>
      <c r="C303" s="78">
        <v>297</v>
      </c>
      <c r="D303" s="136">
        <f>ETo!$I302*((1-Constantes!$D$19)*ETo!$K302+ETo!$L302)</f>
        <v>3.888634317026014</v>
      </c>
      <c r="E303" s="79">
        <f>MIN(D303*Constantes!$D$17,0.8*(H302+Observaciones!$F302-F303-G303-Constantes!$D$14))</f>
        <v>1.9483559144911498</v>
      </c>
      <c r="F303" s="79">
        <f>IF(Observaciones!$F302&gt;0.05*Constantes!$D$18,((Observaciones!$F302-0.05*Constantes!$D$18)^2)/(Observaciones!$F302+0.95*Constantes!$D$18),0)</f>
        <v>0</v>
      </c>
      <c r="G303" s="79">
        <f>MAX(0,H302+Observaciones!$F302-F303-Constantes!$D$13)</f>
        <v>0</v>
      </c>
      <c r="H303" s="79">
        <f>H302+Observaciones!$F302-F303-E303-G303-I302</f>
        <v>32.941946032179032</v>
      </c>
      <c r="I303" s="79">
        <f>MAX(0,(H303-Constantes!$D$14)*(1-EXP(-Constantes!$D$22)))</f>
        <v>0.86664608115197617</v>
      </c>
      <c r="J303" s="79">
        <f t="shared" si="36"/>
        <v>57.10690575878413</v>
      </c>
      <c r="K303" s="79">
        <f>MAX(0,(J303-Constantes!$D$13)*(1-EXP(-Constantes!$D$23)))</f>
        <v>0.13407208335375315</v>
      </c>
      <c r="L303" s="79">
        <f t="shared" si="37"/>
        <v>1.0007181645057293</v>
      </c>
      <c r="M303" s="79">
        <f>0.0526*F303*Observaciones!$F302^1.218</f>
        <v>0</v>
      </c>
      <c r="N303" s="79">
        <f>M303*Constantes!$D$29</f>
        <v>0</v>
      </c>
      <c r="O303" s="79">
        <f t="shared" si="38"/>
        <v>0</v>
      </c>
      <c r="P303" s="16"/>
      <c r="Q303" s="78">
        <v>297</v>
      </c>
      <c r="R303" s="136">
        <f>ETo!$I302*((1-Constantes!$E$19)*ETo!$K302+ETo!$L302)</f>
        <v>4.2535043172049809</v>
      </c>
      <c r="S303" s="79">
        <f>MIN(R303*Constantes!$E$17,0.8*(V302+Observaciones!$F302-T303-U303-Constantes!$D$14))</f>
        <v>2.4514288629210452</v>
      </c>
      <c r="T303" s="79">
        <f>IF(Observaciones!$F302&gt;0.05*Constantes!$E$18,((Observaciones!$F302-0.05*Constantes!$E$18)^2)/(Observaciones!$F302+0.95*Constantes!$E$18),0)</f>
        <v>0</v>
      </c>
      <c r="U303" s="79">
        <f>MAX(0,V302+Observaciones!$F302-T303-Constantes!$D$13)</f>
        <v>0</v>
      </c>
      <c r="V303" s="79">
        <f>V302+Observaciones!$F302-T303-S303-U303-W302</f>
        <v>30.652305133037494</v>
      </c>
      <c r="W303" s="79">
        <f>MAX(0,(V303-Constantes!$D$14)*(1-EXP(-Constantes!$D$22)))</f>
        <v>0.78865250668339804</v>
      </c>
      <c r="X303" s="79">
        <f t="shared" si="39"/>
        <v>58.341541749599635</v>
      </c>
      <c r="Y303" s="79">
        <f>MAX(0,(X303-Constantes!$D$13)*(1-EXP(-Constantes!$D$23)))</f>
        <v>0.14623724583864062</v>
      </c>
      <c r="Z303" s="79">
        <f t="shared" si="40"/>
        <v>0.93488975252203865</v>
      </c>
      <c r="AA303" s="79">
        <f>0.0526*T303*Observaciones!$F302^1.218</f>
        <v>0</v>
      </c>
      <c r="AB303" s="79">
        <f>AA303*Constantes!$E$29</f>
        <v>0</v>
      </c>
      <c r="AC303" s="79">
        <f t="shared" si="41"/>
        <v>0</v>
      </c>
      <c r="AD303" s="16"/>
      <c r="AE303" s="78">
        <v>297</v>
      </c>
      <c r="AF303" s="136">
        <f>ETo!$I302*((1-Constantes!$F$19)*ETo!$K302+ETo!$L302)</f>
        <v>4.2013800314651277</v>
      </c>
      <c r="AG303" s="79">
        <f>MIN(AF303*Constantes!$F$17,0.8*(AJ302+Observaciones!$F302-AH303-AI303-Constantes!$D$14))</f>
        <v>2.2576871983780986</v>
      </c>
      <c r="AH303" s="79">
        <f>IF(Observaciones!$F302&gt;0.05*Constantes!$F$18,((Observaciones!$F302-0.05*Constantes!$F$18)^2)/(Observaciones!$F302+0.95*Constantes!$F$18),0)</f>
        <v>0</v>
      </c>
      <c r="AI303" s="79">
        <f>MAX(0,AJ302+Observaciones!$F302-AH303-Constantes!$D$13)</f>
        <v>0</v>
      </c>
      <c r="AJ303" s="79">
        <f>AJ302+Observaciones!$F302-AH303-AG303-AI303-AK302</f>
        <v>32.162204571127027</v>
      </c>
      <c r="AK303" s="79">
        <f>MAX(0,(AJ303-Constantes!$D$14)*(1-EXP(-Constantes!$D$22)))</f>
        <v>0.84008522449904033</v>
      </c>
      <c r="AL303" s="79">
        <f t="shared" si="42"/>
        <v>58.480691309945151</v>
      </c>
      <c r="AM303" s="79">
        <f>MAX(0,(AL303-Constantes!$D$13)*(1-EXP(-Constantes!$D$23)))</f>
        <v>0.14760831959956811</v>
      </c>
      <c r="AN303" s="79">
        <f t="shared" si="43"/>
        <v>0.98769354409860843</v>
      </c>
      <c r="AO303" s="79">
        <f>0.0526*AH303*Observaciones!$F302^1.218</f>
        <v>0</v>
      </c>
      <c r="AP303" s="79">
        <f>AO303*Constantes!$F$29</f>
        <v>0</v>
      </c>
      <c r="AQ303" s="79">
        <f t="shared" si="44"/>
        <v>0</v>
      </c>
      <c r="AR303" s="16"/>
      <c r="AS303" s="78">
        <v>297</v>
      </c>
      <c r="AT303" s="79">
        <f>0.0526*Observaciones!$F302^2.218</f>
        <v>0.19372254258423433</v>
      </c>
      <c r="AU303" s="79">
        <f>IF(Observaciones!$F302&gt;0.05*$AY$7,((Observaciones!$F302-0.05*$AY$7)^2)/(Observaciones!$F302+0.95*$AY$7),0)</f>
        <v>1.3395249151634377E-4</v>
      </c>
      <c r="AV303" s="79">
        <f>0.0526*AU303*Observaciones!$F302^1.218</f>
        <v>1.441645402335511E-5</v>
      </c>
      <c r="AW303" s="30"/>
      <c r="AX303" s="30"/>
      <c r="AY303" s="110"/>
      <c r="AZ303" s="41"/>
    </row>
    <row r="304" spans="2:52" s="3" customFormat="1" x14ac:dyDescent="0.3">
      <c r="B304" s="40"/>
      <c r="C304" s="78">
        <v>298</v>
      </c>
      <c r="D304" s="136">
        <f>ETo!$I303*((1-Constantes!$D$19)*ETo!$K303+ETo!$L303)</f>
        <v>3.9065104674479771</v>
      </c>
      <c r="E304" s="79">
        <f>MIN(D304*Constantes!$D$17,0.8*(H303+Observaciones!$F303-F304-G304-Constantes!$D$14))</f>
        <v>1.9573125559656308</v>
      </c>
      <c r="F304" s="79">
        <f>IF(Observaciones!$F303&gt;0.05*Constantes!$D$18,((Observaciones!$F303-0.05*Constantes!$D$18)^2)/(Observaciones!$F303+0.95*Constantes!$D$18),0)</f>
        <v>8.5900408669037462E-2</v>
      </c>
      <c r="G304" s="79">
        <f>MAX(0,H303+Observaciones!$F303-F304-Constantes!$D$13)</f>
        <v>0</v>
      </c>
      <c r="H304" s="79">
        <f>H303+Observaciones!$F303-F304-E304-G304-I303</f>
        <v>35.832086986392383</v>
      </c>
      <c r="I304" s="79">
        <f>MAX(0,(H304-Constantes!$D$14)*(1-EXP(-Constantes!$D$22)))</f>
        <v>0.96509489197713261</v>
      </c>
      <c r="J304" s="79">
        <f t="shared" si="36"/>
        <v>56.97283367543038</v>
      </c>
      <c r="K304" s="79">
        <f>MAX(0,(J304-Constantes!$D$13)*(1-EXP(-Constantes!$D$23)))</f>
        <v>0.13275103918298631</v>
      </c>
      <c r="L304" s="79">
        <f t="shared" si="37"/>
        <v>1.1837463398291563</v>
      </c>
      <c r="M304" s="79">
        <f>0.0526*F304*Observaciones!$F303^1.218</f>
        <v>3.8444681766393644E-2</v>
      </c>
      <c r="N304" s="79">
        <f>M304*Constantes!$D$29</f>
        <v>5.705575927928946E-4</v>
      </c>
      <c r="O304" s="79">
        <f t="shared" si="38"/>
        <v>48.199312098843748</v>
      </c>
      <c r="P304" s="16"/>
      <c r="Q304" s="78">
        <v>298</v>
      </c>
      <c r="R304" s="136">
        <f>ETo!$I303*((1-Constantes!$E$19)*ETo!$K303+ETo!$L303)</f>
        <v>4.2728260379691099</v>
      </c>
      <c r="S304" s="79">
        <f>MIN(R304*Constantes!$E$17,0.8*(V303+Observaciones!$F303-T304-U304-Constantes!$D$14))</f>
        <v>2.4625645807739454</v>
      </c>
      <c r="T304" s="79">
        <f>IF(Observaciones!$F303&gt;0.05*Constantes!$E$18,((Observaciones!$F303-0.05*Constantes!$E$18)^2)/(Observaciones!$F303+0.95*Constantes!$E$18),0)</f>
        <v>0</v>
      </c>
      <c r="U304" s="79">
        <f>MAX(0,V303+Observaciones!$F303-T304-Constantes!$D$13)</f>
        <v>0</v>
      </c>
      <c r="V304" s="79">
        <f>V303+Observaciones!$F303-T304-S304-U304-W303</f>
        <v>33.20108804558015</v>
      </c>
      <c r="W304" s="79">
        <f>MAX(0,(V304-Constantes!$D$14)*(1-EXP(-Constantes!$D$22)))</f>
        <v>0.87547340945822505</v>
      </c>
      <c r="X304" s="79">
        <f t="shared" si="39"/>
        <v>58.195304503760994</v>
      </c>
      <c r="Y304" s="79">
        <f>MAX(0,(X304-Constantes!$D$13)*(1-EXP(-Constantes!$D$23)))</f>
        <v>0.14479633542439421</v>
      </c>
      <c r="Z304" s="79">
        <f t="shared" si="40"/>
        <v>1.0202697448826192</v>
      </c>
      <c r="AA304" s="79">
        <f>0.0526*T304*Observaciones!$F303^1.218</f>
        <v>0</v>
      </c>
      <c r="AB304" s="79">
        <f>AA304*Constantes!$E$29</f>
        <v>0</v>
      </c>
      <c r="AC304" s="79">
        <f t="shared" si="41"/>
        <v>0</v>
      </c>
      <c r="AD304" s="16"/>
      <c r="AE304" s="78">
        <v>298</v>
      </c>
      <c r="AF304" s="136">
        <f>ETo!$I303*((1-Constantes!$F$19)*ETo!$K303+ETo!$L303)</f>
        <v>4.2204952421803776</v>
      </c>
      <c r="AG304" s="79">
        <f>MIN(AF304*Constantes!$F$17,0.8*(AJ303+Observaciones!$F303-AH304-AI304-Constantes!$D$14))</f>
        <v>2.2679591009917428</v>
      </c>
      <c r="AH304" s="79">
        <f>IF(Observaciones!$F303&gt;0.05*Constantes!$F$18,((Observaciones!$F303-0.05*Constantes!$F$18)^2)/(Observaciones!$F303+0.95*Constantes!$F$18),0)</f>
        <v>0</v>
      </c>
      <c r="AI304" s="79">
        <f>MAX(0,AJ303+Observaciones!$F303-AH304-Constantes!$D$13)</f>
        <v>0</v>
      </c>
      <c r="AJ304" s="79">
        <f>AJ303+Observaciones!$F303-AH304-AG304-AI304-AK303</f>
        <v>34.854160245636237</v>
      </c>
      <c r="AK304" s="79">
        <f>MAX(0,(AJ304-Constantes!$D$14)*(1-EXP(-Constantes!$D$22)))</f>
        <v>0.93178311714441742</v>
      </c>
      <c r="AL304" s="79">
        <f t="shared" si="42"/>
        <v>58.333082990345581</v>
      </c>
      <c r="AM304" s="79">
        <f>MAX(0,(AL304-Constantes!$D$13)*(1-EXP(-Constantes!$D$23)))</f>
        <v>0.14615389966899092</v>
      </c>
      <c r="AN304" s="79">
        <f t="shared" si="43"/>
        <v>1.0779370168134084</v>
      </c>
      <c r="AO304" s="79">
        <f>0.0526*AH304*Observaciones!$F303^1.218</f>
        <v>0</v>
      </c>
      <c r="AP304" s="79">
        <f>AO304*Constantes!$F$29</f>
        <v>0</v>
      </c>
      <c r="AQ304" s="79">
        <f t="shared" si="44"/>
        <v>0</v>
      </c>
      <c r="AR304" s="16"/>
      <c r="AS304" s="78">
        <v>298</v>
      </c>
      <c r="AT304" s="79">
        <f>0.0526*Observaciones!$F303^2.218</f>
        <v>2.5957868850681649</v>
      </c>
      <c r="AU304" s="79">
        <f>IF(Observaciones!$F303&gt;0.05*$AY$7,((Observaciones!$F303-0.05*$AY$7)^2)/(Observaciones!$F303+0.95*$AY$7),0)</f>
        <v>0.42760102492926944</v>
      </c>
      <c r="AV304" s="79">
        <f>0.0526*AU304*Observaciones!$F303^1.218</f>
        <v>0.19137260906087983</v>
      </c>
      <c r="AW304" s="30"/>
      <c r="AX304" s="30"/>
      <c r="AY304" s="110"/>
      <c r="AZ304" s="41"/>
    </row>
    <row r="305" spans="2:52" s="3" customFormat="1" x14ac:dyDescent="0.3">
      <c r="B305" s="40"/>
      <c r="C305" s="78">
        <v>299</v>
      </c>
      <c r="D305" s="136">
        <f>ETo!$I304*((1-Constantes!$D$19)*ETo!$K304+ETo!$L304)</f>
        <v>4.0358970754849688</v>
      </c>
      <c r="E305" s="79">
        <f>MIN(D305*Constantes!$D$17,0.8*(H304+Observaciones!$F304-F305-G305-Constantes!$D$14))</f>
        <v>2.0221402415932208</v>
      </c>
      <c r="F305" s="79">
        <f>IF(Observaciones!$F304&gt;0.05*Constantes!$D$18,((Observaciones!$F304-0.05*Constantes!$D$18)^2)/(Observaciones!$F304+0.95*Constantes!$D$18),0)</f>
        <v>0</v>
      </c>
      <c r="G305" s="79">
        <f>MAX(0,H304+Observaciones!$F304-F305-Constantes!$D$13)</f>
        <v>0</v>
      </c>
      <c r="H305" s="79">
        <f>H304+Observaciones!$F304-F305-E305-G305-I304</f>
        <v>34.544851852822035</v>
      </c>
      <c r="I305" s="79">
        <f>MAX(0,(H305-Constantes!$D$14)*(1-EXP(-Constantes!$D$22)))</f>
        <v>0.92124693779080979</v>
      </c>
      <c r="J305" s="79">
        <f t="shared" si="36"/>
        <v>56.840082636247395</v>
      </c>
      <c r="K305" s="79">
        <f>MAX(0,(J305-Constantes!$D$13)*(1-EXP(-Constantes!$D$23)))</f>
        <v>0.13144301157508226</v>
      </c>
      <c r="L305" s="79">
        <f t="shared" si="37"/>
        <v>1.0526899493658921</v>
      </c>
      <c r="M305" s="79">
        <f>0.0526*F305*Observaciones!$F304^1.218</f>
        <v>0</v>
      </c>
      <c r="N305" s="79">
        <f>M305*Constantes!$D$29</f>
        <v>0</v>
      </c>
      <c r="O305" s="79">
        <f t="shared" si="38"/>
        <v>0</v>
      </c>
      <c r="P305" s="16"/>
      <c r="Q305" s="78">
        <v>299</v>
      </c>
      <c r="R305" s="136">
        <f>ETo!$I304*((1-Constantes!$E$19)*ETo!$K304+ETo!$L304)</f>
        <v>4.4130333539305351</v>
      </c>
      <c r="S305" s="79">
        <f>MIN(R305*Constantes!$E$17,0.8*(V304+Observaciones!$F304-T305-U305-Constantes!$D$14))</f>
        <v>2.5433704846848135</v>
      </c>
      <c r="T305" s="79">
        <f>IF(Observaciones!$F304&gt;0.05*Constantes!$E$18,((Observaciones!$F304-0.05*Constantes!$E$18)^2)/(Observaciones!$F304+0.95*Constantes!$E$18),0)</f>
        <v>0</v>
      </c>
      <c r="U305" s="79">
        <f>MAX(0,V304+Observaciones!$F304-T305-Constantes!$D$13)</f>
        <v>0</v>
      </c>
      <c r="V305" s="79">
        <f>V304+Observaciones!$F304-T305-S305-U305-W304</f>
        <v>31.482244151437115</v>
      </c>
      <c r="W305" s="79">
        <f>MAX(0,(V305-Constantes!$D$14)*(1-EXP(-Constantes!$D$22)))</f>
        <v>0.81692327641859919</v>
      </c>
      <c r="X305" s="79">
        <f t="shared" si="39"/>
        <v>58.050508168336599</v>
      </c>
      <c r="Y305" s="79">
        <f>MAX(0,(X305-Constantes!$D$13)*(1-EXP(-Constantes!$D$23)))</f>
        <v>0.14336962264365746</v>
      </c>
      <c r="Z305" s="79">
        <f t="shared" si="40"/>
        <v>0.96029289906225668</v>
      </c>
      <c r="AA305" s="79">
        <f>0.0526*T305*Observaciones!$F304^1.218</f>
        <v>0</v>
      </c>
      <c r="AB305" s="79">
        <f>AA305*Constantes!$E$29</f>
        <v>0</v>
      </c>
      <c r="AC305" s="79">
        <f t="shared" si="41"/>
        <v>0</v>
      </c>
      <c r="AD305" s="16"/>
      <c r="AE305" s="78">
        <v>299</v>
      </c>
      <c r="AF305" s="136">
        <f>ETo!$I304*((1-Constantes!$F$19)*ETo!$K304+ETo!$L304)</f>
        <v>4.3591567427240259</v>
      </c>
      <c r="AG305" s="79">
        <f>MIN(AF305*Constantes!$F$17,0.8*(AJ304+Observaciones!$F304-AH305-AI305-Constantes!$D$14))</f>
        <v>2.3424713546657152</v>
      </c>
      <c r="AH305" s="79">
        <f>IF(Observaciones!$F304&gt;0.05*Constantes!$F$18,((Observaciones!$F304-0.05*Constantes!$F$18)^2)/(Observaciones!$F304+0.95*Constantes!$F$18),0)</f>
        <v>0</v>
      </c>
      <c r="AI305" s="79">
        <f>MAX(0,AJ304+Observaciones!$F304-AH305-Constantes!$D$13)</f>
        <v>0</v>
      </c>
      <c r="AJ305" s="79">
        <f>AJ304+Observaciones!$F304-AH305-AG305-AI305-AK304</f>
        <v>33.279905773826101</v>
      </c>
      <c r="AK305" s="79">
        <f>MAX(0,(AJ305-Constantes!$D$14)*(1-EXP(-Constantes!$D$22)))</f>
        <v>0.87815823062808607</v>
      </c>
      <c r="AL305" s="79">
        <f t="shared" si="42"/>
        <v>58.186929090676593</v>
      </c>
      <c r="AM305" s="79">
        <f>MAX(0,(AL305-Constantes!$D$13)*(1-EXP(-Constantes!$D$23)))</f>
        <v>0.14471381048440563</v>
      </c>
      <c r="AN305" s="79">
        <f t="shared" si="43"/>
        <v>1.0228720411124916</v>
      </c>
      <c r="AO305" s="79">
        <f>0.0526*AH305*Observaciones!$F304^1.218</f>
        <v>0</v>
      </c>
      <c r="AP305" s="79">
        <f>AO305*Constantes!$F$29</f>
        <v>0</v>
      </c>
      <c r="AQ305" s="79">
        <f t="shared" si="44"/>
        <v>0</v>
      </c>
      <c r="AR305" s="16"/>
      <c r="AS305" s="78">
        <v>299</v>
      </c>
      <c r="AT305" s="79">
        <f>0.0526*Observaciones!$F304^2.218</f>
        <v>0.17065595668433275</v>
      </c>
      <c r="AU305" s="79">
        <f>IF(Observaciones!$F304&gt;0.05*$AY$7,((Observaciones!$F304-0.05*$AY$7)^2)/(Observaciones!$F304+0.95*$AY$7),0)</f>
        <v>0</v>
      </c>
      <c r="AV305" s="79">
        <f>0.0526*AU305*Observaciones!$F304^1.218</f>
        <v>0</v>
      </c>
      <c r="AW305" s="30"/>
      <c r="AX305" s="30"/>
      <c r="AY305" s="110"/>
      <c r="AZ305" s="41"/>
    </row>
    <row r="306" spans="2:52" s="3" customFormat="1" x14ac:dyDescent="0.3">
      <c r="B306" s="40"/>
      <c r="C306" s="78">
        <v>300</v>
      </c>
      <c r="D306" s="136">
        <f>ETo!$I305*((1-Constantes!$D$19)*ETo!$K305+ETo!$L305)</f>
        <v>4.1653901342452615</v>
      </c>
      <c r="E306" s="79">
        <f>MIN(D306*Constantes!$D$17,0.8*(H305+Observaciones!$F305-F306-G306-Constantes!$D$14))</f>
        <v>2.0870212631427405</v>
      </c>
      <c r="F306" s="79">
        <f>IF(Observaciones!$F305&gt;0.05*Constantes!$D$18,((Observaciones!$F305-0.05*Constantes!$D$18)^2)/(Observaciones!$F305+0.95*Constantes!$D$18),0)</f>
        <v>0</v>
      </c>
      <c r="G306" s="79">
        <f>MAX(0,H305+Observaciones!$F305-F306-Constantes!$D$13)</f>
        <v>0</v>
      </c>
      <c r="H306" s="79">
        <f>H305+Observaciones!$F305-F306-E306-G306-I305</f>
        <v>31.836583651888485</v>
      </c>
      <c r="I306" s="79">
        <f>MAX(0,(H306-Constantes!$D$14)*(1-EXP(-Constantes!$D$22)))</f>
        <v>0.82899338061090921</v>
      </c>
      <c r="J306" s="79">
        <f t="shared" si="36"/>
        <v>56.708639624672315</v>
      </c>
      <c r="K306" s="79">
        <f>MAX(0,(J306-Constantes!$D$13)*(1-EXP(-Constantes!$D$23)))</f>
        <v>0.13014787227474678</v>
      </c>
      <c r="L306" s="79">
        <f t="shared" si="37"/>
        <v>0.95914125288565599</v>
      </c>
      <c r="M306" s="79">
        <f>0.0526*F306*Observaciones!$F305^1.218</f>
        <v>0</v>
      </c>
      <c r="N306" s="79">
        <f>M306*Constantes!$D$29</f>
        <v>0</v>
      </c>
      <c r="O306" s="79">
        <f t="shared" si="38"/>
        <v>0</v>
      </c>
      <c r="P306" s="16"/>
      <c r="Q306" s="78">
        <v>300</v>
      </c>
      <c r="R306" s="136">
        <f>ETo!$I305*((1-Constantes!$E$19)*ETo!$K305+ETo!$L305)</f>
        <v>4.5529609721283348</v>
      </c>
      <c r="S306" s="79">
        <f>MIN(R306*Constantes!$E$17,0.8*(V305+Observaciones!$F305-T306-U306-Constantes!$D$14))</f>
        <v>2.6240151899416984</v>
      </c>
      <c r="T306" s="79">
        <f>IF(Observaciones!$F305&gt;0.05*Constantes!$E$18,((Observaciones!$F305-0.05*Constantes!$E$18)^2)/(Observaciones!$F305+0.95*Constantes!$E$18),0)</f>
        <v>0</v>
      </c>
      <c r="U306" s="79">
        <f>MAX(0,V305+Observaciones!$F305-T306-Constantes!$D$13)</f>
        <v>0</v>
      </c>
      <c r="V306" s="79">
        <f>V305+Observaciones!$F305-T306-S306-U306-W305</f>
        <v>28.341305685076819</v>
      </c>
      <c r="W306" s="79">
        <f>MAX(0,(V306-Constantes!$D$14)*(1-EXP(-Constantes!$D$22)))</f>
        <v>0.70993138163320224</v>
      </c>
      <c r="X306" s="79">
        <f t="shared" si="39"/>
        <v>57.907138545692938</v>
      </c>
      <c r="Y306" s="79">
        <f>MAX(0,(X306-Constantes!$D$13)*(1-EXP(-Constantes!$D$23)))</f>
        <v>0.14195696760376583</v>
      </c>
      <c r="Z306" s="79">
        <f t="shared" si="40"/>
        <v>0.8518883492369681</v>
      </c>
      <c r="AA306" s="79">
        <f>0.0526*T306*Observaciones!$F305^1.218</f>
        <v>0</v>
      </c>
      <c r="AB306" s="79">
        <f>AA306*Constantes!$E$29</f>
        <v>0</v>
      </c>
      <c r="AC306" s="79">
        <f t="shared" si="41"/>
        <v>0</v>
      </c>
      <c r="AD306" s="16"/>
      <c r="AE306" s="78">
        <v>300</v>
      </c>
      <c r="AF306" s="136">
        <f>ETo!$I305*((1-Constantes!$F$19)*ETo!$K305+ETo!$L305)</f>
        <v>4.4975937095736098</v>
      </c>
      <c r="AG306" s="79">
        <f>MIN(AF306*Constantes!$F$17,0.8*(AJ305+Observaciones!$F305-AH306-AI306-Constantes!$D$14))</f>
        <v>2.4168629511168476</v>
      </c>
      <c r="AH306" s="79">
        <f>IF(Observaciones!$F305&gt;0.05*Constantes!$F$18,((Observaciones!$F305-0.05*Constantes!$F$18)^2)/(Observaciones!$F305+0.95*Constantes!$F$18),0)</f>
        <v>0</v>
      </c>
      <c r="AI306" s="79">
        <f>MAX(0,AJ305+Observaciones!$F305-AH306-Constantes!$D$13)</f>
        <v>0</v>
      </c>
      <c r="AJ306" s="79">
        <f>AJ305+Observaciones!$F305-AH306-AG306-AI306-AK305</f>
        <v>30.284884592081166</v>
      </c>
      <c r="AK306" s="79">
        <f>MAX(0,(AJ306-Constantes!$D$14)*(1-EXP(-Constantes!$D$22)))</f>
        <v>0.77613681423000636</v>
      </c>
      <c r="AL306" s="79">
        <f t="shared" si="42"/>
        <v>58.042215280192188</v>
      </c>
      <c r="AM306" s="79">
        <f>MAX(0,(AL306-Constantes!$D$13)*(1-EXP(-Constantes!$D$23)))</f>
        <v>0.14328791084155854</v>
      </c>
      <c r="AN306" s="79">
        <f t="shared" si="43"/>
        <v>0.91942472507156492</v>
      </c>
      <c r="AO306" s="79">
        <f>0.0526*AH306*Observaciones!$F305^1.218</f>
        <v>0</v>
      </c>
      <c r="AP306" s="79">
        <f>AO306*Constantes!$F$29</f>
        <v>0</v>
      </c>
      <c r="AQ306" s="79">
        <f t="shared" si="44"/>
        <v>0</v>
      </c>
      <c r="AR306" s="16"/>
      <c r="AS306" s="78">
        <v>300</v>
      </c>
      <c r="AT306" s="79">
        <f>0.0526*Observaciones!$F305^2.218</f>
        <v>3.6411677467564265E-3</v>
      </c>
      <c r="AU306" s="79">
        <f>IF(Observaciones!$F305&gt;0.05*$AY$7,((Observaciones!$F305-0.05*$AY$7)^2)/(Observaciones!$F305+0.95*$AY$7),0)</f>
        <v>0</v>
      </c>
      <c r="AV306" s="79">
        <f>0.0526*AU306*Observaciones!$F305^1.218</f>
        <v>0</v>
      </c>
      <c r="AW306" s="30"/>
      <c r="AX306" s="30"/>
      <c r="AY306" s="110"/>
      <c r="AZ306" s="41"/>
    </row>
    <row r="307" spans="2:52" s="3" customFormat="1" x14ac:dyDescent="0.3">
      <c r="B307" s="40"/>
      <c r="C307" s="78">
        <v>301</v>
      </c>
      <c r="D307" s="136">
        <f>ETo!$I306*((1-Constantes!$D$19)*ETo!$K306+ETo!$L306)</f>
        <v>4.2908055786825354</v>
      </c>
      <c r="E307" s="79">
        <f>MIN(D307*Constantes!$D$17,0.8*(H306+Observaciones!$F306-F307-G307-Constantes!$D$14))</f>
        <v>2.1498592424991481</v>
      </c>
      <c r="F307" s="79">
        <f>IF(Observaciones!$F306&gt;0.05*Constantes!$D$18,((Observaciones!$F306-0.05*Constantes!$D$18)^2)/(Observaciones!$F306+0.95*Constantes!$D$18),0)</f>
        <v>0</v>
      </c>
      <c r="G307" s="79">
        <f>MAX(0,H306+Observaciones!$F306-F307-Constantes!$D$13)</f>
        <v>0</v>
      </c>
      <c r="H307" s="79">
        <f>H306+Observaciones!$F306-F307-E307-G307-I306</f>
        <v>30.25773102877843</v>
      </c>
      <c r="I307" s="79">
        <f>MAX(0,(H307-Constantes!$D$14)*(1-EXP(-Constantes!$D$22)))</f>
        <v>0.77521186418114363</v>
      </c>
      <c r="J307" s="79">
        <f t="shared" si="36"/>
        <v>56.578491752397568</v>
      </c>
      <c r="K307" s="79">
        <f>MAX(0,(J307-Constantes!$D$13)*(1-EXP(-Constantes!$D$23)))</f>
        <v>0.12886549429041563</v>
      </c>
      <c r="L307" s="79">
        <f t="shared" si="37"/>
        <v>0.90407735847155923</v>
      </c>
      <c r="M307" s="79">
        <f>0.0526*F307*Observaciones!$F306^1.218</f>
        <v>0</v>
      </c>
      <c r="N307" s="79">
        <f>M307*Constantes!$D$29</f>
        <v>0</v>
      </c>
      <c r="O307" s="79">
        <f t="shared" si="38"/>
        <v>0</v>
      </c>
      <c r="P307" s="16"/>
      <c r="Q307" s="78">
        <v>301</v>
      </c>
      <c r="R307" s="136">
        <f>ETo!$I306*((1-Constantes!$E$19)*ETo!$K306+ETo!$L306)</f>
        <v>4.6880882458206559</v>
      </c>
      <c r="S307" s="79">
        <f>MIN(R307*Constantes!$E$17,0.8*(V306+Observaciones!$F306-T307-U307-Constantes!$D$14))</f>
        <v>2.7018933050660432</v>
      </c>
      <c r="T307" s="79">
        <f>IF(Observaciones!$F306&gt;0.05*Constantes!$E$18,((Observaciones!$F306-0.05*Constantes!$E$18)^2)/(Observaciones!$F306+0.95*Constantes!$E$18),0)</f>
        <v>0</v>
      </c>
      <c r="U307" s="79">
        <f>MAX(0,V306+Observaciones!$F306-T307-Constantes!$D$13)</f>
        <v>0</v>
      </c>
      <c r="V307" s="79">
        <f>V306+Observaciones!$F306-T307-S307-U307-W306</f>
        <v>26.329480998377573</v>
      </c>
      <c r="W307" s="79">
        <f>MAX(0,(V307-Constantes!$D$14)*(1-EXP(-Constantes!$D$22)))</f>
        <v>0.64140124724460357</v>
      </c>
      <c r="X307" s="79">
        <f t="shared" si="39"/>
        <v>57.76518157808917</v>
      </c>
      <c r="Y307" s="79">
        <f>MAX(0,(X307-Constantes!$D$13)*(1-EXP(-Constantes!$D$23)))</f>
        <v>0.14055823179045046</v>
      </c>
      <c r="Z307" s="79">
        <f t="shared" si="40"/>
        <v>0.78195947903505403</v>
      </c>
      <c r="AA307" s="79">
        <f>0.0526*T307*Observaciones!$F306^1.218</f>
        <v>0</v>
      </c>
      <c r="AB307" s="79">
        <f>AA307*Constantes!$E$29</f>
        <v>0</v>
      </c>
      <c r="AC307" s="79">
        <f t="shared" si="41"/>
        <v>0</v>
      </c>
      <c r="AD307" s="16"/>
      <c r="AE307" s="78">
        <v>301</v>
      </c>
      <c r="AF307" s="136">
        <f>ETo!$I306*((1-Constantes!$F$19)*ETo!$K306+ETo!$L306)</f>
        <v>4.6313335790866388</v>
      </c>
      <c r="AG307" s="79">
        <f>MIN(AF307*Constantes!$F$17,0.8*(AJ306+Observaciones!$F306-AH307-AI307-Constantes!$D$14))</f>
        <v>2.4887304777511918</v>
      </c>
      <c r="AH307" s="79">
        <f>IF(Observaciones!$F306&gt;0.05*Constantes!$F$18,((Observaciones!$F306-0.05*Constantes!$F$18)^2)/(Observaciones!$F306+0.95*Constantes!$F$18),0)</f>
        <v>0</v>
      </c>
      <c r="AI307" s="79">
        <f>MAX(0,AJ306+Observaciones!$F306-AH307-Constantes!$D$13)</f>
        <v>0</v>
      </c>
      <c r="AJ307" s="79">
        <f>AJ306+Observaciones!$F306-AH307-AG307-AI307-AK306</f>
        <v>28.420017300099964</v>
      </c>
      <c r="AK307" s="79">
        <f>MAX(0,(AJ307-Constantes!$D$14)*(1-EXP(-Constantes!$D$22)))</f>
        <v>0.71261258819714479</v>
      </c>
      <c r="AL307" s="79">
        <f t="shared" si="42"/>
        <v>57.898927369350631</v>
      </c>
      <c r="AM307" s="79">
        <f>MAX(0,(AL307-Constantes!$D$13)*(1-EXP(-Constantes!$D$23)))</f>
        <v>0.14187606092751523</v>
      </c>
      <c r="AN307" s="79">
        <f t="shared" si="43"/>
        <v>0.85448864912466005</v>
      </c>
      <c r="AO307" s="79">
        <f>0.0526*AH307*Observaciones!$F306^1.218</f>
        <v>0</v>
      </c>
      <c r="AP307" s="79">
        <f>AO307*Constantes!$F$29</f>
        <v>0</v>
      </c>
      <c r="AQ307" s="79">
        <f t="shared" si="44"/>
        <v>0</v>
      </c>
      <c r="AR307" s="16"/>
      <c r="AS307" s="78">
        <v>301</v>
      </c>
      <c r="AT307" s="79">
        <f>0.0526*Observaciones!$F306^2.218</f>
        <v>0.11094244358496377</v>
      </c>
      <c r="AU307" s="79">
        <f>IF(Observaciones!$F306&gt;0.05*$AY$7,((Observaciones!$F306-0.05*$AY$7)^2)/(Observaciones!$F306+0.95*$AY$7),0)</f>
        <v>0</v>
      </c>
      <c r="AV307" s="79">
        <f>0.0526*AU307*Observaciones!$F306^1.218</f>
        <v>0</v>
      </c>
      <c r="AW307" s="30"/>
      <c r="AX307" s="30"/>
      <c r="AY307" s="110"/>
      <c r="AZ307" s="41"/>
    </row>
    <row r="308" spans="2:52" s="3" customFormat="1" x14ac:dyDescent="0.3">
      <c r="B308" s="40"/>
      <c r="C308" s="78">
        <v>302</v>
      </c>
      <c r="D308" s="136">
        <f>ETo!$I307*((1-Constantes!$D$19)*ETo!$K307+ETo!$L307)</f>
        <v>4.2823392065005956</v>
      </c>
      <c r="E308" s="79">
        <f>MIN(D308*Constantes!$D$17,0.8*(H307+Observaciones!$F307-F308-G308-Constantes!$D$14))</f>
        <v>2.1456172631896662</v>
      </c>
      <c r="F308" s="79">
        <f>IF(Observaciones!$F307&gt;0.05*Constantes!$D$18,((Observaciones!$F307-0.05*Constantes!$D$18)^2)/(Observaciones!$F307+0.95*Constantes!$D$18),0)</f>
        <v>0</v>
      </c>
      <c r="G308" s="79">
        <f>MAX(0,H307+Observaciones!$F307-F308-Constantes!$D$13)</f>
        <v>0</v>
      </c>
      <c r="H308" s="79">
        <f>H307+Observaciones!$F307-F308-E308-G308-I307</f>
        <v>27.336901901407618</v>
      </c>
      <c r="I308" s="79">
        <f>MAX(0,(H308-Constantes!$D$14)*(1-EXP(-Constantes!$D$22)))</f>
        <v>0.67571770151965405</v>
      </c>
      <c r="J308" s="79">
        <f t="shared" si="36"/>
        <v>56.449626258107152</v>
      </c>
      <c r="K308" s="79">
        <f>MAX(0,(J308-Constantes!$D$13)*(1-EXP(-Constantes!$D$23)))</f>
        <v>0.12759575188180272</v>
      </c>
      <c r="L308" s="79">
        <f t="shared" si="37"/>
        <v>0.80331345340145677</v>
      </c>
      <c r="M308" s="79">
        <f>0.0526*F308*Observaciones!$F307^1.218</f>
        <v>0</v>
      </c>
      <c r="N308" s="79">
        <f>M308*Constantes!$D$29</f>
        <v>0</v>
      </c>
      <c r="O308" s="79">
        <f t="shared" si="38"/>
        <v>0</v>
      </c>
      <c r="P308" s="16"/>
      <c r="Q308" s="78">
        <v>302</v>
      </c>
      <c r="R308" s="136">
        <f>ETo!$I307*((1-Constantes!$E$19)*ETo!$K307+ETo!$L307)</f>
        <v>4.6789370465167686</v>
      </c>
      <c r="S308" s="79">
        <f>MIN(R308*Constantes!$E$17,0.8*(V307+Observaciones!$F307-T308-U308-Constantes!$D$14))</f>
        <v>2.6966191799139536</v>
      </c>
      <c r="T308" s="79">
        <f>IF(Observaciones!$F307&gt;0.05*Constantes!$E$18,((Observaciones!$F307-0.05*Constantes!$E$18)^2)/(Observaciones!$F307+0.95*Constantes!$E$18),0)</f>
        <v>0</v>
      </c>
      <c r="U308" s="79">
        <f>MAX(0,V307+Observaciones!$F307-T308-Constantes!$D$13)</f>
        <v>0</v>
      </c>
      <c r="V308" s="79">
        <f>V307+Observaciones!$F307-T308-S308-U308-W307</f>
        <v>22.991460571219015</v>
      </c>
      <c r="W308" s="79">
        <f>MAX(0,(V308-Constantes!$D$14)*(1-EXP(-Constantes!$D$22)))</f>
        <v>0.527696017371728</v>
      </c>
      <c r="X308" s="79">
        <f t="shared" si="39"/>
        <v>57.624623346298719</v>
      </c>
      <c r="Y308" s="79">
        <f>MAX(0,(X308-Constantes!$D$13)*(1-EXP(-Constantes!$D$23)))</f>
        <v>0.13917327805425664</v>
      </c>
      <c r="Z308" s="79">
        <f t="shared" si="40"/>
        <v>0.66686929542598461</v>
      </c>
      <c r="AA308" s="79">
        <f>0.0526*T308*Observaciones!$F307^1.218</f>
        <v>0</v>
      </c>
      <c r="AB308" s="79">
        <f>AA308*Constantes!$E$29</f>
        <v>0</v>
      </c>
      <c r="AC308" s="79">
        <f t="shared" si="41"/>
        <v>0</v>
      </c>
      <c r="AD308" s="16"/>
      <c r="AE308" s="78">
        <v>302</v>
      </c>
      <c r="AF308" s="136">
        <f>ETo!$I307*((1-Constantes!$F$19)*ETo!$K307+ETo!$L307)</f>
        <v>4.6222802122287439</v>
      </c>
      <c r="AG308" s="79">
        <f>MIN(AF308*Constantes!$F$17,0.8*(AJ307+Observaciones!$F307-AH308-AI308-Constantes!$D$14))</f>
        <v>2.4838654880801285</v>
      </c>
      <c r="AH308" s="79">
        <f>IF(Observaciones!$F307&gt;0.05*Constantes!$F$18,((Observaciones!$F307-0.05*Constantes!$F$18)^2)/(Observaciones!$F307+0.95*Constantes!$F$18),0)</f>
        <v>0</v>
      </c>
      <c r="AI308" s="79">
        <f>MAX(0,AJ307+Observaciones!$F307-AH308-Constantes!$D$13)</f>
        <v>0</v>
      </c>
      <c r="AJ308" s="79">
        <f>AJ307+Observaciones!$F307-AH308-AG308-AI308-AK307</f>
        <v>25.223539223822691</v>
      </c>
      <c r="AK308" s="79">
        <f>MAX(0,(AJ308-Constantes!$D$14)*(1-EXP(-Constantes!$D$22)))</f>
        <v>0.6037288104078935</v>
      </c>
      <c r="AL308" s="79">
        <f t="shared" si="42"/>
        <v>57.757051308423115</v>
      </c>
      <c r="AM308" s="79">
        <f>MAX(0,(AL308-Constantes!$D$13)*(1-EXP(-Constantes!$D$23)))</f>
        <v>0.14047812230695148</v>
      </c>
      <c r="AN308" s="79">
        <f t="shared" si="43"/>
        <v>0.74420693271484495</v>
      </c>
      <c r="AO308" s="79">
        <f>0.0526*AH308*Observaciones!$F307^1.218</f>
        <v>0</v>
      </c>
      <c r="AP308" s="79">
        <f>AO308*Constantes!$F$29</f>
        <v>0</v>
      </c>
      <c r="AQ308" s="79">
        <f t="shared" si="44"/>
        <v>0</v>
      </c>
      <c r="AR308" s="16"/>
      <c r="AS308" s="78">
        <v>302</v>
      </c>
      <c r="AT308" s="79">
        <f>0.0526*Observaciones!$F307^2.218</f>
        <v>0</v>
      </c>
      <c r="AU308" s="79">
        <f>IF(Observaciones!$F307&gt;0.05*$AY$7,((Observaciones!$F307-0.05*$AY$7)^2)/(Observaciones!$F307+0.95*$AY$7),0)</f>
        <v>0</v>
      </c>
      <c r="AV308" s="79">
        <f>0.0526*AU308*Observaciones!$F307^1.218</f>
        <v>0</v>
      </c>
      <c r="AW308" s="30"/>
      <c r="AX308" s="30"/>
      <c r="AY308" s="110"/>
      <c r="AZ308" s="41"/>
    </row>
    <row r="309" spans="2:52" s="3" customFormat="1" x14ac:dyDescent="0.3">
      <c r="B309" s="40"/>
      <c r="C309" s="78">
        <v>303</v>
      </c>
      <c r="D309" s="136">
        <f>ETo!$I308*((1-Constantes!$D$19)*ETo!$K308+ETo!$L308)</f>
        <v>4.1613151662075021</v>
      </c>
      <c r="E309" s="79">
        <f>MIN(D309*Constantes!$D$17,0.8*(H308+Observaciones!$F308-F309-G309-Constantes!$D$14))</f>
        <v>2.084979546840704</v>
      </c>
      <c r="F309" s="79">
        <f>IF(Observaciones!$F308&gt;0.05*Constantes!$D$18,((Observaciones!$F308-0.05*Constantes!$D$18)^2)/(Observaciones!$F308+0.95*Constantes!$D$18),0)</f>
        <v>0</v>
      </c>
      <c r="G309" s="79">
        <f>MAX(0,H308+Observaciones!$F308-F309-Constantes!$D$13)</f>
        <v>0</v>
      </c>
      <c r="H309" s="79">
        <f>H308+Observaciones!$F308-F309-E309-G309-I308</f>
        <v>27.07620465304726</v>
      </c>
      <c r="I309" s="79">
        <f>MAX(0,(H309-Constantes!$D$14)*(1-EXP(-Constantes!$D$22)))</f>
        <v>0.66683739620130889</v>
      </c>
      <c r="J309" s="79">
        <f t="shared" si="36"/>
        <v>56.322030506225346</v>
      </c>
      <c r="K309" s="79">
        <f>MAX(0,(J309-Constantes!$D$13)*(1-EXP(-Constantes!$D$23)))</f>
        <v>0.12633852054757094</v>
      </c>
      <c r="L309" s="79">
        <f t="shared" si="37"/>
        <v>0.79317591674887988</v>
      </c>
      <c r="M309" s="79">
        <f>0.0526*F309*Observaciones!$F308^1.218</f>
        <v>0</v>
      </c>
      <c r="N309" s="79">
        <f>M309*Constantes!$D$29</f>
        <v>0</v>
      </c>
      <c r="O309" s="79">
        <f t="shared" si="38"/>
        <v>0</v>
      </c>
      <c r="P309" s="16"/>
      <c r="Q309" s="78">
        <v>303</v>
      </c>
      <c r="R309" s="136">
        <f>ETo!$I308*((1-Constantes!$E$19)*ETo!$K308+ETo!$L308)</f>
        <v>4.5484054488609065</v>
      </c>
      <c r="S309" s="79">
        <f>MIN(R309*Constantes!$E$17,0.8*(V308+Observaciones!$F308-T309-U309-Constantes!$D$14))</f>
        <v>2.6213896980200584</v>
      </c>
      <c r="T309" s="79">
        <f>IF(Observaciones!$F308&gt;0.05*Constantes!$E$18,((Observaciones!$F308-0.05*Constantes!$E$18)^2)/(Observaciones!$F308+0.95*Constantes!$E$18),0)</f>
        <v>0</v>
      </c>
      <c r="U309" s="79">
        <f>MAX(0,V308+Observaciones!$F308-T309-Constantes!$D$13)</f>
        <v>0</v>
      </c>
      <c r="V309" s="79">
        <f>V308+Observaciones!$F308-T309-S309-U309-W308</f>
        <v>22.342374855827227</v>
      </c>
      <c r="W309" s="79">
        <f>MAX(0,(V309-Constantes!$D$14)*(1-EXP(-Constantes!$D$22)))</f>
        <v>0.50558577506304092</v>
      </c>
      <c r="X309" s="79">
        <f t="shared" si="39"/>
        <v>57.485450068244461</v>
      </c>
      <c r="Y309" s="79">
        <f>MAX(0,(X309-Constantes!$D$13)*(1-EXP(-Constantes!$D$23)))</f>
        <v>0.13780197059709579</v>
      </c>
      <c r="Z309" s="79">
        <f t="shared" si="40"/>
        <v>0.64338774566013668</v>
      </c>
      <c r="AA309" s="79">
        <f>0.0526*T309*Observaciones!$F308^1.218</f>
        <v>0</v>
      </c>
      <c r="AB309" s="79">
        <f>AA309*Constantes!$E$29</f>
        <v>0</v>
      </c>
      <c r="AC309" s="79">
        <f t="shared" si="41"/>
        <v>0</v>
      </c>
      <c r="AD309" s="16"/>
      <c r="AE309" s="78">
        <v>303</v>
      </c>
      <c r="AF309" s="136">
        <f>ETo!$I308*((1-Constantes!$F$19)*ETo!$K308+ETo!$L308)</f>
        <v>4.4931068370532765</v>
      </c>
      <c r="AG309" s="79">
        <f>MIN(AF309*Constantes!$F$17,0.8*(AJ308+Observaciones!$F308-AH309-AI309-Constantes!$D$14))</f>
        <v>2.4144518493897853</v>
      </c>
      <c r="AH309" s="79">
        <f>IF(Observaciones!$F308&gt;0.05*Constantes!$F$18,((Observaciones!$F308-0.05*Constantes!$F$18)^2)/(Observaciones!$F308+0.95*Constantes!$F$18),0)</f>
        <v>0</v>
      </c>
      <c r="AI309" s="79">
        <f>MAX(0,AJ308+Observaciones!$F308-AH309-Constantes!$D$13)</f>
        <v>0</v>
      </c>
      <c r="AJ309" s="79">
        <f>AJ308+Observaciones!$F308-AH309-AG309-AI309-AK308</f>
        <v>24.705358564025012</v>
      </c>
      <c r="AK309" s="79">
        <f>MAX(0,(AJ309-Constantes!$D$14)*(1-EXP(-Constantes!$D$22)))</f>
        <v>0.58607767485503881</v>
      </c>
      <c r="AL309" s="79">
        <f t="shared" si="42"/>
        <v>57.616573186116163</v>
      </c>
      <c r="AM309" s="79">
        <f>MAX(0,(AL309-Constantes!$D$13)*(1-EXP(-Constantes!$D$23)))</f>
        <v>0.13909395790857915</v>
      </c>
      <c r="AN309" s="79">
        <f t="shared" si="43"/>
        <v>0.72517163276361796</v>
      </c>
      <c r="AO309" s="79">
        <f>0.0526*AH309*Observaciones!$F308^1.218</f>
        <v>0</v>
      </c>
      <c r="AP309" s="79">
        <f>AO309*Constantes!$F$29</f>
        <v>0</v>
      </c>
      <c r="AQ309" s="79">
        <f t="shared" si="44"/>
        <v>0</v>
      </c>
      <c r="AR309" s="16"/>
      <c r="AS309" s="78">
        <v>303</v>
      </c>
      <c r="AT309" s="79">
        <f>0.0526*Observaciones!$F308^2.218</f>
        <v>0.40143633905347276</v>
      </c>
      <c r="AU309" s="79">
        <f>IF(Observaciones!$F308&gt;0.05*$AY$7,((Observaciones!$F308-0.05*$AY$7)^2)/(Observaciones!$F308+0.95*$AY$7),0)</f>
        <v>1.6667444764761515E-2</v>
      </c>
      <c r="AV309" s="79">
        <f>0.0526*AU309*Observaciones!$F308^1.218</f>
        <v>2.6763672030967324E-3</v>
      </c>
      <c r="AW309" s="30"/>
      <c r="AX309" s="30"/>
      <c r="AY309" s="110"/>
      <c r="AZ309" s="41"/>
    </row>
    <row r="310" spans="2:52" s="3" customFormat="1" x14ac:dyDescent="0.3">
      <c r="B310" s="40"/>
      <c r="C310" s="78">
        <v>304</v>
      </c>
      <c r="D310" s="136">
        <f>ETo!$I309*((1-Constantes!$D$19)*ETo!$K309+ETo!$L309)</f>
        <v>4.2301018931993246</v>
      </c>
      <c r="E310" s="79">
        <f>MIN(D310*Constantes!$D$17,0.8*(H309+Observaciones!$F309-F310-G310-Constantes!$D$14))</f>
        <v>2.1194443525917119</v>
      </c>
      <c r="F310" s="79">
        <f>IF(Observaciones!$F309&gt;0.05*Constantes!$D$18,((Observaciones!$F309-0.05*Constantes!$D$18)^2)/(Observaciones!$F309+0.95*Constantes!$D$18),0)</f>
        <v>0</v>
      </c>
      <c r="G310" s="79">
        <f>MAX(0,H309+Observaciones!$F309-F310-Constantes!$D$13)</f>
        <v>0</v>
      </c>
      <c r="H310" s="79">
        <f>H309+Observaciones!$F309-F310-E310-G310-I309</f>
        <v>24.28992290425424</v>
      </c>
      <c r="I310" s="79">
        <f>MAX(0,(H310-Constantes!$D$14)*(1-EXP(-Constantes!$D$22)))</f>
        <v>0.57192641118771748</v>
      </c>
      <c r="J310" s="79">
        <f t="shared" si="36"/>
        <v>56.195691985677776</v>
      </c>
      <c r="K310" s="79">
        <f>MAX(0,(J310-Constantes!$D$13)*(1-EXP(-Constantes!$D$23)))</f>
        <v>0.12509367701312457</v>
      </c>
      <c r="L310" s="79">
        <f t="shared" si="37"/>
        <v>0.69702008820084205</v>
      </c>
      <c r="M310" s="79">
        <f>0.0526*F310*Observaciones!$F309^1.218</f>
        <v>0</v>
      </c>
      <c r="N310" s="79">
        <f>M310*Constantes!$D$29</f>
        <v>0</v>
      </c>
      <c r="O310" s="79">
        <f t="shared" si="38"/>
        <v>0</v>
      </c>
      <c r="P310" s="16"/>
      <c r="Q310" s="78">
        <v>304</v>
      </c>
      <c r="R310" s="136">
        <f>ETo!$I309*((1-Constantes!$E$19)*ETo!$K309+ETo!$L309)</f>
        <v>4.6225813600288523</v>
      </c>
      <c r="S310" s="79">
        <f>MIN(R310*Constantes!$E$17,0.8*(V309+Observaciones!$F309-T310-U310-Constantes!$D$14))</f>
        <v>2.6641396180883321</v>
      </c>
      <c r="T310" s="79">
        <f>IF(Observaciones!$F309&gt;0.05*Constantes!$E$18,((Observaciones!$F309-0.05*Constantes!$E$18)^2)/(Observaciones!$F309+0.95*Constantes!$E$18),0)</f>
        <v>0</v>
      </c>
      <c r="U310" s="79">
        <f>MAX(0,V309+Observaciones!$F309-T310-Constantes!$D$13)</f>
        <v>0</v>
      </c>
      <c r="V310" s="79">
        <f>V309+Observaciones!$F309-T310-S310-U310-W309</f>
        <v>19.172649462675857</v>
      </c>
      <c r="W310" s="79">
        <f>MAX(0,(V310-Constantes!$D$14)*(1-EXP(-Constantes!$D$22)))</f>
        <v>0.39761329187216815</v>
      </c>
      <c r="X310" s="79">
        <f t="shared" si="39"/>
        <v>57.347648097647365</v>
      </c>
      <c r="Y310" s="79">
        <f>MAX(0,(X310-Constantes!$D$13)*(1-EXP(-Constantes!$D$23)))</f>
        <v>0.13644417495893035</v>
      </c>
      <c r="Z310" s="79">
        <f t="shared" si="40"/>
        <v>0.53405746683109845</v>
      </c>
      <c r="AA310" s="79">
        <f>0.0526*T310*Observaciones!$F309^1.218</f>
        <v>0</v>
      </c>
      <c r="AB310" s="79">
        <f>AA310*Constantes!$E$29</f>
        <v>0</v>
      </c>
      <c r="AC310" s="79">
        <f t="shared" si="41"/>
        <v>0</v>
      </c>
      <c r="AD310" s="16"/>
      <c r="AE310" s="78">
        <v>304</v>
      </c>
      <c r="AF310" s="136">
        <f>ETo!$I309*((1-Constantes!$F$19)*ETo!$K309+ETo!$L309)</f>
        <v>4.5665128647674909</v>
      </c>
      <c r="AG310" s="79">
        <f>MIN(AF310*Constantes!$F$17,0.8*(AJ309+Observaciones!$F309-AH310-AI310-Constantes!$D$14))</f>
        <v>2.4538978999286543</v>
      </c>
      <c r="AH310" s="79">
        <f>IF(Observaciones!$F309&gt;0.05*Constantes!$F$18,((Observaciones!$F309-0.05*Constantes!$F$18)^2)/(Observaciones!$F309+0.95*Constantes!$F$18),0)</f>
        <v>0</v>
      </c>
      <c r="AI310" s="79">
        <f>MAX(0,AJ309+Observaciones!$F309-AH310-Constantes!$D$13)</f>
        <v>0</v>
      </c>
      <c r="AJ310" s="79">
        <f>AJ309+Observaciones!$F309-AH310-AG310-AI310-AK309</f>
        <v>21.665382989241319</v>
      </c>
      <c r="AK310" s="79">
        <f>MAX(0,(AJ310-Constantes!$D$14)*(1-EXP(-Constantes!$D$22)))</f>
        <v>0.48252494679910368</v>
      </c>
      <c r="AL310" s="79">
        <f t="shared" si="42"/>
        <v>57.477479228207585</v>
      </c>
      <c r="AM310" s="79">
        <f>MAX(0,(AL310-Constantes!$D$13)*(1-EXP(-Constantes!$D$23)))</f>
        <v>0.13772343201170625</v>
      </c>
      <c r="AN310" s="79">
        <f t="shared" si="43"/>
        <v>0.62024837881080996</v>
      </c>
      <c r="AO310" s="79">
        <f>0.0526*AH310*Observaciones!$F309^1.218</f>
        <v>0</v>
      </c>
      <c r="AP310" s="79">
        <f>AO310*Constantes!$F$29</f>
        <v>0</v>
      </c>
      <c r="AQ310" s="79">
        <f t="shared" si="44"/>
        <v>0</v>
      </c>
      <c r="AR310" s="16"/>
      <c r="AS310" s="78">
        <v>304</v>
      </c>
      <c r="AT310" s="79">
        <f>0.0526*Observaciones!$F309^2.218</f>
        <v>0</v>
      </c>
      <c r="AU310" s="79">
        <f>IF(Observaciones!$F309&gt;0.05*$AY$7,((Observaciones!$F309-0.05*$AY$7)^2)/(Observaciones!$F309+0.95*$AY$7),0)</f>
        <v>0</v>
      </c>
      <c r="AV310" s="79">
        <f>0.0526*AU310*Observaciones!$F309^1.218</f>
        <v>0</v>
      </c>
      <c r="AW310" s="30"/>
      <c r="AX310" s="30"/>
      <c r="AY310" s="110"/>
      <c r="AZ310" s="41"/>
    </row>
    <row r="311" spans="2:52" s="3" customFormat="1" x14ac:dyDescent="0.3">
      <c r="B311" s="40"/>
      <c r="C311" s="78">
        <v>305</v>
      </c>
      <c r="D311" s="136">
        <f>ETo!$I310*((1-Constantes!$D$19)*ETo!$K310+ETo!$L310)</f>
        <v>4.1993002635357151</v>
      </c>
      <c r="E311" s="79">
        <f>MIN(D311*Constantes!$D$17,0.8*(H310+Observaciones!$F310-F311-G311-Constantes!$D$14))</f>
        <v>2.1040115470259377</v>
      </c>
      <c r="F311" s="79">
        <f>IF(Observaciones!$F310&gt;0.05*Constantes!$D$18,((Observaciones!$F310-0.05*Constantes!$D$18)^2)/(Observaciones!$F310+0.95*Constantes!$D$18),0)</f>
        <v>0</v>
      </c>
      <c r="G311" s="79">
        <f>MAX(0,H310+Observaciones!$F310-F311-Constantes!$D$13)</f>
        <v>0</v>
      </c>
      <c r="H311" s="79">
        <f>H310+Observaciones!$F310-F311-E311-G311-I310</f>
        <v>22.013984946040583</v>
      </c>
      <c r="I311" s="79">
        <f>MAX(0,(H311-Constantes!$D$14)*(1-EXP(-Constantes!$D$22)))</f>
        <v>0.49439960919166903</v>
      </c>
      <c r="J311" s="79">
        <f t="shared" si="36"/>
        <v>56.07059830866465</v>
      </c>
      <c r="K311" s="79">
        <f>MAX(0,(J311-Constantes!$D$13)*(1-EXP(-Constantes!$D$23)))</f>
        <v>0.12386109921852169</v>
      </c>
      <c r="L311" s="79">
        <f t="shared" si="37"/>
        <v>0.61826070841019076</v>
      </c>
      <c r="M311" s="79">
        <f>0.0526*F311*Observaciones!$F310^1.218</f>
        <v>0</v>
      </c>
      <c r="N311" s="79">
        <f>M311*Constantes!$D$29</f>
        <v>0</v>
      </c>
      <c r="O311" s="79">
        <f t="shared" si="38"/>
        <v>0</v>
      </c>
      <c r="P311" s="16"/>
      <c r="Q311" s="78">
        <v>305</v>
      </c>
      <c r="R311" s="136">
        <f>ETo!$I310*((1-Constantes!$E$19)*ETo!$K310+ETo!$L310)</f>
        <v>4.589318184331602</v>
      </c>
      <c r="S311" s="79">
        <f>MIN(R311*Constantes!$E$17,0.8*(V310+Observaciones!$F310-T311-U311-Constantes!$D$14))</f>
        <v>2.6449689994887873</v>
      </c>
      <c r="T311" s="79">
        <f>IF(Observaciones!$F310&gt;0.05*Constantes!$E$18,((Observaciones!$F310-0.05*Constantes!$E$18)^2)/(Observaciones!$F310+0.95*Constantes!$E$18),0)</f>
        <v>0</v>
      </c>
      <c r="U311" s="79">
        <f>MAX(0,V310+Observaciones!$F310-T311-Constantes!$D$13)</f>
        <v>0</v>
      </c>
      <c r="V311" s="79">
        <f>V310+Observaciones!$F310-T311-S311-U311-W310</f>
        <v>16.530067171314897</v>
      </c>
      <c r="W311" s="79">
        <f>MAX(0,(V311-Constantes!$D$14)*(1-EXP(-Constantes!$D$22)))</f>
        <v>0.30759723791022059</v>
      </c>
      <c r="X311" s="79">
        <f t="shared" si="39"/>
        <v>57.211203922688433</v>
      </c>
      <c r="Y311" s="79">
        <f>MAX(0,(X311-Constantes!$D$13)*(1-EXP(-Constantes!$D$23)))</f>
        <v>0.13509975800458945</v>
      </c>
      <c r="Z311" s="79">
        <f t="shared" si="40"/>
        <v>0.44269699591481004</v>
      </c>
      <c r="AA311" s="79">
        <f>0.0526*T311*Observaciones!$F310^1.218</f>
        <v>0</v>
      </c>
      <c r="AB311" s="79">
        <f>AA311*Constantes!$E$29</f>
        <v>0</v>
      </c>
      <c r="AC311" s="79">
        <f t="shared" si="41"/>
        <v>0</v>
      </c>
      <c r="AD311" s="16"/>
      <c r="AE311" s="78">
        <v>305</v>
      </c>
      <c r="AF311" s="136">
        <f>ETo!$I310*((1-Constantes!$F$19)*ETo!$K310+ETo!$L310)</f>
        <v>4.533601338503618</v>
      </c>
      <c r="AG311" s="79">
        <f>MIN(AF311*Constantes!$F$17,0.8*(AJ310+Observaciones!$F310-AH311-AI311-Constantes!$D$14))</f>
        <v>2.4362122987765211</v>
      </c>
      <c r="AH311" s="79">
        <f>IF(Observaciones!$F310&gt;0.05*Constantes!$F$18,((Observaciones!$F310-0.05*Constantes!$F$18)^2)/(Observaciones!$F310+0.95*Constantes!$F$18),0)</f>
        <v>0</v>
      </c>
      <c r="AI311" s="79">
        <f>MAX(0,AJ310+Observaciones!$F310-AH311-Constantes!$D$13)</f>
        <v>0</v>
      </c>
      <c r="AJ311" s="79">
        <f>AJ310+Observaciones!$F310-AH311-AG311-AI311-AK310</f>
        <v>19.146645743665694</v>
      </c>
      <c r="AK311" s="79">
        <f>MAX(0,(AJ311-Constantes!$D$14)*(1-EXP(-Constantes!$D$22)))</f>
        <v>0.39672750974107518</v>
      </c>
      <c r="AL311" s="79">
        <f t="shared" si="42"/>
        <v>57.339755796195881</v>
      </c>
      <c r="AM311" s="79">
        <f>MAX(0,(AL311-Constantes!$D$13)*(1-EXP(-Constantes!$D$23)))</f>
        <v>0.13636641023292911</v>
      </c>
      <c r="AN311" s="79">
        <f t="shared" si="43"/>
        <v>0.53309391997400435</v>
      </c>
      <c r="AO311" s="79">
        <f>0.0526*AH311*Observaciones!$F310^1.218</f>
        <v>0</v>
      </c>
      <c r="AP311" s="79">
        <f>AO311*Constantes!$F$29</f>
        <v>0</v>
      </c>
      <c r="AQ311" s="79">
        <f t="shared" si="44"/>
        <v>0</v>
      </c>
      <c r="AR311" s="16"/>
      <c r="AS311" s="78">
        <v>305</v>
      </c>
      <c r="AT311" s="79">
        <f>0.0526*Observaciones!$F310^2.218</f>
        <v>6.8921513346888582E-3</v>
      </c>
      <c r="AU311" s="79">
        <f>IF(Observaciones!$F310&gt;0.05*$AY$7,((Observaciones!$F310-0.05*$AY$7)^2)/(Observaciones!$F310+0.95*$AY$7),0)</f>
        <v>0</v>
      </c>
      <c r="AV311" s="79">
        <f>0.0526*AU311*Observaciones!$F310^1.218</f>
        <v>0</v>
      </c>
      <c r="AW311" s="30"/>
      <c r="AX311" s="30"/>
      <c r="AY311" s="110"/>
      <c r="AZ311" s="41"/>
    </row>
    <row r="312" spans="2:52" s="3" customFormat="1" x14ac:dyDescent="0.3">
      <c r="B312" s="40"/>
      <c r="C312" s="78">
        <v>306</v>
      </c>
      <c r="D312" s="136">
        <f>ETo!$I311*((1-Constantes!$D$19)*ETo!$K311+ETo!$L311)</f>
        <v>4.211538233608028</v>
      </c>
      <c r="E312" s="79">
        <f>MIN(D312*Constantes!$D$17,0.8*(H311+Observaciones!$F311-F312-G312-Constantes!$D$14))</f>
        <v>2.1101432424819384</v>
      </c>
      <c r="F312" s="79">
        <f>IF(Observaciones!$F311&gt;0.05*Constantes!$D$18,((Observaciones!$F311-0.05*Constantes!$D$18)^2)/(Observaciones!$F311+0.95*Constantes!$D$18),0)</f>
        <v>0</v>
      </c>
      <c r="G312" s="79">
        <f>MAX(0,H311+Observaciones!$F311-F312-Constantes!$D$13)</f>
        <v>0</v>
      </c>
      <c r="H312" s="79">
        <f>H311+Observaciones!$F311-F312-E312-G312-I311</f>
        <v>21.609442094366976</v>
      </c>
      <c r="I312" s="79">
        <f>MAX(0,(H312-Constantes!$D$14)*(1-EXP(-Constantes!$D$22)))</f>
        <v>0.4806193945564543</v>
      </c>
      <c r="J312" s="79">
        <f t="shared" si="36"/>
        <v>55.946737209446127</v>
      </c>
      <c r="K312" s="79">
        <f>MAX(0,(J312-Constantes!$D$13)*(1-EXP(-Constantes!$D$23)))</f>
        <v>0.12264066630650619</v>
      </c>
      <c r="L312" s="79">
        <f t="shared" si="37"/>
        <v>0.60326006086296047</v>
      </c>
      <c r="M312" s="79">
        <f>0.0526*F312*Observaciones!$F311^1.218</f>
        <v>0</v>
      </c>
      <c r="N312" s="79">
        <f>M312*Constantes!$D$29</f>
        <v>0</v>
      </c>
      <c r="O312" s="79">
        <f t="shared" si="38"/>
        <v>0</v>
      </c>
      <c r="P312" s="16"/>
      <c r="Q312" s="78">
        <v>306</v>
      </c>
      <c r="R312" s="136">
        <f>ETo!$I311*((1-Constantes!$E$19)*ETo!$K311+ETo!$L311)</f>
        <v>4.6024821253071027</v>
      </c>
      <c r="S312" s="79">
        <f>MIN(R312*Constantes!$E$17,0.8*(V311+Observaciones!$F311-T312-U312-Constantes!$D$14))</f>
        <v>2.6525557943879017</v>
      </c>
      <c r="T312" s="79">
        <f>IF(Observaciones!$F311&gt;0.05*Constantes!$E$18,((Observaciones!$F311-0.05*Constantes!$E$18)^2)/(Observaciones!$F311+0.95*Constantes!$E$18),0)</f>
        <v>0</v>
      </c>
      <c r="U312" s="79">
        <f>MAX(0,V311+Observaciones!$F311-T312-Constantes!$D$13)</f>
        <v>0</v>
      </c>
      <c r="V312" s="79">
        <f>V311+Observaciones!$F311-T312-S312-U312-W311</f>
        <v>15.769914139016775</v>
      </c>
      <c r="W312" s="79">
        <f>MAX(0,(V312-Constantes!$D$14)*(1-EXP(-Constantes!$D$22)))</f>
        <v>0.28170363505123613</v>
      </c>
      <c r="X312" s="79">
        <f t="shared" si="39"/>
        <v>57.076104164683841</v>
      </c>
      <c r="Y312" s="79">
        <f>MAX(0,(X312-Constantes!$D$13)*(1-EXP(-Constantes!$D$23)))</f>
        <v>0.13376858791071486</v>
      </c>
      <c r="Z312" s="79">
        <f t="shared" si="40"/>
        <v>0.41547222296195097</v>
      </c>
      <c r="AA312" s="79">
        <f>0.0526*T312*Observaciones!$F311^1.218</f>
        <v>0</v>
      </c>
      <c r="AB312" s="79">
        <f>AA312*Constantes!$E$29</f>
        <v>0</v>
      </c>
      <c r="AC312" s="79">
        <f t="shared" si="41"/>
        <v>0</v>
      </c>
      <c r="AD312" s="16"/>
      <c r="AE312" s="78">
        <v>306</v>
      </c>
      <c r="AF312" s="136">
        <f>ETo!$I311*((1-Constantes!$F$19)*ETo!$K311+ETo!$L311)</f>
        <v>4.5466329979215203</v>
      </c>
      <c r="AG312" s="79">
        <f>MIN(AF312*Constantes!$F$17,0.8*(AJ311+Observaciones!$F311-AH312-AI312-Constantes!$D$14))</f>
        <v>2.4432150955768765</v>
      </c>
      <c r="AH312" s="79">
        <f>IF(Observaciones!$F311&gt;0.05*Constantes!$F$18,((Observaciones!$F311-0.05*Constantes!$F$18)^2)/(Observaciones!$F311+0.95*Constantes!$F$18),0)</f>
        <v>0</v>
      </c>
      <c r="AI312" s="79">
        <f>MAX(0,AJ311+Observaciones!$F311-AH312-Constantes!$D$13)</f>
        <v>0</v>
      </c>
      <c r="AJ312" s="79">
        <f>AJ311+Observaciones!$F311-AH312-AG312-AI312-AK311</f>
        <v>18.506703138347739</v>
      </c>
      <c r="AK312" s="79">
        <f>MAX(0,(AJ312-Constantes!$D$14)*(1-EXP(-Constantes!$D$22)))</f>
        <v>0.37492871532654704</v>
      </c>
      <c r="AL312" s="79">
        <f t="shared" si="42"/>
        <v>57.20338938596295</v>
      </c>
      <c r="AM312" s="79">
        <f>MAX(0,(AL312-Constantes!$D$13)*(1-EXP(-Constantes!$D$23)))</f>
        <v>0.13502275951295564</v>
      </c>
      <c r="AN312" s="79">
        <f t="shared" si="43"/>
        <v>0.50995147483950265</v>
      </c>
      <c r="AO312" s="79">
        <f>0.0526*AH312*Observaciones!$F311^1.218</f>
        <v>0</v>
      </c>
      <c r="AP312" s="79">
        <f>AO312*Constantes!$F$29</f>
        <v>0</v>
      </c>
      <c r="AQ312" s="79">
        <f t="shared" si="44"/>
        <v>0</v>
      </c>
      <c r="AR312" s="16"/>
      <c r="AS312" s="78">
        <v>306</v>
      </c>
      <c r="AT312" s="79">
        <f>0.0526*Observaciones!$F311^2.218</f>
        <v>0.30232861200727251</v>
      </c>
      <c r="AU312" s="79">
        <f>IF(Observaciones!$F311&gt;0.05*$AY$7,((Observaciones!$F311-0.05*$AY$7)^2)/(Observaciones!$F311+0.95*$AY$7),0)</f>
        <v>6.2440408225724973E-3</v>
      </c>
      <c r="AV312" s="79">
        <f>0.0526*AU312*Observaciones!$F311^1.218</f>
        <v>8.5806917963867778E-4</v>
      </c>
      <c r="AW312" s="30"/>
      <c r="AX312" s="30"/>
      <c r="AY312" s="110"/>
      <c r="AZ312" s="41"/>
    </row>
    <row r="313" spans="2:52" s="3" customFormat="1" x14ac:dyDescent="0.3">
      <c r="B313" s="40"/>
      <c r="C313" s="78">
        <v>307</v>
      </c>
      <c r="D313" s="136">
        <f>ETo!$I312*((1-Constantes!$D$19)*ETo!$K312+ETo!$L312)</f>
        <v>4.2495933160461092</v>
      </c>
      <c r="E313" s="79">
        <f>MIN(D313*Constantes!$D$17,0.8*(H312+Observaciones!$F312-F313-G313-Constantes!$D$14))</f>
        <v>2.1292103079090081</v>
      </c>
      <c r="F313" s="79">
        <f>IF(Observaciones!$F312&gt;0.05*Constantes!$D$18,((Observaciones!$F312-0.05*Constantes!$D$18)^2)/(Observaciones!$F312+0.95*Constantes!$D$18),0)</f>
        <v>0</v>
      </c>
      <c r="G313" s="79">
        <f>MAX(0,H312+Observaciones!$F312-F313-Constantes!$D$13)</f>
        <v>0</v>
      </c>
      <c r="H313" s="79">
        <f>H312+Observaciones!$F312-F313-E313-G313-I312</f>
        <v>18.999612391901511</v>
      </c>
      <c r="I313" s="79">
        <f>MAX(0,(H313-Constantes!$D$14)*(1-EXP(-Constantes!$D$22)))</f>
        <v>0.3917190140095026</v>
      </c>
      <c r="J313" s="79">
        <f t="shared" si="36"/>
        <v>55.824096543139618</v>
      </c>
      <c r="K313" s="79">
        <f>MAX(0,(J313-Constantes!$D$13)*(1-EXP(-Constantes!$D$23)))</f>
        <v>0.12143225861065725</v>
      </c>
      <c r="L313" s="79">
        <f t="shared" si="37"/>
        <v>0.5131512726201598</v>
      </c>
      <c r="M313" s="79">
        <f>0.0526*F313*Observaciones!$F312^1.218</f>
        <v>0</v>
      </c>
      <c r="N313" s="79">
        <f>M313*Constantes!$D$29</f>
        <v>0</v>
      </c>
      <c r="O313" s="79">
        <f t="shared" si="38"/>
        <v>0</v>
      </c>
      <c r="P313" s="16"/>
      <c r="Q313" s="78">
        <v>307</v>
      </c>
      <c r="R313" s="136">
        <f>ETo!$I312*((1-Constantes!$E$19)*ETo!$K312+ETo!$L312)</f>
        <v>4.6434826221606711</v>
      </c>
      <c r="S313" s="79">
        <f>MIN(R313*Constantes!$E$17,0.8*(V312+Observaciones!$F312-T313-U313-Constantes!$D$14))</f>
        <v>2.6761856755130693</v>
      </c>
      <c r="T313" s="79">
        <f>IF(Observaciones!$F312&gt;0.05*Constantes!$E$18,((Observaciones!$F312-0.05*Constantes!$E$18)^2)/(Observaciones!$F312+0.95*Constantes!$E$18),0)</f>
        <v>0</v>
      </c>
      <c r="U313" s="79">
        <f>MAX(0,V312+Observaciones!$F312-T313-Constantes!$D$13)</f>
        <v>0</v>
      </c>
      <c r="V313" s="79">
        <f>V312+Observaciones!$F312-T313-S313-U313-W312</f>
        <v>12.812024828452468</v>
      </c>
      <c r="W313" s="79">
        <f>MAX(0,(V313-Constantes!$D$14)*(1-EXP(-Constantes!$D$22)))</f>
        <v>0.18094706649945835</v>
      </c>
      <c r="X313" s="79">
        <f t="shared" si="39"/>
        <v>56.942335576773125</v>
      </c>
      <c r="Y313" s="79">
        <f>MAX(0,(X313-Constantes!$D$13)*(1-EXP(-Constantes!$D$23)))</f>
        <v>0.13245053415283523</v>
      </c>
      <c r="Z313" s="79">
        <f t="shared" si="40"/>
        <v>0.31339760065229361</v>
      </c>
      <c r="AA313" s="79">
        <f>0.0526*T313*Observaciones!$F312^1.218</f>
        <v>0</v>
      </c>
      <c r="AB313" s="79">
        <f>AA313*Constantes!$E$29</f>
        <v>0</v>
      </c>
      <c r="AC313" s="79">
        <f t="shared" si="41"/>
        <v>0</v>
      </c>
      <c r="AD313" s="16"/>
      <c r="AE313" s="78">
        <v>307</v>
      </c>
      <c r="AF313" s="136">
        <f>ETo!$I312*((1-Constantes!$F$19)*ETo!$K312+ETo!$L312)</f>
        <v>4.5872127212871625</v>
      </c>
      <c r="AG313" s="79">
        <f>MIN(AF313*Constantes!$F$17,0.8*(AJ312+Observaciones!$F312-AH313-AI313-Constantes!$D$14))</f>
        <v>2.46502134049407</v>
      </c>
      <c r="AH313" s="79">
        <f>IF(Observaciones!$F312&gt;0.05*Constantes!$F$18,((Observaciones!$F312-0.05*Constantes!$F$18)^2)/(Observaciones!$F312+0.95*Constantes!$F$18),0)</f>
        <v>0</v>
      </c>
      <c r="AI313" s="79">
        <f>MAX(0,AJ312+Observaciones!$F312-AH313-Constantes!$D$13)</f>
        <v>0</v>
      </c>
      <c r="AJ313" s="79">
        <f>AJ312+Observaciones!$F312-AH313-AG313-AI313-AK312</f>
        <v>15.666753082527123</v>
      </c>
      <c r="AK313" s="79">
        <f>MAX(0,(AJ313-Constantes!$D$14)*(1-EXP(-Constantes!$D$22)))</f>
        <v>0.27818959075520722</v>
      </c>
      <c r="AL313" s="79">
        <f t="shared" si="42"/>
        <v>57.068366626449993</v>
      </c>
      <c r="AM313" s="79">
        <f>MAX(0,(AL313-Constantes!$D$13)*(1-EXP(-Constantes!$D$23)))</f>
        <v>0.13369234810355873</v>
      </c>
      <c r="AN313" s="79">
        <f t="shared" si="43"/>
        <v>0.41188193885876595</v>
      </c>
      <c r="AO313" s="79">
        <f>0.0526*AH313*Observaciones!$F312^1.218</f>
        <v>0</v>
      </c>
      <c r="AP313" s="79">
        <f>AO313*Constantes!$F$29</f>
        <v>0</v>
      </c>
      <c r="AQ313" s="79">
        <f t="shared" si="44"/>
        <v>0</v>
      </c>
      <c r="AR313" s="16"/>
      <c r="AS313" s="78">
        <v>307</v>
      </c>
      <c r="AT313" s="79">
        <f>0.0526*Observaciones!$F312^2.218</f>
        <v>0</v>
      </c>
      <c r="AU313" s="79">
        <f>IF(Observaciones!$F312&gt;0.05*$AY$7,((Observaciones!$F312-0.05*$AY$7)^2)/(Observaciones!$F312+0.95*$AY$7),0)</f>
        <v>0</v>
      </c>
      <c r="AV313" s="79">
        <f>0.0526*AU313*Observaciones!$F312^1.218</f>
        <v>0</v>
      </c>
      <c r="AW313" s="30"/>
      <c r="AX313" s="30"/>
      <c r="AY313" s="110"/>
      <c r="AZ313" s="41"/>
    </row>
    <row r="314" spans="2:52" s="3" customFormat="1" x14ac:dyDescent="0.3">
      <c r="B314" s="40"/>
      <c r="C314" s="78">
        <v>308</v>
      </c>
      <c r="D314" s="136">
        <f>ETo!$I313*((1-Constantes!$D$19)*ETo!$K313+ETo!$L313)</f>
        <v>4.1878025934945482</v>
      </c>
      <c r="E314" s="79">
        <f>MIN(D314*Constantes!$D$17,0.8*(H313+Observaciones!$F313-F314-G314-Constantes!$D$14))</f>
        <v>2.0982507704650017</v>
      </c>
      <c r="F314" s="79">
        <f>IF(Observaciones!$F313&gt;0.05*Constantes!$D$18,((Observaciones!$F313-0.05*Constantes!$D$18)^2)/(Observaciones!$F313+0.95*Constantes!$D$18),0)</f>
        <v>0</v>
      </c>
      <c r="G314" s="79">
        <f>MAX(0,H313+Observaciones!$F313-F314-Constantes!$D$13)</f>
        <v>0</v>
      </c>
      <c r="H314" s="79">
        <f>H313+Observaciones!$F313-F314-E314-G314-I313</f>
        <v>19.109642607427009</v>
      </c>
      <c r="I314" s="79">
        <f>MAX(0,(H314-Constantes!$D$14)*(1-EXP(-Constantes!$D$22)))</f>
        <v>0.39546704707949154</v>
      </c>
      <c r="J314" s="79">
        <f t="shared" si="36"/>
        <v>55.702664284528957</v>
      </c>
      <c r="K314" s="79">
        <f>MAX(0,(J314-Constantes!$D$13)*(1-EXP(-Constantes!$D$23)))</f>
        <v>0.12023575764365578</v>
      </c>
      <c r="L314" s="79">
        <f t="shared" si="37"/>
        <v>0.51570280472314733</v>
      </c>
      <c r="M314" s="79">
        <f>0.0526*F314*Observaciones!$F313^1.218</f>
        <v>0</v>
      </c>
      <c r="N314" s="79">
        <f>M314*Constantes!$D$29</f>
        <v>0</v>
      </c>
      <c r="O314" s="79">
        <f t="shared" si="38"/>
        <v>0</v>
      </c>
      <c r="P314" s="16"/>
      <c r="Q314" s="78">
        <v>308</v>
      </c>
      <c r="R314" s="136">
        <f>ETo!$I313*((1-Constantes!$E$19)*ETo!$K313+ETo!$L313)</f>
        <v>4.5767917507996803</v>
      </c>
      <c r="S314" s="79">
        <f>MIN(R314*Constantes!$E$17,0.8*(V313+Observaciones!$F313-T314-U314-Constantes!$D$14))</f>
        <v>2.6377496202617801</v>
      </c>
      <c r="T314" s="79">
        <f>IF(Observaciones!$F313&gt;0.05*Constantes!$E$18,((Observaciones!$F313-0.05*Constantes!$E$18)^2)/(Observaciones!$F313+0.95*Constantes!$E$18),0)</f>
        <v>0</v>
      </c>
      <c r="U314" s="79">
        <f>MAX(0,V313+Observaciones!$F313-T314-Constantes!$D$13)</f>
        <v>0</v>
      </c>
      <c r="V314" s="79">
        <f>V313+Observaciones!$F313-T314-S314-U314-W313</f>
        <v>12.593328141691229</v>
      </c>
      <c r="W314" s="79">
        <f>MAX(0,(V314-Constantes!$D$14)*(1-EXP(-Constantes!$D$22)))</f>
        <v>0.17349745449639742</v>
      </c>
      <c r="X314" s="79">
        <f t="shared" si="39"/>
        <v>56.809885042620287</v>
      </c>
      <c r="Y314" s="79">
        <f>MAX(0,(X314-Constantes!$D$13)*(1-EXP(-Constantes!$D$23)))</f>
        <v>0.13114546749256792</v>
      </c>
      <c r="Z314" s="79">
        <f t="shared" si="40"/>
        <v>0.30464292198896537</v>
      </c>
      <c r="AA314" s="79">
        <f>0.0526*T314*Observaciones!$F313^1.218</f>
        <v>0</v>
      </c>
      <c r="AB314" s="79">
        <f>AA314*Constantes!$E$29</f>
        <v>0</v>
      </c>
      <c r="AC314" s="79">
        <f t="shared" si="41"/>
        <v>0</v>
      </c>
      <c r="AD314" s="16"/>
      <c r="AE314" s="78">
        <v>308</v>
      </c>
      <c r="AF314" s="136">
        <f>ETo!$I313*((1-Constantes!$F$19)*ETo!$K313+ETo!$L313)</f>
        <v>4.521221871184661</v>
      </c>
      <c r="AG314" s="79">
        <f>MIN(AF314*Constantes!$F$17,0.8*(AJ313+Observaciones!$F313-AH314-AI314-Constantes!$D$14))</f>
        <v>2.4295599691421073</v>
      </c>
      <c r="AH314" s="79">
        <f>IF(Observaciones!$F313&gt;0.05*Constantes!$F$18,((Observaciones!$F313-0.05*Constantes!$F$18)^2)/(Observaciones!$F313+0.95*Constantes!$F$18),0)</f>
        <v>0</v>
      </c>
      <c r="AI314" s="79">
        <f>MAX(0,AJ313+Observaciones!$F313-AH314-Constantes!$D$13)</f>
        <v>0</v>
      </c>
      <c r="AJ314" s="79">
        <f>AJ313+Observaciones!$F313-AH314-AG314-AI314-AK313</f>
        <v>15.559003522629808</v>
      </c>
      <c r="AK314" s="79">
        <f>MAX(0,(AJ314-Constantes!$D$14)*(1-EXP(-Constantes!$D$22)))</f>
        <v>0.27451924518837245</v>
      </c>
      <c r="AL314" s="79">
        <f t="shared" si="42"/>
        <v>56.934674278346435</v>
      </c>
      <c r="AM314" s="79">
        <f>MAX(0,(AL314-Constantes!$D$13)*(1-EXP(-Constantes!$D$23)))</f>
        <v>0.13237504555465793</v>
      </c>
      <c r="AN314" s="79">
        <f t="shared" si="43"/>
        <v>0.40689429074303041</v>
      </c>
      <c r="AO314" s="79">
        <f>0.0526*AH314*Observaciones!$F313^1.218</f>
        <v>0</v>
      </c>
      <c r="AP314" s="79">
        <f>AO314*Constantes!$F$29</f>
        <v>0</v>
      </c>
      <c r="AQ314" s="79">
        <f t="shared" si="44"/>
        <v>0</v>
      </c>
      <c r="AR314" s="16"/>
      <c r="AS314" s="78">
        <v>308</v>
      </c>
      <c r="AT314" s="79">
        <f>0.0526*Observaciones!$F313^2.218</f>
        <v>0.43792186533391209</v>
      </c>
      <c r="AU314" s="79">
        <f>IF(Observaciones!$F313&gt;0.05*$AY$7,((Observaciones!$F313-0.05*$AY$7)^2)/(Observaciones!$F313+0.95*$AY$7),0)</f>
        <v>2.1229385132854627E-2</v>
      </c>
      <c r="AV314" s="79">
        <f>0.0526*AU314*Observaciones!$F313^1.218</f>
        <v>3.5756968989506619E-3</v>
      </c>
      <c r="AW314" s="30"/>
      <c r="AX314" s="30"/>
      <c r="AY314" s="110"/>
      <c r="AZ314" s="41"/>
    </row>
    <row r="315" spans="2:52" s="3" customFormat="1" x14ac:dyDescent="0.3">
      <c r="B315" s="40"/>
      <c r="C315" s="78">
        <v>309</v>
      </c>
      <c r="D315" s="136">
        <f>ETo!$I314*((1-Constantes!$D$19)*ETo!$K314+ETo!$L314)</f>
        <v>4.3079597153052909</v>
      </c>
      <c r="E315" s="79">
        <f>MIN(D315*Constantes!$D$17,0.8*(H314+Observaciones!$F314-F315-G315-Constantes!$D$14))</f>
        <v>2.1584541271867099</v>
      </c>
      <c r="F315" s="79">
        <f>IF(Observaciones!$F314&gt;0.05*Constantes!$D$18,((Observaciones!$F314-0.05*Constantes!$D$18)^2)/(Observaciones!$F314+0.95*Constantes!$D$18),0)</f>
        <v>0</v>
      </c>
      <c r="G315" s="79">
        <f>MAX(0,H314+Observaciones!$F314-F315-Constantes!$D$13)</f>
        <v>0</v>
      </c>
      <c r="H315" s="79">
        <f>H314+Observaciones!$F314-F315-E315-G315-I314</f>
        <v>17.655721433160807</v>
      </c>
      <c r="I315" s="79">
        <f>MAX(0,(H315-Constantes!$D$14)*(1-EXP(-Constantes!$D$22)))</f>
        <v>0.34594115443008538</v>
      </c>
      <c r="J315" s="79">
        <f t="shared" si="36"/>
        <v>55.582428526885302</v>
      </c>
      <c r="K315" s="79">
        <f>MAX(0,(J315-Constantes!$D$13)*(1-EXP(-Constantes!$D$23)))</f>
        <v>0.11905104608566655</v>
      </c>
      <c r="L315" s="79">
        <f t="shared" si="37"/>
        <v>0.46499220051575196</v>
      </c>
      <c r="M315" s="79">
        <f>0.0526*F315*Observaciones!$F314^1.218</f>
        <v>0</v>
      </c>
      <c r="N315" s="79">
        <f>M315*Constantes!$D$29</f>
        <v>0</v>
      </c>
      <c r="O315" s="79">
        <f t="shared" si="38"/>
        <v>0</v>
      </c>
      <c r="P315" s="16"/>
      <c r="Q315" s="78">
        <v>309</v>
      </c>
      <c r="R315" s="136">
        <f>ETo!$I314*((1-Constantes!$E$19)*ETo!$K314+ETo!$L314)</f>
        <v>4.7062945389692388</v>
      </c>
      <c r="S315" s="79">
        <f>MIN(R315*Constantes!$E$17,0.8*(V314+Observaciones!$F314-T315-U315-Constantes!$D$14))</f>
        <v>2.7123861667590967</v>
      </c>
      <c r="T315" s="79">
        <f>IF(Observaciones!$F314&gt;0.05*Constantes!$E$18,((Observaciones!$F314-0.05*Constantes!$E$18)^2)/(Observaciones!$F314+0.95*Constantes!$E$18),0)</f>
        <v>0</v>
      </c>
      <c r="U315" s="79">
        <f>MAX(0,V314+Observaciones!$F314-T315-Constantes!$D$13)</f>
        <v>0</v>
      </c>
      <c r="V315" s="79">
        <f>V314+Observaciones!$F314-T315-S315-U315-W314</f>
        <v>10.807444520435736</v>
      </c>
      <c r="W315" s="79">
        <f>MAX(0,(V315-Constantes!$D$14)*(1-EXP(-Constantes!$D$22)))</f>
        <v>0.11266370224344469</v>
      </c>
      <c r="X315" s="79">
        <f t="shared" si="39"/>
        <v>56.678739575127722</v>
      </c>
      <c r="Y315" s="79">
        <f>MAX(0,(X315-Constantes!$D$13)*(1-EXP(-Constantes!$D$23)))</f>
        <v>0.12985325996494693</v>
      </c>
      <c r="Z315" s="79">
        <f t="shared" si="40"/>
        <v>0.24251696220839161</v>
      </c>
      <c r="AA315" s="79">
        <f>0.0526*T315*Observaciones!$F314^1.218</f>
        <v>0</v>
      </c>
      <c r="AB315" s="79">
        <f>AA315*Constantes!$E$29</f>
        <v>0</v>
      </c>
      <c r="AC315" s="79">
        <f t="shared" si="41"/>
        <v>0</v>
      </c>
      <c r="AD315" s="16"/>
      <c r="AE315" s="78">
        <v>309</v>
      </c>
      <c r="AF315" s="136">
        <f>ETo!$I314*((1-Constantes!$F$19)*ETo!$K314+ETo!$L314)</f>
        <v>4.6493895641601029</v>
      </c>
      <c r="AG315" s="79">
        <f>MIN(AF315*Constantes!$F$17,0.8*(AJ314+Observaciones!$F314-AH315-AI315-Constantes!$D$14))</f>
        <v>2.4984331863967246</v>
      </c>
      <c r="AH315" s="79">
        <f>IF(Observaciones!$F314&gt;0.05*Constantes!$F$18,((Observaciones!$F314-0.05*Constantes!$F$18)^2)/(Observaciones!$F314+0.95*Constantes!$F$18),0)</f>
        <v>0</v>
      </c>
      <c r="AI315" s="79">
        <f>MAX(0,AJ314+Observaciones!$F314-AH315-Constantes!$D$13)</f>
        <v>0</v>
      </c>
      <c r="AJ315" s="79">
        <f>AJ314+Observaciones!$F314-AH315-AG315-AI315-AK314</f>
        <v>13.886051091044713</v>
      </c>
      <c r="AK315" s="79">
        <f>MAX(0,(AJ315-Constantes!$D$14)*(1-EXP(-Constantes!$D$22)))</f>
        <v>0.217532343834478</v>
      </c>
      <c r="AL315" s="79">
        <f t="shared" si="42"/>
        <v>56.802299232791775</v>
      </c>
      <c r="AM315" s="79">
        <f>MAX(0,(AL315-Constantes!$D$13)*(1-EXP(-Constantes!$D$23)))</f>
        <v>0.13107072270152845</v>
      </c>
      <c r="AN315" s="79">
        <f t="shared" si="43"/>
        <v>0.34860306653600648</v>
      </c>
      <c r="AO315" s="79">
        <f>0.0526*AH315*Observaciones!$F314^1.218</f>
        <v>0</v>
      </c>
      <c r="AP315" s="79">
        <f>AO315*Constantes!$F$29</f>
        <v>0</v>
      </c>
      <c r="AQ315" s="79">
        <f t="shared" si="44"/>
        <v>0</v>
      </c>
      <c r="AR315" s="16"/>
      <c r="AS315" s="78">
        <v>309</v>
      </c>
      <c r="AT315" s="79">
        <f>0.0526*Observaciones!$F314^2.218</f>
        <v>6.4982246287524456E-2</v>
      </c>
      <c r="AU315" s="79">
        <f>IF(Observaciones!$F314&gt;0.05*$AY$7,((Observaciones!$F314-0.05*$AY$7)^2)/(Observaciones!$F314+0.95*$AY$7),0)</f>
        <v>0</v>
      </c>
      <c r="AV315" s="79">
        <f>0.0526*AU315*Observaciones!$F314^1.218</f>
        <v>0</v>
      </c>
      <c r="AW315" s="30"/>
      <c r="AX315" s="30"/>
      <c r="AY315" s="110"/>
      <c r="AZ315" s="41"/>
    </row>
    <row r="316" spans="2:52" s="3" customFormat="1" x14ac:dyDescent="0.3">
      <c r="B316" s="40"/>
      <c r="C316" s="78">
        <v>310</v>
      </c>
      <c r="D316" s="136">
        <f>ETo!$I315*((1-Constantes!$D$19)*ETo!$K315+ETo!$L315)</f>
        <v>4.2587274131777848</v>
      </c>
      <c r="E316" s="79">
        <f>MIN(D316*Constantes!$D$17,0.8*(H315+Observaciones!$F315-F316-G316-Constantes!$D$14))</f>
        <v>2.1337868431959897</v>
      </c>
      <c r="F316" s="79">
        <f>IF(Observaciones!$F315&gt;0.05*Constantes!$D$18,((Observaciones!$F315-0.05*Constantes!$D$18)^2)/(Observaciones!$F315+0.95*Constantes!$D$18),0)</f>
        <v>0</v>
      </c>
      <c r="G316" s="79">
        <f>MAX(0,H315+Observaciones!$F315-F316-Constantes!$D$13)</f>
        <v>0</v>
      </c>
      <c r="H316" s="79">
        <f>H315+Observaciones!$F315-F316-E316-G316-I315</f>
        <v>15.275993435534733</v>
      </c>
      <c r="I316" s="79">
        <f>MAX(0,(H316-Constantes!$D$14)*(1-EXP(-Constantes!$D$22)))</f>
        <v>0.26487888267061499</v>
      </c>
      <c r="J316" s="79">
        <f t="shared" si="36"/>
        <v>55.463377480799636</v>
      </c>
      <c r="K316" s="79">
        <f>MAX(0,(J316-Constantes!$D$13)*(1-EXP(-Constantes!$D$23)))</f>
        <v>0.1178780077728345</v>
      </c>
      <c r="L316" s="79">
        <f t="shared" si="37"/>
        <v>0.38275689044344952</v>
      </c>
      <c r="M316" s="79">
        <f>0.0526*F316*Observaciones!$F315^1.218</f>
        <v>0</v>
      </c>
      <c r="N316" s="79">
        <f>M316*Constantes!$D$29</f>
        <v>0</v>
      </c>
      <c r="O316" s="79">
        <f t="shared" si="38"/>
        <v>0</v>
      </c>
      <c r="P316" s="16"/>
      <c r="Q316" s="78">
        <v>310</v>
      </c>
      <c r="R316" s="136">
        <f>ETo!$I315*((1-Constantes!$E$19)*ETo!$K315+ETo!$L315)</f>
        <v>4.6532359801148333</v>
      </c>
      <c r="S316" s="79">
        <f>MIN(R316*Constantes!$E$17,0.8*(V315+Observaciones!$F315-T316-U316-Constantes!$D$14))</f>
        <v>2.6818068437113762</v>
      </c>
      <c r="T316" s="79">
        <f>IF(Observaciones!$F315&gt;0.05*Constantes!$E$18,((Observaciones!$F315-0.05*Constantes!$E$18)^2)/(Observaciones!$F315+0.95*Constantes!$E$18),0)</f>
        <v>0</v>
      </c>
      <c r="U316" s="79">
        <f>MAX(0,V315+Observaciones!$F315-T316-Constantes!$D$13)</f>
        <v>0</v>
      </c>
      <c r="V316" s="79">
        <f>V315+Observaciones!$F315-T316-S316-U316-W315</f>
        <v>8.112973974480914</v>
      </c>
      <c r="W316" s="79">
        <f>MAX(0,(V316-Constantes!$D$14)*(1-EXP(-Constantes!$D$22)))</f>
        <v>2.0880143844347939E-2</v>
      </c>
      <c r="X316" s="79">
        <f t="shared" si="39"/>
        <v>56.548886315162775</v>
      </c>
      <c r="Y316" s="79">
        <f>MAX(0,(X316-Constantes!$D$13)*(1-EXP(-Constantes!$D$23)))</f>
        <v>0.12857378486587545</v>
      </c>
      <c r="Z316" s="79">
        <f t="shared" si="40"/>
        <v>0.14945392871022339</v>
      </c>
      <c r="AA316" s="79">
        <f>0.0526*T316*Observaciones!$F315^1.218</f>
        <v>0</v>
      </c>
      <c r="AB316" s="79">
        <f>AA316*Constantes!$E$29</f>
        <v>0</v>
      </c>
      <c r="AC316" s="79">
        <f t="shared" si="41"/>
        <v>0</v>
      </c>
      <c r="AD316" s="16"/>
      <c r="AE316" s="78">
        <v>310</v>
      </c>
      <c r="AF316" s="136">
        <f>ETo!$I315*((1-Constantes!$F$19)*ETo!$K315+ETo!$L315)</f>
        <v>4.5968776134095402</v>
      </c>
      <c r="AG316" s="79">
        <f>MIN(AF316*Constantes!$F$17,0.8*(AJ315+Observaciones!$F315-AH316-AI316-Constantes!$D$14))</f>
        <v>2.4702149442754417</v>
      </c>
      <c r="AH316" s="79">
        <f>IF(Observaciones!$F315&gt;0.05*Constantes!$F$18,((Observaciones!$F315-0.05*Constantes!$F$18)^2)/(Observaciones!$F315+0.95*Constantes!$F$18),0)</f>
        <v>0</v>
      </c>
      <c r="AI316" s="79">
        <f>MAX(0,AJ315+Observaciones!$F315-AH316-Constantes!$D$13)</f>
        <v>0</v>
      </c>
      <c r="AJ316" s="79">
        <f>AJ315+Observaciones!$F315-AH316-AG316-AI316-AK315</f>
        <v>11.298303802934793</v>
      </c>
      <c r="AK316" s="79">
        <f>MAX(0,(AJ316-Constantes!$D$14)*(1-EXP(-Constantes!$D$22)))</f>
        <v>0.12938417138667888</v>
      </c>
      <c r="AL316" s="79">
        <f t="shared" si="42"/>
        <v>56.671228510090245</v>
      </c>
      <c r="AM316" s="79">
        <f>MAX(0,(AL316-Constantes!$D$13)*(1-EXP(-Constantes!$D$23)))</f>
        <v>0.12977925165213636</v>
      </c>
      <c r="AN316" s="79">
        <f t="shared" si="43"/>
        <v>0.25916342303881523</v>
      </c>
      <c r="AO316" s="79">
        <f>0.0526*AH316*Observaciones!$F315^1.218</f>
        <v>0</v>
      </c>
      <c r="AP316" s="79">
        <f>AO316*Constantes!$F$29</f>
        <v>0</v>
      </c>
      <c r="AQ316" s="79">
        <f t="shared" si="44"/>
        <v>0</v>
      </c>
      <c r="AR316" s="16"/>
      <c r="AS316" s="78">
        <v>310</v>
      </c>
      <c r="AT316" s="79">
        <f>0.0526*Observaciones!$F315^2.218</f>
        <v>3.1840930012055863E-4</v>
      </c>
      <c r="AU316" s="79">
        <f>IF(Observaciones!$F315&gt;0.05*$AY$7,((Observaciones!$F315-0.05*$AY$7)^2)/(Observaciones!$F315+0.95*$AY$7),0)</f>
        <v>0</v>
      </c>
      <c r="AV316" s="79">
        <f>0.0526*AU316*Observaciones!$F315^1.218</f>
        <v>0</v>
      </c>
      <c r="AW316" s="30"/>
      <c r="AX316" s="30"/>
      <c r="AY316" s="110"/>
      <c r="AZ316" s="41"/>
    </row>
    <row r="317" spans="2:52" s="3" customFormat="1" x14ac:dyDescent="0.3">
      <c r="B317" s="40"/>
      <c r="C317" s="78">
        <v>311</v>
      </c>
      <c r="D317" s="136">
        <f>ETo!$I316*((1-Constantes!$D$19)*ETo!$K316+ETo!$L316)</f>
        <v>4.2397016652918671</v>
      </c>
      <c r="E317" s="79">
        <f>MIN(D317*Constantes!$D$17,0.8*(H316+Observaciones!$F316-F317-G317-Constantes!$D$14))</f>
        <v>2.1242542090115815</v>
      </c>
      <c r="F317" s="79">
        <f>IF(Observaciones!$F316&gt;0.05*Constantes!$D$18,((Observaciones!$F316-0.05*Constantes!$D$18)^2)/(Observaciones!$F316+0.95*Constantes!$D$18),0)</f>
        <v>0</v>
      </c>
      <c r="G317" s="79">
        <f>MAX(0,H316+Observaciones!$F316-F317-Constantes!$D$13)</f>
        <v>0</v>
      </c>
      <c r="H317" s="79">
        <f>H316+Observaciones!$F316-F317-E317-G317-I316</f>
        <v>14.886860343852536</v>
      </c>
      <c r="I317" s="79">
        <f>MAX(0,(H317-Constantes!$D$14)*(1-EXP(-Constantes!$D$22)))</f>
        <v>0.25162358103109472</v>
      </c>
      <c r="J317" s="79">
        <f t="shared" si="36"/>
        <v>55.345499473026798</v>
      </c>
      <c r="K317" s="79">
        <f>MAX(0,(J317-Constantes!$D$13)*(1-EXP(-Constantes!$D$23)))</f>
        <v>0.11671652768589469</v>
      </c>
      <c r="L317" s="79">
        <f t="shared" si="37"/>
        <v>0.36834010871698941</v>
      </c>
      <c r="M317" s="79">
        <f>0.0526*F317*Observaciones!$F316^1.218</f>
        <v>0</v>
      </c>
      <c r="N317" s="79">
        <f>M317*Constantes!$D$29</f>
        <v>0</v>
      </c>
      <c r="O317" s="79">
        <f t="shared" si="38"/>
        <v>0</v>
      </c>
      <c r="P317" s="16"/>
      <c r="Q317" s="78">
        <v>311</v>
      </c>
      <c r="R317" s="136">
        <f>ETo!$I316*((1-Constantes!$E$19)*ETo!$K316+ETo!$L316)</f>
        <v>4.6326956725715993</v>
      </c>
      <c r="S317" s="79">
        <f>MIN(R317*Constantes!$E$17,0.8*(V316+Observaciones!$F316-T317-U317-Constantes!$D$14))</f>
        <v>2.0903791795847311</v>
      </c>
      <c r="T317" s="79">
        <f>IF(Observaciones!$F316&gt;0.05*Constantes!$E$18,((Observaciones!$F316-0.05*Constantes!$E$18)^2)/(Observaciones!$F316+0.95*Constantes!$E$18),0)</f>
        <v>0</v>
      </c>
      <c r="U317" s="79">
        <f>MAX(0,V316+Observaciones!$F316-T317-Constantes!$D$13)</f>
        <v>0</v>
      </c>
      <c r="V317" s="79">
        <f>V316+Observaciones!$F316-T317-S317-U317-W316</f>
        <v>8.0017146510518344</v>
      </c>
      <c r="W317" s="79">
        <f>MAX(0,(V317-Constantes!$D$14)*(1-EXP(-Constantes!$D$22)))</f>
        <v>1.7090242847015557E-2</v>
      </c>
      <c r="X317" s="79">
        <f t="shared" si="39"/>
        <v>56.420312530296897</v>
      </c>
      <c r="Y317" s="79">
        <f>MAX(0,(X317-Constantes!$D$13)*(1-EXP(-Constantes!$D$23)))</f>
        <v>0.12730691673970229</v>
      </c>
      <c r="Z317" s="79">
        <f t="shared" si="40"/>
        <v>0.14439715958671784</v>
      </c>
      <c r="AA317" s="79">
        <f>0.0526*T317*Observaciones!$F316^1.218</f>
        <v>0</v>
      </c>
      <c r="AB317" s="79">
        <f>AA317*Constantes!$E$29</f>
        <v>0</v>
      </c>
      <c r="AC317" s="79">
        <f t="shared" si="41"/>
        <v>0</v>
      </c>
      <c r="AD317" s="16"/>
      <c r="AE317" s="78">
        <v>311</v>
      </c>
      <c r="AF317" s="136">
        <f>ETo!$I316*((1-Constantes!$F$19)*ETo!$K316+ETo!$L316)</f>
        <v>4.5765536715316379</v>
      </c>
      <c r="AG317" s="79">
        <f>MIN(AF317*Constantes!$F$17,0.8*(AJ316+Observaciones!$F316-AH317-AI317-Constantes!$D$14))</f>
        <v>2.4592935082104641</v>
      </c>
      <c r="AH317" s="79">
        <f>IF(Observaciones!$F316&gt;0.05*Constantes!$F$18,((Observaciones!$F316-0.05*Constantes!$F$18)^2)/(Observaciones!$F316+0.95*Constantes!$F$18),0)</f>
        <v>0</v>
      </c>
      <c r="AI317" s="79">
        <f>MAX(0,AJ316+Observaciones!$F316-AH317-Constantes!$D$13)</f>
        <v>0</v>
      </c>
      <c r="AJ317" s="79">
        <f>AJ316+Observaciones!$F316-AH317-AG317-AI317-AK316</f>
        <v>10.70962612333765</v>
      </c>
      <c r="AK317" s="79">
        <f>MAX(0,(AJ317-Constantes!$D$14)*(1-EXP(-Constantes!$D$22)))</f>
        <v>0.10933164853959663</v>
      </c>
      <c r="AL317" s="79">
        <f t="shared" si="42"/>
        <v>56.541449258438107</v>
      </c>
      <c r="AM317" s="79">
        <f>MAX(0,(AL317-Constantes!$D$13)*(1-EXP(-Constantes!$D$23)))</f>
        <v>0.12850050577459837</v>
      </c>
      <c r="AN317" s="79">
        <f t="shared" si="43"/>
        <v>0.23783215431419502</v>
      </c>
      <c r="AO317" s="79">
        <f>0.0526*AH317*Observaciones!$F316^1.218</f>
        <v>0</v>
      </c>
      <c r="AP317" s="79">
        <f>AO317*Constantes!$F$29</f>
        <v>0</v>
      </c>
      <c r="AQ317" s="79">
        <f t="shared" si="44"/>
        <v>0</v>
      </c>
      <c r="AR317" s="16"/>
      <c r="AS317" s="78">
        <v>311</v>
      </c>
      <c r="AT317" s="79">
        <f>0.0526*Observaciones!$F316^2.218</f>
        <v>0.24472045674166781</v>
      </c>
      <c r="AU317" s="79">
        <f>IF(Observaciones!$F316&gt;0.05*$AY$7,((Observaciones!$F316-0.05*$AY$7)^2)/(Observaciones!$F316+0.95*$AY$7),0)</f>
        <v>2.0605192437462322E-3</v>
      </c>
      <c r="AV317" s="79">
        <f>0.0526*AU317*Observaciones!$F316^1.218</f>
        <v>2.5212560522728692E-4</v>
      </c>
      <c r="AW317" s="30"/>
      <c r="AX317" s="30"/>
      <c r="AY317" s="110"/>
      <c r="AZ317" s="41"/>
    </row>
    <row r="318" spans="2:52" s="3" customFormat="1" x14ac:dyDescent="0.3">
      <c r="B318" s="40"/>
      <c r="C318" s="78">
        <v>312</v>
      </c>
      <c r="D318" s="136">
        <f>ETo!$I317*((1-Constantes!$D$19)*ETo!$K317+ETo!$L317)</f>
        <v>4.2422138919803754</v>
      </c>
      <c r="E318" s="79">
        <f>MIN(D318*Constantes!$D$17,0.8*(H317+Observaciones!$F317-F318-G318-Constantes!$D$14))</f>
        <v>2.1255129315676382</v>
      </c>
      <c r="F318" s="79">
        <f>IF(Observaciones!$F317&gt;0.05*Constantes!$D$18,((Observaciones!$F317-0.05*Constantes!$D$18)^2)/(Observaciones!$F317+0.95*Constantes!$D$18),0)</f>
        <v>0</v>
      </c>
      <c r="G318" s="79">
        <f>MAX(0,H317+Observaciones!$F317-F318-Constantes!$D$13)</f>
        <v>0</v>
      </c>
      <c r="H318" s="79">
        <f>H317+Observaciones!$F317-F318-E318-G318-I317</f>
        <v>12.509723831253805</v>
      </c>
      <c r="I318" s="79">
        <f>MAX(0,(H318-Constantes!$D$14)*(1-EXP(-Constantes!$D$22)))</f>
        <v>0.1706495847651919</v>
      </c>
      <c r="J318" s="79">
        <f t="shared" si="36"/>
        <v>55.228782945340903</v>
      </c>
      <c r="K318" s="79">
        <f>MAX(0,(J318-Constantes!$D$13)*(1-EXP(-Constantes!$D$23)))</f>
        <v>0.11556649193889454</v>
      </c>
      <c r="L318" s="79">
        <f t="shared" si="37"/>
        <v>0.28621607670408644</v>
      </c>
      <c r="M318" s="79">
        <f>0.0526*F318*Observaciones!$F317^1.218</f>
        <v>0</v>
      </c>
      <c r="N318" s="79">
        <f>M318*Constantes!$D$29</f>
        <v>0</v>
      </c>
      <c r="O318" s="79">
        <f t="shared" si="38"/>
        <v>0</v>
      </c>
      <c r="P318" s="16"/>
      <c r="Q318" s="78">
        <v>312</v>
      </c>
      <c r="R318" s="136">
        <f>ETo!$I317*((1-Constantes!$E$19)*ETo!$K317+ETo!$L317)</f>
        <v>4.6353782197135667</v>
      </c>
      <c r="S318" s="79">
        <f>MIN(R318*Constantes!$E$17,0.8*(V317+Observaciones!$F317-T318-U318-Constantes!$D$14))</f>
        <v>0.40137172084146755</v>
      </c>
      <c r="T318" s="79">
        <f>IF(Observaciones!$F317&gt;0.05*Constantes!$E$18,((Observaciones!$F317-0.05*Constantes!$E$18)^2)/(Observaciones!$F317+0.95*Constantes!$E$18),0)</f>
        <v>0</v>
      </c>
      <c r="U318" s="79">
        <f>MAX(0,V317+Observaciones!$F317-T318-Constantes!$D$13)</f>
        <v>0</v>
      </c>
      <c r="V318" s="79">
        <f>V317+Observaciones!$F317-T318-S318-U318-W317</f>
        <v>7.583252687363351</v>
      </c>
      <c r="W318" s="79">
        <f>MAX(0,(V318-Constantes!$D$14)*(1-EXP(-Constantes!$D$22)))</f>
        <v>2.8358921584678521E-3</v>
      </c>
      <c r="X318" s="79">
        <f t="shared" si="39"/>
        <v>56.293005613557192</v>
      </c>
      <c r="Y318" s="79">
        <f>MAX(0,(X318-Constantes!$D$13)*(1-EXP(-Constantes!$D$23)))</f>
        <v>0.12605253136692079</v>
      </c>
      <c r="Z318" s="79">
        <f t="shared" si="40"/>
        <v>0.12888842352538865</v>
      </c>
      <c r="AA318" s="79">
        <f>0.0526*T318*Observaciones!$F317^1.218</f>
        <v>0</v>
      </c>
      <c r="AB318" s="79">
        <f>AA318*Constantes!$E$29</f>
        <v>0</v>
      </c>
      <c r="AC318" s="79">
        <f t="shared" si="41"/>
        <v>0</v>
      </c>
      <c r="AD318" s="16"/>
      <c r="AE318" s="78">
        <v>312</v>
      </c>
      <c r="AF318" s="136">
        <f>ETo!$I317*((1-Constantes!$F$19)*ETo!$K317+ETo!$L317)</f>
        <v>4.5792118871802536</v>
      </c>
      <c r="AG318" s="79">
        <f>MIN(AF318*Constantes!$F$17,0.8*(AJ317+Observaciones!$F317-AH318-AI318-Constantes!$D$14))</f>
        <v>2.460721948245753</v>
      </c>
      <c r="AH318" s="79">
        <f>IF(Observaciones!$F317&gt;0.05*Constantes!$F$18,((Observaciones!$F317-0.05*Constantes!$F$18)^2)/(Observaciones!$F317+0.95*Constantes!$F$18),0)</f>
        <v>0</v>
      </c>
      <c r="AI318" s="79">
        <f>MAX(0,AJ317+Observaciones!$F317-AH318-Constantes!$D$13)</f>
        <v>0</v>
      </c>
      <c r="AJ318" s="79">
        <f>AJ317+Observaciones!$F317-AH318-AG318-AI318-AK317</f>
        <v>8.1395725265522998</v>
      </c>
      <c r="AK318" s="79">
        <f>MAX(0,(AJ318-Constantes!$D$14)*(1-EXP(-Constantes!$D$22)))</f>
        <v>2.1786188173182994E-2</v>
      </c>
      <c r="AL318" s="79">
        <f t="shared" si="42"/>
        <v>56.41294875266351</v>
      </c>
      <c r="AM318" s="79">
        <f>MAX(0,(AL318-Constantes!$D$13)*(1-EXP(-Constantes!$D$23)))</f>
        <v>0.12723435968476535</v>
      </c>
      <c r="AN318" s="79">
        <f t="shared" si="43"/>
        <v>0.14902054785794833</v>
      </c>
      <c r="AO318" s="79">
        <f>0.0526*AH318*Observaciones!$F317^1.218</f>
        <v>0</v>
      </c>
      <c r="AP318" s="79">
        <f>AO318*Constantes!$F$29</f>
        <v>0</v>
      </c>
      <c r="AQ318" s="79">
        <f t="shared" si="44"/>
        <v>0</v>
      </c>
      <c r="AR318" s="16"/>
      <c r="AS318" s="78">
        <v>312</v>
      </c>
      <c r="AT318" s="79">
        <f>0.0526*Observaciones!$F317^2.218</f>
        <v>0</v>
      </c>
      <c r="AU318" s="79">
        <f>IF(Observaciones!$F317&gt;0.05*$AY$7,((Observaciones!$F317-0.05*$AY$7)^2)/(Observaciones!$F317+0.95*$AY$7),0)</f>
        <v>0</v>
      </c>
      <c r="AV318" s="79">
        <f>0.0526*AU318*Observaciones!$F317^1.218</f>
        <v>0</v>
      </c>
      <c r="AW318" s="30"/>
      <c r="AX318" s="30"/>
      <c r="AY318" s="110"/>
      <c r="AZ318" s="41"/>
    </row>
    <row r="319" spans="2:52" s="3" customFormat="1" x14ac:dyDescent="0.3">
      <c r="B319" s="40"/>
      <c r="C319" s="78">
        <v>313</v>
      </c>
      <c r="D319" s="136">
        <f>ETo!$I318*((1-Constantes!$D$19)*ETo!$K318+ETo!$L318)</f>
        <v>4.2880473944162336</v>
      </c>
      <c r="E319" s="79">
        <f>MIN(D319*Constantes!$D$17,0.8*(H318+Observaciones!$F318-F319-G319-Constantes!$D$14))</f>
        <v>2.1484772857013654</v>
      </c>
      <c r="F319" s="79">
        <f>IF(Observaciones!$F318&gt;0.05*Constantes!$D$18,((Observaciones!$F318-0.05*Constantes!$D$18)^2)/(Observaciones!$F318+0.95*Constantes!$D$18),0)</f>
        <v>0</v>
      </c>
      <c r="G319" s="79">
        <f>MAX(0,H318+Observaciones!$F318-F319-Constantes!$D$13)</f>
        <v>0</v>
      </c>
      <c r="H319" s="79">
        <f>H318+Observaciones!$F318-F319-E319-G319-I318</f>
        <v>10.590596960787247</v>
      </c>
      <c r="I319" s="79">
        <f>MAX(0,(H319-Constantes!$D$14)*(1-EXP(-Constantes!$D$22)))</f>
        <v>0.10527707829812864</v>
      </c>
      <c r="J319" s="79">
        <f t="shared" si="36"/>
        <v>55.113216453402011</v>
      </c>
      <c r="K319" s="79">
        <f>MAX(0,(J319-Constantes!$D$13)*(1-EXP(-Constantes!$D$23)))</f>
        <v>0.11442778776802678</v>
      </c>
      <c r="L319" s="79">
        <f t="shared" si="37"/>
        <v>0.21970486606615541</v>
      </c>
      <c r="M319" s="79">
        <f>0.0526*F319*Observaciones!$F318^1.218</f>
        <v>0</v>
      </c>
      <c r="N319" s="79">
        <f>M319*Constantes!$D$29</f>
        <v>0</v>
      </c>
      <c r="O319" s="79">
        <f t="shared" si="38"/>
        <v>0</v>
      </c>
      <c r="P319" s="16"/>
      <c r="Q319" s="78">
        <v>313</v>
      </c>
      <c r="R319" s="136">
        <f>ETo!$I318*((1-Constantes!$E$19)*ETo!$K318+ETo!$L318)</f>
        <v>4.684756029467402</v>
      </c>
      <c r="S319" s="79">
        <f>MIN(R319*Constantes!$E$17,0.8*(V318+Observaciones!$F318-T319-U319-Constantes!$D$14))</f>
        <v>0.38660214989068109</v>
      </c>
      <c r="T319" s="79">
        <f>IF(Observaciones!$F318&gt;0.05*Constantes!$E$18,((Observaciones!$F318-0.05*Constantes!$E$18)^2)/(Observaciones!$F318+0.95*Constantes!$E$18),0)</f>
        <v>0</v>
      </c>
      <c r="U319" s="79">
        <f>MAX(0,V318+Observaciones!$F318-T319-Constantes!$D$13)</f>
        <v>0</v>
      </c>
      <c r="V319" s="79">
        <f>V318+Observaciones!$F318-T319-S319-U319-W318</f>
        <v>7.5938146453142021</v>
      </c>
      <c r="W319" s="79">
        <f>MAX(0,(V319-Constantes!$D$14)*(1-EXP(-Constantes!$D$22)))</f>
        <v>3.1956712200152566E-3</v>
      </c>
      <c r="X319" s="79">
        <f t="shared" si="39"/>
        <v>56.166953082190268</v>
      </c>
      <c r="Y319" s="79">
        <f>MAX(0,(X319-Constantes!$D$13)*(1-EXP(-Constantes!$D$23)))</f>
        <v>0.12481050575198864</v>
      </c>
      <c r="Z319" s="79">
        <f t="shared" si="40"/>
        <v>0.12800617697200389</v>
      </c>
      <c r="AA319" s="79">
        <f>0.0526*T319*Observaciones!$F318^1.218</f>
        <v>0</v>
      </c>
      <c r="AB319" s="79">
        <f>AA319*Constantes!$E$29</f>
        <v>0</v>
      </c>
      <c r="AC319" s="79">
        <f t="shared" si="41"/>
        <v>0</v>
      </c>
      <c r="AD319" s="16"/>
      <c r="AE319" s="78">
        <v>313</v>
      </c>
      <c r="AF319" s="136">
        <f>ETo!$I318*((1-Constantes!$F$19)*ETo!$K318+ETo!$L318)</f>
        <v>4.6280833673172346</v>
      </c>
      <c r="AG319" s="79">
        <f>MIN(AF319*Constantes!$F$17,0.8*(AJ318+Observaciones!$F318-AH319-AI319-Constantes!$D$14))</f>
        <v>0.83165802124184018</v>
      </c>
      <c r="AH319" s="79">
        <f>IF(Observaciones!$F318&gt;0.05*Constantes!$F$18,((Observaciones!$F318-0.05*Constantes!$F$18)^2)/(Observaciones!$F318+0.95*Constantes!$F$18),0)</f>
        <v>0</v>
      </c>
      <c r="AI319" s="79">
        <f>MAX(0,AJ318+Observaciones!$F318-AH319-Constantes!$D$13)</f>
        <v>0</v>
      </c>
      <c r="AJ319" s="79">
        <f>AJ318+Observaciones!$F318-AH319-AG319-AI319-AK318</f>
        <v>7.6861283171372765</v>
      </c>
      <c r="AK319" s="79">
        <f>MAX(0,(AJ319-Constantes!$D$14)*(1-EXP(-Constantes!$D$22)))</f>
        <v>6.3402137727362109E-3</v>
      </c>
      <c r="AL319" s="79">
        <f t="shared" si="42"/>
        <v>56.285714392978747</v>
      </c>
      <c r="AM319" s="79">
        <f>MAX(0,(AL319-Constantes!$D$13)*(1-EXP(-Constantes!$D$23)))</f>
        <v>0.12598068923392794</v>
      </c>
      <c r="AN319" s="79">
        <f t="shared" si="43"/>
        <v>0.13232090300666416</v>
      </c>
      <c r="AO319" s="79">
        <f>0.0526*AH319*Observaciones!$F318^1.218</f>
        <v>0</v>
      </c>
      <c r="AP319" s="79">
        <f>AO319*Constantes!$F$29</f>
        <v>0</v>
      </c>
      <c r="AQ319" s="79">
        <f t="shared" si="44"/>
        <v>0</v>
      </c>
      <c r="AR319" s="16"/>
      <c r="AS319" s="78">
        <v>313</v>
      </c>
      <c r="AT319" s="79">
        <f>0.0526*Observaciones!$F318^2.218</f>
        <v>6.8921513346888582E-3</v>
      </c>
      <c r="AU319" s="79">
        <f>IF(Observaciones!$F318&gt;0.05*$AY$7,((Observaciones!$F318-0.05*$AY$7)^2)/(Observaciones!$F318+0.95*$AY$7),0)</f>
        <v>0</v>
      </c>
      <c r="AV319" s="79">
        <f>0.0526*AU319*Observaciones!$F318^1.218</f>
        <v>0</v>
      </c>
      <c r="AW319" s="30"/>
      <c r="AX319" s="30"/>
      <c r="AY319" s="110"/>
      <c r="AZ319" s="41"/>
    </row>
    <row r="320" spans="2:52" s="3" customFormat="1" x14ac:dyDescent="0.3">
      <c r="B320" s="40"/>
      <c r="C320" s="78">
        <v>314</v>
      </c>
      <c r="D320" s="136">
        <f>ETo!$I319*((1-Constantes!$D$19)*ETo!$K319+ETo!$L319)</f>
        <v>4.2293677234167655</v>
      </c>
      <c r="E320" s="79">
        <f>MIN(D320*Constantes!$D$17,0.8*(H319+Observaciones!$F319-F320-G320-Constantes!$D$14))</f>
        <v>2.1190765051878491</v>
      </c>
      <c r="F320" s="79">
        <f>IF(Observaciones!$F319&gt;0.05*Constantes!$D$18,((Observaciones!$F319-0.05*Constantes!$D$18)^2)/(Observaciones!$F319+0.95*Constantes!$D$18),0)</f>
        <v>0</v>
      </c>
      <c r="G320" s="79">
        <f>MAX(0,H319+Observaciones!$F319-F320-Constantes!$D$13)</f>
        <v>0</v>
      </c>
      <c r="H320" s="79">
        <f>H319+Observaciones!$F319-F320-E320-G320-I319</f>
        <v>8.3662433773012701</v>
      </c>
      <c r="I320" s="79">
        <f>MAX(0,(H320-Constantes!$D$14)*(1-EXP(-Constantes!$D$22)))</f>
        <v>2.9507429475421332E-2</v>
      </c>
      <c r="J320" s="79">
        <f t="shared" si="36"/>
        <v>54.998788665633981</v>
      </c>
      <c r="K320" s="79">
        <f>MAX(0,(J320-Constantes!$D$13)*(1-EXP(-Constantes!$D$23)))</f>
        <v>0.11330030352057273</v>
      </c>
      <c r="L320" s="79">
        <f t="shared" si="37"/>
        <v>0.14280773299599406</v>
      </c>
      <c r="M320" s="79">
        <f>0.0526*F320*Observaciones!$F319^1.218</f>
        <v>0</v>
      </c>
      <c r="N320" s="79">
        <f>M320*Constantes!$D$29</f>
        <v>0</v>
      </c>
      <c r="O320" s="79">
        <f t="shared" si="38"/>
        <v>0</v>
      </c>
      <c r="P320" s="16"/>
      <c r="Q320" s="78">
        <v>314</v>
      </c>
      <c r="R320" s="136">
        <f>ETo!$I319*((1-Constantes!$E$19)*ETo!$K319+ETo!$L319)</f>
        <v>4.621472500436985</v>
      </c>
      <c r="S320" s="79">
        <f>MIN(R320*Constantes!$E$17,0.8*(V319+Observaciones!$F319-T320-U320-Constantes!$D$14))</f>
        <v>7.5051716251361714E-2</v>
      </c>
      <c r="T320" s="79">
        <f>IF(Observaciones!$F319&gt;0.05*Constantes!$E$18,((Observaciones!$F319-0.05*Constantes!$E$18)^2)/(Observaciones!$F319+0.95*Constantes!$E$18),0)</f>
        <v>0</v>
      </c>
      <c r="U320" s="79">
        <f>MAX(0,V319+Observaciones!$F319-T320-Constantes!$D$13)</f>
        <v>0</v>
      </c>
      <c r="V320" s="79">
        <f>V319+Observaciones!$F319-T320-S320-U320-W319</f>
        <v>7.5155672578428252</v>
      </c>
      <c r="W320" s="79">
        <f>MAX(0,(V320-Constantes!$D$14)*(1-EXP(-Constantes!$D$22)))</f>
        <v>5.3027795070011521E-4</v>
      </c>
      <c r="X320" s="79">
        <f t="shared" si="39"/>
        <v>56.04214257643828</v>
      </c>
      <c r="Y320" s="79">
        <f>MAX(0,(X320-Constantes!$D$13)*(1-EXP(-Constantes!$D$23)))</f>
        <v>0.12358071811126789</v>
      </c>
      <c r="Z320" s="79">
        <f t="shared" si="40"/>
        <v>0.124110996061968</v>
      </c>
      <c r="AA320" s="79">
        <f>0.0526*T320*Observaciones!$F319^1.218</f>
        <v>0</v>
      </c>
      <c r="AB320" s="79">
        <f>AA320*Constantes!$E$29</f>
        <v>0</v>
      </c>
      <c r="AC320" s="79">
        <f t="shared" si="41"/>
        <v>0</v>
      </c>
      <c r="AD320" s="16"/>
      <c r="AE320" s="78">
        <v>314</v>
      </c>
      <c r="AF320" s="136">
        <f>ETo!$I319*((1-Constantes!$F$19)*ETo!$K319+ETo!$L319)</f>
        <v>4.5654575322912399</v>
      </c>
      <c r="AG320" s="79">
        <f>MIN(AF320*Constantes!$F$17,0.8*(AJ319+Observaciones!$F319-AH320-AI320-Constantes!$D$14))</f>
        <v>0.14890265370982123</v>
      </c>
      <c r="AH320" s="79">
        <f>IF(Observaciones!$F319&gt;0.05*Constantes!$F$18,((Observaciones!$F319-0.05*Constantes!$F$18)^2)/(Observaciones!$F319+0.95*Constantes!$F$18),0)</f>
        <v>0</v>
      </c>
      <c r="AI320" s="79">
        <f>MAX(0,AJ319+Observaciones!$F319-AH320-Constantes!$D$13)</f>
        <v>0</v>
      </c>
      <c r="AJ320" s="79">
        <f>AJ319+Observaciones!$F319-AH320-AG320-AI320-AK319</f>
        <v>7.5308854496547193</v>
      </c>
      <c r="AK320" s="79">
        <f>MAX(0,(AJ320-Constantes!$D$14)*(1-EXP(-Constantes!$D$22)))</f>
        <v>1.0520717980465988E-3</v>
      </c>
      <c r="AL320" s="79">
        <f t="shared" si="42"/>
        <v>56.15973370374482</v>
      </c>
      <c r="AM320" s="79">
        <f>MAX(0,(AL320-Constantes!$D$13)*(1-EXP(-Constantes!$D$23)))</f>
        <v>0.12473937149664366</v>
      </c>
      <c r="AN320" s="79">
        <f t="shared" si="43"/>
        <v>0.12579144329469025</v>
      </c>
      <c r="AO320" s="79">
        <f>0.0526*AH320*Observaciones!$F319^1.218</f>
        <v>0</v>
      </c>
      <c r="AP320" s="79">
        <f>AO320*Constantes!$F$29</f>
        <v>0</v>
      </c>
      <c r="AQ320" s="79">
        <f t="shared" si="44"/>
        <v>0</v>
      </c>
      <c r="AR320" s="16"/>
      <c r="AS320" s="78">
        <v>314</v>
      </c>
      <c r="AT320" s="79">
        <f>0.0526*Observaciones!$F319^2.218</f>
        <v>0</v>
      </c>
      <c r="AU320" s="79">
        <f>IF(Observaciones!$F319&gt;0.05*$AY$7,((Observaciones!$F319-0.05*$AY$7)^2)/(Observaciones!$F319+0.95*$AY$7),0)</f>
        <v>0</v>
      </c>
      <c r="AV320" s="79">
        <f>0.0526*AU320*Observaciones!$F319^1.218</f>
        <v>0</v>
      </c>
      <c r="AW320" s="30"/>
      <c r="AX320" s="30"/>
      <c r="AY320" s="110"/>
      <c r="AZ320" s="41"/>
    </row>
    <row r="321" spans="2:52" s="3" customFormat="1" x14ac:dyDescent="0.3">
      <c r="B321" s="40"/>
      <c r="C321" s="78">
        <v>315</v>
      </c>
      <c r="D321" s="136">
        <f>ETo!$I320*((1-Constantes!$D$19)*ETo!$K320+ETo!$L320)</f>
        <v>4.0966503124338809</v>
      </c>
      <c r="E321" s="79">
        <f>MIN(D321*Constantes!$D$17,0.8*(H320+Observaciones!$F320-F321-G321-Constantes!$D$14))</f>
        <v>0.69299470184101608</v>
      </c>
      <c r="F321" s="79">
        <f>IF(Observaciones!$F320&gt;0.05*Constantes!$D$18,((Observaciones!$F320-0.05*Constantes!$D$18)^2)/(Observaciones!$F320+0.95*Constantes!$D$18),0)</f>
        <v>0</v>
      </c>
      <c r="G321" s="79">
        <f>MAX(0,H320+Observaciones!$F320-F321-Constantes!$D$13)</f>
        <v>0</v>
      </c>
      <c r="H321" s="79">
        <f>H320+Observaciones!$F320-F321-E321-G321-I320</f>
        <v>7.6437412459848328</v>
      </c>
      <c r="I321" s="79">
        <f>MAX(0,(H321-Constantes!$D$14)*(1-EXP(-Constantes!$D$22)))</f>
        <v>4.8963545231602039E-3</v>
      </c>
      <c r="J321" s="79">
        <f t="shared" si="36"/>
        <v>54.885488362113406</v>
      </c>
      <c r="K321" s="79">
        <f>MAX(0,(J321-Constantes!$D$13)*(1-EXP(-Constantes!$D$23)))</f>
        <v>0.11218392864395468</v>
      </c>
      <c r="L321" s="79">
        <f t="shared" si="37"/>
        <v>0.11708028316711488</v>
      </c>
      <c r="M321" s="79">
        <f>0.0526*F321*Observaciones!$F320^1.218</f>
        <v>0</v>
      </c>
      <c r="N321" s="79">
        <f>M321*Constantes!$D$29</f>
        <v>0</v>
      </c>
      <c r="O321" s="79">
        <f t="shared" si="38"/>
        <v>0</v>
      </c>
      <c r="P321" s="16"/>
      <c r="Q321" s="78">
        <v>315</v>
      </c>
      <c r="R321" s="136">
        <f>ETo!$I320*((1-Constantes!$E$19)*ETo!$K320+ETo!$L320)</f>
        <v>4.4780324552981341</v>
      </c>
      <c r="S321" s="79">
        <f>MIN(R321*Constantes!$E$17,0.8*(V320+Observaciones!$F320-T321-U321-Constantes!$D$14))</f>
        <v>1.2453806274260161E-2</v>
      </c>
      <c r="T321" s="79">
        <f>IF(Observaciones!$F320&gt;0.05*Constantes!$E$18,((Observaciones!$F320-0.05*Constantes!$E$18)^2)/(Observaciones!$F320+0.95*Constantes!$E$18),0)</f>
        <v>0</v>
      </c>
      <c r="U321" s="79">
        <f>MAX(0,V320+Observaciones!$F320-T321-Constantes!$D$13)</f>
        <v>0</v>
      </c>
      <c r="V321" s="79">
        <f>V320+Observaciones!$F320-T321-S321-U321-W320</f>
        <v>7.5025831736178645</v>
      </c>
      <c r="W321" s="79">
        <f>MAX(0,(V321-Constantes!$D$14)*(1-EXP(-Constantes!$D$22)))</f>
        <v>8.7992376448953994E-5</v>
      </c>
      <c r="X321" s="79">
        <f t="shared" si="39"/>
        <v>55.91856185832701</v>
      </c>
      <c r="Y321" s="79">
        <f>MAX(0,(X321-Constantes!$D$13)*(1-EXP(-Constantes!$D$23)))</f>
        <v>0.12236304786108373</v>
      </c>
      <c r="Z321" s="79">
        <f t="shared" si="40"/>
        <v>0.12245104023753269</v>
      </c>
      <c r="AA321" s="79">
        <f>0.0526*T321*Observaciones!$F320^1.218</f>
        <v>0</v>
      </c>
      <c r="AB321" s="79">
        <f>AA321*Constantes!$E$29</f>
        <v>0</v>
      </c>
      <c r="AC321" s="79">
        <f t="shared" si="41"/>
        <v>0</v>
      </c>
      <c r="AD321" s="16"/>
      <c r="AE321" s="78">
        <v>315</v>
      </c>
      <c r="AF321" s="136">
        <f>ETo!$I320*((1-Constantes!$F$19)*ETo!$K320+ETo!$L320)</f>
        <v>4.4235492920318116</v>
      </c>
      <c r="AG321" s="79">
        <f>MIN(AF321*Constantes!$F$17,0.8*(AJ320+Observaciones!$F320-AH321-AI321-Constantes!$D$14))</f>
        <v>2.4708359723775431E-2</v>
      </c>
      <c r="AH321" s="79">
        <f>IF(Observaciones!$F320&gt;0.05*Constantes!$F$18,((Observaciones!$F320-0.05*Constantes!$F$18)^2)/(Observaciones!$F320+0.95*Constantes!$F$18),0)</f>
        <v>0</v>
      </c>
      <c r="AI321" s="79">
        <f>MAX(0,AJ320+Observaciones!$F320-AH321-Constantes!$D$13)</f>
        <v>0</v>
      </c>
      <c r="AJ321" s="79">
        <f>AJ320+Observaciones!$F320-AH321-AG321-AI321-AK320</f>
        <v>7.5051250181328975</v>
      </c>
      <c r="AK321" s="79">
        <f>MAX(0,(AJ321-Constantes!$D$14)*(1-EXP(-Constantes!$D$22)))</f>
        <v>1.7457693193322074E-4</v>
      </c>
      <c r="AL321" s="79">
        <f t="shared" si="42"/>
        <v>56.034994332248175</v>
      </c>
      <c r="AM321" s="79">
        <f>MAX(0,(AL321-Constantes!$D$13)*(1-EXP(-Constantes!$D$23)))</f>
        <v>0.12351028475868367</v>
      </c>
      <c r="AN321" s="79">
        <f t="shared" si="43"/>
        <v>0.12368486169061689</v>
      </c>
      <c r="AO321" s="79">
        <f>0.0526*AH321*Observaciones!$F320^1.218</f>
        <v>0</v>
      </c>
      <c r="AP321" s="79">
        <f>AO321*Constantes!$F$29</f>
        <v>0</v>
      </c>
      <c r="AQ321" s="79">
        <f t="shared" si="44"/>
        <v>0</v>
      </c>
      <c r="AR321" s="16"/>
      <c r="AS321" s="78">
        <v>315</v>
      </c>
      <c r="AT321" s="79">
        <f>0.0526*Observaciones!$F320^2.218</f>
        <v>0</v>
      </c>
      <c r="AU321" s="79">
        <f>IF(Observaciones!$F320&gt;0.05*$AY$7,((Observaciones!$F320-0.05*$AY$7)^2)/(Observaciones!$F320+0.95*$AY$7),0)</f>
        <v>0</v>
      </c>
      <c r="AV321" s="79">
        <f>0.0526*AU321*Observaciones!$F320^1.218</f>
        <v>0</v>
      </c>
      <c r="AW321" s="30"/>
      <c r="AX321" s="30"/>
      <c r="AY321" s="110"/>
      <c r="AZ321" s="41"/>
    </row>
    <row r="322" spans="2:52" s="3" customFormat="1" x14ac:dyDescent="0.3">
      <c r="B322" s="40"/>
      <c r="C322" s="78">
        <v>316</v>
      </c>
      <c r="D322" s="136">
        <f>ETo!$I321*((1-Constantes!$D$19)*ETo!$K321+ETo!$L321)</f>
        <v>4.2158988213957445</v>
      </c>
      <c r="E322" s="79">
        <f>MIN(D322*Constantes!$D$17,0.8*(H321+Observaciones!$F321-F322-G322-Constantes!$D$14))</f>
        <v>0.11499299678786629</v>
      </c>
      <c r="F322" s="79">
        <f>IF(Observaciones!$F321&gt;0.05*Constantes!$D$18,((Observaciones!$F321-0.05*Constantes!$D$18)^2)/(Observaciones!$F321+0.95*Constantes!$D$18),0)</f>
        <v>0</v>
      </c>
      <c r="G322" s="79">
        <f>MAX(0,H321+Observaciones!$F321-F322-Constantes!$D$13)</f>
        <v>0</v>
      </c>
      <c r="H322" s="79">
        <f>H321+Observaciones!$F321-F322-E322-G322-I321</f>
        <v>7.5238518946738058</v>
      </c>
      <c r="I322" s="79">
        <f>MAX(0,(H322-Constantes!$D$14)*(1-EXP(-Constantes!$D$22)))</f>
        <v>8.1248309468774703E-4</v>
      </c>
      <c r="J322" s="79">
        <f t="shared" si="36"/>
        <v>54.773304433469448</v>
      </c>
      <c r="K322" s="79">
        <f>MAX(0,(J322-Constantes!$D$13)*(1-EXP(-Constantes!$D$23)))</f>
        <v>0.11107855367489572</v>
      </c>
      <c r="L322" s="79">
        <f t="shared" si="37"/>
        <v>0.11189103676958347</v>
      </c>
      <c r="M322" s="79">
        <f>0.0526*F322*Observaciones!$F321^1.218</f>
        <v>0</v>
      </c>
      <c r="N322" s="79">
        <f>M322*Constantes!$D$29</f>
        <v>0</v>
      </c>
      <c r="O322" s="79">
        <f t="shared" si="38"/>
        <v>0</v>
      </c>
      <c r="P322" s="16"/>
      <c r="Q322" s="78">
        <v>316</v>
      </c>
      <c r="R322" s="136">
        <f>ETo!$I321*((1-Constantes!$E$19)*ETo!$K321+ETo!$L321)</f>
        <v>4.6068939770517314</v>
      </c>
      <c r="S322" s="79">
        <f>MIN(R322*Constantes!$E$17,0.8*(V321+Observaciones!$F321-T322-U322-Constantes!$D$14))</f>
        <v>2.0665388942916253E-3</v>
      </c>
      <c r="T322" s="79">
        <f>IF(Observaciones!$F321&gt;0.05*Constantes!$E$18,((Observaciones!$F321-0.05*Constantes!$E$18)^2)/(Observaciones!$F321+0.95*Constantes!$E$18),0)</f>
        <v>0</v>
      </c>
      <c r="U322" s="79">
        <f>MAX(0,V321+Observaciones!$F321-T322-Constantes!$D$13)</f>
        <v>0</v>
      </c>
      <c r="V322" s="79">
        <f>V321+Observaciones!$F321-T322-S322-U322-W321</f>
        <v>7.5004286423471234</v>
      </c>
      <c r="W322" s="79">
        <f>MAX(0,(V322-Constantes!$D$14)*(1-EXP(-Constantes!$D$22)))</f>
        <v>1.4601131921292449E-5</v>
      </c>
      <c r="X322" s="79">
        <f t="shared" si="39"/>
        <v>55.796198810465924</v>
      </c>
      <c r="Y322" s="79">
        <f>MAX(0,(X322-Constantes!$D$13)*(1-EXP(-Constantes!$D$23)))</f>
        <v>0.1211573756059011</v>
      </c>
      <c r="Z322" s="79">
        <f t="shared" si="40"/>
        <v>0.1211719767378224</v>
      </c>
      <c r="AA322" s="79">
        <f>0.0526*T322*Observaciones!$F321^1.218</f>
        <v>0</v>
      </c>
      <c r="AB322" s="79">
        <f>AA322*Constantes!$E$29</f>
        <v>0</v>
      </c>
      <c r="AC322" s="79">
        <f t="shared" si="41"/>
        <v>0</v>
      </c>
      <c r="AD322" s="16"/>
      <c r="AE322" s="78">
        <v>316</v>
      </c>
      <c r="AF322" s="136">
        <f>ETo!$I321*((1-Constantes!$F$19)*ETo!$K321+ETo!$L321)</f>
        <v>4.551037526243733</v>
      </c>
      <c r="AG322" s="79">
        <f>MIN(AF322*Constantes!$F$17,0.8*(AJ321+Observaciones!$F321-AH322-AI322-Constantes!$D$14))</f>
        <v>4.1000145063179614E-3</v>
      </c>
      <c r="AH322" s="79">
        <f>IF(Observaciones!$F321&gt;0.05*Constantes!$F$18,((Observaciones!$F321-0.05*Constantes!$F$18)^2)/(Observaciones!$F321+0.95*Constantes!$F$18),0)</f>
        <v>0</v>
      </c>
      <c r="AI322" s="79">
        <f>MAX(0,AJ321+Observaciones!$F321-AH322-Constantes!$D$13)</f>
        <v>0</v>
      </c>
      <c r="AJ322" s="79">
        <f>AJ321+Observaciones!$F321-AH322-AG322-AI322-AK321</f>
        <v>7.5008504266946465</v>
      </c>
      <c r="AK322" s="79">
        <f>MAX(0,(AJ322-Constantes!$D$14)*(1-EXP(-Constantes!$D$22)))</f>
        <v>2.8968655199969903E-5</v>
      </c>
      <c r="AL322" s="79">
        <f t="shared" si="42"/>
        <v>55.911484047489495</v>
      </c>
      <c r="AM322" s="79">
        <f>MAX(0,(AL322-Constantes!$D$13)*(1-EXP(-Constantes!$D$23)))</f>
        <v>0.12229330850509849</v>
      </c>
      <c r="AN322" s="79">
        <f t="shared" si="43"/>
        <v>0.12232227716029846</v>
      </c>
      <c r="AO322" s="79">
        <f>0.0526*AH322*Observaciones!$F321^1.218</f>
        <v>0</v>
      </c>
      <c r="AP322" s="79">
        <f>AO322*Constantes!$F$29</f>
        <v>0</v>
      </c>
      <c r="AQ322" s="79">
        <f t="shared" si="44"/>
        <v>0</v>
      </c>
      <c r="AR322" s="16"/>
      <c r="AS322" s="78">
        <v>316</v>
      </c>
      <c r="AT322" s="79">
        <f>0.0526*Observaciones!$F321^2.218</f>
        <v>0</v>
      </c>
      <c r="AU322" s="79">
        <f>IF(Observaciones!$F321&gt;0.05*$AY$7,((Observaciones!$F321-0.05*$AY$7)^2)/(Observaciones!$F321+0.95*$AY$7),0)</f>
        <v>0</v>
      </c>
      <c r="AV322" s="79">
        <f>0.0526*AU322*Observaciones!$F321^1.218</f>
        <v>0</v>
      </c>
      <c r="AW322" s="30"/>
      <c r="AX322" s="30"/>
      <c r="AY322" s="110"/>
      <c r="AZ322" s="41"/>
    </row>
    <row r="323" spans="2:52" s="3" customFormat="1" x14ac:dyDescent="0.3">
      <c r="B323" s="40"/>
      <c r="C323" s="78">
        <v>317</v>
      </c>
      <c r="D323" s="136">
        <f>ETo!$I322*((1-Constantes!$D$19)*ETo!$K322+ETo!$L322)</f>
        <v>4.3439663567292035</v>
      </c>
      <c r="E323" s="79">
        <f>MIN(D323*Constantes!$D$17,0.8*(H322+Observaciones!$F322-F323-G323-Constantes!$D$14))</f>
        <v>1.9390815157390451</v>
      </c>
      <c r="F323" s="79">
        <f>IF(Observaciones!$F322&gt;0.05*Constantes!$D$18,((Observaciones!$F322-0.05*Constantes!$D$18)^2)/(Observaciones!$F322+0.95*Constantes!$D$18),0)</f>
        <v>0</v>
      </c>
      <c r="G323" s="79">
        <f>MAX(0,H322+Observaciones!$F322-F323-Constantes!$D$13)</f>
        <v>0</v>
      </c>
      <c r="H323" s="79">
        <f>H322+Observaciones!$F322-F323-E323-G323-I322</f>
        <v>7.9839578958400734</v>
      </c>
      <c r="I323" s="79">
        <f>MAX(0,(H323-Constantes!$D$14)*(1-EXP(-Constantes!$D$22)))</f>
        <v>1.6485382578120097E-2</v>
      </c>
      <c r="J323" s="79">
        <f t="shared" si="36"/>
        <v>54.662225879794555</v>
      </c>
      <c r="K323" s="79">
        <f>MAX(0,(J323-Constantes!$D$13)*(1-EXP(-Constantes!$D$23)))</f>
        <v>0.10998407022868677</v>
      </c>
      <c r="L323" s="79">
        <f t="shared" si="37"/>
        <v>0.12646945280680685</v>
      </c>
      <c r="M323" s="79">
        <f>0.0526*F323*Observaciones!$F322^1.218</f>
        <v>0</v>
      </c>
      <c r="N323" s="79">
        <f>M323*Constantes!$D$29</f>
        <v>0</v>
      </c>
      <c r="O323" s="79">
        <f t="shared" si="38"/>
        <v>0</v>
      </c>
      <c r="P323" s="16"/>
      <c r="Q323" s="78">
        <v>317</v>
      </c>
      <c r="R323" s="136">
        <f>ETo!$I322*((1-Constantes!$E$19)*ETo!$K322+ETo!$L322)</f>
        <v>4.744889080804418</v>
      </c>
      <c r="S323" s="79">
        <f>MIN(R323*Constantes!$E$17,0.8*(V322+Observaciones!$F322-T323-U323-Constantes!$D$14))</f>
        <v>1.9203429138776984</v>
      </c>
      <c r="T323" s="79">
        <f>IF(Observaciones!$F322&gt;0.05*Constantes!$E$18,((Observaciones!$F322-0.05*Constantes!$E$18)^2)/(Observaciones!$F322+0.95*Constantes!$E$18),0)</f>
        <v>0</v>
      </c>
      <c r="U323" s="79">
        <f>MAX(0,V322+Observaciones!$F322-T323-Constantes!$D$13)</f>
        <v>0</v>
      </c>
      <c r="V323" s="79">
        <f>V322+Observaciones!$F322-T323-S323-U323-W322</f>
        <v>7.9800711273375029</v>
      </c>
      <c r="W323" s="79">
        <f>MAX(0,(V323-Constantes!$D$14)*(1-EXP(-Constantes!$D$22)))</f>
        <v>1.6352984974303264E-2</v>
      </c>
      <c r="X323" s="79">
        <f t="shared" si="39"/>
        <v>55.67504143486002</v>
      </c>
      <c r="Y323" s="79">
        <f>MAX(0,(X323-Constantes!$D$13)*(1-EXP(-Constantes!$D$23)))</f>
        <v>0.11996358312661753</v>
      </c>
      <c r="Z323" s="79">
        <f t="shared" si="40"/>
        <v>0.1363165681009208</v>
      </c>
      <c r="AA323" s="79">
        <f>0.0526*T323*Observaciones!$F322^1.218</f>
        <v>0</v>
      </c>
      <c r="AB323" s="79">
        <f>AA323*Constantes!$E$29</f>
        <v>0</v>
      </c>
      <c r="AC323" s="79">
        <f t="shared" si="41"/>
        <v>0</v>
      </c>
      <c r="AD323" s="16"/>
      <c r="AE323" s="78">
        <v>317</v>
      </c>
      <c r="AF323" s="136">
        <f>ETo!$I322*((1-Constantes!$F$19)*ETo!$K322+ETo!$L322)</f>
        <v>4.6876144059365297</v>
      </c>
      <c r="AG323" s="79">
        <f>MIN(AF323*Constantes!$F$17,0.8*(AJ322+Observaciones!$F322-AH323-AI323-Constantes!$D$14))</f>
        <v>1.920680341355717</v>
      </c>
      <c r="AH323" s="79">
        <f>IF(Observaciones!$F322&gt;0.05*Constantes!$F$18,((Observaciones!$F322-0.05*Constantes!$F$18)^2)/(Observaciones!$F322+0.95*Constantes!$F$18),0)</f>
        <v>0</v>
      </c>
      <c r="AI323" s="79">
        <f>MAX(0,AJ322+Observaciones!$F322-AH323-Constantes!$D$13)</f>
        <v>0</v>
      </c>
      <c r="AJ323" s="79">
        <f>AJ322+Observaciones!$F322-AH323-AG323-AI323-AK322</f>
        <v>7.9801411166837291</v>
      </c>
      <c r="AK323" s="79">
        <f>MAX(0,(AJ323-Constantes!$D$14)*(1-EXP(-Constantes!$D$22)))</f>
        <v>1.6355369068371876E-2</v>
      </c>
      <c r="AL323" s="79">
        <f t="shared" si="42"/>
        <v>55.789190738984395</v>
      </c>
      <c r="AM323" s="79">
        <f>MAX(0,(AL323-Constantes!$D$13)*(1-EXP(-Constantes!$D$23)))</f>
        <v>0.12108832340840102</v>
      </c>
      <c r="AN323" s="79">
        <f t="shared" si="43"/>
        <v>0.13744369247677291</v>
      </c>
      <c r="AO323" s="79">
        <f>0.0526*AH323*Observaciones!$F322^1.218</f>
        <v>0</v>
      </c>
      <c r="AP323" s="79">
        <f>AO323*Constantes!$F$29</f>
        <v>0</v>
      </c>
      <c r="AQ323" s="79">
        <f t="shared" si="44"/>
        <v>0</v>
      </c>
      <c r="AR323" s="16"/>
      <c r="AS323" s="78">
        <v>317</v>
      </c>
      <c r="AT323" s="79">
        <f>0.0526*Observaciones!$F322^2.218</f>
        <v>0.36668595716871932</v>
      </c>
      <c r="AU323" s="79">
        <f>IF(Observaciones!$F322&gt;0.05*$AY$7,((Observaciones!$F322-0.05*$AY$7)^2)/(Observaciones!$F322+0.95*$AY$7),0)</f>
        <v>1.2646160328663239E-2</v>
      </c>
      <c r="AV323" s="79">
        <f>0.0526*AU323*Observaciones!$F322^1.218</f>
        <v>1.9321539185937356E-3</v>
      </c>
      <c r="AW323" s="30"/>
      <c r="AX323" s="30"/>
      <c r="AY323" s="110"/>
      <c r="AZ323" s="41"/>
    </row>
    <row r="324" spans="2:52" s="3" customFormat="1" x14ac:dyDescent="0.3">
      <c r="B324" s="40"/>
      <c r="C324" s="78">
        <v>318</v>
      </c>
      <c r="D324" s="136">
        <f>ETo!$I323*((1-Constantes!$D$19)*ETo!$K323+ETo!$L323)</f>
        <v>4.332542264085113</v>
      </c>
      <c r="E324" s="79">
        <f>MIN(D324*Constantes!$D$17,0.8*(H323+Observaciones!$F323-F324-G324-Constantes!$D$14))</f>
        <v>0.86716631667205923</v>
      </c>
      <c r="F324" s="79">
        <f>IF(Observaciones!$F323&gt;0.05*Constantes!$D$18,((Observaciones!$F323-0.05*Constantes!$D$18)^2)/(Observaciones!$F323+0.95*Constantes!$D$18),0)</f>
        <v>0</v>
      </c>
      <c r="G324" s="79">
        <f>MAX(0,H323+Observaciones!$F323-F324-Constantes!$D$13)</f>
        <v>0</v>
      </c>
      <c r="H324" s="79">
        <f>H323+Observaciones!$F323-F324-E324-G324-I323</f>
        <v>7.7003061965898949</v>
      </c>
      <c r="I324" s="79">
        <f>MAX(0,(H324-Constantes!$D$14)*(1-EXP(-Constantes!$D$22)))</f>
        <v>6.8231643949533943E-3</v>
      </c>
      <c r="J324" s="79">
        <f t="shared" si="36"/>
        <v>54.552241809565871</v>
      </c>
      <c r="K324" s="79">
        <f>MAX(0,(J324-Constantes!$D$13)*(1-EXP(-Constantes!$D$23)))</f>
        <v>0.10890037098855894</v>
      </c>
      <c r="L324" s="79">
        <f t="shared" si="37"/>
        <v>0.11572353538351234</v>
      </c>
      <c r="M324" s="79">
        <f>0.0526*F324*Observaciones!$F323^1.218</f>
        <v>0</v>
      </c>
      <c r="N324" s="79">
        <f>M324*Constantes!$D$29</f>
        <v>0</v>
      </c>
      <c r="O324" s="79">
        <f t="shared" si="38"/>
        <v>0</v>
      </c>
      <c r="P324" s="16"/>
      <c r="Q324" s="78">
        <v>318</v>
      </c>
      <c r="R324" s="136">
        <f>ETo!$I323*((1-Constantes!$E$19)*ETo!$K323+ETo!$L323)</f>
        <v>4.7325811503746671</v>
      </c>
      <c r="S324" s="79">
        <f>MIN(R324*Constantes!$E$17,0.8*(V323+Observaciones!$F323-T324-U324-Constantes!$D$14))</f>
        <v>0.86405690187000206</v>
      </c>
      <c r="T324" s="79">
        <f>IF(Observaciones!$F323&gt;0.05*Constantes!$E$18,((Observaciones!$F323-0.05*Constantes!$E$18)^2)/(Observaciones!$F323+0.95*Constantes!$E$18),0)</f>
        <v>0</v>
      </c>
      <c r="U324" s="79">
        <f>MAX(0,V323+Observaciones!$F323-T324-Constantes!$D$13)</f>
        <v>0</v>
      </c>
      <c r="V324" s="79">
        <f>V323+Observaciones!$F323-T324-S324-U324-W323</f>
        <v>7.6996612404931968</v>
      </c>
      <c r="W324" s="79">
        <f>MAX(0,(V324-Constantes!$D$14)*(1-EXP(-Constantes!$D$22)))</f>
        <v>6.8011948226175539E-3</v>
      </c>
      <c r="X324" s="79">
        <f t="shared" si="39"/>
        <v>55.555077851733401</v>
      </c>
      <c r="Y324" s="79">
        <f>MAX(0,(X324-Constantes!$D$13)*(1-EXP(-Constantes!$D$23)))</f>
        <v>0.11878155336897159</v>
      </c>
      <c r="Z324" s="79">
        <f t="shared" si="40"/>
        <v>0.12558274819158916</v>
      </c>
      <c r="AA324" s="79">
        <f>0.0526*T324*Observaciones!$F323^1.218</f>
        <v>0</v>
      </c>
      <c r="AB324" s="79">
        <f>AA324*Constantes!$E$29</f>
        <v>0</v>
      </c>
      <c r="AC324" s="79">
        <f t="shared" si="41"/>
        <v>0</v>
      </c>
      <c r="AD324" s="16"/>
      <c r="AE324" s="78">
        <v>318</v>
      </c>
      <c r="AF324" s="136">
        <f>ETo!$I323*((1-Constantes!$F$19)*ETo!$K323+ETo!$L323)</f>
        <v>4.6754327380475882</v>
      </c>
      <c r="AG324" s="79">
        <f>MIN(AF324*Constantes!$F$17,0.8*(AJ323+Observaciones!$F323-AH324-AI324-Constantes!$D$14))</f>
        <v>0.86411289334698305</v>
      </c>
      <c r="AH324" s="79">
        <f>IF(Observaciones!$F323&gt;0.05*Constantes!$F$18,((Observaciones!$F323-0.05*Constantes!$F$18)^2)/(Observaciones!$F323+0.95*Constantes!$F$18),0)</f>
        <v>0</v>
      </c>
      <c r="AI324" s="79">
        <f>MAX(0,AJ323+Observaciones!$F323-AH324-Constantes!$D$13)</f>
        <v>0</v>
      </c>
      <c r="AJ324" s="79">
        <f>AJ323+Observaciones!$F323-AH324-AG324-AI324-AK323</f>
        <v>7.6996728542683739</v>
      </c>
      <c r="AK324" s="79">
        <f>MAX(0,(AJ324-Constantes!$D$14)*(1-EXP(-Constantes!$D$22)))</f>
        <v>6.8015904304351274E-3</v>
      </c>
      <c r="AL324" s="79">
        <f t="shared" si="42"/>
        <v>55.668102415575994</v>
      </c>
      <c r="AM324" s="79">
        <f>MAX(0,(AL324-Constantes!$D$13)*(1-EXP(-Constantes!$D$23)))</f>
        <v>0.11989521131686641</v>
      </c>
      <c r="AN324" s="79">
        <f t="shared" si="43"/>
        <v>0.12669680174730152</v>
      </c>
      <c r="AO324" s="79">
        <f>0.0526*AH324*Observaciones!$F323^1.218</f>
        <v>0</v>
      </c>
      <c r="AP324" s="79">
        <f>AO324*Constantes!$F$29</f>
        <v>0</v>
      </c>
      <c r="AQ324" s="79">
        <f t="shared" si="44"/>
        <v>0</v>
      </c>
      <c r="AR324" s="16"/>
      <c r="AS324" s="78">
        <v>318</v>
      </c>
      <c r="AT324" s="79">
        <f>0.0526*Observaciones!$F323^2.218</f>
        <v>1.6940460723560119E-2</v>
      </c>
      <c r="AU324" s="79">
        <f>IF(Observaciones!$F323&gt;0.05*$AY$7,((Observaciones!$F323-0.05*$AY$7)^2)/(Observaciones!$F323+0.95*$AY$7),0)</f>
        <v>0</v>
      </c>
      <c r="AV324" s="79">
        <f>0.0526*AU324*Observaciones!$F323^1.218</f>
        <v>0</v>
      </c>
      <c r="AW324" s="30"/>
      <c r="AX324" s="30"/>
      <c r="AY324" s="110"/>
      <c r="AZ324" s="41"/>
    </row>
    <row r="325" spans="2:52" s="3" customFormat="1" x14ac:dyDescent="0.3">
      <c r="B325" s="40"/>
      <c r="C325" s="78">
        <v>319</v>
      </c>
      <c r="D325" s="136">
        <f>ETo!$I324*((1-Constantes!$D$19)*ETo!$K324+ETo!$L324)</f>
        <v>4.3035438847369525</v>
      </c>
      <c r="E325" s="79">
        <f>MIN(D325*Constantes!$D$17,0.8*(H324+Observaciones!$F324-F325-G325-Constantes!$D$14))</f>
        <v>2.1562416255977737</v>
      </c>
      <c r="F325" s="79">
        <f>IF(Observaciones!$F324&gt;0.05*Constantes!$D$18,((Observaciones!$F324-0.05*Constantes!$D$18)^2)/(Observaciones!$F324+0.95*Constantes!$D$18),0)</f>
        <v>1.3320278371657439</v>
      </c>
      <c r="G325" s="79">
        <f>MAX(0,H324+Observaciones!$F324-F325-Constantes!$D$13)</f>
        <v>0</v>
      </c>
      <c r="H325" s="79">
        <f>H324+Observaciones!$F324-F325-E325-G325-I324</f>
        <v>17.705213569431429</v>
      </c>
      <c r="I325" s="79">
        <f>MAX(0,(H325-Constantes!$D$14)*(1-EXP(-Constantes!$D$22)))</f>
        <v>0.34762703828081454</v>
      </c>
      <c r="J325" s="79">
        <f t="shared" si="36"/>
        <v>54.443341438577313</v>
      </c>
      <c r="K325" s="79">
        <f>MAX(0,(J325-Constantes!$D$13)*(1-EXP(-Constantes!$D$23)))</f>
        <v>0.10782734969516114</v>
      </c>
      <c r="L325" s="79">
        <f t="shared" si="37"/>
        <v>1.7874822251417197</v>
      </c>
      <c r="M325" s="79">
        <f>0.0526*F325*Observaciones!$F324^1.218</f>
        <v>1.6681902368552295</v>
      </c>
      <c r="N325" s="79">
        <f>M325*Constantes!$D$29</f>
        <v>2.4757614372886854E-2</v>
      </c>
      <c r="O325" s="79">
        <f t="shared" si="38"/>
        <v>1385.0551364740961</v>
      </c>
      <c r="P325" s="16"/>
      <c r="Q325" s="78">
        <v>319</v>
      </c>
      <c r="R325" s="136">
        <f>ETo!$I324*((1-Constantes!$E$19)*ETo!$K324+ETo!$L324)</f>
        <v>4.7013440886669153</v>
      </c>
      <c r="S325" s="79">
        <f>MIN(R325*Constantes!$E$17,0.8*(V324+Observaciones!$F324-T325-U325-Constantes!$D$14))</f>
        <v>2.7095330659155206</v>
      </c>
      <c r="T325" s="79">
        <f>IF(Observaciones!$F324&gt;0.05*Constantes!$E$18,((Observaciones!$F324-0.05*Constantes!$E$18)^2)/(Observaciones!$F324+0.95*Constantes!$E$18),0)</f>
        <v>2.7146587572481E-2</v>
      </c>
      <c r="U325" s="79">
        <f>MAX(0,V324+Observaciones!$F324-T325-Constantes!$D$13)</f>
        <v>0</v>
      </c>
      <c r="V325" s="79">
        <f>V324+Observaciones!$F324-T325-S325-U325-W324</f>
        <v>18.456180392182578</v>
      </c>
      <c r="W325" s="79">
        <f>MAX(0,(V325-Constantes!$D$14)*(1-EXP(-Constantes!$D$22)))</f>
        <v>0.37320772511936345</v>
      </c>
      <c r="X325" s="79">
        <f t="shared" si="39"/>
        <v>55.436296298364432</v>
      </c>
      <c r="Y325" s="79">
        <f>MAX(0,(X325-Constantes!$D$13)*(1-EXP(-Constantes!$D$23)))</f>
        <v>0.11761117043206532</v>
      </c>
      <c r="Z325" s="79">
        <f t="shared" si="40"/>
        <v>0.51796548312390978</v>
      </c>
      <c r="AA325" s="79">
        <f>0.0526*T325*Observaciones!$F324^1.218</f>
        <v>3.3997542009862235E-2</v>
      </c>
      <c r="AB325" s="79">
        <f>AA325*Constantes!$E$29</f>
        <v>1.1365823459627676E-4</v>
      </c>
      <c r="AC325" s="79">
        <f t="shared" si="41"/>
        <v>21.943206313824383</v>
      </c>
      <c r="AD325" s="16"/>
      <c r="AE325" s="78">
        <v>319</v>
      </c>
      <c r="AF325" s="136">
        <f>ETo!$I324*((1-Constantes!$F$19)*ETo!$K324+ETo!$L324)</f>
        <v>4.6445154881054922</v>
      </c>
      <c r="AG325" s="79">
        <f>MIN(AF325*Constantes!$F$17,0.8*(AJ324+Observaciones!$F324-AH325-AI325-Constantes!$D$14))</f>
        <v>2.4958140138795986</v>
      </c>
      <c r="AH325" s="79">
        <f>IF(Observaciones!$F324&gt;0.05*Constantes!$F$18,((Observaciones!$F324-0.05*Constantes!$F$18)^2)/(Observaciones!$F324+0.95*Constantes!$F$18),0)</f>
        <v>0.26703882611783958</v>
      </c>
      <c r="AI325" s="79">
        <f>MAX(0,AJ324+Observaciones!$F324-AH325-Constantes!$D$13)</f>
        <v>0</v>
      </c>
      <c r="AJ325" s="79">
        <f>AJ324+Observaciones!$F324-AH325-AG325-AI325-AK324</f>
        <v>18.430018423840501</v>
      </c>
      <c r="AK325" s="79">
        <f>MAX(0,(AJ325-Constantes!$D$14)*(1-EXP(-Constantes!$D$22)))</f>
        <v>0.37231655243508038</v>
      </c>
      <c r="AL325" s="79">
        <f t="shared" si="42"/>
        <v>55.548207204259128</v>
      </c>
      <c r="AM325" s="79">
        <f>MAX(0,(AL325-Constantes!$D$13)*(1-EXP(-Constantes!$D$23)))</f>
        <v>0.11871385524294684</v>
      </c>
      <c r="AN325" s="79">
        <f t="shared" si="43"/>
        <v>0.75806923379586688</v>
      </c>
      <c r="AO325" s="79">
        <f>0.0526*AH325*Observaciones!$F324^1.218</f>
        <v>0.33443112085324334</v>
      </c>
      <c r="AP325" s="79">
        <f>AO325*Constantes!$F$29</f>
        <v>2.873485351338734E-3</v>
      </c>
      <c r="AQ325" s="79">
        <f t="shared" si="44"/>
        <v>379.05315546844986</v>
      </c>
      <c r="AR325" s="16"/>
      <c r="AS325" s="78">
        <v>319</v>
      </c>
      <c r="AT325" s="79">
        <f>0.0526*Observaciones!$F324^2.218</f>
        <v>16.906980146499279</v>
      </c>
      <c r="AU325" s="79">
        <f>IF(Observaciones!$F324&gt;0.05*$AY$7,((Observaciones!$F324-0.05*$AY$7)^2)/(Observaciones!$F324+0.95*$AY$7),0)</f>
        <v>2.9844081425480202</v>
      </c>
      <c r="AV325" s="79">
        <f>0.0526*AU325*Observaciones!$F324^1.218</f>
        <v>3.7375799418600115</v>
      </c>
      <c r="AW325" s="30"/>
      <c r="AX325" s="30"/>
      <c r="AY325" s="110"/>
      <c r="AZ325" s="41"/>
    </row>
    <row r="326" spans="2:52" s="3" customFormat="1" x14ac:dyDescent="0.3">
      <c r="B326" s="40"/>
      <c r="C326" s="78">
        <v>320</v>
      </c>
      <c r="D326" s="136">
        <f>ETo!$I325*((1-Constantes!$D$19)*ETo!$K325+ETo!$L325)</f>
        <v>4.2787813502639356</v>
      </c>
      <c r="E326" s="79">
        <f>MIN(D326*Constantes!$D$17,0.8*(H325+Observaciones!$F325-F326-G326-Constantes!$D$14))</f>
        <v>2.1438346398632055</v>
      </c>
      <c r="F326" s="79">
        <f>IF(Observaciones!$F325&gt;0.05*Constantes!$D$18,((Observaciones!$F325-0.05*Constantes!$D$18)^2)/(Observaciones!$F325+0.95*Constantes!$D$18),0)</f>
        <v>0.51535540785704814</v>
      </c>
      <c r="G326" s="79">
        <f>MAX(0,H325+Observaciones!$F325-F326-Constantes!$D$13)</f>
        <v>0</v>
      </c>
      <c r="H326" s="79">
        <f>H325+Observaciones!$F325-F326-E326-G326-I325</f>
        <v>24.198396483430361</v>
      </c>
      <c r="I326" s="79">
        <f>MAX(0,(H326-Constantes!$D$14)*(1-EXP(-Constantes!$D$22)))</f>
        <v>0.56880868529408679</v>
      </c>
      <c r="J326" s="79">
        <f t="shared" si="36"/>
        <v>54.33551408888215</v>
      </c>
      <c r="K326" s="79">
        <f>MAX(0,(J326-Constantes!$D$13)*(1-EXP(-Constantes!$D$23)))</f>
        <v>0.10676490113614091</v>
      </c>
      <c r="L326" s="79">
        <f t="shared" si="37"/>
        <v>1.1909289942872758</v>
      </c>
      <c r="M326" s="79">
        <f>0.0526*F326*Observaciones!$F325^1.218</f>
        <v>0.42068781496161417</v>
      </c>
      <c r="N326" s="79">
        <f>M326*Constantes!$D$29</f>
        <v>6.2434286354691631E-3</v>
      </c>
      <c r="O326" s="79">
        <f t="shared" si="38"/>
        <v>524.24860469583325</v>
      </c>
      <c r="P326" s="16"/>
      <c r="Q326" s="78">
        <v>320</v>
      </c>
      <c r="R326" s="136">
        <f>ETo!$I325*((1-Constantes!$E$19)*ETo!$K325+ETo!$L325)</f>
        <v>4.6746495061559772</v>
      </c>
      <c r="S326" s="79">
        <f>MIN(R326*Constantes!$E$17,0.8*(V325+Observaciones!$F325-T326-U326-Constantes!$D$14))</f>
        <v>2.6941481350042613</v>
      </c>
      <c r="T326" s="79">
        <f>IF(Observaciones!$F325&gt;0.05*Constantes!$E$18,((Observaciones!$F325-0.05*Constantes!$E$18)^2)/(Observaciones!$F325+0.95*Constantes!$E$18),0)</f>
        <v>0</v>
      </c>
      <c r="U326" s="79">
        <f>MAX(0,V325+Observaciones!$F325-T326-Constantes!$D$13)</f>
        <v>0</v>
      </c>
      <c r="V326" s="79">
        <f>V325+Observaciones!$F325-T326-S326-U326-W325</f>
        <v>24.888824532058951</v>
      </c>
      <c r="W326" s="79">
        <f>MAX(0,(V326-Constantes!$D$14)*(1-EXP(-Constantes!$D$22)))</f>
        <v>0.59232719924363175</v>
      </c>
      <c r="X326" s="79">
        <f t="shared" si="39"/>
        <v>55.318685127932369</v>
      </c>
      <c r="Y326" s="79">
        <f>MAX(0,(X326-Constantes!$D$13)*(1-EXP(-Constantes!$D$23)))</f>
        <v>0.11645231955699986</v>
      </c>
      <c r="Z326" s="79">
        <f t="shared" si="40"/>
        <v>0.70877951880063161</v>
      </c>
      <c r="AA326" s="79">
        <f>0.0526*T326*Observaciones!$F325^1.218</f>
        <v>0</v>
      </c>
      <c r="AB326" s="79">
        <f>AA326*Constantes!$E$29</f>
        <v>0</v>
      </c>
      <c r="AC326" s="79">
        <f t="shared" si="41"/>
        <v>0</v>
      </c>
      <c r="AD326" s="16"/>
      <c r="AE326" s="78">
        <v>320</v>
      </c>
      <c r="AF326" s="136">
        <f>ETo!$I325*((1-Constantes!$F$19)*ETo!$K325+ETo!$L325)</f>
        <v>4.6180969124571138</v>
      </c>
      <c r="AG326" s="79">
        <f>MIN(AF326*Constantes!$F$17,0.8*(AJ325+Observaciones!$F325-AH326-AI326-Constantes!$D$14))</f>
        <v>2.4816175166348762</v>
      </c>
      <c r="AH326" s="79">
        <f>IF(Observaciones!$F325&gt;0.05*Constantes!$F$18,((Observaciones!$F325-0.05*Constantes!$F$18)^2)/(Observaciones!$F325+0.95*Constantes!$F$18),0)</f>
        <v>3.7076444137594922E-2</v>
      </c>
      <c r="AI326" s="79">
        <f>MAX(0,AJ325+Observaciones!$F325-AH326-Constantes!$D$13)</f>
        <v>0</v>
      </c>
      <c r="AJ326" s="79">
        <f>AJ325+Observaciones!$F325-AH326-AG326-AI326-AK325</f>
        <v>25.03900791063295</v>
      </c>
      <c r="AK326" s="79">
        <f>MAX(0,(AJ326-Constantes!$D$14)*(1-EXP(-Constantes!$D$22)))</f>
        <v>0.59744299645233179</v>
      </c>
      <c r="AL326" s="79">
        <f t="shared" si="42"/>
        <v>55.429493349016184</v>
      </c>
      <c r="AM326" s="79">
        <f>MAX(0,(AL326-Constantes!$D$13)*(1-EXP(-Constantes!$D$23)))</f>
        <v>0.11754413935180072</v>
      </c>
      <c r="AN326" s="79">
        <f t="shared" si="43"/>
        <v>0.75206357994172746</v>
      </c>
      <c r="AO326" s="79">
        <f>0.0526*AH326*Observaciones!$F325^1.218</f>
        <v>3.0265731246809188E-2</v>
      </c>
      <c r="AP326" s="79">
        <f>AO326*Constantes!$F$29</f>
        <v>2.6004797389482472E-4</v>
      </c>
      <c r="AQ326" s="79">
        <f t="shared" si="44"/>
        <v>34.577924105163312</v>
      </c>
      <c r="AR326" s="16"/>
      <c r="AS326" s="78">
        <v>320</v>
      </c>
      <c r="AT326" s="79">
        <f>0.0526*Observaciones!$F325^2.218</f>
        <v>7.7549089059795255</v>
      </c>
      <c r="AU326" s="79">
        <f>IF(Observaciones!$F325&gt;0.05*$AY$7,((Observaciones!$F325-0.05*$AY$7)^2)/(Observaciones!$F325+0.95*$AY$7),0)</f>
        <v>1.4230702891277449</v>
      </c>
      <c r="AV326" s="79">
        <f>0.0526*AU326*Observaciones!$F325^1.218</f>
        <v>1.1616611009464852</v>
      </c>
      <c r="AW326" s="30"/>
      <c r="AX326" s="30"/>
      <c r="AY326" s="110"/>
      <c r="AZ326" s="41"/>
    </row>
    <row r="327" spans="2:52" s="3" customFormat="1" x14ac:dyDescent="0.3">
      <c r="B327" s="40"/>
      <c r="C327" s="78">
        <v>321</v>
      </c>
      <c r="D327" s="136">
        <f>ETo!$I326*((1-Constantes!$D$19)*ETo!$K326+ETo!$L326)</f>
        <v>4.3411265164991635</v>
      </c>
      <c r="E327" s="79">
        <f>MIN(D327*Constantes!$D$17,0.8*(H326+Observaciones!$F326-F327-G327-Constantes!$D$14))</f>
        <v>2.1750719749971608</v>
      </c>
      <c r="F327" s="79">
        <f>IF(Observaciones!$F326&gt;0.05*Constantes!$D$18,((Observaciones!$F326-0.05*Constantes!$D$18)^2)/(Observaciones!$F326+0.95*Constantes!$D$18),0)</f>
        <v>0</v>
      </c>
      <c r="G327" s="79">
        <f>MAX(0,H326+Observaciones!$F326-F327-Constantes!$D$13)</f>
        <v>0</v>
      </c>
      <c r="H327" s="79">
        <f>H326+Observaciones!$F326-F327-E327-G327-I326</f>
        <v>21.954515823139115</v>
      </c>
      <c r="I327" s="79">
        <f>MAX(0,(H327-Constantes!$D$14)*(1-EXP(-Constantes!$D$22)))</f>
        <v>0.49237387255002546</v>
      </c>
      <c r="J327" s="79">
        <f t="shared" si="36"/>
        <v>54.228749187746011</v>
      </c>
      <c r="K327" s="79">
        <f>MAX(0,(J327-Constantes!$D$13)*(1-EXP(-Constantes!$D$23)))</f>
        <v>0.10571292113582829</v>
      </c>
      <c r="L327" s="79">
        <f t="shared" si="37"/>
        <v>0.59808679368585371</v>
      </c>
      <c r="M327" s="79">
        <f>0.0526*F327*Observaciones!$F326^1.218</f>
        <v>0</v>
      </c>
      <c r="N327" s="79">
        <f>M327*Constantes!$D$29</f>
        <v>0</v>
      </c>
      <c r="O327" s="79">
        <f t="shared" si="38"/>
        <v>0</v>
      </c>
      <c r="P327" s="16"/>
      <c r="Q327" s="78">
        <v>321</v>
      </c>
      <c r="R327" s="136">
        <f>ETo!$I326*((1-Constantes!$E$19)*ETo!$K326+ETo!$L326)</f>
        <v>4.7417843314493178</v>
      </c>
      <c r="S327" s="79">
        <f>MIN(R327*Constantes!$E$17,0.8*(V326+Observaciones!$F326-T327-U327-Constantes!$D$14))</f>
        <v>2.7328400549267506</v>
      </c>
      <c r="T327" s="79">
        <f>IF(Observaciones!$F326&gt;0.05*Constantes!$E$18,((Observaciones!$F326-0.05*Constantes!$E$18)^2)/(Observaciones!$F326+0.95*Constantes!$E$18),0)</f>
        <v>0</v>
      </c>
      <c r="U327" s="79">
        <f>MAX(0,V326+Observaciones!$F326-T327-Constantes!$D$13)</f>
        <v>0</v>
      </c>
      <c r="V327" s="79">
        <f>V326+Observaciones!$F326-T327-S327-U327-W326</f>
        <v>22.06365727788857</v>
      </c>
      <c r="W327" s="79">
        <f>MAX(0,(V327-Constantes!$D$14)*(1-EXP(-Constantes!$D$22)))</f>
        <v>0.49609163116527477</v>
      </c>
      <c r="X327" s="79">
        <f t="shared" si="39"/>
        <v>55.202232808375371</v>
      </c>
      <c r="Y327" s="79">
        <f>MAX(0,(X327-Constantes!$D$13)*(1-EXP(-Constantes!$D$23)))</f>
        <v>0.1153048871156232</v>
      </c>
      <c r="Z327" s="79">
        <f t="shared" si="40"/>
        <v>0.61139651828089803</v>
      </c>
      <c r="AA327" s="79">
        <f>0.0526*T327*Observaciones!$F326^1.218</f>
        <v>0</v>
      </c>
      <c r="AB327" s="79">
        <f>AA327*Constantes!$E$29</f>
        <v>0</v>
      </c>
      <c r="AC327" s="79">
        <f t="shared" si="41"/>
        <v>0</v>
      </c>
      <c r="AD327" s="16"/>
      <c r="AE327" s="78">
        <v>321</v>
      </c>
      <c r="AF327" s="136">
        <f>ETo!$I326*((1-Constantes!$F$19)*ETo!$K326+ETo!$L326)</f>
        <v>4.6845475007421529</v>
      </c>
      <c r="AG327" s="79">
        <f>MIN(AF327*Constantes!$F$17,0.8*(AJ326+Observaciones!$F326-AH327-AI327-Constantes!$D$14))</f>
        <v>2.5173259365760039</v>
      </c>
      <c r="AH327" s="79">
        <f>IF(Observaciones!$F326&gt;0.05*Constantes!$F$18,((Observaciones!$F326-0.05*Constantes!$F$18)^2)/(Observaciones!$F326+0.95*Constantes!$F$18),0)</f>
        <v>0</v>
      </c>
      <c r="AI327" s="79">
        <f>MAX(0,AJ326+Observaciones!$F326-AH327-Constantes!$D$13)</f>
        <v>0</v>
      </c>
      <c r="AJ327" s="79">
        <f>AJ326+Observaciones!$F326-AH327-AG327-AI327-AK326</f>
        <v>22.424238977604613</v>
      </c>
      <c r="AK327" s="79">
        <f>MAX(0,(AJ327-Constantes!$D$14)*(1-EXP(-Constantes!$D$22)))</f>
        <v>0.50837436758012211</v>
      </c>
      <c r="AL327" s="79">
        <f t="shared" si="42"/>
        <v>55.311949209664384</v>
      </c>
      <c r="AM327" s="79">
        <f>MAX(0,(AL327-Constantes!$D$13)*(1-EXP(-Constantes!$D$23)))</f>
        <v>0.11638594894993468</v>
      </c>
      <c r="AN327" s="79">
        <f t="shared" si="43"/>
        <v>0.62476031653005681</v>
      </c>
      <c r="AO327" s="79">
        <f>0.0526*AH327*Observaciones!$F326^1.218</f>
        <v>0</v>
      </c>
      <c r="AP327" s="79">
        <f>AO327*Constantes!$F$29</f>
        <v>0</v>
      </c>
      <c r="AQ327" s="79">
        <f t="shared" si="44"/>
        <v>0</v>
      </c>
      <c r="AR327" s="16"/>
      <c r="AS327" s="78">
        <v>321</v>
      </c>
      <c r="AT327" s="79">
        <f>0.0526*Observaciones!$F326^2.218</f>
        <v>1.1305797794095535E-2</v>
      </c>
      <c r="AU327" s="79">
        <f>IF(Observaciones!$F326&gt;0.05*$AY$7,((Observaciones!$F326-0.05*$AY$7)^2)/(Observaciones!$F326+0.95*$AY$7),0)</f>
        <v>0</v>
      </c>
      <c r="AV327" s="79">
        <f>0.0526*AU327*Observaciones!$F326^1.218</f>
        <v>0</v>
      </c>
      <c r="AW327" s="30"/>
      <c r="AX327" s="30"/>
      <c r="AY327" s="110"/>
      <c r="AZ327" s="41"/>
    </row>
    <row r="328" spans="2:52" s="3" customFormat="1" x14ac:dyDescent="0.3">
      <c r="B328" s="40"/>
      <c r="C328" s="78">
        <v>322</v>
      </c>
      <c r="D328" s="136">
        <f>ETo!$I327*((1-Constantes!$D$19)*ETo!$K327+ETo!$L327)</f>
        <v>4.3947231913060483</v>
      </c>
      <c r="E328" s="79">
        <f>MIN(D328*Constantes!$D$17,0.8*(H327+Observaciones!$F327-F328-G328-Constantes!$D$14))</f>
        <v>2.2019259781879046</v>
      </c>
      <c r="F328" s="79">
        <f>IF(Observaciones!$F327&gt;0.05*Constantes!$D$18,((Observaciones!$F327-0.05*Constantes!$D$18)^2)/(Observaciones!$F327+0.95*Constantes!$D$18),0)</f>
        <v>0</v>
      </c>
      <c r="G328" s="79">
        <f>MAX(0,H327+Observaciones!$F327-F328-Constantes!$D$13)</f>
        <v>0</v>
      </c>
      <c r="H328" s="79">
        <f>H327+Observaciones!$F327-F328-E328-G328-I327</f>
        <v>19.860215972401186</v>
      </c>
      <c r="I328" s="79">
        <f>MAX(0,(H328-Constantes!$D$14)*(1-EXP(-Constantes!$D$22)))</f>
        <v>0.42103433130174367</v>
      </c>
      <c r="J328" s="79">
        <f t="shared" ref="J328:J391" si="45">J327+G328-K327</f>
        <v>54.123036266610185</v>
      </c>
      <c r="K328" s="79">
        <f>MAX(0,(J328-Constantes!$D$13)*(1-EXP(-Constantes!$D$23)))</f>
        <v>0.10467130654502087</v>
      </c>
      <c r="L328" s="79">
        <f t="shared" ref="L328:L391" si="46">F328+I328+K328</f>
        <v>0.5257056378467645</v>
      </c>
      <c r="M328" s="79">
        <f>0.0526*F328*Observaciones!$F327^1.218</f>
        <v>0</v>
      </c>
      <c r="N328" s="79">
        <f>M328*Constantes!$D$29</f>
        <v>0</v>
      </c>
      <c r="O328" s="79">
        <f t="shared" ref="O328:O391" si="47">N328*1000000/(L328/1000*10000)</f>
        <v>0</v>
      </c>
      <c r="P328" s="16"/>
      <c r="Q328" s="78">
        <v>322</v>
      </c>
      <c r="R328" s="136">
        <f>ETo!$I327*((1-Constantes!$E$19)*ETo!$K327+ETo!$L327)</f>
        <v>4.7994185385537973</v>
      </c>
      <c r="S328" s="79">
        <f>MIN(R328*Constantes!$E$17,0.8*(V327+Observaciones!$F327-T328-U328-Constantes!$D$14))</f>
        <v>2.7660564685591531</v>
      </c>
      <c r="T328" s="79">
        <f>IF(Observaciones!$F327&gt;0.05*Constantes!$E$18,((Observaciones!$F327-0.05*Constantes!$E$18)^2)/(Observaciones!$F327+0.95*Constantes!$E$18),0)</f>
        <v>0</v>
      </c>
      <c r="U328" s="79">
        <f>MAX(0,V327+Observaciones!$F327-T328-Constantes!$D$13)</f>
        <v>0</v>
      </c>
      <c r="V328" s="79">
        <f>V327+Observaciones!$F327-T328-S328-U328-W327</f>
        <v>19.401509178164144</v>
      </c>
      <c r="W328" s="79">
        <f>MAX(0,(V328-Constantes!$D$14)*(1-EXP(-Constantes!$D$22)))</f>
        <v>0.40540909394291458</v>
      </c>
      <c r="X328" s="79">
        <f t="shared" ref="X328:X391" si="48">X327+U328-Y327</f>
        <v>55.08692792125975</v>
      </c>
      <c r="Y328" s="79">
        <f>MAX(0,(X328-Constantes!$D$13)*(1-EXP(-Constantes!$D$23)))</f>
        <v>0.11416876059938856</v>
      </c>
      <c r="Z328" s="79">
        <f t="shared" ref="Z328:Z391" si="49">T328+W328+Y328</f>
        <v>0.5195778545423031</v>
      </c>
      <c r="AA328" s="79">
        <f>0.0526*T328*Observaciones!$F327^1.218</f>
        <v>0</v>
      </c>
      <c r="AB328" s="79">
        <f>AA328*Constantes!$E$29</f>
        <v>0</v>
      </c>
      <c r="AC328" s="79">
        <f t="shared" ref="AC328:AC391" si="50">AB328*1000000/(Z328/1000*10000)</f>
        <v>0</v>
      </c>
      <c r="AD328" s="16"/>
      <c r="AE328" s="78">
        <v>322</v>
      </c>
      <c r="AF328" s="136">
        <f>ETo!$I327*((1-Constantes!$F$19)*ETo!$K327+ETo!$L327)</f>
        <v>4.7416049175184041</v>
      </c>
      <c r="AG328" s="79">
        <f>MIN(AF328*Constantes!$F$17,0.8*(AJ327+Observaciones!$F327-AH328-AI328-Constantes!$D$14))</f>
        <v>2.5479867666993252</v>
      </c>
      <c r="AH328" s="79">
        <f>IF(Observaciones!$F327&gt;0.05*Constantes!$F$18,((Observaciones!$F327-0.05*Constantes!$F$18)^2)/(Observaciones!$F327+0.95*Constantes!$F$18),0)</f>
        <v>0</v>
      </c>
      <c r="AI328" s="79">
        <f>MAX(0,AJ327+Observaciones!$F327-AH328-Constantes!$D$13)</f>
        <v>0</v>
      </c>
      <c r="AJ328" s="79">
        <f>AJ327+Observaciones!$F327-AH328-AG328-AI328-AK327</f>
        <v>19.967877843325169</v>
      </c>
      <c r="AK328" s="79">
        <f>MAX(0,(AJ328-Constantes!$D$14)*(1-EXP(-Constantes!$D$22)))</f>
        <v>0.42470168986023399</v>
      </c>
      <c r="AL328" s="79">
        <f t="shared" ref="AL328:AL391" si="51">AL327+AI328-AM327</f>
        <v>55.195563260714451</v>
      </c>
      <c r="AM328" s="79">
        <f>MAX(0,(AL328-Constantes!$D$13)*(1-EXP(-Constantes!$D$23)))</f>
        <v>0.11523917047395768</v>
      </c>
      <c r="AN328" s="79">
        <f t="shared" ref="AN328:AN391" si="52">AH328+AK328+AM328</f>
        <v>0.53994086033419164</v>
      </c>
      <c r="AO328" s="79">
        <f>0.0526*AH328*Observaciones!$F327^1.218</f>
        <v>0</v>
      </c>
      <c r="AP328" s="79">
        <f>AO328*Constantes!$F$29</f>
        <v>0</v>
      </c>
      <c r="AQ328" s="79">
        <f t="shared" ref="AQ328:AQ391" si="53">AP328*1000000/(AN328/1000*10000)</f>
        <v>0</v>
      </c>
      <c r="AR328" s="16"/>
      <c r="AS328" s="78">
        <v>322</v>
      </c>
      <c r="AT328" s="79">
        <f>0.0526*Observaciones!$F327^2.218</f>
        <v>1.6940460723560119E-2</v>
      </c>
      <c r="AU328" s="79">
        <f>IF(Observaciones!$F327&gt;0.05*$AY$7,((Observaciones!$F327-0.05*$AY$7)^2)/(Observaciones!$F327+0.95*$AY$7),0)</f>
        <v>0</v>
      </c>
      <c r="AV328" s="79">
        <f>0.0526*AU328*Observaciones!$F327^1.218</f>
        <v>0</v>
      </c>
      <c r="AW328" s="30"/>
      <c r="AX328" s="30"/>
      <c r="AY328" s="110"/>
      <c r="AZ328" s="41"/>
    </row>
    <row r="329" spans="2:52" s="3" customFormat="1" x14ac:dyDescent="0.3">
      <c r="B329" s="40"/>
      <c r="C329" s="78">
        <v>323</v>
      </c>
      <c r="D329" s="136">
        <f>ETo!$I328*((1-Constantes!$D$19)*ETo!$K328+ETo!$L328)</f>
        <v>4.173299607397575</v>
      </c>
      <c r="E329" s="79">
        <f>MIN(D329*Constantes!$D$17,0.8*(H328+Observaciones!$F328-F329-G329-Constantes!$D$14))</f>
        <v>2.0909842145391591</v>
      </c>
      <c r="F329" s="79">
        <f>IF(Observaciones!$F328&gt;0.05*Constantes!$D$18,((Observaciones!$F328-0.05*Constantes!$D$18)^2)/(Observaciones!$F328+0.95*Constantes!$D$18),0)</f>
        <v>1.7580649863211332E-3</v>
      </c>
      <c r="G329" s="79">
        <f>MAX(0,H328+Observaciones!$F328-F329-Constantes!$D$13)</f>
        <v>0</v>
      </c>
      <c r="H329" s="79">
        <f>H328+Observaciones!$F328-F329-E329-G329-I328</f>
        <v>21.04643936157396</v>
      </c>
      <c r="I329" s="79">
        <f>MAX(0,(H329-Constantes!$D$14)*(1-EXP(-Constantes!$D$22)))</f>
        <v>0.46144145465217995</v>
      </c>
      <c r="J329" s="79">
        <f t="shared" si="45"/>
        <v>54.018364960065163</v>
      </c>
      <c r="K329" s="79">
        <f>MAX(0,(J329-Constantes!$D$13)*(1-EXP(-Constantes!$D$23)))</f>
        <v>0.10363995523086988</v>
      </c>
      <c r="L329" s="79">
        <f t="shared" si="46"/>
        <v>0.56683947486937103</v>
      </c>
      <c r="M329" s="79">
        <f>0.0526*F329*Observaciones!$F328^1.218</f>
        <v>4.5508274461341372E-4</v>
      </c>
      <c r="N329" s="79">
        <f>M329*Constantes!$D$29</f>
        <v>6.753883849682075E-6</v>
      </c>
      <c r="O329" s="79">
        <f t="shared" si="47"/>
        <v>1.19149850162403</v>
      </c>
      <c r="P329" s="16"/>
      <c r="Q329" s="78">
        <v>323</v>
      </c>
      <c r="R329" s="136">
        <f>ETo!$I328*((1-Constantes!$E$19)*ETo!$K328+ETo!$L328)</f>
        <v>4.5607705572244672</v>
      </c>
      <c r="S329" s="79">
        <f>MIN(R329*Constantes!$E$17,0.8*(V328+Observaciones!$F328-T329-U329-Constantes!$D$14))</f>
        <v>2.6285161004579187</v>
      </c>
      <c r="T329" s="79">
        <f>IF(Observaciones!$F328&gt;0.05*Constantes!$E$18,((Observaciones!$F328-0.05*Constantes!$E$18)^2)/(Observaciones!$F328+0.95*Constantes!$E$18),0)</f>
        <v>0</v>
      </c>
      <c r="U329" s="79">
        <f>MAX(0,V328+Observaciones!$F328-T329-Constantes!$D$13)</f>
        <v>0</v>
      </c>
      <c r="V329" s="79">
        <f>V328+Observaciones!$F328-T329-S329-U329-W328</f>
        <v>20.06758398376331</v>
      </c>
      <c r="W329" s="79">
        <f>MAX(0,(V329-Constantes!$D$14)*(1-EXP(-Constantes!$D$22)))</f>
        <v>0.42809804703229198</v>
      </c>
      <c r="X329" s="79">
        <f t="shared" si="48"/>
        <v>54.97275916066036</v>
      </c>
      <c r="Y329" s="79">
        <f>MAX(0,(X329-Constantes!$D$13)*(1-EXP(-Constantes!$D$23)))</f>
        <v>0.11304382860832259</v>
      </c>
      <c r="Z329" s="79">
        <f t="shared" si="49"/>
        <v>0.54114187564061456</v>
      </c>
      <c r="AA329" s="79">
        <f>0.0526*T329*Observaciones!$F328^1.218</f>
        <v>0</v>
      </c>
      <c r="AB329" s="79">
        <f>AA329*Constantes!$E$29</f>
        <v>0</v>
      </c>
      <c r="AC329" s="79">
        <f t="shared" si="50"/>
        <v>0</v>
      </c>
      <c r="AD329" s="16"/>
      <c r="AE329" s="78">
        <v>323</v>
      </c>
      <c r="AF329" s="136">
        <f>ETo!$I328*((1-Constantes!$F$19)*ETo!$K328+ETo!$L328)</f>
        <v>4.5054175643920544</v>
      </c>
      <c r="AG329" s="79">
        <f>MIN(AF329*Constantes!$F$17,0.8*(AJ328+Observaciones!$F328-AH329-AI329-Constantes!$D$14))</f>
        <v>2.4210672403583069</v>
      </c>
      <c r="AH329" s="79">
        <f>IF(Observaciones!$F328&gt;0.05*Constantes!$F$18,((Observaciones!$F328-0.05*Constantes!$F$18)^2)/(Observaciones!$F328+0.95*Constantes!$F$18),0)</f>
        <v>0</v>
      </c>
      <c r="AI329" s="79">
        <f>MAX(0,AJ328+Observaciones!$F328-AH329-Constantes!$D$13)</f>
        <v>0</v>
      </c>
      <c r="AJ329" s="79">
        <f>AJ328+Observaciones!$F328-AH329-AG329-AI329-AK328</f>
        <v>20.822108913106625</v>
      </c>
      <c r="AK329" s="79">
        <f>MAX(0,(AJ329-Constantes!$D$14)*(1-EXP(-Constantes!$D$22)))</f>
        <v>0.45379993604344676</v>
      </c>
      <c r="AL329" s="79">
        <f t="shared" si="51"/>
        <v>55.080324090240495</v>
      </c>
      <c r="AM329" s="79">
        <f>MAX(0,(AL329-Constantes!$D$13)*(1-EXP(-Constantes!$D$23)))</f>
        <v>0.11410369147944584</v>
      </c>
      <c r="AN329" s="79">
        <f t="shared" si="52"/>
        <v>0.56790362752289258</v>
      </c>
      <c r="AO329" s="79">
        <f>0.0526*AH329*Observaciones!$F328^1.218</f>
        <v>0</v>
      </c>
      <c r="AP329" s="79">
        <f>AO329*Constantes!$F$29</f>
        <v>0</v>
      </c>
      <c r="AQ329" s="79">
        <f t="shared" si="53"/>
        <v>0</v>
      </c>
      <c r="AR329" s="16"/>
      <c r="AS329" s="78">
        <v>323</v>
      </c>
      <c r="AT329" s="79">
        <f>0.0526*Observaciones!$F328^2.218</f>
        <v>0.95776104306195564</v>
      </c>
      <c r="AU329" s="79">
        <f>IF(Observaciones!$F328&gt;0.05*$AY$7,((Observaciones!$F328-0.05*$AY$7)^2)/(Observaciones!$F328+0.95*$AY$7),0)</f>
        <v>0.10582673876477437</v>
      </c>
      <c r="AV329" s="79">
        <f>0.0526*AU329*Observaciones!$F328^1.218</f>
        <v>2.7393710190052805E-2</v>
      </c>
      <c r="AW329" s="30"/>
      <c r="AX329" s="30"/>
      <c r="AY329" s="110"/>
      <c r="AZ329" s="41"/>
    </row>
    <row r="330" spans="2:52" s="3" customFormat="1" x14ac:dyDescent="0.3">
      <c r="B330" s="40"/>
      <c r="C330" s="78">
        <v>324</v>
      </c>
      <c r="D330" s="136">
        <f>ETo!$I329*((1-Constantes!$D$19)*ETo!$K329+ETo!$L329)</f>
        <v>4.2047467201233051</v>
      </c>
      <c r="E330" s="79">
        <f>MIN(D330*Constantes!$D$17,0.8*(H329+Observaciones!$F329-F330-G330-Constantes!$D$14))</f>
        <v>2.1067404320380843</v>
      </c>
      <c r="F330" s="79">
        <f>IF(Observaciones!$F329&gt;0.05*Constantes!$D$18,((Observaciones!$F329-0.05*Constantes!$D$18)^2)/(Observaciones!$F329+0.95*Constantes!$D$18),0)</f>
        <v>1.3566626442003102</v>
      </c>
      <c r="G330" s="79">
        <f>MAX(0,H329+Observaciones!$F329-F330-Constantes!$D$13)</f>
        <v>0</v>
      </c>
      <c r="H330" s="79">
        <f>H329+Observaciones!$F329-F330-E330-G330-I329</f>
        <v>30.721594830683383</v>
      </c>
      <c r="I330" s="79">
        <f>MAX(0,(H330-Constantes!$D$14)*(1-EXP(-Constantes!$D$22)))</f>
        <v>0.79101276815290444</v>
      </c>
      <c r="J330" s="79">
        <f t="shared" si="45"/>
        <v>53.914725004834295</v>
      </c>
      <c r="K330" s="79">
        <f>MAX(0,(J330-Constantes!$D$13)*(1-EXP(-Constantes!$D$23)))</f>
        <v>0.10261876606686603</v>
      </c>
      <c r="L330" s="79">
        <f t="shared" si="46"/>
        <v>2.2502941784200807</v>
      </c>
      <c r="M330" s="79">
        <f>0.0526*F330*Observaciones!$F329^1.218</f>
        <v>1.7143835914929357</v>
      </c>
      <c r="N330" s="79">
        <f>M330*Constantes!$D$29</f>
        <v>2.5443170034012322E-2</v>
      </c>
      <c r="O330" s="79">
        <f t="shared" si="47"/>
        <v>1130.6597278705947</v>
      </c>
      <c r="P330" s="16"/>
      <c r="Q330" s="78">
        <v>324</v>
      </c>
      <c r="R330" s="136">
        <f>ETo!$I329*((1-Constantes!$E$19)*ETo!$K329+ETo!$L329)</f>
        <v>4.5947292277803635</v>
      </c>
      <c r="S330" s="79">
        <f>MIN(R330*Constantes!$E$17,0.8*(V329+Observaciones!$F329-T330-U330-Constantes!$D$14))</f>
        <v>2.648087554708106</v>
      </c>
      <c r="T330" s="79">
        <f>IF(Observaciones!$F329&gt;0.05*Constantes!$E$18,((Observaciones!$F329-0.05*Constantes!$E$18)^2)/(Observaciones!$F329+0.95*Constantes!$E$18),0)</f>
        <v>2.9383753114681371E-2</v>
      </c>
      <c r="U330" s="79">
        <f>MAX(0,V329+Observaciones!$F329-T330-Constantes!$D$13)</f>
        <v>0</v>
      </c>
      <c r="V330" s="79">
        <f>V329+Observaciones!$F329-T330-S330-U330-W329</f>
        <v>30.56201462890823</v>
      </c>
      <c r="W330" s="79">
        <f>MAX(0,(V330-Constantes!$D$14)*(1-EXP(-Constantes!$D$22)))</f>
        <v>0.78557688064952891</v>
      </c>
      <c r="X330" s="79">
        <f t="shared" si="48"/>
        <v>54.859715332052041</v>
      </c>
      <c r="Y330" s="79">
        <f>MAX(0,(X330-Constantes!$D$13)*(1-EXP(-Constantes!$D$23)))</f>
        <v>0.11192998084010256</v>
      </c>
      <c r="Z330" s="79">
        <f t="shared" si="49"/>
        <v>0.92689061460431277</v>
      </c>
      <c r="AA330" s="79">
        <f>0.0526*T330*Observaciones!$F329^1.218</f>
        <v>3.7131577560302713E-2</v>
      </c>
      <c r="AB330" s="79">
        <f>AA330*Constantes!$E$29</f>
        <v>1.2413572581378019E-4</v>
      </c>
      <c r="AC330" s="79">
        <f t="shared" si="50"/>
        <v>13.392705013716578</v>
      </c>
      <c r="AD330" s="16"/>
      <c r="AE330" s="78">
        <v>324</v>
      </c>
      <c r="AF330" s="136">
        <f>ETo!$I329*((1-Constantes!$F$19)*ETo!$K329+ETo!$L329)</f>
        <v>4.5390174409722119</v>
      </c>
      <c r="AG330" s="79">
        <f>MIN(AF330*Constantes!$F$17,0.8*(AJ329+Observaciones!$F329-AH330-AI330-Constantes!$D$14))</f>
        <v>2.4391227389454349</v>
      </c>
      <c r="AH330" s="79">
        <f>IF(Observaciones!$F329&gt;0.05*Constantes!$F$18,((Observaciones!$F329-0.05*Constantes!$F$18)^2)/(Observaciones!$F329+0.95*Constantes!$F$18),0)</f>
        <v>0.27536543067934727</v>
      </c>
      <c r="AI330" s="79">
        <f>MAX(0,AJ329+Observaciones!$F329-AH330-Constantes!$D$13)</f>
        <v>0</v>
      </c>
      <c r="AJ330" s="79">
        <f>AJ329+Observaciones!$F329-AH330-AG330-AI330-AK329</f>
        <v>31.253820807438395</v>
      </c>
      <c r="AK330" s="79">
        <f>MAX(0,(AJ330-Constantes!$D$14)*(1-EXP(-Constantes!$D$22)))</f>
        <v>0.80914233876274</v>
      </c>
      <c r="AL330" s="79">
        <f t="shared" si="51"/>
        <v>54.966220398761052</v>
      </c>
      <c r="AM330" s="79">
        <f>MAX(0,(AL330-Constantes!$D$13)*(1-EXP(-Constantes!$D$23)))</f>
        <v>0.11297940062991696</v>
      </c>
      <c r="AN330" s="79">
        <f t="shared" si="52"/>
        <v>1.1974871700720042</v>
      </c>
      <c r="AO330" s="79">
        <f>0.0526*AH330*Observaciones!$F329^1.218</f>
        <v>0.34797300422414801</v>
      </c>
      <c r="AP330" s="79">
        <f>AO330*Constantes!$F$29</f>
        <v>2.9898393658710954E-3</v>
      </c>
      <c r="AQ330" s="79">
        <f t="shared" si="53"/>
        <v>249.67610848735174</v>
      </c>
      <c r="AR330" s="16"/>
      <c r="AS330" s="78">
        <v>324</v>
      </c>
      <c r="AT330" s="79">
        <f>0.0526*Observaciones!$F329^2.218</f>
        <v>17.186009317775095</v>
      </c>
      <c r="AU330" s="79">
        <f>IF(Observaciones!$F329&gt;0.05*$AY$7,((Observaciones!$F329-0.05*$AY$7)^2)/(Observaciones!$F329+0.95*$AY$7),0)</f>
        <v>3.0288166090580324</v>
      </c>
      <c r="AV330" s="79">
        <f>0.0526*AU330*Observaciones!$F329^1.218</f>
        <v>3.8274463577281841</v>
      </c>
      <c r="AW330" s="30"/>
      <c r="AX330" s="30"/>
      <c r="AY330" s="110"/>
      <c r="AZ330" s="41"/>
    </row>
    <row r="331" spans="2:52" s="3" customFormat="1" x14ac:dyDescent="0.3">
      <c r="B331" s="40"/>
      <c r="C331" s="78">
        <v>325</v>
      </c>
      <c r="D331" s="136">
        <f>ETo!$I330*((1-Constantes!$D$19)*ETo!$K330+ETo!$L330)</f>
        <v>4.3102895456224877</v>
      </c>
      <c r="E331" s="79">
        <f>MIN(D331*Constantes!$D$17,0.8*(H330+Observaciones!$F330-F331-G331-Constantes!$D$14))</f>
        <v>2.1596214621192842</v>
      </c>
      <c r="F331" s="79">
        <f>IF(Observaciones!$F330&gt;0.05*Constantes!$D$18,((Observaciones!$F330-0.05*Constantes!$D$18)^2)/(Observaciones!$F330+0.95*Constantes!$D$18),0)</f>
        <v>0.17779707735904537</v>
      </c>
      <c r="G331" s="79">
        <f>MAX(0,H330+Observaciones!$F330-F331-Constantes!$D$13)</f>
        <v>0</v>
      </c>
      <c r="H331" s="79">
        <f>H330+Observaciones!$F330-F331-E331-G331-I330</f>
        <v>34.493163523052154</v>
      </c>
      <c r="I331" s="79">
        <f>MAX(0,(H331-Constantes!$D$14)*(1-EXP(-Constantes!$D$22)))</f>
        <v>0.91948624352710451</v>
      </c>
      <c r="J331" s="79">
        <f t="shared" si="45"/>
        <v>53.812106238767427</v>
      </c>
      <c r="K331" s="79">
        <f>MAX(0,(J331-Constantes!$D$13)*(1-EXP(-Constantes!$D$23)))</f>
        <v>0.10160763892292335</v>
      </c>
      <c r="L331" s="79">
        <f t="shared" si="46"/>
        <v>1.1988909598090731</v>
      </c>
      <c r="M331" s="79">
        <f>0.0526*F331*Observaciones!$F330^1.218</f>
        <v>9.8316985553096412E-2</v>
      </c>
      <c r="N331" s="79">
        <f>M331*Constantes!$D$29</f>
        <v>1.4591225633935219E-3</v>
      </c>
      <c r="O331" s="79">
        <f t="shared" si="47"/>
        <v>121.70602767960577</v>
      </c>
      <c r="P331" s="16"/>
      <c r="Q331" s="78">
        <v>325</v>
      </c>
      <c r="R331" s="136">
        <f>ETo!$I330*((1-Constantes!$E$19)*ETo!$K330+ETo!$L330)</f>
        <v>4.708547082493844</v>
      </c>
      <c r="S331" s="79">
        <f>MIN(R331*Constantes!$E$17,0.8*(V330+Observaciones!$F330-T331-U331-Constantes!$D$14))</f>
        <v>2.7136843787272538</v>
      </c>
      <c r="T331" s="79">
        <f>IF(Observaciones!$F330&gt;0.05*Constantes!$E$18,((Observaciones!$F330-0.05*Constantes!$E$18)^2)/(Observaciones!$F330+0.95*Constantes!$E$18),0)</f>
        <v>0</v>
      </c>
      <c r="U331" s="79">
        <f>MAX(0,V330+Observaciones!$F330-T331-Constantes!$D$13)</f>
        <v>0</v>
      </c>
      <c r="V331" s="79">
        <f>V330+Observaciones!$F330-T331-S331-U331-W330</f>
        <v>33.962753369531448</v>
      </c>
      <c r="W331" s="79">
        <f>MAX(0,(V331-Constantes!$D$14)*(1-EXP(-Constantes!$D$22)))</f>
        <v>0.90141852652265309</v>
      </c>
      <c r="X331" s="79">
        <f t="shared" si="48"/>
        <v>54.747785351211938</v>
      </c>
      <c r="Y331" s="79">
        <f>MAX(0,(X331-Constantes!$D$13)*(1-EXP(-Constantes!$D$23)))</f>
        <v>0.11082710807924064</v>
      </c>
      <c r="Z331" s="79">
        <f t="shared" si="49"/>
        <v>1.0122456346018938</v>
      </c>
      <c r="AA331" s="79">
        <f>0.0526*T331*Observaciones!$F330^1.218</f>
        <v>0</v>
      </c>
      <c r="AB331" s="79">
        <f>AA331*Constantes!$E$29</f>
        <v>0</v>
      </c>
      <c r="AC331" s="79">
        <f t="shared" si="50"/>
        <v>0</v>
      </c>
      <c r="AD331" s="16"/>
      <c r="AE331" s="78">
        <v>325</v>
      </c>
      <c r="AF331" s="136">
        <f>ETo!$I330*((1-Constantes!$F$19)*ETo!$K330+ETo!$L330)</f>
        <v>4.651653148655079</v>
      </c>
      <c r="AG331" s="79">
        <f>MIN(AF331*Constantes!$F$17,0.8*(AJ330+Observaciones!$F330-AH331-AI331-Constantes!$D$14))</f>
        <v>2.4996495642769645</v>
      </c>
      <c r="AH331" s="79">
        <f>IF(Observaciones!$F330&gt;0.05*Constantes!$F$18,((Observaciones!$F330-0.05*Constantes!$F$18)^2)/(Observaciones!$F330+0.95*Constantes!$F$18),0)</f>
        <v>0</v>
      </c>
      <c r="AI331" s="79">
        <f>MAX(0,AJ330+Observaciones!$F330-AH331-Constantes!$D$13)</f>
        <v>0</v>
      </c>
      <c r="AJ331" s="79">
        <f>AJ330+Observaciones!$F330-AH331-AG331-AI331-AK330</f>
        <v>34.845028904398688</v>
      </c>
      <c r="AK331" s="79">
        <f>MAX(0,(AJ331-Constantes!$D$14)*(1-EXP(-Constantes!$D$22)))</f>
        <v>0.93147207014002664</v>
      </c>
      <c r="AL331" s="79">
        <f t="shared" si="51"/>
        <v>54.853240998131135</v>
      </c>
      <c r="AM331" s="79">
        <f>MAX(0,(AL331-Constantes!$D$13)*(1-EXP(-Constantes!$D$23)))</f>
        <v>0.11186618768591367</v>
      </c>
      <c r="AN331" s="79">
        <f t="shared" si="52"/>
        <v>1.0433382578259403</v>
      </c>
      <c r="AO331" s="79">
        <f>0.0526*AH331*Observaciones!$F330^1.218</f>
        <v>0</v>
      </c>
      <c r="AP331" s="79">
        <f>AO331*Constantes!$F$29</f>
        <v>0</v>
      </c>
      <c r="AQ331" s="79">
        <f t="shared" si="53"/>
        <v>0</v>
      </c>
      <c r="AR331" s="16"/>
      <c r="AS331" s="78">
        <v>325</v>
      </c>
      <c r="AT331" s="79">
        <f>0.0526*Observaciones!$F330^2.218</f>
        <v>3.8155137890507769</v>
      </c>
      <c r="AU331" s="79">
        <f>IF(Observaciones!$F330&gt;0.05*$AY$7,((Observaciones!$F330-0.05*$AY$7)^2)/(Observaciones!$F330+0.95*$AY$7),0)</f>
        <v>0.67103148649911282</v>
      </c>
      <c r="AV331" s="79">
        <f>0.0526*AU331*Observaciones!$F330^1.218</f>
        <v>0.37106230284414565</v>
      </c>
      <c r="AW331" s="30"/>
      <c r="AX331" s="30"/>
      <c r="AY331" s="110"/>
      <c r="AZ331" s="41"/>
    </row>
    <row r="332" spans="2:52" s="3" customFormat="1" x14ac:dyDescent="0.3">
      <c r="B332" s="40"/>
      <c r="C332" s="78">
        <v>326</v>
      </c>
      <c r="D332" s="136">
        <f>ETo!$I331*((1-Constantes!$D$19)*ETo!$K331+ETo!$L331)</f>
        <v>4.332906058690642</v>
      </c>
      <c r="E332" s="79">
        <f>MIN(D332*Constantes!$D$17,0.8*(H331+Observaciones!$F331-F332-G332-Constantes!$D$14))</f>
        <v>2.1709532082823446</v>
      </c>
      <c r="F332" s="79">
        <f>IF(Observaciones!$F331&gt;0.05*Constantes!$D$18,((Observaciones!$F331-0.05*Constantes!$D$18)^2)/(Observaciones!$F331+0.95*Constantes!$D$18),0)</f>
        <v>0</v>
      </c>
      <c r="G332" s="79">
        <f>MAX(0,H331+Observaciones!$F331-F332-Constantes!$D$13)</f>
        <v>0</v>
      </c>
      <c r="H332" s="79">
        <f>H331+Observaciones!$F331-F332-E332-G332-I331</f>
        <v>31.402724071242709</v>
      </c>
      <c r="I332" s="79">
        <f>MAX(0,(H332-Constantes!$D$14)*(1-EXP(-Constantes!$D$22)))</f>
        <v>0.81421453056298709</v>
      </c>
      <c r="J332" s="79">
        <f t="shared" si="45"/>
        <v>53.710498599844506</v>
      </c>
      <c r="K332" s="79">
        <f>MAX(0,(J332-Constantes!$D$13)*(1-EXP(-Constantes!$D$23)))</f>
        <v>0.10060647465556172</v>
      </c>
      <c r="L332" s="79">
        <f t="shared" si="46"/>
        <v>0.91482100521854881</v>
      </c>
      <c r="M332" s="79">
        <f>0.0526*F332*Observaciones!$F331^1.218</f>
        <v>0</v>
      </c>
      <c r="N332" s="79">
        <f>M332*Constantes!$D$29</f>
        <v>0</v>
      </c>
      <c r="O332" s="79">
        <f t="shared" si="47"/>
        <v>0</v>
      </c>
      <c r="P332" s="16"/>
      <c r="Q332" s="78">
        <v>326</v>
      </c>
      <c r="R332" s="136">
        <f>ETo!$I331*((1-Constantes!$E$19)*ETo!$K331+ETo!$L331)</f>
        <v>4.7328942075743807</v>
      </c>
      <c r="S332" s="79">
        <f>MIN(R332*Constantes!$E$17,0.8*(V331+Observaciones!$F331-T332-U332-Constantes!$D$14))</f>
        <v>2.7277163957890811</v>
      </c>
      <c r="T332" s="79">
        <f>IF(Observaciones!$F331&gt;0.05*Constantes!$E$18,((Observaciones!$F331-0.05*Constantes!$E$18)^2)/(Observaciones!$F331+0.95*Constantes!$E$18),0)</f>
        <v>0</v>
      </c>
      <c r="U332" s="79">
        <f>MAX(0,V331+Observaciones!$F331-T332-Constantes!$D$13)</f>
        <v>0</v>
      </c>
      <c r="V332" s="79">
        <f>V331+Observaciones!$F331-T332-S332-U332-W331</f>
        <v>30.333618447219713</v>
      </c>
      <c r="W332" s="79">
        <f>MAX(0,(V332-Constantes!$D$14)*(1-EXP(-Constantes!$D$22)))</f>
        <v>0.77779686824167005</v>
      </c>
      <c r="X332" s="79">
        <f t="shared" si="48"/>
        <v>54.636958243132696</v>
      </c>
      <c r="Y332" s="79">
        <f>MAX(0,(X332-Constantes!$D$13)*(1-EXP(-Constantes!$D$23)))</f>
        <v>0.10973510218637529</v>
      </c>
      <c r="Z332" s="79">
        <f t="shared" si="49"/>
        <v>0.88753197042804532</v>
      </c>
      <c r="AA332" s="79">
        <f>0.0526*T332*Observaciones!$F331^1.218</f>
        <v>0</v>
      </c>
      <c r="AB332" s="79">
        <f>AA332*Constantes!$E$29</f>
        <v>0</v>
      </c>
      <c r="AC332" s="79">
        <f t="shared" si="50"/>
        <v>0</v>
      </c>
      <c r="AD332" s="16"/>
      <c r="AE332" s="78">
        <v>326</v>
      </c>
      <c r="AF332" s="136">
        <f>ETo!$I331*((1-Constantes!$F$19)*ETo!$K331+ETo!$L331)</f>
        <v>4.6757530434481316</v>
      </c>
      <c r="AG332" s="79">
        <f>MIN(AF332*Constantes!$F$17,0.8*(AJ331+Observaciones!$F331-AH332-AI332-Constantes!$D$14))</f>
        <v>2.5126000766203003</v>
      </c>
      <c r="AH332" s="79">
        <f>IF(Observaciones!$F331&gt;0.05*Constantes!$F$18,((Observaciones!$F331-0.05*Constantes!$F$18)^2)/(Observaciones!$F331+0.95*Constantes!$F$18),0)</f>
        <v>0</v>
      </c>
      <c r="AI332" s="79">
        <f>MAX(0,AJ331+Observaciones!$F331-AH332-Constantes!$D$13)</f>
        <v>0</v>
      </c>
      <c r="AJ332" s="79">
        <f>AJ331+Observaciones!$F331-AH332-AG332-AI332-AK331</f>
        <v>31.400956757638358</v>
      </c>
      <c r="AK332" s="79">
        <f>MAX(0,(AJ332-Constantes!$D$14)*(1-EXP(-Constantes!$D$22)))</f>
        <v>0.81415432937368182</v>
      </c>
      <c r="AL332" s="79">
        <f t="shared" si="51"/>
        <v>54.741374810445222</v>
      </c>
      <c r="AM332" s="79">
        <f>MAX(0,(AL332-Constantes!$D$13)*(1-EXP(-Constantes!$D$23)))</f>
        <v>0.11076394349419433</v>
      </c>
      <c r="AN332" s="79">
        <f t="shared" si="52"/>
        <v>0.9249182728678762</v>
      </c>
      <c r="AO332" s="79">
        <f>0.0526*AH332*Observaciones!$F331^1.218</f>
        <v>0</v>
      </c>
      <c r="AP332" s="79">
        <f>AO332*Constantes!$F$29</f>
        <v>0</v>
      </c>
      <c r="AQ332" s="79">
        <f t="shared" si="53"/>
        <v>0</v>
      </c>
      <c r="AR332" s="16"/>
      <c r="AS332" s="78">
        <v>326</v>
      </c>
      <c r="AT332" s="79">
        <f>0.0526*Observaciones!$F331^2.218</f>
        <v>0</v>
      </c>
      <c r="AU332" s="79">
        <f>IF(Observaciones!$F331&gt;0.05*$AY$7,((Observaciones!$F331-0.05*$AY$7)^2)/(Observaciones!$F331+0.95*$AY$7),0)</f>
        <v>0</v>
      </c>
      <c r="AV332" s="79">
        <f>0.0526*AU332*Observaciones!$F331^1.218</f>
        <v>0</v>
      </c>
      <c r="AW332" s="30"/>
      <c r="AX332" s="30"/>
      <c r="AY332" s="110"/>
      <c r="AZ332" s="41"/>
    </row>
    <row r="333" spans="2:52" s="3" customFormat="1" x14ac:dyDescent="0.3">
      <c r="B333" s="40"/>
      <c r="C333" s="78">
        <v>327</v>
      </c>
      <c r="D333" s="136">
        <f>ETo!$I332*((1-Constantes!$D$19)*ETo!$K332+ETo!$L332)</f>
        <v>4.3685669458940835</v>
      </c>
      <c r="E333" s="79">
        <f>MIN(D333*Constantes!$D$17,0.8*(H332+Observaciones!$F332-F333-G333-Constantes!$D$14))</f>
        <v>2.1888206894683782</v>
      </c>
      <c r="F333" s="79">
        <f>IF(Observaciones!$F332&gt;0.05*Constantes!$D$18,((Observaciones!$F332-0.05*Constantes!$D$18)^2)/(Observaciones!$F332+0.95*Constantes!$D$18),0)</f>
        <v>0</v>
      </c>
      <c r="G333" s="79">
        <f>MAX(0,H332+Observaciones!$F332-F333-Constantes!$D$13)</f>
        <v>0</v>
      </c>
      <c r="H333" s="79">
        <f>H332+Observaciones!$F332-F333-E333-G333-I332</f>
        <v>28.399688851211344</v>
      </c>
      <c r="I333" s="79">
        <f>MAX(0,(H333-Constantes!$D$14)*(1-EXP(-Constantes!$D$22)))</f>
        <v>0.71192012660073478</v>
      </c>
      <c r="J333" s="79">
        <f t="shared" si="45"/>
        <v>53.609892125188942</v>
      </c>
      <c r="K333" s="79">
        <f>MAX(0,(J333-Constantes!$D$13)*(1-EXP(-Constantes!$D$23)))</f>
        <v>9.9615175098185099E-2</v>
      </c>
      <c r="L333" s="79">
        <f t="shared" si="46"/>
        <v>0.81153530169891985</v>
      </c>
      <c r="M333" s="79">
        <f>0.0526*F333*Observaciones!$F332^1.218</f>
        <v>0</v>
      </c>
      <c r="N333" s="79">
        <f>M333*Constantes!$D$29</f>
        <v>0</v>
      </c>
      <c r="O333" s="79">
        <f t="shared" si="47"/>
        <v>0</v>
      </c>
      <c r="P333" s="16"/>
      <c r="Q333" s="78">
        <v>327</v>
      </c>
      <c r="R333" s="136">
        <f>ETo!$I332*((1-Constantes!$E$19)*ETo!$K332+ETo!$L332)</f>
        <v>4.7712622814691166</v>
      </c>
      <c r="S333" s="79">
        <f>MIN(R333*Constantes!$E$17,0.8*(V332+Observaciones!$F332-T333-U333-Constantes!$D$14))</f>
        <v>2.749829128431621</v>
      </c>
      <c r="T333" s="79">
        <f>IF(Observaciones!$F332&gt;0.05*Constantes!$E$18,((Observaciones!$F332-0.05*Constantes!$E$18)^2)/(Observaciones!$F332+0.95*Constantes!$E$18),0)</f>
        <v>0</v>
      </c>
      <c r="U333" s="79">
        <f>MAX(0,V332+Observaciones!$F332-T333-Constantes!$D$13)</f>
        <v>0</v>
      </c>
      <c r="V333" s="79">
        <f>V332+Observaciones!$F332-T333-S333-U333-W332</f>
        <v>26.805992450546423</v>
      </c>
      <c r="W333" s="79">
        <f>MAX(0,(V333-Constantes!$D$14)*(1-EXP(-Constantes!$D$22)))</f>
        <v>0.65763297661482745</v>
      </c>
      <c r="X333" s="79">
        <f t="shared" si="48"/>
        <v>54.527223140946319</v>
      </c>
      <c r="Y333" s="79">
        <f>MAX(0,(X333-Constantes!$D$13)*(1-EXP(-Constantes!$D$23)))</f>
        <v>0.10865385608766789</v>
      </c>
      <c r="Z333" s="79">
        <f t="shared" si="49"/>
        <v>0.76628683270249531</v>
      </c>
      <c r="AA333" s="79">
        <f>0.0526*T333*Observaciones!$F332^1.218</f>
        <v>0</v>
      </c>
      <c r="AB333" s="79">
        <f>AA333*Constantes!$E$29</f>
        <v>0</v>
      </c>
      <c r="AC333" s="79">
        <f t="shared" si="50"/>
        <v>0</v>
      </c>
      <c r="AD333" s="16"/>
      <c r="AE333" s="78">
        <v>327</v>
      </c>
      <c r="AF333" s="136">
        <f>ETo!$I332*((1-Constantes!$F$19)*ETo!$K332+ETo!$L332)</f>
        <v>4.7137343763869683</v>
      </c>
      <c r="AG333" s="79">
        <f>MIN(AF333*Constantes!$F$17,0.8*(AJ332+Observaciones!$F332-AH333-AI333-Constantes!$D$14))</f>
        <v>2.5330100296621927</v>
      </c>
      <c r="AH333" s="79">
        <f>IF(Observaciones!$F332&gt;0.05*Constantes!$F$18,((Observaciones!$F332-0.05*Constantes!$F$18)^2)/(Observaciones!$F332+0.95*Constantes!$F$18),0)</f>
        <v>0</v>
      </c>
      <c r="AI333" s="79">
        <f>MAX(0,AJ332+Observaciones!$F332-AH333-Constantes!$D$13)</f>
        <v>0</v>
      </c>
      <c r="AJ333" s="79">
        <f>AJ332+Observaciones!$F332-AH333-AG333-AI333-AK332</f>
        <v>28.053792398602482</v>
      </c>
      <c r="AK333" s="79">
        <f>MAX(0,(AJ333-Constantes!$D$14)*(1-EXP(-Constantes!$D$22)))</f>
        <v>0.7001376236130038</v>
      </c>
      <c r="AL333" s="79">
        <f t="shared" si="51"/>
        <v>54.630610866951031</v>
      </c>
      <c r="AM333" s="79">
        <f>MAX(0,(AL333-Constantes!$D$13)*(1-EXP(-Constantes!$D$23)))</f>
        <v>0.10967255997703013</v>
      </c>
      <c r="AN333" s="79">
        <f t="shared" si="52"/>
        <v>0.80981018359003398</v>
      </c>
      <c r="AO333" s="79">
        <f>0.0526*AH333*Observaciones!$F332^1.218</f>
        <v>0</v>
      </c>
      <c r="AP333" s="79">
        <f>AO333*Constantes!$F$29</f>
        <v>0</v>
      </c>
      <c r="AQ333" s="79">
        <f t="shared" si="53"/>
        <v>0</v>
      </c>
      <c r="AR333" s="16"/>
      <c r="AS333" s="78">
        <v>327</v>
      </c>
      <c r="AT333" s="79">
        <f>0.0526*Observaciones!$F332^2.218</f>
        <v>0</v>
      </c>
      <c r="AU333" s="79">
        <f>IF(Observaciones!$F332&gt;0.05*$AY$7,((Observaciones!$F332-0.05*$AY$7)^2)/(Observaciones!$F332+0.95*$AY$7),0)</f>
        <v>0</v>
      </c>
      <c r="AV333" s="79">
        <f>0.0526*AU333*Observaciones!$F332^1.218</f>
        <v>0</v>
      </c>
      <c r="AW333" s="30"/>
      <c r="AX333" s="30"/>
      <c r="AY333" s="110"/>
      <c r="AZ333" s="41"/>
    </row>
    <row r="334" spans="2:52" s="3" customFormat="1" x14ac:dyDescent="0.3">
      <c r="B334" s="40"/>
      <c r="C334" s="78">
        <v>328</v>
      </c>
      <c r="D334" s="136">
        <f>ETo!$I333*((1-Constantes!$D$19)*ETo!$K333+ETo!$L333)</f>
        <v>4.2556455922497607</v>
      </c>
      <c r="E334" s="79">
        <f>MIN(D334*Constantes!$D$17,0.8*(H333+Observaciones!$F333-F334-G334-Constantes!$D$14))</f>
        <v>2.1322427319366128</v>
      </c>
      <c r="F334" s="79">
        <f>IF(Observaciones!$F333&gt;0.05*Constantes!$D$18,((Observaciones!$F333-0.05*Constantes!$D$18)^2)/(Observaciones!$F333+0.95*Constantes!$D$18),0)</f>
        <v>0</v>
      </c>
      <c r="G334" s="79">
        <f>MAX(0,H333+Observaciones!$F333-F334-Constantes!$D$13)</f>
        <v>0</v>
      </c>
      <c r="H334" s="79">
        <f>H333+Observaciones!$F333-F334-E334-G334-I333</f>
        <v>25.555525992673996</v>
      </c>
      <c r="I334" s="79">
        <f>MAX(0,(H334-Constantes!$D$14)*(1-EXP(-Constantes!$D$22)))</f>
        <v>0.61503749850334766</v>
      </c>
      <c r="J334" s="79">
        <f t="shared" si="45"/>
        <v>53.510276950090756</v>
      </c>
      <c r="K334" s="79">
        <f>MAX(0,(J334-Constantes!$D$13)*(1-EXP(-Constantes!$D$23)))</f>
        <v>9.8633643051456485E-2</v>
      </c>
      <c r="L334" s="79">
        <f t="shared" si="46"/>
        <v>0.71367114155480416</v>
      </c>
      <c r="M334" s="79">
        <f>0.0526*F334*Observaciones!$F333^1.218</f>
        <v>0</v>
      </c>
      <c r="N334" s="79">
        <f>M334*Constantes!$D$29</f>
        <v>0</v>
      </c>
      <c r="O334" s="79">
        <f t="shared" si="47"/>
        <v>0</v>
      </c>
      <c r="P334" s="16"/>
      <c r="Q334" s="78">
        <v>328</v>
      </c>
      <c r="R334" s="136">
        <f>ETo!$I333*((1-Constantes!$E$19)*ETo!$K333+ETo!$L333)</f>
        <v>4.6496272156513143</v>
      </c>
      <c r="S334" s="79">
        <f>MIN(R334*Constantes!$E$17,0.8*(V333+Observaciones!$F333-T334-U334-Constantes!$D$14))</f>
        <v>2.6797269987869052</v>
      </c>
      <c r="T334" s="79">
        <f>IF(Observaciones!$F333&gt;0.05*Constantes!$E$18,((Observaciones!$F333-0.05*Constantes!$E$18)^2)/(Observaciones!$F333+0.95*Constantes!$E$18),0)</f>
        <v>0</v>
      </c>
      <c r="U334" s="79">
        <f>MAX(0,V333+Observaciones!$F333-T334-Constantes!$D$13)</f>
        <v>0</v>
      </c>
      <c r="V334" s="79">
        <f>V333+Observaciones!$F333-T334-S334-U334-W333</f>
        <v>23.468632475144691</v>
      </c>
      <c r="W334" s="79">
        <f>MAX(0,(V334-Constantes!$D$14)*(1-EXP(-Constantes!$D$22)))</f>
        <v>0.54395024415335747</v>
      </c>
      <c r="X334" s="79">
        <f t="shared" si="48"/>
        <v>54.418569284858648</v>
      </c>
      <c r="Y334" s="79">
        <f>MAX(0,(X334-Constantes!$D$13)*(1-EXP(-Constantes!$D$23)))</f>
        <v>0.10758326376430381</v>
      </c>
      <c r="Z334" s="79">
        <f t="shared" si="49"/>
        <v>0.65153350791766129</v>
      </c>
      <c r="AA334" s="79">
        <f>0.0526*T334*Observaciones!$F333^1.218</f>
        <v>0</v>
      </c>
      <c r="AB334" s="79">
        <f>AA334*Constantes!$E$29</f>
        <v>0</v>
      </c>
      <c r="AC334" s="79">
        <f t="shared" si="50"/>
        <v>0</v>
      </c>
      <c r="AD334" s="16"/>
      <c r="AE334" s="78">
        <v>328</v>
      </c>
      <c r="AF334" s="136">
        <f>ETo!$I333*((1-Constantes!$F$19)*ETo!$K333+ETo!$L333)</f>
        <v>4.5933441265939496</v>
      </c>
      <c r="AG334" s="79">
        <f>MIN(AF334*Constantes!$F$17,0.8*(AJ333+Observaciones!$F333-AH334-AI334-Constantes!$D$14))</f>
        <v>2.4683161615208586</v>
      </c>
      <c r="AH334" s="79">
        <f>IF(Observaciones!$F333&gt;0.05*Constantes!$F$18,((Observaciones!$F333-0.05*Constantes!$F$18)^2)/(Observaciones!$F333+0.95*Constantes!$F$18),0)</f>
        <v>0</v>
      </c>
      <c r="AI334" s="79">
        <f>MAX(0,AJ333+Observaciones!$F333-AH334-Constantes!$D$13)</f>
        <v>0</v>
      </c>
      <c r="AJ334" s="79">
        <f>AJ333+Observaciones!$F333-AH334-AG334-AI334-AK333</f>
        <v>24.885338613468619</v>
      </c>
      <c r="AK334" s="79">
        <f>MAX(0,(AJ334-Constantes!$D$14)*(1-EXP(-Constantes!$D$22)))</f>
        <v>0.59220845605937589</v>
      </c>
      <c r="AL334" s="79">
        <f t="shared" si="51"/>
        <v>54.520938306974003</v>
      </c>
      <c r="AM334" s="79">
        <f>MAX(0,(AL334-Constantes!$D$13)*(1-EXP(-Constantes!$D$23)))</f>
        <v>0.10859193012160784</v>
      </c>
      <c r="AN334" s="79">
        <f t="shared" si="52"/>
        <v>0.70080038618098373</v>
      </c>
      <c r="AO334" s="79">
        <f>0.0526*AH334*Observaciones!$F333^1.218</f>
        <v>0</v>
      </c>
      <c r="AP334" s="79">
        <f>AO334*Constantes!$F$29</f>
        <v>0</v>
      </c>
      <c r="AQ334" s="79">
        <f t="shared" si="53"/>
        <v>0</v>
      </c>
      <c r="AR334" s="16"/>
      <c r="AS334" s="78">
        <v>328</v>
      </c>
      <c r="AT334" s="79">
        <f>0.0526*Observaciones!$F333^2.218</f>
        <v>0</v>
      </c>
      <c r="AU334" s="79">
        <f>IF(Observaciones!$F333&gt;0.05*$AY$7,((Observaciones!$F333-0.05*$AY$7)^2)/(Observaciones!$F333+0.95*$AY$7),0)</f>
        <v>0</v>
      </c>
      <c r="AV334" s="79">
        <f>0.0526*AU334*Observaciones!$F333^1.218</f>
        <v>0</v>
      </c>
      <c r="AW334" s="30"/>
      <c r="AX334" s="30"/>
      <c r="AY334" s="110"/>
      <c r="AZ334" s="41"/>
    </row>
    <row r="335" spans="2:52" s="3" customFormat="1" x14ac:dyDescent="0.3">
      <c r="B335" s="40"/>
      <c r="C335" s="78">
        <v>329</v>
      </c>
      <c r="D335" s="136">
        <f>ETo!$I334*((1-Constantes!$D$19)*ETo!$K334+ETo!$L334)</f>
        <v>4.3085744473034113</v>
      </c>
      <c r="E335" s="79">
        <f>MIN(D335*Constantes!$D$17,0.8*(H334+Observaciones!$F334-F335-G335-Constantes!$D$14))</f>
        <v>2.1587621316496448</v>
      </c>
      <c r="F335" s="79">
        <f>IF(Observaciones!$F334&gt;0.05*Constantes!$D$18,((Observaciones!$F334-0.05*Constantes!$D$18)^2)/(Observaciones!$F334+0.95*Constantes!$D$18),0)</f>
        <v>0.25245932705504626</v>
      </c>
      <c r="G335" s="79">
        <f>MAX(0,H334+Observaciones!$F334-F335-Constantes!$D$13)</f>
        <v>0</v>
      </c>
      <c r="H335" s="79">
        <f>H334+Observaciones!$F334-F335-E335-G335-I334</f>
        <v>30.129267035465951</v>
      </c>
      <c r="I335" s="79">
        <f>MAX(0,(H335-Constantes!$D$14)*(1-EXP(-Constantes!$D$22)))</f>
        <v>0.77083590896794651</v>
      </c>
      <c r="J335" s="79">
        <f t="shared" si="45"/>
        <v>53.411643307039299</v>
      </c>
      <c r="K335" s="79">
        <f>MAX(0,(J335-Constantes!$D$13)*(1-EXP(-Constantes!$D$23)))</f>
        <v>9.7661782273767012E-2</v>
      </c>
      <c r="L335" s="79">
        <f t="shared" si="46"/>
        <v>1.1209570182967599</v>
      </c>
      <c r="M335" s="79">
        <f>0.0526*F335*Observaciones!$F334^1.218</f>
        <v>0.15703921649259894</v>
      </c>
      <c r="N335" s="79">
        <f>M335*Constantes!$D$29</f>
        <v>2.3306193007539243E-3</v>
      </c>
      <c r="O335" s="79">
        <f t="shared" si="47"/>
        <v>207.91335106632258</v>
      </c>
      <c r="P335" s="16"/>
      <c r="Q335" s="78">
        <v>329</v>
      </c>
      <c r="R335" s="136">
        <f>ETo!$I334*((1-Constantes!$E$19)*ETo!$K334+ETo!$L334)</f>
        <v>4.7066747469571002</v>
      </c>
      <c r="S335" s="79">
        <f>MIN(R335*Constantes!$E$17,0.8*(V334+Observaciones!$F334-T335-U335-Constantes!$D$14))</f>
        <v>2.7126052926294024</v>
      </c>
      <c r="T335" s="79">
        <f>IF(Observaciones!$F334&gt;0.05*Constantes!$E$18,((Observaciones!$F334-0.05*Constantes!$E$18)^2)/(Observaciones!$F334+0.95*Constantes!$E$18),0)</f>
        <v>0</v>
      </c>
      <c r="U335" s="79">
        <f>MAX(0,V334+Observaciones!$F334-T335-Constantes!$D$13)</f>
        <v>0</v>
      </c>
      <c r="V335" s="79">
        <f>V334+Observaciones!$F334-T335-S335-U335-W334</f>
        <v>27.81207693836193</v>
      </c>
      <c r="W335" s="79">
        <f>MAX(0,(V335-Constantes!$D$14)*(1-EXP(-Constantes!$D$22)))</f>
        <v>0.69190390768159005</v>
      </c>
      <c r="X335" s="79">
        <f t="shared" si="48"/>
        <v>54.310986021094344</v>
      </c>
      <c r="Y335" s="79">
        <f>MAX(0,(X335-Constantes!$D$13)*(1-EXP(-Constantes!$D$23)))</f>
        <v>0.10652322024209708</v>
      </c>
      <c r="Z335" s="79">
        <f t="shared" si="49"/>
        <v>0.79842712792368709</v>
      </c>
      <c r="AA335" s="79">
        <f>0.0526*T335*Observaciones!$F334^1.218</f>
        <v>0</v>
      </c>
      <c r="AB335" s="79">
        <f>AA335*Constantes!$E$29</f>
        <v>0</v>
      </c>
      <c r="AC335" s="79">
        <f t="shared" si="50"/>
        <v>0</v>
      </c>
      <c r="AD335" s="16"/>
      <c r="AE335" s="78">
        <v>329</v>
      </c>
      <c r="AF335" s="136">
        <f>ETo!$I334*((1-Constantes!$F$19)*ETo!$K334+ETo!$L334)</f>
        <v>4.6498032755780008</v>
      </c>
      <c r="AG335" s="79">
        <f>MIN(AF335*Constantes!$F$17,0.8*(AJ334+Observaciones!$F334-AH335-AI335-Constantes!$D$14))</f>
        <v>2.4986555016752798</v>
      </c>
      <c r="AH335" s="79">
        <f>IF(Observaciones!$F334&gt;0.05*Constantes!$F$18,((Observaciones!$F334-0.05*Constantes!$F$18)^2)/(Observaciones!$F334+0.95*Constantes!$F$18),0)</f>
        <v>1.2561819183920593E-3</v>
      </c>
      <c r="AI335" s="79">
        <f>MAX(0,AJ334+Observaciones!$F334-AH335-Constantes!$D$13)</f>
        <v>0</v>
      </c>
      <c r="AJ335" s="79">
        <f>AJ334+Observaciones!$F334-AH335-AG335-AI335-AK334</f>
        <v>29.393218473815573</v>
      </c>
      <c r="AK335" s="79">
        <f>MAX(0,(AJ335-Constantes!$D$14)*(1-EXP(-Constantes!$D$22)))</f>
        <v>0.74576339286854754</v>
      </c>
      <c r="AL335" s="79">
        <f t="shared" si="51"/>
        <v>54.412346376852398</v>
      </c>
      <c r="AM335" s="79">
        <f>MAX(0,(AL335-Constantes!$D$13)*(1-EXP(-Constantes!$D$23)))</f>
        <v>0.10752194796953701</v>
      </c>
      <c r="AN335" s="79">
        <f t="shared" si="52"/>
        <v>0.85454152275647655</v>
      </c>
      <c r="AO335" s="79">
        <f>0.0526*AH335*Observaciones!$F334^1.218</f>
        <v>7.8139249810107471E-4</v>
      </c>
      <c r="AP335" s="79">
        <f>AO335*Constantes!$F$29</f>
        <v>6.7138485533609168E-6</v>
      </c>
      <c r="AQ335" s="79">
        <f t="shared" si="53"/>
        <v>0.78566674346077381</v>
      </c>
      <c r="AR335" s="16"/>
      <c r="AS335" s="78">
        <v>329</v>
      </c>
      <c r="AT335" s="79">
        <f>0.0526*Observaciones!$F334^2.218</f>
        <v>4.72748644015644</v>
      </c>
      <c r="AU335" s="79">
        <f>IF(Observaciones!$F334&gt;0.05*$AY$7,((Observaciones!$F334-0.05*$AY$7)^2)/(Observaciones!$F334+0.95*$AY$7),0)</f>
        <v>0.85016527070729775</v>
      </c>
      <c r="AV335" s="79">
        <f>0.0526*AU335*Observaciones!$F334^1.218</f>
        <v>0.52883484067903708</v>
      </c>
      <c r="AW335" s="30"/>
      <c r="AX335" s="30"/>
      <c r="AY335" s="110"/>
      <c r="AZ335" s="41"/>
    </row>
    <row r="336" spans="2:52" s="3" customFormat="1" x14ac:dyDescent="0.3">
      <c r="B336" s="40"/>
      <c r="C336" s="78">
        <v>330</v>
      </c>
      <c r="D336" s="136">
        <f>ETo!$I335*((1-Constantes!$D$19)*ETo!$K335+ETo!$L335)</f>
        <v>4.374609858196318</v>
      </c>
      <c r="E336" s="79">
        <f>MIN(D336*Constantes!$D$17,0.8*(H335+Observaciones!$F335-F336-G336-Constantes!$D$14))</f>
        <v>2.1918484218198775</v>
      </c>
      <c r="F336" s="79">
        <f>IF(Observaciones!$F335&gt;0.05*Constantes!$D$18,((Observaciones!$F335-0.05*Constantes!$D$18)^2)/(Observaciones!$F335+0.95*Constantes!$D$18),0)</f>
        <v>1.1650970174096269</v>
      </c>
      <c r="G336" s="79">
        <f>MAX(0,H335+Observaciones!$F335-F336-Constantes!$D$13)</f>
        <v>0</v>
      </c>
      <c r="H336" s="79">
        <f>H335+Observaciones!$F335-F336-E336-G336-I335</f>
        <v>38.801485687268503</v>
      </c>
      <c r="I336" s="79">
        <f>MAX(0,(H336-Constantes!$D$14)*(1-EXP(-Constantes!$D$22)))</f>
        <v>1.0662435126147676</v>
      </c>
      <c r="J336" s="79">
        <f t="shared" si="45"/>
        <v>53.313981524765531</v>
      </c>
      <c r="K336" s="79">
        <f>MAX(0,(J336-Constantes!$D$13)*(1-EXP(-Constantes!$D$23)))</f>
        <v>9.6699497471799317E-2</v>
      </c>
      <c r="L336" s="79">
        <f t="shared" si="46"/>
        <v>2.3280400274961939</v>
      </c>
      <c r="M336" s="79">
        <f>0.0526*F336*Observaciones!$F335^1.218</f>
        <v>1.3675070616948091</v>
      </c>
      <c r="N336" s="79">
        <f>M336*Constantes!$D$29</f>
        <v>2.0295174817389738E-2</v>
      </c>
      <c r="O336" s="79">
        <f t="shared" si="47"/>
        <v>871.77087067601633</v>
      </c>
      <c r="P336" s="16"/>
      <c r="Q336" s="78">
        <v>330</v>
      </c>
      <c r="R336" s="136">
        <f>ETo!$I335*((1-Constantes!$E$19)*ETo!$K335+ETo!$L335)</f>
        <v>4.7777487945227133</v>
      </c>
      <c r="S336" s="79">
        <f>MIN(R336*Constantes!$E$17,0.8*(V335+Observaciones!$F335-T336-U336-Constantes!$D$14))</f>
        <v>2.7535675107473465</v>
      </c>
      <c r="T336" s="79">
        <f>IF(Observaciones!$F335&gt;0.05*Constantes!$E$18,((Observaciones!$F335-0.05*Constantes!$E$18)^2)/(Observaciones!$F335+0.95*Constantes!$E$18),0)</f>
        <v>1.3946666504430322E-2</v>
      </c>
      <c r="U336" s="79">
        <f>MAX(0,V335+Observaciones!$F335-T336-Constantes!$D$13)</f>
        <v>0</v>
      </c>
      <c r="V336" s="79">
        <f>V335+Observaciones!$F335-T336-S336-U336-W335</f>
        <v>37.152658853428562</v>
      </c>
      <c r="W336" s="79">
        <f>MAX(0,(V336-Constantes!$D$14)*(1-EXP(-Constantes!$D$22)))</f>
        <v>1.0100784176869555</v>
      </c>
      <c r="X336" s="79">
        <f t="shared" si="48"/>
        <v>54.204462800852248</v>
      </c>
      <c r="Y336" s="79">
        <f>MAX(0,(X336-Constantes!$D$13)*(1-EXP(-Constantes!$D$23)))</f>
        <v>0.10547362158119736</v>
      </c>
      <c r="Z336" s="79">
        <f t="shared" si="49"/>
        <v>1.1294987057725832</v>
      </c>
      <c r="AA336" s="79">
        <f>0.0526*T336*Observaciones!$F335^1.218</f>
        <v>1.6369593816585575E-2</v>
      </c>
      <c r="AB336" s="79">
        <f>AA336*Constantes!$E$29</f>
        <v>5.4725695572683668E-5</v>
      </c>
      <c r="AC336" s="79">
        <f t="shared" si="50"/>
        <v>4.8451313217973988</v>
      </c>
      <c r="AD336" s="16"/>
      <c r="AE336" s="78">
        <v>330</v>
      </c>
      <c r="AF336" s="136">
        <f>ETo!$I335*((1-Constantes!$F$19)*ETo!$K335+ETo!$L335)</f>
        <v>4.7201575179046573</v>
      </c>
      <c r="AG336" s="79">
        <f>MIN(AF336*Constantes!$F$17,0.8*(AJ335+Observaciones!$F335-AH336-AI336-Constantes!$D$14))</f>
        <v>2.5364616203941077</v>
      </c>
      <c r="AH336" s="79">
        <f>IF(Observaciones!$F335&gt;0.05*Constantes!$F$18,((Observaciones!$F335-0.05*Constantes!$F$18)^2)/(Observaciones!$F335+0.95*Constantes!$F$18),0)</f>
        <v>0.2121952349911298</v>
      </c>
      <c r="AI336" s="79">
        <f>MAX(0,AJ335+Observaciones!$F335-AH336-Constantes!$D$13)</f>
        <v>0</v>
      </c>
      <c r="AJ336" s="79">
        <f>AJ335+Observaciones!$F335-AH336-AG336-AI336-AK335</f>
        <v>38.698798225561795</v>
      </c>
      <c r="AK336" s="79">
        <f>MAX(0,(AJ336-Constantes!$D$14)*(1-EXP(-Constantes!$D$22)))</f>
        <v>1.0627456006956477</v>
      </c>
      <c r="AL336" s="79">
        <f t="shared" si="51"/>
        <v>54.30482442888286</v>
      </c>
      <c r="AM336" s="79">
        <f>MAX(0,(AL336-Constantes!$D$13)*(1-EXP(-Constantes!$D$23)))</f>
        <v>0.10646250860646039</v>
      </c>
      <c r="AN336" s="79">
        <f t="shared" si="52"/>
        <v>1.3814033442932379</v>
      </c>
      <c r="AO336" s="79">
        <f>0.0526*AH336*Observaciones!$F335^1.218</f>
        <v>0.24905950145981534</v>
      </c>
      <c r="AP336" s="79">
        <f>AO336*Constantes!$F$29</f>
        <v>2.13995882688968E-3</v>
      </c>
      <c r="AQ336" s="79">
        <f t="shared" si="53"/>
        <v>154.91194774720478</v>
      </c>
      <c r="AR336" s="16"/>
      <c r="AS336" s="78">
        <v>330</v>
      </c>
      <c r="AT336" s="79">
        <f>0.0526*Observaciones!$F335^2.218</f>
        <v>15.023719165130638</v>
      </c>
      <c r="AU336" s="79">
        <f>IF(Observaciones!$F335&gt;0.05*$AY$7,((Observaciones!$F335-0.05*$AY$7)^2)/(Observaciones!$F335+0.95*$AY$7),0)</f>
        <v>2.6803602911260813</v>
      </c>
      <c r="AV336" s="79">
        <f>0.0526*AU336*Observaciones!$F335^1.218</f>
        <v>3.1460140840035975</v>
      </c>
      <c r="AW336" s="30"/>
      <c r="AX336" s="30"/>
      <c r="AY336" s="110"/>
      <c r="AZ336" s="41"/>
    </row>
    <row r="337" spans="2:52" s="3" customFormat="1" x14ac:dyDescent="0.3">
      <c r="B337" s="40"/>
      <c r="C337" s="78">
        <v>331</v>
      </c>
      <c r="D337" s="136">
        <f>ETo!$I336*((1-Constantes!$D$19)*ETo!$K336+ETo!$L336)</f>
        <v>4.3487995250649751</v>
      </c>
      <c r="E337" s="79">
        <f>MIN(D337*Constantes!$D$17,0.8*(H336+Observaciones!$F336-F337-G337-Constantes!$D$14))</f>
        <v>2.1789164485069694</v>
      </c>
      <c r="F337" s="79">
        <f>IF(Observaciones!$F336&gt;0.05*Constantes!$D$18,((Observaciones!$F336-0.05*Constantes!$D$18)^2)/(Observaciones!$F336+0.95*Constantes!$D$18),0)</f>
        <v>0</v>
      </c>
      <c r="G337" s="79">
        <f>MAX(0,H336+Observaciones!$F336-F337-Constantes!$D$13)</f>
        <v>0</v>
      </c>
      <c r="H337" s="79">
        <f>H336+Observaciones!$F336-F337-E337-G337-I336</f>
        <v>35.856325726146764</v>
      </c>
      <c r="I337" s="79">
        <f>MAX(0,(H337-Constantes!$D$14)*(1-EXP(-Constantes!$D$22)))</f>
        <v>0.96592055243540209</v>
      </c>
      <c r="J337" s="79">
        <f t="shared" si="45"/>
        <v>53.217282027293734</v>
      </c>
      <c r="K337" s="79">
        <f>MAX(0,(J337-Constantes!$D$13)*(1-EXP(-Constantes!$D$23)))</f>
        <v>9.5746694291183834E-2</v>
      </c>
      <c r="L337" s="79">
        <f t="shared" si="46"/>
        <v>1.061667246726586</v>
      </c>
      <c r="M337" s="79">
        <f>0.0526*F337*Observaciones!$F336^1.218</f>
        <v>0</v>
      </c>
      <c r="N337" s="79">
        <f>M337*Constantes!$D$29</f>
        <v>0</v>
      </c>
      <c r="O337" s="79">
        <f t="shared" si="47"/>
        <v>0</v>
      </c>
      <c r="P337" s="16"/>
      <c r="Q337" s="78">
        <v>331</v>
      </c>
      <c r="R337" s="136">
        <f>ETo!$I336*((1-Constantes!$E$19)*ETo!$K336+ETo!$L336)</f>
        <v>4.7499775439856924</v>
      </c>
      <c r="S337" s="79">
        <f>MIN(R337*Constantes!$E$17,0.8*(V336+Observaciones!$F336-T337-U337-Constantes!$D$14))</f>
        <v>2.7375620620516696</v>
      </c>
      <c r="T337" s="79">
        <f>IF(Observaciones!$F336&gt;0.05*Constantes!$E$18,((Observaciones!$F336-0.05*Constantes!$E$18)^2)/(Observaciones!$F336+0.95*Constantes!$E$18),0)</f>
        <v>0</v>
      </c>
      <c r="U337" s="79">
        <f>MAX(0,V336+Observaciones!$F336-T337-Constantes!$D$13)</f>
        <v>0</v>
      </c>
      <c r="V337" s="79">
        <f>V336+Observaciones!$F336-T337-S337-U337-W336</f>
        <v>33.705018373689931</v>
      </c>
      <c r="W337" s="79">
        <f>MAX(0,(V337-Constantes!$D$14)*(1-EXP(-Constantes!$D$22)))</f>
        <v>0.89263912639975129</v>
      </c>
      <c r="X337" s="79">
        <f t="shared" si="48"/>
        <v>54.098989179271051</v>
      </c>
      <c r="Y337" s="79">
        <f>MAX(0,(X337-Constantes!$D$13)*(1-EXP(-Constantes!$D$23)))</f>
        <v>0.1044343648658984</v>
      </c>
      <c r="Z337" s="79">
        <f t="shared" si="49"/>
        <v>0.9970734912656497</v>
      </c>
      <c r="AA337" s="79">
        <f>0.0526*T337*Observaciones!$F336^1.218</f>
        <v>0</v>
      </c>
      <c r="AB337" s="79">
        <f>AA337*Constantes!$E$29</f>
        <v>0</v>
      </c>
      <c r="AC337" s="79">
        <f t="shared" si="50"/>
        <v>0</v>
      </c>
      <c r="AD337" s="16"/>
      <c r="AE337" s="78">
        <v>331</v>
      </c>
      <c r="AF337" s="136">
        <f>ETo!$I336*((1-Constantes!$F$19)*ETo!$K336+ETo!$L336)</f>
        <v>4.6926663984255903</v>
      </c>
      <c r="AG337" s="79">
        <f>MIN(AF337*Constantes!$F$17,0.8*(AJ336+Observaciones!$F336-AH337-AI337-Constantes!$D$14))</f>
        <v>2.5216887724126962</v>
      </c>
      <c r="AH337" s="79">
        <f>IF(Observaciones!$F336&gt;0.05*Constantes!$F$18,((Observaciones!$F336-0.05*Constantes!$F$18)^2)/(Observaciones!$F336+0.95*Constantes!$F$18),0)</f>
        <v>0</v>
      </c>
      <c r="AI337" s="79">
        <f>MAX(0,AJ336+Observaciones!$F336-AH337-Constantes!$D$13)</f>
        <v>0</v>
      </c>
      <c r="AJ337" s="79">
        <f>AJ336+Observaciones!$F336-AH337-AG337-AI337-AK336</f>
        <v>35.414363852453448</v>
      </c>
      <c r="AK337" s="79">
        <f>MAX(0,(AJ337-Constantes!$D$14)*(1-EXP(-Constantes!$D$22)))</f>
        <v>0.95086570854215402</v>
      </c>
      <c r="AL337" s="79">
        <f t="shared" si="51"/>
        <v>54.198361920276398</v>
      </c>
      <c r="AM337" s="79">
        <f>MAX(0,(AL337-Constantes!$D$13)*(1-EXP(-Constantes!$D$23)))</f>
        <v>0.10541350815176696</v>
      </c>
      <c r="AN337" s="79">
        <f t="shared" si="52"/>
        <v>1.056279216693921</v>
      </c>
      <c r="AO337" s="79">
        <f>0.0526*AH337*Observaciones!$F336^1.218</f>
        <v>0</v>
      </c>
      <c r="AP337" s="79">
        <f>AO337*Constantes!$F$29</f>
        <v>0</v>
      </c>
      <c r="AQ337" s="79">
        <f t="shared" si="53"/>
        <v>0</v>
      </c>
      <c r="AR337" s="16"/>
      <c r="AS337" s="78">
        <v>331</v>
      </c>
      <c r="AT337" s="79">
        <f>0.0526*Observaciones!$F336^2.218</f>
        <v>3.6411677467564265E-3</v>
      </c>
      <c r="AU337" s="79">
        <f>IF(Observaciones!$F336&gt;0.05*$AY$7,((Observaciones!$F336-0.05*$AY$7)^2)/(Observaciones!$F336+0.95*$AY$7),0)</f>
        <v>0</v>
      </c>
      <c r="AV337" s="79">
        <f>0.0526*AU337*Observaciones!$F336^1.218</f>
        <v>0</v>
      </c>
      <c r="AW337" s="30"/>
      <c r="AX337" s="30"/>
      <c r="AY337" s="110"/>
      <c r="AZ337" s="41"/>
    </row>
    <row r="338" spans="2:52" s="3" customFormat="1" x14ac:dyDescent="0.3">
      <c r="B338" s="40"/>
      <c r="C338" s="78">
        <v>332</v>
      </c>
      <c r="D338" s="136">
        <f>ETo!$I337*((1-Constantes!$D$19)*ETo!$K337+ETo!$L337)</f>
        <v>4.3535346687510508</v>
      </c>
      <c r="E338" s="79">
        <f>MIN(D338*Constantes!$D$17,0.8*(H337+Observaciones!$F337-F338-G338-Constantes!$D$14))</f>
        <v>2.1812889382950518</v>
      </c>
      <c r="F338" s="79">
        <f>IF(Observaciones!$F337&gt;0.05*Constantes!$D$18,((Observaciones!$F337-0.05*Constantes!$D$18)^2)/(Observaciones!$F337+0.95*Constantes!$D$18),0)</f>
        <v>0</v>
      </c>
      <c r="G338" s="79">
        <f>MAX(0,H337+Observaciones!$F337-F338-Constantes!$D$13)</f>
        <v>0</v>
      </c>
      <c r="H338" s="79">
        <f>H337+Observaciones!$F337-F338-E338-G338-I337</f>
        <v>32.70911623541631</v>
      </c>
      <c r="I338" s="79">
        <f>MAX(0,(H338-Constantes!$D$14)*(1-EXP(-Constantes!$D$22)))</f>
        <v>0.85871504353855577</v>
      </c>
      <c r="J338" s="79">
        <f t="shared" si="45"/>
        <v>53.121535333002548</v>
      </c>
      <c r="K338" s="79">
        <f>MAX(0,(J338-Constantes!$D$13)*(1-EXP(-Constantes!$D$23)))</f>
        <v>9.4803279307246927E-2</v>
      </c>
      <c r="L338" s="79">
        <f t="shared" si="46"/>
        <v>0.95351832284580273</v>
      </c>
      <c r="M338" s="79">
        <f>0.0526*F338*Observaciones!$F337^1.218</f>
        <v>0</v>
      </c>
      <c r="N338" s="79">
        <f>M338*Constantes!$D$29</f>
        <v>0</v>
      </c>
      <c r="O338" s="79">
        <f t="shared" si="47"/>
        <v>0</v>
      </c>
      <c r="P338" s="16"/>
      <c r="Q338" s="78">
        <v>332</v>
      </c>
      <c r="R338" s="136">
        <f>ETo!$I337*((1-Constantes!$E$19)*ETo!$K337+ETo!$L337)</f>
        <v>4.7550701555548338</v>
      </c>
      <c r="S338" s="79">
        <f>MIN(R338*Constantes!$E$17,0.8*(V337+Observaciones!$F337-T338-U338-Constantes!$D$14))</f>
        <v>2.7404970949227403</v>
      </c>
      <c r="T338" s="79">
        <f>IF(Observaciones!$F337&gt;0.05*Constantes!$E$18,((Observaciones!$F337-0.05*Constantes!$E$18)^2)/(Observaciones!$F337+0.95*Constantes!$E$18),0)</f>
        <v>0</v>
      </c>
      <c r="U338" s="79">
        <f>MAX(0,V337+Observaciones!$F337-T338-Constantes!$D$13)</f>
        <v>0</v>
      </c>
      <c r="V338" s="79">
        <f>V337+Observaciones!$F337-T338-S338-U338-W337</f>
        <v>30.07188215236744</v>
      </c>
      <c r="W338" s="79">
        <f>MAX(0,(V338-Constantes!$D$14)*(1-EXP(-Constantes!$D$22)))</f>
        <v>0.76888116918539262</v>
      </c>
      <c r="X338" s="79">
        <f t="shared" si="48"/>
        <v>53.994554814405156</v>
      </c>
      <c r="Y338" s="79">
        <f>MAX(0,(X338-Constantes!$D$13)*(1-EXP(-Constantes!$D$23)))</f>
        <v>0.10340534819454697</v>
      </c>
      <c r="Z338" s="79">
        <f t="shared" si="49"/>
        <v>0.87228651737993956</v>
      </c>
      <c r="AA338" s="79">
        <f>0.0526*T338*Observaciones!$F337^1.218</f>
        <v>0</v>
      </c>
      <c r="AB338" s="79">
        <f>AA338*Constantes!$E$29</f>
        <v>0</v>
      </c>
      <c r="AC338" s="79">
        <f t="shared" si="50"/>
        <v>0</v>
      </c>
      <c r="AD338" s="16"/>
      <c r="AE338" s="78">
        <v>332</v>
      </c>
      <c r="AF338" s="136">
        <f>ETo!$I337*((1-Constantes!$F$19)*ETo!$K337+ETo!$L337)</f>
        <v>4.6977079431542919</v>
      </c>
      <c r="AG338" s="79">
        <f>MIN(AF338*Constantes!$F$17,0.8*(AJ337+Observaciones!$F337-AH338-AI338-Constantes!$D$14))</f>
        <v>2.5243979372368242</v>
      </c>
      <c r="AH338" s="79">
        <f>IF(Observaciones!$F337&gt;0.05*Constantes!$F$18,((Observaciones!$F337-0.05*Constantes!$F$18)^2)/(Observaciones!$F337+0.95*Constantes!$F$18),0)</f>
        <v>0</v>
      </c>
      <c r="AI338" s="79">
        <f>MAX(0,AJ337+Observaciones!$F337-AH338-Constantes!$D$13)</f>
        <v>0</v>
      </c>
      <c r="AJ338" s="79">
        <f>AJ337+Observaciones!$F337-AH338-AG338-AI338-AK337</f>
        <v>31.939100206674468</v>
      </c>
      <c r="AK338" s="79">
        <f>MAX(0,(AJ338-Constantes!$D$14)*(1-EXP(-Constantes!$D$22)))</f>
        <v>0.83248547081289703</v>
      </c>
      <c r="AL338" s="79">
        <f t="shared" si="51"/>
        <v>54.092948412124628</v>
      </c>
      <c r="AM338" s="79">
        <f>MAX(0,(AL338-Constantes!$D$13)*(1-EXP(-Constantes!$D$23)))</f>
        <v>0.10437484374840605</v>
      </c>
      <c r="AN338" s="79">
        <f t="shared" si="52"/>
        <v>0.93686031456130303</v>
      </c>
      <c r="AO338" s="79">
        <f>0.0526*AH338*Observaciones!$F337^1.218</f>
        <v>0</v>
      </c>
      <c r="AP338" s="79">
        <f>AO338*Constantes!$F$29</f>
        <v>0</v>
      </c>
      <c r="AQ338" s="79">
        <f t="shared" si="53"/>
        <v>0</v>
      </c>
      <c r="AR338" s="16"/>
      <c r="AS338" s="78">
        <v>332</v>
      </c>
      <c r="AT338" s="79">
        <f>0.0526*Observaciones!$F337^2.218</f>
        <v>0</v>
      </c>
      <c r="AU338" s="79">
        <f>IF(Observaciones!$F337&gt;0.05*$AY$7,((Observaciones!$F337-0.05*$AY$7)^2)/(Observaciones!$F337+0.95*$AY$7),0)</f>
        <v>0</v>
      </c>
      <c r="AV338" s="79">
        <f>0.0526*AU338*Observaciones!$F337^1.218</f>
        <v>0</v>
      </c>
      <c r="AW338" s="30"/>
      <c r="AX338" s="30"/>
      <c r="AY338" s="110"/>
      <c r="AZ338" s="41"/>
    </row>
    <row r="339" spans="2:52" s="3" customFormat="1" x14ac:dyDescent="0.3">
      <c r="B339" s="40"/>
      <c r="C339" s="78">
        <v>333</v>
      </c>
      <c r="D339" s="136">
        <f>ETo!$I338*((1-Constantes!$D$19)*ETo!$K338+ETo!$L338)</f>
        <v>4.2402809046345737</v>
      </c>
      <c r="E339" s="79">
        <f>MIN(D339*Constantes!$D$17,0.8*(H338+Observaciones!$F338-F339-G339-Constantes!$D$14))</f>
        <v>2.1245444302839513</v>
      </c>
      <c r="F339" s="79">
        <f>IF(Observaciones!$F338&gt;0.05*Constantes!$D$18,((Observaciones!$F338-0.05*Constantes!$D$18)^2)/(Observaciones!$F338+0.95*Constantes!$D$18),0)</f>
        <v>0</v>
      </c>
      <c r="G339" s="79">
        <f>MAX(0,H338+Observaciones!$F338-F339-Constantes!$D$13)</f>
        <v>0</v>
      </c>
      <c r="H339" s="79">
        <f>H338+Observaciones!$F338-F339-E339-G339-I338</f>
        <v>29.725856761593803</v>
      </c>
      <c r="I339" s="79">
        <f>MAX(0,(H339-Constantes!$D$14)*(1-EXP(-Constantes!$D$22)))</f>
        <v>0.75709427409042773</v>
      </c>
      <c r="J339" s="79">
        <f t="shared" si="45"/>
        <v>53.026732053695298</v>
      </c>
      <c r="K339" s="79">
        <f>MAX(0,(J339-Constantes!$D$13)*(1-EXP(-Constantes!$D$23)))</f>
        <v>9.3869160015850703E-2</v>
      </c>
      <c r="L339" s="79">
        <f t="shared" si="46"/>
        <v>0.85096343410627839</v>
      </c>
      <c r="M339" s="79">
        <f>0.0526*F339*Observaciones!$F338^1.218</f>
        <v>0</v>
      </c>
      <c r="N339" s="79">
        <f>M339*Constantes!$D$29</f>
        <v>0</v>
      </c>
      <c r="O339" s="79">
        <f t="shared" si="47"/>
        <v>0</v>
      </c>
      <c r="P339" s="16"/>
      <c r="Q339" s="78">
        <v>333</v>
      </c>
      <c r="R339" s="136">
        <f>ETo!$I338*((1-Constantes!$E$19)*ETo!$K338+ETo!$L338)</f>
        <v>4.6330282995228895</v>
      </c>
      <c r="S339" s="79">
        <f>MIN(R339*Constantes!$E$17,0.8*(V338+Observaciones!$F338-T339-U339-Constantes!$D$14))</f>
        <v>2.6701605192312514</v>
      </c>
      <c r="T339" s="79">
        <f>IF(Observaciones!$F338&gt;0.05*Constantes!$E$18,((Observaciones!$F338-0.05*Constantes!$E$18)^2)/(Observaciones!$F338+0.95*Constantes!$E$18),0)</f>
        <v>0</v>
      </c>
      <c r="U339" s="79">
        <f>MAX(0,V338+Observaciones!$F338-T339-Constantes!$D$13)</f>
        <v>0</v>
      </c>
      <c r="V339" s="79">
        <f>V338+Observaciones!$F338-T339-S339-U339-W338</f>
        <v>26.632840463950796</v>
      </c>
      <c r="W339" s="79">
        <f>MAX(0,(V339-Constantes!$D$14)*(1-EXP(-Constantes!$D$22)))</f>
        <v>0.65173478429742437</v>
      </c>
      <c r="X339" s="79">
        <f t="shared" si="48"/>
        <v>53.891149466210607</v>
      </c>
      <c r="Y339" s="79">
        <f>MAX(0,(X339-Constantes!$D$13)*(1-EXP(-Constantes!$D$23)))</f>
        <v>0.10238647066955101</v>
      </c>
      <c r="Z339" s="79">
        <f t="shared" si="49"/>
        <v>0.75412125496697535</v>
      </c>
      <c r="AA339" s="79">
        <f>0.0526*T339*Observaciones!$F338^1.218</f>
        <v>0</v>
      </c>
      <c r="AB339" s="79">
        <f>AA339*Constantes!$E$29</f>
        <v>0</v>
      </c>
      <c r="AC339" s="79">
        <f t="shared" si="50"/>
        <v>0</v>
      </c>
      <c r="AD339" s="16"/>
      <c r="AE339" s="78">
        <v>333</v>
      </c>
      <c r="AF339" s="136">
        <f>ETo!$I338*((1-Constantes!$F$19)*ETo!$K338+ETo!$L338)</f>
        <v>4.5769215288245597</v>
      </c>
      <c r="AG339" s="79">
        <f>MIN(AF339*Constantes!$F$17,0.8*(AJ338+Observaciones!$F338-AH339-AI339-Constantes!$D$14))</f>
        <v>2.4594911829494404</v>
      </c>
      <c r="AH339" s="79">
        <f>IF(Observaciones!$F338&gt;0.05*Constantes!$F$18,((Observaciones!$F338-0.05*Constantes!$F$18)^2)/(Observaciones!$F338+0.95*Constantes!$F$18),0)</f>
        <v>0</v>
      </c>
      <c r="AI339" s="79">
        <f>MAX(0,AJ338+Observaciones!$F338-AH339-Constantes!$D$13)</f>
        <v>0</v>
      </c>
      <c r="AJ339" s="79">
        <f>AJ338+Observaciones!$F338-AH339-AG339-AI339-AK338</f>
        <v>28.647123552912127</v>
      </c>
      <c r="AK339" s="79">
        <f>MAX(0,(AJ339-Constantes!$D$14)*(1-EXP(-Constantes!$D$22)))</f>
        <v>0.72034866089204919</v>
      </c>
      <c r="AL339" s="79">
        <f t="shared" si="51"/>
        <v>53.988573568376225</v>
      </c>
      <c r="AM339" s="79">
        <f>MAX(0,(AL339-Constantes!$D$13)*(1-EXP(-Constantes!$D$23)))</f>
        <v>0.10334641355280211</v>
      </c>
      <c r="AN339" s="79">
        <f t="shared" si="52"/>
        <v>0.82369507444485124</v>
      </c>
      <c r="AO339" s="79">
        <f>0.0526*AH339*Observaciones!$F338^1.218</f>
        <v>0</v>
      </c>
      <c r="AP339" s="79">
        <f>AO339*Constantes!$F$29</f>
        <v>0</v>
      </c>
      <c r="AQ339" s="79">
        <f t="shared" si="53"/>
        <v>0</v>
      </c>
      <c r="AR339" s="16"/>
      <c r="AS339" s="78">
        <v>333</v>
      </c>
      <c r="AT339" s="79">
        <f>0.0526*Observaciones!$F338^2.218</f>
        <v>0</v>
      </c>
      <c r="AU339" s="79">
        <f>IF(Observaciones!$F338&gt;0.05*$AY$7,((Observaciones!$F338-0.05*$AY$7)^2)/(Observaciones!$F338+0.95*$AY$7),0)</f>
        <v>0</v>
      </c>
      <c r="AV339" s="79">
        <f>0.0526*AU339*Observaciones!$F338^1.218</f>
        <v>0</v>
      </c>
      <c r="AW339" s="30"/>
      <c r="AX339" s="30"/>
      <c r="AY339" s="110"/>
      <c r="AZ339" s="41"/>
    </row>
    <row r="340" spans="2:52" s="3" customFormat="1" x14ac:dyDescent="0.3">
      <c r="B340" s="40"/>
      <c r="C340" s="78">
        <v>334</v>
      </c>
      <c r="D340" s="136">
        <f>ETo!$I339*((1-Constantes!$D$19)*ETo!$K339+ETo!$L339)</f>
        <v>4.1445491771171605</v>
      </c>
      <c r="E340" s="79">
        <f>MIN(D340*Constantes!$D$17,0.8*(H339+Observaciones!$F339-F340-G340-Constantes!$D$14))</f>
        <v>2.0765791390514101</v>
      </c>
      <c r="F340" s="79">
        <f>IF(Observaciones!$F339&gt;0.05*Constantes!$D$18,((Observaciones!$F339-0.05*Constantes!$D$18)^2)/(Observaciones!$F339+0.95*Constantes!$D$18),0)</f>
        <v>0</v>
      </c>
      <c r="G340" s="79">
        <f>MAX(0,H339+Observaciones!$F339-F340-Constantes!$D$13)</f>
        <v>0</v>
      </c>
      <c r="H340" s="79">
        <f>H339+Observaciones!$F339-F340-E340-G340-I339</f>
        <v>26.892183348451965</v>
      </c>
      <c r="I340" s="79">
        <f>MAX(0,(H340-Constantes!$D$14)*(1-EXP(-Constantes!$D$22)))</f>
        <v>0.66056895501075397</v>
      </c>
      <c r="J340" s="79">
        <f t="shared" si="45"/>
        <v>52.932862893679449</v>
      </c>
      <c r="K340" s="79">
        <f>MAX(0,(J340-Constantes!$D$13)*(1-EXP(-Constantes!$D$23)))</f>
        <v>9.2944244824322522E-2</v>
      </c>
      <c r="L340" s="79">
        <f t="shared" si="46"/>
        <v>0.75351319983507647</v>
      </c>
      <c r="M340" s="79">
        <f>0.0526*F340*Observaciones!$F339^1.218</f>
        <v>0</v>
      </c>
      <c r="N340" s="79">
        <f>M340*Constantes!$D$29</f>
        <v>0</v>
      </c>
      <c r="O340" s="79">
        <f t="shared" si="47"/>
        <v>0</v>
      </c>
      <c r="P340" s="16"/>
      <c r="Q340" s="78">
        <v>334</v>
      </c>
      <c r="R340" s="136">
        <f>ETo!$I339*((1-Constantes!$E$19)*ETo!$K339+ETo!$L339)</f>
        <v>4.5296083762454717</v>
      </c>
      <c r="S340" s="79">
        <f>MIN(R340*Constantes!$E$17,0.8*(V339+Observaciones!$F339-T340-U340-Constantes!$D$14))</f>
        <v>2.6105563514635466</v>
      </c>
      <c r="T340" s="79">
        <f>IF(Observaciones!$F339&gt;0.05*Constantes!$E$18,((Observaciones!$F339-0.05*Constantes!$E$18)^2)/(Observaciones!$F339+0.95*Constantes!$E$18),0)</f>
        <v>0</v>
      </c>
      <c r="U340" s="79">
        <f>MAX(0,V339+Observaciones!$F339-T340-Constantes!$D$13)</f>
        <v>0</v>
      </c>
      <c r="V340" s="79">
        <f>V339+Observaciones!$F339-T340-S340-U340-W339</f>
        <v>23.370549328189824</v>
      </c>
      <c r="W340" s="79">
        <f>MAX(0,(V340-Constantes!$D$14)*(1-EXP(-Constantes!$D$22)))</f>
        <v>0.54060917209747084</v>
      </c>
      <c r="X340" s="79">
        <f t="shared" si="48"/>
        <v>53.788762995541056</v>
      </c>
      <c r="Y340" s="79">
        <f>MAX(0,(X340-Constantes!$D$13)*(1-EXP(-Constantes!$D$23)))</f>
        <v>0.10137763238748655</v>
      </c>
      <c r="Z340" s="79">
        <f t="shared" si="49"/>
        <v>0.64198680448495737</v>
      </c>
      <c r="AA340" s="79">
        <f>0.0526*T340*Observaciones!$F339^1.218</f>
        <v>0</v>
      </c>
      <c r="AB340" s="79">
        <f>AA340*Constantes!$E$29</f>
        <v>0</v>
      </c>
      <c r="AC340" s="79">
        <f t="shared" si="50"/>
        <v>0</v>
      </c>
      <c r="AD340" s="16"/>
      <c r="AE340" s="78">
        <v>334</v>
      </c>
      <c r="AF340" s="136">
        <f>ETo!$I339*((1-Constantes!$F$19)*ETo!$K339+ETo!$L339)</f>
        <v>4.474599919227142</v>
      </c>
      <c r="AG340" s="79">
        <f>MIN(AF340*Constantes!$F$17,0.8*(AJ339+Observaciones!$F339-AH340-AI340-Constantes!$D$14))</f>
        <v>2.4045068239113525</v>
      </c>
      <c r="AH340" s="79">
        <f>IF(Observaciones!$F339&gt;0.05*Constantes!$F$18,((Observaciones!$F339-0.05*Constantes!$F$18)^2)/(Observaciones!$F339+0.95*Constantes!$F$18),0)</f>
        <v>0</v>
      </c>
      <c r="AI340" s="79">
        <f>MAX(0,AJ339+Observaciones!$F339-AH340-Constantes!$D$13)</f>
        <v>0</v>
      </c>
      <c r="AJ340" s="79">
        <f>AJ339+Observaciones!$F339-AH340-AG340-AI340-AK339</f>
        <v>25.522268068108726</v>
      </c>
      <c r="AK340" s="79">
        <f>MAX(0,(AJ340-Constantes!$D$14)*(1-EXP(-Constantes!$D$22)))</f>
        <v>0.61390461150031395</v>
      </c>
      <c r="AL340" s="79">
        <f t="shared" si="51"/>
        <v>53.885227154823426</v>
      </c>
      <c r="AM340" s="79">
        <f>MAX(0,(AL340-Constantes!$D$13)*(1-EXP(-Constantes!$D$23)))</f>
        <v>0.10232811672486843</v>
      </c>
      <c r="AN340" s="79">
        <f t="shared" si="52"/>
        <v>0.71623272822518236</v>
      </c>
      <c r="AO340" s="79">
        <f>0.0526*AH340*Observaciones!$F339^1.218</f>
        <v>0</v>
      </c>
      <c r="AP340" s="79">
        <f>AO340*Constantes!$F$29</f>
        <v>0</v>
      </c>
      <c r="AQ340" s="79">
        <f t="shared" si="53"/>
        <v>0</v>
      </c>
      <c r="AR340" s="16"/>
      <c r="AS340" s="78">
        <v>334</v>
      </c>
      <c r="AT340" s="79">
        <f>0.0526*Observaciones!$F339^2.218</f>
        <v>0</v>
      </c>
      <c r="AU340" s="79">
        <f>IF(Observaciones!$F339&gt;0.05*$AY$7,((Observaciones!$F339-0.05*$AY$7)^2)/(Observaciones!$F339+0.95*$AY$7),0)</f>
        <v>0</v>
      </c>
      <c r="AV340" s="79">
        <f>0.0526*AU340*Observaciones!$F339^1.218</f>
        <v>0</v>
      </c>
      <c r="AW340" s="30"/>
      <c r="AX340" s="30"/>
      <c r="AY340" s="110"/>
      <c r="AZ340" s="41"/>
    </row>
    <row r="341" spans="2:52" s="3" customFormat="1" x14ac:dyDescent="0.3">
      <c r="B341" s="40"/>
      <c r="C341" s="78">
        <v>335</v>
      </c>
      <c r="D341" s="136">
        <f>ETo!$I340*((1-Constantes!$D$19)*ETo!$K340+ETo!$L340)</f>
        <v>4.0618766435734273</v>
      </c>
      <c r="E341" s="79">
        <f>MIN(D341*Constantes!$D$17,0.8*(H340+Observaciones!$F340-F341-G341-Constantes!$D$14))</f>
        <v>2.0351570081529999</v>
      </c>
      <c r="F341" s="79">
        <f>IF(Observaciones!$F340&gt;0.05*Constantes!$D$18,((Observaciones!$F340-0.05*Constantes!$D$18)^2)/(Observaciones!$F340+0.95*Constantes!$D$18),0)</f>
        <v>0</v>
      </c>
      <c r="G341" s="79">
        <f>MAX(0,H340+Observaciones!$F340-F341-Constantes!$D$13)</f>
        <v>0</v>
      </c>
      <c r="H341" s="79">
        <f>H340+Observaciones!$F340-F341-E341-G341-I340</f>
        <v>24.196457385288213</v>
      </c>
      <c r="I341" s="79">
        <f>MAX(0,(H341-Constantes!$D$14)*(1-EXP(-Constantes!$D$22)))</f>
        <v>0.56874263249279011</v>
      </c>
      <c r="J341" s="79">
        <f t="shared" si="45"/>
        <v>52.839918648855125</v>
      </c>
      <c r="K341" s="79">
        <f>MAX(0,(J341-Constantes!$D$13)*(1-EXP(-Constantes!$D$23)))</f>
        <v>9.2028443042474067E-2</v>
      </c>
      <c r="L341" s="79">
        <f t="shared" si="46"/>
        <v>0.66077107553526415</v>
      </c>
      <c r="M341" s="79">
        <f>0.0526*F341*Observaciones!$F340^1.218</f>
        <v>0</v>
      </c>
      <c r="N341" s="79">
        <f>M341*Constantes!$D$29</f>
        <v>0</v>
      </c>
      <c r="O341" s="79">
        <f t="shared" si="47"/>
        <v>0</v>
      </c>
      <c r="P341" s="16"/>
      <c r="Q341" s="78">
        <v>335</v>
      </c>
      <c r="R341" s="136">
        <f>ETo!$I340*((1-Constantes!$E$19)*ETo!$K340+ETo!$L340)</f>
        <v>4.4401112857461236</v>
      </c>
      <c r="S341" s="79">
        <f>MIN(R341*Constantes!$E$17,0.8*(V340+Observaciones!$F340-T341-U341-Constantes!$D$14))</f>
        <v>2.5589763519064461</v>
      </c>
      <c r="T341" s="79">
        <f>IF(Observaciones!$F340&gt;0.05*Constantes!$E$18,((Observaciones!$F340-0.05*Constantes!$E$18)^2)/(Observaciones!$F340+0.95*Constantes!$E$18),0)</f>
        <v>0</v>
      </c>
      <c r="U341" s="79">
        <f>MAX(0,V340+Observaciones!$F340-T341-Constantes!$D$13)</f>
        <v>0</v>
      </c>
      <c r="V341" s="79">
        <f>V340+Observaciones!$F340-T341-S341-U341-W340</f>
        <v>20.270963804185907</v>
      </c>
      <c r="W341" s="79">
        <f>MAX(0,(V341-Constantes!$D$14)*(1-EXP(-Constantes!$D$22)))</f>
        <v>0.43502591033849131</v>
      </c>
      <c r="X341" s="79">
        <f t="shared" si="48"/>
        <v>53.687385363153567</v>
      </c>
      <c r="Y341" s="79">
        <f>MAX(0,(X341-Constantes!$D$13)*(1-EXP(-Constantes!$D$23)))</f>
        <v>0.10037873442930181</v>
      </c>
      <c r="Z341" s="79">
        <f t="shared" si="49"/>
        <v>0.53540464476779315</v>
      </c>
      <c r="AA341" s="79">
        <f>0.0526*T341*Observaciones!$F340^1.218</f>
        <v>0</v>
      </c>
      <c r="AB341" s="79">
        <f>AA341*Constantes!$E$29</f>
        <v>0</v>
      </c>
      <c r="AC341" s="79">
        <f t="shared" si="50"/>
        <v>0</v>
      </c>
      <c r="AD341" s="16"/>
      <c r="AE341" s="78">
        <v>335</v>
      </c>
      <c r="AF341" s="136">
        <f>ETo!$I340*((1-Constantes!$F$19)*ETo!$K340+ETo!$L340)</f>
        <v>4.3860777654357381</v>
      </c>
      <c r="AG341" s="79">
        <f>MIN(AF341*Constantes!$F$17,0.8*(AJ340+Observaciones!$F340-AH341-AI341-Constantes!$D$14))</f>
        <v>2.3569378508855974</v>
      </c>
      <c r="AH341" s="79">
        <f>IF(Observaciones!$F340&gt;0.05*Constantes!$F$18,((Observaciones!$F340-0.05*Constantes!$F$18)^2)/(Observaciones!$F340+0.95*Constantes!$F$18),0)</f>
        <v>0</v>
      </c>
      <c r="AI341" s="79">
        <f>MAX(0,AJ340+Observaciones!$F340-AH341-Constantes!$D$13)</f>
        <v>0</v>
      </c>
      <c r="AJ341" s="79">
        <f>AJ340+Observaciones!$F340-AH341-AG341-AI341-AK340</f>
        <v>22.551425605722816</v>
      </c>
      <c r="AK341" s="79">
        <f>MAX(0,(AJ341-Constantes!$D$14)*(1-EXP(-Constantes!$D$22)))</f>
        <v>0.51270681104549853</v>
      </c>
      <c r="AL341" s="79">
        <f t="shared" si="51"/>
        <v>53.782899038098556</v>
      </c>
      <c r="AM341" s="79">
        <f>MAX(0,(AL341-Constantes!$D$13)*(1-EXP(-Constantes!$D$23)))</f>
        <v>0.10131985341811975</v>
      </c>
      <c r="AN341" s="79">
        <f t="shared" si="52"/>
        <v>0.61402666446361831</v>
      </c>
      <c r="AO341" s="79">
        <f>0.0526*AH341*Observaciones!$F340^1.218</f>
        <v>0</v>
      </c>
      <c r="AP341" s="79">
        <f>AO341*Constantes!$F$29</f>
        <v>0</v>
      </c>
      <c r="AQ341" s="79">
        <f t="shared" si="53"/>
        <v>0</v>
      </c>
      <c r="AR341" s="16"/>
      <c r="AS341" s="78">
        <v>335</v>
      </c>
      <c r="AT341" s="79">
        <f>0.0526*Observaciones!$F340^2.218</f>
        <v>0</v>
      </c>
      <c r="AU341" s="79">
        <f>IF(Observaciones!$F340&gt;0.05*$AY$7,((Observaciones!$F340-0.05*$AY$7)^2)/(Observaciones!$F340+0.95*$AY$7),0)</f>
        <v>0</v>
      </c>
      <c r="AV341" s="79">
        <f>0.0526*AU341*Observaciones!$F340^1.218</f>
        <v>0</v>
      </c>
      <c r="AW341" s="30"/>
      <c r="AX341" s="30"/>
      <c r="AY341" s="110"/>
      <c r="AZ341" s="41"/>
    </row>
    <row r="342" spans="2:52" s="3" customFormat="1" x14ac:dyDescent="0.3">
      <c r="B342" s="40"/>
      <c r="C342" s="78">
        <v>336</v>
      </c>
      <c r="D342" s="136">
        <f>ETo!$I341*((1-Constantes!$D$19)*ETo!$K341+ETo!$L341)</f>
        <v>4.0751310211370804</v>
      </c>
      <c r="E342" s="79">
        <f>MIN(D342*Constantes!$D$17,0.8*(H341+Observaciones!$F341-F342-G342-Constantes!$D$14))</f>
        <v>2.0417979630008172</v>
      </c>
      <c r="F342" s="79">
        <f>IF(Observaciones!$F341&gt;0.05*Constantes!$D$18,((Observaciones!$F341-0.05*Constantes!$D$18)^2)/(Observaciones!$F341+0.95*Constantes!$D$18),0)</f>
        <v>0</v>
      </c>
      <c r="G342" s="79">
        <f>MAX(0,H341+Observaciones!$F341-F342-Constantes!$D$13)</f>
        <v>0</v>
      </c>
      <c r="H342" s="79">
        <f>H341+Observaciones!$F341-F342-E342-G342-I341</f>
        <v>21.585916789794606</v>
      </c>
      <c r="I342" s="79">
        <f>MAX(0,(H342-Constantes!$D$14)*(1-EXP(-Constantes!$D$22)))</f>
        <v>0.47981803631955822</v>
      </c>
      <c r="J342" s="79">
        <f t="shared" si="45"/>
        <v>52.747890205812652</v>
      </c>
      <c r="K342" s="79">
        <f>MAX(0,(J342-Constantes!$D$13)*(1-EXP(-Constantes!$D$23)))</f>
        <v>9.1121664873709193E-2</v>
      </c>
      <c r="L342" s="79">
        <f t="shared" si="46"/>
        <v>0.57093970119326742</v>
      </c>
      <c r="M342" s="79">
        <f>0.0526*F342*Observaciones!$F341^1.218</f>
        <v>0</v>
      </c>
      <c r="N342" s="79">
        <f>M342*Constantes!$D$29</f>
        <v>0</v>
      </c>
      <c r="O342" s="79">
        <f t="shared" si="47"/>
        <v>0</v>
      </c>
      <c r="P342" s="16"/>
      <c r="Q342" s="78">
        <v>336</v>
      </c>
      <c r="R342" s="136">
        <f>ETo!$I341*((1-Constantes!$E$19)*ETo!$K341+ETo!$L341)</f>
        <v>4.4544680227253535</v>
      </c>
      <c r="S342" s="79">
        <f>MIN(R342*Constantes!$E$17,0.8*(V341+Observaciones!$F341-T342-U342-Constantes!$D$14))</f>
        <v>2.5672505928107969</v>
      </c>
      <c r="T342" s="79">
        <f>IF(Observaciones!$F341&gt;0.05*Constantes!$E$18,((Observaciones!$F341-0.05*Constantes!$E$18)^2)/(Observaciones!$F341+0.95*Constantes!$E$18),0)</f>
        <v>0</v>
      </c>
      <c r="U342" s="79">
        <f>MAX(0,V341+Observaciones!$F341-T342-Constantes!$D$13)</f>
        <v>0</v>
      </c>
      <c r="V342" s="79">
        <f>V341+Observaciones!$F341-T342-S342-U342-W341</f>
        <v>17.268687301036618</v>
      </c>
      <c r="W342" s="79">
        <f>MAX(0,(V342-Constantes!$D$14)*(1-EXP(-Constantes!$D$22)))</f>
        <v>0.33275735105854914</v>
      </c>
      <c r="X342" s="79">
        <f t="shared" si="48"/>
        <v>53.587006628724268</v>
      </c>
      <c r="Y342" s="79">
        <f>MAX(0,(X342-Constantes!$D$13)*(1-EXP(-Constantes!$D$23)))</f>
        <v>9.9389678850618085E-2</v>
      </c>
      <c r="Z342" s="79">
        <f t="shared" si="49"/>
        <v>0.4321470299091672</v>
      </c>
      <c r="AA342" s="79">
        <f>0.0526*T342*Observaciones!$F341^1.218</f>
        <v>0</v>
      </c>
      <c r="AB342" s="79">
        <f>AA342*Constantes!$E$29</f>
        <v>0</v>
      </c>
      <c r="AC342" s="79">
        <f t="shared" si="50"/>
        <v>0</v>
      </c>
      <c r="AD342" s="16"/>
      <c r="AE342" s="78">
        <v>336</v>
      </c>
      <c r="AF342" s="136">
        <f>ETo!$I341*((1-Constantes!$F$19)*ETo!$K341+ETo!$L341)</f>
        <v>4.4002770224984582</v>
      </c>
      <c r="AG342" s="79">
        <f>MIN(AF342*Constantes!$F$17,0.8*(AJ341+Observaciones!$F341-AH342-AI342-Constantes!$D$14))</f>
        <v>2.3645680773009414</v>
      </c>
      <c r="AH342" s="79">
        <f>IF(Observaciones!$F341&gt;0.05*Constantes!$F$18,((Observaciones!$F341-0.05*Constantes!$F$18)^2)/(Observaciones!$F341+0.95*Constantes!$F$18),0)</f>
        <v>0</v>
      </c>
      <c r="AI342" s="79">
        <f>MAX(0,AJ341+Observaciones!$F341-AH342-Constantes!$D$13)</f>
        <v>0</v>
      </c>
      <c r="AJ342" s="79">
        <f>AJ341+Observaciones!$F341-AH342-AG342-AI342-AK341</f>
        <v>19.674150717376378</v>
      </c>
      <c r="AK342" s="79">
        <f>MAX(0,(AJ342-Constantes!$D$14)*(1-EXP(-Constantes!$D$22)))</f>
        <v>0.41469626565606393</v>
      </c>
      <c r="AL342" s="79">
        <f t="shared" si="51"/>
        <v>53.681579184680437</v>
      </c>
      <c r="AM342" s="79">
        <f>MAX(0,(AL342-Constantes!$D$13)*(1-EXP(-Constantes!$D$23)))</f>
        <v>0.10032152476988211</v>
      </c>
      <c r="AN342" s="79">
        <f t="shared" si="52"/>
        <v>0.51501779042594609</v>
      </c>
      <c r="AO342" s="79">
        <f>0.0526*AH342*Observaciones!$F341^1.218</f>
        <v>0</v>
      </c>
      <c r="AP342" s="79">
        <f>AO342*Constantes!$F$29</f>
        <v>0</v>
      </c>
      <c r="AQ342" s="79">
        <f t="shared" si="53"/>
        <v>0</v>
      </c>
      <c r="AR342" s="16"/>
      <c r="AS342" s="78">
        <v>336</v>
      </c>
      <c r="AT342" s="79">
        <f>0.0526*Observaciones!$F341^2.218</f>
        <v>0</v>
      </c>
      <c r="AU342" s="79">
        <f>IF(Observaciones!$F341&gt;0.05*$AY$7,((Observaciones!$F341-0.05*$AY$7)^2)/(Observaciones!$F341+0.95*$AY$7),0)</f>
        <v>0</v>
      </c>
      <c r="AV342" s="79">
        <f>0.0526*AU342*Observaciones!$F341^1.218</f>
        <v>0</v>
      </c>
      <c r="AW342" s="30"/>
      <c r="AX342" s="30"/>
      <c r="AY342" s="110"/>
      <c r="AZ342" s="41"/>
    </row>
    <row r="343" spans="2:52" s="3" customFormat="1" x14ac:dyDescent="0.3">
      <c r="B343" s="40"/>
      <c r="C343" s="78">
        <v>337</v>
      </c>
      <c r="D343" s="136">
        <f>ETo!$I342*((1-Constantes!$D$19)*ETo!$K342+ETo!$L342)</f>
        <v>4.1843276834789842</v>
      </c>
      <c r="E343" s="79">
        <f>MIN(D343*Constantes!$D$17,0.8*(H342+Observaciones!$F342-F343-G343-Constantes!$D$14))</f>
        <v>2.0965097063974691</v>
      </c>
      <c r="F343" s="79">
        <f>IF(Observaciones!$F342&gt;0.05*Constantes!$D$18,((Observaciones!$F342-0.05*Constantes!$D$18)^2)/(Observaciones!$F342+0.95*Constantes!$D$18),0)</f>
        <v>0</v>
      </c>
      <c r="G343" s="79">
        <f>MAX(0,H342+Observaciones!$F342-F343-Constantes!$D$13)</f>
        <v>0</v>
      </c>
      <c r="H343" s="79">
        <f>H342+Observaciones!$F342-F343-E343-G343-I342</f>
        <v>19.009589047077579</v>
      </c>
      <c r="I343" s="79">
        <f>MAX(0,(H343-Constantes!$D$14)*(1-EXP(-Constantes!$D$22)))</f>
        <v>0.39205885550985042</v>
      </c>
      <c r="J343" s="79">
        <f t="shared" si="45"/>
        <v>52.656768540938941</v>
      </c>
      <c r="K343" s="79">
        <f>MAX(0,(J343-Constantes!$D$13)*(1-EXP(-Constantes!$D$23)))</f>
        <v>9.022382140621886E-2</v>
      </c>
      <c r="L343" s="79">
        <f t="shared" si="46"/>
        <v>0.4822826769160693</v>
      </c>
      <c r="M343" s="79">
        <f>0.0526*F343*Observaciones!$F342^1.218</f>
        <v>0</v>
      </c>
      <c r="N343" s="79">
        <f>M343*Constantes!$D$29</f>
        <v>0</v>
      </c>
      <c r="O343" s="79">
        <f t="shared" si="47"/>
        <v>0</v>
      </c>
      <c r="P343" s="16"/>
      <c r="Q343" s="78">
        <v>337</v>
      </c>
      <c r="R343" s="136">
        <f>ETo!$I342*((1-Constantes!$E$19)*ETo!$K342+ETo!$L342)</f>
        <v>4.572601966980776</v>
      </c>
      <c r="S343" s="79">
        <f>MIN(R343*Constantes!$E$17,0.8*(V342+Observaciones!$F342-T343-U343-Constantes!$D$14))</f>
        <v>2.6353349155343118</v>
      </c>
      <c r="T343" s="79">
        <f>IF(Observaciones!$F342&gt;0.05*Constantes!$E$18,((Observaciones!$F342-0.05*Constantes!$E$18)^2)/(Observaciones!$F342+0.95*Constantes!$E$18),0)</f>
        <v>0</v>
      </c>
      <c r="U343" s="79">
        <f>MAX(0,V342+Observaciones!$F342-T343-Constantes!$D$13)</f>
        <v>0</v>
      </c>
      <c r="V343" s="79">
        <f>V342+Observaciones!$F342-T343-S343-U343-W342</f>
        <v>14.300595034443758</v>
      </c>
      <c r="W343" s="79">
        <f>MAX(0,(V343-Constantes!$D$14)*(1-EXP(-Constantes!$D$22)))</f>
        <v>0.23165323236862045</v>
      </c>
      <c r="X343" s="79">
        <f t="shared" si="48"/>
        <v>53.487616949873647</v>
      </c>
      <c r="Y343" s="79">
        <f>MAX(0,(X343-Constantes!$D$13)*(1-EXP(-Constantes!$D$23)))</f>
        <v>9.8410368672125756E-2</v>
      </c>
      <c r="Z343" s="79">
        <f t="shared" si="49"/>
        <v>0.33006360104074622</v>
      </c>
      <c r="AA343" s="79">
        <f>0.0526*T343*Observaciones!$F342^1.218</f>
        <v>0</v>
      </c>
      <c r="AB343" s="79">
        <f>AA343*Constantes!$E$29</f>
        <v>0</v>
      </c>
      <c r="AC343" s="79">
        <f t="shared" si="50"/>
        <v>0</v>
      </c>
      <c r="AD343" s="16"/>
      <c r="AE343" s="78">
        <v>337</v>
      </c>
      <c r="AF343" s="136">
        <f>ETo!$I342*((1-Constantes!$F$19)*ETo!$K342+ETo!$L342)</f>
        <v>4.5171342121948062</v>
      </c>
      <c r="AG343" s="79">
        <f>MIN(AF343*Constantes!$F$17,0.8*(AJ342+Observaciones!$F342-AH343-AI343-Constantes!$D$14))</f>
        <v>2.4273633919927859</v>
      </c>
      <c r="AH343" s="79">
        <f>IF(Observaciones!$F342&gt;0.05*Constantes!$F$18,((Observaciones!$F342-0.05*Constantes!$F$18)^2)/(Observaciones!$F342+0.95*Constantes!$F$18),0)</f>
        <v>0</v>
      </c>
      <c r="AI343" s="79">
        <f>MAX(0,AJ342+Observaciones!$F342-AH343-Constantes!$D$13)</f>
        <v>0</v>
      </c>
      <c r="AJ343" s="79">
        <f>AJ342+Observaciones!$F342-AH343-AG343-AI343-AK342</f>
        <v>16.832091059727528</v>
      </c>
      <c r="AK343" s="79">
        <f>MAX(0,(AJ343-Constantes!$D$14)*(1-EXP(-Constantes!$D$22)))</f>
        <v>0.31788528030194757</v>
      </c>
      <c r="AL343" s="79">
        <f t="shared" si="51"/>
        <v>53.581257659910555</v>
      </c>
      <c r="AM343" s="79">
        <f>MAX(0,(AL343-Constantes!$D$13)*(1-EXP(-Constantes!$D$23)))</f>
        <v>9.9333032891598894E-2</v>
      </c>
      <c r="AN343" s="79">
        <f t="shared" si="52"/>
        <v>0.41721831319354646</v>
      </c>
      <c r="AO343" s="79">
        <f>0.0526*AH343*Observaciones!$F342^1.218</f>
        <v>0</v>
      </c>
      <c r="AP343" s="79">
        <f>AO343*Constantes!$F$29</f>
        <v>0</v>
      </c>
      <c r="AQ343" s="79">
        <f t="shared" si="53"/>
        <v>0</v>
      </c>
      <c r="AR343" s="16"/>
      <c r="AS343" s="78">
        <v>337</v>
      </c>
      <c r="AT343" s="79">
        <f>0.0526*Observaciones!$F342^2.218</f>
        <v>0</v>
      </c>
      <c r="AU343" s="79">
        <f>IF(Observaciones!$F342&gt;0.05*$AY$7,((Observaciones!$F342-0.05*$AY$7)^2)/(Observaciones!$F342+0.95*$AY$7),0)</f>
        <v>0</v>
      </c>
      <c r="AV343" s="79">
        <f>0.0526*AU343*Observaciones!$F342^1.218</f>
        <v>0</v>
      </c>
      <c r="AW343" s="30"/>
      <c r="AX343" s="30"/>
      <c r="AY343" s="110"/>
      <c r="AZ343" s="41"/>
    </row>
    <row r="344" spans="2:52" s="3" customFormat="1" x14ac:dyDescent="0.3">
      <c r="B344" s="40"/>
      <c r="C344" s="78">
        <v>338</v>
      </c>
      <c r="D344" s="136">
        <f>ETo!$I343*((1-Constantes!$D$19)*ETo!$K343+ETo!$L343)</f>
        <v>4.1800701015089823</v>
      </c>
      <c r="E344" s="79">
        <f>MIN(D344*Constantes!$D$17,0.8*(H343+Observaciones!$F343-F344-G344-Constantes!$D$14))</f>
        <v>2.094376493465524</v>
      </c>
      <c r="F344" s="79">
        <f>IF(Observaciones!$F343&gt;0.05*Constantes!$D$18,((Observaciones!$F343-0.05*Constantes!$D$18)^2)/(Observaciones!$F343+0.95*Constantes!$D$18),0)</f>
        <v>0</v>
      </c>
      <c r="G344" s="79">
        <f>MAX(0,H343+Observaciones!$F343-F344-Constantes!$D$13)</f>
        <v>0</v>
      </c>
      <c r="H344" s="79">
        <f>H343+Observaciones!$F343-F344-E344-G344-I343</f>
        <v>16.523153698102202</v>
      </c>
      <c r="I344" s="79">
        <f>MAX(0,(H344-Constantes!$D$14)*(1-EXP(-Constantes!$D$22)))</f>
        <v>0.30736173963271646</v>
      </c>
      <c r="J344" s="79">
        <f t="shared" si="45"/>
        <v>52.566544719532722</v>
      </c>
      <c r="K344" s="79">
        <f>MAX(0,(J344-Constantes!$D$13)*(1-EXP(-Constantes!$D$23)))</f>
        <v>8.9334824604263369E-2</v>
      </c>
      <c r="L344" s="79">
        <f t="shared" si="46"/>
        <v>0.39669656423697985</v>
      </c>
      <c r="M344" s="79">
        <f>0.0526*F344*Observaciones!$F343^1.218</f>
        <v>0</v>
      </c>
      <c r="N344" s="79">
        <f>M344*Constantes!$D$29</f>
        <v>0</v>
      </c>
      <c r="O344" s="79">
        <f t="shared" si="47"/>
        <v>0</v>
      </c>
      <c r="P344" s="16"/>
      <c r="Q344" s="78">
        <v>338</v>
      </c>
      <c r="R344" s="136">
        <f>ETo!$I343*((1-Constantes!$E$19)*ETo!$K343+ETo!$L343)</f>
        <v>4.5680000678858015</v>
      </c>
      <c r="S344" s="79">
        <f>MIN(R344*Constantes!$E$17,0.8*(V343+Observaciones!$F343-T344-U344-Constantes!$D$14))</f>
        <v>2.6326826957587168</v>
      </c>
      <c r="T344" s="79">
        <f>IF(Observaciones!$F343&gt;0.05*Constantes!$E$18,((Observaciones!$F343-0.05*Constantes!$E$18)^2)/(Observaciones!$F343+0.95*Constantes!$E$18),0)</f>
        <v>0</v>
      </c>
      <c r="U344" s="79">
        <f>MAX(0,V343+Observaciones!$F343-T344-Constantes!$D$13)</f>
        <v>0</v>
      </c>
      <c r="V344" s="79">
        <f>V343+Observaciones!$F343-T344-S344-U344-W343</f>
        <v>11.43625910631642</v>
      </c>
      <c r="W344" s="79">
        <f>MAX(0,(V344-Constantes!$D$14)*(1-EXP(-Constantes!$D$22)))</f>
        <v>0.13408343546414375</v>
      </c>
      <c r="X344" s="79">
        <f t="shared" si="48"/>
        <v>53.38920658120152</v>
      </c>
      <c r="Y344" s="79">
        <f>MAX(0,(X344-Constantes!$D$13)*(1-EXP(-Constantes!$D$23)))</f>
        <v>9.7440707870075652E-2</v>
      </c>
      <c r="Z344" s="79">
        <f t="shared" si="49"/>
        <v>0.23152414333421939</v>
      </c>
      <c r="AA344" s="79">
        <f>0.0526*T344*Observaciones!$F343^1.218</f>
        <v>0</v>
      </c>
      <c r="AB344" s="79">
        <f>AA344*Constantes!$E$29</f>
        <v>0</v>
      </c>
      <c r="AC344" s="79">
        <f t="shared" si="50"/>
        <v>0</v>
      </c>
      <c r="AD344" s="16"/>
      <c r="AE344" s="78">
        <v>338</v>
      </c>
      <c r="AF344" s="136">
        <f>ETo!$I343*((1-Constantes!$F$19)*ETo!$K343+ETo!$L343)</f>
        <v>4.5125815012605415</v>
      </c>
      <c r="AG344" s="79">
        <f>MIN(AF344*Constantes!$F$17,0.8*(AJ343+Observaciones!$F343-AH344-AI344-Constantes!$D$14))</f>
        <v>2.4249169108086925</v>
      </c>
      <c r="AH344" s="79">
        <f>IF(Observaciones!$F343&gt;0.05*Constantes!$F$18,((Observaciones!$F343-0.05*Constantes!$F$18)^2)/(Observaciones!$F343+0.95*Constantes!$F$18),0)</f>
        <v>0</v>
      </c>
      <c r="AI344" s="79">
        <f>MAX(0,AJ343+Observaciones!$F343-AH344-Constantes!$D$13)</f>
        <v>0</v>
      </c>
      <c r="AJ344" s="79">
        <f>AJ343+Observaciones!$F343-AH344-AG344-AI344-AK343</f>
        <v>14.089288868616888</v>
      </c>
      <c r="AK344" s="79">
        <f>MAX(0,(AJ344-Constantes!$D$14)*(1-EXP(-Constantes!$D$22)))</f>
        <v>0.22445536863974197</v>
      </c>
      <c r="AL344" s="79">
        <f t="shared" si="51"/>
        <v>53.481924627018955</v>
      </c>
      <c r="AM344" s="79">
        <f>MAX(0,(AL344-Constantes!$D$13)*(1-EXP(-Constantes!$D$23)))</f>
        <v>9.8354280859232812E-2</v>
      </c>
      <c r="AN344" s="79">
        <f t="shared" si="52"/>
        <v>0.32280964949897478</v>
      </c>
      <c r="AO344" s="79">
        <f>0.0526*AH344*Observaciones!$F343^1.218</f>
        <v>0</v>
      </c>
      <c r="AP344" s="79">
        <f>AO344*Constantes!$F$29</f>
        <v>0</v>
      </c>
      <c r="AQ344" s="79">
        <f t="shared" si="53"/>
        <v>0</v>
      </c>
      <c r="AR344" s="16"/>
      <c r="AS344" s="78">
        <v>338</v>
      </c>
      <c r="AT344" s="79">
        <f>0.0526*Observaciones!$F343^2.218</f>
        <v>0</v>
      </c>
      <c r="AU344" s="79">
        <f>IF(Observaciones!$F343&gt;0.05*$AY$7,((Observaciones!$F343-0.05*$AY$7)^2)/(Observaciones!$F343+0.95*$AY$7),0)</f>
        <v>0</v>
      </c>
      <c r="AV344" s="79">
        <f>0.0526*AU344*Observaciones!$F343^1.218</f>
        <v>0</v>
      </c>
      <c r="AW344" s="30"/>
      <c r="AX344" s="30"/>
      <c r="AY344" s="110"/>
      <c r="AZ344" s="41"/>
    </row>
    <row r="345" spans="2:52" s="3" customFormat="1" x14ac:dyDescent="0.3">
      <c r="B345" s="40"/>
      <c r="C345" s="78">
        <v>339</v>
      </c>
      <c r="D345" s="136">
        <f>ETo!$I344*((1-Constantes!$D$19)*ETo!$K344+ETo!$L344)</f>
        <v>4.180148482462557</v>
      </c>
      <c r="E345" s="79">
        <f>MIN(D345*Constantes!$D$17,0.8*(H344+Observaciones!$F344-F345-G345-Constantes!$D$14))</f>
        <v>2.0944157653491806</v>
      </c>
      <c r="F345" s="79">
        <f>IF(Observaciones!$F344&gt;0.05*Constantes!$D$18,((Observaciones!$F344-0.05*Constantes!$D$18)^2)/(Observaciones!$F344+0.95*Constantes!$D$18),0)</f>
        <v>0</v>
      </c>
      <c r="G345" s="79">
        <f>MAX(0,H344+Observaciones!$F344-F345-Constantes!$D$13)</f>
        <v>0</v>
      </c>
      <c r="H345" s="79">
        <f>H344+Observaciones!$F344-F345-E345-G345-I344</f>
        <v>14.121376193120305</v>
      </c>
      <c r="I345" s="79">
        <f>MAX(0,(H345-Constantes!$D$14)*(1-EXP(-Constantes!$D$22)))</f>
        <v>0.22554838070730809</v>
      </c>
      <c r="J345" s="79">
        <f t="shared" si="45"/>
        <v>52.477209894928457</v>
      </c>
      <c r="K345" s="79">
        <f>MAX(0,(J345-Constantes!$D$13)*(1-EXP(-Constantes!$D$23)))</f>
        <v>8.8454587299540088E-2</v>
      </c>
      <c r="L345" s="79">
        <f t="shared" si="46"/>
        <v>0.31400296800684818</v>
      </c>
      <c r="M345" s="79">
        <f>0.0526*F345*Observaciones!$F344^1.218</f>
        <v>0</v>
      </c>
      <c r="N345" s="79">
        <f>M345*Constantes!$D$29</f>
        <v>0</v>
      </c>
      <c r="O345" s="79">
        <f t="shared" si="47"/>
        <v>0</v>
      </c>
      <c r="P345" s="16"/>
      <c r="Q345" s="78">
        <v>339</v>
      </c>
      <c r="R345" s="136">
        <f>ETo!$I344*((1-Constantes!$E$19)*ETo!$K344+ETo!$L344)</f>
        <v>4.5680837628023303</v>
      </c>
      <c r="S345" s="79">
        <f>MIN(R345*Constantes!$E$17,0.8*(V344+Observaciones!$F344-T345-U345-Constantes!$D$14))</f>
        <v>2.632730931782183</v>
      </c>
      <c r="T345" s="79">
        <f>IF(Observaciones!$F344&gt;0.05*Constantes!$E$18,((Observaciones!$F344-0.05*Constantes!$E$18)^2)/(Observaciones!$F344+0.95*Constantes!$E$18),0)</f>
        <v>0</v>
      </c>
      <c r="U345" s="79">
        <f>MAX(0,V344+Observaciones!$F344-T345-Constantes!$D$13)</f>
        <v>0</v>
      </c>
      <c r="V345" s="79">
        <f>V344+Observaciones!$F344-T345-S345-U345-W344</f>
        <v>8.6694447390700944</v>
      </c>
      <c r="W345" s="79">
        <f>MAX(0,(V345-Constantes!$D$14)*(1-EXP(-Constantes!$D$22)))</f>
        <v>3.9835580932253457E-2</v>
      </c>
      <c r="X345" s="79">
        <f t="shared" si="48"/>
        <v>53.291765873331443</v>
      </c>
      <c r="Y345" s="79">
        <f>MAX(0,(X345-Constantes!$D$13)*(1-EXP(-Constantes!$D$23)))</f>
        <v>9.6480601366863331E-2</v>
      </c>
      <c r="Z345" s="79">
        <f t="shared" si="49"/>
        <v>0.13631618229911679</v>
      </c>
      <c r="AA345" s="79">
        <f>0.0526*T345*Observaciones!$F344^1.218</f>
        <v>0</v>
      </c>
      <c r="AB345" s="79">
        <f>AA345*Constantes!$E$29</f>
        <v>0</v>
      </c>
      <c r="AC345" s="79">
        <f t="shared" si="50"/>
        <v>0</v>
      </c>
      <c r="AD345" s="16"/>
      <c r="AE345" s="78">
        <v>339</v>
      </c>
      <c r="AF345" s="136">
        <f>ETo!$I344*((1-Constantes!$F$19)*ETo!$K344+ETo!$L344)</f>
        <v>4.512664437039505</v>
      </c>
      <c r="AG345" s="79">
        <f>MIN(AF345*Constantes!$F$17,0.8*(AJ344+Observaciones!$F344-AH345-AI345-Constantes!$D$14))</f>
        <v>2.4249614778426318</v>
      </c>
      <c r="AH345" s="79">
        <f>IF(Observaciones!$F344&gt;0.05*Constantes!$F$18,((Observaciones!$F344-0.05*Constantes!$F$18)^2)/(Observaciones!$F344+0.95*Constantes!$F$18),0)</f>
        <v>0</v>
      </c>
      <c r="AI345" s="79">
        <f>MAX(0,AJ344+Observaciones!$F344-AH345-Constantes!$D$13)</f>
        <v>0</v>
      </c>
      <c r="AJ345" s="79">
        <f>AJ344+Observaciones!$F344-AH345-AG345-AI345-AK344</f>
        <v>11.439872022134516</v>
      </c>
      <c r="AK345" s="79">
        <f>MAX(0,(AJ345-Constantes!$D$14)*(1-EXP(-Constantes!$D$22)))</f>
        <v>0.1342065046401936</v>
      </c>
      <c r="AL345" s="79">
        <f t="shared" si="51"/>
        <v>53.383570346159722</v>
      </c>
      <c r="AM345" s="79">
        <f>MAX(0,(AL345-Constantes!$D$13)*(1-EXP(-Constantes!$D$23)))</f>
        <v>9.7385172703762207E-2</v>
      </c>
      <c r="AN345" s="79">
        <f t="shared" si="52"/>
        <v>0.2315916773439558</v>
      </c>
      <c r="AO345" s="79">
        <f>0.0526*AH345*Observaciones!$F344^1.218</f>
        <v>0</v>
      </c>
      <c r="AP345" s="79">
        <f>AO345*Constantes!$F$29</f>
        <v>0</v>
      </c>
      <c r="AQ345" s="79">
        <f t="shared" si="53"/>
        <v>0</v>
      </c>
      <c r="AR345" s="16"/>
      <c r="AS345" s="78">
        <v>339</v>
      </c>
      <c r="AT345" s="79">
        <f>0.0526*Observaciones!$F344^2.218</f>
        <v>0</v>
      </c>
      <c r="AU345" s="79">
        <f>IF(Observaciones!$F344&gt;0.05*$AY$7,((Observaciones!$F344-0.05*$AY$7)^2)/(Observaciones!$F344+0.95*$AY$7),0)</f>
        <v>0</v>
      </c>
      <c r="AV345" s="79">
        <f>0.0526*AU345*Observaciones!$F344^1.218</f>
        <v>0</v>
      </c>
      <c r="AW345" s="30"/>
      <c r="AX345" s="30"/>
      <c r="AY345" s="110"/>
      <c r="AZ345" s="41"/>
    </row>
    <row r="346" spans="2:52" s="3" customFormat="1" x14ac:dyDescent="0.3">
      <c r="B346" s="40"/>
      <c r="C346" s="78">
        <v>340</v>
      </c>
      <c r="D346" s="136">
        <f>ETo!$I345*((1-Constantes!$D$19)*ETo!$K345+ETo!$L345)</f>
        <v>4.2107490410417157</v>
      </c>
      <c r="E346" s="79">
        <f>MIN(D346*Constantes!$D$17,0.8*(H345+Observaciones!$F345-F346-G346-Constantes!$D$14))</f>
        <v>2.1097478265392473</v>
      </c>
      <c r="F346" s="79">
        <f>IF(Observaciones!$F345&gt;0.05*Constantes!$D$18,((Observaciones!$F345-0.05*Constantes!$D$18)^2)/(Observaciones!$F345+0.95*Constantes!$D$18),0)</f>
        <v>0</v>
      </c>
      <c r="G346" s="79">
        <f>MAX(0,H345+Observaciones!$F345-F346-Constantes!$D$13)</f>
        <v>0</v>
      </c>
      <c r="H346" s="79">
        <f>H345+Observaciones!$F345-F346-E346-G346-I345</f>
        <v>11.78607998587375</v>
      </c>
      <c r="I346" s="79">
        <f>MAX(0,(H346-Constantes!$D$14)*(1-EXP(-Constantes!$D$22)))</f>
        <v>0.14599961884060583</v>
      </c>
      <c r="J346" s="79">
        <f t="shared" si="45"/>
        <v>52.388755307628919</v>
      </c>
      <c r="K346" s="79">
        <f>MAX(0,(J346-Constantes!$D$13)*(1-EXP(-Constantes!$D$23)))</f>
        <v>8.7583023182636471E-2</v>
      </c>
      <c r="L346" s="79">
        <f t="shared" si="46"/>
        <v>0.2335826420232423</v>
      </c>
      <c r="M346" s="79">
        <f>0.0526*F346*Observaciones!$F345^1.218</f>
        <v>0</v>
      </c>
      <c r="N346" s="79">
        <f>M346*Constantes!$D$29</f>
        <v>0</v>
      </c>
      <c r="O346" s="79">
        <f t="shared" si="47"/>
        <v>0</v>
      </c>
      <c r="P346" s="16"/>
      <c r="Q346" s="78">
        <v>340</v>
      </c>
      <c r="R346" s="136">
        <f>ETo!$I345*((1-Constantes!$E$19)*ETo!$K345+ETo!$L345)</f>
        <v>4.6011384857101909</v>
      </c>
      <c r="S346" s="79">
        <f>MIN(R346*Constantes!$E$17,0.8*(V345+Observaciones!$F345-T346-U346-Constantes!$D$14))</f>
        <v>0.93555579125607558</v>
      </c>
      <c r="T346" s="79">
        <f>IF(Observaciones!$F345&gt;0.05*Constantes!$E$18,((Observaciones!$F345-0.05*Constantes!$E$18)^2)/(Observaciones!$F345+0.95*Constantes!$E$18),0)</f>
        <v>0</v>
      </c>
      <c r="U346" s="79">
        <f>MAX(0,V345+Observaciones!$F345-T346-Constantes!$D$13)</f>
        <v>0</v>
      </c>
      <c r="V346" s="79">
        <f>V345+Observaciones!$F345-T346-S346-U346-W345</f>
        <v>7.6940533668817652</v>
      </c>
      <c r="W346" s="79">
        <f>MAX(0,(V346-Constantes!$D$14)*(1-EXP(-Constantes!$D$22)))</f>
        <v>6.6101700604867105E-3</v>
      </c>
      <c r="X346" s="79">
        <f t="shared" si="48"/>
        <v>53.195285271964579</v>
      </c>
      <c r="Y346" s="79">
        <f>MAX(0,(X346-Constantes!$D$13)*(1-EXP(-Constantes!$D$23)))</f>
        <v>9.5529955021706733E-2</v>
      </c>
      <c r="Z346" s="79">
        <f t="shared" si="49"/>
        <v>0.10214012508219344</v>
      </c>
      <c r="AA346" s="79">
        <f>0.0526*T346*Observaciones!$F345^1.218</f>
        <v>0</v>
      </c>
      <c r="AB346" s="79">
        <f>AA346*Constantes!$E$29</f>
        <v>0</v>
      </c>
      <c r="AC346" s="79">
        <f t="shared" si="50"/>
        <v>0</v>
      </c>
      <c r="AD346" s="16"/>
      <c r="AE346" s="78">
        <v>340</v>
      </c>
      <c r="AF346" s="136">
        <f>ETo!$I345*((1-Constantes!$F$19)*ETo!$K345+ETo!$L345)</f>
        <v>4.5453685650432654</v>
      </c>
      <c r="AG346" s="79">
        <f>MIN(AF346*Constantes!$F$17,0.8*(AJ345+Observaciones!$F345-AH346-AI346-Constantes!$D$14))</f>
        <v>2.4425356298058523</v>
      </c>
      <c r="AH346" s="79">
        <f>IF(Observaciones!$F345&gt;0.05*Constantes!$F$18,((Observaciones!$F345-0.05*Constantes!$F$18)^2)/(Observaciones!$F345+0.95*Constantes!$F$18),0)</f>
        <v>0</v>
      </c>
      <c r="AI346" s="79">
        <f>MAX(0,AJ345+Observaciones!$F345-AH346-Constantes!$D$13)</f>
        <v>0</v>
      </c>
      <c r="AJ346" s="79">
        <f>AJ345+Observaciones!$F345-AH346-AG346-AI346-AK345</f>
        <v>8.8631298876884692</v>
      </c>
      <c r="AK346" s="79">
        <f>MAX(0,(AJ346-Constantes!$D$14)*(1-EXP(-Constantes!$D$22)))</f>
        <v>4.6433208126932177E-2</v>
      </c>
      <c r="AL346" s="79">
        <f t="shared" si="51"/>
        <v>53.286185173455962</v>
      </c>
      <c r="AM346" s="79">
        <f>MAX(0,(AL346-Constantes!$D$13)*(1-EXP(-Constantes!$D$23)))</f>
        <v>9.6425613401771068E-2</v>
      </c>
      <c r="AN346" s="79">
        <f t="shared" si="52"/>
        <v>0.14285882152870324</v>
      </c>
      <c r="AO346" s="79">
        <f>0.0526*AH346*Observaciones!$F345^1.218</f>
        <v>0</v>
      </c>
      <c r="AP346" s="79">
        <f>AO346*Constantes!$F$29</f>
        <v>0</v>
      </c>
      <c r="AQ346" s="79">
        <f t="shared" si="53"/>
        <v>0</v>
      </c>
      <c r="AR346" s="16"/>
      <c r="AS346" s="78">
        <v>340</v>
      </c>
      <c r="AT346" s="79">
        <f>0.0526*Observaciones!$F345^2.218</f>
        <v>0</v>
      </c>
      <c r="AU346" s="79">
        <f>IF(Observaciones!$F345&gt;0.05*$AY$7,((Observaciones!$F345-0.05*$AY$7)^2)/(Observaciones!$F345+0.95*$AY$7),0)</f>
        <v>0</v>
      </c>
      <c r="AV346" s="79">
        <f>0.0526*AU346*Observaciones!$F345^1.218</f>
        <v>0</v>
      </c>
      <c r="AW346" s="30"/>
      <c r="AX346" s="30"/>
      <c r="AY346" s="110"/>
      <c r="AZ346" s="41"/>
    </row>
    <row r="347" spans="2:52" s="3" customFormat="1" x14ac:dyDescent="0.3">
      <c r="B347" s="40"/>
      <c r="C347" s="78">
        <v>341</v>
      </c>
      <c r="D347" s="136">
        <f>ETo!$I346*((1-Constantes!$D$19)*ETo!$K346+ETo!$L346)</f>
        <v>4.1802376538304999</v>
      </c>
      <c r="E347" s="79">
        <f>MIN(D347*Constantes!$D$17,0.8*(H346+Observaciones!$F346-F347-G347-Constantes!$D$14))</f>
        <v>2.094460443647002</v>
      </c>
      <c r="F347" s="79">
        <f>IF(Observaciones!$F346&gt;0.05*Constantes!$D$18,((Observaciones!$F346-0.05*Constantes!$D$18)^2)/(Observaciones!$F346+0.95*Constantes!$D$18),0)</f>
        <v>0</v>
      </c>
      <c r="G347" s="79">
        <f>MAX(0,H346+Observaciones!$F346-F347-Constantes!$D$13)</f>
        <v>0</v>
      </c>
      <c r="H347" s="79">
        <f>H346+Observaciones!$F346-F347-E347-G347-I346</f>
        <v>9.6456199233861426</v>
      </c>
      <c r="I347" s="79">
        <f>MAX(0,(H347-Constantes!$D$14)*(1-EXP(-Constantes!$D$22)))</f>
        <v>7.3087691322523546E-2</v>
      </c>
      <c r="J347" s="79">
        <f t="shared" si="45"/>
        <v>52.301172284446281</v>
      </c>
      <c r="K347" s="79">
        <f>MAX(0,(J347-Constantes!$D$13)*(1-EXP(-Constantes!$D$23)))</f>
        <v>8.672004679456706E-2</v>
      </c>
      <c r="L347" s="79">
        <f t="shared" si="46"/>
        <v>0.15980773811709059</v>
      </c>
      <c r="M347" s="79">
        <f>0.0526*F347*Observaciones!$F346^1.218</f>
        <v>0</v>
      </c>
      <c r="N347" s="79">
        <f>M347*Constantes!$D$29</f>
        <v>0</v>
      </c>
      <c r="O347" s="79">
        <f t="shared" si="47"/>
        <v>0</v>
      </c>
      <c r="P347" s="16"/>
      <c r="Q347" s="78">
        <v>341</v>
      </c>
      <c r="R347" s="136">
        <f>ETo!$I346*((1-Constantes!$E$19)*ETo!$K346+ETo!$L346)</f>
        <v>4.5681789796867438</v>
      </c>
      <c r="S347" s="79">
        <f>MIN(R347*Constantes!$E$17,0.8*(V346+Observaciones!$F346-T347-U347-Constantes!$D$14))</f>
        <v>0.23524269350541191</v>
      </c>
      <c r="T347" s="79">
        <f>IF(Observaciones!$F346&gt;0.05*Constantes!$E$18,((Observaciones!$F346-0.05*Constantes!$E$18)^2)/(Observaciones!$F346+0.95*Constantes!$E$18),0)</f>
        <v>0</v>
      </c>
      <c r="U347" s="79">
        <f>MAX(0,V346+Observaciones!$F346-T347-Constantes!$D$13)</f>
        <v>0</v>
      </c>
      <c r="V347" s="79">
        <f>V346+Observaciones!$F346-T347-S347-U347-W346</f>
        <v>7.5522005033158663</v>
      </c>
      <c r="W347" s="79">
        <f>MAX(0,(V347-Constantes!$D$14)*(1-EXP(-Constantes!$D$22)))</f>
        <v>1.7781407749091777E-3</v>
      </c>
      <c r="X347" s="79">
        <f t="shared" si="48"/>
        <v>53.099755316942876</v>
      </c>
      <c r="Y347" s="79">
        <f>MAX(0,(X347-Constantes!$D$13)*(1-EXP(-Constantes!$D$23)))</f>
        <v>9.4588675621415319E-2</v>
      </c>
      <c r="Z347" s="79">
        <f t="shared" si="49"/>
        <v>9.6366816396324495E-2</v>
      </c>
      <c r="AA347" s="79">
        <f>0.0526*T347*Observaciones!$F346^1.218</f>
        <v>0</v>
      </c>
      <c r="AB347" s="79">
        <f>AA347*Constantes!$E$29</f>
        <v>0</v>
      </c>
      <c r="AC347" s="79">
        <f t="shared" si="50"/>
        <v>0</v>
      </c>
      <c r="AD347" s="16"/>
      <c r="AE347" s="78">
        <v>341</v>
      </c>
      <c r="AF347" s="136">
        <f>ETo!$I346*((1-Constantes!$F$19)*ETo!$K346+ETo!$L346)</f>
        <v>4.5127587902787081</v>
      </c>
      <c r="AG347" s="79">
        <f>MIN(AF347*Constantes!$F$17,0.8*(AJ346+Observaciones!$F346-AH347-AI347-Constantes!$D$14))</f>
        <v>1.170503910150775</v>
      </c>
      <c r="AH347" s="79">
        <f>IF(Observaciones!$F346&gt;0.05*Constantes!$F$18,((Observaciones!$F346-0.05*Constantes!$F$18)^2)/(Observaciones!$F346+0.95*Constantes!$F$18),0)</f>
        <v>0</v>
      </c>
      <c r="AI347" s="79">
        <f>MAX(0,AJ346+Observaciones!$F346-AH347-Constantes!$D$13)</f>
        <v>0</v>
      </c>
      <c r="AJ347" s="79">
        <f>AJ346+Observaciones!$F346-AH347-AG347-AI347-AK346</f>
        <v>7.7461927694107615</v>
      </c>
      <c r="AK347" s="79">
        <f>MAX(0,(AJ347-Constantes!$D$14)*(1-EXP(-Constantes!$D$22)))</f>
        <v>8.386229518289514E-3</v>
      </c>
      <c r="AL347" s="79">
        <f t="shared" si="51"/>
        <v>53.189759560054192</v>
      </c>
      <c r="AM347" s="79">
        <f>MAX(0,(AL347-Constantes!$D$13)*(1-EXP(-Constantes!$D$23)))</f>
        <v>9.5475508866131653E-2</v>
      </c>
      <c r="AN347" s="79">
        <f t="shared" si="52"/>
        <v>0.10386173838442117</v>
      </c>
      <c r="AO347" s="79">
        <f>0.0526*AH347*Observaciones!$F346^1.218</f>
        <v>0</v>
      </c>
      <c r="AP347" s="79">
        <f>AO347*Constantes!$F$29</f>
        <v>0</v>
      </c>
      <c r="AQ347" s="79">
        <f t="shared" si="53"/>
        <v>0</v>
      </c>
      <c r="AR347" s="16"/>
      <c r="AS347" s="78">
        <v>341</v>
      </c>
      <c r="AT347" s="79">
        <f>0.0526*Observaciones!$F346^2.218</f>
        <v>3.1840930012055863E-4</v>
      </c>
      <c r="AU347" s="79">
        <f>IF(Observaciones!$F346&gt;0.05*$AY$7,((Observaciones!$F346-0.05*$AY$7)^2)/(Observaciones!$F346+0.95*$AY$7),0)</f>
        <v>0</v>
      </c>
      <c r="AV347" s="79">
        <f>0.0526*AU347*Observaciones!$F346^1.218</f>
        <v>0</v>
      </c>
      <c r="AW347" s="30"/>
      <c r="AX347" s="30"/>
      <c r="AY347" s="110"/>
      <c r="AZ347" s="41"/>
    </row>
    <row r="348" spans="2:52" s="3" customFormat="1" x14ac:dyDescent="0.3">
      <c r="B348" s="40"/>
      <c r="C348" s="78">
        <v>342</v>
      </c>
      <c r="D348" s="136">
        <f>ETo!$I347*((1-Constantes!$D$19)*ETo!$K347+ETo!$L347)</f>
        <v>4.1758916572257192</v>
      </c>
      <c r="E348" s="79">
        <f>MIN(D348*Constantes!$D$17,0.8*(H347+Observaciones!$F347-F348-G348-Constantes!$D$14))</f>
        <v>1.7164959387089143</v>
      </c>
      <c r="F348" s="79">
        <f>IF(Observaciones!$F347&gt;0.05*Constantes!$D$18,((Observaciones!$F347-0.05*Constantes!$D$18)^2)/(Observaciones!$F347+0.95*Constantes!$D$18),0)</f>
        <v>0</v>
      </c>
      <c r="G348" s="79">
        <f>MAX(0,H347+Observaciones!$F347-F348-Constantes!$D$13)</f>
        <v>0</v>
      </c>
      <c r="H348" s="79">
        <f>H347+Observaciones!$F347-F348-E348-G348-I347</f>
        <v>7.8560362933547045</v>
      </c>
      <c r="I348" s="79">
        <f>MAX(0,(H348-Constantes!$D$14)*(1-EXP(-Constantes!$D$22)))</f>
        <v>1.2127903187651836E-2</v>
      </c>
      <c r="J348" s="79">
        <f t="shared" si="45"/>
        <v>52.214452237651713</v>
      </c>
      <c r="K348" s="79">
        <f>MAX(0,(J348-Constantes!$D$13)*(1-EXP(-Constantes!$D$23)))</f>
        <v>8.5865573518394273E-2</v>
      </c>
      <c r="L348" s="79">
        <f t="shared" si="46"/>
        <v>9.7993476706046106E-2</v>
      </c>
      <c r="M348" s="79">
        <f>0.0526*F348*Observaciones!$F347^1.218</f>
        <v>0</v>
      </c>
      <c r="N348" s="79">
        <f>M348*Constantes!$D$29</f>
        <v>0</v>
      </c>
      <c r="O348" s="79">
        <f t="shared" si="47"/>
        <v>0</v>
      </c>
      <c r="P348" s="16"/>
      <c r="Q348" s="78">
        <v>342</v>
      </c>
      <c r="R348" s="136">
        <f>ETo!$I347*((1-Constantes!$E$19)*ETo!$K347+ETo!$L347)</f>
        <v>4.5634821915428745</v>
      </c>
      <c r="S348" s="79">
        <f>MIN(R348*Constantes!$E$17,0.8*(V347+Observaciones!$F347-T348-U348-Constantes!$D$14))</f>
        <v>4.1760402652693075E-2</v>
      </c>
      <c r="T348" s="79">
        <f>IF(Observaciones!$F347&gt;0.05*Constantes!$E$18,((Observaciones!$F347-0.05*Constantes!$E$18)^2)/(Observaciones!$F347+0.95*Constantes!$E$18),0)</f>
        <v>0</v>
      </c>
      <c r="U348" s="79">
        <f>MAX(0,V347+Observaciones!$F347-T348-Constantes!$D$13)</f>
        <v>0</v>
      </c>
      <c r="V348" s="79">
        <f>V347+Observaciones!$F347-T348-S348-U348-W347</f>
        <v>7.508661959888264</v>
      </c>
      <c r="W348" s="79">
        <f>MAX(0,(V348-Constantes!$D$14)*(1-EXP(-Constantes!$D$22)))</f>
        <v>2.9505815250000655E-4</v>
      </c>
      <c r="X348" s="79">
        <f t="shared" si="48"/>
        <v>53.005166641321459</v>
      </c>
      <c r="Y348" s="79">
        <f>MAX(0,(X348-Constantes!$D$13)*(1-EXP(-Constantes!$D$23)))</f>
        <v>9.3656670871250222E-2</v>
      </c>
      <c r="Z348" s="79">
        <f t="shared" si="49"/>
        <v>9.3951729023750236E-2</v>
      </c>
      <c r="AA348" s="79">
        <f>0.0526*T348*Observaciones!$F347^1.218</f>
        <v>0</v>
      </c>
      <c r="AB348" s="79">
        <f>AA348*Constantes!$E$29</f>
        <v>0</v>
      </c>
      <c r="AC348" s="79">
        <f t="shared" si="50"/>
        <v>0</v>
      </c>
      <c r="AD348" s="16"/>
      <c r="AE348" s="78">
        <v>342</v>
      </c>
      <c r="AF348" s="136">
        <f>ETo!$I347*((1-Constantes!$F$19)*ETo!$K347+ETo!$L347)</f>
        <v>4.5081121152118513</v>
      </c>
      <c r="AG348" s="79">
        <f>MIN(AF348*Constantes!$F$17,0.8*(AJ347+Observaciones!$F347-AH348-AI348-Constantes!$D$14))</f>
        <v>0.19695421552860923</v>
      </c>
      <c r="AH348" s="79">
        <f>IF(Observaciones!$F347&gt;0.05*Constantes!$F$18,((Observaciones!$F347-0.05*Constantes!$F$18)^2)/(Observaciones!$F347+0.95*Constantes!$F$18),0)</f>
        <v>0</v>
      </c>
      <c r="AI348" s="79">
        <f>MAX(0,AJ347+Observaciones!$F347-AH348-Constantes!$D$13)</f>
        <v>0</v>
      </c>
      <c r="AJ348" s="79">
        <f>AJ347+Observaciones!$F347-AH348-AG348-AI348-AK347</f>
        <v>7.540852324363863</v>
      </c>
      <c r="AK348" s="79">
        <f>MAX(0,(AJ348-Constantes!$D$14)*(1-EXP(-Constantes!$D$22)))</f>
        <v>1.3915801397861452E-3</v>
      </c>
      <c r="AL348" s="79">
        <f t="shared" si="51"/>
        <v>53.094284051188062</v>
      </c>
      <c r="AM348" s="79">
        <f>MAX(0,(AL348-Constantes!$D$13)*(1-EXP(-Constantes!$D$23)))</f>
        <v>9.4534765936779161E-2</v>
      </c>
      <c r="AN348" s="79">
        <f t="shared" si="52"/>
        <v>9.5926346076565305E-2</v>
      </c>
      <c r="AO348" s="79">
        <f>0.0526*AH348*Observaciones!$F347^1.218</f>
        <v>0</v>
      </c>
      <c r="AP348" s="79">
        <f>AO348*Constantes!$F$29</f>
        <v>0</v>
      </c>
      <c r="AQ348" s="79">
        <f t="shared" si="53"/>
        <v>0</v>
      </c>
      <c r="AR348" s="16"/>
      <c r="AS348" s="78">
        <v>342</v>
      </c>
      <c r="AT348" s="79">
        <f>0.0526*Observaciones!$F347^2.218</f>
        <v>0</v>
      </c>
      <c r="AU348" s="79">
        <f>IF(Observaciones!$F347&gt;0.05*$AY$7,((Observaciones!$F347-0.05*$AY$7)^2)/(Observaciones!$F347+0.95*$AY$7),0)</f>
        <v>0</v>
      </c>
      <c r="AV348" s="79">
        <f>0.0526*AU348*Observaciones!$F347^1.218</f>
        <v>0</v>
      </c>
      <c r="AW348" s="30"/>
      <c r="AX348" s="30"/>
      <c r="AY348" s="110"/>
      <c r="AZ348" s="41"/>
    </row>
    <row r="349" spans="2:52" s="3" customFormat="1" x14ac:dyDescent="0.3">
      <c r="B349" s="40"/>
      <c r="C349" s="78">
        <v>343</v>
      </c>
      <c r="D349" s="136">
        <f>ETo!$I348*((1-Constantes!$D$19)*ETo!$K348+ETo!$L348)</f>
        <v>4.2981270793561253</v>
      </c>
      <c r="E349" s="79">
        <f>MIN(D349*Constantes!$D$17,0.8*(H348+Observaciones!$F348-F349-G349-Constantes!$D$14))</f>
        <v>0.28482903468376364</v>
      </c>
      <c r="F349" s="79">
        <f>IF(Observaciones!$F348&gt;0.05*Constantes!$D$18,((Observaciones!$F348-0.05*Constantes!$D$18)^2)/(Observaciones!$F348+0.95*Constantes!$D$18),0)</f>
        <v>0</v>
      </c>
      <c r="G349" s="79">
        <f>MAX(0,H348+Observaciones!$F348-F349-Constantes!$D$13)</f>
        <v>0</v>
      </c>
      <c r="H349" s="79">
        <f>H348+Observaciones!$F348-F349-E349-G349-I348</f>
        <v>7.5590793554832887</v>
      </c>
      <c r="I349" s="79">
        <f>MAX(0,(H349-Constantes!$D$14)*(1-EXP(-Constantes!$D$22)))</f>
        <v>2.0124597325148655E-3</v>
      </c>
      <c r="J349" s="79">
        <f t="shared" si="45"/>
        <v>52.128586664133316</v>
      </c>
      <c r="K349" s="79">
        <f>MAX(0,(J349-Constantes!$D$13)*(1-EXP(-Constantes!$D$23)))</f>
        <v>8.5019519570931262E-2</v>
      </c>
      <c r="L349" s="79">
        <f t="shared" si="46"/>
        <v>8.7031979303446125E-2</v>
      </c>
      <c r="M349" s="79">
        <f>0.0526*F349*Observaciones!$F348^1.218</f>
        <v>0</v>
      </c>
      <c r="N349" s="79">
        <f>M349*Constantes!$D$29</f>
        <v>0</v>
      </c>
      <c r="O349" s="79">
        <f t="shared" si="47"/>
        <v>0</v>
      </c>
      <c r="P349" s="16"/>
      <c r="Q349" s="78">
        <v>343</v>
      </c>
      <c r="R349" s="136">
        <f>ETo!$I348*((1-Constantes!$E$19)*ETo!$K348+ETo!$L348)</f>
        <v>4.6953932120591331</v>
      </c>
      <c r="S349" s="79">
        <f>MIN(R349*Constantes!$E$17,0.8*(V348+Observaciones!$F348-T349-U349-Constantes!$D$14))</f>
        <v>6.9295679106112125E-3</v>
      </c>
      <c r="T349" s="79">
        <f>IF(Observaciones!$F348&gt;0.05*Constantes!$E$18,((Observaciones!$F348-0.05*Constantes!$E$18)^2)/(Observaciones!$F348+0.95*Constantes!$E$18),0)</f>
        <v>0</v>
      </c>
      <c r="U349" s="79">
        <f>MAX(0,V348+Observaciones!$F348-T349-Constantes!$D$13)</f>
        <v>0</v>
      </c>
      <c r="V349" s="79">
        <f>V348+Observaciones!$F348-T349-S349-U349-W348</f>
        <v>7.5014373338251525</v>
      </c>
      <c r="W349" s="79">
        <f>MAX(0,(V349-Constantes!$D$14)*(1-EXP(-Constantes!$D$22)))</f>
        <v>4.8960866645189693E-5</v>
      </c>
      <c r="X349" s="79">
        <f t="shared" si="48"/>
        <v>52.911509970450211</v>
      </c>
      <c r="Y349" s="79">
        <f>MAX(0,(X349-Constantes!$D$13)*(1-EXP(-Constantes!$D$23)))</f>
        <v>9.273384938587477E-2</v>
      </c>
      <c r="Z349" s="79">
        <f t="shared" si="49"/>
        <v>9.2782810252519957E-2</v>
      </c>
      <c r="AA349" s="79">
        <f>0.0526*T349*Observaciones!$F348^1.218</f>
        <v>0</v>
      </c>
      <c r="AB349" s="79">
        <f>AA349*Constantes!$E$29</f>
        <v>0</v>
      </c>
      <c r="AC349" s="79">
        <f t="shared" si="50"/>
        <v>0</v>
      </c>
      <c r="AD349" s="16"/>
      <c r="AE349" s="78">
        <v>343</v>
      </c>
      <c r="AF349" s="136">
        <f>ETo!$I348*((1-Constantes!$F$19)*ETo!$K348+ETo!$L348)</f>
        <v>4.6386409073872734</v>
      </c>
      <c r="AG349" s="79">
        <f>MIN(AF349*Constantes!$F$17,0.8*(AJ348+Observaciones!$F348-AH349-AI349-Constantes!$D$14))</f>
        <v>3.2681859491090391E-2</v>
      </c>
      <c r="AH349" s="79">
        <f>IF(Observaciones!$F348&gt;0.05*Constantes!$F$18,((Observaciones!$F348-0.05*Constantes!$F$18)^2)/(Observaciones!$F348+0.95*Constantes!$F$18),0)</f>
        <v>0</v>
      </c>
      <c r="AI349" s="79">
        <f>MAX(0,AJ348+Observaciones!$F348-AH349-Constantes!$D$13)</f>
        <v>0</v>
      </c>
      <c r="AJ349" s="79">
        <f>AJ348+Observaciones!$F348-AH349-AG349-AI349-AK348</f>
        <v>7.506778884732987</v>
      </c>
      <c r="AK349" s="79">
        <f>MAX(0,(AJ349-Constantes!$D$14)*(1-EXP(-Constantes!$D$22)))</f>
        <v>2.3091369980085658E-4</v>
      </c>
      <c r="AL349" s="79">
        <f t="shared" si="51"/>
        <v>52.999749285251283</v>
      </c>
      <c r="AM349" s="79">
        <f>MAX(0,(AL349-Constantes!$D$13)*(1-EXP(-Constantes!$D$23)))</f>
        <v>9.3603292371577093E-2</v>
      </c>
      <c r="AN349" s="79">
        <f t="shared" si="52"/>
        <v>9.3834206071377949E-2</v>
      </c>
      <c r="AO349" s="79">
        <f>0.0526*AH349*Observaciones!$F348^1.218</f>
        <v>0</v>
      </c>
      <c r="AP349" s="79">
        <f>AO349*Constantes!$F$29</f>
        <v>0</v>
      </c>
      <c r="AQ349" s="79">
        <f t="shared" si="53"/>
        <v>0</v>
      </c>
      <c r="AR349" s="16"/>
      <c r="AS349" s="78">
        <v>343</v>
      </c>
      <c r="AT349" s="79">
        <f>0.0526*Observaciones!$F348^2.218</f>
        <v>0</v>
      </c>
      <c r="AU349" s="79">
        <f>IF(Observaciones!$F348&gt;0.05*$AY$7,((Observaciones!$F348-0.05*$AY$7)^2)/(Observaciones!$F348+0.95*$AY$7),0)</f>
        <v>0</v>
      </c>
      <c r="AV349" s="79">
        <f>0.0526*AU349*Observaciones!$F348^1.218</f>
        <v>0</v>
      </c>
      <c r="AW349" s="30"/>
      <c r="AX349" s="30"/>
      <c r="AY349" s="110"/>
      <c r="AZ349" s="41"/>
    </row>
    <row r="350" spans="2:52" s="3" customFormat="1" x14ac:dyDescent="0.3">
      <c r="B350" s="40"/>
      <c r="C350" s="78">
        <v>344</v>
      </c>
      <c r="D350" s="136">
        <f>ETo!$I349*((1-Constantes!$D$19)*ETo!$K349+ETo!$L349)</f>
        <v>4.0057270352361876</v>
      </c>
      <c r="E350" s="79">
        <f>MIN(D350*Constantes!$D$17,0.8*(H349+Observaciones!$F349-F350-G350-Constantes!$D$14))</f>
        <v>4.7263484386630951E-2</v>
      </c>
      <c r="F350" s="79">
        <f>IF(Observaciones!$F349&gt;0.05*Constantes!$D$18,((Observaciones!$F349-0.05*Constantes!$D$18)^2)/(Observaciones!$F349+0.95*Constantes!$D$18),0)</f>
        <v>0</v>
      </c>
      <c r="G350" s="79">
        <f>MAX(0,H349+Observaciones!$F349-F350-Constantes!$D$13)</f>
        <v>0</v>
      </c>
      <c r="H350" s="79">
        <f>H349+Observaciones!$F349-F350-E350-G350-I349</f>
        <v>7.5098034113641425</v>
      </c>
      <c r="I350" s="79">
        <f>MAX(0,(H350-Constantes!$D$14)*(1-EXP(-Constantes!$D$22)))</f>
        <v>3.3394018012258196E-4</v>
      </c>
      <c r="J350" s="79">
        <f t="shared" si="45"/>
        <v>52.043567144562381</v>
      </c>
      <c r="K350" s="79">
        <f>MAX(0,(J350-Constantes!$D$13)*(1-EXP(-Constantes!$D$23)))</f>
        <v>8.4181801994526961E-2</v>
      </c>
      <c r="L350" s="79">
        <f t="shared" si="46"/>
        <v>8.451574217464955E-2</v>
      </c>
      <c r="M350" s="79">
        <f>0.0526*F350*Observaciones!$F349^1.218</f>
        <v>0</v>
      </c>
      <c r="N350" s="79">
        <f>M350*Constantes!$D$29</f>
        <v>0</v>
      </c>
      <c r="O350" s="79">
        <f t="shared" si="47"/>
        <v>0</v>
      </c>
      <c r="P350" s="16"/>
      <c r="Q350" s="78">
        <v>344</v>
      </c>
      <c r="R350" s="136">
        <f>ETo!$I349*((1-Constantes!$E$19)*ETo!$K349+ETo!$L349)</f>
        <v>4.379224379805609</v>
      </c>
      <c r="S350" s="79">
        <f>MIN(R350*Constantes!$E$17,0.8*(V349+Observaciones!$F349-T350-U350-Constantes!$D$14))</f>
        <v>1.149867060122034E-3</v>
      </c>
      <c r="T350" s="79">
        <f>IF(Observaciones!$F349&gt;0.05*Constantes!$E$18,((Observaciones!$F349-0.05*Constantes!$E$18)^2)/(Observaciones!$F349+0.95*Constantes!$E$18),0)</f>
        <v>0</v>
      </c>
      <c r="U350" s="79">
        <f>MAX(0,V349+Observaciones!$F349-T350-Constantes!$D$13)</f>
        <v>0</v>
      </c>
      <c r="V350" s="79">
        <f>V349+Observaciones!$F349-T350-S350-U350-W349</f>
        <v>7.5002385058983849</v>
      </c>
      <c r="W350" s="79">
        <f>MAX(0,(V350-Constantes!$D$14)*(1-EXP(-Constantes!$D$22)))</f>
        <v>8.1243864720681816E-6</v>
      </c>
      <c r="X350" s="79">
        <f t="shared" si="48"/>
        <v>52.818776121064339</v>
      </c>
      <c r="Y350" s="79">
        <f>MAX(0,(X350-Constantes!$D$13)*(1-EXP(-Constantes!$D$23)))</f>
        <v>9.1820120680393663E-2</v>
      </c>
      <c r="Z350" s="79">
        <f t="shared" si="49"/>
        <v>9.1828245066865738E-2</v>
      </c>
      <c r="AA350" s="79">
        <f>0.0526*T350*Observaciones!$F349^1.218</f>
        <v>0</v>
      </c>
      <c r="AB350" s="79">
        <f>AA350*Constantes!$E$29</f>
        <v>0</v>
      </c>
      <c r="AC350" s="79">
        <f t="shared" si="50"/>
        <v>0</v>
      </c>
      <c r="AD350" s="16"/>
      <c r="AE350" s="78">
        <v>344</v>
      </c>
      <c r="AF350" s="136">
        <f>ETo!$I349*((1-Constantes!$F$19)*ETo!$K349+ETo!$L349)</f>
        <v>4.3258676162956906</v>
      </c>
      <c r="AG350" s="79">
        <f>MIN(AF350*Constantes!$F$17,0.8*(AJ349+Observaciones!$F349-AH350-AI350-Constantes!$D$14))</f>
        <v>5.4231077863896365E-3</v>
      </c>
      <c r="AH350" s="79">
        <f>IF(Observaciones!$F349&gt;0.05*Constantes!$F$18,((Observaciones!$F349-0.05*Constantes!$F$18)^2)/(Observaciones!$F349+0.95*Constantes!$F$18),0)</f>
        <v>0</v>
      </c>
      <c r="AI350" s="79">
        <f>MAX(0,AJ349+Observaciones!$F349-AH350-Constantes!$D$13)</f>
        <v>0</v>
      </c>
      <c r="AJ350" s="79">
        <f>AJ349+Observaciones!$F349-AH350-AG350-AI350-AK349</f>
        <v>7.5011248632467966</v>
      </c>
      <c r="AK350" s="79">
        <f>MAX(0,(AJ350-Constantes!$D$14)*(1-EXP(-Constantes!$D$22)))</f>
        <v>3.8316971643410109E-5</v>
      </c>
      <c r="AL350" s="79">
        <f t="shared" si="51"/>
        <v>52.906145992879708</v>
      </c>
      <c r="AM350" s="79">
        <f>MAX(0,(AL350-Constantes!$D$13)*(1-EXP(-Constantes!$D$23)))</f>
        <v>9.2680996837272669E-2</v>
      </c>
      <c r="AN350" s="79">
        <f t="shared" si="52"/>
        <v>9.2719313808916085E-2</v>
      </c>
      <c r="AO350" s="79">
        <f>0.0526*AH350*Observaciones!$F349^1.218</f>
        <v>0</v>
      </c>
      <c r="AP350" s="79">
        <f>AO350*Constantes!$F$29</f>
        <v>0</v>
      </c>
      <c r="AQ350" s="79">
        <f t="shared" si="53"/>
        <v>0</v>
      </c>
      <c r="AR350" s="16"/>
      <c r="AS350" s="78">
        <v>344</v>
      </c>
      <c r="AT350" s="79">
        <f>0.0526*Observaciones!$F349^2.218</f>
        <v>0</v>
      </c>
      <c r="AU350" s="79">
        <f>IF(Observaciones!$F349&gt;0.05*$AY$7,((Observaciones!$F349-0.05*$AY$7)^2)/(Observaciones!$F349+0.95*$AY$7),0)</f>
        <v>0</v>
      </c>
      <c r="AV350" s="79">
        <f>0.0526*AU350*Observaciones!$F349^1.218</f>
        <v>0</v>
      </c>
      <c r="AW350" s="30"/>
      <c r="AX350" s="30"/>
      <c r="AY350" s="110"/>
      <c r="AZ350" s="41"/>
    </row>
    <row r="351" spans="2:52" s="3" customFormat="1" x14ac:dyDescent="0.3">
      <c r="B351" s="40"/>
      <c r="C351" s="78">
        <v>345</v>
      </c>
      <c r="D351" s="136">
        <f>ETo!$I350*((1-Constantes!$D$19)*ETo!$K350+ETo!$L350)</f>
        <v>4.2326015727906805</v>
      </c>
      <c r="E351" s="79">
        <f>MIN(D351*Constantes!$D$17,0.8*(H350+Observaciones!$F350-F351-G351-Constantes!$D$14))</f>
        <v>7.8427290913140272E-3</v>
      </c>
      <c r="F351" s="79">
        <f>IF(Observaciones!$F350&gt;0.05*Constantes!$D$18,((Observaciones!$F350-0.05*Constantes!$D$18)^2)/(Observaciones!$F350+0.95*Constantes!$D$18),0)</f>
        <v>0</v>
      </c>
      <c r="G351" s="79">
        <f>MAX(0,H350+Observaciones!$F350-F351-Constantes!$D$13)</f>
        <v>0</v>
      </c>
      <c r="H351" s="79">
        <f>H350+Observaciones!$F350-F351-E351-G351-I350</f>
        <v>7.5016267420927063</v>
      </c>
      <c r="I351" s="79">
        <f>MAX(0,(H351-Constantes!$D$14)*(1-EXP(-Constantes!$D$22)))</f>
        <v>5.5412807570055781E-5</v>
      </c>
      <c r="J351" s="79">
        <f t="shared" si="45"/>
        <v>51.959385342567856</v>
      </c>
      <c r="K351" s="79">
        <f>MAX(0,(J351-Constantes!$D$13)*(1-EXP(-Constantes!$D$23)))</f>
        <v>8.3352338648931809E-2</v>
      </c>
      <c r="L351" s="79">
        <f t="shared" si="46"/>
        <v>8.3407751456501866E-2</v>
      </c>
      <c r="M351" s="79">
        <f>0.0526*F351*Observaciones!$F350^1.218</f>
        <v>0</v>
      </c>
      <c r="N351" s="79">
        <f>M351*Constantes!$D$29</f>
        <v>0</v>
      </c>
      <c r="O351" s="79">
        <f t="shared" si="47"/>
        <v>0</v>
      </c>
      <c r="P351" s="16"/>
      <c r="Q351" s="78">
        <v>345</v>
      </c>
      <c r="R351" s="136">
        <f>ETo!$I350*((1-Constantes!$E$19)*ETo!$K350+ETo!$L350)</f>
        <v>4.6247291183717474</v>
      </c>
      <c r="S351" s="79">
        <f>MIN(R351*Constantes!$E$17,0.8*(V350+Observaciones!$F350-T351-U351-Constantes!$D$14))</f>
        <v>1.908047187079376E-4</v>
      </c>
      <c r="T351" s="79">
        <f>IF(Observaciones!$F350&gt;0.05*Constantes!$E$18,((Observaciones!$F350-0.05*Constantes!$E$18)^2)/(Observaciones!$F350+0.95*Constantes!$E$18),0)</f>
        <v>0</v>
      </c>
      <c r="U351" s="79">
        <f>MAX(0,V350+Observaciones!$F350-T351-Constantes!$D$13)</f>
        <v>0</v>
      </c>
      <c r="V351" s="79">
        <f>V350+Observaciones!$F350-T351-S351-U351-W350</f>
        <v>7.5000395767932053</v>
      </c>
      <c r="W351" s="79">
        <f>MAX(0,(V351-Constantes!$D$14)*(1-EXP(-Constantes!$D$22)))</f>
        <v>1.3481308659554387E-6</v>
      </c>
      <c r="X351" s="79">
        <f t="shared" si="48"/>
        <v>52.726956000383943</v>
      </c>
      <c r="Y351" s="79">
        <f>MAX(0,(X351-Constantes!$D$13)*(1-EXP(-Constantes!$D$23)))</f>
        <v>9.0915395161480853E-2</v>
      </c>
      <c r="Z351" s="79">
        <f t="shared" si="49"/>
        <v>9.0916743292346808E-2</v>
      </c>
      <c r="AA351" s="79">
        <f>0.0526*T351*Observaciones!$F350^1.218</f>
        <v>0</v>
      </c>
      <c r="AB351" s="79">
        <f>AA351*Constantes!$E$29</f>
        <v>0</v>
      </c>
      <c r="AC351" s="79">
        <f t="shared" si="50"/>
        <v>0</v>
      </c>
      <c r="AD351" s="16"/>
      <c r="AE351" s="78">
        <v>345</v>
      </c>
      <c r="AF351" s="136">
        <f>ETo!$I350*((1-Constantes!$F$19)*ETo!$K350+ETo!$L350)</f>
        <v>4.5687108975744524</v>
      </c>
      <c r="AG351" s="79">
        <f>MIN(AF351*Constantes!$F$17,0.8*(AJ350+Observaciones!$F350-AH351-AI351-Constantes!$D$14))</f>
        <v>8.9989059743729178E-4</v>
      </c>
      <c r="AH351" s="79">
        <f>IF(Observaciones!$F350&gt;0.05*Constantes!$F$18,((Observaciones!$F350-0.05*Constantes!$F$18)^2)/(Observaciones!$F350+0.95*Constantes!$F$18),0)</f>
        <v>0</v>
      </c>
      <c r="AI351" s="79">
        <f>MAX(0,AJ350+Observaciones!$F350-AH351-Constantes!$D$13)</f>
        <v>0</v>
      </c>
      <c r="AJ351" s="79">
        <f>AJ350+Observaciones!$F350-AH351-AG351-AI351-AK350</f>
        <v>7.5001866556777159</v>
      </c>
      <c r="AK351" s="79">
        <f>MAX(0,(AJ351-Constantes!$D$14)*(1-EXP(-Constantes!$D$22)))</f>
        <v>6.3581776100250902E-6</v>
      </c>
      <c r="AL351" s="79">
        <f t="shared" si="51"/>
        <v>52.813464996042434</v>
      </c>
      <c r="AM351" s="79">
        <f>MAX(0,(AL351-Constantes!$D$13)*(1-EXP(-Constantes!$D$23)))</f>
        <v>9.1767788900541422E-2</v>
      </c>
      <c r="AN351" s="79">
        <f t="shared" si="52"/>
        <v>9.1774147078151444E-2</v>
      </c>
      <c r="AO351" s="79">
        <f>0.0526*AH351*Observaciones!$F350^1.218</f>
        <v>0</v>
      </c>
      <c r="AP351" s="79">
        <f>AO351*Constantes!$F$29</f>
        <v>0</v>
      </c>
      <c r="AQ351" s="79">
        <f t="shared" si="53"/>
        <v>0</v>
      </c>
      <c r="AR351" s="16"/>
      <c r="AS351" s="78">
        <v>345</v>
      </c>
      <c r="AT351" s="79">
        <f>0.0526*Observaciones!$F350^2.218</f>
        <v>0</v>
      </c>
      <c r="AU351" s="79">
        <f>IF(Observaciones!$F350&gt;0.05*$AY$7,((Observaciones!$F350-0.05*$AY$7)^2)/(Observaciones!$F350+0.95*$AY$7),0)</f>
        <v>0</v>
      </c>
      <c r="AV351" s="79">
        <f>0.0526*AU351*Observaciones!$F350^1.218</f>
        <v>0</v>
      </c>
      <c r="AW351" s="30"/>
      <c r="AX351" s="30"/>
      <c r="AY351" s="110"/>
      <c r="AZ351" s="41"/>
    </row>
    <row r="352" spans="2:52" s="3" customFormat="1" x14ac:dyDescent="0.3">
      <c r="B352" s="40"/>
      <c r="C352" s="78">
        <v>346</v>
      </c>
      <c r="D352" s="136">
        <f>ETo!$I351*((1-Constantes!$D$19)*ETo!$K351+ETo!$L351)</f>
        <v>4.1540310252262991</v>
      </c>
      <c r="E352" s="79">
        <f>MIN(D352*Constantes!$D$17,0.8*(H351+Observaciones!$F351-F352-G352-Constantes!$D$14))</f>
        <v>1.3013936741650411E-3</v>
      </c>
      <c r="F352" s="79">
        <f>IF(Observaciones!$F351&gt;0.05*Constantes!$D$18,((Observaciones!$F351-0.05*Constantes!$D$18)^2)/(Observaciones!$F351+0.95*Constantes!$D$18),0)</f>
        <v>0</v>
      </c>
      <c r="G352" s="79">
        <f>MAX(0,H351+Observaciones!$F351-F352-Constantes!$D$13)</f>
        <v>0</v>
      </c>
      <c r="H352" s="79">
        <f>H351+Observaciones!$F351-F352-E352-G352-I351</f>
        <v>7.5002699356109712</v>
      </c>
      <c r="I352" s="79">
        <f>MAX(0,(H352-Constantes!$D$14)*(1-EXP(-Constantes!$D$22)))</f>
        <v>9.1949978635943753E-6</v>
      </c>
      <c r="J352" s="79">
        <f t="shared" si="45"/>
        <v>51.876033003918927</v>
      </c>
      <c r="K352" s="79">
        <f>MAX(0,(J352-Constantes!$D$13)*(1-EXP(-Constantes!$D$23)))</f>
        <v>8.2531048203243584E-2</v>
      </c>
      <c r="L352" s="79">
        <f t="shared" si="46"/>
        <v>8.2540243201107172E-2</v>
      </c>
      <c r="M352" s="79">
        <f>0.0526*F352*Observaciones!$F351^1.218</f>
        <v>0</v>
      </c>
      <c r="N352" s="79">
        <f>M352*Constantes!$D$29</f>
        <v>0</v>
      </c>
      <c r="O352" s="79">
        <f t="shared" si="47"/>
        <v>0</v>
      </c>
      <c r="P352" s="16"/>
      <c r="Q352" s="78">
        <v>346</v>
      </c>
      <c r="R352" s="136">
        <f>ETo!$I351*((1-Constantes!$E$19)*ETo!$K351+ETo!$L351)</f>
        <v>4.5398515654819374</v>
      </c>
      <c r="S352" s="79">
        <f>MIN(R352*Constantes!$E$17,0.8*(V351+Observaciones!$F351-T352-U352-Constantes!$D$14))</f>
        <v>3.1661434564256298E-5</v>
      </c>
      <c r="T352" s="79">
        <f>IF(Observaciones!$F351&gt;0.05*Constantes!$E$18,((Observaciones!$F351-0.05*Constantes!$E$18)^2)/(Observaciones!$F351+0.95*Constantes!$E$18),0)</f>
        <v>0</v>
      </c>
      <c r="U352" s="79">
        <f>MAX(0,V351+Observaciones!$F351-T352-Constantes!$D$13)</f>
        <v>0</v>
      </c>
      <c r="V352" s="79">
        <f>V351+Observaciones!$F351-T352-S352-U352-W351</f>
        <v>7.5000065672277758</v>
      </c>
      <c r="W352" s="79">
        <f>MAX(0,(V352-Constantes!$D$14)*(1-EXP(-Constantes!$D$22)))</f>
        <v>2.2370388683084682E-7</v>
      </c>
      <c r="X352" s="79">
        <f t="shared" si="48"/>
        <v>52.636040605222462</v>
      </c>
      <c r="Y352" s="79">
        <f>MAX(0,(X352-Constantes!$D$13)*(1-EXP(-Constantes!$D$23)))</f>
        <v>9.0019584118594745E-2</v>
      </c>
      <c r="Z352" s="79">
        <f t="shared" si="49"/>
        <v>9.0019807822481576E-2</v>
      </c>
      <c r="AA352" s="79">
        <f>0.0526*T352*Observaciones!$F351^1.218</f>
        <v>0</v>
      </c>
      <c r="AB352" s="79">
        <f>AA352*Constantes!$E$29</f>
        <v>0</v>
      </c>
      <c r="AC352" s="79">
        <f t="shared" si="50"/>
        <v>0</v>
      </c>
      <c r="AD352" s="16"/>
      <c r="AE352" s="78">
        <v>346</v>
      </c>
      <c r="AF352" s="136">
        <f>ETo!$I351*((1-Constantes!$F$19)*ETo!$K351+ETo!$L351)</f>
        <v>4.4847343454454176</v>
      </c>
      <c r="AG352" s="79">
        <f>MIN(AF352*Constantes!$F$17,0.8*(AJ351+Observaciones!$F351-AH352-AI352-Constantes!$D$14))</f>
        <v>1.4932454217273517E-4</v>
      </c>
      <c r="AH352" s="79">
        <f>IF(Observaciones!$F351&gt;0.05*Constantes!$F$18,((Observaciones!$F351-0.05*Constantes!$F$18)^2)/(Observaciones!$F351+0.95*Constantes!$F$18),0)</f>
        <v>0</v>
      </c>
      <c r="AI352" s="79">
        <f>MAX(0,AJ351+Observaciones!$F351-AH352-Constantes!$D$13)</f>
        <v>0</v>
      </c>
      <c r="AJ352" s="79">
        <f>AJ351+Observaciones!$F351-AH352-AG352-AI352-AK351</f>
        <v>7.5000309729579326</v>
      </c>
      <c r="AK352" s="79">
        <f>MAX(0,(AJ352-Constantes!$D$14)*(1-EXP(-Constantes!$D$22)))</f>
        <v>1.0550526512420466E-6</v>
      </c>
      <c r="AL352" s="79">
        <f t="shared" si="51"/>
        <v>52.721697207141894</v>
      </c>
      <c r="AM352" s="79">
        <f>MAX(0,(AL352-Constantes!$D$13)*(1-EXP(-Constantes!$D$23)))</f>
        <v>9.0863579019119983E-2</v>
      </c>
      <c r="AN352" s="79">
        <f t="shared" si="52"/>
        <v>9.0864634071771228E-2</v>
      </c>
      <c r="AO352" s="79">
        <f>0.0526*AH352*Observaciones!$F351^1.218</f>
        <v>0</v>
      </c>
      <c r="AP352" s="79">
        <f>AO352*Constantes!$F$29</f>
        <v>0</v>
      </c>
      <c r="AQ352" s="79">
        <f t="shared" si="53"/>
        <v>0</v>
      </c>
      <c r="AR352" s="16"/>
      <c r="AS352" s="78">
        <v>346</v>
      </c>
      <c r="AT352" s="79">
        <f>0.0526*Observaciones!$F351^2.218</f>
        <v>0</v>
      </c>
      <c r="AU352" s="79">
        <f>IF(Observaciones!$F351&gt;0.05*$AY$7,((Observaciones!$F351-0.05*$AY$7)^2)/(Observaciones!$F351+0.95*$AY$7),0)</f>
        <v>0</v>
      </c>
      <c r="AV352" s="79">
        <f>0.0526*AU352*Observaciones!$F351^1.218</f>
        <v>0</v>
      </c>
      <c r="AW352" s="30"/>
      <c r="AX352" s="30"/>
      <c r="AY352" s="110"/>
      <c r="AZ352" s="41"/>
    </row>
    <row r="353" spans="2:52" s="3" customFormat="1" x14ac:dyDescent="0.3">
      <c r="B353" s="40"/>
      <c r="C353" s="78">
        <v>347</v>
      </c>
      <c r="D353" s="136">
        <f>ETo!$I352*((1-Constantes!$D$19)*ETo!$K352+ETo!$L352)</f>
        <v>4.0274815349090636</v>
      </c>
      <c r="E353" s="79">
        <f>MIN(D353*Constantes!$D$17,0.8*(H352+Observaciones!$F352-F353-G353-Constantes!$D$14))</f>
        <v>2.0179237308807285</v>
      </c>
      <c r="F353" s="79">
        <f>IF(Observaciones!$F352&gt;0.05*Constantes!$D$18,((Observaciones!$F352-0.05*Constantes!$D$18)^2)/(Observaciones!$F352+0.95*Constantes!$D$18),0)</f>
        <v>8.1656109527397467E-3</v>
      </c>
      <c r="G353" s="79">
        <f>MAX(0,H352+Observaciones!$F352-F353-Constantes!$D$13)</f>
        <v>0</v>
      </c>
      <c r="H353" s="79">
        <f>H352+Observaciones!$F352-F353-E353-G353-I352</f>
        <v>9.5741713987796402</v>
      </c>
      <c r="I353" s="79">
        <f>MAX(0,(H353-Constantes!$D$14)*(1-EXP(-Constantes!$D$22)))</f>
        <v>7.0653892281522579E-2</v>
      </c>
      <c r="J353" s="79">
        <f t="shared" si="45"/>
        <v>51.793501955715683</v>
      </c>
      <c r="K353" s="79">
        <f>MAX(0,(J353-Constantes!$D$13)*(1-EXP(-Constantes!$D$23)))</f>
        <v>8.171785012793284E-2</v>
      </c>
      <c r="L353" s="79">
        <f t="shared" si="46"/>
        <v>0.16053735336219516</v>
      </c>
      <c r="M353" s="79">
        <f>0.0526*F353*Observaciones!$F352^1.218</f>
        <v>2.3952186574606733E-3</v>
      </c>
      <c r="N353" s="79">
        <f>M353*Constantes!$D$29</f>
        <v>3.5547444500061145E-5</v>
      </c>
      <c r="O353" s="79">
        <f t="shared" si="47"/>
        <v>22.142787180414672</v>
      </c>
      <c r="P353" s="16"/>
      <c r="Q353" s="78">
        <v>347</v>
      </c>
      <c r="R353" s="136">
        <f>ETo!$I352*((1-Constantes!$E$19)*ETo!$K352+ETo!$L352)</f>
        <v>4.4028207564393256</v>
      </c>
      <c r="S353" s="79">
        <f>MIN(R353*Constantes!$E$17,0.8*(V352+Observaciones!$F352-T353-U353-Constantes!$D$14))</f>
        <v>2.5374846422386028</v>
      </c>
      <c r="T353" s="79">
        <f>IF(Observaciones!$F352&gt;0.05*Constantes!$E$18,((Observaciones!$F352-0.05*Constantes!$E$18)^2)/(Observaciones!$F352+0.95*Constantes!$E$18),0)</f>
        <v>0</v>
      </c>
      <c r="U353" s="79">
        <f>MAX(0,V352+Observaciones!$F352-T353-Constantes!$D$13)</f>
        <v>0</v>
      </c>
      <c r="V353" s="79">
        <f>V352+Observaciones!$F352-T353-S353-U353-W352</f>
        <v>9.0625217012852861</v>
      </c>
      <c r="W353" s="79">
        <f>MAX(0,(V353-Constantes!$D$14)*(1-EXP(-Constantes!$D$22)))</f>
        <v>5.3225225280372643E-2</v>
      </c>
      <c r="X353" s="79">
        <f t="shared" si="48"/>
        <v>52.546021021103869</v>
      </c>
      <c r="Y353" s="79">
        <f>MAX(0,(X353-Constantes!$D$13)*(1-EXP(-Constantes!$D$23)))</f>
        <v>8.9132599715279773E-2</v>
      </c>
      <c r="Z353" s="79">
        <f t="shared" si="49"/>
        <v>0.14235782499565242</v>
      </c>
      <c r="AA353" s="79">
        <f>0.0526*T353*Observaciones!$F352^1.218</f>
        <v>0</v>
      </c>
      <c r="AB353" s="79">
        <f>AA353*Constantes!$E$29</f>
        <v>0</v>
      </c>
      <c r="AC353" s="79">
        <f t="shared" si="50"/>
        <v>0</v>
      </c>
      <c r="AD353" s="16"/>
      <c r="AE353" s="78">
        <v>347</v>
      </c>
      <c r="AF353" s="136">
        <f>ETo!$I352*((1-Constantes!$F$19)*ETo!$K352+ETo!$L352)</f>
        <v>4.3492008676492881</v>
      </c>
      <c r="AG353" s="79">
        <f>MIN(AF353*Constantes!$F$17,0.8*(AJ352+Observaciones!$F352-AH353-AI353-Constantes!$D$14))</f>
        <v>2.3371213859562556</v>
      </c>
      <c r="AH353" s="79">
        <f>IF(Observaciones!$F352&gt;0.05*Constantes!$F$18,((Observaciones!$F352-0.05*Constantes!$F$18)^2)/(Observaciones!$F352+0.95*Constantes!$F$18),0)</f>
        <v>0</v>
      </c>
      <c r="AI353" s="79">
        <f>MAX(0,AJ352+Observaciones!$F352-AH353-Constantes!$D$13)</f>
        <v>0</v>
      </c>
      <c r="AJ353" s="79">
        <f>AJ352+Observaciones!$F352-AH353-AG353-AI353-AK352</f>
        <v>9.2629085319490247</v>
      </c>
      <c r="AK353" s="79">
        <f>MAX(0,(AJ353-Constantes!$D$14)*(1-EXP(-Constantes!$D$22)))</f>
        <v>6.00511363678949E-2</v>
      </c>
      <c r="AL353" s="79">
        <f t="shared" si="51"/>
        <v>52.630833628122772</v>
      </c>
      <c r="AM353" s="79">
        <f>MAX(0,(AL353-Constantes!$D$13)*(1-EXP(-Constantes!$D$23)))</f>
        <v>8.9968278533026178E-2</v>
      </c>
      <c r="AN353" s="79">
        <f t="shared" si="52"/>
        <v>0.15001941490092108</v>
      </c>
      <c r="AO353" s="79">
        <f>0.0526*AH353*Observaciones!$F352^1.218</f>
        <v>0</v>
      </c>
      <c r="AP353" s="79">
        <f>AO353*Constantes!$F$29</f>
        <v>0</v>
      </c>
      <c r="AQ353" s="79">
        <f t="shared" si="53"/>
        <v>0</v>
      </c>
      <c r="AR353" s="16"/>
      <c r="AS353" s="78">
        <v>347</v>
      </c>
      <c r="AT353" s="79">
        <f>0.0526*Observaciones!$F352^2.218</f>
        <v>1.2026529983397987</v>
      </c>
      <c r="AU353" s="79">
        <f>IF(Observaciones!$F352&gt;0.05*$AY$7,((Observaciones!$F352-0.05*$AY$7)^2)/(Observaciones!$F352+0.95*$AY$7),0)</f>
        <v>0.15155665486705905</v>
      </c>
      <c r="AV353" s="79">
        <f>0.0526*AU353*Observaciones!$F352^1.218</f>
        <v>4.4456113510785045E-2</v>
      </c>
      <c r="AW353" s="30"/>
      <c r="AX353" s="30"/>
      <c r="AY353" s="110"/>
      <c r="AZ353" s="41"/>
    </row>
    <row r="354" spans="2:52" s="3" customFormat="1" x14ac:dyDescent="0.3">
      <c r="B354" s="40"/>
      <c r="C354" s="78">
        <v>348</v>
      </c>
      <c r="D354" s="136">
        <f>ETo!$I353*((1-Constantes!$D$19)*ETo!$K353+ETo!$L353)</f>
        <v>4.3111248525071888</v>
      </c>
      <c r="E354" s="79">
        <f>MIN(D354*Constantes!$D$17,0.8*(H353+Observaciones!$F353-F354-G354-Constantes!$D$14))</f>
        <v>1.9793371190237126</v>
      </c>
      <c r="F354" s="79">
        <f>IF(Observaciones!$F353&gt;0.05*Constantes!$D$18,((Observaciones!$F353-0.05*Constantes!$D$18)^2)/(Observaciones!$F353+0.95*Constantes!$D$18),0)</f>
        <v>0</v>
      </c>
      <c r="G354" s="79">
        <f>MAX(0,H353+Observaciones!$F353-F354-Constantes!$D$13)</f>
        <v>0</v>
      </c>
      <c r="H354" s="79">
        <f>H353+Observaciones!$F353-F354-E354-G354-I353</f>
        <v>7.9241803874744052</v>
      </c>
      <c r="I354" s="79">
        <f>MAX(0,(H354-Constantes!$D$14)*(1-EXP(-Constantes!$D$22)))</f>
        <v>1.4449141195459684E-2</v>
      </c>
      <c r="J354" s="79">
        <f t="shared" si="45"/>
        <v>51.711784105587753</v>
      </c>
      <c r="K354" s="79">
        <f>MAX(0,(J354-Constantes!$D$13)*(1-EXP(-Constantes!$D$23)))</f>
        <v>8.0912664686946856E-2</v>
      </c>
      <c r="L354" s="79">
        <f t="shared" si="46"/>
        <v>9.5361805882406545E-2</v>
      </c>
      <c r="M354" s="79">
        <f>0.0526*F354*Observaciones!$F353^1.218</f>
        <v>0</v>
      </c>
      <c r="N354" s="79">
        <f>M354*Constantes!$D$29</f>
        <v>0</v>
      </c>
      <c r="O354" s="79">
        <f t="shared" si="47"/>
        <v>0</v>
      </c>
      <c r="P354" s="16"/>
      <c r="Q354" s="78">
        <v>348</v>
      </c>
      <c r="R354" s="136">
        <f>ETo!$I353*((1-Constantes!$E$19)*ETo!$K353+ETo!$L353)</f>
        <v>4.7093980609882529</v>
      </c>
      <c r="S354" s="79">
        <f>MIN(R354*Constantes!$E$17,0.8*(V353+Observaciones!$F353-T354-U354-Constantes!$D$14))</f>
        <v>1.5700173610282293</v>
      </c>
      <c r="T354" s="79">
        <f>IF(Observaciones!$F353&gt;0.05*Constantes!$E$18,((Observaciones!$F353-0.05*Constantes!$E$18)^2)/(Observaciones!$F353+0.95*Constantes!$E$18),0)</f>
        <v>0</v>
      </c>
      <c r="U354" s="79">
        <f>MAX(0,V353+Observaciones!$F353-T354-Constantes!$D$13)</f>
        <v>0</v>
      </c>
      <c r="V354" s="79">
        <f>V353+Observaciones!$F353-T354-S354-U354-W353</f>
        <v>7.8392791149766845</v>
      </c>
      <c r="W354" s="79">
        <f>MAX(0,(V354-Constantes!$D$14)*(1-EXP(-Constantes!$D$22)))</f>
        <v>1.1557092175235272E-2</v>
      </c>
      <c r="X354" s="79">
        <f t="shared" si="48"/>
        <v>52.456888421388591</v>
      </c>
      <c r="Y354" s="79">
        <f>MAX(0,(X354-Constantes!$D$13)*(1-EXP(-Constantes!$D$23)))</f>
        <v>8.8254354980553881E-2</v>
      </c>
      <c r="Z354" s="79">
        <f t="shared" si="49"/>
        <v>9.9811447155789157E-2</v>
      </c>
      <c r="AA354" s="79">
        <f>0.0526*T354*Observaciones!$F353^1.218</f>
        <v>0</v>
      </c>
      <c r="AB354" s="79">
        <f>AA354*Constantes!$E$29</f>
        <v>0</v>
      </c>
      <c r="AC354" s="79">
        <f t="shared" si="50"/>
        <v>0</v>
      </c>
      <c r="AD354" s="16"/>
      <c r="AE354" s="78">
        <v>348</v>
      </c>
      <c r="AF354" s="136">
        <f>ETo!$I353*((1-Constantes!$F$19)*ETo!$K353+ETo!$L353)</f>
        <v>4.6525018883481009</v>
      </c>
      <c r="AG354" s="79">
        <f>MIN(AF354*Constantes!$F$17,0.8*(AJ353+Observaciones!$F353-AH354-AI354-Constantes!$D$14))</f>
        <v>1.7303268255592201</v>
      </c>
      <c r="AH354" s="79">
        <f>IF(Observaciones!$F353&gt;0.05*Constantes!$F$18,((Observaciones!$F353-0.05*Constantes!$F$18)^2)/(Observaciones!$F353+0.95*Constantes!$F$18),0)</f>
        <v>0</v>
      </c>
      <c r="AI354" s="79">
        <f>MAX(0,AJ353+Observaciones!$F353-AH354-Constantes!$D$13)</f>
        <v>0</v>
      </c>
      <c r="AJ354" s="79">
        <f>AJ353+Observaciones!$F353-AH354-AG354-AI354-AK353</f>
        <v>7.8725305700219099</v>
      </c>
      <c r="AK354" s="79">
        <f>MAX(0,(AJ354-Constantes!$D$14)*(1-EXP(-Constantes!$D$22)))</f>
        <v>1.2689758802666115E-2</v>
      </c>
      <c r="AL354" s="79">
        <f t="shared" si="51"/>
        <v>52.540865349589744</v>
      </c>
      <c r="AM354" s="79">
        <f>MAX(0,(AL354-Constantes!$D$13)*(1-EXP(-Constantes!$D$23)))</f>
        <v>8.9081799655865809E-2</v>
      </c>
      <c r="AN354" s="79">
        <f t="shared" si="52"/>
        <v>0.10177155845853192</v>
      </c>
      <c r="AO354" s="79">
        <f>0.0526*AH354*Observaciones!$F353^1.218</f>
        <v>0</v>
      </c>
      <c r="AP354" s="79">
        <f>AO354*Constantes!$F$29</f>
        <v>0</v>
      </c>
      <c r="AQ354" s="79">
        <f t="shared" si="53"/>
        <v>0</v>
      </c>
      <c r="AR354" s="16"/>
      <c r="AS354" s="78">
        <v>348</v>
      </c>
      <c r="AT354" s="79">
        <f>0.0526*Observaciones!$F353^2.218</f>
        <v>6.8921513346888582E-3</v>
      </c>
      <c r="AU354" s="79">
        <f>IF(Observaciones!$F353&gt;0.05*$AY$7,((Observaciones!$F353-0.05*$AY$7)^2)/(Observaciones!$F353+0.95*$AY$7),0)</f>
        <v>0</v>
      </c>
      <c r="AV354" s="79">
        <f>0.0526*AU354*Observaciones!$F353^1.218</f>
        <v>0</v>
      </c>
      <c r="AW354" s="30"/>
      <c r="AX354" s="30"/>
      <c r="AY354" s="110"/>
      <c r="AZ354" s="41"/>
    </row>
    <row r="355" spans="2:52" s="3" customFormat="1" x14ac:dyDescent="0.3">
      <c r="B355" s="40"/>
      <c r="C355" s="78">
        <v>349</v>
      </c>
      <c r="D355" s="136">
        <f>ETo!$I354*((1-Constantes!$D$19)*ETo!$K354+ETo!$L354)</f>
        <v>4.2237594600048878</v>
      </c>
      <c r="E355" s="79">
        <f>MIN(D355*Constantes!$D$17,0.8*(H354+Observaciones!$F354-F355-G355-Constantes!$D$14))</f>
        <v>0.33934430997952419</v>
      </c>
      <c r="F355" s="79">
        <f>IF(Observaciones!$F354&gt;0.05*Constantes!$D$18,((Observaciones!$F354-0.05*Constantes!$D$18)^2)/(Observaciones!$F354+0.95*Constantes!$D$18),0)</f>
        <v>0</v>
      </c>
      <c r="G355" s="79">
        <f>MAX(0,H354+Observaciones!$F354-F355-Constantes!$D$13)</f>
        <v>0</v>
      </c>
      <c r="H355" s="79">
        <f>H354+Observaciones!$F354-F355-E355-G355-I354</f>
        <v>7.5703869362994212</v>
      </c>
      <c r="I355" s="79">
        <f>MAX(0,(H355-Constantes!$D$14)*(1-EXP(-Constantes!$D$22)))</f>
        <v>2.3976374460913281E-3</v>
      </c>
      <c r="J355" s="79">
        <f t="shared" si="45"/>
        <v>51.630871440900805</v>
      </c>
      <c r="K355" s="79">
        <f>MAX(0,(J355-Constantes!$D$13)*(1-EXP(-Constantes!$D$23)))</f>
        <v>8.0115412929891092E-2</v>
      </c>
      <c r="L355" s="79">
        <f t="shared" si="46"/>
        <v>8.2513050375982416E-2</v>
      </c>
      <c r="M355" s="79">
        <f>0.0526*F355*Observaciones!$F354^1.218</f>
        <v>0</v>
      </c>
      <c r="N355" s="79">
        <f>M355*Constantes!$D$29</f>
        <v>0</v>
      </c>
      <c r="O355" s="79">
        <f t="shared" si="47"/>
        <v>0</v>
      </c>
      <c r="P355" s="16"/>
      <c r="Q355" s="78">
        <v>349</v>
      </c>
      <c r="R355" s="136">
        <f>ETo!$I354*((1-Constantes!$E$19)*ETo!$K354+ETo!$L354)</f>
        <v>4.6151863709717391</v>
      </c>
      <c r="S355" s="79">
        <f>MIN(R355*Constantes!$E$17,0.8*(V354+Observaciones!$F354-T355-U355-Constantes!$D$14))</f>
        <v>0.27142329198134763</v>
      </c>
      <c r="T355" s="79">
        <f>IF(Observaciones!$F354&gt;0.05*Constantes!$E$18,((Observaciones!$F354-0.05*Constantes!$E$18)^2)/(Observaciones!$F354+0.95*Constantes!$E$18),0)</f>
        <v>0</v>
      </c>
      <c r="U355" s="79">
        <f>MAX(0,V354+Observaciones!$F354-T355-Constantes!$D$13)</f>
        <v>0</v>
      </c>
      <c r="V355" s="79">
        <f>V354+Observaciones!$F354-T355-S355-U355-W354</f>
        <v>7.5562987308201013</v>
      </c>
      <c r="W355" s="79">
        <f>MAX(0,(V355-Constantes!$D$14)*(1-EXP(-Constantes!$D$22)))</f>
        <v>1.9177414486045877E-3</v>
      </c>
      <c r="X355" s="79">
        <f t="shared" si="48"/>
        <v>52.368634066408035</v>
      </c>
      <c r="Y355" s="79">
        <f>MAX(0,(X355-Constantes!$D$13)*(1-EXP(-Constantes!$D$23)))</f>
        <v>8.7384763800380821E-2</v>
      </c>
      <c r="Z355" s="79">
        <f t="shared" si="49"/>
        <v>8.9302505248985406E-2</v>
      </c>
      <c r="AA355" s="79">
        <f>0.0526*T355*Observaciones!$F354^1.218</f>
        <v>0</v>
      </c>
      <c r="AB355" s="79">
        <f>AA355*Constantes!$E$29</f>
        <v>0</v>
      </c>
      <c r="AC355" s="79">
        <f t="shared" si="50"/>
        <v>0</v>
      </c>
      <c r="AD355" s="16"/>
      <c r="AE355" s="78">
        <v>349</v>
      </c>
      <c r="AF355" s="136">
        <f>ETo!$I354*((1-Constantes!$F$19)*ETo!$K354+ETo!$L354)</f>
        <v>4.5592682408336165</v>
      </c>
      <c r="AG355" s="79">
        <f>MIN(AF355*Constantes!$F$17,0.8*(AJ354+Observaciones!$F354-AH355-AI355-Constantes!$D$14))</f>
        <v>0.29802445601752797</v>
      </c>
      <c r="AH355" s="79">
        <f>IF(Observaciones!$F354&gt;0.05*Constantes!$F$18,((Observaciones!$F354-0.05*Constantes!$F$18)^2)/(Observaciones!$F354+0.95*Constantes!$F$18),0)</f>
        <v>0</v>
      </c>
      <c r="AI355" s="79">
        <f>MAX(0,AJ354+Observaciones!$F354-AH355-Constantes!$D$13)</f>
        <v>0</v>
      </c>
      <c r="AJ355" s="79">
        <f>AJ354+Observaciones!$F354-AH355-AG355-AI355-AK354</f>
        <v>7.5618163552017164</v>
      </c>
      <c r="AK355" s="79">
        <f>MAX(0,(AJ355-Constantes!$D$14)*(1-EXP(-Constantes!$D$22)))</f>
        <v>2.1056919906561758E-3</v>
      </c>
      <c r="AL355" s="79">
        <f t="shared" si="51"/>
        <v>52.451783549933879</v>
      </c>
      <c r="AM355" s="79">
        <f>MAX(0,(AL355-Constantes!$D$13)*(1-EXP(-Constantes!$D$23)))</f>
        <v>8.8204055466224951E-2</v>
      </c>
      <c r="AN355" s="79">
        <f t="shared" si="52"/>
        <v>9.0309747456881126E-2</v>
      </c>
      <c r="AO355" s="79">
        <f>0.0526*AH355*Observaciones!$F354^1.218</f>
        <v>0</v>
      </c>
      <c r="AP355" s="79">
        <f>AO355*Constantes!$F$29</f>
        <v>0</v>
      </c>
      <c r="AQ355" s="79">
        <f t="shared" si="53"/>
        <v>0</v>
      </c>
      <c r="AR355" s="16"/>
      <c r="AS355" s="78">
        <v>349</v>
      </c>
      <c r="AT355" s="79">
        <f>0.0526*Observaciones!$F354^2.218</f>
        <v>0</v>
      </c>
      <c r="AU355" s="79">
        <f>IF(Observaciones!$F354&gt;0.05*$AY$7,((Observaciones!$F354-0.05*$AY$7)^2)/(Observaciones!$F354+0.95*$AY$7),0)</f>
        <v>0</v>
      </c>
      <c r="AV355" s="79">
        <f>0.0526*AU355*Observaciones!$F354^1.218</f>
        <v>0</v>
      </c>
      <c r="AW355" s="30"/>
      <c r="AX355" s="30"/>
      <c r="AY355" s="110"/>
      <c r="AZ355" s="41"/>
    </row>
    <row r="356" spans="2:52" s="3" customFormat="1" x14ac:dyDescent="0.3">
      <c r="B356" s="40"/>
      <c r="C356" s="78">
        <v>350</v>
      </c>
      <c r="D356" s="136">
        <f>ETo!$I355*((1-Constantes!$D$19)*ETo!$K355+ETo!$L355)</f>
        <v>4.2804855820470564</v>
      </c>
      <c r="E356" s="79">
        <f>MIN(D356*Constantes!$D$17,0.8*(H355+Observaciones!$F355-F356-G356-Constantes!$D$14))</f>
        <v>2.1446885257788262</v>
      </c>
      <c r="F356" s="79">
        <f>IF(Observaciones!$F355&gt;0.05*Constantes!$D$18,((Observaciones!$F355-0.05*Constantes!$D$18)^2)/(Observaciones!$F355+0.95*Constantes!$D$18),0)</f>
        <v>0.30060126348035826</v>
      </c>
      <c r="G356" s="79">
        <f>MAX(0,H355+Observaciones!$F355-F356-Constantes!$D$13)</f>
        <v>0</v>
      </c>
      <c r="H356" s="79">
        <f>H355+Observaciones!$F355-F356-E356-G356-I355</f>
        <v>13.122699509594145</v>
      </c>
      <c r="I356" s="79">
        <f>MAX(0,(H356-Constantes!$D$14)*(1-EXP(-Constantes!$D$22)))</f>
        <v>0.19152978664924691</v>
      </c>
      <c r="J356" s="79">
        <f t="shared" si="45"/>
        <v>51.550756027970912</v>
      </c>
      <c r="K356" s="79">
        <f>MAX(0,(J356-Constantes!$D$13)*(1-EXP(-Constantes!$D$23)))</f>
        <v>7.9326016684288181E-2</v>
      </c>
      <c r="L356" s="79">
        <f t="shared" si="46"/>
        <v>0.57145706681389341</v>
      </c>
      <c r="M356" s="79">
        <f>0.0526*F356*Observaciones!$F355^1.218</f>
        <v>0.19903990236724114</v>
      </c>
      <c r="N356" s="79">
        <f>M356*Constantes!$D$29</f>
        <v>2.9539515570566493E-3</v>
      </c>
      <c r="O356" s="79">
        <f t="shared" si="47"/>
        <v>516.91574548655694</v>
      </c>
      <c r="P356" s="16"/>
      <c r="Q356" s="78">
        <v>350</v>
      </c>
      <c r="R356" s="136">
        <f>ETo!$I355*((1-Constantes!$E$19)*ETo!$K355+ETo!$L355)</f>
        <v>4.6763808921882957</v>
      </c>
      <c r="S356" s="79">
        <f>MIN(R356*Constantes!$E$17,0.8*(V355+Observaciones!$F355-T356-U356-Constantes!$D$14))</f>
        <v>2.6951459874515522</v>
      </c>
      <c r="T356" s="79">
        <f>IF(Observaciones!$F355&gt;0.05*Constantes!$E$18,((Observaciones!$F355-0.05*Constantes!$E$18)^2)/(Observaciones!$F355+0.95*Constantes!$E$18),0)</f>
        <v>0</v>
      </c>
      <c r="U356" s="79">
        <f>MAX(0,V355+Observaciones!$F355-T356-Constantes!$D$13)</f>
        <v>0</v>
      </c>
      <c r="V356" s="79">
        <f>V355+Observaciones!$F355-T356-S356-U356-W355</f>
        <v>12.859235001919945</v>
      </c>
      <c r="W356" s="79">
        <f>MAX(0,(V356-Constantes!$D$14)*(1-EXP(-Constantes!$D$22)))</f>
        <v>0.18255521831985547</v>
      </c>
      <c r="X356" s="79">
        <f t="shared" si="48"/>
        <v>52.281249302607655</v>
      </c>
      <c r="Y356" s="79">
        <f>MAX(0,(X356-Constantes!$D$13)*(1-EXP(-Constantes!$D$23)))</f>
        <v>8.6523740909226515E-2</v>
      </c>
      <c r="Z356" s="79">
        <f t="shared" si="49"/>
        <v>0.26907895922908198</v>
      </c>
      <c r="AA356" s="79">
        <f>0.0526*T356*Observaciones!$F355^1.218</f>
        <v>0</v>
      </c>
      <c r="AB356" s="79">
        <f>AA356*Constantes!$E$29</f>
        <v>0</v>
      </c>
      <c r="AC356" s="79">
        <f t="shared" si="50"/>
        <v>0</v>
      </c>
      <c r="AD356" s="16"/>
      <c r="AE356" s="78">
        <v>350</v>
      </c>
      <c r="AF356" s="136">
        <f>ETo!$I355*((1-Constantes!$F$19)*ETo!$K355+ETo!$L355)</f>
        <v>4.6198244193109748</v>
      </c>
      <c r="AG356" s="79">
        <f>MIN(AF356*Constantes!$F$17,0.8*(AJ355+Observaciones!$F355-AH356-AI356-Constantes!$D$14))</f>
        <v>2.4825458235435258</v>
      </c>
      <c r="AH356" s="79">
        <f>IF(Observaciones!$F355&gt;0.05*Constantes!$F$18,((Observaciones!$F355-0.05*Constantes!$F$18)^2)/(Observaciones!$F355+0.95*Constantes!$F$18),0)</f>
        <v>4.7182771165909443E-3</v>
      </c>
      <c r="AI356" s="79">
        <f>MAX(0,AJ355+Observaciones!$F355-AH356-Constantes!$D$13)</f>
        <v>0</v>
      </c>
      <c r="AJ356" s="79">
        <f>AJ355+Observaciones!$F355-AH356-AG356-AI356-AK355</f>
        <v>13.072446562550944</v>
      </c>
      <c r="AK356" s="79">
        <f>MAX(0,(AJ356-Constantes!$D$14)*(1-EXP(-Constantes!$D$22)))</f>
        <v>0.18981798679061015</v>
      </c>
      <c r="AL356" s="79">
        <f t="shared" si="51"/>
        <v>52.36357949446765</v>
      </c>
      <c r="AM356" s="79">
        <f>MAX(0,(AL356-Constantes!$D$13)*(1-EXP(-Constantes!$D$23)))</f>
        <v>8.7334959899146969E-2</v>
      </c>
      <c r="AN356" s="79">
        <f t="shared" si="52"/>
        <v>0.2818712238063481</v>
      </c>
      <c r="AO356" s="79">
        <f>0.0526*AH356*Observaciones!$F355^1.218</f>
        <v>3.1241565845554517E-3</v>
      </c>
      <c r="AP356" s="79">
        <f>AO356*Constantes!$F$29</f>
        <v>2.6843249988531917E-5</v>
      </c>
      <c r="AQ356" s="79">
        <f t="shared" si="53"/>
        <v>9.5232317886319002</v>
      </c>
      <c r="AR356" s="16"/>
      <c r="AS356" s="78">
        <v>350</v>
      </c>
      <c r="AT356" s="79">
        <f>0.0526*Observaciones!$F355^2.218</f>
        <v>5.2971141920764859</v>
      </c>
      <c r="AU356" s="79">
        <f>IF(Observaciones!$F355&gt;0.05*$AY$7,((Observaciones!$F355-0.05*$AY$7)^2)/(Observaciones!$F355+0.95*$AY$7),0)</f>
        <v>0.96053147319399168</v>
      </c>
      <c r="AV356" s="79">
        <f>0.0526*AU356*Observaciones!$F355^1.218</f>
        <v>0.63600561232400366</v>
      </c>
      <c r="AW356" s="30"/>
      <c r="AX356" s="30"/>
      <c r="AY356" s="110"/>
      <c r="AZ356" s="41"/>
    </row>
    <row r="357" spans="2:52" s="3" customFormat="1" x14ac:dyDescent="0.3">
      <c r="B357" s="40"/>
      <c r="C357" s="78">
        <v>351</v>
      </c>
      <c r="D357" s="136">
        <f>ETo!$I356*((1-Constantes!$D$19)*ETo!$K356+ETo!$L356)</f>
        <v>4.1364374802244139</v>
      </c>
      <c r="E357" s="79">
        <f>MIN(D357*Constantes!$D$17,0.8*(H356+Observaciones!$F356-F357-G357-Constantes!$D$14))</f>
        <v>2.0725148657541386</v>
      </c>
      <c r="F357" s="79">
        <f>IF(Observaciones!$F356&gt;0.05*Constantes!$D$18,((Observaciones!$F356-0.05*Constantes!$D$18)^2)/(Observaciones!$F356+0.95*Constantes!$D$18),0)</f>
        <v>0</v>
      </c>
      <c r="G357" s="79">
        <f>MAX(0,H356+Observaciones!$F356-F357-Constantes!$D$13)</f>
        <v>0</v>
      </c>
      <c r="H357" s="79">
        <f>H356+Observaciones!$F356-F357-E357-G357-I356</f>
        <v>12.658654857190761</v>
      </c>
      <c r="I357" s="79">
        <f>MAX(0,(H357-Constantes!$D$14)*(1-EXP(-Constantes!$D$22)))</f>
        <v>0.17572272224559368</v>
      </c>
      <c r="J357" s="79">
        <f t="shared" si="45"/>
        <v>51.471430011286621</v>
      </c>
      <c r="K357" s="79">
        <f>MAX(0,(J357-Constantes!$D$13)*(1-EXP(-Constantes!$D$23)))</f>
        <v>7.8544398547912703E-2</v>
      </c>
      <c r="L357" s="79">
        <f t="shared" si="46"/>
        <v>0.25426712079350638</v>
      </c>
      <c r="M357" s="79">
        <f>0.0526*F357*Observaciones!$F356^1.218</f>
        <v>0</v>
      </c>
      <c r="N357" s="79">
        <f>M357*Constantes!$D$29</f>
        <v>0</v>
      </c>
      <c r="O357" s="79">
        <f t="shared" si="47"/>
        <v>0</v>
      </c>
      <c r="P357" s="16"/>
      <c r="Q357" s="78">
        <v>351</v>
      </c>
      <c r="R357" s="136">
        <f>ETo!$I356*((1-Constantes!$E$19)*ETo!$K356+ETo!$L356)</f>
        <v>4.5208263314653827</v>
      </c>
      <c r="S357" s="79">
        <f>MIN(R357*Constantes!$E$17,0.8*(V356+Observaciones!$F356-T357-U357-Constantes!$D$14))</f>
        <v>2.6054949817213569</v>
      </c>
      <c r="T357" s="79">
        <f>IF(Observaciones!$F356&gt;0.05*Constantes!$E$18,((Observaciones!$F356-0.05*Constantes!$E$18)^2)/(Observaciones!$F356+0.95*Constantes!$E$18),0)</f>
        <v>0</v>
      </c>
      <c r="U357" s="79">
        <f>MAX(0,V356+Observaciones!$F356-T357-Constantes!$D$13)</f>
        <v>0</v>
      </c>
      <c r="V357" s="79">
        <f>V356+Observaciones!$F356-T357-S357-U357-W356</f>
        <v>11.871184801878734</v>
      </c>
      <c r="W357" s="79">
        <f>MAX(0,(V357-Constantes!$D$14)*(1-EXP(-Constantes!$D$22)))</f>
        <v>0.14889860129991114</v>
      </c>
      <c r="X357" s="79">
        <f t="shared" si="48"/>
        <v>52.194725561698426</v>
      </c>
      <c r="Y357" s="79">
        <f>MAX(0,(X357-Constantes!$D$13)*(1-EXP(-Constantes!$D$23)))</f>
        <v>8.5671201881698383E-2</v>
      </c>
      <c r="Z357" s="79">
        <f t="shared" si="49"/>
        <v>0.23456980318160953</v>
      </c>
      <c r="AA357" s="79">
        <f>0.0526*T357*Observaciones!$F356^1.218</f>
        <v>0</v>
      </c>
      <c r="AB357" s="79">
        <f>AA357*Constantes!$E$29</f>
        <v>0</v>
      </c>
      <c r="AC357" s="79">
        <f t="shared" si="50"/>
        <v>0</v>
      </c>
      <c r="AD357" s="16"/>
      <c r="AE357" s="78">
        <v>351</v>
      </c>
      <c r="AF357" s="136">
        <f>ETo!$I356*((1-Constantes!$F$19)*ETo!$K356+ETo!$L356)</f>
        <v>4.4659136384309583</v>
      </c>
      <c r="AG357" s="79">
        <f>MIN(AF357*Constantes!$F$17,0.8*(AJ356+Observaciones!$F356-AH357-AI357-Constantes!$D$14))</f>
        <v>2.3998390945442893</v>
      </c>
      <c r="AH357" s="79">
        <f>IF(Observaciones!$F356&gt;0.05*Constantes!$F$18,((Observaciones!$F356-0.05*Constantes!$F$18)^2)/(Observaciones!$F356+0.95*Constantes!$F$18),0)</f>
        <v>0</v>
      </c>
      <c r="AI357" s="79">
        <f>MAX(0,AJ356+Observaciones!$F356-AH357-Constantes!$D$13)</f>
        <v>0</v>
      </c>
      <c r="AJ357" s="79">
        <f>AJ356+Observaciones!$F356-AH357-AG357-AI357-AK356</f>
        <v>12.282789481216046</v>
      </c>
      <c r="AK357" s="79">
        <f>MAX(0,(AJ357-Constantes!$D$14)*(1-EXP(-Constantes!$D$22)))</f>
        <v>0.16291936770985174</v>
      </c>
      <c r="AL357" s="79">
        <f t="shared" si="51"/>
        <v>52.276244534568505</v>
      </c>
      <c r="AM357" s="79">
        <f>MAX(0,(AL357-Constantes!$D$13)*(1-EXP(-Constantes!$D$23)))</f>
        <v>8.6474427737693885E-2</v>
      </c>
      <c r="AN357" s="79">
        <f t="shared" si="52"/>
        <v>0.24939379544754564</v>
      </c>
      <c r="AO357" s="79">
        <f>0.0526*AH357*Observaciones!$F356^1.218</f>
        <v>0</v>
      </c>
      <c r="AP357" s="79">
        <f>AO357*Constantes!$F$29</f>
        <v>0</v>
      </c>
      <c r="AQ357" s="79">
        <f t="shared" si="53"/>
        <v>0</v>
      </c>
      <c r="AR357" s="16"/>
      <c r="AS357" s="78">
        <v>351</v>
      </c>
      <c r="AT357" s="79">
        <f>0.0526*Observaciones!$F356^2.218</f>
        <v>0.19372254258423433</v>
      </c>
      <c r="AU357" s="79">
        <f>IF(Observaciones!$F356&gt;0.05*$AY$7,((Observaciones!$F356-0.05*$AY$7)^2)/(Observaciones!$F356+0.95*$AY$7),0)</f>
        <v>1.3395249151634377E-4</v>
      </c>
      <c r="AV357" s="79">
        <f>0.0526*AU357*Observaciones!$F356^1.218</f>
        <v>1.441645402335511E-5</v>
      </c>
      <c r="AW357" s="30"/>
      <c r="AX357" s="30"/>
      <c r="AY357" s="110"/>
      <c r="AZ357" s="41"/>
    </row>
    <row r="358" spans="2:52" s="3" customFormat="1" x14ac:dyDescent="0.3">
      <c r="B358" s="40"/>
      <c r="C358" s="78">
        <v>352</v>
      </c>
      <c r="D358" s="136">
        <f>ETo!$I357*((1-Constantes!$D$19)*ETo!$K357+ETo!$L357)</f>
        <v>4.1058776507571322</v>
      </c>
      <c r="E358" s="79">
        <f>MIN(D358*Constantes!$D$17,0.8*(H357+Observaciones!$F357-F358-G358-Constantes!$D$14))</f>
        <v>2.0572032114214793</v>
      </c>
      <c r="F358" s="79">
        <f>IF(Observaciones!$F357&gt;0.05*Constantes!$D$18,((Observaciones!$F357-0.05*Constantes!$D$18)^2)/(Observaciones!$F357+0.95*Constantes!$D$18),0)</f>
        <v>0</v>
      </c>
      <c r="G358" s="79">
        <f>MAX(0,H357+Observaciones!$F357-F358-Constantes!$D$13)</f>
        <v>0</v>
      </c>
      <c r="H358" s="79">
        <f>H357+Observaciones!$F357-F358-E358-G358-I357</f>
        <v>11.025728923523689</v>
      </c>
      <c r="I358" s="79">
        <f>MAX(0,(H358-Constantes!$D$14)*(1-EXP(-Constantes!$D$22)))</f>
        <v>0.12009927035106913</v>
      </c>
      <c r="J358" s="79">
        <f t="shared" si="45"/>
        <v>51.392885612738709</v>
      </c>
      <c r="K358" s="79">
        <f>MAX(0,(J358-Constantes!$D$13)*(1-EXP(-Constantes!$D$23)))</f>
        <v>7.7770481881201919E-2</v>
      </c>
      <c r="L358" s="79">
        <f t="shared" si="46"/>
        <v>0.19786975223227105</v>
      </c>
      <c r="M358" s="79">
        <f>0.0526*F358*Observaciones!$F357^1.218</f>
        <v>0</v>
      </c>
      <c r="N358" s="79">
        <f>M358*Constantes!$D$29</f>
        <v>0</v>
      </c>
      <c r="O358" s="79">
        <f t="shared" si="47"/>
        <v>0</v>
      </c>
      <c r="P358" s="16"/>
      <c r="Q358" s="78">
        <v>352</v>
      </c>
      <c r="R358" s="136">
        <f>ETo!$I357*((1-Constantes!$E$19)*ETo!$K357+ETo!$L357)</f>
        <v>4.4877583749838621</v>
      </c>
      <c r="S358" s="79">
        <f>MIN(R358*Constantes!$E$17,0.8*(V357+Observaciones!$F357-T358-U358-Constantes!$D$14))</f>
        <v>2.5864368741208255</v>
      </c>
      <c r="T358" s="79">
        <f>IF(Observaciones!$F357&gt;0.05*Constantes!$E$18,((Observaciones!$F357-0.05*Constantes!$E$18)^2)/(Observaciones!$F357+0.95*Constantes!$E$18),0)</f>
        <v>0</v>
      </c>
      <c r="U358" s="79">
        <f>MAX(0,V357+Observaciones!$F357-T358-Constantes!$D$13)</f>
        <v>0</v>
      </c>
      <c r="V358" s="79">
        <f>V357+Observaciones!$F357-T358-S358-U358-W357</f>
        <v>9.7358493264579966</v>
      </c>
      <c r="W358" s="79">
        <f>MAX(0,(V358-Constantes!$D$14)*(1-EXP(-Constantes!$D$22)))</f>
        <v>7.6161236030070703E-2</v>
      </c>
      <c r="X358" s="79">
        <f t="shared" si="48"/>
        <v>52.109054359816732</v>
      </c>
      <c r="Y358" s="79">
        <f>MAX(0,(X358-Constantes!$D$13)*(1-EXP(-Constantes!$D$23)))</f>
        <v>8.4827063124267521E-2</v>
      </c>
      <c r="Z358" s="79">
        <f t="shared" si="49"/>
        <v>0.16098829915433821</v>
      </c>
      <c r="AA358" s="79">
        <f>0.0526*T358*Observaciones!$F357^1.218</f>
        <v>0</v>
      </c>
      <c r="AB358" s="79">
        <f>AA358*Constantes!$E$29</f>
        <v>0</v>
      </c>
      <c r="AC358" s="79">
        <f t="shared" si="50"/>
        <v>0</v>
      </c>
      <c r="AD358" s="16"/>
      <c r="AE358" s="78">
        <v>352</v>
      </c>
      <c r="AF358" s="136">
        <f>ETo!$I357*((1-Constantes!$F$19)*ETo!$K357+ETo!$L357)</f>
        <v>4.433203985808615</v>
      </c>
      <c r="AG358" s="79">
        <f>MIN(AF358*Constantes!$F$17,0.8*(AJ357+Observaciones!$F357-AH358-AI358-Constantes!$D$14))</f>
        <v>2.3822619738278124</v>
      </c>
      <c r="AH358" s="79">
        <f>IF(Observaciones!$F357&gt;0.05*Constantes!$F$18,((Observaciones!$F357-0.05*Constantes!$F$18)^2)/(Observaciones!$F357+0.95*Constantes!$F$18),0)</f>
        <v>0</v>
      </c>
      <c r="AI358" s="79">
        <f>MAX(0,AJ357+Observaciones!$F357-AH358-Constantes!$D$13)</f>
        <v>0</v>
      </c>
      <c r="AJ358" s="79">
        <f>AJ357+Observaciones!$F357-AH358-AG358-AI358-AK357</f>
        <v>10.33760813967838</v>
      </c>
      <c r="AK358" s="79">
        <f>MAX(0,(AJ358-Constantes!$D$14)*(1-EXP(-Constantes!$D$22)))</f>
        <v>9.6659350310185133E-2</v>
      </c>
      <c r="AL358" s="79">
        <f t="shared" si="51"/>
        <v>52.189770106830814</v>
      </c>
      <c r="AM358" s="79">
        <f>MAX(0,(AL358-Constantes!$D$13)*(1-EXP(-Constantes!$D$23)))</f>
        <v>8.5622374604590407E-2</v>
      </c>
      <c r="AN358" s="79">
        <f t="shared" si="52"/>
        <v>0.18228172491477554</v>
      </c>
      <c r="AO358" s="79">
        <f>0.0526*AH358*Observaciones!$F357^1.218</f>
        <v>0</v>
      </c>
      <c r="AP358" s="79">
        <f>AO358*Constantes!$F$29</f>
        <v>0</v>
      </c>
      <c r="AQ358" s="79">
        <f t="shared" si="53"/>
        <v>0</v>
      </c>
      <c r="AR358" s="16"/>
      <c r="AS358" s="78">
        <v>352</v>
      </c>
      <c r="AT358" s="79">
        <f>0.0526*Observaciones!$F357^2.218</f>
        <v>1.6940460723560119E-2</v>
      </c>
      <c r="AU358" s="79">
        <f>IF(Observaciones!$F357&gt;0.05*$AY$7,((Observaciones!$F357-0.05*$AY$7)^2)/(Observaciones!$F357+0.95*$AY$7),0)</f>
        <v>0</v>
      </c>
      <c r="AV358" s="79">
        <f>0.0526*AU358*Observaciones!$F357^1.218</f>
        <v>0</v>
      </c>
      <c r="AW358" s="30"/>
      <c r="AX358" s="30"/>
      <c r="AY358" s="110"/>
      <c r="AZ358" s="41"/>
    </row>
    <row r="359" spans="2:52" s="3" customFormat="1" x14ac:dyDescent="0.3">
      <c r="B359" s="40"/>
      <c r="C359" s="78">
        <v>353</v>
      </c>
      <c r="D359" s="136">
        <f>ETo!$I358*((1-Constantes!$D$19)*ETo!$K358+ETo!$L358)</f>
        <v>4.1058593568047783</v>
      </c>
      <c r="E359" s="79">
        <f>MIN(D359*Constantes!$D$17,0.8*(H358+Observaciones!$F358-F359-G359-Constantes!$D$14))</f>
        <v>2.0571940454451076</v>
      </c>
      <c r="F359" s="79">
        <f>IF(Observaciones!$F358&gt;0.05*Constantes!$D$18,((Observaciones!$F358-0.05*Constantes!$D$18)^2)/(Observaciones!$F358+0.95*Constantes!$D$18),0)</f>
        <v>2.3675155657873193</v>
      </c>
      <c r="G359" s="79">
        <f>MAX(0,H358+Observaciones!$F358-F359-Constantes!$D$13)</f>
        <v>0</v>
      </c>
      <c r="H359" s="79">
        <f>H358+Observaciones!$F358-F359-E359-G359-I358</f>
        <v>23.680920041940194</v>
      </c>
      <c r="I359" s="79">
        <f>MAX(0,(H359-Constantes!$D$14)*(1-EXP(-Constantes!$D$22)))</f>
        <v>0.5511815380020243</v>
      </c>
      <c r="J359" s="79">
        <f t="shared" si="45"/>
        <v>51.315115130857507</v>
      </c>
      <c r="K359" s="79">
        <f>MAX(0,(J359-Constantes!$D$13)*(1-EXP(-Constantes!$D$23)))</f>
        <v>7.7004190799740801E-2</v>
      </c>
      <c r="L359" s="79">
        <f t="shared" si="46"/>
        <v>2.9957012945890846</v>
      </c>
      <c r="M359" s="79">
        <f>0.0526*F359*Observaciones!$F358^1.218</f>
        <v>3.9824674562825688</v>
      </c>
      <c r="N359" s="79">
        <f>M359*Constantes!$D$29</f>
        <v>5.910380684224803E-2</v>
      </c>
      <c r="O359" s="79">
        <f t="shared" si="47"/>
        <v>1972.9539440064632</v>
      </c>
      <c r="P359" s="16"/>
      <c r="Q359" s="78">
        <v>353</v>
      </c>
      <c r="R359" s="136">
        <f>ETo!$I358*((1-Constantes!$E$19)*ETo!$K358+ETo!$L358)</f>
        <v>4.4877388407635515</v>
      </c>
      <c r="S359" s="79">
        <f>MIN(R359*Constantes!$E$17,0.8*(V358+Observaciones!$F358-T359-U359-Constantes!$D$14))</f>
        <v>2.5864256159327734</v>
      </c>
      <c r="T359" s="79">
        <f>IF(Observaciones!$F358&gt;0.05*Constantes!$E$18,((Observaciones!$F358-0.05*Constantes!$E$18)^2)/(Observaciones!$F358+0.95*Constantes!$E$18),0)</f>
        <v>0.16730558507179336</v>
      </c>
      <c r="U359" s="79">
        <f>MAX(0,V358+Observaciones!$F358-T359-Constantes!$D$13)</f>
        <v>0</v>
      </c>
      <c r="V359" s="79">
        <f>V358+Observaciones!$F358-T359-S359-U359-W358</f>
        <v>24.105956889423357</v>
      </c>
      <c r="W359" s="79">
        <f>MAX(0,(V359-Constantes!$D$14)*(1-EXP(-Constantes!$D$22)))</f>
        <v>0.5656598533695113</v>
      </c>
      <c r="X359" s="79">
        <f t="shared" si="48"/>
        <v>52.024227296692466</v>
      </c>
      <c r="Y359" s="79">
        <f>MAX(0,(X359-Constantes!$D$13)*(1-EXP(-Constantes!$D$23)))</f>
        <v>8.3991241867071811E-2</v>
      </c>
      <c r="Z359" s="79">
        <f t="shared" si="49"/>
        <v>0.81695668030837654</v>
      </c>
      <c r="AA359" s="79">
        <f>0.0526*T359*Observaciones!$F358^1.218</f>
        <v>0.28142963764682022</v>
      </c>
      <c r="AB359" s="79">
        <f>AA359*Constantes!$E$29</f>
        <v>9.4085612920865019E-4</v>
      </c>
      <c r="AC359" s="79">
        <f t="shared" si="50"/>
        <v>115.16597536769088</v>
      </c>
      <c r="AD359" s="16"/>
      <c r="AE359" s="78">
        <v>353</v>
      </c>
      <c r="AF359" s="136">
        <f>ETo!$I358*((1-Constantes!$F$19)*ETo!$K358+ETo!$L358)</f>
        <v>4.4331846287694416</v>
      </c>
      <c r="AG359" s="79">
        <f>MIN(AF359*Constantes!$F$17,0.8*(AJ358+Observaciones!$F358-AH359-AI359-Constantes!$D$14))</f>
        <v>2.3822515719743231</v>
      </c>
      <c r="AH359" s="79">
        <f>IF(Observaciones!$F358&gt;0.05*Constantes!$F$18,((Observaciones!$F358-0.05*Constantes!$F$18)^2)/(Observaciones!$F358+0.95*Constantes!$F$18),0)</f>
        <v>0.65466197944194005</v>
      </c>
      <c r="AI359" s="79">
        <f>MAX(0,AJ358+Observaciones!$F358-AH359-Constantes!$D$13)</f>
        <v>0</v>
      </c>
      <c r="AJ359" s="79">
        <f>AJ358+Observaciones!$F358-AH359-AG359-AI359-AK358</f>
        <v>24.404035237951931</v>
      </c>
      <c r="AK359" s="79">
        <f>MAX(0,(AJ359-Constantes!$D$14)*(1-EXP(-Constantes!$D$22)))</f>
        <v>0.57581349618841393</v>
      </c>
      <c r="AL359" s="79">
        <f t="shared" si="51"/>
        <v>52.104147732226224</v>
      </c>
      <c r="AM359" s="79">
        <f>MAX(0,(AL359-Constantes!$D$13)*(1-EXP(-Constantes!$D$23)))</f>
        <v>8.4778716953950617E-2</v>
      </c>
      <c r="AN359" s="79">
        <f t="shared" si="52"/>
        <v>1.3152541925843046</v>
      </c>
      <c r="AO359" s="79">
        <f>0.0526*AH359*Observaciones!$F358^1.218</f>
        <v>1.1012261400385082</v>
      </c>
      <c r="AP359" s="79">
        <f>AO359*Constantes!$F$29</f>
        <v>9.4619100454486366E-3</v>
      </c>
      <c r="AQ359" s="79">
        <f t="shared" si="53"/>
        <v>719.39782429867819</v>
      </c>
      <c r="AR359" s="16"/>
      <c r="AS359" s="78">
        <v>353</v>
      </c>
      <c r="AT359" s="79">
        <f>0.0526*Observaciones!$F358^2.218</f>
        <v>28.932625085098845</v>
      </c>
      <c r="AU359" s="79">
        <f>IF(Observaciones!$F358&gt;0.05*$AY$7,((Observaciones!$F358-0.05*$AY$7)^2)/(Observaciones!$F358+0.95*$AY$7),0)</f>
        <v>4.7753082397961304</v>
      </c>
      <c r="AV359" s="79">
        <f>0.0526*AU359*Observaciones!$F358^1.218</f>
        <v>8.0326862190584158</v>
      </c>
      <c r="AW359" s="30"/>
      <c r="AX359" s="30"/>
      <c r="AY359" s="110"/>
      <c r="AZ359" s="41"/>
    </row>
    <row r="360" spans="2:52" s="3" customFormat="1" x14ac:dyDescent="0.3">
      <c r="B360" s="40"/>
      <c r="C360" s="78">
        <v>354</v>
      </c>
      <c r="D360" s="136">
        <f>ETo!$I359*((1-Constantes!$D$19)*ETo!$K359+ETo!$L359)</f>
        <v>4.1843733508342522</v>
      </c>
      <c r="E360" s="79">
        <f>MIN(D360*Constantes!$D$17,0.8*(H359+Observaciones!$F359-F360-G360-Constantes!$D$14))</f>
        <v>2.0965325875054575</v>
      </c>
      <c r="F360" s="79">
        <f>IF(Observaciones!$F359&gt;0.05*Constantes!$D$18,((Observaciones!$F359-0.05*Constantes!$D$18)^2)/(Observaciones!$F359+0.95*Constantes!$D$18),0)</f>
        <v>0</v>
      </c>
      <c r="G360" s="79">
        <f>MAX(0,H359+Observaciones!$F359-F360-Constantes!$D$13)</f>
        <v>0</v>
      </c>
      <c r="H360" s="79">
        <f>H359+Observaciones!$F359-F360-E360-G360-I359</f>
        <v>21.033205916432713</v>
      </c>
      <c r="I360" s="79">
        <f>MAX(0,(H360-Constantes!$D$14)*(1-EXP(-Constantes!$D$22)))</f>
        <v>0.46099067492969742</v>
      </c>
      <c r="J360" s="79">
        <f t="shared" si="45"/>
        <v>51.238110940057766</v>
      </c>
      <c r="K360" s="79">
        <f>MAX(0,(J360-Constantes!$D$13)*(1-EXP(-Constantes!$D$23)))</f>
        <v>7.6245450166821646E-2</v>
      </c>
      <c r="L360" s="79">
        <f t="shared" si="46"/>
        <v>0.53723612509651908</v>
      </c>
      <c r="M360" s="79">
        <f>0.0526*F360*Observaciones!$F359^1.218</f>
        <v>0</v>
      </c>
      <c r="N360" s="79">
        <f>M360*Constantes!$D$29</f>
        <v>0</v>
      </c>
      <c r="O360" s="79">
        <f t="shared" si="47"/>
        <v>0</v>
      </c>
      <c r="P360" s="16"/>
      <c r="Q360" s="78">
        <v>354</v>
      </c>
      <c r="R360" s="136">
        <f>ETo!$I359*((1-Constantes!$E$19)*ETo!$K359+ETo!$L359)</f>
        <v>4.5726507304279274</v>
      </c>
      <c r="S360" s="79">
        <f>MIN(R360*Constantes!$E$17,0.8*(V359+Observaciones!$F359-T360-U360-Constantes!$D$14))</f>
        <v>2.6353630194488464</v>
      </c>
      <c r="T360" s="79">
        <f>IF(Observaciones!$F359&gt;0.05*Constantes!$E$18,((Observaciones!$F359-0.05*Constantes!$E$18)^2)/(Observaciones!$F359+0.95*Constantes!$E$18),0)</f>
        <v>0</v>
      </c>
      <c r="U360" s="79">
        <f>MAX(0,V359+Observaciones!$F359-T360-Constantes!$D$13)</f>
        <v>0</v>
      </c>
      <c r="V360" s="79">
        <f>V359+Observaciones!$F359-T360-S360-U360-W359</f>
        <v>20.904934016605001</v>
      </c>
      <c r="W360" s="79">
        <f>MAX(0,(V360-Constantes!$D$14)*(1-EXP(-Constantes!$D$22)))</f>
        <v>0.45662126312578105</v>
      </c>
      <c r="X360" s="79">
        <f t="shared" si="48"/>
        <v>51.940236054825391</v>
      </c>
      <c r="Y360" s="79">
        <f>MAX(0,(X360-Constantes!$D$13)*(1-EXP(-Constantes!$D$23)))</f>
        <v>8.3163656155800306E-2</v>
      </c>
      <c r="Z360" s="79">
        <f t="shared" si="49"/>
        <v>0.53978491928158134</v>
      </c>
      <c r="AA360" s="79">
        <f>0.0526*T360*Observaciones!$F359^1.218</f>
        <v>0</v>
      </c>
      <c r="AB360" s="79">
        <f>AA360*Constantes!$E$29</f>
        <v>0</v>
      </c>
      <c r="AC360" s="79">
        <f t="shared" si="50"/>
        <v>0</v>
      </c>
      <c r="AD360" s="16"/>
      <c r="AE360" s="78">
        <v>354</v>
      </c>
      <c r="AF360" s="136">
        <f>ETo!$I359*((1-Constantes!$F$19)*ETo!$K359+ETo!$L359)</f>
        <v>4.5171825333431155</v>
      </c>
      <c r="AG360" s="79">
        <f>MIN(AF360*Constantes!$F$17,0.8*(AJ359+Observaciones!$F359-AH360-AI360-Constantes!$D$14))</f>
        <v>2.4273893582317676</v>
      </c>
      <c r="AH360" s="79">
        <f>IF(Observaciones!$F359&gt;0.05*Constantes!$F$18,((Observaciones!$F359-0.05*Constantes!$F$18)^2)/(Observaciones!$F359+0.95*Constantes!$F$18),0)</f>
        <v>0</v>
      </c>
      <c r="AI360" s="79">
        <f>MAX(0,AJ359+Observaciones!$F359-AH360-Constantes!$D$13)</f>
        <v>0</v>
      </c>
      <c r="AJ360" s="79">
        <f>AJ359+Observaciones!$F359-AH360-AG360-AI360-AK359</f>
        <v>21.40083238353175</v>
      </c>
      <c r="AK360" s="79">
        <f>MAX(0,(AJ360-Constantes!$D$14)*(1-EXP(-Constantes!$D$22)))</f>
        <v>0.47351338198348009</v>
      </c>
      <c r="AL360" s="79">
        <f t="shared" si="51"/>
        <v>52.019369015272275</v>
      </c>
      <c r="AM360" s="79">
        <f>MAX(0,(AL360-Constantes!$D$13)*(1-EXP(-Constantes!$D$23)))</f>
        <v>8.3943372063086191E-2</v>
      </c>
      <c r="AN360" s="79">
        <f t="shared" si="52"/>
        <v>0.55745675404656625</v>
      </c>
      <c r="AO360" s="79">
        <f>0.0526*AH360*Observaciones!$F359^1.218</f>
        <v>0</v>
      </c>
      <c r="AP360" s="79">
        <f>AO360*Constantes!$F$29</f>
        <v>0</v>
      </c>
      <c r="AQ360" s="79">
        <f t="shared" si="53"/>
        <v>0</v>
      </c>
      <c r="AR360" s="16"/>
      <c r="AS360" s="78">
        <v>354</v>
      </c>
      <c r="AT360" s="79">
        <f>0.0526*Observaciones!$F359^2.218</f>
        <v>0</v>
      </c>
      <c r="AU360" s="79">
        <f>IF(Observaciones!$F359&gt;0.05*$AY$7,((Observaciones!$F359-0.05*$AY$7)^2)/(Observaciones!$F359+0.95*$AY$7),0)</f>
        <v>0</v>
      </c>
      <c r="AV360" s="79">
        <f>0.0526*AU360*Observaciones!$F359^1.218</f>
        <v>0</v>
      </c>
      <c r="AW360" s="30"/>
      <c r="AX360" s="30"/>
      <c r="AY360" s="110"/>
      <c r="AZ360" s="41"/>
    </row>
    <row r="361" spans="2:52" s="3" customFormat="1" x14ac:dyDescent="0.3">
      <c r="B361" s="40"/>
      <c r="C361" s="78">
        <v>355</v>
      </c>
      <c r="D361" s="136">
        <f>ETo!$I360*((1-Constantes!$D$19)*ETo!$K360+ETo!$L360)</f>
        <v>4.1843657852950011</v>
      </c>
      <c r="E361" s="79">
        <f>MIN(D361*Constantes!$D$17,0.8*(H360+Observaciones!$F360-F361-G361-Constantes!$D$14))</f>
        <v>2.0965287968782231</v>
      </c>
      <c r="F361" s="79">
        <f>IF(Observaciones!$F360&gt;0.05*Constantes!$D$18,((Observaciones!$F360-0.05*Constantes!$D$18)^2)/(Observaciones!$F360+0.95*Constantes!$D$18),0)</f>
        <v>0</v>
      </c>
      <c r="G361" s="79">
        <f>MAX(0,H360+Observaciones!$F360-F361-Constantes!$D$13)</f>
        <v>0</v>
      </c>
      <c r="H361" s="79">
        <f>H360+Observaciones!$F360-F361-E361-G361-I360</f>
        <v>18.475686444624792</v>
      </c>
      <c r="I361" s="79">
        <f>MAX(0,(H361-Constantes!$D$14)*(1-EXP(-Constantes!$D$22)))</f>
        <v>0.37387217287372976</v>
      </c>
      <c r="J361" s="79">
        <f t="shared" si="45"/>
        <v>51.161865489890943</v>
      </c>
      <c r="K361" s="79">
        <f>MAX(0,(J361-Constantes!$D$13)*(1-EXP(-Constantes!$D$23)))</f>
        <v>7.5494185586076568E-2</v>
      </c>
      <c r="L361" s="79">
        <f t="shared" si="46"/>
        <v>0.44936635845980633</v>
      </c>
      <c r="M361" s="79">
        <f>0.0526*F361*Observaciones!$F360^1.218</f>
        <v>0</v>
      </c>
      <c r="N361" s="79">
        <f>M361*Constantes!$D$29</f>
        <v>0</v>
      </c>
      <c r="O361" s="79">
        <f t="shared" si="47"/>
        <v>0</v>
      </c>
      <c r="P361" s="16"/>
      <c r="Q361" s="78">
        <v>355</v>
      </c>
      <c r="R361" s="136">
        <f>ETo!$I360*((1-Constantes!$E$19)*ETo!$K360+ETo!$L360)</f>
        <v>4.5726426519707601</v>
      </c>
      <c r="S361" s="79">
        <f>MIN(R361*Constantes!$E$17,0.8*(V360+Observaciones!$F360-T361-U361-Constantes!$D$14))</f>
        <v>2.6353583635788644</v>
      </c>
      <c r="T361" s="79">
        <f>IF(Observaciones!$F360&gt;0.05*Constantes!$E$18,((Observaciones!$F360-0.05*Constantes!$E$18)^2)/(Observaciones!$F360+0.95*Constantes!$E$18),0)</f>
        <v>0</v>
      </c>
      <c r="U361" s="79">
        <f>MAX(0,V360+Observaciones!$F360-T361-Constantes!$D$13)</f>
        <v>0</v>
      </c>
      <c r="V361" s="79">
        <f>V360+Observaciones!$F360-T361-S361-U361-W360</f>
        <v>17.812954389900355</v>
      </c>
      <c r="W361" s="79">
        <f>MAX(0,(V361-Constantes!$D$14)*(1-EXP(-Constantes!$D$22)))</f>
        <v>0.35129708615063532</v>
      </c>
      <c r="X361" s="79">
        <f t="shared" si="48"/>
        <v>51.857072398669594</v>
      </c>
      <c r="Y361" s="79">
        <f>MAX(0,(X361-Constantes!$D$13)*(1-EXP(-Constantes!$D$23)))</f>
        <v>8.2344224843657582E-2</v>
      </c>
      <c r="Z361" s="79">
        <f t="shared" si="49"/>
        <v>0.43364131099429293</v>
      </c>
      <c r="AA361" s="79">
        <f>0.0526*T361*Observaciones!$F360^1.218</f>
        <v>0</v>
      </c>
      <c r="AB361" s="79">
        <f>AA361*Constantes!$E$29</f>
        <v>0</v>
      </c>
      <c r="AC361" s="79">
        <f t="shared" si="50"/>
        <v>0</v>
      </c>
      <c r="AD361" s="16"/>
      <c r="AE361" s="78">
        <v>355</v>
      </c>
      <c r="AF361" s="136">
        <f>ETo!$I360*((1-Constantes!$F$19)*ETo!$K360+ETo!$L360)</f>
        <v>4.5171745281599369</v>
      </c>
      <c r="AG361" s="79">
        <f>MIN(AF361*Constantes!$F$17,0.8*(AJ360+Observaciones!$F360-AH361-AI361-Constantes!$D$14))</f>
        <v>2.4273850565024673</v>
      </c>
      <c r="AH361" s="79">
        <f>IF(Observaciones!$F360&gt;0.05*Constantes!$F$18,((Observaciones!$F360-0.05*Constantes!$F$18)^2)/(Observaciones!$F360+0.95*Constantes!$F$18),0)</f>
        <v>0</v>
      </c>
      <c r="AI361" s="79">
        <f>MAX(0,AJ360+Observaciones!$F360-AH361-Constantes!$D$13)</f>
        <v>0</v>
      </c>
      <c r="AJ361" s="79">
        <f>AJ360+Observaciones!$F360-AH361-AG361-AI361-AK360</f>
        <v>18.499933945045804</v>
      </c>
      <c r="AK361" s="79">
        <f>MAX(0,(AJ361-Constantes!$D$14)*(1-EXP(-Constantes!$D$22)))</f>
        <v>0.3746981317524658</v>
      </c>
      <c r="AL361" s="79">
        <f t="shared" si="51"/>
        <v>51.935425643209186</v>
      </c>
      <c r="AM361" s="79">
        <f>MAX(0,(AL361-Constantes!$D$13)*(1-EXP(-Constantes!$D$23)))</f>
        <v>8.3116258024395054E-2</v>
      </c>
      <c r="AN361" s="79">
        <f t="shared" si="52"/>
        <v>0.45781438977686084</v>
      </c>
      <c r="AO361" s="79">
        <f>0.0526*AH361*Observaciones!$F360^1.218</f>
        <v>0</v>
      </c>
      <c r="AP361" s="79">
        <f>AO361*Constantes!$F$29</f>
        <v>0</v>
      </c>
      <c r="AQ361" s="79">
        <f t="shared" si="53"/>
        <v>0</v>
      </c>
      <c r="AR361" s="16"/>
      <c r="AS361" s="78">
        <v>355</v>
      </c>
      <c r="AT361" s="79">
        <f>0.0526*Observaciones!$F360^2.218</f>
        <v>0</v>
      </c>
      <c r="AU361" s="79">
        <f>IF(Observaciones!$F360&gt;0.05*$AY$7,((Observaciones!$F360-0.05*$AY$7)^2)/(Observaciones!$F360+0.95*$AY$7),0)</f>
        <v>0</v>
      </c>
      <c r="AV361" s="79">
        <f>0.0526*AU361*Observaciones!$F360^1.218</f>
        <v>0</v>
      </c>
      <c r="AW361" s="30"/>
      <c r="AX361" s="30"/>
      <c r="AY361" s="110"/>
      <c r="AZ361" s="41"/>
    </row>
    <row r="362" spans="2:52" s="3" customFormat="1" x14ac:dyDescent="0.3">
      <c r="B362" s="40"/>
      <c r="C362" s="78">
        <v>356</v>
      </c>
      <c r="D362" s="136">
        <f>ETo!$I361*((1-Constantes!$D$19)*ETo!$K361+ETo!$L361)</f>
        <v>4.2018180024719891</v>
      </c>
      <c r="E362" s="79">
        <f>MIN(D362*Constantes!$D$17,0.8*(H361+Observaciones!$F361-F362-G362-Constantes!$D$14))</f>
        <v>2.1052730314309271</v>
      </c>
      <c r="F362" s="79">
        <f>IF(Observaciones!$F361&gt;0.05*Constantes!$D$18,((Observaciones!$F361-0.05*Constantes!$D$18)^2)/(Observaciones!$F361+0.95*Constantes!$D$18),0)</f>
        <v>1.5606839226549409</v>
      </c>
      <c r="G362" s="79">
        <f>MAX(0,H361+Observaciones!$F361-F362-Constantes!$D$13)</f>
        <v>0</v>
      </c>
      <c r="H362" s="79">
        <f>H361+Observaciones!$F361-F362-E362-G362-I361</f>
        <v>28.835857317665194</v>
      </c>
      <c r="I362" s="79">
        <f>MAX(0,(H362-Constantes!$D$14)*(1-EXP(-Constantes!$D$22)))</f>
        <v>0.72677762577537319</v>
      </c>
      <c r="J362" s="79">
        <f t="shared" si="45"/>
        <v>51.086371304304869</v>
      </c>
      <c r="K362" s="79">
        <f>MAX(0,(J362-Constantes!$D$13)*(1-EXP(-Constantes!$D$23)))</f>
        <v>7.4750323394182902E-2</v>
      </c>
      <c r="L362" s="79">
        <f t="shared" si="46"/>
        <v>2.3622118718244969</v>
      </c>
      <c r="M362" s="79">
        <f>0.0526*F362*Observaciones!$F361^1.218</f>
        <v>2.114395452386574</v>
      </c>
      <c r="N362" s="79">
        <f>M362*Constantes!$D$29</f>
        <v>3.1379746797136607E-2</v>
      </c>
      <c r="O362" s="79">
        <f t="shared" si="47"/>
        <v>1328.4052616711258</v>
      </c>
      <c r="P362" s="16"/>
      <c r="Q362" s="78">
        <v>356</v>
      </c>
      <c r="R362" s="136">
        <f>ETo!$I361*((1-Constantes!$E$19)*ETo!$K361+ETo!$L361)</f>
        <v>4.5914959246601539</v>
      </c>
      <c r="S362" s="79">
        <f>MIN(R362*Constantes!$E$17,0.8*(V361+Observaciones!$F361-T362-U362-Constantes!$D$14))</f>
        <v>2.6462241000127871</v>
      </c>
      <c r="T362" s="79">
        <f>IF(Observaciones!$F361&gt;0.05*Constantes!$E$18,((Observaciones!$F361-0.05*Constantes!$E$18)^2)/(Observaciones!$F361+0.95*Constantes!$E$18),0)</f>
        <v>5.042165913191049E-2</v>
      </c>
      <c r="U362" s="79">
        <f>MAX(0,V361+Observaciones!$F361-T362-Constantes!$D$13)</f>
        <v>0</v>
      </c>
      <c r="V362" s="79">
        <f>V361+Observaciones!$F361-T362-S362-U362-W361</f>
        <v>29.165011544605019</v>
      </c>
      <c r="W362" s="79">
        <f>MAX(0,(V362-Constantes!$D$14)*(1-EXP(-Constantes!$D$22)))</f>
        <v>0.73798982709484817</v>
      </c>
      <c r="X362" s="79">
        <f t="shared" si="48"/>
        <v>51.774728173825935</v>
      </c>
      <c r="Y362" s="79">
        <f>MAX(0,(X362-Constantes!$D$13)*(1-EXP(-Constantes!$D$23)))</f>
        <v>8.1532867583406679E-2</v>
      </c>
      <c r="Z362" s="79">
        <f t="shared" si="49"/>
        <v>0.86994435381016533</v>
      </c>
      <c r="AA362" s="79">
        <f>0.0526*T362*Observaciones!$F361^1.218</f>
        <v>6.831064587949158E-2</v>
      </c>
      <c r="AB362" s="79">
        <f>AA362*Constantes!$E$29</f>
        <v>2.2837143380960271E-4</v>
      </c>
      <c r="AC362" s="79">
        <f t="shared" si="50"/>
        <v>26.251269154100026</v>
      </c>
      <c r="AD362" s="16"/>
      <c r="AE362" s="78">
        <v>356</v>
      </c>
      <c r="AF362" s="136">
        <f>ETo!$I361*((1-Constantes!$F$19)*ETo!$K361+ETo!$L361)</f>
        <v>4.5358276500618446</v>
      </c>
      <c r="AG362" s="79">
        <f>MIN(AF362*Constantes!$F$17,0.8*(AJ361+Observaciones!$F361-AH362-AI362-Constantes!$D$14))</f>
        <v>2.4374086473731644</v>
      </c>
      <c r="AH362" s="79">
        <f>IF(Observaciones!$F361&gt;0.05*Constantes!$F$18,((Observaciones!$F361-0.05*Constantes!$F$18)^2)/(Observaciones!$F361+0.95*Constantes!$F$18),0)</f>
        <v>0.3463575322154841</v>
      </c>
      <c r="AI362" s="79">
        <f>MAX(0,AJ361+Observaciones!$F361-AH362-Constantes!$D$13)</f>
        <v>0</v>
      </c>
      <c r="AJ362" s="79">
        <f>AJ361+Observaciones!$F361-AH362-AG362-AI362-AK361</f>
        <v>29.741469633704686</v>
      </c>
      <c r="AK362" s="79">
        <f>MAX(0,(AJ362-Constantes!$D$14)*(1-EXP(-Constantes!$D$22)))</f>
        <v>0.75762610583055123</v>
      </c>
      <c r="AL362" s="79">
        <f t="shared" si="51"/>
        <v>51.852309385184789</v>
      </c>
      <c r="AM362" s="79">
        <f>MAX(0,(AL362-Constantes!$D$13)*(1-EXP(-Constantes!$D$23)))</f>
        <v>8.2297293737330371E-2</v>
      </c>
      <c r="AN362" s="79">
        <f t="shared" si="52"/>
        <v>1.1862809317833656</v>
      </c>
      <c r="AO362" s="79">
        <f>0.0526*AH362*Observaciones!$F361^1.218</f>
        <v>0.4692409400684085</v>
      </c>
      <c r="AP362" s="79">
        <f>AO362*Constantes!$F$29</f>
        <v>4.0317927473223431E-3</v>
      </c>
      <c r="AQ362" s="79">
        <f t="shared" si="53"/>
        <v>339.86829251830329</v>
      </c>
      <c r="AR362" s="16"/>
      <c r="AS362" s="78">
        <v>356</v>
      </c>
      <c r="AT362" s="79">
        <f>0.0526*Observaciones!$F361^2.218</f>
        <v>19.508943529431356</v>
      </c>
      <c r="AU362" s="79">
        <f>IF(Observaciones!$F361&gt;0.05*$AY$7,((Observaciones!$F361-0.05*$AY$7)^2)/(Observaciones!$F361+0.95*$AY$7),0)</f>
        <v>3.3925456641945551</v>
      </c>
      <c r="AV362" s="79">
        <f>0.0526*AU362*Observaciones!$F361^1.218</f>
        <v>4.5961792905408876</v>
      </c>
      <c r="AW362" s="30"/>
      <c r="AX362" s="30"/>
      <c r="AY362" s="110"/>
      <c r="AZ362" s="41"/>
    </row>
    <row r="363" spans="2:52" s="3" customFormat="1" x14ac:dyDescent="0.3">
      <c r="B363" s="40"/>
      <c r="C363" s="78">
        <v>357</v>
      </c>
      <c r="D363" s="136">
        <f>ETo!$I362*((1-Constantes!$D$19)*ETo!$K362+ETo!$L362)</f>
        <v>4.3328254073754646</v>
      </c>
      <c r="E363" s="79">
        <f>MIN(D363*Constantes!$D$17,0.8*(H362+Observaciones!$F362-F363-G363-Constantes!$D$14))</f>
        <v>2.1709127988598773</v>
      </c>
      <c r="F363" s="79">
        <f>IF(Observaciones!$F362&gt;0.05*Constantes!$D$18,((Observaciones!$F362-0.05*Constantes!$D$18)^2)/(Observaciones!$F362+0.95*Constantes!$D$18),0)</f>
        <v>0</v>
      </c>
      <c r="G363" s="79">
        <f>MAX(0,H362+Observaciones!$F362-F363-Constantes!$D$13)</f>
        <v>0</v>
      </c>
      <c r="H363" s="79">
        <f>H362+Observaciones!$F362-F363-E363-G363-I362</f>
        <v>28.138166893029943</v>
      </c>
      <c r="I363" s="79">
        <f>MAX(0,(H363-Constantes!$D$14)*(1-EXP(-Constantes!$D$22)))</f>
        <v>0.70301172863831329</v>
      </c>
      <c r="J363" s="79">
        <f t="shared" si="45"/>
        <v>51.011620980910685</v>
      </c>
      <c r="K363" s="79">
        <f>MAX(0,(J363-Constantes!$D$13)*(1-EXP(-Constantes!$D$23)))</f>
        <v>7.4013790653640082E-2</v>
      </c>
      <c r="L363" s="79">
        <f t="shared" si="46"/>
        <v>0.7770255192919534</v>
      </c>
      <c r="M363" s="79">
        <f>0.0526*F363*Observaciones!$F362^1.218</f>
        <v>0</v>
      </c>
      <c r="N363" s="79">
        <f>M363*Constantes!$D$29</f>
        <v>0</v>
      </c>
      <c r="O363" s="79">
        <f t="shared" si="47"/>
        <v>0</v>
      </c>
      <c r="P363" s="16"/>
      <c r="Q363" s="78">
        <v>357</v>
      </c>
      <c r="R363" s="136">
        <f>ETo!$I362*((1-Constantes!$E$19)*ETo!$K362+ETo!$L362)</f>
        <v>4.7327696334841605</v>
      </c>
      <c r="S363" s="79">
        <f>MIN(R363*Constantes!$E$17,0.8*(V362+Observaciones!$F362-T363-U363-Constantes!$D$14))</f>
        <v>2.7276445998068595</v>
      </c>
      <c r="T363" s="79">
        <f>IF(Observaciones!$F362&gt;0.05*Constantes!$E$18,((Observaciones!$F362-0.05*Constantes!$E$18)^2)/(Observaciones!$F362+0.95*Constantes!$E$18),0)</f>
        <v>0</v>
      </c>
      <c r="U363" s="79">
        <f>MAX(0,V362+Observaciones!$F362-T363-Constantes!$D$13)</f>
        <v>0</v>
      </c>
      <c r="V363" s="79">
        <f>V362+Observaciones!$F362-T363-S363-U363-W362</f>
        <v>27.899377117703313</v>
      </c>
      <c r="W363" s="79">
        <f>MAX(0,(V363-Constantes!$D$14)*(1-EXP(-Constantes!$D$22)))</f>
        <v>0.69487767227547692</v>
      </c>
      <c r="X363" s="79">
        <f t="shared" si="48"/>
        <v>51.693195306242529</v>
      </c>
      <c r="Y363" s="79">
        <f>MAX(0,(X363-Constantes!$D$13)*(1-EXP(-Constantes!$D$23)))</f>
        <v>8.0729504819491302E-2</v>
      </c>
      <c r="Z363" s="79">
        <f t="shared" si="49"/>
        <v>0.77560717709496818</v>
      </c>
      <c r="AA363" s="79">
        <f>0.0526*T363*Observaciones!$F362^1.218</f>
        <v>0</v>
      </c>
      <c r="AB363" s="79">
        <f>AA363*Constantes!$E$29</f>
        <v>0</v>
      </c>
      <c r="AC363" s="79">
        <f t="shared" si="50"/>
        <v>0</v>
      </c>
      <c r="AD363" s="16"/>
      <c r="AE363" s="78">
        <v>357</v>
      </c>
      <c r="AF363" s="136">
        <f>ETo!$I362*((1-Constantes!$F$19)*ETo!$K362+ETo!$L362)</f>
        <v>4.6756347440400603</v>
      </c>
      <c r="AG363" s="79">
        <f>MIN(AF363*Constantes!$F$17,0.8*(AJ362+Observaciones!$F362-AH363-AI363-Constantes!$D$14))</f>
        <v>2.5125365063036003</v>
      </c>
      <c r="AH363" s="79">
        <f>IF(Observaciones!$F362&gt;0.05*Constantes!$F$18,((Observaciones!$F362-0.05*Constantes!$F$18)^2)/(Observaciones!$F362+0.95*Constantes!$F$18),0)</f>
        <v>0</v>
      </c>
      <c r="AI363" s="79">
        <f>MAX(0,AJ362+Observaciones!$F362-AH363-Constantes!$D$13)</f>
        <v>0</v>
      </c>
      <c r="AJ363" s="79">
        <f>AJ362+Observaciones!$F362-AH363-AG363-AI363-AK362</f>
        <v>28.671307021570534</v>
      </c>
      <c r="AK363" s="79">
        <f>MAX(0,(AJ363-Constantes!$D$14)*(1-EXP(-Constantes!$D$22)))</f>
        <v>0.72117243861388547</v>
      </c>
      <c r="AL363" s="79">
        <f t="shared" si="51"/>
        <v>51.770012091447455</v>
      </c>
      <c r="AM363" s="79">
        <f>MAX(0,(AL363-Constantes!$D$13)*(1-EXP(-Constantes!$D$23)))</f>
        <v>8.1486398900448218E-2</v>
      </c>
      <c r="AN363" s="79">
        <f t="shared" si="52"/>
        <v>0.80265883751433365</v>
      </c>
      <c r="AO363" s="79">
        <f>0.0526*AH363*Observaciones!$F362^1.218</f>
        <v>0</v>
      </c>
      <c r="AP363" s="79">
        <f>AO363*Constantes!$F$29</f>
        <v>0</v>
      </c>
      <c r="AQ363" s="79">
        <f t="shared" si="53"/>
        <v>0</v>
      </c>
      <c r="AR363" s="16"/>
      <c r="AS363" s="78">
        <v>357</v>
      </c>
      <c r="AT363" s="79">
        <f>0.0526*Observaciones!$F362^2.218</f>
        <v>0.30232861200727251</v>
      </c>
      <c r="AU363" s="79">
        <f>IF(Observaciones!$F362&gt;0.05*$AY$7,((Observaciones!$F362-0.05*$AY$7)^2)/(Observaciones!$F362+0.95*$AY$7),0)</f>
        <v>6.2440408225724973E-3</v>
      </c>
      <c r="AV363" s="79">
        <f>0.0526*AU363*Observaciones!$F362^1.218</f>
        <v>8.5806917963867778E-4</v>
      </c>
      <c r="AW363" s="30"/>
      <c r="AX363" s="30"/>
      <c r="AY363" s="110"/>
      <c r="AZ363" s="41"/>
    </row>
    <row r="364" spans="2:52" s="3" customFormat="1" x14ac:dyDescent="0.3">
      <c r="B364" s="40"/>
      <c r="C364" s="78">
        <v>358</v>
      </c>
      <c r="D364" s="136">
        <f>ETo!$I363*((1-Constantes!$D$19)*ETo!$K363+ETo!$L363)</f>
        <v>4.1887425940247267</v>
      </c>
      <c r="E364" s="79">
        <f>MIN(D364*Constantes!$D$17,0.8*(H363+Observaciones!$F363-F364-G364-Constantes!$D$14))</f>
        <v>2.0987217470195674</v>
      </c>
      <c r="F364" s="79">
        <f>IF(Observaciones!$F363&gt;0.05*Constantes!$D$18,((Observaciones!$F363-0.05*Constantes!$D$18)^2)/(Observaciones!$F363+0.95*Constantes!$D$18),0)</f>
        <v>0</v>
      </c>
      <c r="G364" s="79">
        <f>MAX(0,H363+Observaciones!$F363-F364-Constantes!$D$13)</f>
        <v>0</v>
      </c>
      <c r="H364" s="79">
        <f>H363+Observaciones!$F363-F364-E364-G364-I363</f>
        <v>25.336433417372064</v>
      </c>
      <c r="I364" s="79">
        <f>MAX(0,(H364-Constantes!$D$14)*(1-EXP(-Constantes!$D$22)))</f>
        <v>0.60757440108325411</v>
      </c>
      <c r="J364" s="79">
        <f t="shared" si="45"/>
        <v>50.937607190257047</v>
      </c>
      <c r="K364" s="79">
        <f>MAX(0,(J364-Constantes!$D$13)*(1-EXP(-Constantes!$D$23)))</f>
        <v>7.3284515145618304E-2</v>
      </c>
      <c r="L364" s="79">
        <f t="shared" si="46"/>
        <v>0.6808589162288724</v>
      </c>
      <c r="M364" s="79">
        <f>0.0526*F364*Observaciones!$F363^1.218</f>
        <v>0</v>
      </c>
      <c r="N364" s="79">
        <f>M364*Constantes!$D$29</f>
        <v>0</v>
      </c>
      <c r="O364" s="79">
        <f t="shared" si="47"/>
        <v>0</v>
      </c>
      <c r="P364" s="16"/>
      <c r="Q364" s="78">
        <v>358</v>
      </c>
      <c r="R364" s="136">
        <f>ETo!$I363*((1-Constantes!$E$19)*ETo!$K363+ETo!$L363)</f>
        <v>4.5773713801094909</v>
      </c>
      <c r="S364" s="79">
        <f>MIN(R364*Constantes!$E$17,0.8*(V363+Observaciones!$F363-T364-U364-Constantes!$D$14))</f>
        <v>2.6380836789376154</v>
      </c>
      <c r="T364" s="79">
        <f>IF(Observaciones!$F363&gt;0.05*Constantes!$E$18,((Observaciones!$F363-0.05*Constantes!$E$18)^2)/(Observaciones!$F363+0.95*Constantes!$E$18),0)</f>
        <v>0</v>
      </c>
      <c r="U364" s="79">
        <f>MAX(0,V363+Observaciones!$F363-T364-Constantes!$D$13)</f>
        <v>0</v>
      </c>
      <c r="V364" s="79">
        <f>V363+Observaciones!$F363-T364-S364-U364-W363</f>
        <v>24.56641576649022</v>
      </c>
      <c r="W364" s="79">
        <f>MAX(0,(V364-Constantes!$D$14)*(1-EXP(-Constantes!$D$22)))</f>
        <v>0.58134477310155197</v>
      </c>
      <c r="X364" s="79">
        <f t="shared" si="48"/>
        <v>51.612465801423035</v>
      </c>
      <c r="Y364" s="79">
        <f>MAX(0,(X364-Constantes!$D$13)*(1-EXP(-Constantes!$D$23)))</f>
        <v>7.9934057780234852E-2</v>
      </c>
      <c r="Z364" s="79">
        <f t="shared" si="49"/>
        <v>0.66127883088178685</v>
      </c>
      <c r="AA364" s="79">
        <f>0.0526*T364*Observaciones!$F363^1.218</f>
        <v>0</v>
      </c>
      <c r="AB364" s="79">
        <f>AA364*Constantes!$E$29</f>
        <v>0</v>
      </c>
      <c r="AC364" s="79">
        <f t="shared" si="50"/>
        <v>0</v>
      </c>
      <c r="AD364" s="16"/>
      <c r="AE364" s="78">
        <v>358</v>
      </c>
      <c r="AF364" s="136">
        <f>ETo!$I363*((1-Constantes!$F$19)*ETo!$K363+ETo!$L363)</f>
        <v>4.5218529820973812</v>
      </c>
      <c r="AG364" s="79">
        <f>MIN(AF364*Constantes!$F$17,0.8*(AJ363+Observaciones!$F363-AH364-AI364-Constantes!$D$14))</f>
        <v>2.4298991079531014</v>
      </c>
      <c r="AH364" s="79">
        <f>IF(Observaciones!$F363&gt;0.05*Constantes!$F$18,((Observaciones!$F363-0.05*Constantes!$F$18)^2)/(Observaciones!$F363+0.95*Constantes!$F$18),0)</f>
        <v>0</v>
      </c>
      <c r="AI364" s="79">
        <f>MAX(0,AJ363+Observaciones!$F363-AH364-Constantes!$D$13)</f>
        <v>0</v>
      </c>
      <c r="AJ364" s="79">
        <f>AJ363+Observaciones!$F363-AH364-AG364-AI364-AK363</f>
        <v>25.520235475003549</v>
      </c>
      <c r="AK364" s="79">
        <f>MAX(0,(AJ364-Constantes!$D$14)*(1-EXP(-Constantes!$D$22)))</f>
        <v>0.61383537391734966</v>
      </c>
      <c r="AL364" s="79">
        <f t="shared" si="51"/>
        <v>51.68852569254701</v>
      </c>
      <c r="AM364" s="79">
        <f>MAX(0,(AL364-Constantes!$D$13)*(1-EXP(-Constantes!$D$23)))</f>
        <v>8.0683494003534029E-2</v>
      </c>
      <c r="AN364" s="79">
        <f t="shared" si="52"/>
        <v>0.69451886792088369</v>
      </c>
      <c r="AO364" s="79">
        <f>0.0526*AH364*Observaciones!$F363^1.218</f>
        <v>0</v>
      </c>
      <c r="AP364" s="79">
        <f>AO364*Constantes!$F$29</f>
        <v>0</v>
      </c>
      <c r="AQ364" s="79">
        <f t="shared" si="53"/>
        <v>0</v>
      </c>
      <c r="AR364" s="16"/>
      <c r="AS364" s="78">
        <v>358</v>
      </c>
      <c r="AT364" s="79">
        <f>0.0526*Observaciones!$F363^2.218</f>
        <v>0</v>
      </c>
      <c r="AU364" s="79">
        <f>IF(Observaciones!$F363&gt;0.05*$AY$7,((Observaciones!$F363-0.05*$AY$7)^2)/(Observaciones!$F363+0.95*$AY$7),0)</f>
        <v>0</v>
      </c>
      <c r="AV364" s="79">
        <f>0.0526*AU364*Observaciones!$F363^1.218</f>
        <v>0</v>
      </c>
      <c r="AW364" s="30"/>
      <c r="AX364" s="30"/>
      <c r="AY364" s="110"/>
      <c r="AZ364" s="41"/>
    </row>
    <row r="365" spans="2:52" s="3" customFormat="1" x14ac:dyDescent="0.3">
      <c r="B365" s="40"/>
      <c r="C365" s="78">
        <v>359</v>
      </c>
      <c r="D365" s="136">
        <f>ETo!$I364*((1-Constantes!$D$19)*ETo!$K364+ETo!$L364)</f>
        <v>4.1931220497154351</v>
      </c>
      <c r="E365" s="79">
        <f>MIN(D365*Constantes!$D$17,0.8*(H364+Observaciones!$F364-F365-G365-Constantes!$D$14))</f>
        <v>2.1009160233905502</v>
      </c>
      <c r="F365" s="79">
        <f>IF(Observaciones!$F364&gt;0.05*Constantes!$D$18,((Observaciones!$F364-0.05*Constantes!$D$18)^2)/(Observaciones!$F364+0.95*Constantes!$D$18),0)</f>
        <v>4.4480782799016385</v>
      </c>
      <c r="G365" s="79">
        <f>MAX(0,H364+Observaciones!$F364-F365-Constantes!$D$13)</f>
        <v>0.38835513747042683</v>
      </c>
      <c r="H365" s="79">
        <f>H364+Observaciones!$F364-F365-E365-G365-I364</f>
        <v>40.791509575526192</v>
      </c>
      <c r="I365" s="79">
        <f>MAX(0,(H365-Constantes!$D$14)*(1-EXP(-Constantes!$D$22)))</f>
        <v>1.1340310317760773</v>
      </c>
      <c r="J365" s="79">
        <f t="shared" si="45"/>
        <v>51.252677812581858</v>
      </c>
      <c r="K365" s="79">
        <f>MAX(0,(J365-Constantes!$D$13)*(1-EXP(-Constantes!$D$23)))</f>
        <v>7.6388981031360256E-2</v>
      </c>
      <c r="L365" s="79">
        <f t="shared" si="46"/>
        <v>5.6584982927090755</v>
      </c>
      <c r="M365" s="79">
        <f>0.0526*F365*Observaciones!$F364^1.218</f>
        <v>10.659643244740584</v>
      </c>
      <c r="N365" s="79">
        <f>M365*Constantes!$D$29</f>
        <v>0.1581997849977457</v>
      </c>
      <c r="O365" s="79">
        <f t="shared" si="47"/>
        <v>2795.7909822396646</v>
      </c>
      <c r="P365" s="16"/>
      <c r="Q365" s="78">
        <v>359</v>
      </c>
      <c r="R365" s="136">
        <f>ETo!$I364*((1-Constantes!$E$19)*ETo!$K364+ETo!$L364)</f>
        <v>4.5821024530971899</v>
      </c>
      <c r="S365" s="79">
        <f>MIN(R365*Constantes!$E$17,0.8*(V364+Observaciones!$F364-T365-U365-Constantes!$D$14))</f>
        <v>2.6408103457068766</v>
      </c>
      <c r="T365" s="79">
        <f>IF(Observaciones!$F364&gt;0.05*Constantes!$E$18,((Observaciones!$F364-0.05*Constantes!$E$18)^2)/(Observaciones!$F364+0.95*Constantes!$E$18),0)</f>
        <v>0.61480277018234486</v>
      </c>
      <c r="U365" s="79">
        <f>MAX(0,V364+Observaciones!$F364-T365-Constantes!$D$13)</f>
        <v>3.4516129963078797</v>
      </c>
      <c r="V365" s="79">
        <f>V364+Observaciones!$F364-T365-S365-U365-W364</f>
        <v>40.277844881191577</v>
      </c>
      <c r="W365" s="79">
        <f>MAX(0,(V365-Constantes!$D$14)*(1-EXP(-Constantes!$D$22)))</f>
        <v>1.1165337265853432</v>
      </c>
      <c r="X365" s="79">
        <f t="shared" si="48"/>
        <v>54.984144739950679</v>
      </c>
      <c r="Y365" s="79">
        <f>MAX(0,(X365-Constantes!$D$13)*(1-EXP(-Constantes!$D$23)))</f>
        <v>0.11315601343290381</v>
      </c>
      <c r="Z365" s="79">
        <f t="shared" si="49"/>
        <v>1.8444925102005918</v>
      </c>
      <c r="AA365" s="79">
        <f>0.0526*T365*Observaciones!$F364^1.218</f>
        <v>1.4733504636449317</v>
      </c>
      <c r="AB365" s="79">
        <f>AA365*Constantes!$E$29</f>
        <v>4.9256035213049026E-3</v>
      </c>
      <c r="AC365" s="79">
        <f t="shared" si="50"/>
        <v>267.04383422891942</v>
      </c>
      <c r="AD365" s="16"/>
      <c r="AE365" s="78">
        <v>359</v>
      </c>
      <c r="AF365" s="136">
        <f>ETo!$I364*((1-Constantes!$F$19)*ETo!$K364+ETo!$L364)</f>
        <v>4.5265338240426525</v>
      </c>
      <c r="AG365" s="79">
        <f>MIN(AF365*Constantes!$F$17,0.8*(AJ364+Observaciones!$F364-AH365-AI365-Constantes!$D$14))</f>
        <v>2.4324144426427328</v>
      </c>
      <c r="AH365" s="79">
        <f>IF(Observaciones!$F364&gt;0.05*Constantes!$F$18,((Observaciones!$F364-0.05*Constantes!$F$18)^2)/(Observaciones!$F364+0.95*Constantes!$F$18),0)</f>
        <v>1.5718980618041543</v>
      </c>
      <c r="AI365" s="79">
        <f>MAX(0,AJ364+Observaciones!$F364-AH365-Constantes!$D$13)</f>
        <v>3.4483374131993898</v>
      </c>
      <c r="AJ365" s="79">
        <f>AJ364+Observaciones!$F364-AH365-AG365-AI365-AK364</f>
        <v>40.453750183439922</v>
      </c>
      <c r="AK365" s="79">
        <f>MAX(0,(AJ365-Constantes!$D$14)*(1-EXP(-Constantes!$D$22)))</f>
        <v>1.1225257069415064</v>
      </c>
      <c r="AL365" s="79">
        <f t="shared" si="51"/>
        <v>55.056179611742863</v>
      </c>
      <c r="AM365" s="79">
        <f>MAX(0,(AL365-Constantes!$D$13)*(1-EXP(-Constantes!$D$23)))</f>
        <v>0.11386579018204193</v>
      </c>
      <c r="AN365" s="79">
        <f t="shared" si="52"/>
        <v>2.8082895589277026</v>
      </c>
      <c r="AO365" s="79">
        <f>0.0526*AH365*Observaciones!$F364^1.218</f>
        <v>3.7669913840414688</v>
      </c>
      <c r="AP365" s="79">
        <f>AO365*Constantes!$F$29</f>
        <v>3.236658877034472E-2</v>
      </c>
      <c r="AQ365" s="79">
        <f t="shared" si="53"/>
        <v>1152.5374464128745</v>
      </c>
      <c r="AR365" s="16"/>
      <c r="AS365" s="78">
        <v>359</v>
      </c>
      <c r="AT365" s="79">
        <f>0.0526*Observaciones!$F364^2.218</f>
        <v>55.118588118564972</v>
      </c>
      <c r="AU365" s="79">
        <f>IF(Observaciones!$F364&gt;0.05*$AY$7,((Observaciones!$F364-0.05*$AY$7)^2)/(Observaciones!$F364+0.95*$AY$7),0)</f>
        <v>8.0912125154299339</v>
      </c>
      <c r="AV365" s="79">
        <f>0.0526*AU365*Observaciones!$F364^1.218</f>
        <v>19.390270000772201</v>
      </c>
      <c r="AW365" s="30"/>
      <c r="AX365" s="30"/>
      <c r="AY365" s="110"/>
      <c r="AZ365" s="41"/>
    </row>
    <row r="366" spans="2:52" s="3" customFormat="1" x14ac:dyDescent="0.3">
      <c r="B366" s="40"/>
      <c r="C366" s="78">
        <v>360</v>
      </c>
      <c r="D366" s="136">
        <f>ETo!$I365*((1-Constantes!$D$19)*ETo!$K365+ETo!$L365)</f>
        <v>4.1495131496167259</v>
      </c>
      <c r="E366" s="79">
        <f>MIN(D366*Constantes!$D$17,0.8*(H365+Observaciones!$F365-F366-G366-Constantes!$D$14))</f>
        <v>2.0790662809090419</v>
      </c>
      <c r="F366" s="79">
        <f>IF(Observaciones!$F365&gt;0.05*Constantes!$D$18,((Observaciones!$F365-0.05*Constantes!$D$18)^2)/(Observaciones!$F365+0.95*Constantes!$D$18),0)</f>
        <v>2.9229948026407845E-3</v>
      </c>
      <c r="G366" s="79">
        <f>MAX(0,H365+Observaciones!$F365-F366-Constantes!$D$13)</f>
        <v>1.0885865807235504</v>
      </c>
      <c r="H366" s="79">
        <f>H365+Observaciones!$F365-F366-E366-G366-I365</f>
        <v>40.286902687314885</v>
      </c>
      <c r="I366" s="79">
        <f>MAX(0,(H366-Constantes!$D$14)*(1-EXP(-Constantes!$D$22)))</f>
        <v>1.1168422687137902</v>
      </c>
      <c r="J366" s="79">
        <f t="shared" si="45"/>
        <v>52.264875412274051</v>
      </c>
      <c r="K366" s="79">
        <f>MAX(0,(J366-Constantes!$D$13)*(1-EXP(-Constantes!$D$23)))</f>
        <v>8.6362405067812675E-2</v>
      </c>
      <c r="L366" s="79">
        <f t="shared" si="46"/>
        <v>1.2061276685842437</v>
      </c>
      <c r="M366" s="79">
        <f>0.0526*F366*Observaciones!$F365^1.218</f>
        <v>7.8161018144730701E-4</v>
      </c>
      <c r="N366" s="79">
        <f>M366*Constantes!$D$29</f>
        <v>1.1599878140201507E-5</v>
      </c>
      <c r="O366" s="79">
        <f t="shared" si="47"/>
        <v>0.96174546379633929</v>
      </c>
      <c r="P366" s="16"/>
      <c r="Q366" s="78">
        <v>360</v>
      </c>
      <c r="R366" s="136">
        <f>ETo!$I365*((1-Constantes!$E$19)*ETo!$K365+ETo!$L365)</f>
        <v>4.5349683788906372</v>
      </c>
      <c r="S366" s="79">
        <f>MIN(R366*Constantes!$E$17,0.8*(V365+Observaciones!$F365-T366-U366-Constantes!$D$14))</f>
        <v>2.6136454902558932</v>
      </c>
      <c r="T366" s="79">
        <f>IF(Observaciones!$F365&gt;0.05*Constantes!$E$18,((Observaciones!$F365-0.05*Constantes!$E$18)^2)/(Observaciones!$F365+0.95*Constantes!$E$18),0)</f>
        <v>0</v>
      </c>
      <c r="U366" s="79">
        <f>MAX(0,V365+Observaciones!$F365-T366-Constantes!$D$13)</f>
        <v>0.57784488119157373</v>
      </c>
      <c r="V366" s="79">
        <f>V365+Observaciones!$F365-T366-S366-U366-W365</f>
        <v>39.769820783158764</v>
      </c>
      <c r="W366" s="79">
        <f>MAX(0,(V366-Constantes!$D$14)*(1-EXP(-Constantes!$D$22)))</f>
        <v>1.0992285608117014</v>
      </c>
      <c r="X366" s="79">
        <f t="shared" si="48"/>
        <v>55.448833607709346</v>
      </c>
      <c r="Y366" s="79">
        <f>MAX(0,(X366-Constantes!$D$13)*(1-EXP(-Constantes!$D$23)))</f>
        <v>0.11773470352719519</v>
      </c>
      <c r="Z366" s="79">
        <f t="shared" si="49"/>
        <v>1.2169632643388966</v>
      </c>
      <c r="AA366" s="79">
        <f>0.0526*T366*Observaciones!$F365^1.218</f>
        <v>0</v>
      </c>
      <c r="AB366" s="79">
        <f>AA366*Constantes!$E$29</f>
        <v>0</v>
      </c>
      <c r="AC366" s="79">
        <f t="shared" si="50"/>
        <v>0</v>
      </c>
      <c r="AD366" s="16"/>
      <c r="AE366" s="78">
        <v>360</v>
      </c>
      <c r="AF366" s="136">
        <f>ETo!$I365*((1-Constantes!$F$19)*ETo!$K365+ETo!$L365)</f>
        <v>4.4799033461372204</v>
      </c>
      <c r="AG366" s="79">
        <f>MIN(AF366*Constantes!$F$17,0.8*(AJ365+Observaciones!$F365-AH366-AI366-Constantes!$D$14))</f>
        <v>2.4073567158403724</v>
      </c>
      <c r="AH366" s="79">
        <f>IF(Observaciones!$F365&gt;0.05*Constantes!$F$18,((Observaciones!$F365-0.05*Constantes!$F$18)^2)/(Observaciones!$F365+0.95*Constantes!$F$18),0)</f>
        <v>0</v>
      </c>
      <c r="AI366" s="79">
        <f>MAX(0,AJ365+Observaciones!$F365-AH366-Constantes!$D$13)</f>
        <v>0.7537501834399194</v>
      </c>
      <c r="AJ366" s="79">
        <f>AJ365+Observaciones!$F365-AH366-AG366-AI366-AK365</f>
        <v>39.970117577218119</v>
      </c>
      <c r="AK366" s="79">
        <f>MAX(0,(AJ366-Constantes!$D$14)*(1-EXP(-Constantes!$D$22)))</f>
        <v>1.1060514049219472</v>
      </c>
      <c r="AL366" s="79">
        <f t="shared" si="51"/>
        <v>55.696064005000743</v>
      </c>
      <c r="AM366" s="79">
        <f>MAX(0,(AL366-Constantes!$D$13)*(1-EXP(-Constantes!$D$23)))</f>
        <v>0.12017072351740017</v>
      </c>
      <c r="AN366" s="79">
        <f t="shared" si="52"/>
        <v>1.2262221284393473</v>
      </c>
      <c r="AO366" s="79">
        <f>0.0526*AH366*Observaciones!$F365^1.218</f>
        <v>0</v>
      </c>
      <c r="AP366" s="79">
        <f>AO366*Constantes!$F$29</f>
        <v>0</v>
      </c>
      <c r="AQ366" s="79">
        <f t="shared" si="53"/>
        <v>0</v>
      </c>
      <c r="AR366" s="16"/>
      <c r="AS366" s="78">
        <v>360</v>
      </c>
      <c r="AT366" s="79">
        <f>0.0526*Observaciones!$F365^2.218</f>
        <v>1.0161217826375908</v>
      </c>
      <c r="AU366" s="79">
        <f>IF(Observaciones!$F365&gt;0.05*$AY$7,((Observaciones!$F365-0.05*$AY$7)^2)/(Observaciones!$F365+0.95*$AY$7),0)</f>
        <v>0.11653532226287651</v>
      </c>
      <c r="AV366" s="79">
        <f>0.0526*AU366*Observaciones!$F365^1.218</f>
        <v>3.1161599841578999E-2</v>
      </c>
      <c r="AW366" s="30"/>
      <c r="AX366" s="30"/>
      <c r="AY366" s="110"/>
      <c r="AZ366" s="41"/>
    </row>
    <row r="367" spans="2:52" s="3" customFormat="1" x14ac:dyDescent="0.3">
      <c r="B367" s="40"/>
      <c r="C367" s="78">
        <v>361</v>
      </c>
      <c r="D367" s="136">
        <f>ETo!$I366*((1-Constantes!$D$19)*ETo!$K366+ETo!$L366)</f>
        <v>4.2892066742789536</v>
      </c>
      <c r="E367" s="79">
        <f>MIN(D367*Constantes!$D$17,0.8*(H366+Observaciones!$F366-F367-G367-Constantes!$D$14))</f>
        <v>2.1490581296668654</v>
      </c>
      <c r="F367" s="79">
        <f>IF(Observaciones!$F366&gt;0.05*Constantes!$D$18,((Observaciones!$F366-0.05*Constantes!$D$18)^2)/(Observaciones!$F366+0.95*Constantes!$D$18),0)</f>
        <v>0</v>
      </c>
      <c r="G367" s="79">
        <f>MAX(0,H366+Observaciones!$F366-F367-Constantes!$D$13)</f>
        <v>0</v>
      </c>
      <c r="H367" s="79">
        <f>H366+Observaciones!$F366-F367-E367-G367-I366</f>
        <v>39.821002288934231</v>
      </c>
      <c r="I367" s="79">
        <f>MAX(0,(H367-Constantes!$D$14)*(1-EXP(-Constantes!$D$22)))</f>
        <v>1.1009719907895681</v>
      </c>
      <c r="J367" s="79">
        <f t="shared" si="45"/>
        <v>52.178513007206242</v>
      </c>
      <c r="K367" s="79">
        <f>MAX(0,(J367-Constantes!$D$13)*(1-EXP(-Constantes!$D$23)))</f>
        <v>8.551145572075726E-2</v>
      </c>
      <c r="L367" s="79">
        <f t="shared" si="46"/>
        <v>1.1864834465103253</v>
      </c>
      <c r="M367" s="79">
        <f>0.0526*F367*Observaciones!$F366^1.218</f>
        <v>0</v>
      </c>
      <c r="N367" s="79">
        <f>M367*Constantes!$D$29</f>
        <v>0</v>
      </c>
      <c r="O367" s="79">
        <f t="shared" si="47"/>
        <v>0</v>
      </c>
      <c r="P367" s="16"/>
      <c r="Q367" s="78">
        <v>361</v>
      </c>
      <c r="R367" s="136">
        <f>ETo!$I366*((1-Constantes!$E$19)*ETo!$K366+ETo!$L366)</f>
        <v>4.6857816317991317</v>
      </c>
      <c r="S367" s="79">
        <f>MIN(R367*Constantes!$E$17,0.8*(V366+Observaciones!$F366-T367-U367-Constantes!$D$14))</f>
        <v>2.7005639305629749</v>
      </c>
      <c r="T367" s="79">
        <f>IF(Observaciones!$F366&gt;0.05*Constantes!$E$18,((Observaciones!$F366-0.05*Constantes!$E$18)^2)/(Observaciones!$F366+0.95*Constantes!$E$18),0)</f>
        <v>0</v>
      </c>
      <c r="U367" s="79">
        <f>MAX(0,V366+Observaciones!$F366-T367-Constantes!$D$13)</f>
        <v>0</v>
      </c>
      <c r="V367" s="79">
        <f>V366+Observaciones!$F366-T367-S367-U367-W366</f>
        <v>38.770028291784079</v>
      </c>
      <c r="W367" s="79">
        <f>MAX(0,(V367-Constantes!$D$14)*(1-EXP(-Constantes!$D$22)))</f>
        <v>1.0651719582421051</v>
      </c>
      <c r="X367" s="79">
        <f t="shared" si="48"/>
        <v>55.331098904182149</v>
      </c>
      <c r="Y367" s="79">
        <f>MAX(0,(X367-Constantes!$D$13)*(1-EXP(-Constantes!$D$23)))</f>
        <v>0.11657463545112008</v>
      </c>
      <c r="Z367" s="79">
        <f t="shared" si="49"/>
        <v>1.1817465936932252</v>
      </c>
      <c r="AA367" s="79">
        <f>0.0526*T367*Observaciones!$F366^1.218</f>
        <v>0</v>
      </c>
      <c r="AB367" s="79">
        <f>AA367*Constantes!$E$29</f>
        <v>0</v>
      </c>
      <c r="AC367" s="79">
        <f t="shared" si="50"/>
        <v>0</v>
      </c>
      <c r="AD367" s="16"/>
      <c r="AE367" s="78">
        <v>361</v>
      </c>
      <c r="AF367" s="136">
        <f>ETo!$I366*((1-Constantes!$F$19)*ETo!$K366+ETo!$L366)</f>
        <v>4.6291280664391063</v>
      </c>
      <c r="AG367" s="79">
        <f>MIN(AF367*Constantes!$F$17,0.8*(AJ366+Observaciones!$F366-AH367-AI367-Constantes!$D$14))</f>
        <v>2.4875453058236578</v>
      </c>
      <c r="AH367" s="79">
        <f>IF(Observaciones!$F366&gt;0.05*Constantes!$F$18,((Observaciones!$F366-0.05*Constantes!$F$18)^2)/(Observaciones!$F366+0.95*Constantes!$F$18),0)</f>
        <v>0</v>
      </c>
      <c r="AI367" s="79">
        <f>MAX(0,AJ366+Observaciones!$F366-AH367-Constantes!$D$13)</f>
        <v>0</v>
      </c>
      <c r="AJ367" s="79">
        <f>AJ366+Observaciones!$F366-AH367-AG367-AI367-AK366</f>
        <v>39.176520866472508</v>
      </c>
      <c r="AK367" s="79">
        <f>MAX(0,(AJ367-Constantes!$D$14)*(1-EXP(-Constantes!$D$22)))</f>
        <v>1.0790185876007843</v>
      </c>
      <c r="AL367" s="79">
        <f t="shared" si="51"/>
        <v>55.575893281483346</v>
      </c>
      <c r="AM367" s="79">
        <f>MAX(0,(AL367-Constantes!$D$13)*(1-EXP(-Constantes!$D$23)))</f>
        <v>0.11898665275614689</v>
      </c>
      <c r="AN367" s="79">
        <f t="shared" si="52"/>
        <v>1.1980052403569312</v>
      </c>
      <c r="AO367" s="79">
        <f>0.0526*AH367*Observaciones!$F366^1.218</f>
        <v>0</v>
      </c>
      <c r="AP367" s="79">
        <f>AO367*Constantes!$F$29</f>
        <v>0</v>
      </c>
      <c r="AQ367" s="79">
        <f t="shared" si="53"/>
        <v>0</v>
      </c>
      <c r="AR367" s="16"/>
      <c r="AS367" s="78">
        <v>361</v>
      </c>
      <c r="AT367" s="79">
        <f>0.0526*Observaciones!$F366^2.218</f>
        <v>0.51615751836785251</v>
      </c>
      <c r="AU367" s="79">
        <f>IF(Observaciones!$F366&gt;0.05*$AY$7,((Observaciones!$F366-0.05*$AY$7)^2)/(Observaciones!$F366+0.95*$AY$7),0)</f>
        <v>3.1957062669984396E-2</v>
      </c>
      <c r="AV367" s="79">
        <f>0.0526*AU367*Observaciones!$F366^1.218</f>
        <v>5.8910279150232447E-3</v>
      </c>
      <c r="AW367" s="30"/>
      <c r="AX367" s="30"/>
      <c r="AY367" s="110"/>
      <c r="AZ367" s="41"/>
    </row>
    <row r="368" spans="2:52" s="3" customFormat="1" x14ac:dyDescent="0.3">
      <c r="B368" s="40"/>
      <c r="C368" s="78">
        <v>362</v>
      </c>
      <c r="D368" s="136">
        <f>ETo!$I367*((1-Constantes!$D$19)*ETo!$K367+ETo!$L367)</f>
        <v>4.3329292459879261</v>
      </c>
      <c r="E368" s="79">
        <f>MIN(D368*Constantes!$D$17,0.8*(H367+Observaciones!$F367-F368-G368-Constantes!$D$14))</f>
        <v>2.1709648260134351</v>
      </c>
      <c r="F368" s="79">
        <f>IF(Observaciones!$F367&gt;0.05*Constantes!$D$18,((Observaciones!$F367-0.05*Constantes!$D$18)^2)/(Observaciones!$F367+0.95*Constantes!$D$18),0)</f>
        <v>0.12374713587956516</v>
      </c>
      <c r="G368" s="79">
        <f>MAX(0,H367+Observaciones!$F367-F368-Constantes!$D$13)</f>
        <v>2.4972551530546667</v>
      </c>
      <c r="H368" s="79">
        <f>H367+Observaciones!$F367-F368-E368-G368-I367</f>
        <v>40.228063183197001</v>
      </c>
      <c r="I368" s="79">
        <f>MAX(0,(H368-Constantes!$D$14)*(1-EXP(-Constantes!$D$22)))</f>
        <v>1.1148379791992933</v>
      </c>
      <c r="J368" s="79">
        <f t="shared" si="45"/>
        <v>54.590256704540153</v>
      </c>
      <c r="K368" s="79">
        <f>MAX(0,(J368-Constantes!$D$13)*(1-EXP(-Constantes!$D$23)))</f>
        <v>0.10927494080318309</v>
      </c>
      <c r="L368" s="79">
        <f t="shared" si="46"/>
        <v>1.3478600558820415</v>
      </c>
      <c r="M368" s="79">
        <f>0.0526*F368*Observaciones!$F367^1.218</f>
        <v>6.1251635494114699E-2</v>
      </c>
      <c r="N368" s="79">
        <f>M368*Constantes!$D$29</f>
        <v>9.0903563500684982E-4</v>
      </c>
      <c r="O368" s="79">
        <f t="shared" si="47"/>
        <v>67.442879625361073</v>
      </c>
      <c r="P368" s="16"/>
      <c r="Q368" s="78">
        <v>362</v>
      </c>
      <c r="R368" s="136">
        <f>ETo!$I367*((1-Constantes!$E$19)*ETo!$K367+ETo!$L367)</f>
        <v>4.7328805120025512</v>
      </c>
      <c r="S368" s="79">
        <f>MIN(R368*Constantes!$E$17,0.8*(V367+Observaciones!$F367-T368-U368-Constantes!$D$14))</f>
        <v>2.7277085025985319</v>
      </c>
      <c r="T368" s="79">
        <f>IF(Observaciones!$F367&gt;0.05*Constantes!$E$18,((Observaciones!$F367-0.05*Constantes!$E$18)^2)/(Observaciones!$F367+0.95*Constantes!$E$18),0)</f>
        <v>0</v>
      </c>
      <c r="U368" s="79">
        <f>MAX(0,V367+Observaciones!$F367-T368-Constantes!$D$13)</f>
        <v>1.5700282917840767</v>
      </c>
      <c r="V368" s="79">
        <f>V367+Observaciones!$F367-T368-S368-U368-W367</f>
        <v>39.707119539159365</v>
      </c>
      <c r="W368" s="79">
        <f>MAX(0,(V368-Constantes!$D$14)*(1-EXP(-Constantes!$D$22)))</f>
        <v>1.0970927262601029</v>
      </c>
      <c r="X368" s="79">
        <f t="shared" si="48"/>
        <v>56.784552560515102</v>
      </c>
      <c r="Y368" s="79">
        <f>MAX(0,(X368-Constantes!$D$13)*(1-EXP(-Constantes!$D$23)))</f>
        <v>0.13089586051265839</v>
      </c>
      <c r="Z368" s="79">
        <f t="shared" si="49"/>
        <v>1.2279885867727613</v>
      </c>
      <c r="AA368" s="79">
        <f>0.0526*T368*Observaciones!$F367^1.218</f>
        <v>0</v>
      </c>
      <c r="AB368" s="79">
        <f>AA368*Constantes!$E$29</f>
        <v>0</v>
      </c>
      <c r="AC368" s="79">
        <f t="shared" si="50"/>
        <v>0</v>
      </c>
      <c r="AD368" s="16"/>
      <c r="AE368" s="78">
        <v>362</v>
      </c>
      <c r="AF368" s="136">
        <f>ETo!$I367*((1-Constantes!$F$19)*ETo!$K367+ETo!$L367)</f>
        <v>4.6757446168576049</v>
      </c>
      <c r="AG368" s="79">
        <f>MIN(AF368*Constantes!$F$17,0.8*(AJ367+Observaciones!$F367-AH368-AI368-Constantes!$D$14))</f>
        <v>2.5125955484401747</v>
      </c>
      <c r="AH368" s="79">
        <f>IF(Observaciones!$F367&gt;0.05*Constantes!$F$18,((Observaciones!$F367-0.05*Constantes!$F$18)^2)/(Observaciones!$F367+0.95*Constantes!$F$18),0)</f>
        <v>0</v>
      </c>
      <c r="AI368" s="79">
        <f>MAX(0,AJ367+Observaciones!$F367-AH368-Constantes!$D$13)</f>
        <v>1.9765208664725051</v>
      </c>
      <c r="AJ368" s="79">
        <f>AJ367+Observaciones!$F367-AH368-AG368-AI368-AK367</f>
        <v>39.90838586395904</v>
      </c>
      <c r="AK368" s="79">
        <f>MAX(0,(AJ368-Constantes!$D$14)*(1-EXP(-Constantes!$D$22)))</f>
        <v>1.1039485961465842</v>
      </c>
      <c r="AL368" s="79">
        <f t="shared" si="51"/>
        <v>57.433427495199702</v>
      </c>
      <c r="AM368" s="79">
        <f>MAX(0,(AL368-Constantes!$D$13)*(1-EXP(-Constantes!$D$23)))</f>
        <v>0.13728937979407424</v>
      </c>
      <c r="AN368" s="79">
        <f t="shared" si="52"/>
        <v>1.2412379759406584</v>
      </c>
      <c r="AO368" s="79">
        <f>0.0526*AH368*Observaciones!$F367^1.218</f>
        <v>0</v>
      </c>
      <c r="AP368" s="79">
        <f>AO368*Constantes!$F$29</f>
        <v>0</v>
      </c>
      <c r="AQ368" s="79">
        <f t="shared" si="53"/>
        <v>0</v>
      </c>
      <c r="AR368" s="16"/>
      <c r="AS368" s="78">
        <v>362</v>
      </c>
      <c r="AT368" s="79">
        <f>0.0526*Observaciones!$F367^2.218</f>
        <v>3.1183372517686312</v>
      </c>
      <c r="AU368" s="79">
        <f>IF(Observaciones!$F367&gt;0.05*$AY$7,((Observaciones!$F367-0.05*$AY$7)^2)/(Observaciones!$F367+0.95*$AY$7),0)</f>
        <v>0.53229249011857738</v>
      </c>
      <c r="AV368" s="79">
        <f>0.0526*AU368*Observaciones!$F367^1.218</f>
        <v>0.26347103186880089</v>
      </c>
      <c r="AW368" s="30"/>
      <c r="AX368" s="30"/>
      <c r="AY368" s="110"/>
      <c r="AZ368" s="41"/>
    </row>
    <row r="369" spans="2:52" s="3" customFormat="1" x14ac:dyDescent="0.3">
      <c r="B369" s="40"/>
      <c r="C369" s="78">
        <v>363</v>
      </c>
      <c r="D369" s="136">
        <f>ETo!$I368*((1-Constantes!$D$19)*ETo!$K368+ETo!$L368)</f>
        <v>4.1539585735208968</v>
      </c>
      <c r="E369" s="79">
        <f>MIN(D369*Constantes!$D$17,0.8*(H368+Observaciones!$F368-F369-G369-Constantes!$D$14))</f>
        <v>2.0812936099016883</v>
      </c>
      <c r="F369" s="79">
        <f>IF(Observaciones!$F368&gt;0.05*Constantes!$D$18,((Observaciones!$F368-0.05*Constantes!$D$18)^2)/(Observaciones!$F368+0.95*Constantes!$D$18),0)</f>
        <v>4.3800901919426212E-3</v>
      </c>
      <c r="G369" s="79">
        <f>MAX(0,H368+Observaciones!$F368-F369-Constantes!$D$13)</f>
        <v>0.62368309300505587</v>
      </c>
      <c r="H369" s="79">
        <f>H368+Observaciones!$F368-F369-E369-G369-I368</f>
        <v>40.303868410899021</v>
      </c>
      <c r="I369" s="79">
        <f>MAX(0,(H369-Constantes!$D$14)*(1-EXP(-Constantes!$D$22)))</f>
        <v>1.1174201835415121</v>
      </c>
      <c r="J369" s="79">
        <f t="shared" si="45"/>
        <v>55.104664856742026</v>
      </c>
      <c r="K369" s="79">
        <f>MAX(0,(J369-Constantes!$D$13)*(1-EXP(-Constantes!$D$23)))</f>
        <v>0.11434352684930432</v>
      </c>
      <c r="L369" s="79">
        <f t="shared" si="46"/>
        <v>1.236143800582759</v>
      </c>
      <c r="M369" s="79">
        <f>0.0526*F369*Observaciones!$F368^1.218</f>
        <v>1.2088863917298018E-3</v>
      </c>
      <c r="N369" s="79">
        <f>M369*Constantes!$D$29</f>
        <v>1.7941085162743587E-5</v>
      </c>
      <c r="O369" s="79">
        <f t="shared" si="47"/>
        <v>1.4513752489221372</v>
      </c>
      <c r="P369" s="16"/>
      <c r="Q369" s="78">
        <v>363</v>
      </c>
      <c r="R369" s="136">
        <f>ETo!$I368*((1-Constantes!$E$19)*ETo!$K368+ETo!$L368)</f>
        <v>4.5397742017965079</v>
      </c>
      <c r="S369" s="79">
        <f>MIN(R369*Constantes!$E$17,0.8*(V368+Observaciones!$F368-T369-U369-Constantes!$D$14))</f>
        <v>2.6164152377635861</v>
      </c>
      <c r="T369" s="79">
        <f>IF(Observaciones!$F368&gt;0.05*Constantes!$E$18,((Observaciones!$F368-0.05*Constantes!$E$18)^2)/(Observaciones!$F368+0.95*Constantes!$E$18),0)</f>
        <v>0</v>
      </c>
      <c r="U369" s="79">
        <f>MAX(0,V368+Observaciones!$F368-T369-Constantes!$D$13)</f>
        <v>0.10711953915936334</v>
      </c>
      <c r="V369" s="79">
        <f>V368+Observaciones!$F368-T369-S369-U369-W368</f>
        <v>39.786492035976316</v>
      </c>
      <c r="W369" s="79">
        <f>MAX(0,(V369-Constantes!$D$14)*(1-EXP(-Constantes!$D$22)))</f>
        <v>1.0997964448840893</v>
      </c>
      <c r="X369" s="79">
        <f t="shared" si="48"/>
        <v>56.760776239161807</v>
      </c>
      <c r="Y369" s="79">
        <f>MAX(0,(X369-Constantes!$D$13)*(1-EXP(-Constantes!$D$23)))</f>
        <v>0.13066158675528583</v>
      </c>
      <c r="Z369" s="79">
        <f t="shared" si="49"/>
        <v>1.2304580316393752</v>
      </c>
      <c r="AA369" s="79">
        <f>0.0526*T369*Observaciones!$F368^1.218</f>
        <v>0</v>
      </c>
      <c r="AB369" s="79">
        <f>AA369*Constantes!$E$29</f>
        <v>0</v>
      </c>
      <c r="AC369" s="79">
        <f t="shared" si="50"/>
        <v>0</v>
      </c>
      <c r="AD369" s="16"/>
      <c r="AE369" s="78">
        <v>363</v>
      </c>
      <c r="AF369" s="136">
        <f>ETo!$I368*((1-Constantes!$F$19)*ETo!$K368+ETo!$L368)</f>
        <v>4.4846576834714202</v>
      </c>
      <c r="AG369" s="79">
        <f>MIN(AF369*Constantes!$F$17,0.8*(AJ368+Observaciones!$F368-AH369-AI369-Constantes!$D$14))</f>
        <v>2.4099115446004</v>
      </c>
      <c r="AH369" s="79">
        <f>IF(Observaciones!$F368&gt;0.05*Constantes!$F$18,((Observaciones!$F368-0.05*Constantes!$F$18)^2)/(Observaciones!$F368+0.95*Constantes!$F$18),0)</f>
        <v>0</v>
      </c>
      <c r="AI369" s="79">
        <f>MAX(0,AJ368+Observaciones!$F368-AH369-Constantes!$D$13)</f>
        <v>0.30838586395903889</v>
      </c>
      <c r="AJ369" s="79">
        <f>AJ368+Observaciones!$F368-AH369-AG369-AI369-AK368</f>
        <v>39.986139859253015</v>
      </c>
      <c r="AK369" s="79">
        <f>MAX(0,(AJ369-Constantes!$D$14)*(1-EXP(-Constantes!$D$22)))</f>
        <v>1.1065971826670573</v>
      </c>
      <c r="AL369" s="79">
        <f t="shared" si="51"/>
        <v>57.604523979364664</v>
      </c>
      <c r="AM369" s="79">
        <f>MAX(0,(AL369-Constantes!$D$13)*(1-EXP(-Constantes!$D$23)))</f>
        <v>0.13897523420455915</v>
      </c>
      <c r="AN369" s="79">
        <f t="shared" si="52"/>
        <v>1.2455724168716165</v>
      </c>
      <c r="AO369" s="79">
        <f>0.0526*AH369*Observaciones!$F368^1.218</f>
        <v>0</v>
      </c>
      <c r="AP369" s="79">
        <f>AO369*Constantes!$F$29</f>
        <v>0</v>
      </c>
      <c r="AQ369" s="79">
        <f t="shared" si="53"/>
        <v>0</v>
      </c>
      <c r="AR369" s="16"/>
      <c r="AS369" s="78">
        <v>363</v>
      </c>
      <c r="AT369" s="79">
        <f>0.0526*Observaciones!$F368^2.218</f>
        <v>1.0763835266267017</v>
      </c>
      <c r="AU369" s="79">
        <f>IF(Observaciones!$F368&gt;0.05*$AY$7,((Observaciones!$F368-0.05*$AY$7)^2)/(Observaciones!$F368+0.95*$AY$7),0)</f>
        <v>0.12772912526524982</v>
      </c>
      <c r="AV369" s="79">
        <f>0.0526*AU369*Observaciones!$F368^1.218</f>
        <v>3.5252699052808555E-2</v>
      </c>
      <c r="AW369" s="30"/>
      <c r="AX369" s="30"/>
      <c r="AY369" s="110"/>
      <c r="AZ369" s="41"/>
    </row>
    <row r="370" spans="2:52" s="3" customFormat="1" x14ac:dyDescent="0.3">
      <c r="B370" s="40"/>
      <c r="C370" s="78">
        <v>364</v>
      </c>
      <c r="D370" s="136">
        <f>ETo!$I369*((1-Constantes!$D$19)*ETo!$K369+ETo!$L369)</f>
        <v>4.1583515713354355</v>
      </c>
      <c r="E370" s="79">
        <f>MIN(D370*Constantes!$D$17,0.8*(H369+Observaciones!$F369-F370-G370-Constantes!$D$14))</f>
        <v>2.0834946713995071</v>
      </c>
      <c r="F370" s="79">
        <f>IF(Observaciones!$F369&gt;0.05*Constantes!$D$18,((Observaciones!$F369-0.05*Constantes!$D$18)^2)/(Observaciones!$F369+0.95*Constantes!$D$18),0)</f>
        <v>8.1656109527397467E-3</v>
      </c>
      <c r="G370" s="79">
        <f>MAX(0,H369+Observaciones!$F369-F370-Constantes!$D$13)</f>
        <v>0.89570279994628521</v>
      </c>
      <c r="H370" s="79">
        <f>H369+Observaciones!$F369-F370-E370-G370-I369</f>
        <v>40.299085145058982</v>
      </c>
      <c r="I370" s="79">
        <f>MAX(0,(H370-Constantes!$D$14)*(1-EXP(-Constantes!$D$22)))</f>
        <v>1.117257247947272</v>
      </c>
      <c r="J370" s="79">
        <f t="shared" si="45"/>
        <v>55.886024129839008</v>
      </c>
      <c r="K370" s="79">
        <f>MAX(0,(J370-Constantes!$D$13)*(1-EXP(-Constantes!$D$23)))</f>
        <v>0.12204244587240831</v>
      </c>
      <c r="L370" s="79">
        <f t="shared" si="46"/>
        <v>1.24746530477242</v>
      </c>
      <c r="M370" s="79">
        <f>0.0526*F370*Observaciones!$F369^1.218</f>
        <v>2.3952186574606733E-3</v>
      </c>
      <c r="N370" s="79">
        <f>M370*Constantes!$D$29</f>
        <v>3.5547444500061145E-5</v>
      </c>
      <c r="O370" s="79">
        <f t="shared" si="47"/>
        <v>2.8495738008959055</v>
      </c>
      <c r="P370" s="16"/>
      <c r="Q370" s="78">
        <v>364</v>
      </c>
      <c r="R370" s="136">
        <f>ETo!$I369*((1-Constantes!$E$19)*ETo!$K369+ETo!$L369)</f>
        <v>4.5445235682843483</v>
      </c>
      <c r="S370" s="79">
        <f>MIN(R370*Constantes!$E$17,0.8*(V369+Observaciones!$F369-T370-U370-Constantes!$D$14))</f>
        <v>2.6191524476546841</v>
      </c>
      <c r="T370" s="79">
        <f>IF(Observaciones!$F369&gt;0.05*Constantes!$E$18,((Observaciones!$F369-0.05*Constantes!$E$18)^2)/(Observaciones!$F369+0.95*Constantes!$E$18),0)</f>
        <v>0</v>
      </c>
      <c r="U370" s="79">
        <f>MAX(0,V369+Observaciones!$F369-T370-Constantes!$D$13)</f>
        <v>0.38649203597631754</v>
      </c>
      <c r="V370" s="79">
        <f>V369+Observaciones!$F369-T370-S370-U370-W369</f>
        <v>39.781051107461224</v>
      </c>
      <c r="W370" s="79">
        <f>MAX(0,(V370-Constantes!$D$14)*(1-EXP(-Constantes!$D$22)))</f>
        <v>1.0996111068848078</v>
      </c>
      <c r="X370" s="79">
        <f t="shared" si="48"/>
        <v>57.016606688382836</v>
      </c>
      <c r="Y370" s="79">
        <f>MAX(0,(X370-Constantes!$D$13)*(1-EXP(-Constantes!$D$23)))</f>
        <v>0.13318234510552629</v>
      </c>
      <c r="Z370" s="79">
        <f t="shared" si="49"/>
        <v>1.2327934519903341</v>
      </c>
      <c r="AA370" s="79">
        <f>0.0526*T370*Observaciones!$F369^1.218</f>
        <v>0</v>
      </c>
      <c r="AB370" s="79">
        <f>AA370*Constantes!$E$29</f>
        <v>0</v>
      </c>
      <c r="AC370" s="79">
        <f t="shared" si="50"/>
        <v>0</v>
      </c>
      <c r="AD370" s="16"/>
      <c r="AE370" s="78">
        <v>364</v>
      </c>
      <c r="AF370" s="136">
        <f>ETo!$I369*((1-Constantes!$F$19)*ETo!$K369+ETo!$L369)</f>
        <v>4.4893561401487903</v>
      </c>
      <c r="AG370" s="79">
        <f>MIN(AF370*Constantes!$F$17,0.8*(AJ369+Observaciones!$F369-AH370-AI370-Constantes!$D$14))</f>
        <v>2.4124363448834476</v>
      </c>
      <c r="AH370" s="79">
        <f>IF(Observaciones!$F369&gt;0.05*Constantes!$F$18,((Observaciones!$F369-0.05*Constantes!$F$18)^2)/(Observaciones!$F369+0.95*Constantes!$F$18),0)</f>
        <v>0</v>
      </c>
      <c r="AI370" s="79">
        <f>MAX(0,AJ369+Observaciones!$F369-AH370-Constantes!$D$13)</f>
        <v>0.58613985925301648</v>
      </c>
      <c r="AJ370" s="79">
        <f>AJ369+Observaciones!$F369-AH370-AG370-AI370-AK369</f>
        <v>39.980966472449495</v>
      </c>
      <c r="AK370" s="79">
        <f>MAX(0,(AJ370-Constantes!$D$14)*(1-EXP(-Constantes!$D$22)))</f>
        <v>1.1064209581206377</v>
      </c>
      <c r="AL370" s="79">
        <f t="shared" si="51"/>
        <v>58.051688604413123</v>
      </c>
      <c r="AM370" s="79">
        <f>MAX(0,(AL370-Constantes!$D$13)*(1-EXP(-Constantes!$D$23)))</f>
        <v>0.14338125376147742</v>
      </c>
      <c r="AN370" s="79">
        <f t="shared" si="52"/>
        <v>1.249802211882115</v>
      </c>
      <c r="AO370" s="79">
        <f>0.0526*AH370*Observaciones!$F369^1.218</f>
        <v>0</v>
      </c>
      <c r="AP370" s="79">
        <f>AO370*Constantes!$F$29</f>
        <v>0</v>
      </c>
      <c r="AQ370" s="79">
        <f t="shared" si="53"/>
        <v>0</v>
      </c>
      <c r="AR370" s="16"/>
      <c r="AS370" s="78">
        <v>364</v>
      </c>
      <c r="AT370" s="79">
        <f>0.0526*Observaciones!$F369^2.218</f>
        <v>1.2026529983397987</v>
      </c>
      <c r="AU370" s="79">
        <f>IF(Observaciones!$F369&gt;0.05*$AY$7,((Observaciones!$F369-0.05*$AY$7)^2)/(Observaciones!$F369+0.95*$AY$7),0)</f>
        <v>0.15155665486705905</v>
      </c>
      <c r="AV370" s="79">
        <f>0.0526*AU370*Observaciones!$F369^1.218</f>
        <v>4.4456113510785045E-2</v>
      </c>
      <c r="AW370" s="30"/>
      <c r="AX370" s="30"/>
      <c r="AY370" s="110"/>
      <c r="AZ370" s="41"/>
    </row>
    <row r="371" spans="2:52" s="3" customFormat="1" x14ac:dyDescent="0.3">
      <c r="B371" s="40"/>
      <c r="C371" s="78">
        <v>365</v>
      </c>
      <c r="D371" s="136">
        <f>ETo!$I370*((1-Constantes!$D$19)*ETo!$K370+ETo!$L370)</f>
        <v>3.9882162164841248</v>
      </c>
      <c r="E371" s="79">
        <f>MIN(D371*Constantes!$D$17,0.8*(H370+Observaciones!$F370-F371-G371-Constantes!$D$14))</f>
        <v>1.9982502905027926</v>
      </c>
      <c r="F371" s="79">
        <f>IF(Observaciones!$F370&gt;0.05*Constantes!$D$18,((Observaciones!$F370-0.05*Constantes!$D$18)^2)/(Observaciones!$F370+0.95*Constantes!$D$18),0)</f>
        <v>0</v>
      </c>
      <c r="G371" s="79">
        <f>MAX(0,H370+Observaciones!$F370-F371-Constantes!$D$13)</f>
        <v>0</v>
      </c>
      <c r="H371" s="79">
        <f>H370+Observaciones!$F370-F371-E371-G371-I370</f>
        <v>39.683577606608914</v>
      </c>
      <c r="I371" s="79">
        <f>MAX(0,(H371-Constantes!$D$14)*(1-EXP(-Constantes!$D$22)))</f>
        <v>1.0962908016132309</v>
      </c>
      <c r="J371" s="79">
        <f t="shared" si="45"/>
        <v>55.763981683966598</v>
      </c>
      <c r="K371" s="79">
        <f>MAX(0,(J371-Constantes!$D$13)*(1-EXP(-Constantes!$D$23)))</f>
        <v>0.12083993258498156</v>
      </c>
      <c r="L371" s="79">
        <f t="shared" si="46"/>
        <v>1.2171307341982125</v>
      </c>
      <c r="M371" s="79">
        <f>0.0526*F371*Observaciones!$F370^1.218</f>
        <v>0</v>
      </c>
      <c r="N371" s="79">
        <f>M371*Constantes!$D$29</f>
        <v>0</v>
      </c>
      <c r="O371" s="79">
        <f t="shared" si="47"/>
        <v>0</v>
      </c>
      <c r="P371" s="16"/>
      <c r="Q371" s="78">
        <v>365</v>
      </c>
      <c r="R371" s="136">
        <f>ETo!$I370*((1-Constantes!$E$19)*ETo!$K370+ETo!$L370)</f>
        <v>4.3602246899315809</v>
      </c>
      <c r="S371" s="79">
        <f>MIN(R371*Constantes!$E$17,0.8*(V370+Observaciones!$F370-T371-U371-Constantes!$D$14))</f>
        <v>2.5129351839339251</v>
      </c>
      <c r="T371" s="79">
        <f>IF(Observaciones!$F370&gt;0.05*Constantes!$E$18,((Observaciones!$F370-0.05*Constantes!$E$18)^2)/(Observaciones!$F370+0.95*Constantes!$E$18),0)</f>
        <v>0</v>
      </c>
      <c r="U371" s="79">
        <f>MAX(0,V370+Observaciones!$F370-T371-Constantes!$D$13)</f>
        <v>0</v>
      </c>
      <c r="V371" s="79">
        <f>V370+Observaciones!$F370-T371-S371-U371-W370</f>
        <v>38.668504816642489</v>
      </c>
      <c r="W371" s="79">
        <f>MAX(0,(V371-Constantes!$D$14)*(1-EXP(-Constantes!$D$22)))</f>
        <v>1.0617136959784754</v>
      </c>
      <c r="X371" s="79">
        <f t="shared" si="48"/>
        <v>56.883424343277312</v>
      </c>
      <c r="Y371" s="79">
        <f>MAX(0,(X371-Constantes!$D$13)*(1-EXP(-Constantes!$D$23)))</f>
        <v>0.13187006773763835</v>
      </c>
      <c r="Z371" s="79">
        <f t="shared" si="49"/>
        <v>1.1935837637161137</v>
      </c>
      <c r="AA371" s="79">
        <f>0.0526*T371*Observaciones!$F370^1.218</f>
        <v>0</v>
      </c>
      <c r="AB371" s="79">
        <f>AA371*Constantes!$E$29</f>
        <v>0</v>
      </c>
      <c r="AC371" s="79">
        <f t="shared" si="50"/>
        <v>0</v>
      </c>
      <c r="AD371" s="16"/>
      <c r="AE371" s="78">
        <v>365</v>
      </c>
      <c r="AF371" s="136">
        <f>ETo!$I370*((1-Constantes!$F$19)*ETo!$K370+ETo!$L370)</f>
        <v>4.3070806222962297</v>
      </c>
      <c r="AG371" s="79">
        <f>MIN(AF371*Constantes!$F$17,0.8*(AJ370+Observaciones!$F370-AH371-AI371-Constantes!$D$14))</f>
        <v>2.3144873138147304</v>
      </c>
      <c r="AH371" s="79">
        <f>IF(Observaciones!$F370&gt;0.05*Constantes!$F$18,((Observaciones!$F370-0.05*Constantes!$F$18)^2)/(Observaciones!$F370+0.95*Constantes!$F$18),0)</f>
        <v>0</v>
      </c>
      <c r="AI371" s="79">
        <f>MAX(0,AJ370+Observaciones!$F370-AH371-Constantes!$D$13)</f>
        <v>0</v>
      </c>
      <c r="AJ371" s="79">
        <f>AJ370+Observaciones!$F370-AH371-AG371-AI371-AK370</f>
        <v>39.060058200514128</v>
      </c>
      <c r="AK371" s="79">
        <f>MAX(0,(AJ371-Constantes!$D$14)*(1-EXP(-Constantes!$D$22)))</f>
        <v>1.0750514416550425</v>
      </c>
      <c r="AL371" s="79">
        <f t="shared" si="51"/>
        <v>57.908307350651647</v>
      </c>
      <c r="AM371" s="79">
        <f>MAX(0,(AL371-Constantes!$D$13)*(1-EXP(-Constantes!$D$23)))</f>
        <v>0.14196848411741164</v>
      </c>
      <c r="AN371" s="79">
        <f t="shared" si="52"/>
        <v>1.2170199257724541</v>
      </c>
      <c r="AO371" s="79">
        <f>0.0526*AH371*Observaciones!$F370^1.218</f>
        <v>0</v>
      </c>
      <c r="AP371" s="79">
        <f>AO371*Constantes!$F$29</f>
        <v>0</v>
      </c>
      <c r="AQ371" s="79">
        <f t="shared" si="53"/>
        <v>0</v>
      </c>
      <c r="AR371" s="16"/>
      <c r="AS371" s="78">
        <v>365</v>
      </c>
      <c r="AT371" s="79">
        <f>0.0526*Observaciones!$F370^2.218</f>
        <v>0.40143633905347276</v>
      </c>
      <c r="AU371" s="79">
        <f>IF(Observaciones!$F370&gt;0.05*$AY$7,((Observaciones!$F370-0.05*$AY$7)^2)/(Observaciones!$F370+0.95*$AY$7),0)</f>
        <v>1.6667444764761515E-2</v>
      </c>
      <c r="AV371" s="79">
        <f>0.0526*AU371*Observaciones!$F370^1.218</f>
        <v>2.6763672030967324E-3</v>
      </c>
      <c r="AW371" s="30"/>
      <c r="AX371" s="30"/>
      <c r="AY371" s="110"/>
      <c r="AZ371" s="41"/>
    </row>
    <row r="372" spans="2:52" s="3" customFormat="1" x14ac:dyDescent="0.3">
      <c r="B372" s="40"/>
      <c r="C372" s="78">
        <v>366</v>
      </c>
      <c r="D372" s="136">
        <f>ETo!$I371*((1-Constantes!$D$19)*ETo!$K371+ETo!$L371)</f>
        <v>4.1933120097546421</v>
      </c>
      <c r="E372" s="79">
        <f>MIN(D372*Constantes!$D$17,0.8*(H371+Observaciones!$F371-F372-G372-Constantes!$D$14))</f>
        <v>2.1010112007036459</v>
      </c>
      <c r="F372" s="79">
        <f>IF(Observaciones!$F371&gt;0.05*Constantes!$D$18,((Observaciones!$F371-0.05*Constantes!$D$18)^2)/(Observaciones!$F371+0.95*Constantes!$D$18),0)</f>
        <v>3.3434827792634203</v>
      </c>
      <c r="G372" s="79">
        <f>MAX(0,H371+Observaciones!$F371-F372-Constantes!$D$13)</f>
        <v>12.940094827345497</v>
      </c>
      <c r="H372" s="79">
        <f>H371+Observaciones!$F371-F372-E372-G372-I371</f>
        <v>40.302697997683126</v>
      </c>
      <c r="I372" s="79">
        <f>MAX(0,(H372-Constantes!$D$14)*(1-EXP(-Constantes!$D$22)))</f>
        <v>1.1173803149707038</v>
      </c>
      <c r="J372" s="79">
        <f t="shared" si="45"/>
        <v>68.58323657872711</v>
      </c>
      <c r="K372" s="79">
        <f>MAX(0,(J372-Constantes!$D$13)*(1-EXP(-Constantes!$D$23)))</f>
        <v>0.24715110437169036</v>
      </c>
      <c r="L372" s="79">
        <f t="shared" si="46"/>
        <v>4.7080141986058148</v>
      </c>
      <c r="M372" s="79">
        <f>0.0526*F372*Observaciones!$F371^1.218</f>
        <v>6.7995102497819335</v>
      </c>
      <c r="N372" s="79">
        <f>M372*Constantes!$D$29</f>
        <v>0.10091154412097288</v>
      </c>
      <c r="O372" s="79">
        <f t="shared" si="47"/>
        <v>2143.399315806138</v>
      </c>
      <c r="P372" s="16"/>
      <c r="Q372" s="78">
        <v>366</v>
      </c>
      <c r="R372" s="136">
        <f>ETo!$I371*((1-Constantes!$E$19)*ETo!$K371+ETo!$L371)</f>
        <v>4.5823052917831237</v>
      </c>
      <c r="S372" s="79">
        <f>MIN(R372*Constantes!$E$17,0.8*(V371+Observaciones!$F371-T372-U372-Constantes!$D$14))</f>
        <v>2.6409272480471899</v>
      </c>
      <c r="T372" s="79">
        <f>IF(Observaciones!$F371&gt;0.05*Constantes!$E$18,((Observaciones!$F371-0.05*Constantes!$E$18)^2)/(Observaciones!$F371+0.95*Constantes!$E$18),0)</f>
        <v>0.35728489007643827</v>
      </c>
      <c r="U372" s="79">
        <f>MAX(0,V371+Observaciones!$F371-T372-Constantes!$D$13)</f>
        <v>14.911219926566055</v>
      </c>
      <c r="V372" s="79">
        <f>V371+Observaciones!$F371-T372-S372-U372-W371</f>
        <v>39.797359055974333</v>
      </c>
      <c r="W372" s="79">
        <f>MAX(0,(V372-Constantes!$D$14)*(1-EXP(-Constantes!$D$22)))</f>
        <v>1.100166615478869</v>
      </c>
      <c r="X372" s="79">
        <f t="shared" si="48"/>
        <v>71.662774202105723</v>
      </c>
      <c r="Y372" s="79">
        <f>MAX(0,(X372-Constantes!$D$13)*(1-EXP(-Constantes!$D$23)))</f>
        <v>0.27749452206355579</v>
      </c>
      <c r="Z372" s="79">
        <f t="shared" si="49"/>
        <v>1.7349460276188631</v>
      </c>
      <c r="AA372" s="79">
        <f>0.0526*T372*Observaciones!$F371^1.218</f>
        <v>0.72659631664146018</v>
      </c>
      <c r="AB372" s="79">
        <f>AA372*Constantes!$E$29</f>
        <v>2.4291066274635164E-3</v>
      </c>
      <c r="AC372" s="79">
        <f t="shared" si="50"/>
        <v>140.01050112189128</v>
      </c>
      <c r="AD372" s="16"/>
      <c r="AE372" s="78">
        <v>366</v>
      </c>
      <c r="AF372" s="136">
        <f>ETo!$I371*((1-Constantes!$F$19)*ETo!$K371+ETo!$L371)</f>
        <v>4.5267348229219122</v>
      </c>
      <c r="AG372" s="79">
        <f>MIN(AF372*Constantes!$F$17,0.8*(AJ371+Observaciones!$F371-AH372-AI372-Constantes!$D$14))</f>
        <v>2.4325224530091352</v>
      </c>
      <c r="AH372" s="79">
        <f>IF(Observaciones!$F371&gt;0.05*Constantes!$F$18,((Observaciones!$F371-0.05*Constantes!$F$18)^2)/(Observaciones!$F371+0.95*Constantes!$F$18),0)</f>
        <v>1.0680175887260468</v>
      </c>
      <c r="AI372" s="79">
        <f>MAX(0,AJ371+Observaciones!$F371-AH372-Constantes!$D$13)</f>
        <v>14.592040611788079</v>
      </c>
      <c r="AJ372" s="79">
        <f>AJ371+Observaciones!$F371-AH372-AG372-AI372-AK371</f>
        <v>39.992426105335824</v>
      </c>
      <c r="AK372" s="79">
        <f>MAX(0,(AJ372-Constantes!$D$14)*(1-EXP(-Constantes!$D$22)))</f>
        <v>1.1068113152859196</v>
      </c>
      <c r="AL372" s="79">
        <f t="shared" si="51"/>
        <v>72.358379478322306</v>
      </c>
      <c r="AM372" s="79">
        <f>MAX(0,(AL372-Constantes!$D$13)*(1-EXP(-Constantes!$D$23)))</f>
        <v>0.28434848653038647</v>
      </c>
      <c r="AN372" s="79">
        <f t="shared" si="52"/>
        <v>2.4591773905423526</v>
      </c>
      <c r="AO372" s="79">
        <f>0.0526*AH372*Observaciones!$F371^1.218</f>
        <v>2.1719856272416576</v>
      </c>
      <c r="AP372" s="79">
        <f>AO372*Constantes!$F$29</f>
        <v>1.8662045766775257E-2</v>
      </c>
      <c r="AQ372" s="79">
        <f t="shared" si="53"/>
        <v>758.87350943233446</v>
      </c>
      <c r="AR372" s="16"/>
      <c r="AS372" s="78">
        <v>366</v>
      </c>
      <c r="AT372" s="79">
        <f>0.0526*Observaciones!$F371^2.218</f>
        <v>40.876584401228989</v>
      </c>
      <c r="AU372" s="79">
        <f>IF(Observaciones!$F371&gt;0.05*$AY$7,((Observaciones!$F371-0.05*$AY$7)^2)/(Observaciones!$F371+0.95*$AY$7),0)</f>
        <v>6.3653050962415536</v>
      </c>
      <c r="AV372" s="79">
        <f>0.0526*AU372*Observaciones!$F371^1.218</f>
        <v>12.944872189357753</v>
      </c>
      <c r="AW372" s="30"/>
      <c r="AX372" s="30"/>
      <c r="AY372" s="110"/>
      <c r="AZ372" s="41"/>
    </row>
    <row r="373" spans="2:52" s="3" customFormat="1" x14ac:dyDescent="0.3">
      <c r="B373" s="40"/>
      <c r="C373" s="78">
        <v>367</v>
      </c>
      <c r="D373" s="136">
        <f>ETo!$I372*((1-Constantes!$D$19)*ETo!$K372+ETo!$L372)</f>
        <v>4.1802421895955506</v>
      </c>
      <c r="E373" s="79">
        <f>MIN(D373*Constantes!$D$17,0.8*(H372+Observaciones!$F372-F373-G373-Constantes!$D$14))</f>
        <v>2.0944627162403968</v>
      </c>
      <c r="F373" s="79">
        <f>IF(Observaciones!$F372&gt;0.05*Constantes!$D$18,((Observaciones!$F372-0.05*Constantes!$D$18)^2)/(Observaciones!$F372+0.95*Constantes!$D$18),0)</f>
        <v>0</v>
      </c>
      <c r="G373" s="79">
        <f>MAX(0,H372+Observaciones!$F372-F373-Constantes!$D$13)</f>
        <v>0</v>
      </c>
      <c r="H373" s="79">
        <f>H372+Observaciones!$F372-F373-E373-G373-I372</f>
        <v>37.89085496647202</v>
      </c>
      <c r="I373" s="79">
        <f>MAX(0,(H373-Constantes!$D$14)*(1-EXP(-Constantes!$D$22)))</f>
        <v>1.0352240872706253</v>
      </c>
      <c r="J373" s="79">
        <f t="shared" si="45"/>
        <v>68.336085474355414</v>
      </c>
      <c r="K373" s="79">
        <f>MAX(0,(J373-Constantes!$D$13)*(1-EXP(-Constantes!$D$23)))</f>
        <v>0.24471586567350925</v>
      </c>
      <c r="L373" s="79">
        <f t="shared" si="46"/>
        <v>1.2799399529441347</v>
      </c>
      <c r="M373" s="79">
        <f>0.0526*F373*Observaciones!$F372^1.218</f>
        <v>0</v>
      </c>
      <c r="N373" s="79">
        <f>M373*Constantes!$D$29</f>
        <v>0</v>
      </c>
      <c r="O373" s="79">
        <f t="shared" si="47"/>
        <v>0</v>
      </c>
      <c r="P373" s="16"/>
      <c r="Q373" s="78">
        <v>367</v>
      </c>
      <c r="R373" s="136">
        <f>ETo!$I372*((1-Constantes!$E$19)*ETo!$K372+ETo!$L372)</f>
        <v>4.5681838229612888</v>
      </c>
      <c r="S373" s="79">
        <f>MIN(R373*Constantes!$E$17,0.8*(V372+Observaciones!$F372-T373-U373-Constantes!$D$14))</f>
        <v>2.6327885996116729</v>
      </c>
      <c r="T373" s="79">
        <f>IF(Observaciones!$F372&gt;0.05*Constantes!$E$18,((Observaciones!$F372-0.05*Constantes!$E$18)^2)/(Observaciones!$F372+0.95*Constantes!$E$18),0)</f>
        <v>0</v>
      </c>
      <c r="U373" s="79">
        <f>MAX(0,V372+Observaciones!$F372-T373-Constantes!$D$13)</f>
        <v>0</v>
      </c>
      <c r="V373" s="79">
        <f>V372+Observaciones!$F372-T373-S373-U373-W372</f>
        <v>36.864403840883789</v>
      </c>
      <c r="W373" s="79">
        <f>MAX(0,(V373-Constantes!$D$14)*(1-EXP(-Constantes!$D$22)))</f>
        <v>1.000259393753866</v>
      </c>
      <c r="X373" s="79">
        <f t="shared" si="48"/>
        <v>71.385279680042174</v>
      </c>
      <c r="Y373" s="79">
        <f>MAX(0,(X373-Constantes!$D$13)*(1-EXP(-Constantes!$D$23)))</f>
        <v>0.27476030244361788</v>
      </c>
      <c r="Z373" s="79">
        <f t="shared" si="49"/>
        <v>1.2750196961974838</v>
      </c>
      <c r="AA373" s="79">
        <f>0.0526*T373*Observaciones!$F372^1.218</f>
        <v>0</v>
      </c>
      <c r="AB373" s="79">
        <f>AA373*Constantes!$E$29</f>
        <v>0</v>
      </c>
      <c r="AC373" s="79">
        <f t="shared" si="50"/>
        <v>0</v>
      </c>
      <c r="AD373" s="16"/>
      <c r="AE373" s="78">
        <v>367</v>
      </c>
      <c r="AF373" s="136">
        <f>ETo!$I372*((1-Constantes!$F$19)*ETo!$K372+ETo!$L372)</f>
        <v>4.5127635896233258</v>
      </c>
      <c r="AG373" s="79">
        <f>MIN(AF373*Constantes!$F$17,0.8*(AJ372+Observaciones!$F372-AH373-AI373-Constantes!$D$14))</f>
        <v>2.425014759268616</v>
      </c>
      <c r="AH373" s="79">
        <f>IF(Observaciones!$F372&gt;0.05*Constantes!$F$18,((Observaciones!$F372-0.05*Constantes!$F$18)^2)/(Observaciones!$F372+0.95*Constantes!$F$18),0)</f>
        <v>0</v>
      </c>
      <c r="AI373" s="79">
        <f>MAX(0,AJ372+Observaciones!$F372-AH373-Constantes!$D$13)</f>
        <v>0</v>
      </c>
      <c r="AJ373" s="79">
        <f>AJ372+Observaciones!$F372-AH373-AG373-AI373-AK372</f>
        <v>37.260600030781291</v>
      </c>
      <c r="AK373" s="79">
        <f>MAX(0,(AJ373-Constantes!$D$14)*(1-EXP(-Constantes!$D$22)))</f>
        <v>1.0137552904477638</v>
      </c>
      <c r="AL373" s="79">
        <f t="shared" si="51"/>
        <v>72.074030991791915</v>
      </c>
      <c r="AM373" s="79">
        <f>MAX(0,(AL373-Constantes!$D$13)*(1-EXP(-Constantes!$D$23)))</f>
        <v>0.2815467331660696</v>
      </c>
      <c r="AN373" s="79">
        <f t="shared" si="52"/>
        <v>1.2953020236138335</v>
      </c>
      <c r="AO373" s="79">
        <f>0.0526*AH373*Observaciones!$F372^1.218</f>
        <v>0</v>
      </c>
      <c r="AP373" s="79">
        <f>AO373*Constantes!$F$29</f>
        <v>0</v>
      </c>
      <c r="AQ373" s="79">
        <f t="shared" si="53"/>
        <v>0</v>
      </c>
      <c r="AR373" s="16"/>
      <c r="AS373" s="78">
        <v>367</v>
      </c>
      <c r="AT373" s="79">
        <f>0.0526*Observaciones!$F372^2.218</f>
        <v>3.2065597387029521E-2</v>
      </c>
      <c r="AU373" s="79">
        <f>IF(Observaciones!$F372&gt;0.05*$AY$7,((Observaciones!$F372-0.05*$AY$7)^2)/(Observaciones!$F372+0.95*$AY$7),0)</f>
        <v>0</v>
      </c>
      <c r="AV373" s="79">
        <f>0.0526*AU373*Observaciones!$F372^1.218</f>
        <v>0</v>
      </c>
      <c r="AW373" s="30"/>
      <c r="AX373" s="30"/>
      <c r="AY373" s="110"/>
      <c r="AZ373" s="41"/>
    </row>
    <row r="374" spans="2:52" s="3" customFormat="1" x14ac:dyDescent="0.3">
      <c r="B374" s="40"/>
      <c r="C374" s="78">
        <v>368</v>
      </c>
      <c r="D374" s="136">
        <f>ETo!$I373*((1-Constantes!$D$19)*ETo!$K373+ETo!$L373)</f>
        <v>4.2500858931766601</v>
      </c>
      <c r="E374" s="79">
        <f>MIN(D374*Constantes!$D$17,0.8*(H373+Observaciones!$F373-F374-G374-Constantes!$D$14))</f>
        <v>2.1294571080674727</v>
      </c>
      <c r="F374" s="79">
        <f>IF(Observaciones!$F373&gt;0.05*Constantes!$D$18,((Observaciones!$F373-0.05*Constantes!$D$18)^2)/(Observaciones!$F373+0.95*Constantes!$D$18),0)</f>
        <v>1.8608580897586304</v>
      </c>
      <c r="G374" s="79">
        <f>MAX(0,H373+Observaciones!$F373-F374-Constantes!$D$13)</f>
        <v>8.0299968767133905</v>
      </c>
      <c r="H374" s="79">
        <f>H373+Observaciones!$F373-F374-E374-G374-I373</f>
        <v>40.335318804661902</v>
      </c>
      <c r="I374" s="79">
        <f>MAX(0,(H374-Constantes!$D$14)*(1-EXP(-Constantes!$D$22)))</f>
        <v>1.1184914994098349</v>
      </c>
      <c r="J374" s="79">
        <f t="shared" si="45"/>
        <v>76.121366485395285</v>
      </c>
      <c r="K374" s="79">
        <f>MAX(0,(J374-Constantes!$D$13)*(1-EXP(-Constantes!$D$23)))</f>
        <v>0.32142609378475318</v>
      </c>
      <c r="L374" s="79">
        <f t="shared" si="46"/>
        <v>3.3007756829532182</v>
      </c>
      <c r="M374" s="79">
        <f>0.0526*F374*Observaciones!$F373^1.218</f>
        <v>2.7575475333067541</v>
      </c>
      <c r="N374" s="79">
        <f>M374*Constantes!$D$29</f>
        <v>4.0924768012797506E-2</v>
      </c>
      <c r="O374" s="79">
        <f t="shared" si="47"/>
        <v>1239.8530510313849</v>
      </c>
      <c r="P374" s="16"/>
      <c r="Q374" s="78">
        <v>368</v>
      </c>
      <c r="R374" s="136">
        <f>ETo!$I373*((1-Constantes!$E$19)*ETo!$K373+ETo!$L373)</f>
        <v>4.643595291875517</v>
      </c>
      <c r="S374" s="79">
        <f>MIN(R374*Constantes!$E$17,0.8*(V373+Observaciones!$F373-T374-U374-Constantes!$D$14))</f>
        <v>2.6762506106278248</v>
      </c>
      <c r="T374" s="79">
        <f>IF(Observaciones!$F373&gt;0.05*Constantes!$E$18,((Observaciones!$F373-0.05*Constantes!$E$18)^2)/(Observaciones!$F373+0.95*Constantes!$E$18),0)</f>
        <v>8.8384237898194024E-2</v>
      </c>
      <c r="U374" s="79">
        <f>MAX(0,V373+Observaciones!$F373-T374-Constantes!$D$13)</f>
        <v>8.7760196029855919</v>
      </c>
      <c r="V374" s="79">
        <f>V373+Observaciones!$F373-T374-S374-U374-W373</f>
        <v>39.82348999561831</v>
      </c>
      <c r="W374" s="79">
        <f>MAX(0,(V374-Constantes!$D$14)*(1-EXP(-Constantes!$D$22)))</f>
        <v>1.101056731211786</v>
      </c>
      <c r="X374" s="79">
        <f t="shared" si="48"/>
        <v>79.886538980584149</v>
      </c>
      <c r="Y374" s="79">
        <f>MAX(0,(X374-Constantes!$D$13)*(1-EXP(-Constantes!$D$23)))</f>
        <v>0.35852523517406842</v>
      </c>
      <c r="Z374" s="79">
        <f t="shared" si="49"/>
        <v>1.5479662042840485</v>
      </c>
      <c r="AA374" s="79">
        <f>0.0526*T374*Observaciones!$F373^1.218</f>
        <v>0.1309738440242777</v>
      </c>
      <c r="AB374" s="79">
        <f>AA374*Constantes!$E$29</f>
        <v>4.3786271036209653E-4</v>
      </c>
      <c r="AC374" s="79">
        <f t="shared" si="50"/>
        <v>28.286322346721576</v>
      </c>
      <c r="AD374" s="16"/>
      <c r="AE374" s="78">
        <v>368</v>
      </c>
      <c r="AF374" s="136">
        <f>ETo!$I373*((1-Constantes!$F$19)*ETo!$K373+ETo!$L373)</f>
        <v>4.5873796634899655</v>
      </c>
      <c r="AG374" s="79">
        <f>MIN(AF374*Constantes!$F$17,0.8*(AJ373+Observaciones!$F373-AH374-AI374-Constantes!$D$14))</f>
        <v>2.4651110498922475</v>
      </c>
      <c r="AH374" s="79">
        <f>IF(Observaciones!$F373&gt;0.05*Constantes!$F$18,((Observaciones!$F373-0.05*Constantes!$F$18)^2)/(Observaciones!$F373+0.95*Constantes!$F$18),0)</f>
        <v>0.45651624459048373</v>
      </c>
      <c r="AI374" s="79">
        <f>MAX(0,AJ373+Observaciones!$F373-AH374-Constantes!$D$13)</f>
        <v>8.8040837861908088</v>
      </c>
      <c r="AJ374" s="79">
        <f>AJ373+Observaciones!$F373-AH374-AG374-AI374-AK373</f>
        <v>40.021133659659988</v>
      </c>
      <c r="AK374" s="79">
        <f>MAX(0,(AJ374-Constantes!$D$14)*(1-EXP(-Constantes!$D$22)))</f>
        <v>1.1077891999737901</v>
      </c>
      <c r="AL374" s="79">
        <f t="shared" si="51"/>
        <v>80.596568044816649</v>
      </c>
      <c r="AM374" s="79">
        <f>MAX(0,(AL374-Constantes!$D$13)*(1-EXP(-Constantes!$D$23)))</f>
        <v>0.36552132065969856</v>
      </c>
      <c r="AN374" s="79">
        <f t="shared" si="52"/>
        <v>1.9298267652239725</v>
      </c>
      <c r="AO374" s="79">
        <f>0.0526*AH374*Observaciones!$F373^1.218</f>
        <v>0.67649717682031141</v>
      </c>
      <c r="AP374" s="79">
        <f>AO374*Constantes!$F$29</f>
        <v>5.8125712788200945E-3</v>
      </c>
      <c r="AQ374" s="79">
        <f t="shared" si="53"/>
        <v>301.19653139671829</v>
      </c>
      <c r="AR374" s="16"/>
      <c r="AS374" s="78">
        <v>368</v>
      </c>
      <c r="AT374" s="79">
        <f>0.0526*Observaciones!$F373^2.218</f>
        <v>22.968966307258103</v>
      </c>
      <c r="AU374" s="79">
        <f>IF(Observaciones!$F373&gt;0.05*$AY$7,((Observaciones!$F373-0.05*$AY$7)^2)/(Observaciones!$F373+0.95*$AY$7),0)</f>
        <v>3.9162196194264949</v>
      </c>
      <c r="AV374" s="79">
        <f>0.0526*AU374*Observaciones!$F373^1.218</f>
        <v>5.8033236445438945</v>
      </c>
      <c r="AW374" s="30"/>
      <c r="AX374" s="30"/>
      <c r="AY374" s="110"/>
      <c r="AZ374" s="41"/>
    </row>
    <row r="375" spans="2:52" s="3" customFormat="1" x14ac:dyDescent="0.3">
      <c r="B375" s="40"/>
      <c r="C375" s="78">
        <v>369</v>
      </c>
      <c r="D375" s="136">
        <f>ETo!$I374*((1-Constantes!$D$19)*ETo!$K374+ETo!$L374)</f>
        <v>4.2195329570065176</v>
      </c>
      <c r="E375" s="79">
        <f>MIN(D375*Constantes!$D$17,0.8*(H374+Observaciones!$F374-F375-G375-Constantes!$D$14))</f>
        <v>2.1141489075427975</v>
      </c>
      <c r="F375" s="79">
        <f>IF(Observaciones!$F374&gt;0.05*Constantes!$D$18,((Observaciones!$F374-0.05*Constantes!$D$18)^2)/(Observaciones!$F374+0.95*Constantes!$D$18),0)</f>
        <v>0</v>
      </c>
      <c r="G375" s="79">
        <f>MAX(0,H374+Observaciones!$F374-F375-Constantes!$D$13)</f>
        <v>0</v>
      </c>
      <c r="H375" s="79">
        <f>H374+Observaciones!$F374-F375-E375-G375-I374</f>
        <v>39.402678397709266</v>
      </c>
      <c r="I375" s="79">
        <f>MAX(0,(H375-Constantes!$D$14)*(1-EXP(-Constantes!$D$22)))</f>
        <v>1.0867223433560023</v>
      </c>
      <c r="J375" s="79">
        <f t="shared" si="45"/>
        <v>75.799940391610534</v>
      </c>
      <c r="K375" s="79">
        <f>MAX(0,(J375-Constantes!$D$13)*(1-EXP(-Constantes!$D$23)))</f>
        <v>0.31825900592496109</v>
      </c>
      <c r="L375" s="79">
        <f t="shared" si="46"/>
        <v>1.4049813492809633</v>
      </c>
      <c r="M375" s="79">
        <f>0.0526*F375*Observaciones!$F374^1.218</f>
        <v>0</v>
      </c>
      <c r="N375" s="79">
        <f>M375*Constantes!$D$29</f>
        <v>0</v>
      </c>
      <c r="O375" s="79">
        <f t="shared" si="47"/>
        <v>0</v>
      </c>
      <c r="P375" s="16"/>
      <c r="Q375" s="78">
        <v>369</v>
      </c>
      <c r="R375" s="136">
        <f>ETo!$I374*((1-Constantes!$E$19)*ETo!$K374+ETo!$L374)</f>
        <v>4.6106220100780675</v>
      </c>
      <c r="S375" s="79">
        <f>MIN(R375*Constantes!$E$17,0.8*(V374+Observaciones!$F374-T375-U375-Constantes!$D$14))</f>
        <v>2.6572470670375337</v>
      </c>
      <c r="T375" s="79">
        <f>IF(Observaciones!$F374&gt;0.05*Constantes!$E$18,((Observaciones!$F374-0.05*Constantes!$E$18)^2)/(Observaciones!$F374+0.95*Constantes!$E$18),0)</f>
        <v>0</v>
      </c>
      <c r="U375" s="79">
        <f>MAX(0,V374+Observaciones!$F374-T375-Constantes!$D$13)</f>
        <v>0</v>
      </c>
      <c r="V375" s="79">
        <f>V374+Observaciones!$F374-T375-S375-U375-W374</f>
        <v>38.365186197368992</v>
      </c>
      <c r="W375" s="79">
        <f>MAX(0,(V375-Constantes!$D$14)*(1-EXP(-Constantes!$D$22)))</f>
        <v>1.051381550300573</v>
      </c>
      <c r="X375" s="79">
        <f t="shared" si="48"/>
        <v>79.528013745410078</v>
      </c>
      <c r="Y375" s="79">
        <f>MAX(0,(X375-Constantes!$D$13)*(1-EXP(-Constantes!$D$23)))</f>
        <v>0.35499260063784027</v>
      </c>
      <c r="Z375" s="79">
        <f t="shared" si="49"/>
        <v>1.4063741509384133</v>
      </c>
      <c r="AA375" s="79">
        <f>0.0526*T375*Observaciones!$F374^1.218</f>
        <v>0</v>
      </c>
      <c r="AB375" s="79">
        <f>AA375*Constantes!$E$29</f>
        <v>0</v>
      </c>
      <c r="AC375" s="79">
        <f t="shared" si="50"/>
        <v>0</v>
      </c>
      <c r="AD375" s="16"/>
      <c r="AE375" s="78">
        <v>369</v>
      </c>
      <c r="AF375" s="136">
        <f>ETo!$I374*((1-Constantes!$F$19)*ETo!$K374+ETo!$L374)</f>
        <v>4.55475214535356</v>
      </c>
      <c r="AG375" s="79">
        <f>MIN(AF375*Constantes!$F$17,0.8*(AJ374+Observaciones!$F374-AH375-AI375-Constantes!$D$14))</f>
        <v>2.4475780656204762</v>
      </c>
      <c r="AH375" s="79">
        <f>IF(Observaciones!$F374&gt;0.05*Constantes!$F$18,((Observaciones!$F374-0.05*Constantes!$F$18)^2)/(Observaciones!$F374+0.95*Constantes!$F$18),0)</f>
        <v>0</v>
      </c>
      <c r="AI375" s="79">
        <f>MAX(0,AJ374+Observaciones!$F374-AH375-Constantes!$D$13)</f>
        <v>0</v>
      </c>
      <c r="AJ375" s="79">
        <f>AJ374+Observaciones!$F374-AH375-AG375-AI375-AK374</f>
        <v>38.765766394065722</v>
      </c>
      <c r="AK375" s="79">
        <f>MAX(0,(AJ375-Constantes!$D$14)*(1-EXP(-Constantes!$D$22)))</f>
        <v>1.065026782360071</v>
      </c>
      <c r="AL375" s="79">
        <f t="shared" si="51"/>
        <v>80.231046724156954</v>
      </c>
      <c r="AM375" s="79">
        <f>MAX(0,(AL375-Constantes!$D$13)*(1-EXP(-Constantes!$D$23)))</f>
        <v>0.36191975202684284</v>
      </c>
      <c r="AN375" s="79">
        <f t="shared" si="52"/>
        <v>1.4269465343869139</v>
      </c>
      <c r="AO375" s="79">
        <f>0.0526*AH375*Observaciones!$F374^1.218</f>
        <v>0</v>
      </c>
      <c r="AP375" s="79">
        <f>AO375*Constantes!$F$29</f>
        <v>0</v>
      </c>
      <c r="AQ375" s="79">
        <f t="shared" si="53"/>
        <v>0</v>
      </c>
      <c r="AR375" s="16"/>
      <c r="AS375" s="78">
        <v>369</v>
      </c>
      <c r="AT375" s="79">
        <f>0.0526*Observaciones!$F374^2.218</f>
        <v>0.33365534346892783</v>
      </c>
      <c r="AU375" s="79">
        <f>IF(Observaciones!$F374&gt;0.05*$AY$7,((Observaciones!$F374-0.05*$AY$7)^2)/(Observaciones!$F374+0.95*$AY$7),0)</f>
        <v>9.1701390926697667E-3</v>
      </c>
      <c r="AV375" s="79">
        <f>0.0526*AU375*Observaciones!$F374^1.218</f>
        <v>1.3302895254880757E-3</v>
      </c>
      <c r="AW375" s="30"/>
      <c r="AX375" s="30"/>
      <c r="AY375" s="110"/>
      <c r="AZ375" s="41"/>
    </row>
    <row r="376" spans="2:52" s="3" customFormat="1" x14ac:dyDescent="0.3">
      <c r="B376" s="40"/>
      <c r="C376" s="78">
        <v>370</v>
      </c>
      <c r="D376" s="136">
        <f>ETo!$I375*((1-Constantes!$D$19)*ETo!$K375+ETo!$L375)</f>
        <v>4.1802482505596466</v>
      </c>
      <c r="E376" s="79">
        <f>MIN(D376*Constantes!$D$17,0.8*(H375+Observaciones!$F375-F376-G376-Constantes!$D$14))</f>
        <v>2.0944657530173938</v>
      </c>
      <c r="F376" s="79">
        <f>IF(Observaciones!$F375&gt;0.05*Constantes!$D$18,((Observaciones!$F375-0.05*Constantes!$D$18)^2)/(Observaciones!$F375+0.95*Constantes!$D$18),0)</f>
        <v>0.53154119900743435</v>
      </c>
      <c r="G376" s="79">
        <f>MAX(0,H375+Observaciones!$F375-F376-Constantes!$D$13)</f>
        <v>4.9711371987018325</v>
      </c>
      <c r="H376" s="79">
        <f>H375+Observaciones!$F375-F376-E376-G376-I375</f>
        <v>40.318811903626603</v>
      </c>
      <c r="I376" s="79">
        <f>MAX(0,(H376-Constantes!$D$14)*(1-EXP(-Constantes!$D$22)))</f>
        <v>1.1179292137624985</v>
      </c>
      <c r="J376" s="79">
        <f t="shared" si="45"/>
        <v>80.452818584387401</v>
      </c>
      <c r="K376" s="79">
        <f>MAX(0,(J376-Constantes!$D$13)*(1-EXP(-Constantes!$D$23)))</f>
        <v>0.36410492298763525</v>
      </c>
      <c r="L376" s="79">
        <f t="shared" si="46"/>
        <v>2.0135753357575683</v>
      </c>
      <c r="M376" s="79">
        <f>0.0526*F376*Observaciones!$F375^1.218</f>
        <v>0.43946980165232619</v>
      </c>
      <c r="N376" s="79">
        <f>M376*Constantes!$D$29</f>
        <v>6.5221721344851536E-3</v>
      </c>
      <c r="O376" s="79">
        <f t="shared" si="47"/>
        <v>323.91001313250172</v>
      </c>
      <c r="P376" s="16"/>
      <c r="Q376" s="78">
        <v>370</v>
      </c>
      <c r="R376" s="136">
        <f>ETo!$I375*((1-Constantes!$E$19)*ETo!$K375+ETo!$L375)</f>
        <v>4.5681902948382058</v>
      </c>
      <c r="S376" s="79">
        <f>MIN(R376*Constantes!$E$17,0.8*(V375+Observaciones!$F375-T376-U376-Constantes!$D$14))</f>
        <v>2.632792329558721</v>
      </c>
      <c r="T376" s="79">
        <f>IF(Observaciones!$F375&gt;0.05*Constantes!$E$18,((Observaciones!$F375-0.05*Constantes!$E$18)^2)/(Observaciones!$F375+0.95*Constantes!$E$18),0)</f>
        <v>0</v>
      </c>
      <c r="U376" s="79">
        <f>MAX(0,V375+Observaciones!$F375-T376-Constantes!$D$13)</f>
        <v>4.4651861973689932</v>
      </c>
      <c r="V376" s="79">
        <f>V375+Observaciones!$F375-T376-S376-U376-W375</f>
        <v>39.815826120140706</v>
      </c>
      <c r="W376" s="79">
        <f>MAX(0,(V376-Constantes!$D$14)*(1-EXP(-Constantes!$D$22)))</f>
        <v>1.100795671478356</v>
      </c>
      <c r="X376" s="79">
        <f t="shared" si="48"/>
        <v>83.638207342141229</v>
      </c>
      <c r="Y376" s="79">
        <f>MAX(0,(X376-Constantes!$D$13)*(1-EXP(-Constantes!$D$23)))</f>
        <v>0.39549131711827562</v>
      </c>
      <c r="Z376" s="79">
        <f t="shared" si="49"/>
        <v>1.4962869885966317</v>
      </c>
      <c r="AA376" s="79">
        <f>0.0526*T376*Observaciones!$F375^1.218</f>
        <v>0</v>
      </c>
      <c r="AB376" s="79">
        <f>AA376*Constantes!$E$29</f>
        <v>0</v>
      </c>
      <c r="AC376" s="79">
        <f t="shared" si="50"/>
        <v>0</v>
      </c>
      <c r="AD376" s="16"/>
      <c r="AE376" s="78">
        <v>370</v>
      </c>
      <c r="AF376" s="136">
        <f>ETo!$I375*((1-Constantes!$F$19)*ETo!$K375+ETo!$L375)</f>
        <v>4.5127700027984119</v>
      </c>
      <c r="AG376" s="79">
        <f>MIN(AF376*Constantes!$F$17,0.8*(AJ375+Observaciones!$F375-AH376-AI376-Constantes!$D$14))</f>
        <v>2.4250182055037066</v>
      </c>
      <c r="AH376" s="79">
        <f>IF(Observaciones!$F375&gt;0.05*Constantes!$F$18,((Observaciones!$F375-0.05*Constantes!$F$18)^2)/(Observaciones!$F375+0.95*Constantes!$F$18),0)</f>
        <v>4.0306483434830086E-2</v>
      </c>
      <c r="AI376" s="79">
        <f>MAX(0,AJ375+Observaciones!$F375-AH376-Constantes!$D$13)</f>
        <v>4.8254599106308902</v>
      </c>
      <c r="AJ376" s="79">
        <f>AJ375+Observaciones!$F375-AH376-AG376-AI376-AK375</f>
        <v>40.009955012136224</v>
      </c>
      <c r="AK376" s="79">
        <f>MAX(0,(AJ376-Constantes!$D$14)*(1-EXP(-Constantes!$D$22)))</f>
        <v>1.1074084142014755</v>
      </c>
      <c r="AL376" s="79">
        <f t="shared" si="51"/>
        <v>84.694586882761001</v>
      </c>
      <c r="AM376" s="79">
        <f>MAX(0,(AL376-Constantes!$D$13)*(1-EXP(-Constantes!$D$23)))</f>
        <v>0.40590007634200598</v>
      </c>
      <c r="AN376" s="79">
        <f t="shared" si="52"/>
        <v>1.5536149739783116</v>
      </c>
      <c r="AO376" s="79">
        <f>0.0526*AH376*Observaciones!$F375^1.218</f>
        <v>3.3324758858738625E-2</v>
      </c>
      <c r="AP376" s="79">
        <f>AO376*Constantes!$F$29</f>
        <v>2.8633162539769204E-4</v>
      </c>
      <c r="AQ376" s="79">
        <f t="shared" si="53"/>
        <v>18.43002482555174</v>
      </c>
      <c r="AR376" s="16"/>
      <c r="AS376" s="78">
        <v>370</v>
      </c>
      <c r="AT376" s="79">
        <f>0.0526*Observaciones!$F375^2.218</f>
        <v>7.93712717610686</v>
      </c>
      <c r="AU376" s="79">
        <f>IF(Observaciones!$F375&gt;0.05*$AY$7,((Observaciones!$F375-0.05*$AY$7)^2)/(Observaciones!$F375+0.95*$AY$7),0)</f>
        <v>1.4565097558841547</v>
      </c>
      <c r="AV376" s="79">
        <f>0.0526*AU376*Observaciones!$F375^1.218</f>
        <v>1.2042190797596761</v>
      </c>
      <c r="AW376" s="30"/>
      <c r="AX376" s="30"/>
      <c r="AY376" s="110"/>
      <c r="AZ376" s="41"/>
    </row>
    <row r="377" spans="2:52" s="3" customFormat="1" x14ac:dyDescent="0.3">
      <c r="B377" s="40"/>
      <c r="C377" s="78">
        <v>371</v>
      </c>
      <c r="D377" s="136">
        <f>ETo!$I376*((1-Constantes!$D$19)*ETo!$K376+ETo!$L376)</f>
        <v>4.1540444980545166</v>
      </c>
      <c r="E377" s="79">
        <f>MIN(D377*Constantes!$D$17,0.8*(H376+Observaciones!$F376-F377-G377-Constantes!$D$14))</f>
        <v>2.0813366614101692</v>
      </c>
      <c r="F377" s="79">
        <f>IF(Observaciones!$F376&gt;0.05*Constantes!$D$18,((Observaciones!$F376-0.05*Constantes!$D$18)^2)/(Observaciones!$F376+0.95*Constantes!$D$18),0)</f>
        <v>2.3363231307950874</v>
      </c>
      <c r="G377" s="79">
        <f>MAX(0,H376+Observaciones!$F376-F377-Constantes!$D$13)</f>
        <v>11.582488772831518</v>
      </c>
      <c r="H377" s="79">
        <f>H376+Observaciones!$F376-F377-E377-G377-I376</f>
        <v>40.300734124827329</v>
      </c>
      <c r="I377" s="79">
        <f>MAX(0,(H377-Constantes!$D$14)*(1-EXP(-Constantes!$D$22)))</f>
        <v>1.1173134182517106</v>
      </c>
      <c r="J377" s="79">
        <f t="shared" si="45"/>
        <v>91.67120243423129</v>
      </c>
      <c r="K377" s="79">
        <f>MAX(0,(J377-Constantes!$D$13)*(1-EXP(-Constantes!$D$23)))</f>
        <v>0.47464233107100445</v>
      </c>
      <c r="L377" s="79">
        <f t="shared" si="46"/>
        <v>3.9282788801178024</v>
      </c>
      <c r="M377" s="79">
        <f>0.0526*F377*Observaciones!$F376^1.218</f>
        <v>3.9021855408152906</v>
      </c>
      <c r="N377" s="79">
        <f>M377*Constantes!$D$29</f>
        <v>5.7912342787163729E-2</v>
      </c>
      <c r="O377" s="79">
        <f t="shared" si="47"/>
        <v>1474.2421440665898</v>
      </c>
      <c r="P377" s="16"/>
      <c r="Q377" s="78">
        <v>371</v>
      </c>
      <c r="R377" s="136">
        <f>ETo!$I376*((1-Constantes!$E$19)*ETo!$K376+ETo!$L376)</f>
        <v>4.5398659517222359</v>
      </c>
      <c r="S377" s="79">
        <f>MIN(R377*Constantes!$E$17,0.8*(V376+Observaciones!$F376-T377-U377-Constantes!$D$14))</f>
        <v>2.6164681161432295</v>
      </c>
      <c r="T377" s="79">
        <f>IF(Observaciones!$F376&gt;0.05*Constantes!$E$18,((Observaciones!$F376-0.05*Constantes!$E$18)^2)/(Observaciones!$F376+0.95*Constantes!$E$18),0)</f>
        <v>0.16199051950935447</v>
      </c>
      <c r="U377" s="79">
        <f>MAX(0,V376+Observaciones!$F376-T377-Constantes!$D$13)</f>
        <v>13.253835600631355</v>
      </c>
      <c r="V377" s="79">
        <f>V376+Observaciones!$F376-T377-S377-U377-W376</f>
        <v>39.78273621237841</v>
      </c>
      <c r="W377" s="79">
        <f>MAX(0,(V377-Constantes!$D$14)*(1-EXP(-Constantes!$D$22)))</f>
        <v>1.0996685077444339</v>
      </c>
      <c r="X377" s="79">
        <f t="shared" si="48"/>
        <v>96.496551625654305</v>
      </c>
      <c r="Y377" s="79">
        <f>MAX(0,(X377-Constantes!$D$13)*(1-EXP(-Constantes!$D$23)))</f>
        <v>0.52218764596273048</v>
      </c>
      <c r="Z377" s="79">
        <f t="shared" si="49"/>
        <v>1.783846673216519</v>
      </c>
      <c r="AA377" s="79">
        <f>0.0526*T377*Observaciones!$F376^1.218</f>
        <v>0.27056063206609648</v>
      </c>
      <c r="AB377" s="79">
        <f>AA377*Constantes!$E$29</f>
        <v>9.045196203585756E-4</v>
      </c>
      <c r="AC377" s="79">
        <f t="shared" si="50"/>
        <v>50.706130405681293</v>
      </c>
      <c r="AD377" s="16"/>
      <c r="AE377" s="78">
        <v>371</v>
      </c>
      <c r="AF377" s="136">
        <f>ETo!$I376*((1-Constantes!$F$19)*ETo!$K376+ETo!$L376)</f>
        <v>4.4847486011982758</v>
      </c>
      <c r="AG377" s="79">
        <f>MIN(AF377*Constantes!$F$17,0.8*(AJ376+Observaciones!$F376-AH377-AI377-Constantes!$D$14))</f>
        <v>2.4099604008777402</v>
      </c>
      <c r="AH377" s="79">
        <f>IF(Observaciones!$F376&gt;0.05*Constantes!$F$18,((Observaciones!$F376-0.05*Constantes!$F$18)^2)/(Observaciones!$F376+0.95*Constantes!$F$18),0)</f>
        <v>0.64208502215969498</v>
      </c>
      <c r="AI377" s="79">
        <f>MAX(0,AJ376+Observaciones!$F376-AH377-Constantes!$D$13)</f>
        <v>12.967869989976528</v>
      </c>
      <c r="AJ377" s="79">
        <f>AJ376+Observaciones!$F376-AH377-AG377-AI377-AK376</f>
        <v>39.982631184920784</v>
      </c>
      <c r="AK377" s="79">
        <f>MAX(0,(AJ377-Constantes!$D$14)*(1-EXP(-Constantes!$D$22)))</f>
        <v>1.1064776643386944</v>
      </c>
      <c r="AL377" s="79">
        <f t="shared" si="51"/>
        <v>97.256556796395515</v>
      </c>
      <c r="AM377" s="79">
        <f>MAX(0,(AL377-Constantes!$D$13)*(1-EXP(-Constantes!$D$23)))</f>
        <v>0.52967615792917211</v>
      </c>
      <c r="AN377" s="79">
        <f t="shared" si="52"/>
        <v>2.2782388444275616</v>
      </c>
      <c r="AO377" s="79">
        <f>0.0526*AH377*Observaciones!$F376^1.218</f>
        <v>1.0724265220080897</v>
      </c>
      <c r="AP377" s="79">
        <f>AO377*Constantes!$F$29</f>
        <v>9.214459149361507E-3</v>
      </c>
      <c r="AQ377" s="79">
        <f t="shared" si="53"/>
        <v>404.45536129363842</v>
      </c>
      <c r="AR377" s="16"/>
      <c r="AS377" s="78">
        <v>371</v>
      </c>
      <c r="AT377" s="79">
        <f>0.0526*Observaciones!$F376^2.218</f>
        <v>28.560849254286634</v>
      </c>
      <c r="AU377" s="79">
        <f>IF(Observaciones!$F376&gt;0.05*$AY$7,((Observaciones!$F376-0.05*$AY$7)^2)/(Observaciones!$F376+0.95*$AY$7),0)</f>
        <v>4.7231908669459823</v>
      </c>
      <c r="AV377" s="79">
        <f>0.0526*AU377*Observaciones!$F376^1.218</f>
        <v>7.8887919502963495</v>
      </c>
      <c r="AW377" s="30"/>
      <c r="AX377" s="30"/>
      <c r="AY377" s="110"/>
      <c r="AZ377" s="41"/>
    </row>
    <row r="378" spans="2:52" s="3" customFormat="1" x14ac:dyDescent="0.3">
      <c r="B378" s="40"/>
      <c r="C378" s="78">
        <v>372</v>
      </c>
      <c r="D378" s="136">
        <f>ETo!$I377*((1-Constantes!$D$19)*ETo!$K377+ETo!$L377)</f>
        <v>4.1845419079490291</v>
      </c>
      <c r="E378" s="79">
        <f>MIN(D378*Constantes!$D$17,0.8*(H377+Observaciones!$F377-F378-G378-Constantes!$D$14))</f>
        <v>2.0966170411271485</v>
      </c>
      <c r="F378" s="79">
        <f>IF(Observaciones!$F377&gt;0.05*Constantes!$D$18,((Observaciones!$F377-0.05*Constantes!$D$18)^2)/(Observaciones!$F377+0.95*Constantes!$D$18),0)</f>
        <v>0</v>
      </c>
      <c r="G378" s="79">
        <f>MAX(0,H377+Observaciones!$F377-F378-Constantes!$D$13)</f>
        <v>0</v>
      </c>
      <c r="H378" s="79">
        <f>H377+Observaciones!$F377-F378-E378-G378-I377</f>
        <v>37.786803665448474</v>
      </c>
      <c r="I378" s="79">
        <f>MAX(0,(H378-Constantes!$D$14)*(1-EXP(-Constantes!$D$22)))</f>
        <v>1.0316797179776174</v>
      </c>
      <c r="J378" s="79">
        <f t="shared" si="45"/>
        <v>91.19656010316028</v>
      </c>
      <c r="K378" s="79">
        <f>MAX(0,(J378-Constantes!$D$13)*(1-EXP(-Constantes!$D$23)))</f>
        <v>0.4699655671319663</v>
      </c>
      <c r="L378" s="79">
        <f t="shared" si="46"/>
        <v>1.5016452851095836</v>
      </c>
      <c r="M378" s="79">
        <f>0.0526*F378*Observaciones!$F377^1.218</f>
        <v>0</v>
      </c>
      <c r="N378" s="79">
        <f>M378*Constantes!$D$29</f>
        <v>0</v>
      </c>
      <c r="O378" s="79">
        <f t="shared" si="47"/>
        <v>0</v>
      </c>
      <c r="P378" s="16"/>
      <c r="Q378" s="78">
        <v>372</v>
      </c>
      <c r="R378" s="136">
        <f>ETo!$I377*((1-Constantes!$E$19)*ETo!$K377+ETo!$L377)</f>
        <v>4.5728307151437049</v>
      </c>
      <c r="S378" s="79">
        <f>MIN(R378*Constantes!$E$17,0.8*(V377+Observaciones!$F377-T378-U378-Constantes!$D$14))</f>
        <v>2.6354667503244347</v>
      </c>
      <c r="T378" s="79">
        <f>IF(Observaciones!$F377&gt;0.05*Constantes!$E$18,((Observaciones!$F377-0.05*Constantes!$E$18)^2)/(Observaciones!$F377+0.95*Constantes!$E$18),0)</f>
        <v>0</v>
      </c>
      <c r="U378" s="79">
        <f>MAX(0,V377+Observaciones!$F377-T378-Constantes!$D$13)</f>
        <v>0</v>
      </c>
      <c r="V378" s="79">
        <f>V377+Observaciones!$F377-T378-S378-U378-W377</f>
        <v>36.747600954309547</v>
      </c>
      <c r="W378" s="79">
        <f>MAX(0,(V378-Constantes!$D$14)*(1-EXP(-Constantes!$D$22)))</f>
        <v>0.99628065864497239</v>
      </c>
      <c r="X378" s="79">
        <f t="shared" si="48"/>
        <v>95.974363979691574</v>
      </c>
      <c r="Y378" s="79">
        <f>MAX(0,(X378-Constantes!$D$13)*(1-EXP(-Constantes!$D$23)))</f>
        <v>0.51704240671165247</v>
      </c>
      <c r="Z378" s="79">
        <f t="shared" si="49"/>
        <v>1.5133230653566248</v>
      </c>
      <c r="AA378" s="79">
        <f>0.0526*T378*Observaciones!$F377^1.218</f>
        <v>0</v>
      </c>
      <c r="AB378" s="79">
        <f>AA378*Constantes!$E$29</f>
        <v>0</v>
      </c>
      <c r="AC378" s="79">
        <f t="shared" si="50"/>
        <v>0</v>
      </c>
      <c r="AD378" s="16"/>
      <c r="AE378" s="78">
        <v>372</v>
      </c>
      <c r="AF378" s="136">
        <f>ETo!$I377*((1-Constantes!$F$19)*ETo!$K377+ETo!$L377)</f>
        <v>4.5173608855444645</v>
      </c>
      <c r="AG378" s="79">
        <f>MIN(AF378*Constantes!$F$17,0.8*(AJ377+Observaciones!$F377-AH378-AI378-Constantes!$D$14))</f>
        <v>2.4274851989980806</v>
      </c>
      <c r="AH378" s="79">
        <f>IF(Observaciones!$F377&gt;0.05*Constantes!$F$18,((Observaciones!$F377-0.05*Constantes!$F$18)^2)/(Observaciones!$F377+0.95*Constantes!$F$18),0)</f>
        <v>0</v>
      </c>
      <c r="AI378" s="79">
        <f>MAX(0,AJ377+Observaciones!$F377-AH378-Constantes!$D$13)</f>
        <v>0</v>
      </c>
      <c r="AJ378" s="79">
        <f>AJ377+Observaciones!$F377-AH378-AG378-AI378-AK377</f>
        <v>37.148668321584012</v>
      </c>
      <c r="AK378" s="79">
        <f>MAX(0,(AJ378-Constantes!$D$14)*(1-EXP(-Constantes!$D$22)))</f>
        <v>1.0099424855227879</v>
      </c>
      <c r="AL378" s="79">
        <f t="shared" si="51"/>
        <v>96.726880638466341</v>
      </c>
      <c r="AM378" s="79">
        <f>MAX(0,(AL378-Constantes!$D$13)*(1-EXP(-Constantes!$D$23)))</f>
        <v>0.52445713258606419</v>
      </c>
      <c r="AN378" s="79">
        <f t="shared" si="52"/>
        <v>1.5343996181088522</v>
      </c>
      <c r="AO378" s="79">
        <f>0.0526*AH378*Observaciones!$F377^1.218</f>
        <v>0</v>
      </c>
      <c r="AP378" s="79">
        <f>AO378*Constantes!$F$29</f>
        <v>0</v>
      </c>
      <c r="AQ378" s="79">
        <f t="shared" si="53"/>
        <v>0</v>
      </c>
      <c r="AR378" s="16"/>
      <c r="AS378" s="78">
        <v>372</v>
      </c>
      <c r="AT378" s="79">
        <f>0.0526*Observaciones!$F377^2.218</f>
        <v>2.3845871367955355E-2</v>
      </c>
      <c r="AU378" s="79">
        <f>IF(Observaciones!$F377&gt;0.05*$AY$7,((Observaciones!$F377-0.05*$AY$7)^2)/(Observaciones!$F377+0.95*$AY$7),0)</f>
        <v>0</v>
      </c>
      <c r="AV378" s="79">
        <f>0.0526*AU378*Observaciones!$F377^1.218</f>
        <v>0</v>
      </c>
      <c r="AW378" s="30"/>
      <c r="AX378" s="30"/>
      <c r="AY378" s="110"/>
      <c r="AZ378" s="41"/>
    </row>
    <row r="379" spans="2:52" s="3" customFormat="1" x14ac:dyDescent="0.3">
      <c r="B379" s="40"/>
      <c r="C379" s="78">
        <v>373</v>
      </c>
      <c r="D379" s="136">
        <f>ETo!$I378*((1-Constantes!$D$19)*ETo!$K378+ETo!$L378)</f>
        <v>4.2193861473084961</v>
      </c>
      <c r="E379" s="79">
        <f>MIN(D379*Constantes!$D$17,0.8*(H378+Observaciones!$F378-F379-G379-Constantes!$D$14))</f>
        <v>2.1140753502164649</v>
      </c>
      <c r="F379" s="79">
        <f>IF(Observaciones!$F378&gt;0.05*Constantes!$D$18,((Observaciones!$F378-0.05*Constantes!$D$18)^2)/(Observaciones!$F378+0.95*Constantes!$D$18),0)</f>
        <v>0</v>
      </c>
      <c r="G379" s="79">
        <f>MAX(0,H378+Observaciones!$F378-F379-Constantes!$D$13)</f>
        <v>0</v>
      </c>
      <c r="H379" s="79">
        <f>H378+Observaciones!$F378-F379-E379-G379-I378</f>
        <v>34.64104859725439</v>
      </c>
      <c r="I379" s="79">
        <f>MAX(0,(H379-Constantes!$D$14)*(1-EXP(-Constantes!$D$22)))</f>
        <v>0.92452375205165427</v>
      </c>
      <c r="J379" s="79">
        <f t="shared" si="45"/>
        <v>90.726594536028315</v>
      </c>
      <c r="K379" s="79">
        <f>MAX(0,(J379-Constantes!$D$13)*(1-EXP(-Constantes!$D$23)))</f>
        <v>0.46533488446193794</v>
      </c>
      <c r="L379" s="79">
        <f t="shared" si="46"/>
        <v>1.3898586365135923</v>
      </c>
      <c r="M379" s="79">
        <f>0.0526*F379*Observaciones!$F378^1.218</f>
        <v>0</v>
      </c>
      <c r="N379" s="79">
        <f>M379*Constantes!$D$29</f>
        <v>0</v>
      </c>
      <c r="O379" s="79">
        <f t="shared" si="47"/>
        <v>0</v>
      </c>
      <c r="P379" s="16"/>
      <c r="Q379" s="78">
        <v>373</v>
      </c>
      <c r="R379" s="136">
        <f>ETo!$I378*((1-Constantes!$E$19)*ETo!$K378+ETo!$L378)</f>
        <v>4.610465247180179</v>
      </c>
      <c r="S379" s="79">
        <f>MIN(R379*Constantes!$E$17,0.8*(V378+Observaciones!$F378-T379-U379-Constantes!$D$14))</f>
        <v>2.6571567196289356</v>
      </c>
      <c r="T379" s="79">
        <f>IF(Observaciones!$F378&gt;0.05*Constantes!$E$18,((Observaciones!$F378-0.05*Constantes!$E$18)^2)/(Observaciones!$F378+0.95*Constantes!$E$18),0)</f>
        <v>0</v>
      </c>
      <c r="U379" s="79">
        <f>MAX(0,V378+Observaciones!$F378-T379-Constantes!$D$13)</f>
        <v>0</v>
      </c>
      <c r="V379" s="79">
        <f>V378+Observaciones!$F378-T379-S379-U379-W378</f>
        <v>33.094163576035641</v>
      </c>
      <c r="W379" s="79">
        <f>MAX(0,(V379-Constantes!$D$14)*(1-EXP(-Constantes!$D$22)))</f>
        <v>0.8718311694977755</v>
      </c>
      <c r="X379" s="79">
        <f t="shared" si="48"/>
        <v>95.457321572979922</v>
      </c>
      <c r="Y379" s="79">
        <f>MAX(0,(X379-Constantes!$D$13)*(1-EXP(-Constantes!$D$23)))</f>
        <v>0.5119478647284158</v>
      </c>
      <c r="Z379" s="79">
        <f t="shared" si="49"/>
        <v>1.3837790342261913</v>
      </c>
      <c r="AA379" s="79">
        <f>0.0526*T379*Observaciones!$F378^1.218</f>
        <v>0</v>
      </c>
      <c r="AB379" s="79">
        <f>AA379*Constantes!$E$29</f>
        <v>0</v>
      </c>
      <c r="AC379" s="79">
        <f t="shared" si="50"/>
        <v>0</v>
      </c>
      <c r="AD379" s="16"/>
      <c r="AE379" s="78">
        <v>373</v>
      </c>
      <c r="AF379" s="136">
        <f>ETo!$I378*((1-Constantes!$F$19)*ETo!$K378+ETo!$L378)</f>
        <v>4.554596804341366</v>
      </c>
      <c r="AG379" s="79">
        <f>MIN(AF379*Constantes!$F$17,0.8*(AJ378+Observaciones!$F378-AH379-AI379-Constantes!$D$14))</f>
        <v>2.4474945903309315</v>
      </c>
      <c r="AH379" s="79">
        <f>IF(Observaciones!$F378&gt;0.05*Constantes!$F$18,((Observaciones!$F378-0.05*Constantes!$F$18)^2)/(Observaciones!$F378+0.95*Constantes!$F$18),0)</f>
        <v>0</v>
      </c>
      <c r="AI379" s="79">
        <f>MAX(0,AJ378+Observaciones!$F378-AH379-Constantes!$D$13)</f>
        <v>0</v>
      </c>
      <c r="AJ379" s="79">
        <f>AJ378+Observaciones!$F378-AH379-AG379-AI379-AK378</f>
        <v>33.691231245730293</v>
      </c>
      <c r="AK379" s="79">
        <f>MAX(0,(AJ379-Constantes!$D$14)*(1-EXP(-Constantes!$D$22)))</f>
        <v>0.89216948620786318</v>
      </c>
      <c r="AL379" s="79">
        <f t="shared" si="51"/>
        <v>96.202423505880276</v>
      </c>
      <c r="AM379" s="79">
        <f>MAX(0,(AL379-Constantes!$D$13)*(1-EXP(-Constantes!$D$23)))</f>
        <v>0.51928953154273683</v>
      </c>
      <c r="AN379" s="79">
        <f t="shared" si="52"/>
        <v>1.4114590177505999</v>
      </c>
      <c r="AO379" s="79">
        <f>0.0526*AH379*Observaciones!$F378^1.218</f>
        <v>0</v>
      </c>
      <c r="AP379" s="79">
        <f>AO379*Constantes!$F$29</f>
        <v>0</v>
      </c>
      <c r="AQ379" s="79">
        <f t="shared" si="53"/>
        <v>0</v>
      </c>
      <c r="AR379" s="16"/>
      <c r="AS379" s="78">
        <v>373</v>
      </c>
      <c r="AT379" s="79">
        <f>0.0526*Observaciones!$F378^2.218</f>
        <v>0</v>
      </c>
      <c r="AU379" s="79">
        <f>IF(Observaciones!$F378&gt;0.05*$AY$7,((Observaciones!$F378-0.05*$AY$7)^2)/(Observaciones!$F378+0.95*$AY$7),0)</f>
        <v>0</v>
      </c>
      <c r="AV379" s="79">
        <f>0.0526*AU379*Observaciones!$F378^1.218</f>
        <v>0</v>
      </c>
      <c r="AW379" s="30"/>
      <c r="AX379" s="30"/>
      <c r="AY379" s="110"/>
      <c r="AZ379" s="41"/>
    </row>
    <row r="380" spans="2:52" s="3" customFormat="1" x14ac:dyDescent="0.3">
      <c r="B380" s="40"/>
      <c r="C380" s="78">
        <v>374</v>
      </c>
      <c r="D380" s="136">
        <f>ETo!$I379*((1-Constantes!$D$19)*ETo!$K379+ETo!$L379)</f>
        <v>4.2105656228283737</v>
      </c>
      <c r="E380" s="79">
        <f>MIN(D380*Constantes!$D$17,0.8*(H379+Observaciones!$F379-F380-G380-Constantes!$D$14))</f>
        <v>2.1096559269334589</v>
      </c>
      <c r="F380" s="79">
        <f>IF(Observaciones!$F379&gt;0.05*Constantes!$D$18,((Observaciones!$F379-0.05*Constantes!$D$18)^2)/(Observaciones!$F379+0.95*Constantes!$D$18),0)</f>
        <v>0</v>
      </c>
      <c r="G380" s="79">
        <f>MAX(0,H379+Observaciones!$F379-F380-Constantes!$D$13)</f>
        <v>0</v>
      </c>
      <c r="H380" s="79">
        <f>H379+Observaciones!$F379-F380-E380-G380-I379</f>
        <v>31.606868918269278</v>
      </c>
      <c r="I380" s="79">
        <f>MAX(0,(H380-Constantes!$D$14)*(1-EXP(-Constantes!$D$22)))</f>
        <v>0.82116845348378786</v>
      </c>
      <c r="J380" s="79">
        <f t="shared" si="45"/>
        <v>90.261259651566377</v>
      </c>
      <c r="K380" s="79">
        <f>MAX(0,(J380-Constantes!$D$13)*(1-EXP(-Constantes!$D$23)))</f>
        <v>0.46074982901120004</v>
      </c>
      <c r="L380" s="79">
        <f t="shared" si="46"/>
        <v>1.281918282494988</v>
      </c>
      <c r="M380" s="79">
        <f>0.0526*F380*Observaciones!$F379^1.218</f>
        <v>0</v>
      </c>
      <c r="N380" s="79">
        <f>M380*Constantes!$D$29</f>
        <v>0</v>
      </c>
      <c r="O380" s="79">
        <f t="shared" si="47"/>
        <v>0</v>
      </c>
      <c r="P380" s="16"/>
      <c r="Q380" s="78">
        <v>374</v>
      </c>
      <c r="R380" s="136">
        <f>ETo!$I379*((1-Constantes!$E$19)*ETo!$K379+ETo!$L379)</f>
        <v>4.6009426323637417</v>
      </c>
      <c r="S380" s="79">
        <f>MIN(R380*Constantes!$E$17,0.8*(V379+Observaciones!$F379-T380-U380-Constantes!$D$14))</f>
        <v>2.651668535987727</v>
      </c>
      <c r="T380" s="79">
        <f>IF(Observaciones!$F379&gt;0.05*Constantes!$E$18,((Observaciones!$F379-0.05*Constantes!$E$18)^2)/(Observaciones!$F379+0.95*Constantes!$E$18),0)</f>
        <v>0</v>
      </c>
      <c r="U380" s="79">
        <f>MAX(0,V379+Observaciones!$F379-T380-Constantes!$D$13)</f>
        <v>0</v>
      </c>
      <c r="V380" s="79">
        <f>V379+Observaciones!$F379-T380-S380-U380-W379</f>
        <v>29.570663870550138</v>
      </c>
      <c r="W380" s="79">
        <f>MAX(0,(V380-Constantes!$D$14)*(1-EXP(-Constantes!$D$22)))</f>
        <v>0.75180783449671396</v>
      </c>
      <c r="X380" s="79">
        <f t="shared" si="48"/>
        <v>94.945373708251509</v>
      </c>
      <c r="Y380" s="79">
        <f>MAX(0,(X380-Constantes!$D$13)*(1-EXP(-Constantes!$D$23)))</f>
        <v>0.50690352048076548</v>
      </c>
      <c r="Z380" s="79">
        <f t="shared" si="49"/>
        <v>1.2587113549774793</v>
      </c>
      <c r="AA380" s="79">
        <f>0.0526*T380*Observaciones!$F379^1.218</f>
        <v>0</v>
      </c>
      <c r="AB380" s="79">
        <f>AA380*Constantes!$E$29</f>
        <v>0</v>
      </c>
      <c r="AC380" s="79">
        <f t="shared" si="50"/>
        <v>0</v>
      </c>
      <c r="AD380" s="16"/>
      <c r="AE380" s="78">
        <v>374</v>
      </c>
      <c r="AF380" s="136">
        <f>ETo!$I379*((1-Constantes!$F$19)*ETo!$K379+ETo!$L379)</f>
        <v>4.5451744881444034</v>
      </c>
      <c r="AG380" s="79">
        <f>MIN(AF380*Constantes!$F$17,0.8*(AJ379+Observaciones!$F379-AH380-AI380-Constantes!$D$14))</f>
        <v>2.442431339090235</v>
      </c>
      <c r="AH380" s="79">
        <f>IF(Observaciones!$F379&gt;0.05*Constantes!$F$18,((Observaciones!$F379-0.05*Constantes!$F$18)^2)/(Observaciones!$F379+0.95*Constantes!$F$18),0)</f>
        <v>0</v>
      </c>
      <c r="AI380" s="79">
        <f>MAX(0,AJ379+Observaciones!$F379-AH380-Constantes!$D$13)</f>
        <v>0</v>
      </c>
      <c r="AJ380" s="79">
        <f>AJ379+Observaciones!$F379-AH380-AG380-AI380-AK379</f>
        <v>30.356630420432197</v>
      </c>
      <c r="AK380" s="79">
        <f>MAX(0,(AJ380-Constantes!$D$14)*(1-EXP(-Constantes!$D$22)))</f>
        <v>0.77858074052797033</v>
      </c>
      <c r="AL380" s="79">
        <f t="shared" si="51"/>
        <v>95.683133974337537</v>
      </c>
      <c r="AM380" s="79">
        <f>MAX(0,(AL380-Constantes!$D$13)*(1-EXP(-Constantes!$D$23)))</f>
        <v>0.51417284810331609</v>
      </c>
      <c r="AN380" s="79">
        <f t="shared" si="52"/>
        <v>1.2927535886312864</v>
      </c>
      <c r="AO380" s="79">
        <f>0.0526*AH380*Observaciones!$F379^1.218</f>
        <v>0</v>
      </c>
      <c r="AP380" s="79">
        <f>AO380*Constantes!$F$29</f>
        <v>0</v>
      </c>
      <c r="AQ380" s="79">
        <f t="shared" si="53"/>
        <v>0</v>
      </c>
      <c r="AR380" s="16"/>
      <c r="AS380" s="78">
        <v>374</v>
      </c>
      <c r="AT380" s="79">
        <f>0.0526*Observaciones!$F379^2.218</f>
        <v>0</v>
      </c>
      <c r="AU380" s="79">
        <f>IF(Observaciones!$F379&gt;0.05*$AY$7,((Observaciones!$F379-0.05*$AY$7)^2)/(Observaciones!$F379+0.95*$AY$7),0)</f>
        <v>0</v>
      </c>
      <c r="AV380" s="79">
        <f>0.0526*AU380*Observaciones!$F379^1.218</f>
        <v>0</v>
      </c>
      <c r="AW380" s="30"/>
      <c r="AX380" s="30"/>
      <c r="AY380" s="110"/>
      <c r="AZ380" s="41"/>
    </row>
    <row r="381" spans="2:52" s="3" customFormat="1" x14ac:dyDescent="0.3">
      <c r="B381" s="40"/>
      <c r="C381" s="78">
        <v>375</v>
      </c>
      <c r="D381" s="136">
        <f>ETo!$I380*((1-Constantes!$D$19)*ETo!$K380+ETo!$L380)</f>
        <v>4.214808324886433</v>
      </c>
      <c r="E381" s="79">
        <f>MIN(D381*Constantes!$D$17,0.8*(H380+Observaciones!$F380-F381-G381-Constantes!$D$14))</f>
        <v>2.1117816844550781</v>
      </c>
      <c r="F381" s="79">
        <f>IF(Observaciones!$F380&gt;0.05*Constantes!$D$18,((Observaciones!$F380-0.05*Constantes!$D$18)^2)/(Observaciones!$F380+0.95*Constantes!$D$18),0)</f>
        <v>0</v>
      </c>
      <c r="G381" s="79">
        <f>MAX(0,H380+Observaciones!$F380-F381-Constantes!$D$13)</f>
        <v>0</v>
      </c>
      <c r="H381" s="79">
        <f>H380+Observaciones!$F380-F381-E381-G381-I380</f>
        <v>28.773918780330412</v>
      </c>
      <c r="I381" s="79">
        <f>MAX(0,(H381-Constantes!$D$14)*(1-EXP(-Constantes!$D$22)))</f>
        <v>0.72466777181272501</v>
      </c>
      <c r="J381" s="79">
        <f t="shared" si="45"/>
        <v>89.800509822555171</v>
      </c>
      <c r="K381" s="79">
        <f>MAX(0,(J381-Constantes!$D$13)*(1-EXP(-Constantes!$D$23)))</f>
        <v>0.45620995120389329</v>
      </c>
      <c r="L381" s="79">
        <f t="shared" si="46"/>
        <v>1.1808777230166183</v>
      </c>
      <c r="M381" s="79">
        <f>0.0526*F381*Observaciones!$F380^1.218</f>
        <v>0</v>
      </c>
      <c r="N381" s="79">
        <f>M381*Constantes!$D$29</f>
        <v>0</v>
      </c>
      <c r="O381" s="79">
        <f t="shared" si="47"/>
        <v>0</v>
      </c>
      <c r="P381" s="16"/>
      <c r="Q381" s="78">
        <v>375</v>
      </c>
      <c r="R381" s="136">
        <f>ETo!$I380*((1-Constantes!$E$19)*ETo!$K380+ETo!$L380)</f>
        <v>4.6055252623655258</v>
      </c>
      <c r="S381" s="79">
        <f>MIN(R381*Constantes!$E$17,0.8*(V380+Observaciones!$F380-T381-U381-Constantes!$D$14))</f>
        <v>2.6543096503764021</v>
      </c>
      <c r="T381" s="79">
        <f>IF(Observaciones!$F380&gt;0.05*Constantes!$E$18,((Observaciones!$F380-0.05*Constantes!$E$18)^2)/(Observaciones!$F380+0.95*Constantes!$E$18),0)</f>
        <v>0</v>
      </c>
      <c r="U381" s="79">
        <f>MAX(0,V380+Observaciones!$F380-T381-Constantes!$D$13)</f>
        <v>0</v>
      </c>
      <c r="V381" s="79">
        <f>V380+Observaciones!$F380-T381-S381-U381-W380</f>
        <v>26.264546385677026</v>
      </c>
      <c r="W381" s="79">
        <f>MAX(0,(V381-Constantes!$D$14)*(1-EXP(-Constantes!$D$22)))</f>
        <v>0.63918933595617955</v>
      </c>
      <c r="X381" s="79">
        <f t="shared" si="48"/>
        <v>94.438470187770747</v>
      </c>
      <c r="Y381" s="79">
        <f>MAX(0,(X381-Constantes!$D$13)*(1-EXP(-Constantes!$D$23)))</f>
        <v>0.50190887935845641</v>
      </c>
      <c r="Z381" s="79">
        <f t="shared" si="49"/>
        <v>1.1410982153146358</v>
      </c>
      <c r="AA381" s="79">
        <f>0.0526*T381*Observaciones!$F380^1.218</f>
        <v>0</v>
      </c>
      <c r="AB381" s="79">
        <f>AA381*Constantes!$E$29</f>
        <v>0</v>
      </c>
      <c r="AC381" s="79">
        <f t="shared" si="50"/>
        <v>0</v>
      </c>
      <c r="AD381" s="16"/>
      <c r="AE381" s="78">
        <v>375</v>
      </c>
      <c r="AF381" s="136">
        <f>ETo!$I380*((1-Constantes!$F$19)*ETo!$K380+ETo!$L380)</f>
        <v>4.5497085570113702</v>
      </c>
      <c r="AG381" s="79">
        <f>MIN(AF381*Constantes!$F$17,0.8*(AJ380+Observaciones!$F380-AH381-AI381-Constantes!$D$14))</f>
        <v>2.4448678026238482</v>
      </c>
      <c r="AH381" s="79">
        <f>IF(Observaciones!$F380&gt;0.05*Constantes!$F$18,((Observaciones!$F380-0.05*Constantes!$F$18)^2)/(Observaciones!$F380+0.95*Constantes!$F$18),0)</f>
        <v>0</v>
      </c>
      <c r="AI381" s="79">
        <f>MAX(0,AJ380+Observaciones!$F380-AH381-Constantes!$D$13)</f>
        <v>0</v>
      </c>
      <c r="AJ381" s="79">
        <f>AJ380+Observaciones!$F380-AH381-AG381-AI381-AK380</f>
        <v>27.23318187728038</v>
      </c>
      <c r="AK381" s="79">
        <f>MAX(0,(AJ381-Constantes!$D$14)*(1-EXP(-Constantes!$D$22)))</f>
        <v>0.67218461673387664</v>
      </c>
      <c r="AL381" s="79">
        <f t="shared" si="51"/>
        <v>95.168961126234223</v>
      </c>
      <c r="AM381" s="79">
        <f>MAX(0,(AL381-Constantes!$D$13)*(1-EXP(-Constantes!$D$23)))</f>
        <v>0.50910658056452307</v>
      </c>
      <c r="AN381" s="79">
        <f t="shared" si="52"/>
        <v>1.1812911972983997</v>
      </c>
      <c r="AO381" s="79">
        <f>0.0526*AH381*Observaciones!$F380^1.218</f>
        <v>0</v>
      </c>
      <c r="AP381" s="79">
        <f>AO381*Constantes!$F$29</f>
        <v>0</v>
      </c>
      <c r="AQ381" s="79">
        <f t="shared" si="53"/>
        <v>0</v>
      </c>
      <c r="AR381" s="16"/>
      <c r="AS381" s="78">
        <v>375</v>
      </c>
      <c r="AT381" s="79">
        <f>0.0526*Observaciones!$F380^2.218</f>
        <v>3.1840930012055863E-4</v>
      </c>
      <c r="AU381" s="79">
        <f>IF(Observaciones!$F380&gt;0.05*$AY$7,((Observaciones!$F380-0.05*$AY$7)^2)/(Observaciones!$F380+0.95*$AY$7),0)</f>
        <v>0</v>
      </c>
      <c r="AV381" s="79">
        <f>0.0526*AU381*Observaciones!$F380^1.218</f>
        <v>0</v>
      </c>
      <c r="AW381" s="30"/>
      <c r="AX381" s="30"/>
      <c r="AY381" s="110"/>
      <c r="AZ381" s="41"/>
    </row>
    <row r="382" spans="2:52" s="3" customFormat="1" x14ac:dyDescent="0.3">
      <c r="B382" s="40"/>
      <c r="C382" s="78">
        <v>376</v>
      </c>
      <c r="D382" s="136">
        <f>ETo!$I381*((1-Constantes!$D$19)*ETo!$K381+ETo!$L381)</f>
        <v>4.1361223857099638</v>
      </c>
      <c r="E382" s="79">
        <f>MIN(D382*Constantes!$D$17,0.8*(H381+Observaciones!$F381-F382-G382-Constantes!$D$14))</f>
        <v>2.0723569912380997</v>
      </c>
      <c r="F382" s="79">
        <f>IF(Observaciones!$F381&gt;0.05*Constantes!$D$18,((Observaciones!$F381-0.05*Constantes!$D$18)^2)/(Observaciones!$F381+0.95*Constantes!$D$18),0)</f>
        <v>0</v>
      </c>
      <c r="G382" s="79">
        <f>MAX(0,H381+Observaciones!$F381-F382-Constantes!$D$13)</f>
        <v>0</v>
      </c>
      <c r="H382" s="79">
        <f>H381+Observaciones!$F381-F382-E382-G382-I381</f>
        <v>28.876894017279586</v>
      </c>
      <c r="I382" s="79">
        <f>MAX(0,(H382-Constantes!$D$14)*(1-EXP(-Constantes!$D$22)))</f>
        <v>0.72817548641304775</v>
      </c>
      <c r="J382" s="79">
        <f t="shared" si="45"/>
        <v>89.344299871351282</v>
      </c>
      <c r="K382" s="79">
        <f>MAX(0,(J382-Constantes!$D$13)*(1-EXP(-Constantes!$D$23)))</f>
        <v>0.45171480589393675</v>
      </c>
      <c r="L382" s="79">
        <f t="shared" si="46"/>
        <v>1.1798902923069845</v>
      </c>
      <c r="M382" s="79">
        <f>0.0526*F382*Observaciones!$F381^1.218</f>
        <v>0</v>
      </c>
      <c r="N382" s="79">
        <f>M382*Constantes!$D$29</f>
        <v>0</v>
      </c>
      <c r="O382" s="79">
        <f t="shared" si="47"/>
        <v>0</v>
      </c>
      <c r="P382" s="16"/>
      <c r="Q382" s="78">
        <v>376</v>
      </c>
      <c r="R382" s="136">
        <f>ETo!$I381*((1-Constantes!$E$19)*ETo!$K381+ETo!$L381)</f>
        <v>4.5204898746109698</v>
      </c>
      <c r="S382" s="79">
        <f>MIN(R382*Constantes!$E$17,0.8*(V381+Observaciones!$F381-T382-U382-Constantes!$D$14))</f>
        <v>2.6053010710109108</v>
      </c>
      <c r="T382" s="79">
        <f>IF(Observaciones!$F381&gt;0.05*Constantes!$E$18,((Observaciones!$F381-0.05*Constantes!$E$18)^2)/(Observaciones!$F381+0.95*Constantes!$E$18),0)</f>
        <v>0</v>
      </c>
      <c r="U382" s="79">
        <f>MAX(0,V381+Observaciones!$F381-T382-Constantes!$D$13)</f>
        <v>0</v>
      </c>
      <c r="V382" s="79">
        <f>V381+Observaciones!$F381-T382-S382-U382-W381</f>
        <v>25.920055978709936</v>
      </c>
      <c r="W382" s="79">
        <f>MAX(0,(V382-Constantes!$D$14)*(1-EXP(-Constantes!$D$22)))</f>
        <v>0.62745472804470648</v>
      </c>
      <c r="X382" s="79">
        <f t="shared" si="48"/>
        <v>93.936561308412294</v>
      </c>
      <c r="Y382" s="79">
        <f>MAX(0,(X382-Constantes!$D$13)*(1-EXP(-Constantes!$D$23)))</f>
        <v>0.49696345162475619</v>
      </c>
      <c r="Z382" s="79">
        <f t="shared" si="49"/>
        <v>1.1244181796694628</v>
      </c>
      <c r="AA382" s="79">
        <f>0.0526*T382*Observaciones!$F381^1.218</f>
        <v>0</v>
      </c>
      <c r="AB382" s="79">
        <f>AA382*Constantes!$E$29</f>
        <v>0</v>
      </c>
      <c r="AC382" s="79">
        <f t="shared" si="50"/>
        <v>0</v>
      </c>
      <c r="AD382" s="16"/>
      <c r="AE382" s="78">
        <v>376</v>
      </c>
      <c r="AF382" s="136">
        <f>ETo!$I381*((1-Constantes!$F$19)*ETo!$K381+ETo!$L381)</f>
        <v>4.4655802333393977</v>
      </c>
      <c r="AG382" s="79">
        <f>MIN(AF382*Constantes!$F$17,0.8*(AJ381+Observaciones!$F381-AH382-AI382-Constantes!$D$14))</f>
        <v>2.3996599333159661</v>
      </c>
      <c r="AH382" s="79">
        <f>IF(Observaciones!$F381&gt;0.05*Constantes!$F$18,((Observaciones!$F381-0.05*Constantes!$F$18)^2)/(Observaciones!$F381+0.95*Constantes!$F$18),0)</f>
        <v>0</v>
      </c>
      <c r="AI382" s="79">
        <f>MAX(0,AJ381+Observaciones!$F381-AH382-Constantes!$D$13)</f>
        <v>0</v>
      </c>
      <c r="AJ382" s="79">
        <f>AJ381+Observaciones!$F381-AH382-AG382-AI382-AK381</f>
        <v>27.061337327230536</v>
      </c>
      <c r="AK382" s="79">
        <f>MAX(0,(AJ382-Constantes!$D$14)*(1-EXP(-Constantes!$D$22)))</f>
        <v>0.66633096050492091</v>
      </c>
      <c r="AL382" s="79">
        <f t="shared" si="51"/>
        <v>94.659854545669702</v>
      </c>
      <c r="AM382" s="79">
        <f>MAX(0,(AL382-Constantes!$D$13)*(1-EXP(-Constantes!$D$23)))</f>
        <v>0.50409023216648063</v>
      </c>
      <c r="AN382" s="79">
        <f t="shared" si="52"/>
        <v>1.1704211926714017</v>
      </c>
      <c r="AO382" s="79">
        <f>0.0526*AH382*Observaciones!$F381^1.218</f>
        <v>0</v>
      </c>
      <c r="AP382" s="79">
        <f>AO382*Constantes!$F$29</f>
        <v>0</v>
      </c>
      <c r="AQ382" s="79">
        <f t="shared" si="53"/>
        <v>0</v>
      </c>
      <c r="AR382" s="16"/>
      <c r="AS382" s="78">
        <v>376</v>
      </c>
      <c r="AT382" s="79">
        <f>0.0526*Observaciones!$F381^2.218</f>
        <v>0.55793615283547093</v>
      </c>
      <c r="AU382" s="79">
        <f>IF(Observaciones!$F381&gt;0.05*$AY$7,((Observaciones!$F381-0.05*$AY$7)^2)/(Observaciones!$F381+0.95*$AY$7),0)</f>
        <v>3.8113841217814838E-2</v>
      </c>
      <c r="AV382" s="79">
        <f>0.0526*AU382*Observaciones!$F381^1.218</f>
        <v>7.3327896340860729E-3</v>
      </c>
      <c r="AW382" s="30"/>
      <c r="AX382" s="30"/>
      <c r="AY382" s="110"/>
      <c r="AZ382" s="41"/>
    </row>
    <row r="383" spans="2:52" s="3" customFormat="1" x14ac:dyDescent="0.3">
      <c r="B383" s="40"/>
      <c r="C383" s="78">
        <v>377</v>
      </c>
      <c r="D383" s="136">
        <f>ETo!$I382*((1-Constantes!$D$19)*ETo!$K382+ETo!$L382)</f>
        <v>4.0574169350428617</v>
      </c>
      <c r="E383" s="79">
        <f>MIN(D383*Constantes!$D$17,0.8*(H382+Observaciones!$F382-F383-G383-Constantes!$D$14))</f>
        <v>2.0329225220110683</v>
      </c>
      <c r="F383" s="79">
        <f>IF(Observaciones!$F382&gt;0.05*Constantes!$D$18,((Observaciones!$F382-0.05*Constantes!$D$18)^2)/(Observaciones!$F382+0.95*Constantes!$D$18),0)</f>
        <v>2.5260118750002478</v>
      </c>
      <c r="G383" s="79">
        <f>MAX(0,H382+Observaciones!$F382-F383-Constantes!$D$13)</f>
        <v>0.55088214227933463</v>
      </c>
      <c r="H383" s="79">
        <f>H382+Observaciones!$F382-F383-E383-G383-I382</f>
        <v>40.738901991575879</v>
      </c>
      <c r="I383" s="79">
        <f>MAX(0,(H383-Constantes!$D$14)*(1-EXP(-Constantes!$D$22)))</f>
        <v>1.1322390243403353</v>
      </c>
      <c r="J383" s="79">
        <f t="shared" si="45"/>
        <v>89.443467207736674</v>
      </c>
      <c r="K383" s="79">
        <f>MAX(0,(J383-Constantes!$D$13)*(1-EXP(-Constantes!$D$23)))</f>
        <v>0.45269192527916136</v>
      </c>
      <c r="L383" s="79">
        <f t="shared" si="46"/>
        <v>4.1109428246197446</v>
      </c>
      <c r="M383" s="79">
        <f>0.0526*F383*Observaciones!$F382^1.218</f>
        <v>4.3999989258338807</v>
      </c>
      <c r="N383" s="79">
        <f>M383*Constantes!$D$29</f>
        <v>6.5300392149678532E-2</v>
      </c>
      <c r="O383" s="79">
        <f t="shared" si="47"/>
        <v>1588.452939763732</v>
      </c>
      <c r="P383" s="16"/>
      <c r="Q383" s="78">
        <v>377</v>
      </c>
      <c r="R383" s="136">
        <f>ETo!$I382*((1-Constantes!$E$19)*ETo!$K382+ETo!$L382)</f>
        <v>4.4352803832377914</v>
      </c>
      <c r="S383" s="79">
        <f>MIN(R383*Constantes!$E$17,0.8*(V382+Observaciones!$F382-T383-U383-Constantes!$D$14))</f>
        <v>2.5561921502318454</v>
      </c>
      <c r="T383" s="79">
        <f>IF(Observaciones!$F382&gt;0.05*Constantes!$E$18,((Observaciones!$F382-0.05*Constantes!$E$18)^2)/(Observaciones!$F382+0.95*Constantes!$E$18),0)</f>
        <v>0.19512990050478063</v>
      </c>
      <c r="U383" s="79">
        <f>MAX(0,V382+Observaciones!$F382-T383-Constantes!$D$13)</f>
        <v>0</v>
      </c>
      <c r="V383" s="79">
        <f>V382+Observaciones!$F382-T383-S383-U383-W382</f>
        <v>40.241279199928606</v>
      </c>
      <c r="W383" s="79">
        <f>MAX(0,(V383-Constantes!$D$14)*(1-EXP(-Constantes!$D$22)))</f>
        <v>1.1152881652461624</v>
      </c>
      <c r="X383" s="79">
        <f t="shared" si="48"/>
        <v>93.439597856787543</v>
      </c>
      <c r="Y383" s="79">
        <f>MAX(0,(X383-Constantes!$D$13)*(1-EXP(-Constantes!$D$23)))</f>
        <v>0.49206675236842534</v>
      </c>
      <c r="Z383" s="79">
        <f t="shared" si="49"/>
        <v>1.8024848181193684</v>
      </c>
      <c r="AA383" s="79">
        <f>0.0526*T383*Observaciones!$F382^1.218</f>
        <v>0.33989204924819388</v>
      </c>
      <c r="AB383" s="79">
        <f>AA383*Constantes!$E$29</f>
        <v>1.1363036262931592E-3</v>
      </c>
      <c r="AC383" s="79">
        <f t="shared" si="50"/>
        <v>63.040954069101517</v>
      </c>
      <c r="AD383" s="16"/>
      <c r="AE383" s="78">
        <v>377</v>
      </c>
      <c r="AF383" s="136">
        <f>ETo!$I382*((1-Constantes!$F$19)*ETo!$K382+ETo!$L382)</f>
        <v>4.3812998906385152</v>
      </c>
      <c r="AG383" s="79">
        <f>MIN(AF383*Constantes!$F$17,0.8*(AJ382+Observaciones!$F382-AH383-AI383-Constantes!$D$14))</f>
        <v>2.3543703738460633</v>
      </c>
      <c r="AH383" s="79">
        <f>IF(Observaciones!$F382&gt;0.05*Constantes!$F$18,((Observaciones!$F382-0.05*Constantes!$F$18)^2)/(Observaciones!$F382+0.95*Constantes!$F$18),0)</f>
        <v>0.71924957680637047</v>
      </c>
      <c r="AI383" s="79">
        <f>MAX(0,AJ382+Observaciones!$F382-AH383-Constantes!$D$13)</f>
        <v>0.5420877504241659</v>
      </c>
      <c r="AJ383" s="79">
        <f>AJ382+Observaciones!$F382-AH383-AG383-AI383-AK382</f>
        <v>40.479298665649011</v>
      </c>
      <c r="AK383" s="79">
        <f>MAX(0,(AJ383-Constantes!$D$14)*(1-EXP(-Constantes!$D$22)))</f>
        <v>1.1233959820359463</v>
      </c>
      <c r="AL383" s="79">
        <f t="shared" si="51"/>
        <v>94.6978520639274</v>
      </c>
      <c r="AM383" s="79">
        <f>MAX(0,(AL383-Constantes!$D$13)*(1-EXP(-Constantes!$D$23)))</f>
        <v>0.50446463076417747</v>
      </c>
      <c r="AN383" s="79">
        <f t="shared" si="52"/>
        <v>2.3471101896064943</v>
      </c>
      <c r="AO383" s="79">
        <f>0.0526*AH383*Observaciones!$F382^1.218</f>
        <v>1.2528434235306962</v>
      </c>
      <c r="AP383" s="79">
        <f>AO383*Constantes!$F$29</f>
        <v>1.0764629846204731E-2</v>
      </c>
      <c r="AQ383" s="79">
        <f t="shared" si="53"/>
        <v>458.63333957957377</v>
      </c>
      <c r="AR383" s="16"/>
      <c r="AS383" s="78">
        <v>377</v>
      </c>
      <c r="AT383" s="79">
        <f>0.0526*Observaciones!$F382^2.218</f>
        <v>30.831201451597327</v>
      </c>
      <c r="AU383" s="79">
        <f>IF(Observaciones!$F382&gt;0.05*$AY$7,((Observaciones!$F382-0.05*$AY$7)^2)/(Observaciones!$F382+0.95*$AY$7),0)</f>
        <v>5.0387337399867729</v>
      </c>
      <c r="AV383" s="79">
        <f>0.0526*AU383*Observaciones!$F382^1.218</f>
        <v>8.7768483049995769</v>
      </c>
      <c r="AW383" s="30"/>
      <c r="AX383" s="30"/>
      <c r="AY383" s="110"/>
      <c r="AZ383" s="41"/>
    </row>
    <row r="384" spans="2:52" s="3" customFormat="1" x14ac:dyDescent="0.3">
      <c r="B384" s="40"/>
      <c r="C384" s="78">
        <v>378</v>
      </c>
      <c r="D384" s="136">
        <f>ETo!$I383*((1-Constantes!$D$19)*ETo!$K383+ETo!$L383)</f>
        <v>4.1880518466095795</v>
      </c>
      <c r="E384" s="79">
        <f>MIN(D384*Constantes!$D$17,0.8*(H383+Observaciones!$F383-F384-G384-Constantes!$D$14))</f>
        <v>2.0983756558981086</v>
      </c>
      <c r="F384" s="79">
        <f>IF(Observaciones!$F383&gt;0.05*Constantes!$D$18,((Observaciones!$F383-0.05*Constantes!$D$18)^2)/(Observaciones!$F383+0.95*Constantes!$D$18),0)</f>
        <v>0</v>
      </c>
      <c r="G384" s="79">
        <f>MAX(0,H383+Observaciones!$F383-F384-Constantes!$D$13)</f>
        <v>0</v>
      </c>
      <c r="H384" s="79">
        <f>H383+Observaciones!$F383-F384-E384-G384-I383</f>
        <v>37.908287311337432</v>
      </c>
      <c r="I384" s="79">
        <f>MAX(0,(H384-Constantes!$D$14)*(1-EXP(-Constantes!$D$22)))</f>
        <v>1.0358178969321894</v>
      </c>
      <c r="J384" s="79">
        <f t="shared" si="45"/>
        <v>88.99077528245752</v>
      </c>
      <c r="K384" s="79">
        <f>MAX(0,(J384-Constantes!$D$13)*(1-EXP(-Constantes!$D$23)))</f>
        <v>0.44823144391656966</v>
      </c>
      <c r="L384" s="79">
        <f t="shared" si="46"/>
        <v>1.4840493408487592</v>
      </c>
      <c r="M384" s="79">
        <f>0.0526*F384*Observaciones!$F383^1.218</f>
        <v>0</v>
      </c>
      <c r="N384" s="79">
        <f>M384*Constantes!$D$29</f>
        <v>0</v>
      </c>
      <c r="O384" s="79">
        <f t="shared" si="47"/>
        <v>0</v>
      </c>
      <c r="P384" s="16"/>
      <c r="Q384" s="78">
        <v>378</v>
      </c>
      <c r="R384" s="136">
        <f>ETo!$I383*((1-Constantes!$E$19)*ETo!$K383+ETo!$L383)</f>
        <v>4.5766338023611119</v>
      </c>
      <c r="S384" s="79">
        <f>MIN(R384*Constantes!$E$17,0.8*(V383+Observaciones!$F383-T384-U384-Constantes!$D$14))</f>
        <v>2.6376585895886495</v>
      </c>
      <c r="T384" s="79">
        <f>IF(Observaciones!$F383&gt;0.05*Constantes!$E$18,((Observaciones!$F383-0.05*Constantes!$E$18)^2)/(Observaciones!$F383+0.95*Constantes!$E$18),0)</f>
        <v>0</v>
      </c>
      <c r="U384" s="79">
        <f>MAX(0,V383+Observaciones!$F383-T384-Constantes!$D$13)</f>
        <v>0</v>
      </c>
      <c r="V384" s="79">
        <f>V383+Observaciones!$F383-T384-S384-U384-W383</f>
        <v>36.888332445093795</v>
      </c>
      <c r="W384" s="79">
        <f>MAX(0,(V384-Constantes!$D$14)*(1-EXP(-Constantes!$D$22)))</f>
        <v>1.001074489856963</v>
      </c>
      <c r="X384" s="79">
        <f t="shared" si="48"/>
        <v>92.947531104419113</v>
      </c>
      <c r="Y384" s="79">
        <f>MAX(0,(X384-Constantes!$D$13)*(1-EXP(-Constantes!$D$23)))</f>
        <v>0.4872183014561699</v>
      </c>
      <c r="Z384" s="79">
        <f t="shared" si="49"/>
        <v>1.488292791313133</v>
      </c>
      <c r="AA384" s="79">
        <f>0.0526*T384*Observaciones!$F383^1.218</f>
        <v>0</v>
      </c>
      <c r="AB384" s="79">
        <f>AA384*Constantes!$E$29</f>
        <v>0</v>
      </c>
      <c r="AC384" s="79">
        <f t="shared" si="50"/>
        <v>0</v>
      </c>
      <c r="AD384" s="16"/>
      <c r="AE384" s="78">
        <v>378</v>
      </c>
      <c r="AF384" s="136">
        <f>ETo!$I383*((1-Constantes!$F$19)*ETo!$K383+ETo!$L383)</f>
        <v>4.5211220943966079</v>
      </c>
      <c r="AG384" s="79">
        <f>MIN(AF384*Constantes!$F$17,0.8*(AJ383+Observaciones!$F383-AH384-AI384-Constantes!$D$14))</f>
        <v>2.4295063522887412</v>
      </c>
      <c r="AH384" s="79">
        <f>IF(Observaciones!$F383&gt;0.05*Constantes!$F$18,((Observaciones!$F383-0.05*Constantes!$F$18)^2)/(Observaciones!$F383+0.95*Constantes!$F$18),0)</f>
        <v>0</v>
      </c>
      <c r="AI384" s="79">
        <f>MAX(0,AJ383+Observaciones!$F383-AH384-Constantes!$D$13)</f>
        <v>0</v>
      </c>
      <c r="AJ384" s="79">
        <f>AJ383+Observaciones!$F383-AH384-AG384-AI384-AK383</f>
        <v>37.326396331324325</v>
      </c>
      <c r="AK384" s="79">
        <f>MAX(0,(AJ384-Constantes!$D$14)*(1-EXP(-Constantes!$D$22)))</f>
        <v>1.0159965539874238</v>
      </c>
      <c r="AL384" s="79">
        <f t="shared" si="51"/>
        <v>94.193387433163224</v>
      </c>
      <c r="AM384" s="79">
        <f>MAX(0,(AL384-Constantes!$D$13)*(1-EXP(-Constantes!$D$23)))</f>
        <v>0.49949402060314418</v>
      </c>
      <c r="AN384" s="79">
        <f t="shared" si="52"/>
        <v>1.515490574590568</v>
      </c>
      <c r="AO384" s="79">
        <f>0.0526*AH384*Observaciones!$F383^1.218</f>
        <v>0</v>
      </c>
      <c r="AP384" s="79">
        <f>AO384*Constantes!$F$29</f>
        <v>0</v>
      </c>
      <c r="AQ384" s="79">
        <f t="shared" si="53"/>
        <v>0</v>
      </c>
      <c r="AR384" s="16"/>
      <c r="AS384" s="78">
        <v>378</v>
      </c>
      <c r="AT384" s="79">
        <f>0.0526*Observaciones!$F383^2.218</f>
        <v>6.8921513346888582E-3</v>
      </c>
      <c r="AU384" s="79">
        <f>IF(Observaciones!$F383&gt;0.05*$AY$7,((Observaciones!$F383-0.05*$AY$7)^2)/(Observaciones!$F383+0.95*$AY$7),0)</f>
        <v>0</v>
      </c>
      <c r="AV384" s="79">
        <f>0.0526*AU384*Observaciones!$F383^1.218</f>
        <v>0</v>
      </c>
      <c r="AW384" s="30"/>
      <c r="AX384" s="30"/>
      <c r="AY384" s="110"/>
      <c r="AZ384" s="41"/>
    </row>
    <row r="385" spans="2:52" s="3" customFormat="1" x14ac:dyDescent="0.3">
      <c r="B385" s="40"/>
      <c r="C385" s="78">
        <v>379</v>
      </c>
      <c r="D385" s="136">
        <f>ETo!$I384*((1-Constantes!$D$19)*ETo!$K384+ETo!$L384)</f>
        <v>4.1790509918938312</v>
      </c>
      <c r="E385" s="79">
        <f>MIN(D385*Constantes!$D$17,0.8*(H384+Observaciones!$F384-F385-G385-Constantes!$D$14))</f>
        <v>2.093865880205362</v>
      </c>
      <c r="F385" s="79">
        <f>IF(Observaciones!$F384&gt;0.05*Constantes!$D$18,((Observaciones!$F384-0.05*Constantes!$D$18)^2)/(Observaciones!$F384+0.95*Constantes!$D$18),0)</f>
        <v>0</v>
      </c>
      <c r="G385" s="79">
        <f>MAX(0,H384+Observaciones!$F384-F385-Constantes!$D$13)</f>
        <v>0</v>
      </c>
      <c r="H385" s="79">
        <f>H384+Observaciones!$F384-F385-E385-G385-I384</f>
        <v>35.17860353419988</v>
      </c>
      <c r="I385" s="79">
        <f>MAX(0,(H385-Constantes!$D$14)*(1-EXP(-Constantes!$D$22)))</f>
        <v>0.94283484660859085</v>
      </c>
      <c r="J385" s="79">
        <f t="shared" si="45"/>
        <v>88.542543838540951</v>
      </c>
      <c r="K385" s="79">
        <f>MAX(0,(J385-Constantes!$D$13)*(1-EXP(-Constantes!$D$23)))</f>
        <v>0.44381491273924745</v>
      </c>
      <c r="L385" s="79">
        <f t="shared" si="46"/>
        <v>1.3866497593478382</v>
      </c>
      <c r="M385" s="79">
        <f>0.0526*F385*Observaciones!$F384^1.218</f>
        <v>0</v>
      </c>
      <c r="N385" s="79">
        <f>M385*Constantes!$D$29</f>
        <v>0</v>
      </c>
      <c r="O385" s="79">
        <f t="shared" si="47"/>
        <v>0</v>
      </c>
      <c r="P385" s="16"/>
      <c r="Q385" s="78">
        <v>379</v>
      </c>
      <c r="R385" s="136">
        <f>ETo!$I384*((1-Constantes!$E$19)*ETo!$K384+ETo!$L384)</f>
        <v>4.5669118660933519</v>
      </c>
      <c r="S385" s="79">
        <f>MIN(R385*Constantes!$E$17,0.8*(V384+Observaciones!$F384-T385-U385-Constantes!$D$14))</f>
        <v>2.6320555307005074</v>
      </c>
      <c r="T385" s="79">
        <f>IF(Observaciones!$F384&gt;0.05*Constantes!$E$18,((Observaciones!$F384-0.05*Constantes!$E$18)^2)/(Observaciones!$F384+0.95*Constantes!$E$18),0)</f>
        <v>0</v>
      </c>
      <c r="U385" s="79">
        <f>MAX(0,V384+Observaciones!$F384-T385-Constantes!$D$13)</f>
        <v>0</v>
      </c>
      <c r="V385" s="79">
        <f>V384+Observaciones!$F384-T385-S385-U385-W384</f>
        <v>33.655202424536327</v>
      </c>
      <c r="W385" s="79">
        <f>MAX(0,(V385-Constantes!$D$14)*(1-EXP(-Constantes!$D$22)))</f>
        <v>0.89094221229348636</v>
      </c>
      <c r="X385" s="79">
        <f t="shared" si="48"/>
        <v>92.460312802962946</v>
      </c>
      <c r="Y385" s="79">
        <f>MAX(0,(X385-Constantes!$D$13)*(1-EXP(-Constantes!$D$23)))</f>
        <v>0.48241762348556405</v>
      </c>
      <c r="Z385" s="79">
        <f t="shared" si="49"/>
        <v>1.3733598357790504</v>
      </c>
      <c r="AA385" s="79">
        <f>0.0526*T385*Observaciones!$F384^1.218</f>
        <v>0</v>
      </c>
      <c r="AB385" s="79">
        <f>AA385*Constantes!$E$29</f>
        <v>0</v>
      </c>
      <c r="AC385" s="79">
        <f t="shared" si="50"/>
        <v>0</v>
      </c>
      <c r="AD385" s="16"/>
      <c r="AE385" s="78">
        <v>379</v>
      </c>
      <c r="AF385" s="136">
        <f>ETo!$I384*((1-Constantes!$F$19)*ETo!$K384+ETo!$L384)</f>
        <v>4.511503169779135</v>
      </c>
      <c r="AG385" s="79">
        <f>MIN(AF385*Constantes!$F$17,0.8*(AJ384+Observaciones!$F384-AH385-AI385-Constantes!$D$14))</f>
        <v>2.4243374499736938</v>
      </c>
      <c r="AH385" s="79">
        <f>IF(Observaciones!$F384&gt;0.05*Constantes!$F$18,((Observaciones!$F384-0.05*Constantes!$F$18)^2)/(Observaciones!$F384+0.95*Constantes!$F$18),0)</f>
        <v>0</v>
      </c>
      <c r="AI385" s="79">
        <f>MAX(0,AJ384+Observaciones!$F384-AH385-Constantes!$D$13)</f>
        <v>0</v>
      </c>
      <c r="AJ385" s="79">
        <f>AJ384+Observaciones!$F384-AH385-AG385-AI385-AK384</f>
        <v>34.286062327363211</v>
      </c>
      <c r="AK385" s="79">
        <f>MAX(0,(AJ385-Constantes!$D$14)*(1-EXP(-Constantes!$D$22)))</f>
        <v>0.91243161651788518</v>
      </c>
      <c r="AL385" s="79">
        <f t="shared" si="51"/>
        <v>93.693893412560087</v>
      </c>
      <c r="AM385" s="79">
        <f>MAX(0,(AL385-Constantes!$D$13)*(1-EXP(-Constantes!$D$23)))</f>
        <v>0.49457238704793471</v>
      </c>
      <c r="AN385" s="79">
        <f t="shared" si="52"/>
        <v>1.4070040035658198</v>
      </c>
      <c r="AO385" s="79">
        <f>0.0526*AH385*Observaciones!$F384^1.218</f>
        <v>0</v>
      </c>
      <c r="AP385" s="79">
        <f>AO385*Constantes!$F$29</f>
        <v>0</v>
      </c>
      <c r="AQ385" s="79">
        <f t="shared" si="53"/>
        <v>0</v>
      </c>
      <c r="AR385" s="16"/>
      <c r="AS385" s="78">
        <v>379</v>
      </c>
      <c r="AT385" s="79">
        <f>0.0526*Observaciones!$F384^2.218</f>
        <v>6.8921513346888582E-3</v>
      </c>
      <c r="AU385" s="79">
        <f>IF(Observaciones!$F384&gt;0.05*$AY$7,((Observaciones!$F384-0.05*$AY$7)^2)/(Observaciones!$F384+0.95*$AY$7),0)</f>
        <v>0</v>
      </c>
      <c r="AV385" s="79">
        <f>0.0526*AU385*Observaciones!$F384^1.218</f>
        <v>0</v>
      </c>
      <c r="AW385" s="30"/>
      <c r="AX385" s="30"/>
      <c r="AY385" s="110"/>
      <c r="AZ385" s="41"/>
    </row>
    <row r="386" spans="2:52" s="3" customFormat="1" x14ac:dyDescent="0.3">
      <c r="B386" s="40"/>
      <c r="C386" s="78">
        <v>380</v>
      </c>
      <c r="D386" s="136">
        <f>ETo!$I385*((1-Constantes!$D$19)*ETo!$K385+ETo!$L385)</f>
        <v>4.17436405825603</v>
      </c>
      <c r="E386" s="79">
        <f>MIN(D386*Constantes!$D$17,0.8*(H385+Observaciones!$F385-F386-G386-Constantes!$D$14))</f>
        <v>2.0915175455126258</v>
      </c>
      <c r="F386" s="79">
        <f>IF(Observaciones!$F385&gt;0.05*Constantes!$D$18,((Observaciones!$F385-0.05*Constantes!$D$18)^2)/(Observaciones!$F385+0.95*Constantes!$D$18),0)</f>
        <v>0</v>
      </c>
      <c r="G386" s="79">
        <f>MAX(0,H385+Observaciones!$F385-F386-Constantes!$D$13)</f>
        <v>0</v>
      </c>
      <c r="H386" s="79">
        <f>H385+Observaciones!$F385-F386-E386-G386-I385</f>
        <v>32.644251142078666</v>
      </c>
      <c r="I386" s="79">
        <f>MAX(0,(H386-Constantes!$D$14)*(1-EXP(-Constantes!$D$22)))</f>
        <v>0.85650550033484307</v>
      </c>
      <c r="J386" s="79">
        <f t="shared" si="45"/>
        <v>88.098728925801709</v>
      </c>
      <c r="K386" s="79">
        <f>MAX(0,(J386-Constantes!$D$13)*(1-EXP(-Constantes!$D$23)))</f>
        <v>0.43944189869555123</v>
      </c>
      <c r="L386" s="79">
        <f t="shared" si="46"/>
        <v>1.2959473990303942</v>
      </c>
      <c r="M386" s="79">
        <f>0.0526*F386*Observaciones!$F385^1.218</f>
        <v>0</v>
      </c>
      <c r="N386" s="79">
        <f>M386*Constantes!$D$29</f>
        <v>0</v>
      </c>
      <c r="O386" s="79">
        <f t="shared" si="47"/>
        <v>0</v>
      </c>
      <c r="P386" s="16"/>
      <c r="Q386" s="78">
        <v>380</v>
      </c>
      <c r="R386" s="136">
        <f>ETo!$I385*((1-Constantes!$E$19)*ETo!$K385+ETo!$L385)</f>
        <v>4.5618510265413414</v>
      </c>
      <c r="S386" s="79">
        <f>MIN(R386*Constantes!$E$17,0.8*(V385+Observaciones!$F385-T386-U386-Constantes!$D$14))</f>
        <v>2.6291388090462635</v>
      </c>
      <c r="T386" s="79">
        <f>IF(Observaciones!$F385&gt;0.05*Constantes!$E$18,((Observaciones!$F385-0.05*Constantes!$E$18)^2)/(Observaciones!$F385+0.95*Constantes!$E$18),0)</f>
        <v>0</v>
      </c>
      <c r="U386" s="79">
        <f>MAX(0,V385+Observaciones!$F385-T386-Constantes!$D$13)</f>
        <v>0</v>
      </c>
      <c r="V386" s="79">
        <f>V385+Observaciones!$F385-T386-S386-U386-W385</f>
        <v>30.635121403196578</v>
      </c>
      <c r="W386" s="79">
        <f>MAX(0,(V386-Constantes!$D$14)*(1-EXP(-Constantes!$D$22)))</f>
        <v>0.78806716576225277</v>
      </c>
      <c r="X386" s="79">
        <f t="shared" si="48"/>
        <v>91.977895179477386</v>
      </c>
      <c r="Y386" s="79">
        <f>MAX(0,(X386-Constantes!$D$13)*(1-EXP(-Constantes!$D$23)))</f>
        <v>0.47766424773843497</v>
      </c>
      <c r="Z386" s="79">
        <f t="shared" si="49"/>
        <v>1.2657314135006876</v>
      </c>
      <c r="AA386" s="79">
        <f>0.0526*T386*Observaciones!$F385^1.218</f>
        <v>0</v>
      </c>
      <c r="AB386" s="79">
        <f>AA386*Constantes!$E$29</f>
        <v>0</v>
      </c>
      <c r="AC386" s="79">
        <f t="shared" si="50"/>
        <v>0</v>
      </c>
      <c r="AD386" s="16"/>
      <c r="AE386" s="78">
        <v>380</v>
      </c>
      <c r="AF386" s="136">
        <f>ETo!$I385*((1-Constantes!$F$19)*ETo!$K385+ETo!$L385)</f>
        <v>4.506495745357725</v>
      </c>
      <c r="AG386" s="79">
        <f>MIN(AF386*Constantes!$F$17,0.8*(AJ385+Observaciones!$F385-AH386-AI386-Constantes!$D$14))</f>
        <v>2.4216466203109652</v>
      </c>
      <c r="AH386" s="79">
        <f>IF(Observaciones!$F385&gt;0.05*Constantes!$F$18,((Observaciones!$F385-0.05*Constantes!$F$18)^2)/(Observaciones!$F385+0.95*Constantes!$F$18),0)</f>
        <v>0</v>
      </c>
      <c r="AI386" s="79">
        <f>MAX(0,AJ385+Observaciones!$F385-AH386-Constantes!$D$13)</f>
        <v>0</v>
      </c>
      <c r="AJ386" s="79">
        <f>AJ385+Observaciones!$F385-AH386-AG386-AI386-AK385</f>
        <v>31.45198409053436</v>
      </c>
      <c r="AK386" s="79">
        <f>MAX(0,(AJ386-Constantes!$D$14)*(1-EXP(-Constantes!$D$22)))</f>
        <v>0.8158925076572936</v>
      </c>
      <c r="AL386" s="79">
        <f t="shared" si="51"/>
        <v>93.199321025512148</v>
      </c>
      <c r="AM386" s="79">
        <f>MAX(0,(AL386-Constantes!$D$13)*(1-EXP(-Constantes!$D$23)))</f>
        <v>0.4896992475203864</v>
      </c>
      <c r="AN386" s="79">
        <f t="shared" si="52"/>
        <v>1.3055917551776801</v>
      </c>
      <c r="AO386" s="79">
        <f>0.0526*AH386*Observaciones!$F385^1.218</f>
        <v>0</v>
      </c>
      <c r="AP386" s="79">
        <f>AO386*Constantes!$F$29</f>
        <v>0</v>
      </c>
      <c r="AQ386" s="79">
        <f t="shared" si="53"/>
        <v>0</v>
      </c>
      <c r="AR386" s="16"/>
      <c r="AS386" s="78">
        <v>380</v>
      </c>
      <c r="AT386" s="79">
        <f>0.0526*Observaciones!$F385^2.218</f>
        <v>1.1305797794095535E-2</v>
      </c>
      <c r="AU386" s="79">
        <f>IF(Observaciones!$F385&gt;0.05*$AY$7,((Observaciones!$F385-0.05*$AY$7)^2)/(Observaciones!$F385+0.95*$AY$7),0)</f>
        <v>0</v>
      </c>
      <c r="AV386" s="79">
        <f>0.0526*AU386*Observaciones!$F385^1.218</f>
        <v>0</v>
      </c>
      <c r="AW386" s="30"/>
      <c r="AX386" s="30"/>
      <c r="AY386" s="110"/>
      <c r="AZ386" s="41"/>
    </row>
    <row r="387" spans="2:52" s="3" customFormat="1" x14ac:dyDescent="0.3">
      <c r="B387" s="40"/>
      <c r="C387" s="78">
        <v>381</v>
      </c>
      <c r="D387" s="136">
        <f>ETo!$I386*((1-Constantes!$D$19)*ETo!$K386+ETo!$L386)</f>
        <v>4.2001564534205285</v>
      </c>
      <c r="E387" s="79">
        <f>MIN(D387*Constantes!$D$17,0.8*(H386+Observaciones!$F386-F387-G387-Constantes!$D$14))</f>
        <v>2.1044405312116452</v>
      </c>
      <c r="F387" s="79">
        <f>IF(Observaciones!$F386&gt;0.05*Constantes!$D$18,((Observaciones!$F386-0.05*Constantes!$D$18)^2)/(Observaciones!$F386+0.95*Constantes!$D$18),0)</f>
        <v>0</v>
      </c>
      <c r="G387" s="79">
        <f>MAX(0,H386+Observaciones!$F386-F387-Constantes!$D$13)</f>
        <v>0</v>
      </c>
      <c r="H387" s="79">
        <f>H386+Observaciones!$F386-F387-E387-G387-I386</f>
        <v>29.683305110532178</v>
      </c>
      <c r="I387" s="79">
        <f>MAX(0,(H387-Constantes!$D$14)*(1-EXP(-Constantes!$D$22)))</f>
        <v>0.75564480864495975</v>
      </c>
      <c r="J387" s="79">
        <f t="shared" si="45"/>
        <v>87.65928702710616</v>
      </c>
      <c r="K387" s="79">
        <f>MAX(0,(J387-Constantes!$D$13)*(1-EXP(-Constantes!$D$23)))</f>
        <v>0.43511197300079829</v>
      </c>
      <c r="L387" s="79">
        <f t="shared" si="46"/>
        <v>1.190756781645758</v>
      </c>
      <c r="M387" s="79">
        <f>0.0526*F387*Observaciones!$F386^1.218</f>
        <v>0</v>
      </c>
      <c r="N387" s="79">
        <f>M387*Constantes!$D$29</f>
        <v>0</v>
      </c>
      <c r="O387" s="79">
        <f t="shared" si="47"/>
        <v>0</v>
      </c>
      <c r="P387" s="16"/>
      <c r="Q387" s="78">
        <v>381</v>
      </c>
      <c r="R387" s="136">
        <f>ETo!$I386*((1-Constantes!$E$19)*ETo!$K386+ETo!$L386)</f>
        <v>4.5897217282153724</v>
      </c>
      <c r="S387" s="79">
        <f>MIN(R387*Constantes!$E$17,0.8*(V386+Observaciones!$F386-T387-U387-Constantes!$D$14))</f>
        <v>2.645201574572849</v>
      </c>
      <c r="T387" s="79">
        <f>IF(Observaciones!$F386&gt;0.05*Constantes!$E$18,((Observaciones!$F386-0.05*Constantes!$E$18)^2)/(Observaciones!$F386+0.95*Constantes!$E$18),0)</f>
        <v>0</v>
      </c>
      <c r="U387" s="79">
        <f>MAX(0,V386+Observaciones!$F386-T387-Constantes!$D$13)</f>
        <v>0</v>
      </c>
      <c r="V387" s="79">
        <f>V386+Observaciones!$F386-T387-S387-U387-W386</f>
        <v>27.201852662861477</v>
      </c>
      <c r="W387" s="79">
        <f>MAX(0,(V387-Constantes!$D$14)*(1-EXP(-Constantes!$D$22)))</f>
        <v>0.67111742867886814</v>
      </c>
      <c r="X387" s="79">
        <f t="shared" si="48"/>
        <v>91.500230931738955</v>
      </c>
      <c r="Y387" s="79">
        <f>MAX(0,(X387-Constantes!$D$13)*(1-EXP(-Constantes!$D$23)))</f>
        <v>0.47295770813470822</v>
      </c>
      <c r="Z387" s="79">
        <f t="shared" si="49"/>
        <v>1.1440751368135764</v>
      </c>
      <c r="AA387" s="79">
        <f>0.0526*T387*Observaciones!$F386^1.218</f>
        <v>0</v>
      </c>
      <c r="AB387" s="79">
        <f>AA387*Constantes!$E$29</f>
        <v>0</v>
      </c>
      <c r="AC387" s="79">
        <f t="shared" si="50"/>
        <v>0</v>
      </c>
      <c r="AD387" s="16"/>
      <c r="AE387" s="78">
        <v>381</v>
      </c>
      <c r="AF387" s="136">
        <f>ETo!$I386*((1-Constantes!$F$19)*ETo!$K386+ETo!$L386)</f>
        <v>4.534069546101823</v>
      </c>
      <c r="AG387" s="79">
        <f>MIN(AF387*Constantes!$F$17,0.8*(AJ386+Observaciones!$F386-AH387-AI387-Constantes!$D$14))</f>
        <v>2.4364638985586722</v>
      </c>
      <c r="AH387" s="79">
        <f>IF(Observaciones!$F386&gt;0.05*Constantes!$F$18,((Observaciones!$F386-0.05*Constantes!$F$18)^2)/(Observaciones!$F386+0.95*Constantes!$F$18),0)</f>
        <v>0</v>
      </c>
      <c r="AI387" s="79">
        <f>MAX(0,AJ386+Observaciones!$F386-AH387-Constantes!$D$13)</f>
        <v>0</v>
      </c>
      <c r="AJ387" s="79">
        <f>AJ386+Observaciones!$F386-AH387-AG387-AI387-AK386</f>
        <v>28.199627684318397</v>
      </c>
      <c r="AK387" s="79">
        <f>MAX(0,(AJ387-Constantes!$D$14)*(1-EXP(-Constantes!$D$22)))</f>
        <v>0.7051053088167818</v>
      </c>
      <c r="AL387" s="79">
        <f t="shared" si="51"/>
        <v>92.709621777991757</v>
      </c>
      <c r="AM387" s="79">
        <f>MAX(0,(AL387-Constantes!$D$13)*(1-EXP(-Constantes!$D$23)))</f>
        <v>0.48487412419729442</v>
      </c>
      <c r="AN387" s="79">
        <f t="shared" si="52"/>
        <v>1.1899794330140763</v>
      </c>
      <c r="AO387" s="79">
        <f>0.0526*AH387*Observaciones!$F386^1.218</f>
        <v>0</v>
      </c>
      <c r="AP387" s="79">
        <f>AO387*Constantes!$F$29</f>
        <v>0</v>
      </c>
      <c r="AQ387" s="79">
        <f t="shared" si="53"/>
        <v>0</v>
      </c>
      <c r="AR387" s="16"/>
      <c r="AS387" s="78">
        <v>381</v>
      </c>
      <c r="AT387" s="79">
        <f>0.0526*Observaciones!$F386^2.218</f>
        <v>0</v>
      </c>
      <c r="AU387" s="79">
        <f>IF(Observaciones!$F386&gt;0.05*$AY$7,((Observaciones!$F386-0.05*$AY$7)^2)/(Observaciones!$F386+0.95*$AY$7),0)</f>
        <v>0</v>
      </c>
      <c r="AV387" s="79">
        <f>0.0526*AU387*Observaciones!$F386^1.218</f>
        <v>0</v>
      </c>
      <c r="AW387" s="30"/>
      <c r="AX387" s="30"/>
      <c r="AY387" s="110"/>
      <c r="AZ387" s="41"/>
    </row>
    <row r="388" spans="2:52" s="3" customFormat="1" x14ac:dyDescent="0.3">
      <c r="B388" s="40"/>
      <c r="C388" s="78">
        <v>382</v>
      </c>
      <c r="D388" s="136">
        <f>ETo!$I387*((1-Constantes!$D$19)*ETo!$K387+ETo!$L387)</f>
        <v>4.1648263799907097</v>
      </c>
      <c r="E388" s="79">
        <f>MIN(D388*Constantes!$D$17,0.8*(H387+Observaciones!$F387-F388-G388-Constantes!$D$14))</f>
        <v>2.0867388004973417</v>
      </c>
      <c r="F388" s="79">
        <f>IF(Observaciones!$F387&gt;0.05*Constantes!$D$18,((Observaciones!$F387-0.05*Constantes!$D$18)^2)/(Observaciones!$F387+0.95*Constantes!$D$18),0)</f>
        <v>0.40852371886162986</v>
      </c>
      <c r="G388" s="79">
        <f>MAX(0,H387+Observaciones!$F387-F388-Constantes!$D$13)</f>
        <v>0</v>
      </c>
      <c r="H388" s="79">
        <f>H387+Observaciones!$F387-F388-E388-G388-I387</f>
        <v>35.232397782528246</v>
      </c>
      <c r="I388" s="79">
        <f>MAX(0,(H388-Constantes!$D$14)*(1-EXP(-Constantes!$D$22)))</f>
        <v>0.9446672761893834</v>
      </c>
      <c r="J388" s="79">
        <f t="shared" si="45"/>
        <v>87.224175054105359</v>
      </c>
      <c r="K388" s="79">
        <f>MAX(0,(J388-Constantes!$D$13)*(1-EXP(-Constantes!$D$23)))</f>
        <v>0.43082471109522363</v>
      </c>
      <c r="L388" s="79">
        <f t="shared" si="46"/>
        <v>1.7840157061462369</v>
      </c>
      <c r="M388" s="79">
        <f>0.0526*F388*Observaciones!$F387^1.218</f>
        <v>0.30379660453471252</v>
      </c>
      <c r="N388" s="79">
        <f>M388*Constantes!$D$29</f>
        <v>4.5086459665664271E-3</v>
      </c>
      <c r="O388" s="79">
        <f t="shared" si="47"/>
        <v>252.72456688768921</v>
      </c>
      <c r="P388" s="16"/>
      <c r="Q388" s="78">
        <v>382</v>
      </c>
      <c r="R388" s="136">
        <f>ETo!$I387*((1-Constantes!$E$19)*ETo!$K387+ETo!$L387)</f>
        <v>4.5515529927694764</v>
      </c>
      <c r="S388" s="79">
        <f>MIN(R388*Constantes!$E$17,0.8*(V387+Observaciones!$F387-T388-U388-Constantes!$D$14))</f>
        <v>2.6232037269734483</v>
      </c>
      <c r="T388" s="79">
        <f>IF(Observaciones!$F387&gt;0.05*Constantes!$E$18,((Observaciones!$F387-0.05*Constantes!$E$18)^2)/(Observaciones!$F387+0.95*Constantes!$E$18),0)</f>
        <v>0</v>
      </c>
      <c r="U388" s="79">
        <f>MAX(0,V387+Observaciones!$F387-T388-Constantes!$D$13)</f>
        <v>0</v>
      </c>
      <c r="V388" s="79">
        <f>V387+Observaciones!$F387-T388-S388-U388-W387</f>
        <v>32.707531507209161</v>
      </c>
      <c r="W388" s="79">
        <f>MAX(0,(V388-Constantes!$D$14)*(1-EXP(-Constantes!$D$22)))</f>
        <v>0.85866106187816393</v>
      </c>
      <c r="X388" s="79">
        <f t="shared" si="48"/>
        <v>91.02727322360424</v>
      </c>
      <c r="Y388" s="79">
        <f>MAX(0,(X388-Constantes!$D$13)*(1-EXP(-Constantes!$D$23)))</f>
        <v>0.4682975431867073</v>
      </c>
      <c r="Z388" s="79">
        <f t="shared" si="49"/>
        <v>1.3269586050648712</v>
      </c>
      <c r="AA388" s="79">
        <f>0.0526*T388*Observaciones!$F387^1.218</f>
        <v>0</v>
      </c>
      <c r="AB388" s="79">
        <f>AA388*Constantes!$E$29</f>
        <v>0</v>
      </c>
      <c r="AC388" s="79">
        <f t="shared" si="50"/>
        <v>0</v>
      </c>
      <c r="AD388" s="16"/>
      <c r="AE388" s="78">
        <v>382</v>
      </c>
      <c r="AF388" s="136">
        <f>ETo!$I387*((1-Constantes!$F$19)*ETo!$K387+ETo!$L387)</f>
        <v>4.4963063338010807</v>
      </c>
      <c r="AG388" s="79">
        <f>MIN(AF388*Constantes!$F$17,0.8*(AJ387+Observaciones!$F387-AH388-AI388-Constantes!$D$14))</f>
        <v>2.4161711565685389</v>
      </c>
      <c r="AH388" s="79">
        <f>IF(Observaciones!$F387&gt;0.05*Constantes!$F$18,((Observaciones!$F387-0.05*Constantes!$F$18)^2)/(Observaciones!$F387+0.95*Constantes!$F$18),0)</f>
        <v>1.8200368257647204E-2</v>
      </c>
      <c r="AI388" s="79">
        <f>MAX(0,AJ387+Observaciones!$F387-AH388-Constantes!$D$13)</f>
        <v>0</v>
      </c>
      <c r="AJ388" s="79">
        <f>AJ387+Observaciones!$F387-AH388-AG388-AI388-AK387</f>
        <v>33.860150850675431</v>
      </c>
      <c r="AK388" s="79">
        <f>MAX(0,(AJ388-Constantes!$D$14)*(1-EXP(-Constantes!$D$22)))</f>
        <v>0.89792350806885934</v>
      </c>
      <c r="AL388" s="79">
        <f t="shared" si="51"/>
        <v>92.224747653794466</v>
      </c>
      <c r="AM388" s="79">
        <f>MAX(0,(AL388-Constantes!$D$13)*(1-EXP(-Constantes!$D$23)))</f>
        <v>0.48009654396355977</v>
      </c>
      <c r="AN388" s="79">
        <f t="shared" si="52"/>
        <v>1.3962204202900663</v>
      </c>
      <c r="AO388" s="79">
        <f>0.0526*AH388*Observaciones!$F387^1.218</f>
        <v>1.3534612123286211E-2</v>
      </c>
      <c r="AP388" s="79">
        <f>AO388*Constantes!$F$29</f>
        <v>1.1629153881699043E-4</v>
      </c>
      <c r="AQ388" s="79">
        <f t="shared" si="53"/>
        <v>8.3290243522459537</v>
      </c>
      <c r="AR388" s="16"/>
      <c r="AS388" s="78">
        <v>382</v>
      </c>
      <c r="AT388" s="79">
        <f>0.0526*Observaciones!$F387^2.218</f>
        <v>6.5440756471987749</v>
      </c>
      <c r="AU388" s="79">
        <f>IF(Observaciones!$F387&gt;0.05*$AY$7,((Observaciones!$F387-0.05*$AY$7)^2)/(Observaciones!$F387+0.95*$AY$7),0)</f>
        <v>1.197931632400298</v>
      </c>
      <c r="AV388" s="79">
        <f>0.0526*AU388*Observaciones!$F387^1.218</f>
        <v>0.89083582074998446</v>
      </c>
      <c r="AW388" s="30"/>
      <c r="AX388" s="30"/>
      <c r="AY388" s="110"/>
      <c r="AZ388" s="41"/>
    </row>
    <row r="389" spans="2:52" s="3" customFormat="1" x14ac:dyDescent="0.3">
      <c r="B389" s="40"/>
      <c r="C389" s="78">
        <v>383</v>
      </c>
      <c r="D389" s="136">
        <f>ETo!$I388*((1-Constantes!$D$19)*ETo!$K388+ETo!$L388)</f>
        <v>4.0117150381723343</v>
      </c>
      <c r="E389" s="79">
        <f>MIN(D389*Constantes!$D$17,0.8*(H388+Observaciones!$F388-F389-G389-Constantes!$D$14))</f>
        <v>2.0100241073462368</v>
      </c>
      <c r="F389" s="79">
        <f>IF(Observaciones!$F388&gt;0.05*Constantes!$D$18,((Observaciones!$F388-0.05*Constantes!$D$18)^2)/(Observaciones!$F388+0.95*Constantes!$D$18),0)</f>
        <v>0</v>
      </c>
      <c r="G389" s="79">
        <f>MAX(0,H388+Observaciones!$F388-F389-Constantes!$D$13)</f>
        <v>0</v>
      </c>
      <c r="H389" s="79">
        <f>H388+Observaciones!$F388-F389-E389-G389-I388</f>
        <v>34.777706398992621</v>
      </c>
      <c r="I389" s="79">
        <f>MAX(0,(H389-Constantes!$D$14)*(1-EXP(-Constantes!$D$22)))</f>
        <v>0.92917881845991901</v>
      </c>
      <c r="J389" s="79">
        <f t="shared" si="45"/>
        <v>86.793350343010133</v>
      </c>
      <c r="K389" s="79">
        <f>MAX(0,(J389-Constantes!$D$13)*(1-EXP(-Constantes!$D$23)))</f>
        <v>0.42657969260235085</v>
      </c>
      <c r="L389" s="79">
        <f t="shared" si="46"/>
        <v>1.3557585110622699</v>
      </c>
      <c r="M389" s="79">
        <f>0.0526*F389*Observaciones!$F388^1.218</f>
        <v>0</v>
      </c>
      <c r="N389" s="79">
        <f>M389*Constantes!$D$29</f>
        <v>0</v>
      </c>
      <c r="O389" s="79">
        <f t="shared" si="47"/>
        <v>0</v>
      </c>
      <c r="P389" s="16"/>
      <c r="Q389" s="78">
        <v>383</v>
      </c>
      <c r="R389" s="136">
        <f>ETo!$I388*((1-Constantes!$E$19)*ETo!$K388+ETo!$L388)</f>
        <v>4.3857665023785026</v>
      </c>
      <c r="S389" s="79">
        <f>MIN(R389*Constantes!$E$17,0.8*(V388+Observaciones!$F388-T389-U389-Constantes!$D$14))</f>
        <v>2.5276557370530166</v>
      </c>
      <c r="T389" s="79">
        <f>IF(Observaciones!$F388&gt;0.05*Constantes!$E$18,((Observaciones!$F388-0.05*Constantes!$E$18)^2)/(Observaciones!$F388+0.95*Constantes!$E$18),0)</f>
        <v>0</v>
      </c>
      <c r="U389" s="79">
        <f>MAX(0,V388+Observaciones!$F388-T389-Constantes!$D$13)</f>
        <v>0</v>
      </c>
      <c r="V389" s="79">
        <f>V388+Observaciones!$F388-T389-S389-U389-W388</f>
        <v>31.821214708277981</v>
      </c>
      <c r="W389" s="79">
        <f>MAX(0,(V389-Constantes!$D$14)*(1-EXP(-Constantes!$D$22)))</f>
        <v>0.82846985797098849</v>
      </c>
      <c r="X389" s="79">
        <f t="shared" si="48"/>
        <v>90.558975680417532</v>
      </c>
      <c r="Y389" s="79">
        <f>MAX(0,(X389-Constantes!$D$13)*(1-EXP(-Constantes!$D$23)))</f>
        <v>0.46368329595390395</v>
      </c>
      <c r="Z389" s="79">
        <f t="shared" si="49"/>
        <v>1.2921531539248925</v>
      </c>
      <c r="AA389" s="79">
        <f>0.0526*T389*Observaciones!$F388^1.218</f>
        <v>0</v>
      </c>
      <c r="AB389" s="79">
        <f>AA389*Constantes!$E$29</f>
        <v>0</v>
      </c>
      <c r="AC389" s="79">
        <f t="shared" si="50"/>
        <v>0</v>
      </c>
      <c r="AD389" s="16"/>
      <c r="AE389" s="78">
        <v>383</v>
      </c>
      <c r="AF389" s="136">
        <f>ETo!$I388*((1-Constantes!$F$19)*ETo!$K388+ETo!$L388)</f>
        <v>4.3323305789204785</v>
      </c>
      <c r="AG389" s="79">
        <f>MIN(AF389*Constantes!$F$17,0.8*(AJ388+Observaciones!$F388-AH389-AI389-Constantes!$D$14))</f>
        <v>2.3280558325879035</v>
      </c>
      <c r="AH389" s="79">
        <f>IF(Observaciones!$F388&gt;0.05*Constantes!$F$18,((Observaciones!$F388-0.05*Constantes!$F$18)^2)/(Observaciones!$F388+0.95*Constantes!$F$18),0)</f>
        <v>0</v>
      </c>
      <c r="AI389" s="79">
        <f>MAX(0,AJ388+Observaciones!$F388-AH389-Constantes!$D$13)</f>
        <v>0</v>
      </c>
      <c r="AJ389" s="79">
        <f>AJ388+Observaciones!$F388-AH389-AG389-AI389-AK388</f>
        <v>33.134171510018675</v>
      </c>
      <c r="AK389" s="79">
        <f>MAX(0,(AJ389-Constantes!$D$14)*(1-EXP(-Constantes!$D$22)))</f>
        <v>0.87319398660137015</v>
      </c>
      <c r="AL389" s="79">
        <f t="shared" si="51"/>
        <v>91.744651109830912</v>
      </c>
      <c r="AM389" s="79">
        <f>MAX(0,(AL389-Constantes!$D$13)*(1-EXP(-Constantes!$D$23)))</f>
        <v>0.47536603836579905</v>
      </c>
      <c r="AN389" s="79">
        <f t="shared" si="52"/>
        <v>1.3485600249671692</v>
      </c>
      <c r="AO389" s="79">
        <f>0.0526*AH389*Observaciones!$F388^1.218</f>
        <v>0</v>
      </c>
      <c r="AP389" s="79">
        <f>AO389*Constantes!$F$29</f>
        <v>0</v>
      </c>
      <c r="AQ389" s="79">
        <f t="shared" si="53"/>
        <v>0</v>
      </c>
      <c r="AR389" s="16"/>
      <c r="AS389" s="78">
        <v>383</v>
      </c>
      <c r="AT389" s="79">
        <f>0.0526*Observaciones!$F388^2.218</f>
        <v>0.40143633905347276</v>
      </c>
      <c r="AU389" s="79">
        <f>IF(Observaciones!$F388&gt;0.05*$AY$7,((Observaciones!$F388-0.05*$AY$7)^2)/(Observaciones!$F388+0.95*$AY$7),0)</f>
        <v>1.6667444764761515E-2</v>
      </c>
      <c r="AV389" s="79">
        <f>0.0526*AU389*Observaciones!$F388^1.218</f>
        <v>2.6763672030967324E-3</v>
      </c>
      <c r="AW389" s="30"/>
      <c r="AX389" s="30"/>
      <c r="AY389" s="110"/>
      <c r="AZ389" s="41"/>
    </row>
    <row r="390" spans="2:52" s="3" customFormat="1" x14ac:dyDescent="0.3">
      <c r="B390" s="40"/>
      <c r="C390" s="78">
        <v>384</v>
      </c>
      <c r="D390" s="136">
        <f>ETo!$I389*((1-Constantes!$D$19)*ETo!$K389+ETo!$L389)</f>
        <v>4.0983658960429867</v>
      </c>
      <c r="E390" s="79">
        <f>MIN(D390*Constantes!$D$17,0.8*(H389+Observaciones!$F389-F390-G390-Constantes!$D$14))</f>
        <v>2.0534395323165988</v>
      </c>
      <c r="F390" s="79">
        <f>IF(Observaciones!$F389&gt;0.05*Constantes!$D$18,((Observaciones!$F389-0.05*Constantes!$D$18)^2)/(Observaciones!$F389+0.95*Constantes!$D$18),0)</f>
        <v>0.2881975055797944</v>
      </c>
      <c r="G390" s="79">
        <f>MAX(0,H389+Observaciones!$F389-F390-Constantes!$D$13)</f>
        <v>0</v>
      </c>
      <c r="H390" s="79">
        <f>H389+Observaciones!$F389-F390-E390-G390-I389</f>
        <v>39.406890542636305</v>
      </c>
      <c r="I390" s="79">
        <f>MAX(0,(H390-Constantes!$D$14)*(1-EXP(-Constantes!$D$22)))</f>
        <v>1.0868658244753178</v>
      </c>
      <c r="J390" s="79">
        <f t="shared" si="45"/>
        <v>86.366770650407787</v>
      </c>
      <c r="K390" s="79">
        <f>MAX(0,(J390-Constantes!$D$13)*(1-EXP(-Constantes!$D$23)))</f>
        <v>0.42237650128777304</v>
      </c>
      <c r="L390" s="79">
        <f t="shared" si="46"/>
        <v>1.797439831342885</v>
      </c>
      <c r="M390" s="79">
        <f>0.0526*F390*Observaciones!$F389^1.218</f>
        <v>0.18792551925502776</v>
      </c>
      <c r="N390" s="79">
        <f>M390*Constantes!$D$29</f>
        <v>2.7890029768494959E-3</v>
      </c>
      <c r="O390" s="79">
        <f t="shared" si="47"/>
        <v>155.16530390704676</v>
      </c>
      <c r="P390" s="16"/>
      <c r="Q390" s="78">
        <v>384</v>
      </c>
      <c r="R390" s="136">
        <f>ETo!$I389*((1-Constantes!$E$19)*ETo!$K389+ETo!$L389)</f>
        <v>4.4796731459431589</v>
      </c>
      <c r="S390" s="79">
        <f>MIN(R390*Constantes!$E$17,0.8*(V389+Observaciones!$F389-T390-U390-Constantes!$D$14))</f>
        <v>2.5817771012945618</v>
      </c>
      <c r="T390" s="79">
        <f>IF(Observaciones!$F389&gt;0.05*Constantes!$E$18,((Observaciones!$F389-0.05*Constantes!$E$18)^2)/(Observaciones!$F389+0.95*Constantes!$E$18),0)</f>
        <v>0</v>
      </c>
      <c r="U390" s="79">
        <f>MAX(0,V389+Observaciones!$F389-T390-Constantes!$D$13)</f>
        <v>0</v>
      </c>
      <c r="V390" s="79">
        <f>V389+Observaciones!$F389-T390-S390-U390-W389</f>
        <v>36.310967749012434</v>
      </c>
      <c r="W390" s="79">
        <f>MAX(0,(V390-Constantes!$D$14)*(1-EXP(-Constantes!$D$22)))</f>
        <v>0.98140732875924108</v>
      </c>
      <c r="X390" s="79">
        <f t="shared" si="48"/>
        <v>90.095292384463633</v>
      </c>
      <c r="Y390" s="79">
        <f>MAX(0,(X390-Constantes!$D$13)*(1-EXP(-Constantes!$D$23)))</f>
        <v>0.45911451399811348</v>
      </c>
      <c r="Z390" s="79">
        <f t="shared" si="49"/>
        <v>1.4405218427573545</v>
      </c>
      <c r="AA390" s="79">
        <f>0.0526*T390*Observaciones!$F389^1.218</f>
        <v>0</v>
      </c>
      <c r="AB390" s="79">
        <f>AA390*Constantes!$E$29</f>
        <v>0</v>
      </c>
      <c r="AC390" s="79">
        <f t="shared" si="50"/>
        <v>0</v>
      </c>
      <c r="AD390" s="16"/>
      <c r="AE390" s="78">
        <v>384</v>
      </c>
      <c r="AF390" s="136">
        <f>ETo!$I389*((1-Constantes!$F$19)*ETo!$K389+ETo!$L389)</f>
        <v>4.4252006816717051</v>
      </c>
      <c r="AG390" s="79">
        <f>MIN(AF390*Constantes!$F$17,0.8*(AJ389+Observaciones!$F389-AH390-AI390-Constantes!$D$14))</f>
        <v>2.3779612542644055</v>
      </c>
      <c r="AH390" s="79">
        <f>IF(Observaciones!$F389&gt;0.05*Constantes!$F$18,((Observaciones!$F389-0.05*Constantes!$F$18)^2)/(Observaciones!$F389+0.95*Constantes!$F$18),0)</f>
        <v>3.6465400440145765E-3</v>
      </c>
      <c r="AI390" s="79">
        <f>MAX(0,AJ389+Observaciones!$F389-AH390-Constantes!$D$13)</f>
        <v>0</v>
      </c>
      <c r="AJ390" s="79">
        <f>AJ389+Observaciones!$F389-AH390-AG390-AI390-AK389</f>
        <v>37.779369729108879</v>
      </c>
      <c r="AK390" s="79">
        <f>MAX(0,(AJ390-Constantes!$D$14)*(1-EXP(-Constantes!$D$22)))</f>
        <v>1.0314264908153519</v>
      </c>
      <c r="AL390" s="79">
        <f t="shared" si="51"/>
        <v>91.269285071465106</v>
      </c>
      <c r="AM390" s="79">
        <f>MAX(0,(AL390-Constantes!$D$13)*(1-EXP(-Constantes!$D$23)))</f>
        <v>0.47068214356641164</v>
      </c>
      <c r="AN390" s="79">
        <f t="shared" si="52"/>
        <v>1.5057551744257782</v>
      </c>
      <c r="AO390" s="79">
        <f>0.0526*AH390*Observaciones!$F389^1.218</f>
        <v>2.3778066013342212E-3</v>
      </c>
      <c r="AP390" s="79">
        <f>AO390*Constantes!$F$29</f>
        <v>2.0430492293355487E-5</v>
      </c>
      <c r="AQ390" s="79">
        <f t="shared" si="53"/>
        <v>1.3568269689756627</v>
      </c>
      <c r="AR390" s="16"/>
      <c r="AS390" s="78">
        <v>384</v>
      </c>
      <c r="AT390" s="79">
        <f>0.0526*Observaciones!$F389^2.218</f>
        <v>5.1513686738127191</v>
      </c>
      <c r="AU390" s="79">
        <f>IF(Observaciones!$F389&gt;0.05*$AY$7,((Observaciones!$F389-0.05*$AY$7)^2)/(Observaciones!$F389+0.95*$AY$7),0)</f>
        <v>0.93240756681215686</v>
      </c>
      <c r="AV390" s="79">
        <f>0.0526*AU390*Observaciones!$F389^1.218</f>
        <v>0.6079968520129222</v>
      </c>
      <c r="AW390" s="30"/>
      <c r="AX390" s="30"/>
      <c r="AY390" s="110"/>
      <c r="AZ390" s="41"/>
    </row>
    <row r="391" spans="2:52" s="3" customFormat="1" x14ac:dyDescent="0.3">
      <c r="B391" s="40"/>
      <c r="C391" s="78">
        <v>385</v>
      </c>
      <c r="D391" s="136">
        <f>ETo!$I390*((1-Constantes!$D$19)*ETo!$K390+ETo!$L390)</f>
        <v>4.0454254998211221</v>
      </c>
      <c r="E391" s="79">
        <f>MIN(D391*Constantes!$D$17,0.8*(H390+Observaciones!$F390-F391-G391-Constantes!$D$14))</f>
        <v>2.026914350032742</v>
      </c>
      <c r="F391" s="79">
        <f>IF(Observaciones!$F390&gt;0.05*Constantes!$D$18,((Observaciones!$F390-0.05*Constantes!$D$18)^2)/(Observaciones!$F390+0.95*Constantes!$D$18),0)</f>
        <v>3.9326481194227846E-2</v>
      </c>
      <c r="G391" s="79">
        <f>MAX(0,H390+Observaciones!$F390-F391-Constantes!$D$13)</f>
        <v>0.86756406144207432</v>
      </c>
      <c r="H391" s="79">
        <f>H390+Observaciones!$F390-F391-E391-G391-I390</f>
        <v>40.386219825491942</v>
      </c>
      <c r="I391" s="79">
        <f>MAX(0,(H391-Constantes!$D$14)*(1-EXP(-Constantes!$D$22)))</f>
        <v>1.1202253750407791</v>
      </c>
      <c r="J391" s="79">
        <f t="shared" si="45"/>
        <v>86.811958210562096</v>
      </c>
      <c r="K391" s="79">
        <f>MAX(0,(J391-Constantes!$D$13)*(1-EXP(-Constantes!$D$23)))</f>
        <v>0.42676304035338908</v>
      </c>
      <c r="L391" s="79">
        <f t="shared" si="46"/>
        <v>1.586314896588396</v>
      </c>
      <c r="M391" s="79">
        <f>0.0526*F391*Observaciones!$F390^1.218</f>
        <v>1.4689814049513469E-2</v>
      </c>
      <c r="N391" s="79">
        <f>M391*Constantes!$D$29</f>
        <v>2.1801155732266257E-4</v>
      </c>
      <c r="O391" s="79">
        <f t="shared" si="47"/>
        <v>13.743271136867502</v>
      </c>
      <c r="P391" s="16"/>
      <c r="Q391" s="78">
        <v>385</v>
      </c>
      <c r="R391" s="136">
        <f>ETo!$I390*((1-Constantes!$E$19)*ETo!$K390+ETo!$L390)</f>
        <v>4.4223369098611798</v>
      </c>
      <c r="S391" s="79">
        <f>MIN(R391*Constantes!$E$17,0.8*(V390+Observaciones!$F390-T391-U391-Constantes!$D$14))</f>
        <v>2.5487324177722988</v>
      </c>
      <c r="T391" s="79">
        <f>IF(Observaciones!$F390&gt;0.05*Constantes!$E$18,((Observaciones!$F390-0.05*Constantes!$E$18)^2)/(Observaciones!$F390+0.95*Constantes!$E$18),0)</f>
        <v>0</v>
      </c>
      <c r="U391" s="79">
        <f>MAX(0,V390+Observaciones!$F390-T391-Constantes!$D$13)</f>
        <v>0</v>
      </c>
      <c r="V391" s="79">
        <f>V390+Observaciones!$F390-T391-S391-U391-W390</f>
        <v>37.780828002480895</v>
      </c>
      <c r="W391" s="79">
        <f>MAX(0,(V391-Constantes!$D$14)*(1-EXP(-Constantes!$D$22)))</f>
        <v>1.0314761649598339</v>
      </c>
      <c r="X391" s="79">
        <f t="shared" si="48"/>
        <v>89.636177870465517</v>
      </c>
      <c r="Y391" s="79">
        <f>MAX(0,(X391-Constantes!$D$13)*(1-EXP(-Constantes!$D$23)))</f>
        <v>0.45459074933913241</v>
      </c>
      <c r="Z391" s="79">
        <f t="shared" si="49"/>
        <v>1.4860669142989662</v>
      </c>
      <c r="AA391" s="79">
        <f>0.0526*T391*Observaciones!$F390^1.218</f>
        <v>0</v>
      </c>
      <c r="AB391" s="79">
        <f>AA391*Constantes!$E$29</f>
        <v>0</v>
      </c>
      <c r="AC391" s="79">
        <f t="shared" si="50"/>
        <v>0</v>
      </c>
      <c r="AD391" s="16"/>
      <c r="AE391" s="78">
        <v>385</v>
      </c>
      <c r="AF391" s="136">
        <f>ETo!$I390*((1-Constantes!$F$19)*ETo!$K390+ETo!$L390)</f>
        <v>4.3684924227126007</v>
      </c>
      <c r="AG391" s="79">
        <f>MIN(AF391*Constantes!$F$17,0.8*(AJ390+Observaciones!$F390-AH391-AI391-Constantes!$D$14))</f>
        <v>2.3474880503801017</v>
      </c>
      <c r="AH391" s="79">
        <f>IF(Observaciones!$F390&gt;0.05*Constantes!$F$18,((Observaciones!$F390-0.05*Constantes!$F$18)^2)/(Observaciones!$F390+0.95*Constantes!$F$18),0)</f>
        <v>0</v>
      </c>
      <c r="AI391" s="79">
        <f>MAX(0,AJ390+Observaciones!$F390-AH391-Constantes!$D$13)</f>
        <v>0</v>
      </c>
      <c r="AJ391" s="79">
        <f>AJ390+Observaciones!$F390-AH391-AG391-AI391-AK390</f>
        <v>39.40045518791343</v>
      </c>
      <c r="AK391" s="79">
        <f>MAX(0,(AJ391-Constantes!$D$14)*(1-EXP(-Constantes!$D$22)))</f>
        <v>1.0866466126687859</v>
      </c>
      <c r="AL391" s="79">
        <f t="shared" si="51"/>
        <v>90.798602927898699</v>
      </c>
      <c r="AM391" s="79">
        <f>MAX(0,(AL391-Constantes!$D$13)*(1-EXP(-Constantes!$D$23)))</f>
        <v>0.46604440029809951</v>
      </c>
      <c r="AN391" s="79">
        <f t="shared" si="52"/>
        <v>1.5526910129668854</v>
      </c>
      <c r="AO391" s="79">
        <f>0.0526*AH391*Observaciones!$F390^1.218</f>
        <v>0</v>
      </c>
      <c r="AP391" s="79">
        <f>AO391*Constantes!$F$29</f>
        <v>0</v>
      </c>
      <c r="AQ391" s="79">
        <f t="shared" si="53"/>
        <v>0</v>
      </c>
      <c r="AR391" s="16"/>
      <c r="AS391" s="78">
        <v>385</v>
      </c>
      <c r="AT391" s="79">
        <f>0.0526*Observaciones!$F390^2.218</f>
        <v>1.867674605434769</v>
      </c>
      <c r="AU391" s="79">
        <f>IF(Observaciones!$F390&gt;0.05*$AY$7,((Observaciones!$F390-0.05*$AY$7)^2)/(Observaciones!$F390+0.95*$AY$7),0)</f>
        <v>0.28178711203654261</v>
      </c>
      <c r="AV391" s="79">
        <f>0.0526*AU391*Observaciones!$F390^1.218</f>
        <v>0.10525732665789053</v>
      </c>
      <c r="AW391" s="30"/>
      <c r="AX391" s="30"/>
      <c r="AY391" s="110"/>
      <c r="AZ391" s="41"/>
    </row>
    <row r="392" spans="2:52" s="3" customFormat="1" x14ac:dyDescent="0.3">
      <c r="B392" s="40"/>
      <c r="C392" s="78">
        <v>386</v>
      </c>
      <c r="D392" s="136">
        <f>ETo!$I391*((1-Constantes!$D$19)*ETo!$K391+ETo!$L391)</f>
        <v>4.2408780151049026</v>
      </c>
      <c r="E392" s="79">
        <f>MIN(D392*Constantes!$D$17,0.8*(H391+Observaciones!$F391-F392-G392-Constantes!$D$14))</f>
        <v>2.1248436056811792</v>
      </c>
      <c r="F392" s="79">
        <f>IF(Observaciones!$F391&gt;0.05*Constantes!$D$18,((Observaciones!$F391-0.05*Constantes!$D$18)^2)/(Observaciones!$F391+0.95*Constantes!$D$18),0)</f>
        <v>0.11564928978775271</v>
      </c>
      <c r="G392" s="79">
        <f>MAX(0,H391+Observaciones!$F391-F392-Constantes!$D$13)</f>
        <v>2.9705705357041907</v>
      </c>
      <c r="H392" s="79">
        <f>H391+Observaciones!$F391-F392-E392-G392-I391</f>
        <v>40.25493101927804</v>
      </c>
      <c r="I392" s="79">
        <f>MAX(0,(H392-Constantes!$D$14)*(1-EXP(-Constantes!$D$22)))</f>
        <v>1.1157531963300591</v>
      </c>
      <c r="J392" s="79">
        <f t="shared" ref="J392:J455" si="54">J391+G392-K391</f>
        <v>89.355765705912887</v>
      </c>
      <c r="K392" s="79">
        <f>MAX(0,(J392-Constantes!$D$13)*(1-EXP(-Constantes!$D$23)))</f>
        <v>0.45182778149282127</v>
      </c>
      <c r="L392" s="79">
        <f t="shared" ref="L392:L455" si="55">F392+I392+K392</f>
        <v>1.6832302676106332</v>
      </c>
      <c r="M392" s="79">
        <f>0.0526*F392*Observaciones!$F391^1.218</f>
        <v>5.6138627683239802E-2</v>
      </c>
      <c r="N392" s="79">
        <f>M392*Constantes!$D$29</f>
        <v>8.3315347668308992E-4</v>
      </c>
      <c r="O392" s="79">
        <f t="shared" ref="O392:O455" si="56">N392*1000000/(L392/1000*10000)</f>
        <v>49.497296520562323</v>
      </c>
      <c r="P392" s="16"/>
      <c r="Q392" s="78">
        <v>386</v>
      </c>
      <c r="R392" s="136">
        <f>ETo!$I391*((1-Constantes!$E$19)*ETo!$K391+ETo!$L391)</f>
        <v>4.6337147665156486</v>
      </c>
      <c r="S392" s="79">
        <f>MIN(R392*Constantes!$E$17,0.8*(V391+Observaciones!$F391-T392-U392-Constantes!$D$14))</f>
        <v>2.670556151837685</v>
      </c>
      <c r="T392" s="79">
        <f>IF(Observaciones!$F391&gt;0.05*Constantes!$E$18,((Observaciones!$F391-0.05*Constantes!$E$18)^2)/(Observaciones!$F391+0.95*Constantes!$E$18),0)</f>
        <v>0</v>
      </c>
      <c r="U392" s="79">
        <f>MAX(0,V391+Observaciones!$F391-T392-Constantes!$D$13)</f>
        <v>0.48082800248089796</v>
      </c>
      <c r="V392" s="79">
        <f>V391+Observaciones!$F391-T392-S392-U392-W391</f>
        <v>39.797967683202479</v>
      </c>
      <c r="W392" s="79">
        <f>MAX(0,(V392-Constantes!$D$14)*(1-EXP(-Constantes!$D$22)))</f>
        <v>1.1001873475565758</v>
      </c>
      <c r="X392" s="79">
        <f t="shared" ref="X392:X455" si="57">X391+U392-Y391</f>
        <v>89.662415123607275</v>
      </c>
      <c r="Y392" s="79">
        <f>MAX(0,(X392-Constantes!$D$13)*(1-EXP(-Constantes!$D$23)))</f>
        <v>0.454849271243565</v>
      </c>
      <c r="Z392" s="79">
        <f t="shared" ref="Z392:Z455" si="58">T392+W392+Y392</f>
        <v>1.5550366188001408</v>
      </c>
      <c r="AA392" s="79">
        <f>0.0526*T392*Observaciones!$F391^1.218</f>
        <v>0</v>
      </c>
      <c r="AB392" s="79">
        <f>AA392*Constantes!$E$29</f>
        <v>0</v>
      </c>
      <c r="AC392" s="79">
        <f t="shared" ref="AC392:AC455" si="59">AB392*1000000/(Z392/1000*10000)</f>
        <v>0</v>
      </c>
      <c r="AD392" s="16"/>
      <c r="AE392" s="78">
        <v>386</v>
      </c>
      <c r="AF392" s="136">
        <f>ETo!$I391*((1-Constantes!$F$19)*ETo!$K391+ETo!$L391)</f>
        <v>4.5775952305998269</v>
      </c>
      <c r="AG392" s="79">
        <f>MIN(AF392*Constantes!$F$17,0.8*(AJ391+Observaciones!$F391-AH392-AI392-Constantes!$D$14))</f>
        <v>2.4598532087271976</v>
      </c>
      <c r="AH392" s="79">
        <f>IF(Observaciones!$F391&gt;0.05*Constantes!$F$18,((Observaciones!$F391-0.05*Constantes!$F$18)^2)/(Observaciones!$F391+0.95*Constantes!$F$18),0)</f>
        <v>0</v>
      </c>
      <c r="AI392" s="79">
        <f>MAX(0,AJ391+Observaciones!$F391-AH392-Constantes!$D$13)</f>
        <v>2.1004551879134326</v>
      </c>
      <c r="AJ392" s="79">
        <f>AJ391+Observaciones!$F391-AH392-AG392-AI392-AK391</f>
        <v>39.953500178604017</v>
      </c>
      <c r="AK392" s="79">
        <f>MAX(0,(AJ392-Constantes!$D$14)*(1-EXP(-Constantes!$D$22)))</f>
        <v>1.1054853553214319</v>
      </c>
      <c r="AL392" s="79">
        <f t="shared" ref="AL392:AL455" si="60">AL391+AI392-AM391</f>
        <v>92.433013715514022</v>
      </c>
      <c r="AM392" s="79">
        <f>MAX(0,(AL392-Constantes!$D$13)*(1-EXP(-Constantes!$D$23)))</f>
        <v>0.48214863907479372</v>
      </c>
      <c r="AN392" s="79">
        <f t="shared" ref="AN392:AN455" si="61">AH392+AK392+AM392</f>
        <v>1.5876339943962257</v>
      </c>
      <c r="AO392" s="79">
        <f>0.0526*AH392*Observaciones!$F391^1.218</f>
        <v>0</v>
      </c>
      <c r="AP392" s="79">
        <f>AO392*Constantes!$F$29</f>
        <v>0</v>
      </c>
      <c r="AQ392" s="79">
        <f t="shared" ref="AQ392:AQ455" si="62">AP392*1000000/(AN392/1000*10000)</f>
        <v>0</v>
      </c>
      <c r="AR392" s="16"/>
      <c r="AS392" s="78">
        <v>386</v>
      </c>
      <c r="AT392" s="79">
        <f>0.0526*Observaciones!$F391^2.218</f>
        <v>3.0096120112355975</v>
      </c>
      <c r="AU392" s="79">
        <f>IF(Observaciones!$F391&gt;0.05*$AY$7,((Observaciones!$F391-0.05*$AY$7)^2)/(Observaciones!$F391+0.95*$AY$7),0)</f>
        <v>0.51054547567973141</v>
      </c>
      <c r="AV392" s="79">
        <f>0.0526*AU392*Observaciones!$F391^1.218</f>
        <v>0.24782964449801789</v>
      </c>
      <c r="AW392" s="30"/>
      <c r="AX392" s="30"/>
      <c r="AY392" s="110"/>
      <c r="AZ392" s="41"/>
    </row>
    <row r="393" spans="2:52" s="3" customFormat="1" x14ac:dyDescent="0.3">
      <c r="B393" s="40"/>
      <c r="C393" s="78">
        <v>387</v>
      </c>
      <c r="D393" s="136">
        <f>ETo!$I392*((1-Constantes!$D$19)*ETo!$K392+ETo!$L392)</f>
        <v>4.1398100949779559</v>
      </c>
      <c r="E393" s="79">
        <f>MIN(D393*Constantes!$D$17,0.8*(H392+Observaciones!$F392-F393-G393-Constantes!$D$14))</f>
        <v>2.0742046759462651</v>
      </c>
      <c r="F393" s="79">
        <f>IF(Observaciones!$F392&gt;0.05*Constantes!$D$18,((Observaciones!$F392-0.05*Constantes!$D$18)^2)/(Observaciones!$F392+0.95*Constantes!$D$18),0)</f>
        <v>0</v>
      </c>
      <c r="G393" s="79">
        <f>MAX(0,H392+Observaciones!$F392-F393-Constantes!$D$13)</f>
        <v>0</v>
      </c>
      <c r="H393" s="79">
        <f>H392+Observaciones!$F392-F393-E393-G393-I392</f>
        <v>37.164973147001717</v>
      </c>
      <c r="I393" s="79">
        <f>MAX(0,(H393-Constantes!$D$14)*(1-EXP(-Constantes!$D$22)))</f>
        <v>1.0104978877327544</v>
      </c>
      <c r="J393" s="79">
        <f t="shared" si="54"/>
        <v>88.903937924420063</v>
      </c>
      <c r="K393" s="79">
        <f>MAX(0,(J393-Constantes!$D$13)*(1-EXP(-Constantes!$D$23)))</f>
        <v>0.44737581474477933</v>
      </c>
      <c r="L393" s="79">
        <f t="shared" si="55"/>
        <v>1.4578737024775337</v>
      </c>
      <c r="M393" s="79">
        <f>0.0526*F393*Observaciones!$F392^1.218</f>
        <v>0</v>
      </c>
      <c r="N393" s="79">
        <f>M393*Constantes!$D$29</f>
        <v>0</v>
      </c>
      <c r="O393" s="79">
        <f t="shared" si="56"/>
        <v>0</v>
      </c>
      <c r="P393" s="16"/>
      <c r="Q393" s="78">
        <v>387</v>
      </c>
      <c r="R393" s="136">
        <f>ETo!$I392*((1-Constantes!$E$19)*ETo!$K392+ETo!$L392)</f>
        <v>4.5245480004019134</v>
      </c>
      <c r="S393" s="79">
        <f>MIN(R393*Constantes!$E$17,0.8*(V392+Observaciones!$F392-T393-U393-Constantes!$D$14))</f>
        <v>2.6076398970591277</v>
      </c>
      <c r="T393" s="79">
        <f>IF(Observaciones!$F392&gt;0.05*Constantes!$E$18,((Observaciones!$F392-0.05*Constantes!$E$18)^2)/(Observaciones!$F392+0.95*Constantes!$E$18),0)</f>
        <v>0</v>
      </c>
      <c r="U393" s="79">
        <f>MAX(0,V392+Observaciones!$F392-T393-Constantes!$D$13)</f>
        <v>0</v>
      </c>
      <c r="V393" s="79">
        <f>V392+Observaciones!$F392-T393-S393-U393-W392</f>
        <v>36.190140438586774</v>
      </c>
      <c r="W393" s="79">
        <f>MAX(0,(V393-Constantes!$D$14)*(1-EXP(-Constantes!$D$22)))</f>
        <v>0.97729150700000589</v>
      </c>
      <c r="X393" s="79">
        <f t="shared" si="57"/>
        <v>89.207565852363714</v>
      </c>
      <c r="Y393" s="79">
        <f>MAX(0,(X393-Constantes!$D$13)*(1-EXP(-Constantes!$D$23)))</f>
        <v>0.45036753303734628</v>
      </c>
      <c r="Z393" s="79">
        <f t="shared" si="58"/>
        <v>1.4276590400373521</v>
      </c>
      <c r="AA393" s="79">
        <f>0.0526*T393*Observaciones!$F392^1.218</f>
        <v>0</v>
      </c>
      <c r="AB393" s="79">
        <f>AA393*Constantes!$E$29</f>
        <v>0</v>
      </c>
      <c r="AC393" s="79">
        <f t="shared" si="59"/>
        <v>0</v>
      </c>
      <c r="AD393" s="16"/>
      <c r="AE393" s="78">
        <v>387</v>
      </c>
      <c r="AF393" s="136">
        <f>ETo!$I392*((1-Constantes!$F$19)*ETo!$K392+ETo!$L392)</f>
        <v>4.4695854424842052</v>
      </c>
      <c r="AG393" s="79">
        <f>MIN(AF393*Constantes!$F$17,0.8*(AJ392+Observaciones!$F392-AH393-AI393-Constantes!$D$14))</f>
        <v>2.4018122045566863</v>
      </c>
      <c r="AH393" s="79">
        <f>IF(Observaciones!$F392&gt;0.05*Constantes!$F$18,((Observaciones!$F392-0.05*Constantes!$F$18)^2)/(Observaciones!$F392+0.95*Constantes!$F$18),0)</f>
        <v>0</v>
      </c>
      <c r="AI393" s="79">
        <f>MAX(0,AJ392+Observaciones!$F392-AH393-Constantes!$D$13)</f>
        <v>0</v>
      </c>
      <c r="AJ393" s="79">
        <f>AJ392+Observaciones!$F392-AH393-AG393-AI393-AK392</f>
        <v>36.5462026187259</v>
      </c>
      <c r="AK393" s="79">
        <f>MAX(0,(AJ393-Constantes!$D$14)*(1-EXP(-Constantes!$D$22)))</f>
        <v>0.98942029198656745</v>
      </c>
      <c r="AL393" s="79">
        <f t="shared" si="60"/>
        <v>91.950865076439229</v>
      </c>
      <c r="AM393" s="79">
        <f>MAX(0,(AL393-Constantes!$D$13)*(1-EXP(-Constantes!$D$23)))</f>
        <v>0.47739791369513102</v>
      </c>
      <c r="AN393" s="79">
        <f t="shared" si="61"/>
        <v>1.4668182056816985</v>
      </c>
      <c r="AO393" s="79">
        <f>0.0526*AH393*Observaciones!$F392^1.218</f>
        <v>0</v>
      </c>
      <c r="AP393" s="79">
        <f>AO393*Constantes!$F$29</f>
        <v>0</v>
      </c>
      <c r="AQ393" s="79">
        <f t="shared" si="62"/>
        <v>0</v>
      </c>
      <c r="AR393" s="16"/>
      <c r="AS393" s="78">
        <v>387</v>
      </c>
      <c r="AT393" s="79">
        <f>0.0526*Observaciones!$F392^2.218</f>
        <v>3.1840930012055863E-4</v>
      </c>
      <c r="AU393" s="79">
        <f>IF(Observaciones!$F392&gt;0.05*$AY$7,((Observaciones!$F392-0.05*$AY$7)^2)/(Observaciones!$F392+0.95*$AY$7),0)</f>
        <v>0</v>
      </c>
      <c r="AV393" s="79">
        <f>0.0526*AU393*Observaciones!$F392^1.218</f>
        <v>0</v>
      </c>
      <c r="AW393" s="30"/>
      <c r="AX393" s="30"/>
      <c r="AY393" s="110"/>
      <c r="AZ393" s="41"/>
    </row>
    <row r="394" spans="2:52" s="3" customFormat="1" x14ac:dyDescent="0.3">
      <c r="B394" s="40"/>
      <c r="C394" s="78">
        <v>388</v>
      </c>
      <c r="D394" s="136">
        <f>ETo!$I393*((1-Constantes!$D$19)*ETo!$K393+ETo!$L393)</f>
        <v>4.077930855955735</v>
      </c>
      <c r="E394" s="79">
        <f>MIN(D394*Constantes!$D$17,0.8*(H393+Observaciones!$F393-F394-G394-Constantes!$D$14))</f>
        <v>2.0432007883332584</v>
      </c>
      <c r="F394" s="79">
        <f>IF(Observaciones!$F393&gt;0.05*Constantes!$D$18,((Observaciones!$F393-0.05*Constantes!$D$18)^2)/(Observaciones!$F393+0.95*Constantes!$D$18),0)</f>
        <v>3.2009168838127118</v>
      </c>
      <c r="G394" s="79">
        <f>MAX(0,H393+Observaciones!$F393-F394-Constantes!$D$13)</f>
        <v>10.164056263189011</v>
      </c>
      <c r="H394" s="79">
        <f>H393+Observaciones!$F393-F394-E394-G394-I393</f>
        <v>40.446301323933987</v>
      </c>
      <c r="I394" s="79">
        <f>MAX(0,(H394-Constantes!$D$14)*(1-EXP(-Constantes!$D$22)))</f>
        <v>1.1222719714414113</v>
      </c>
      <c r="J394" s="79">
        <f t="shared" si="54"/>
        <v>98.6206183728643</v>
      </c>
      <c r="K394" s="79">
        <f>MAX(0,(J394-Constantes!$D$13)*(1-EXP(-Constantes!$D$23)))</f>
        <v>0.54311658153627418</v>
      </c>
      <c r="L394" s="79">
        <f t="shared" si="55"/>
        <v>4.8663054367903982</v>
      </c>
      <c r="M394" s="79">
        <f>0.0526*F394*Observaciones!$F393^1.218</f>
        <v>6.3521391745381566</v>
      </c>
      <c r="N394" s="79">
        <f>M394*Constantes!$D$29</f>
        <v>9.4272109170586954E-2</v>
      </c>
      <c r="O394" s="79">
        <f t="shared" si="56"/>
        <v>1937.2419260383435</v>
      </c>
      <c r="P394" s="16"/>
      <c r="Q394" s="78">
        <v>388</v>
      </c>
      <c r="R394" s="136">
        <f>ETo!$I393*((1-Constantes!$E$19)*ETo!$K393+ETo!$L393)</f>
        <v>4.4575912032235285</v>
      </c>
      <c r="S394" s="79">
        <f>MIN(R394*Constantes!$E$17,0.8*(V393+Observaciones!$F393-T394-U394-Constantes!$D$14))</f>
        <v>2.5690505803613841</v>
      </c>
      <c r="T394" s="79">
        <f>IF(Observaciones!$F393&gt;0.05*Constantes!$E$18,((Observaciones!$F393-0.05*Constantes!$E$18)^2)/(Observaciones!$F393+0.95*Constantes!$E$18),0)</f>
        <v>0.32700771943246659</v>
      </c>
      <c r="U394" s="79">
        <f>MAX(0,V393+Observaciones!$F393-T394-Constantes!$D$13)</f>
        <v>12.063132719154304</v>
      </c>
      <c r="V394" s="79">
        <f>V393+Observaciones!$F393-T394-S394-U394-W393</f>
        <v>39.953657912638612</v>
      </c>
      <c r="W394" s="79">
        <f>MAX(0,(V394-Constantes!$D$14)*(1-EXP(-Constantes!$D$22)))</f>
        <v>1.1054907283217037</v>
      </c>
      <c r="X394" s="79">
        <f t="shared" si="57"/>
        <v>100.82033103848066</v>
      </c>
      <c r="Y394" s="79">
        <f>MAX(0,(X394-Constantes!$D$13)*(1-EXP(-Constantes!$D$23)))</f>
        <v>0.5647908743613298</v>
      </c>
      <c r="Z394" s="79">
        <f t="shared" si="58"/>
        <v>1.9972893221154999</v>
      </c>
      <c r="AA394" s="79">
        <f>0.0526*T394*Observaciones!$F393^1.218</f>
        <v>0.64893860739962039</v>
      </c>
      <c r="AB394" s="79">
        <f>AA394*Constantes!$E$29</f>
        <v>2.1694867369238401E-3</v>
      </c>
      <c r="AC394" s="79">
        <f t="shared" si="59"/>
        <v>108.62155587083154</v>
      </c>
      <c r="AD394" s="16"/>
      <c r="AE394" s="78">
        <v>388</v>
      </c>
      <c r="AF394" s="136">
        <f>ETo!$I393*((1-Constantes!$F$19)*ETo!$K393+ETo!$L393)</f>
        <v>4.4033540107567015</v>
      </c>
      <c r="AG394" s="79">
        <f>MIN(AF394*Constantes!$F$17,0.8*(AJ393+Observaciones!$F393-AH394-AI394-Constantes!$D$14))</f>
        <v>2.3662215523372789</v>
      </c>
      <c r="AH394" s="79">
        <f>IF(Observaciones!$F393&gt;0.05*Constantes!$F$18,((Observaciones!$F393-0.05*Constantes!$F$18)^2)/(Observaciones!$F393+0.95*Constantes!$F$18),0)</f>
        <v>1.0055072102984652</v>
      </c>
      <c r="AI394" s="79">
        <f>MAX(0,AJ393+Observaciones!$F393-AH394-Constantes!$D$13)</f>
        <v>11.740695408427435</v>
      </c>
      <c r="AJ394" s="79">
        <f>AJ393+Observaciones!$F393-AH394-AG394-AI394-AK393</f>
        <v>40.144358155676152</v>
      </c>
      <c r="AK394" s="79">
        <f>MAX(0,(AJ394-Constantes!$D$14)*(1-EXP(-Constantes!$D$22)))</f>
        <v>1.1119866786744863</v>
      </c>
      <c r="AL394" s="79">
        <f t="shared" si="60"/>
        <v>103.21416257117154</v>
      </c>
      <c r="AM394" s="79">
        <f>MAX(0,(AL394-Constantes!$D$13)*(1-EXP(-Constantes!$D$23)))</f>
        <v>0.58837786661918268</v>
      </c>
      <c r="AN394" s="79">
        <f t="shared" si="61"/>
        <v>2.7058717555921343</v>
      </c>
      <c r="AO394" s="79">
        <f>0.0526*AH394*Observaciones!$F393^1.218</f>
        <v>1.9954038085517416</v>
      </c>
      <c r="AP394" s="79">
        <f>AO394*Constantes!$F$29</f>
        <v>1.7144826711252947E-2</v>
      </c>
      <c r="AQ394" s="79">
        <f t="shared" si="62"/>
        <v>633.61564256769771</v>
      </c>
      <c r="AR394" s="16"/>
      <c r="AS394" s="78">
        <v>388</v>
      </c>
      <c r="AT394" s="79">
        <f>0.0526*Observaciones!$F393^2.218</f>
        <v>39.094155293825366</v>
      </c>
      <c r="AU394" s="79">
        <f>IF(Observaciones!$F393&gt;0.05*$AY$7,((Observaciones!$F393-0.05*$AY$7)^2)/(Observaciones!$F393+0.95*$AY$7),0)</f>
        <v>6.13740799509831</v>
      </c>
      <c r="AV394" s="79">
        <f>0.0526*AU394*Observaciones!$F393^1.218</f>
        <v>12.17953204375323</v>
      </c>
      <c r="AW394" s="30"/>
      <c r="AX394" s="30"/>
      <c r="AY394" s="110"/>
      <c r="AZ394" s="41"/>
    </row>
    <row r="395" spans="2:52" s="3" customFormat="1" x14ac:dyDescent="0.3">
      <c r="B395" s="40"/>
      <c r="C395" s="78">
        <v>389</v>
      </c>
      <c r="D395" s="136">
        <f>ETo!$I394*((1-Constantes!$D$19)*ETo!$K394+ETo!$L394)</f>
        <v>3.9811185422974269</v>
      </c>
      <c r="E395" s="79">
        <f>MIN(D395*Constantes!$D$17,0.8*(H394+Observaciones!$F394-F395-G395-Constantes!$D$14))</f>
        <v>1.9946940817278414</v>
      </c>
      <c r="F395" s="79">
        <f>IF(Observaciones!$F394&gt;0.05*Constantes!$D$18,((Observaciones!$F394-0.05*Constantes!$D$18)^2)/(Observaciones!$F394+0.95*Constantes!$D$18),0)</f>
        <v>0</v>
      </c>
      <c r="G395" s="79">
        <f>MAX(0,H394+Observaciones!$F394-F395-Constantes!$D$13)</f>
        <v>0</v>
      </c>
      <c r="H395" s="79">
        <f>H394+Observaciones!$F394-F395-E395-G395-I394</f>
        <v>39.729335270764729</v>
      </c>
      <c r="I395" s="79">
        <f>MAX(0,(H395-Constantes!$D$14)*(1-EXP(-Constantes!$D$22)))</f>
        <v>1.0978494756342021</v>
      </c>
      <c r="J395" s="79">
        <f t="shared" si="54"/>
        <v>98.077501791328032</v>
      </c>
      <c r="K395" s="79">
        <f>MAX(0,(J395-Constantes!$D$13)*(1-EXP(-Constantes!$D$23)))</f>
        <v>0.53776512449810598</v>
      </c>
      <c r="L395" s="79">
        <f t="shared" si="55"/>
        <v>1.6356146001323082</v>
      </c>
      <c r="M395" s="79">
        <f>0.0526*F395*Observaciones!$F394^1.218</f>
        <v>0</v>
      </c>
      <c r="N395" s="79">
        <f>M395*Constantes!$D$29</f>
        <v>0</v>
      </c>
      <c r="O395" s="79">
        <f t="shared" si="56"/>
        <v>0</v>
      </c>
      <c r="P395" s="16"/>
      <c r="Q395" s="78">
        <v>389</v>
      </c>
      <c r="R395" s="136">
        <f>ETo!$I394*((1-Constantes!$E$19)*ETo!$K394+ETo!$L394)</f>
        <v>4.3526458174949383</v>
      </c>
      <c r="S395" s="79">
        <f>MIN(R395*Constantes!$E$17,0.8*(V394+Observaciones!$F394-T395-U395-Constantes!$D$14))</f>
        <v>2.5085672404092336</v>
      </c>
      <c r="T395" s="79">
        <f>IF(Observaciones!$F394&gt;0.05*Constantes!$E$18,((Observaciones!$F394-0.05*Constantes!$E$18)^2)/(Observaciones!$F394+0.95*Constantes!$E$18),0)</f>
        <v>0</v>
      </c>
      <c r="U395" s="79">
        <f>MAX(0,V394+Observaciones!$F394-T395-Constantes!$D$13)</f>
        <v>0</v>
      </c>
      <c r="V395" s="79">
        <f>V394+Observaciones!$F394-T395-S395-U395-W394</f>
        <v>38.73959994390767</v>
      </c>
      <c r="W395" s="79">
        <f>MAX(0,(V395-Constantes!$D$14)*(1-EXP(-Constantes!$D$22)))</f>
        <v>1.0641354570086827</v>
      </c>
      <c r="X395" s="79">
        <f t="shared" si="57"/>
        <v>100.25554016411932</v>
      </c>
      <c r="Y395" s="79">
        <f>MAX(0,(X395-Constantes!$D$13)*(1-EXP(-Constantes!$D$23)))</f>
        <v>0.55922585535354197</v>
      </c>
      <c r="Z395" s="79">
        <f t="shared" si="58"/>
        <v>1.6233613123622246</v>
      </c>
      <c r="AA395" s="79">
        <f>0.0526*T395*Observaciones!$F394^1.218</f>
        <v>0</v>
      </c>
      <c r="AB395" s="79">
        <f>AA395*Constantes!$E$29</f>
        <v>0</v>
      </c>
      <c r="AC395" s="79">
        <f t="shared" si="59"/>
        <v>0</v>
      </c>
      <c r="AD395" s="16"/>
      <c r="AE395" s="78">
        <v>389</v>
      </c>
      <c r="AF395" s="136">
        <f>ETo!$I394*((1-Constantes!$F$19)*ETo!$K394+ETo!$L394)</f>
        <v>4.2995704924667217</v>
      </c>
      <c r="AG395" s="79">
        <f>MIN(AF395*Constantes!$F$17,0.8*(AJ394+Observaciones!$F394-AH395-AI395-Constantes!$D$14))</f>
        <v>2.3104516103441437</v>
      </c>
      <c r="AH395" s="79">
        <f>IF(Observaciones!$F394&gt;0.05*Constantes!$F$18,((Observaciones!$F394-0.05*Constantes!$F$18)^2)/(Observaciones!$F394+0.95*Constantes!$F$18),0)</f>
        <v>0</v>
      </c>
      <c r="AI395" s="79">
        <f>MAX(0,AJ394+Observaciones!$F394-AH395-Constantes!$D$13)</f>
        <v>0</v>
      </c>
      <c r="AJ395" s="79">
        <f>AJ394+Observaciones!$F394-AH395-AG395-AI395-AK394</f>
        <v>39.121919866657521</v>
      </c>
      <c r="AK395" s="79">
        <f>MAX(0,(AJ395-Constantes!$D$14)*(1-EXP(-Constantes!$D$22)))</f>
        <v>1.0771586771027122</v>
      </c>
      <c r="AL395" s="79">
        <f t="shared" si="60"/>
        <v>102.62578470455236</v>
      </c>
      <c r="AM395" s="79">
        <f>MAX(0,(AL395-Constantes!$D$13)*(1-EXP(-Constantes!$D$23)))</f>
        <v>0.5825804393586943</v>
      </c>
      <c r="AN395" s="79">
        <f t="shared" si="61"/>
        <v>1.6597391164614064</v>
      </c>
      <c r="AO395" s="79">
        <f>0.0526*AH395*Observaciones!$F394^1.218</f>
        <v>0</v>
      </c>
      <c r="AP395" s="79">
        <f>AO395*Constantes!$F$29</f>
        <v>0</v>
      </c>
      <c r="AQ395" s="79">
        <f t="shared" si="62"/>
        <v>0</v>
      </c>
      <c r="AR395" s="16"/>
      <c r="AS395" s="78">
        <v>389</v>
      </c>
      <c r="AT395" s="79">
        <f>0.0526*Observaciones!$F394^2.218</f>
        <v>0.36668595716871932</v>
      </c>
      <c r="AU395" s="79">
        <f>IF(Observaciones!$F394&gt;0.05*$AY$7,((Observaciones!$F394-0.05*$AY$7)^2)/(Observaciones!$F394+0.95*$AY$7),0)</f>
        <v>1.2646160328663239E-2</v>
      </c>
      <c r="AV395" s="79">
        <f>0.0526*AU395*Observaciones!$F394^1.218</f>
        <v>1.9321539185937356E-3</v>
      </c>
      <c r="AW395" s="30"/>
      <c r="AX395" s="30"/>
      <c r="AY395" s="110"/>
      <c r="AZ395" s="41"/>
    </row>
    <row r="396" spans="2:52" s="3" customFormat="1" x14ac:dyDescent="0.3">
      <c r="B396" s="40"/>
      <c r="C396" s="78">
        <v>390</v>
      </c>
      <c r="D396" s="136">
        <f>ETo!$I395*((1-Constantes!$D$19)*ETo!$K395+ETo!$L395)</f>
        <v>4.1542864571862017</v>
      </c>
      <c r="E396" s="79">
        <f>MIN(D396*Constantes!$D$17,0.8*(H395+Observaciones!$F395-F396-G396-Constantes!$D$14))</f>
        <v>2.0814578922760338</v>
      </c>
      <c r="F396" s="79">
        <f>IF(Observaciones!$F395&gt;0.05*Constantes!$D$18,((Observaciones!$F395-0.05*Constantes!$D$18)^2)/(Observaciones!$F395+0.95*Constantes!$D$18),0)</f>
        <v>0</v>
      </c>
      <c r="G396" s="79">
        <f>MAX(0,H395+Observaciones!$F395-F396-Constantes!$D$13)</f>
        <v>0</v>
      </c>
      <c r="H396" s="79">
        <f>H395+Observaciones!$F395-F396-E396-G396-I395</f>
        <v>36.550027902854495</v>
      </c>
      <c r="I396" s="79">
        <f>MAX(0,(H396-Constantes!$D$14)*(1-EXP(-Constantes!$D$22)))</f>
        <v>0.98955059520689292</v>
      </c>
      <c r="J396" s="79">
        <f t="shared" si="54"/>
        <v>97.539736666829924</v>
      </c>
      <c r="K396" s="79">
        <f>MAX(0,(J396-Constantes!$D$13)*(1-EXP(-Constantes!$D$23)))</f>
        <v>0.53246639664075257</v>
      </c>
      <c r="L396" s="79">
        <f t="shared" si="55"/>
        <v>1.5220169918476456</v>
      </c>
      <c r="M396" s="79">
        <f>0.0526*F396*Observaciones!$F395^1.218</f>
        <v>0</v>
      </c>
      <c r="N396" s="79">
        <f>M396*Constantes!$D$29</f>
        <v>0</v>
      </c>
      <c r="O396" s="79">
        <f t="shared" si="56"/>
        <v>0</v>
      </c>
      <c r="P396" s="16"/>
      <c r="Q396" s="78">
        <v>390</v>
      </c>
      <c r="R396" s="136">
        <f>ETo!$I395*((1-Constantes!$E$19)*ETo!$K395+ETo!$L395)</f>
        <v>4.5402409147649907</v>
      </c>
      <c r="S396" s="79">
        <f>MIN(R396*Constantes!$E$17,0.8*(V395+Observaciones!$F395-T396-U396-Constantes!$D$14))</f>
        <v>2.6166842191860358</v>
      </c>
      <c r="T396" s="79">
        <f>IF(Observaciones!$F395&gt;0.05*Constantes!$E$18,((Observaciones!$F395-0.05*Constantes!$E$18)^2)/(Observaciones!$F395+0.95*Constantes!$E$18),0)</f>
        <v>0</v>
      </c>
      <c r="U396" s="79">
        <f>MAX(0,V395+Observaciones!$F395-T396-Constantes!$D$13)</f>
        <v>0</v>
      </c>
      <c r="V396" s="79">
        <f>V395+Observaciones!$F395-T396-S396-U396-W395</f>
        <v>35.058780267712955</v>
      </c>
      <c r="W396" s="79">
        <f>MAX(0,(V396-Constantes!$D$14)*(1-EXP(-Constantes!$D$22)))</f>
        <v>0.93875322627182956</v>
      </c>
      <c r="X396" s="79">
        <f t="shared" si="57"/>
        <v>99.696314308765778</v>
      </c>
      <c r="Y396" s="79">
        <f>MAX(0,(X396-Constantes!$D$13)*(1-EXP(-Constantes!$D$23)))</f>
        <v>0.55371566980352205</v>
      </c>
      <c r="Z396" s="79">
        <f t="shared" si="58"/>
        <v>1.4924688960753516</v>
      </c>
      <c r="AA396" s="79">
        <f>0.0526*T396*Observaciones!$F395^1.218</f>
        <v>0</v>
      </c>
      <c r="AB396" s="79">
        <f>AA396*Constantes!$E$29</f>
        <v>0</v>
      </c>
      <c r="AC396" s="79">
        <f t="shared" si="59"/>
        <v>0</v>
      </c>
      <c r="AD396" s="16"/>
      <c r="AE396" s="78">
        <v>390</v>
      </c>
      <c r="AF396" s="136">
        <f>ETo!$I395*((1-Constantes!$F$19)*ETo!$K395+ETo!$L395)</f>
        <v>4.4851045636823077</v>
      </c>
      <c r="AG396" s="79">
        <f>MIN(AF396*Constantes!$F$17,0.8*(AJ395+Observaciones!$F395-AH396-AI396-Constantes!$D$14))</f>
        <v>2.410151683727014</v>
      </c>
      <c r="AH396" s="79">
        <f>IF(Observaciones!$F395&gt;0.05*Constantes!$F$18,((Observaciones!$F395-0.05*Constantes!$F$18)^2)/(Observaciones!$F395+0.95*Constantes!$F$18),0)</f>
        <v>0</v>
      </c>
      <c r="AI396" s="79">
        <f>MAX(0,AJ395+Observaciones!$F395-AH396-Constantes!$D$13)</f>
        <v>0</v>
      </c>
      <c r="AJ396" s="79">
        <f>AJ395+Observaciones!$F395-AH396-AG396-AI396-AK395</f>
        <v>35.634609505827797</v>
      </c>
      <c r="AK396" s="79">
        <f>MAX(0,(AJ396-Constantes!$D$14)*(1-EXP(-Constantes!$D$22)))</f>
        <v>0.9583680840344303</v>
      </c>
      <c r="AL396" s="79">
        <f t="shared" si="60"/>
        <v>102.04320426519367</v>
      </c>
      <c r="AM396" s="79">
        <f>MAX(0,(AL396-Constantes!$D$13)*(1-EXP(-Constantes!$D$23)))</f>
        <v>0.57684013552984326</v>
      </c>
      <c r="AN396" s="79">
        <f t="shared" si="61"/>
        <v>1.5352082195642736</v>
      </c>
      <c r="AO396" s="79">
        <f>0.0526*AH396*Observaciones!$F395^1.218</f>
        <v>0</v>
      </c>
      <c r="AP396" s="79">
        <f>AO396*Constantes!$F$29</f>
        <v>0</v>
      </c>
      <c r="AQ396" s="79">
        <f t="shared" si="62"/>
        <v>0</v>
      </c>
      <c r="AR396" s="16"/>
      <c r="AS396" s="78">
        <v>390</v>
      </c>
      <c r="AT396" s="79">
        <f>0.0526*Observaciones!$F395^2.218</f>
        <v>0</v>
      </c>
      <c r="AU396" s="79">
        <f>IF(Observaciones!$F395&gt;0.05*$AY$7,((Observaciones!$F395-0.05*$AY$7)^2)/(Observaciones!$F395+0.95*$AY$7),0)</f>
        <v>0</v>
      </c>
      <c r="AV396" s="79">
        <f>0.0526*AU396*Observaciones!$F395^1.218</f>
        <v>0</v>
      </c>
      <c r="AW396" s="30"/>
      <c r="AX396" s="30"/>
      <c r="AY396" s="110"/>
      <c r="AZ396" s="41"/>
    </row>
    <row r="397" spans="2:52" s="3" customFormat="1" x14ac:dyDescent="0.3">
      <c r="B397" s="40"/>
      <c r="C397" s="78">
        <v>391</v>
      </c>
      <c r="D397" s="136">
        <f>ETo!$I396*((1-Constantes!$D$19)*ETo!$K396+ETo!$L396)</f>
        <v>4.1574537828091875</v>
      </c>
      <c r="E397" s="79">
        <f>MIN(D397*Constantes!$D$17,0.8*(H396+Observaciones!$F396-F397-G397-Constantes!$D$14))</f>
        <v>2.0830448446885157</v>
      </c>
      <c r="F397" s="79">
        <f>IF(Observaciones!$F396&gt;0.05*Constantes!$D$18,((Observaciones!$F396-0.05*Constantes!$D$18)^2)/(Observaciones!$F396+0.95*Constantes!$D$18),0)</f>
        <v>6.128057563687314E-3</v>
      </c>
      <c r="G397" s="79">
        <f>MAX(0,H396+Observaciones!$F396-F397-Constantes!$D$13)</f>
        <v>0</v>
      </c>
      <c r="H397" s="79">
        <f>H396+Observaciones!$F396-F397-E397-G397-I396</f>
        <v>37.471304405395401</v>
      </c>
      <c r="I397" s="79">
        <f>MAX(0,(H397-Constantes!$D$14)*(1-EXP(-Constantes!$D$22)))</f>
        <v>1.020932654958715</v>
      </c>
      <c r="J397" s="79">
        <f t="shared" si="54"/>
        <v>97.007270270189167</v>
      </c>
      <c r="K397" s="79">
        <f>MAX(0,(J397-Constantes!$D$13)*(1-EXP(-Constantes!$D$23)))</f>
        <v>0.52721987841103635</v>
      </c>
      <c r="L397" s="79">
        <f t="shared" si="55"/>
        <v>1.5542805909334385</v>
      </c>
      <c r="M397" s="79">
        <f>0.0526*F397*Observaciones!$F396^1.218</f>
        <v>1.7442858180437373E-3</v>
      </c>
      <c r="N397" s="79">
        <f>M397*Constantes!$D$29</f>
        <v>2.5886949033241468E-5</v>
      </c>
      <c r="O397" s="79">
        <f t="shared" si="56"/>
        <v>1.6655261079786634</v>
      </c>
      <c r="P397" s="16"/>
      <c r="Q397" s="78">
        <v>391</v>
      </c>
      <c r="R397" s="136">
        <f>ETo!$I396*((1-Constantes!$E$19)*ETo!$K396+ETo!$L396)</f>
        <v>4.5436805584909017</v>
      </c>
      <c r="S397" s="79">
        <f>MIN(R397*Constantes!$E$17,0.8*(V396+Observaciones!$F396-T397-U397-Constantes!$D$14))</f>
        <v>2.6186665944886203</v>
      </c>
      <c r="T397" s="79">
        <f>IF(Observaciones!$F396&gt;0.05*Constantes!$E$18,((Observaciones!$F396-0.05*Constantes!$E$18)^2)/(Observaciones!$F396+0.95*Constantes!$E$18),0)</f>
        <v>0</v>
      </c>
      <c r="U397" s="79">
        <f>MAX(0,V396+Observaciones!$F396-T397-Constantes!$D$13)</f>
        <v>0</v>
      </c>
      <c r="V397" s="79">
        <f>V396+Observaciones!$F396-T397-S397-U397-W396</f>
        <v>35.501360446952503</v>
      </c>
      <c r="W397" s="79">
        <f>MAX(0,(V397-Constantes!$D$14)*(1-EXP(-Constantes!$D$22)))</f>
        <v>0.9538291319218285</v>
      </c>
      <c r="X397" s="79">
        <f t="shared" si="57"/>
        <v>99.142598638962255</v>
      </c>
      <c r="Y397" s="79">
        <f>MAX(0,(X397-Constantes!$D$13)*(1-EXP(-Constantes!$D$23)))</f>
        <v>0.54825977742415044</v>
      </c>
      <c r="Z397" s="79">
        <f t="shared" si="58"/>
        <v>1.5020889093459791</v>
      </c>
      <c r="AA397" s="79">
        <f>0.0526*T397*Observaciones!$F396^1.218</f>
        <v>0</v>
      </c>
      <c r="AB397" s="79">
        <f>AA397*Constantes!$E$29</f>
        <v>0</v>
      </c>
      <c r="AC397" s="79">
        <f t="shared" si="59"/>
        <v>0</v>
      </c>
      <c r="AD397" s="16"/>
      <c r="AE397" s="78">
        <v>391</v>
      </c>
      <c r="AF397" s="136">
        <f>ETo!$I396*((1-Constantes!$F$19)*ETo!$K396+ETo!$L396)</f>
        <v>4.4885053048220858</v>
      </c>
      <c r="AG397" s="79">
        <f>MIN(AF397*Constantes!$F$17,0.8*(AJ396+Observaciones!$F396-AH397-AI397-Constantes!$D$14))</f>
        <v>2.4119791332028466</v>
      </c>
      <c r="AH397" s="79">
        <f>IF(Observaciones!$F396&gt;0.05*Constantes!$F$18,((Observaciones!$F396-0.05*Constantes!$F$18)^2)/(Observaciones!$F396+0.95*Constantes!$F$18),0)</f>
        <v>0</v>
      </c>
      <c r="AI397" s="79">
        <f>MAX(0,AJ396+Observaciones!$F396-AH397-Constantes!$D$13)</f>
        <v>0</v>
      </c>
      <c r="AJ397" s="79">
        <f>AJ396+Observaciones!$F396-AH397-AG397-AI397-AK396</f>
        <v>36.264262288590515</v>
      </c>
      <c r="AK397" s="79">
        <f>MAX(0,(AJ397-Constantes!$D$14)*(1-EXP(-Constantes!$D$22)))</f>
        <v>0.9798163693180153</v>
      </c>
      <c r="AL397" s="79">
        <f t="shared" si="60"/>
        <v>101.46636412966382</v>
      </c>
      <c r="AM397" s="79">
        <f>MAX(0,(AL397-Constantes!$D$13)*(1-EXP(-Constantes!$D$23)))</f>
        <v>0.57115639228185155</v>
      </c>
      <c r="AN397" s="79">
        <f t="shared" si="61"/>
        <v>1.550972761599867</v>
      </c>
      <c r="AO397" s="79">
        <f>0.0526*AH397*Observaciones!$F396^1.218</f>
        <v>0</v>
      </c>
      <c r="AP397" s="79">
        <f>AO397*Constantes!$F$29</f>
        <v>0</v>
      </c>
      <c r="AQ397" s="79">
        <f t="shared" si="62"/>
        <v>0</v>
      </c>
      <c r="AR397" s="16"/>
      <c r="AS397" s="78">
        <v>391</v>
      </c>
      <c r="AT397" s="79">
        <f>0.0526*Observaciones!$F396^2.218</f>
        <v>1.1385570712519109</v>
      </c>
      <c r="AU397" s="79">
        <f>IF(Observaciones!$F396&gt;0.05*$AY$7,((Observaciones!$F396-0.05*$AY$7)^2)/(Observaciones!$F396+0.95*$AY$7),0)</f>
        <v>0.13940420338375761</v>
      </c>
      <c r="AV397" s="79">
        <f>0.0526*AU397*Observaciones!$F396^1.218</f>
        <v>3.9679910381204199E-2</v>
      </c>
      <c r="AW397" s="30"/>
      <c r="AX397" s="30"/>
      <c r="AY397" s="110"/>
      <c r="AZ397" s="41"/>
    </row>
    <row r="398" spans="2:52" s="3" customFormat="1" x14ac:dyDescent="0.3">
      <c r="B398" s="40"/>
      <c r="C398" s="78">
        <v>392</v>
      </c>
      <c r="D398" s="136">
        <f>ETo!$I397*((1-Constantes!$D$19)*ETo!$K397+ETo!$L397)</f>
        <v>4.2040459269017667</v>
      </c>
      <c r="E398" s="79">
        <f>MIN(D398*Constantes!$D$17,0.8*(H397+Observaciones!$F397-F398-G398-Constantes!$D$14))</f>
        <v>2.106389307579803</v>
      </c>
      <c r="F398" s="79">
        <f>IF(Observaciones!$F397&gt;0.05*Constantes!$D$18,((Observaciones!$F397-0.05*Constantes!$D$18)^2)/(Observaciones!$F397+0.95*Constantes!$D$18),0)</f>
        <v>0</v>
      </c>
      <c r="G398" s="79">
        <f>MAX(0,H397+Observaciones!$F397-F398-Constantes!$D$13)</f>
        <v>0</v>
      </c>
      <c r="H398" s="79">
        <f>H397+Observaciones!$F397-F398-E398-G398-I397</f>
        <v>34.443982442856885</v>
      </c>
      <c r="I398" s="79">
        <f>MAX(0,(H398-Constantes!$D$14)*(1-EXP(-Constantes!$D$22)))</f>
        <v>0.91781095538821211</v>
      </c>
      <c r="J398" s="79">
        <f t="shared" si="54"/>
        <v>96.480050391778136</v>
      </c>
      <c r="K398" s="79">
        <f>MAX(0,(J398-Constantes!$D$13)*(1-EXP(-Constantes!$D$23)))</f>
        <v>0.52202505537506083</v>
      </c>
      <c r="L398" s="79">
        <f t="shared" si="55"/>
        <v>1.4398360107632731</v>
      </c>
      <c r="M398" s="79">
        <f>0.0526*F398*Observaciones!$F397^1.218</f>
        <v>0</v>
      </c>
      <c r="N398" s="79">
        <f>M398*Constantes!$D$29</f>
        <v>0</v>
      </c>
      <c r="O398" s="79">
        <f t="shared" si="56"/>
        <v>0</v>
      </c>
      <c r="P398" s="16"/>
      <c r="Q398" s="78">
        <v>392</v>
      </c>
      <c r="R398" s="136">
        <f>ETo!$I397*((1-Constantes!$E$19)*ETo!$K397+ETo!$L397)</f>
        <v>4.5940332102802044</v>
      </c>
      <c r="S398" s="79">
        <f>MIN(R398*Constantes!$E$17,0.8*(V397+Observaciones!$F397-T398-U398-Constantes!$D$14))</f>
        <v>2.6476864178426545</v>
      </c>
      <c r="T398" s="79">
        <f>IF(Observaciones!$F397&gt;0.05*Constantes!$E$18,((Observaciones!$F397-0.05*Constantes!$E$18)^2)/(Observaciones!$F397+0.95*Constantes!$E$18),0)</f>
        <v>0</v>
      </c>
      <c r="U398" s="79">
        <f>MAX(0,V397+Observaciones!$F397-T398-Constantes!$D$13)</f>
        <v>0</v>
      </c>
      <c r="V398" s="79">
        <f>V397+Observaciones!$F397-T398-S398-U398-W397</f>
        <v>31.999844897188019</v>
      </c>
      <c r="W398" s="79">
        <f>MAX(0,(V398-Constantes!$D$14)*(1-EXP(-Constantes!$D$22)))</f>
        <v>0.83455465797011263</v>
      </c>
      <c r="X398" s="79">
        <f t="shared" si="57"/>
        <v>98.594338861538105</v>
      </c>
      <c r="Y398" s="79">
        <f>MAX(0,(X398-Constantes!$D$13)*(1-EXP(-Constantes!$D$23)))</f>
        <v>0.54285764325188524</v>
      </c>
      <c r="Z398" s="79">
        <f t="shared" si="58"/>
        <v>1.3774123012219979</v>
      </c>
      <c r="AA398" s="79">
        <f>0.0526*T398*Observaciones!$F397^1.218</f>
        <v>0</v>
      </c>
      <c r="AB398" s="79">
        <f>AA398*Constantes!$E$29</f>
        <v>0</v>
      </c>
      <c r="AC398" s="79">
        <f t="shared" si="59"/>
        <v>0</v>
      </c>
      <c r="AD398" s="16"/>
      <c r="AE398" s="78">
        <v>392</v>
      </c>
      <c r="AF398" s="136">
        <f>ETo!$I397*((1-Constantes!$F$19)*ETo!$K397+ETo!$L397)</f>
        <v>4.5383207412261424</v>
      </c>
      <c r="AG398" s="79">
        <f>MIN(AF398*Constantes!$F$17,0.8*(AJ397+Observaciones!$F397-AH398-AI398-Constantes!$D$14))</f>
        <v>2.4387483547940287</v>
      </c>
      <c r="AH398" s="79">
        <f>IF(Observaciones!$F397&gt;0.05*Constantes!$F$18,((Observaciones!$F397-0.05*Constantes!$F$18)^2)/(Observaciones!$F397+0.95*Constantes!$F$18),0)</f>
        <v>0</v>
      </c>
      <c r="AI398" s="79">
        <f>MAX(0,AJ397+Observaciones!$F397-AH398-Constantes!$D$13)</f>
        <v>0</v>
      </c>
      <c r="AJ398" s="79">
        <f>AJ397+Observaciones!$F397-AH398-AG398-AI398-AK397</f>
        <v>32.945697564478472</v>
      </c>
      <c r="AK398" s="79">
        <f>MAX(0,(AJ398-Constantes!$D$14)*(1-EXP(-Constantes!$D$22)))</f>
        <v>0.86677387211425205</v>
      </c>
      <c r="AL398" s="79">
        <f t="shared" si="60"/>
        <v>100.89520773738197</v>
      </c>
      <c r="AM398" s="79">
        <f>MAX(0,(AL398-Constantes!$D$13)*(1-EXP(-Constantes!$D$23)))</f>
        <v>0.56552865230984461</v>
      </c>
      <c r="AN398" s="79">
        <f t="shared" si="61"/>
        <v>1.4323025244240966</v>
      </c>
      <c r="AO398" s="79">
        <f>0.0526*AH398*Observaciones!$F397^1.218</f>
        <v>0</v>
      </c>
      <c r="AP398" s="79">
        <f>AO398*Constantes!$F$29</f>
        <v>0</v>
      </c>
      <c r="AQ398" s="79">
        <f t="shared" si="62"/>
        <v>0</v>
      </c>
      <c r="AR398" s="16"/>
      <c r="AS398" s="78">
        <v>392</v>
      </c>
      <c r="AT398" s="79">
        <f>0.0526*Observaciones!$F397^2.218</f>
        <v>3.1840930012055863E-4</v>
      </c>
      <c r="AU398" s="79">
        <f>IF(Observaciones!$F397&gt;0.05*$AY$7,((Observaciones!$F397-0.05*$AY$7)^2)/(Observaciones!$F397+0.95*$AY$7),0)</f>
        <v>0</v>
      </c>
      <c r="AV398" s="79">
        <f>0.0526*AU398*Observaciones!$F397^1.218</f>
        <v>0</v>
      </c>
      <c r="AW398" s="30"/>
      <c r="AX398" s="30"/>
      <c r="AY398" s="110"/>
      <c r="AZ398" s="41"/>
    </row>
    <row r="399" spans="2:52" s="3" customFormat="1" x14ac:dyDescent="0.3">
      <c r="B399" s="40"/>
      <c r="C399" s="78">
        <v>393</v>
      </c>
      <c r="D399" s="136">
        <f>ETo!$I398*((1-Constantes!$D$19)*ETo!$K398+ETo!$L398)</f>
        <v>4.1677973979070604</v>
      </c>
      <c r="E399" s="79">
        <f>MIN(D399*Constantes!$D$17,0.8*(H398+Observaciones!$F398-F399-G399-Constantes!$D$14))</f>
        <v>2.0882273951702932</v>
      </c>
      <c r="F399" s="79">
        <f>IF(Observaciones!$F398&gt;0.05*Constantes!$D$18,((Observaciones!$F398-0.05*Constantes!$D$18)^2)/(Observaciones!$F398+0.95*Constantes!$D$18),0)</f>
        <v>0</v>
      </c>
      <c r="G399" s="79">
        <f>MAX(0,H398+Observaciones!$F398-F399-Constantes!$D$13)</f>
        <v>0</v>
      </c>
      <c r="H399" s="79">
        <f>H398+Observaciones!$F398-F399-E399-G399-I398</f>
        <v>31.43794409229838</v>
      </c>
      <c r="I399" s="79">
        <f>MAX(0,(H399-Constantes!$D$14)*(1-EXP(-Constantes!$D$22)))</f>
        <v>0.81541425377548749</v>
      </c>
      <c r="J399" s="79">
        <f t="shared" si="54"/>
        <v>95.958025336403068</v>
      </c>
      <c r="K399" s="79">
        <f>MAX(0,(J399-Constantes!$D$13)*(1-EXP(-Constantes!$D$23)))</f>
        <v>0.51688141816776922</v>
      </c>
      <c r="L399" s="79">
        <f t="shared" si="55"/>
        <v>1.3322956719432568</v>
      </c>
      <c r="M399" s="79">
        <f>0.0526*F399*Observaciones!$F398^1.218</f>
        <v>0</v>
      </c>
      <c r="N399" s="79">
        <f>M399*Constantes!$D$29</f>
        <v>0</v>
      </c>
      <c r="O399" s="79">
        <f t="shared" si="56"/>
        <v>0</v>
      </c>
      <c r="P399" s="16"/>
      <c r="Q399" s="78">
        <v>393</v>
      </c>
      <c r="R399" s="136">
        <f>ETo!$I398*((1-Constantes!$E$19)*ETo!$K398+ETo!$L398)</f>
        <v>4.5548953165820549</v>
      </c>
      <c r="S399" s="79">
        <f>MIN(R399*Constantes!$E$17,0.8*(V398+Observaciones!$F398-T399-U399-Constantes!$D$14))</f>
        <v>2.6251300137366336</v>
      </c>
      <c r="T399" s="79">
        <f>IF(Observaciones!$F398&gt;0.05*Constantes!$E$18,((Observaciones!$F398-0.05*Constantes!$E$18)^2)/(Observaciones!$F398+0.95*Constantes!$E$18),0)</f>
        <v>0</v>
      </c>
      <c r="U399" s="79">
        <f>MAX(0,V398+Observaciones!$F398-T399-Constantes!$D$13)</f>
        <v>0</v>
      </c>
      <c r="V399" s="79">
        <f>V398+Observaciones!$F398-T399-S399-U399-W398</f>
        <v>28.540160225481273</v>
      </c>
      <c r="W399" s="79">
        <f>MAX(0,(V399-Constantes!$D$14)*(1-EXP(-Constantes!$D$22)))</f>
        <v>0.71670509728934051</v>
      </c>
      <c r="X399" s="79">
        <f t="shared" si="57"/>
        <v>98.051481218286227</v>
      </c>
      <c r="Y399" s="79">
        <f>MAX(0,(X399-Constantes!$D$13)*(1-EXP(-Constantes!$D$23)))</f>
        <v>0.53750873759430751</v>
      </c>
      <c r="Z399" s="79">
        <f t="shared" si="58"/>
        <v>1.254213834883648</v>
      </c>
      <c r="AA399" s="79">
        <f>0.0526*T399*Observaciones!$F398^1.218</f>
        <v>0</v>
      </c>
      <c r="AB399" s="79">
        <f>AA399*Constantes!$E$29</f>
        <v>0</v>
      </c>
      <c r="AC399" s="79">
        <f t="shared" si="59"/>
        <v>0</v>
      </c>
      <c r="AD399" s="16"/>
      <c r="AE399" s="78">
        <v>393</v>
      </c>
      <c r="AF399" s="136">
        <f>ETo!$I398*((1-Constantes!$F$19)*ETo!$K398+ETo!$L398)</f>
        <v>4.4995956139141988</v>
      </c>
      <c r="AG399" s="79">
        <f>MIN(AF399*Constantes!$F$17,0.8*(AJ398+Observaciones!$F398-AH399-AI399-Constantes!$D$14))</f>
        <v>2.4179387104550356</v>
      </c>
      <c r="AH399" s="79">
        <f>IF(Observaciones!$F398&gt;0.05*Constantes!$F$18,((Observaciones!$F398-0.05*Constantes!$F$18)^2)/(Observaciones!$F398+0.95*Constantes!$F$18),0)</f>
        <v>0</v>
      </c>
      <c r="AI399" s="79">
        <f>MAX(0,AJ398+Observaciones!$F398-AH399-Constantes!$D$13)</f>
        <v>0</v>
      </c>
      <c r="AJ399" s="79">
        <f>AJ398+Observaciones!$F398-AH399-AG399-AI399-AK398</f>
        <v>29.660984981909184</v>
      </c>
      <c r="AK399" s="79">
        <f>MAX(0,(AJ399-Constantes!$D$14)*(1-EXP(-Constantes!$D$22)))</f>
        <v>0.75488450312519095</v>
      </c>
      <c r="AL399" s="79">
        <f t="shared" si="60"/>
        <v>100.32967908507212</v>
      </c>
      <c r="AM399" s="79">
        <f>MAX(0,(AL399-Constantes!$D$13)*(1-EXP(-Constantes!$D$23)))</f>
        <v>0.55995636380020497</v>
      </c>
      <c r="AN399" s="79">
        <f t="shared" si="61"/>
        <v>1.3148408669253959</v>
      </c>
      <c r="AO399" s="79">
        <f>0.0526*AH399*Observaciones!$F398^1.218</f>
        <v>0</v>
      </c>
      <c r="AP399" s="79">
        <f>AO399*Constantes!$F$29</f>
        <v>0</v>
      </c>
      <c r="AQ399" s="79">
        <f t="shared" si="62"/>
        <v>0</v>
      </c>
      <c r="AR399" s="16"/>
      <c r="AS399" s="78">
        <v>393</v>
      </c>
      <c r="AT399" s="79">
        <f>0.0526*Observaciones!$F398^2.218</f>
        <v>0</v>
      </c>
      <c r="AU399" s="79">
        <f>IF(Observaciones!$F398&gt;0.05*$AY$7,((Observaciones!$F398-0.05*$AY$7)^2)/(Observaciones!$F398+0.95*$AY$7),0)</f>
        <v>0</v>
      </c>
      <c r="AV399" s="79">
        <f>0.0526*AU399*Observaciones!$F398^1.218</f>
        <v>0</v>
      </c>
      <c r="AW399" s="30"/>
      <c r="AX399" s="30"/>
      <c r="AY399" s="110"/>
      <c r="AZ399" s="41"/>
    </row>
    <row r="400" spans="2:52" s="3" customFormat="1" x14ac:dyDescent="0.3">
      <c r="B400" s="40"/>
      <c r="C400" s="78">
        <v>394</v>
      </c>
      <c r="D400" s="136">
        <f>ETo!$I399*((1-Constantes!$D$19)*ETo!$K399+ETo!$L399)</f>
        <v>3.9748507241339537</v>
      </c>
      <c r="E400" s="79">
        <f>MIN(D400*Constantes!$D$17,0.8*(H399+Observaciones!$F399-F400-G400-Constantes!$D$14))</f>
        <v>1.9915536628573167</v>
      </c>
      <c r="F400" s="79">
        <f>IF(Observaciones!$F399&gt;0.05*Constantes!$D$18,((Observaciones!$F399-0.05*Constantes!$D$18)^2)/(Observaciones!$F399+0.95*Constantes!$D$18),0)</f>
        <v>0</v>
      </c>
      <c r="G400" s="79">
        <f>MAX(0,H399+Observaciones!$F399-F400-Constantes!$D$13)</f>
        <v>0</v>
      </c>
      <c r="H400" s="79">
        <f>H399+Observaciones!$F399-F400-E400-G400-I399</f>
        <v>30.33097617566558</v>
      </c>
      <c r="I400" s="79">
        <f>MAX(0,(H400-Constantes!$D$14)*(1-EXP(-Constantes!$D$22)))</f>
        <v>0.77770686277255885</v>
      </c>
      <c r="J400" s="79">
        <f t="shared" si="54"/>
        <v>95.441143918235298</v>
      </c>
      <c r="K400" s="79">
        <f>MAX(0,(J400-Constantes!$D$13)*(1-EXP(-Constantes!$D$23)))</f>
        <v>0.51178846244299991</v>
      </c>
      <c r="L400" s="79">
        <f t="shared" si="55"/>
        <v>1.2894953252155588</v>
      </c>
      <c r="M400" s="79">
        <f>0.0526*F400*Observaciones!$F399^1.218</f>
        <v>0</v>
      </c>
      <c r="N400" s="79">
        <f>M400*Constantes!$D$29</f>
        <v>0</v>
      </c>
      <c r="O400" s="79">
        <f t="shared" si="56"/>
        <v>0</v>
      </c>
      <c r="P400" s="16"/>
      <c r="Q400" s="78">
        <v>394</v>
      </c>
      <c r="R400" s="136">
        <f>ETo!$I399*((1-Constantes!$E$19)*ETo!$K399+ETo!$L399)</f>
        <v>4.3459530625068226</v>
      </c>
      <c r="S400" s="79">
        <f>MIN(R400*Constantes!$E$17,0.8*(V399+Observaciones!$F399-T400-U400-Constantes!$D$14))</f>
        <v>2.5047099943535609</v>
      </c>
      <c r="T400" s="79">
        <f>IF(Observaciones!$F399&gt;0.05*Constantes!$E$18,((Observaciones!$F399-0.05*Constantes!$E$18)^2)/(Observaciones!$F399+0.95*Constantes!$E$18),0)</f>
        <v>0</v>
      </c>
      <c r="U400" s="79">
        <f>MAX(0,V399+Observaciones!$F399-T400-Constantes!$D$13)</f>
        <v>0</v>
      </c>
      <c r="V400" s="79">
        <f>V399+Observaciones!$F399-T400-S400-U400-W399</f>
        <v>27.018745133838369</v>
      </c>
      <c r="W400" s="79">
        <f>MAX(0,(V400-Constantes!$D$14)*(1-EXP(-Constantes!$D$22)))</f>
        <v>0.66488011403884073</v>
      </c>
      <c r="X400" s="79">
        <f t="shared" si="57"/>
        <v>97.513972480691919</v>
      </c>
      <c r="Y400" s="79">
        <f>MAX(0,(X400-Constantes!$D$13)*(1-EXP(-Constantes!$D$23)))</f>
        <v>0.53221253597818385</v>
      </c>
      <c r="Z400" s="79">
        <f t="shared" si="58"/>
        <v>1.1970926500170247</v>
      </c>
      <c r="AA400" s="79">
        <f>0.0526*T400*Observaciones!$F399^1.218</f>
        <v>0</v>
      </c>
      <c r="AB400" s="79">
        <f>AA400*Constantes!$E$29</f>
        <v>0</v>
      </c>
      <c r="AC400" s="79">
        <f t="shared" si="59"/>
        <v>0</v>
      </c>
      <c r="AD400" s="16"/>
      <c r="AE400" s="78">
        <v>394</v>
      </c>
      <c r="AF400" s="136">
        <f>ETo!$I399*((1-Constantes!$F$19)*ETo!$K399+ETo!$L399)</f>
        <v>4.2929384427392705</v>
      </c>
      <c r="AG400" s="79">
        <f>MIN(AF400*Constantes!$F$17,0.8*(AJ399+Observaciones!$F399-AH400-AI400-Constantes!$D$14))</f>
        <v>2.3068877590246877</v>
      </c>
      <c r="AH400" s="79">
        <f>IF(Observaciones!$F399&gt;0.05*Constantes!$F$18,((Observaciones!$F399-0.05*Constantes!$F$18)^2)/(Observaciones!$F399+0.95*Constantes!$F$18),0)</f>
        <v>0</v>
      </c>
      <c r="AI400" s="79">
        <f>MAX(0,AJ399+Observaciones!$F399-AH400-Constantes!$D$13)</f>
        <v>0</v>
      </c>
      <c r="AJ400" s="79">
        <f>AJ399+Observaciones!$F399-AH400-AG400-AI400-AK399</f>
        <v>28.299212719759307</v>
      </c>
      <c r="AK400" s="79">
        <f>MAX(0,(AJ400-Constantes!$D$14)*(1-EXP(-Constantes!$D$22)))</f>
        <v>0.7084975407080486</v>
      </c>
      <c r="AL400" s="79">
        <f t="shared" si="60"/>
        <v>99.769722721271904</v>
      </c>
      <c r="AM400" s="79">
        <f>MAX(0,(AL400-Constantes!$D$13)*(1-EXP(-Constantes!$D$23)))</f>
        <v>0.55443898037646655</v>
      </c>
      <c r="AN400" s="79">
        <f t="shared" si="61"/>
        <v>1.2629365210845152</v>
      </c>
      <c r="AO400" s="79">
        <f>0.0526*AH400*Observaciones!$F399^1.218</f>
        <v>0</v>
      </c>
      <c r="AP400" s="79">
        <f>AO400*Constantes!$F$29</f>
        <v>0</v>
      </c>
      <c r="AQ400" s="79">
        <f t="shared" si="62"/>
        <v>0</v>
      </c>
      <c r="AR400" s="16"/>
      <c r="AS400" s="78">
        <v>394</v>
      </c>
      <c r="AT400" s="79">
        <f>0.0526*Observaciones!$F399^2.218</f>
        <v>0.17065595668433275</v>
      </c>
      <c r="AU400" s="79">
        <f>IF(Observaciones!$F399&gt;0.05*$AY$7,((Observaciones!$F399-0.05*$AY$7)^2)/(Observaciones!$F399+0.95*$AY$7),0)</f>
        <v>0</v>
      </c>
      <c r="AV400" s="79">
        <f>0.0526*AU400*Observaciones!$F399^1.218</f>
        <v>0</v>
      </c>
      <c r="AW400" s="30"/>
      <c r="AX400" s="30"/>
      <c r="AY400" s="110"/>
      <c r="AZ400" s="41"/>
    </row>
    <row r="401" spans="2:52" s="3" customFormat="1" x14ac:dyDescent="0.3">
      <c r="B401" s="40"/>
      <c r="C401" s="78">
        <v>395</v>
      </c>
      <c r="D401" s="136">
        <f>ETo!$I400*((1-Constantes!$D$19)*ETo!$K400+ETo!$L400)</f>
        <v>4.1471955318087037</v>
      </c>
      <c r="E401" s="79">
        <f>MIN(D401*Constantes!$D$17,0.8*(H400+Observaciones!$F400-F401-G401-Constantes!$D$14))</f>
        <v>2.077905064915031</v>
      </c>
      <c r="F401" s="79">
        <f>IF(Observaciones!$F400&gt;0.05*Constantes!$D$18,((Observaciones!$F400-0.05*Constantes!$D$18)^2)/(Observaciones!$F400+0.95*Constantes!$D$18),0)</f>
        <v>4.9331056336451448E-2</v>
      </c>
      <c r="G401" s="79">
        <f>MAX(0,H400+Observaciones!$F400-F401-Constantes!$D$13)</f>
        <v>0</v>
      </c>
      <c r="H401" s="79">
        <f>H400+Observaciones!$F400-F401-E401-G401-I400</f>
        <v>32.62603319164154</v>
      </c>
      <c r="I401" s="79">
        <f>MAX(0,(H401-Constantes!$D$14)*(1-EXP(-Constantes!$D$22)))</f>
        <v>0.85588493006348931</v>
      </c>
      <c r="J401" s="79">
        <f t="shared" si="54"/>
        <v>94.929355455792304</v>
      </c>
      <c r="K401" s="79">
        <f>MAX(0,(J401-Constantes!$D$13)*(1-EXP(-Constantes!$D$23)))</f>
        <v>0.50674568882403448</v>
      </c>
      <c r="L401" s="79">
        <f t="shared" si="55"/>
        <v>1.4119616752239752</v>
      </c>
      <c r="M401" s="79">
        <f>0.0526*F401*Observaciones!$F400^1.218</f>
        <v>1.9328503571761628E-2</v>
      </c>
      <c r="N401" s="79">
        <f>M401*Constantes!$D$29</f>
        <v>2.868543570526655E-4</v>
      </c>
      <c r="O401" s="79">
        <f t="shared" si="56"/>
        <v>20.316015801715203</v>
      </c>
      <c r="P401" s="16"/>
      <c r="Q401" s="78">
        <v>395</v>
      </c>
      <c r="R401" s="136">
        <f>ETo!$I400*((1-Constantes!$E$19)*ETo!$K400+ETo!$L400)</f>
        <v>4.5326692486839333</v>
      </c>
      <c r="S401" s="79">
        <f>MIN(R401*Constantes!$E$17,0.8*(V400+Observaciones!$F400-T401-U401-Constantes!$D$14))</f>
        <v>2.6123204289116435</v>
      </c>
      <c r="T401" s="79">
        <f>IF(Observaciones!$F400&gt;0.05*Constantes!$E$18,((Observaciones!$F400-0.05*Constantes!$E$18)^2)/(Observaciones!$F400+0.95*Constantes!$E$18),0)</f>
        <v>0</v>
      </c>
      <c r="U401" s="79">
        <f>MAX(0,V400+Observaciones!$F400-T401-Constantes!$D$13)</f>
        <v>0</v>
      </c>
      <c r="V401" s="79">
        <f>V400+Observaciones!$F400-T401-S401-U401-W400</f>
        <v>28.941544590887883</v>
      </c>
      <c r="W401" s="79">
        <f>MAX(0,(V401-Constantes!$D$14)*(1-EXP(-Constantes!$D$22)))</f>
        <v>0.73037772228726083</v>
      </c>
      <c r="X401" s="79">
        <f t="shared" si="57"/>
        <v>96.98175994471373</v>
      </c>
      <c r="Y401" s="79">
        <f>MAX(0,(X401-Constantes!$D$13)*(1-EXP(-Constantes!$D$23)))</f>
        <v>0.52696851909804077</v>
      </c>
      <c r="Z401" s="79">
        <f t="shared" si="58"/>
        <v>1.2573462413853016</v>
      </c>
      <c r="AA401" s="79">
        <f>0.0526*T401*Observaciones!$F400^1.218</f>
        <v>0</v>
      </c>
      <c r="AB401" s="79">
        <f>AA401*Constantes!$E$29</f>
        <v>0</v>
      </c>
      <c r="AC401" s="79">
        <f t="shared" si="59"/>
        <v>0</v>
      </c>
      <c r="AD401" s="16"/>
      <c r="AE401" s="78">
        <v>395</v>
      </c>
      <c r="AF401" s="136">
        <f>ETo!$I400*((1-Constantes!$F$19)*ETo!$K400+ETo!$L400)</f>
        <v>4.4776015748446154</v>
      </c>
      <c r="AG401" s="79">
        <f>MIN(AF401*Constantes!$F$17,0.8*(AJ400+Observaciones!$F400-AH401-AI401-Constantes!$D$14))</f>
        <v>2.4061198175969407</v>
      </c>
      <c r="AH401" s="79">
        <f>IF(Observaciones!$F400&gt;0.05*Constantes!$F$18,((Observaciones!$F400-0.05*Constantes!$F$18)^2)/(Observaciones!$F400+0.95*Constantes!$F$18),0)</f>
        <v>0</v>
      </c>
      <c r="AI401" s="79">
        <f>MAX(0,AJ400+Observaciones!$F400-AH401-Constantes!$D$13)</f>
        <v>0</v>
      </c>
      <c r="AJ401" s="79">
        <f>AJ400+Observaciones!$F400-AH401-AG401-AI401-AK400</f>
        <v>30.384595361454316</v>
      </c>
      <c r="AK401" s="79">
        <f>MAX(0,(AJ401-Constantes!$D$14)*(1-EXP(-Constantes!$D$22)))</f>
        <v>0.77953332908058393</v>
      </c>
      <c r="AL401" s="79">
        <f t="shared" si="60"/>
        <v>99.215283740895444</v>
      </c>
      <c r="AM401" s="79">
        <f>MAX(0,(AL401-Constantes!$D$13)*(1-EXP(-Constantes!$D$23)))</f>
        <v>0.54897596104574065</v>
      </c>
      <c r="AN401" s="79">
        <f t="shared" si="61"/>
        <v>1.3285092901263247</v>
      </c>
      <c r="AO401" s="79">
        <f>0.0526*AH401*Observaciones!$F400^1.218</f>
        <v>0</v>
      </c>
      <c r="AP401" s="79">
        <f>AO401*Constantes!$F$29</f>
        <v>0</v>
      </c>
      <c r="AQ401" s="79">
        <f t="shared" si="62"/>
        <v>0</v>
      </c>
      <c r="AR401" s="16"/>
      <c r="AS401" s="78">
        <v>395</v>
      </c>
      <c r="AT401" s="79">
        <f>0.0526*Observaciones!$F400^2.218</f>
        <v>2.0374227928075692</v>
      </c>
      <c r="AU401" s="79">
        <f>IF(Observaciones!$F400&gt;0.05*$AY$7,((Observaciones!$F400-0.05*$AY$7)^2)/(Observaciones!$F400+0.95*$AY$7),0)</f>
        <v>0.31566536171689474</v>
      </c>
      <c r="AV401" s="79">
        <f>0.0526*AU401*Observaciones!$F400^1.218</f>
        <v>0.12368150055035526</v>
      </c>
      <c r="AW401" s="30"/>
      <c r="AX401" s="30"/>
      <c r="AY401" s="110"/>
      <c r="AZ401" s="41"/>
    </row>
    <row r="402" spans="2:52" s="3" customFormat="1" x14ac:dyDescent="0.3">
      <c r="B402" s="40"/>
      <c r="C402" s="78">
        <v>396</v>
      </c>
      <c r="D402" s="136">
        <f>ETo!$I401*((1-Constantes!$D$19)*ETo!$K401+ETo!$L401)</f>
        <v>4.1062816789172203</v>
      </c>
      <c r="E402" s="79">
        <f>MIN(D402*Constantes!$D$17,0.8*(H401+Observaciones!$F401-F402-G402-Constantes!$D$14))</f>
        <v>2.0574056451272873</v>
      </c>
      <c r="F402" s="79">
        <f>IF(Observaciones!$F401&gt;0.05*Constantes!$D$18,((Observaciones!$F401-0.05*Constantes!$D$18)^2)/(Observaciones!$F401+0.95*Constantes!$D$18),0)</f>
        <v>0</v>
      </c>
      <c r="G402" s="79">
        <f>MAX(0,H401+Observaciones!$F401-F402-Constantes!$D$13)</f>
        <v>0</v>
      </c>
      <c r="H402" s="79">
        <f>H401+Observaciones!$F401-F402-E402-G402-I401</f>
        <v>32.812742616450763</v>
      </c>
      <c r="I402" s="79">
        <f>MAX(0,(H402-Constantes!$D$14)*(1-EXP(-Constantes!$D$22)))</f>
        <v>0.86224493849682193</v>
      </c>
      <c r="J402" s="79">
        <f t="shared" si="54"/>
        <v>94.422609766968264</v>
      </c>
      <c r="K402" s="79">
        <f>MAX(0,(J402-Constantes!$D$13)*(1-EXP(-Constantes!$D$23)))</f>
        <v>0.50175260285463164</v>
      </c>
      <c r="L402" s="79">
        <f t="shared" si="55"/>
        <v>1.3639975413514536</v>
      </c>
      <c r="M402" s="79">
        <f>0.0526*F402*Observaciones!$F401^1.218</f>
        <v>0</v>
      </c>
      <c r="N402" s="79">
        <f>M402*Constantes!$D$29</f>
        <v>0</v>
      </c>
      <c r="O402" s="79">
        <f t="shared" si="56"/>
        <v>0</v>
      </c>
      <c r="P402" s="16"/>
      <c r="Q402" s="78">
        <v>396</v>
      </c>
      <c r="R402" s="136">
        <f>ETo!$I401*((1-Constantes!$E$19)*ETo!$K401+ETo!$L401)</f>
        <v>4.4884419187190812</v>
      </c>
      <c r="S402" s="79">
        <f>MIN(R402*Constantes!$E$17,0.8*(V401+Observaciones!$F401-T402-U402-Constantes!$D$14))</f>
        <v>2.5868308219616232</v>
      </c>
      <c r="T402" s="79">
        <f>IF(Observaciones!$F401&gt;0.05*Constantes!$E$18,((Observaciones!$F401-0.05*Constantes!$E$18)^2)/(Observaciones!$F401+0.95*Constantes!$E$18),0)</f>
        <v>0</v>
      </c>
      <c r="U402" s="79">
        <f>MAX(0,V401+Observaciones!$F401-T402-Constantes!$D$13)</f>
        <v>0</v>
      </c>
      <c r="V402" s="79">
        <f>V401+Observaciones!$F401-T402-S402-U402-W401</f>
        <v>28.724336046638996</v>
      </c>
      <c r="W402" s="79">
        <f>MAX(0,(V402-Constantes!$D$14)*(1-EXP(-Constantes!$D$22)))</f>
        <v>0.72297880188125363</v>
      </c>
      <c r="X402" s="79">
        <f t="shared" si="57"/>
        <v>96.454791425615696</v>
      </c>
      <c r="Y402" s="79">
        <f>MAX(0,(X402-Constantes!$D$13)*(1-EXP(-Constantes!$D$23)))</f>
        <v>0.52177617276524535</v>
      </c>
      <c r="Z402" s="79">
        <f t="shared" si="58"/>
        <v>1.244754974646499</v>
      </c>
      <c r="AA402" s="79">
        <f>0.0526*T402*Observaciones!$F401^1.218</f>
        <v>0</v>
      </c>
      <c r="AB402" s="79">
        <f>AA402*Constantes!$E$29</f>
        <v>0</v>
      </c>
      <c r="AC402" s="79">
        <f t="shared" si="59"/>
        <v>0</v>
      </c>
      <c r="AD402" s="16"/>
      <c r="AE402" s="78">
        <v>396</v>
      </c>
      <c r="AF402" s="136">
        <f>ETo!$I401*((1-Constantes!$F$19)*ETo!$K401+ETo!$L401)</f>
        <v>4.433847598747386</v>
      </c>
      <c r="AG402" s="79">
        <f>MIN(AF402*Constantes!$F$17,0.8*(AJ401+Observaciones!$F401-AH402-AI402-Constantes!$D$14))</f>
        <v>2.3826078308275815</v>
      </c>
      <c r="AH402" s="79">
        <f>IF(Observaciones!$F401&gt;0.05*Constantes!$F$18,((Observaciones!$F401-0.05*Constantes!$F$18)^2)/(Observaciones!$F401+0.95*Constantes!$F$18),0)</f>
        <v>0</v>
      </c>
      <c r="AI402" s="79">
        <f>MAX(0,AJ401+Observaciones!$F401-AH402-Constantes!$D$13)</f>
        <v>0</v>
      </c>
      <c r="AJ402" s="79">
        <f>AJ401+Observaciones!$F401-AH402-AG402-AI402-AK401</f>
        <v>30.322454201546151</v>
      </c>
      <c r="AK402" s="79">
        <f>MAX(0,(AJ402-Constantes!$D$14)*(1-EXP(-Constantes!$D$22)))</f>
        <v>0.77741657304924361</v>
      </c>
      <c r="AL402" s="79">
        <f t="shared" si="60"/>
        <v>98.666307779849703</v>
      </c>
      <c r="AM402" s="79">
        <f>MAX(0,(AL402-Constantes!$D$13)*(1-EXP(-Constantes!$D$23)))</f>
        <v>0.54356677014567023</v>
      </c>
      <c r="AN402" s="79">
        <f t="shared" si="61"/>
        <v>1.3209833431949138</v>
      </c>
      <c r="AO402" s="79">
        <f>0.0526*AH402*Observaciones!$F401^1.218</f>
        <v>0</v>
      </c>
      <c r="AP402" s="79">
        <f>AO402*Constantes!$F$29</f>
        <v>0</v>
      </c>
      <c r="AQ402" s="79">
        <f t="shared" si="62"/>
        <v>0</v>
      </c>
      <c r="AR402" s="16"/>
      <c r="AS402" s="78">
        <v>396</v>
      </c>
      <c r="AT402" s="79">
        <f>0.0526*Observaciones!$F401^2.218</f>
        <v>0.64688336193366625</v>
      </c>
      <c r="AU402" s="79">
        <f>IF(Observaciones!$F401&gt;0.05*$AY$7,((Observaciones!$F401-0.05*$AY$7)^2)/(Observaciones!$F401+0.95*$AY$7),0)</f>
        <v>5.1991254547749992E-2</v>
      </c>
      <c r="AV402" s="79">
        <f>0.0526*AU402*Observaciones!$F401^1.218</f>
        <v>1.0849121784837911E-2</v>
      </c>
      <c r="AW402" s="30"/>
      <c r="AX402" s="30"/>
      <c r="AY402" s="110"/>
      <c r="AZ402" s="41"/>
    </row>
    <row r="403" spans="2:52" s="3" customFormat="1" x14ac:dyDescent="0.3">
      <c r="B403" s="40"/>
      <c r="C403" s="78">
        <v>397</v>
      </c>
      <c r="D403" s="136">
        <f>ETo!$I402*((1-Constantes!$D$19)*ETo!$K402+ETo!$L402)</f>
        <v>4.1782370722208038</v>
      </c>
      <c r="E403" s="79">
        <f>MIN(D403*Constantes!$D$17,0.8*(H402+Observaciones!$F402-F403-G403-Constantes!$D$14))</f>
        <v>2.0934580750276113</v>
      </c>
      <c r="F403" s="79">
        <f>IF(Observaciones!$F402&gt;0.05*Constantes!$D$18,((Observaciones!$F402-0.05*Constantes!$D$18)^2)/(Observaciones!$F402+0.95*Constantes!$D$18),0)</f>
        <v>0</v>
      </c>
      <c r="G403" s="79">
        <f>MAX(0,H402+Observaciones!$F402-F403-Constantes!$D$13)</f>
        <v>0</v>
      </c>
      <c r="H403" s="79">
        <f>H402+Observaciones!$F402-F403-E403-G403-I402</f>
        <v>31.257039602926326</v>
      </c>
      <c r="I403" s="79">
        <f>MAX(0,(H403-Constantes!$D$14)*(1-EXP(-Constantes!$D$22)))</f>
        <v>0.80925198275349908</v>
      </c>
      <c r="J403" s="79">
        <f t="shared" si="54"/>
        <v>93.920857164113627</v>
      </c>
      <c r="K403" s="79">
        <f>MAX(0,(J403-Constantes!$D$13)*(1-EXP(-Constantes!$D$23)))</f>
        <v>0.49680871495054568</v>
      </c>
      <c r="L403" s="79">
        <f t="shared" si="55"/>
        <v>1.3060606977040448</v>
      </c>
      <c r="M403" s="79">
        <f>0.0526*F403*Observaciones!$F402^1.218</f>
        <v>0</v>
      </c>
      <c r="N403" s="79">
        <f>M403*Constantes!$D$29</f>
        <v>0</v>
      </c>
      <c r="O403" s="79">
        <f t="shared" si="56"/>
        <v>0</v>
      </c>
      <c r="P403" s="16"/>
      <c r="Q403" s="78">
        <v>397</v>
      </c>
      <c r="R403" s="136">
        <f>ETo!$I402*((1-Constantes!$E$19)*ETo!$K402+ETo!$L402)</f>
        <v>4.5662625473885319</v>
      </c>
      <c r="S403" s="79">
        <f>MIN(R403*Constantes!$E$17,0.8*(V402+Observaciones!$F402-T403-U403-Constantes!$D$14))</f>
        <v>2.6316813078255494</v>
      </c>
      <c r="T403" s="79">
        <f>IF(Observaciones!$F402&gt;0.05*Constantes!$E$18,((Observaciones!$F402-0.05*Constantes!$E$18)^2)/(Observaciones!$F402+0.95*Constantes!$E$18),0)</f>
        <v>0</v>
      </c>
      <c r="U403" s="79">
        <f>MAX(0,V402+Observaciones!$F402-T403-Constantes!$D$13)</f>
        <v>0</v>
      </c>
      <c r="V403" s="79">
        <f>V402+Observaciones!$F402-T403-S403-U403-W402</f>
        <v>26.769675936932192</v>
      </c>
      <c r="W403" s="79">
        <f>MAX(0,(V403-Constantes!$D$14)*(1-EXP(-Constantes!$D$22)))</f>
        <v>0.65639590284047589</v>
      </c>
      <c r="X403" s="79">
        <f t="shared" si="57"/>
        <v>95.933015252850453</v>
      </c>
      <c r="Y403" s="79">
        <f>MAX(0,(X403-Constantes!$D$13)*(1-EXP(-Constantes!$D$23)))</f>
        <v>0.51663498785758744</v>
      </c>
      <c r="Z403" s="79">
        <f t="shared" si="58"/>
        <v>1.1730308906980633</v>
      </c>
      <c r="AA403" s="79">
        <f>0.0526*T403*Observaciones!$F402^1.218</f>
        <v>0</v>
      </c>
      <c r="AB403" s="79">
        <f>AA403*Constantes!$E$29</f>
        <v>0</v>
      </c>
      <c r="AC403" s="79">
        <f t="shared" si="59"/>
        <v>0</v>
      </c>
      <c r="AD403" s="16"/>
      <c r="AE403" s="78">
        <v>397</v>
      </c>
      <c r="AF403" s="136">
        <f>ETo!$I402*((1-Constantes!$F$19)*ETo!$K402+ETo!$L402)</f>
        <v>4.5108303366502867</v>
      </c>
      <c r="AG403" s="79">
        <f>MIN(AF403*Constantes!$F$17,0.8*(AJ402+Observaciones!$F402-AH403-AI403-Constantes!$D$14))</f>
        <v>2.4239758909787281</v>
      </c>
      <c r="AH403" s="79">
        <f>IF(Observaciones!$F402&gt;0.05*Constantes!$F$18,((Observaciones!$F402-0.05*Constantes!$F$18)^2)/(Observaciones!$F402+0.95*Constantes!$F$18),0)</f>
        <v>0</v>
      </c>
      <c r="AI403" s="79">
        <f>MAX(0,AJ402+Observaciones!$F402-AH403-Constantes!$D$13)</f>
        <v>0</v>
      </c>
      <c r="AJ403" s="79">
        <f>AJ402+Observaciones!$F402-AH403-AG403-AI403-AK402</f>
        <v>28.521061737518178</v>
      </c>
      <c r="AK403" s="79">
        <f>MAX(0,(AJ403-Constantes!$D$14)*(1-EXP(-Constantes!$D$22)))</f>
        <v>0.71605453267733288</v>
      </c>
      <c r="AL403" s="79">
        <f t="shared" si="60"/>
        <v>98.122741009704029</v>
      </c>
      <c r="AM403" s="79">
        <f>MAX(0,(AL403-Constantes!$D$13)*(1-EXP(-Constantes!$D$23)))</f>
        <v>0.53821087729190709</v>
      </c>
      <c r="AN403" s="79">
        <f t="shared" si="61"/>
        <v>1.2542654099692401</v>
      </c>
      <c r="AO403" s="79">
        <f>0.0526*AH403*Observaciones!$F402^1.218</f>
        <v>0</v>
      </c>
      <c r="AP403" s="79">
        <f>AO403*Constantes!$F$29</f>
        <v>0</v>
      </c>
      <c r="AQ403" s="79">
        <f t="shared" si="62"/>
        <v>0</v>
      </c>
      <c r="AR403" s="16"/>
      <c r="AS403" s="78">
        <v>397</v>
      </c>
      <c r="AT403" s="79">
        <f>0.0526*Observaciones!$F402^2.218</f>
        <v>0.11094244358496377</v>
      </c>
      <c r="AU403" s="79">
        <f>IF(Observaciones!$F402&gt;0.05*$AY$7,((Observaciones!$F402-0.05*$AY$7)^2)/(Observaciones!$F402+0.95*$AY$7),0)</f>
        <v>0</v>
      </c>
      <c r="AV403" s="79">
        <f>0.0526*AU403*Observaciones!$F402^1.218</f>
        <v>0</v>
      </c>
      <c r="AW403" s="30"/>
      <c r="AX403" s="30"/>
      <c r="AY403" s="110"/>
      <c r="AZ403" s="41"/>
    </row>
    <row r="404" spans="2:52" s="3" customFormat="1" x14ac:dyDescent="0.3">
      <c r="B404" s="40"/>
      <c r="C404" s="78">
        <v>398</v>
      </c>
      <c r="D404" s="136">
        <f>ETo!$I403*((1-Constantes!$D$19)*ETo!$K403+ETo!$L403)</f>
        <v>4.2761229823492073</v>
      </c>
      <c r="E404" s="79">
        <f>MIN(D404*Constantes!$D$17,0.8*(H403+Observaciones!$F403-F404-G404-Constantes!$D$14))</f>
        <v>2.1425026949109953</v>
      </c>
      <c r="F404" s="79">
        <f>IF(Observaciones!$F403&gt;0.05*Constantes!$D$18,((Observaciones!$F403-0.05*Constantes!$D$18)^2)/(Observaciones!$F403+0.95*Constantes!$D$18),0)</f>
        <v>0</v>
      </c>
      <c r="G404" s="79">
        <f>MAX(0,H403+Observaciones!$F403-F404-Constantes!$D$13)</f>
        <v>0</v>
      </c>
      <c r="H404" s="79">
        <f>H403+Observaciones!$F403-F404-E404-G404-I403</f>
        <v>30.505284925261837</v>
      </c>
      <c r="I404" s="79">
        <f>MAX(0,(H404-Constantes!$D$14)*(1-EXP(-Constantes!$D$22)))</f>
        <v>0.78364445868432719</v>
      </c>
      <c r="J404" s="79">
        <f t="shared" si="54"/>
        <v>93.424048449163081</v>
      </c>
      <c r="K404" s="79">
        <f>MAX(0,(J404-Constantes!$D$13)*(1-EXP(-Constantes!$D$23)))</f>
        <v>0.49191354035152118</v>
      </c>
      <c r="L404" s="79">
        <f t="shared" si="55"/>
        <v>1.2755579990358483</v>
      </c>
      <c r="M404" s="79">
        <f>0.0526*F404*Observaciones!$F403^1.218</f>
        <v>0</v>
      </c>
      <c r="N404" s="79">
        <f>M404*Constantes!$D$29</f>
        <v>0</v>
      </c>
      <c r="O404" s="79">
        <f t="shared" si="56"/>
        <v>0</v>
      </c>
      <c r="P404" s="16"/>
      <c r="Q404" s="78">
        <v>398</v>
      </c>
      <c r="R404" s="136">
        <f>ETo!$I403*((1-Constantes!$E$19)*ETo!$K403+ETo!$L403)</f>
        <v>4.6718973118653047</v>
      </c>
      <c r="S404" s="79">
        <f>MIN(R404*Constantes!$E$17,0.8*(V403+Observaciones!$F403-T404-U404-Constantes!$D$14))</f>
        <v>2.692561958520737</v>
      </c>
      <c r="T404" s="79">
        <f>IF(Observaciones!$F403&gt;0.05*Constantes!$E$18,((Observaciones!$F403-0.05*Constantes!$E$18)^2)/(Observaciones!$F403+0.95*Constantes!$E$18),0)</f>
        <v>0</v>
      </c>
      <c r="U404" s="79">
        <f>MAX(0,V403+Observaciones!$F403-T404-Constantes!$D$13)</f>
        <v>0</v>
      </c>
      <c r="V404" s="79">
        <f>V403+Observaciones!$F403-T404-S404-U404-W403</f>
        <v>25.620718075570977</v>
      </c>
      <c r="W404" s="79">
        <f>MAX(0,(V404-Constantes!$D$14)*(1-EXP(-Constantes!$D$22)))</f>
        <v>0.61725818017185463</v>
      </c>
      <c r="X404" s="79">
        <f t="shared" si="57"/>
        <v>95.416380264992867</v>
      </c>
      <c r="Y404" s="79">
        <f>MAX(0,(X404-Constantes!$D$13)*(1-EXP(-Constantes!$D$23)))</f>
        <v>0.51154446026935962</v>
      </c>
      <c r="Z404" s="79">
        <f t="shared" si="58"/>
        <v>1.1288026404412141</v>
      </c>
      <c r="AA404" s="79">
        <f>0.0526*T404*Observaciones!$F403^1.218</f>
        <v>0</v>
      </c>
      <c r="AB404" s="79">
        <f>AA404*Constantes!$E$29</f>
        <v>0</v>
      </c>
      <c r="AC404" s="79">
        <f t="shared" si="59"/>
        <v>0</v>
      </c>
      <c r="AD404" s="16"/>
      <c r="AE404" s="78">
        <v>398</v>
      </c>
      <c r="AF404" s="136">
        <f>ETo!$I403*((1-Constantes!$F$19)*ETo!$K403+ETo!$L403)</f>
        <v>4.6153581219344337</v>
      </c>
      <c r="AG404" s="79">
        <f>MIN(AF404*Constantes!$F$17,0.8*(AJ403+Observaciones!$F403-AH404-AI404-Constantes!$D$14))</f>
        <v>2.4801457782403995</v>
      </c>
      <c r="AH404" s="79">
        <f>IF(Observaciones!$F403&gt;0.05*Constantes!$F$18,((Observaciones!$F403-0.05*Constantes!$F$18)^2)/(Observaciones!$F403+0.95*Constantes!$F$18),0)</f>
        <v>0</v>
      </c>
      <c r="AI404" s="79">
        <f>MAX(0,AJ403+Observaciones!$F403-AH404-Constantes!$D$13)</f>
        <v>0</v>
      </c>
      <c r="AJ404" s="79">
        <f>AJ403+Observaciones!$F403-AH404-AG404-AI404-AK403</f>
        <v>27.524861426600445</v>
      </c>
      <c r="AK404" s="79">
        <f>MAX(0,(AJ404-Constantes!$D$14)*(1-EXP(-Constantes!$D$22)))</f>
        <v>0.68212029296126464</v>
      </c>
      <c r="AL404" s="79">
        <f t="shared" si="60"/>
        <v>97.584530132412127</v>
      </c>
      <c r="AM404" s="79">
        <f>MAX(0,(AL404-Constantes!$D$13)*(1-EXP(-Constantes!$D$23)))</f>
        <v>0.5329077573261064</v>
      </c>
      <c r="AN404" s="79">
        <f t="shared" si="61"/>
        <v>1.2150280502873709</v>
      </c>
      <c r="AO404" s="79">
        <f>0.0526*AH404*Observaciones!$F403^1.218</f>
        <v>0</v>
      </c>
      <c r="AP404" s="79">
        <f>AO404*Constantes!$F$29</f>
        <v>0</v>
      </c>
      <c r="AQ404" s="79">
        <f t="shared" si="62"/>
        <v>0</v>
      </c>
      <c r="AR404" s="16"/>
      <c r="AS404" s="78">
        <v>398</v>
      </c>
      <c r="AT404" s="79">
        <f>0.0526*Observaciones!$F403^2.218</f>
        <v>0.30232861200727251</v>
      </c>
      <c r="AU404" s="79">
        <f>IF(Observaciones!$F403&gt;0.05*$AY$7,((Observaciones!$F403-0.05*$AY$7)^2)/(Observaciones!$F403+0.95*$AY$7),0)</f>
        <v>6.2440408225724973E-3</v>
      </c>
      <c r="AV404" s="79">
        <f>0.0526*AU404*Observaciones!$F403^1.218</f>
        <v>8.5806917963867778E-4</v>
      </c>
      <c r="AW404" s="30"/>
      <c r="AX404" s="30"/>
      <c r="AY404" s="110"/>
      <c r="AZ404" s="41"/>
    </row>
    <row r="405" spans="2:52" s="3" customFormat="1" x14ac:dyDescent="0.3">
      <c r="B405" s="40"/>
      <c r="C405" s="78">
        <v>399</v>
      </c>
      <c r="D405" s="136">
        <f>ETo!$I404*((1-Constantes!$D$19)*ETo!$K404+ETo!$L404)</f>
        <v>4.3347415023479305</v>
      </c>
      <c r="E405" s="79">
        <f>MIN(D405*Constantes!$D$17,0.8*(H404+Observaciones!$F404-F405-G405-Constantes!$D$14))</f>
        <v>2.1718728364123892</v>
      </c>
      <c r="F405" s="79">
        <f>IF(Observaciones!$F404&gt;0.05*Constantes!$D$18,((Observaciones!$F404-0.05*Constantes!$D$18)^2)/(Observaciones!$F404+0.95*Constantes!$D$18),0)</f>
        <v>0</v>
      </c>
      <c r="G405" s="79">
        <f>MAX(0,H404+Observaciones!$F404-F405-Constantes!$D$13)</f>
        <v>0</v>
      </c>
      <c r="H405" s="79">
        <f>H404+Observaciones!$F404-F405-E405-G405-I404</f>
        <v>27.549767630165118</v>
      </c>
      <c r="I405" s="79">
        <f>MAX(0,(H405-Constantes!$D$14)*(1-EXP(-Constantes!$D$22)))</f>
        <v>0.68296868968722246</v>
      </c>
      <c r="J405" s="79">
        <f t="shared" si="54"/>
        <v>92.932134908811562</v>
      </c>
      <c r="K405" s="79">
        <f>MAX(0,(J405-Constantes!$D$13)*(1-EXP(-Constantes!$D$23)))</f>
        <v>0.4870665990737606</v>
      </c>
      <c r="L405" s="79">
        <f t="shared" si="55"/>
        <v>1.1700352887609831</v>
      </c>
      <c r="M405" s="79">
        <f>0.0526*F405*Observaciones!$F404^1.218</f>
        <v>0</v>
      </c>
      <c r="N405" s="79">
        <f>M405*Constantes!$D$29</f>
        <v>0</v>
      </c>
      <c r="O405" s="79">
        <f t="shared" si="56"/>
        <v>0</v>
      </c>
      <c r="P405" s="16"/>
      <c r="Q405" s="78">
        <v>399</v>
      </c>
      <c r="R405" s="136">
        <f>ETo!$I404*((1-Constantes!$E$19)*ETo!$K404+ETo!$L404)</f>
        <v>4.7350388125667884</v>
      </c>
      <c r="S405" s="79">
        <f>MIN(R405*Constantes!$E$17,0.8*(V404+Observaciones!$F404-T405-U405-Constantes!$D$14))</f>
        <v>2.7289523993724529</v>
      </c>
      <c r="T405" s="79">
        <f>IF(Observaciones!$F404&gt;0.05*Constantes!$E$18,((Observaciones!$F404-0.05*Constantes!$E$18)^2)/(Observaciones!$F404+0.95*Constantes!$E$18),0)</f>
        <v>0</v>
      </c>
      <c r="U405" s="79">
        <f>MAX(0,V404+Observaciones!$F404-T405-Constantes!$D$13)</f>
        <v>0</v>
      </c>
      <c r="V405" s="79">
        <f>V404+Observaciones!$F404-T405-S405-U405-W404</f>
        <v>22.274507496026668</v>
      </c>
      <c r="W405" s="79">
        <f>MAX(0,(V405-Constantes!$D$14)*(1-EXP(-Constantes!$D$22)))</f>
        <v>0.50327396364205546</v>
      </c>
      <c r="X405" s="79">
        <f t="shared" si="57"/>
        <v>94.904835804723504</v>
      </c>
      <c r="Y405" s="79">
        <f>MAX(0,(X405-Constantes!$D$13)*(1-EXP(-Constantes!$D$23)))</f>
        <v>0.5065040908619276</v>
      </c>
      <c r="Z405" s="79">
        <f t="shared" si="58"/>
        <v>1.0097780545039829</v>
      </c>
      <c r="AA405" s="79">
        <f>0.0526*T405*Observaciones!$F404^1.218</f>
        <v>0</v>
      </c>
      <c r="AB405" s="79">
        <f>AA405*Constantes!$E$29</f>
        <v>0</v>
      </c>
      <c r="AC405" s="79">
        <f t="shared" si="59"/>
        <v>0</v>
      </c>
      <c r="AD405" s="16"/>
      <c r="AE405" s="78">
        <v>399</v>
      </c>
      <c r="AF405" s="136">
        <f>ETo!$I404*((1-Constantes!$F$19)*ETo!$K404+ETo!$L404)</f>
        <v>4.6778534825355234</v>
      </c>
      <c r="AG405" s="79">
        <f>MIN(AF405*Constantes!$F$17,0.8*(AJ404+Observaciones!$F404-AH405-AI405-Constantes!$D$14))</f>
        <v>2.5137287853786279</v>
      </c>
      <c r="AH405" s="79">
        <f>IF(Observaciones!$F404&gt;0.05*Constantes!$F$18,((Observaciones!$F404-0.05*Constantes!$F$18)^2)/(Observaciones!$F404+0.95*Constantes!$F$18),0)</f>
        <v>0</v>
      </c>
      <c r="AI405" s="79">
        <f>MAX(0,AJ404+Observaciones!$F404-AH405-Constantes!$D$13)</f>
        <v>0</v>
      </c>
      <c r="AJ405" s="79">
        <f>AJ404+Observaciones!$F404-AH405-AG405-AI405-AK404</f>
        <v>24.329012348260552</v>
      </c>
      <c r="AK405" s="79">
        <f>MAX(0,(AJ405-Constantes!$D$14)*(1-EXP(-Constantes!$D$22)))</f>
        <v>0.57325794115085915</v>
      </c>
      <c r="AL405" s="79">
        <f t="shared" si="60"/>
        <v>97.051622375086026</v>
      </c>
      <c r="AM405" s="79">
        <f>MAX(0,(AL405-Constantes!$D$13)*(1-EXP(-Constantes!$D$23)))</f>
        <v>0.52765689026443352</v>
      </c>
      <c r="AN405" s="79">
        <f t="shared" si="61"/>
        <v>1.1009148314152926</v>
      </c>
      <c r="AO405" s="79">
        <f>0.0526*AH405*Observaciones!$F404^1.218</f>
        <v>0</v>
      </c>
      <c r="AP405" s="79">
        <f>AO405*Constantes!$F$29</f>
        <v>0</v>
      </c>
      <c r="AQ405" s="79">
        <f t="shared" si="62"/>
        <v>0</v>
      </c>
      <c r="AR405" s="16"/>
      <c r="AS405" s="78">
        <v>399</v>
      </c>
      <c r="AT405" s="79">
        <f>0.0526*Observaciones!$F404^2.218</f>
        <v>0</v>
      </c>
      <c r="AU405" s="79">
        <f>IF(Observaciones!$F404&gt;0.05*$AY$7,((Observaciones!$F404-0.05*$AY$7)^2)/(Observaciones!$F404+0.95*$AY$7),0)</f>
        <v>0</v>
      </c>
      <c r="AV405" s="79">
        <f>0.0526*AU405*Observaciones!$F404^1.218</f>
        <v>0</v>
      </c>
      <c r="AW405" s="30"/>
      <c r="AX405" s="30"/>
      <c r="AY405" s="110"/>
      <c r="AZ405" s="41"/>
    </row>
    <row r="406" spans="2:52" s="3" customFormat="1" x14ac:dyDescent="0.3">
      <c r="B406" s="40"/>
      <c r="C406" s="78">
        <v>400</v>
      </c>
      <c r="D406" s="136">
        <f>ETo!$I405*((1-Constantes!$D$19)*ETo!$K405+ETo!$L405)</f>
        <v>4.197553899274225</v>
      </c>
      <c r="E406" s="79">
        <f>MIN(D406*Constantes!$D$17,0.8*(H405+Observaciones!$F405-F406-G406-Constantes!$D$14))</f>
        <v>2.1031365511121196</v>
      </c>
      <c r="F406" s="79">
        <f>IF(Observaciones!$F405&gt;0.05*Constantes!$D$18,((Observaciones!$F405-0.05*Constantes!$D$18)^2)/(Observaciones!$F405+0.95*Constantes!$D$18),0)</f>
        <v>0</v>
      </c>
      <c r="G406" s="79">
        <f>MAX(0,H405+Observaciones!$F405-F406-Constantes!$D$13)</f>
        <v>0</v>
      </c>
      <c r="H406" s="79">
        <f>H405+Observaciones!$F405-F406-E406-G406-I405</f>
        <v>28.063662389365778</v>
      </c>
      <c r="I406" s="79">
        <f>MAX(0,(H406-Constantes!$D$14)*(1-EXP(-Constantes!$D$22)))</f>
        <v>0.70047383173187949</v>
      </c>
      <c r="J406" s="79">
        <f t="shared" si="54"/>
        <v>92.445068309737806</v>
      </c>
      <c r="K406" s="79">
        <f>MAX(0,(J406-Constantes!$D$13)*(1-EXP(-Constantes!$D$23)))</f>
        <v>0.48226741586286132</v>
      </c>
      <c r="L406" s="79">
        <f t="shared" si="55"/>
        <v>1.1827412475947408</v>
      </c>
      <c r="M406" s="79">
        <f>0.0526*F406*Observaciones!$F405^1.218</f>
        <v>0</v>
      </c>
      <c r="N406" s="79">
        <f>M406*Constantes!$D$29</f>
        <v>0</v>
      </c>
      <c r="O406" s="79">
        <f t="shared" si="56"/>
        <v>0</v>
      </c>
      <c r="P406" s="16"/>
      <c r="Q406" s="78">
        <v>400</v>
      </c>
      <c r="R406" s="136">
        <f>ETo!$I405*((1-Constantes!$E$19)*ETo!$K405+ETo!$L405)</f>
        <v>4.5872041620559463</v>
      </c>
      <c r="S406" s="79">
        <f>MIN(R406*Constantes!$E$17,0.8*(V405+Observaciones!$F405-T406-U406-Constantes!$D$14))</f>
        <v>2.6437506216908764</v>
      </c>
      <c r="T406" s="79">
        <f>IF(Observaciones!$F405&gt;0.05*Constantes!$E$18,((Observaciones!$F405-0.05*Constantes!$E$18)^2)/(Observaciones!$F405+0.95*Constantes!$E$18),0)</f>
        <v>0</v>
      </c>
      <c r="U406" s="79">
        <f>MAX(0,V405+Observaciones!$F405-T406-Constantes!$D$13)</f>
        <v>0</v>
      </c>
      <c r="V406" s="79">
        <f>V405+Observaciones!$F405-T406-S406-U406-W405</f>
        <v>22.427482910693737</v>
      </c>
      <c r="W406" s="79">
        <f>MAX(0,(V406-Constantes!$D$14)*(1-EXP(-Constantes!$D$22)))</f>
        <v>0.50848486784985991</v>
      </c>
      <c r="X406" s="79">
        <f t="shared" si="57"/>
        <v>94.39833171386158</v>
      </c>
      <c r="Y406" s="79">
        <f>MAX(0,(X406-Constantes!$D$13)*(1-EXP(-Constantes!$D$23)))</f>
        <v>0.50151338541478974</v>
      </c>
      <c r="Z406" s="79">
        <f t="shared" si="58"/>
        <v>1.0099982532646496</v>
      </c>
      <c r="AA406" s="79">
        <f>0.0526*T406*Observaciones!$F405^1.218</f>
        <v>0</v>
      </c>
      <c r="AB406" s="79">
        <f>AA406*Constantes!$E$29</f>
        <v>0</v>
      </c>
      <c r="AC406" s="79">
        <f t="shared" si="59"/>
        <v>0</v>
      </c>
      <c r="AD406" s="16"/>
      <c r="AE406" s="78">
        <v>400</v>
      </c>
      <c r="AF406" s="136">
        <f>ETo!$I405*((1-Constantes!$F$19)*ETo!$K405+ETo!$L405)</f>
        <v>4.5315398388014136</v>
      </c>
      <c r="AG406" s="79">
        <f>MIN(AF406*Constantes!$F$17,0.8*(AJ405+Observaciones!$F405-AH406-AI406-Constantes!$D$14))</f>
        <v>2.4351045147978589</v>
      </c>
      <c r="AH406" s="79">
        <f>IF(Observaciones!$F405&gt;0.05*Constantes!$F$18,((Observaciones!$F405-0.05*Constantes!$F$18)^2)/(Observaciones!$F405+0.95*Constantes!$F$18),0)</f>
        <v>0</v>
      </c>
      <c r="AI406" s="79">
        <f>MAX(0,AJ405+Observaciones!$F405-AH406-Constantes!$D$13)</f>
        <v>0</v>
      </c>
      <c r="AJ406" s="79">
        <f>AJ405+Observaciones!$F405-AH406-AG406-AI406-AK405</f>
        <v>24.620649892311832</v>
      </c>
      <c r="AK406" s="79">
        <f>MAX(0,(AJ406-Constantes!$D$14)*(1-EXP(-Constantes!$D$22)))</f>
        <v>0.58319218652458782</v>
      </c>
      <c r="AL406" s="79">
        <f t="shared" si="60"/>
        <v>96.523965484821588</v>
      </c>
      <c r="AM406" s="79">
        <f>MAX(0,(AL406-Constantes!$D$13)*(1-EXP(-Constantes!$D$23)))</f>
        <v>0.52245776124657828</v>
      </c>
      <c r="AN406" s="79">
        <f t="shared" si="61"/>
        <v>1.1056499477711661</v>
      </c>
      <c r="AO406" s="79">
        <f>0.0526*AH406*Observaciones!$F405^1.218</f>
        <v>0</v>
      </c>
      <c r="AP406" s="79">
        <f>AO406*Constantes!$F$29</f>
        <v>0</v>
      </c>
      <c r="AQ406" s="79">
        <f t="shared" si="62"/>
        <v>0</v>
      </c>
      <c r="AR406" s="16"/>
      <c r="AS406" s="78">
        <v>400</v>
      </c>
      <c r="AT406" s="79">
        <f>0.0526*Observaciones!$F405^2.218</f>
        <v>0.74310410909583668</v>
      </c>
      <c r="AU406" s="79">
        <f>IF(Observaciones!$F405&gt;0.05*$AY$7,((Observaciones!$F405-0.05*$AY$7)^2)/(Observaciones!$F405+0.95*$AY$7),0)</f>
        <v>6.7925012840267113E-2</v>
      </c>
      <c r="AV406" s="79">
        <f>0.0526*AU406*Observaciones!$F405^1.218</f>
        <v>1.529556247029999E-2</v>
      </c>
      <c r="AW406" s="30"/>
      <c r="AX406" s="30"/>
      <c r="AY406" s="110"/>
      <c r="AZ406" s="41"/>
    </row>
    <row r="407" spans="2:52" s="3" customFormat="1" x14ac:dyDescent="0.3">
      <c r="B407" s="40"/>
      <c r="C407" s="78">
        <v>401</v>
      </c>
      <c r="D407" s="136">
        <f>ETo!$I406*((1-Constantes!$D$19)*ETo!$K406+ETo!$L406)</f>
        <v>4.364430899104276</v>
      </c>
      <c r="E407" s="79">
        <f>MIN(D407*Constantes!$D$17,0.8*(H406+Observaciones!$F406-F407-G407-Constantes!$D$14))</f>
        <v>2.1867483703536057</v>
      </c>
      <c r="F407" s="79">
        <f>IF(Observaciones!$F406&gt;0.05*Constantes!$D$18,((Observaciones!$F406-0.05*Constantes!$D$18)^2)/(Observaciones!$F406+0.95*Constantes!$D$18),0)</f>
        <v>0</v>
      </c>
      <c r="G407" s="79">
        <f>MAX(0,H406+Observaciones!$F406-F407-Constantes!$D$13)</f>
        <v>0</v>
      </c>
      <c r="H407" s="79">
        <f>H406+Observaciones!$F406-F407-E407-G407-I406</f>
        <v>25.176440187280292</v>
      </c>
      <c r="I407" s="79">
        <f>MAX(0,(H407-Constantes!$D$14)*(1-EXP(-Constantes!$D$22)))</f>
        <v>0.60212444431915657</v>
      </c>
      <c r="J407" s="79">
        <f t="shared" si="54"/>
        <v>91.962800893874942</v>
      </c>
      <c r="K407" s="79">
        <f>MAX(0,(J407-Constantes!$D$13)*(1-EXP(-Constantes!$D$23)))</f>
        <v>0.47751552014721532</v>
      </c>
      <c r="L407" s="79">
        <f t="shared" si="55"/>
        <v>1.0796399644663719</v>
      </c>
      <c r="M407" s="79">
        <f>0.0526*F407*Observaciones!$F406^1.218</f>
        <v>0</v>
      </c>
      <c r="N407" s="79">
        <f>M407*Constantes!$D$29</f>
        <v>0</v>
      </c>
      <c r="O407" s="79">
        <f t="shared" si="56"/>
        <v>0</v>
      </c>
      <c r="P407" s="16"/>
      <c r="Q407" s="78">
        <v>401</v>
      </c>
      <c r="R407" s="136">
        <f>ETo!$I406*((1-Constantes!$E$19)*ETo!$K406+ETo!$L406)</f>
        <v>4.7670103035066322</v>
      </c>
      <c r="S407" s="79">
        <f>MIN(R407*Constantes!$E$17,0.8*(V406+Observaciones!$F406-T407-U407-Constantes!$D$14))</f>
        <v>2.7473785792551273</v>
      </c>
      <c r="T407" s="79">
        <f>IF(Observaciones!$F406&gt;0.05*Constantes!$E$18,((Observaciones!$F406-0.05*Constantes!$E$18)^2)/(Observaciones!$F406+0.95*Constantes!$E$18),0)</f>
        <v>0</v>
      </c>
      <c r="U407" s="79">
        <f>MAX(0,V406+Observaciones!$F406-T407-Constantes!$D$13)</f>
        <v>0</v>
      </c>
      <c r="V407" s="79">
        <f>V406+Observaciones!$F406-T407-S407-U407-W406</f>
        <v>19.171619463588751</v>
      </c>
      <c r="W407" s="79">
        <f>MAX(0,(V407-Constantes!$D$14)*(1-EXP(-Constantes!$D$22)))</f>
        <v>0.39757820632205726</v>
      </c>
      <c r="X407" s="79">
        <f t="shared" si="57"/>
        <v>93.896818328446784</v>
      </c>
      <c r="Y407" s="79">
        <f>MAX(0,(X407-Constantes!$D$13)*(1-EXP(-Constantes!$D$23)))</f>
        <v>0.49657185457711572</v>
      </c>
      <c r="Z407" s="79">
        <f t="shared" si="58"/>
        <v>0.89415006089917304</v>
      </c>
      <c r="AA407" s="79">
        <f>0.0526*T407*Observaciones!$F406^1.218</f>
        <v>0</v>
      </c>
      <c r="AB407" s="79">
        <f>AA407*Constantes!$E$29</f>
        <v>0</v>
      </c>
      <c r="AC407" s="79">
        <f t="shared" si="59"/>
        <v>0</v>
      </c>
      <c r="AD407" s="16"/>
      <c r="AE407" s="78">
        <v>401</v>
      </c>
      <c r="AF407" s="136">
        <f>ETo!$I406*((1-Constantes!$F$19)*ETo!$K406+ETo!$L406)</f>
        <v>4.7094989600205812</v>
      </c>
      <c r="AG407" s="79">
        <f>MIN(AF407*Constantes!$F$17,0.8*(AJ406+Observaciones!$F406-AH407-AI407-Constantes!$D$14))</f>
        <v>2.5307340524264799</v>
      </c>
      <c r="AH407" s="79">
        <f>IF(Observaciones!$F406&gt;0.05*Constantes!$F$18,((Observaciones!$F406-0.05*Constantes!$F$18)^2)/(Observaciones!$F406+0.95*Constantes!$F$18),0)</f>
        <v>0</v>
      </c>
      <c r="AI407" s="79">
        <f>MAX(0,AJ406+Observaciones!$F406-AH407-Constantes!$D$13)</f>
        <v>0</v>
      </c>
      <c r="AJ407" s="79">
        <f>AJ406+Observaciones!$F406-AH407-AG407-AI407-AK406</f>
        <v>21.506723653360762</v>
      </c>
      <c r="AK407" s="79">
        <f>MAX(0,(AJ407-Constantes!$D$14)*(1-EXP(-Constantes!$D$22)))</f>
        <v>0.47712042736866594</v>
      </c>
      <c r="AL407" s="79">
        <f t="shared" si="60"/>
        <v>96.001507723575003</v>
      </c>
      <c r="AM407" s="79">
        <f>MAX(0,(AL407-Constantes!$D$13)*(1-EXP(-Constantes!$D$23)))</f>
        <v>0.51730986048527194</v>
      </c>
      <c r="AN407" s="79">
        <f t="shared" si="61"/>
        <v>0.99443028785393794</v>
      </c>
      <c r="AO407" s="79">
        <f>0.0526*AH407*Observaciones!$F406^1.218</f>
        <v>0</v>
      </c>
      <c r="AP407" s="79">
        <f>AO407*Constantes!$F$29</f>
        <v>0</v>
      </c>
      <c r="AQ407" s="79">
        <f t="shared" si="62"/>
        <v>0</v>
      </c>
      <c r="AR407" s="16"/>
      <c r="AS407" s="78">
        <v>401</v>
      </c>
      <c r="AT407" s="79">
        <f>0.0526*Observaciones!$F406^2.218</f>
        <v>0</v>
      </c>
      <c r="AU407" s="79">
        <f>IF(Observaciones!$F406&gt;0.05*$AY$7,((Observaciones!$F406-0.05*$AY$7)^2)/(Observaciones!$F406+0.95*$AY$7),0)</f>
        <v>0</v>
      </c>
      <c r="AV407" s="79">
        <f>0.0526*AU407*Observaciones!$F406^1.218</f>
        <v>0</v>
      </c>
      <c r="AW407" s="30"/>
      <c r="AX407" s="30"/>
      <c r="AY407" s="110"/>
      <c r="AZ407" s="41"/>
    </row>
    <row r="408" spans="2:52" s="3" customFormat="1" x14ac:dyDescent="0.3">
      <c r="B408" s="40"/>
      <c r="C408" s="78">
        <v>402</v>
      </c>
      <c r="D408" s="136">
        <f>ETo!$I407*((1-Constantes!$D$19)*ETo!$K407+ETo!$L407)</f>
        <v>4.4269130428175512</v>
      </c>
      <c r="E408" s="79">
        <f>MIN(D408*Constantes!$D$17,0.8*(H407+Observaciones!$F407-F408-G408-Constantes!$D$14))</f>
        <v>2.218054336492111</v>
      </c>
      <c r="F408" s="79">
        <f>IF(Observaciones!$F407&gt;0.05*Constantes!$D$18,((Observaciones!$F407-0.05*Constantes!$D$18)^2)/(Observaciones!$F407+0.95*Constantes!$D$18),0)</f>
        <v>0</v>
      </c>
      <c r="G408" s="79">
        <f>MAX(0,H407+Observaciones!$F407-F408-Constantes!$D$13)</f>
        <v>0</v>
      </c>
      <c r="H408" s="79">
        <f>H407+Observaciones!$F407-F408-E408-G408-I407</f>
        <v>22.356261406469027</v>
      </c>
      <c r="I408" s="79">
        <f>MAX(0,(H408-Constantes!$D$14)*(1-EXP(-Constantes!$D$22)))</f>
        <v>0.50605880195647168</v>
      </c>
      <c r="J408" s="79">
        <f t="shared" si="54"/>
        <v>91.48528537372772</v>
      </c>
      <c r="K408" s="79">
        <f>MAX(0,(J408-Constantes!$D$13)*(1-EXP(-Constantes!$D$23)))</f>
        <v>0.47281044599186894</v>
      </c>
      <c r="L408" s="79">
        <f t="shared" si="55"/>
        <v>0.97886924794834063</v>
      </c>
      <c r="M408" s="79">
        <f>0.0526*F408*Observaciones!$F407^1.218</f>
        <v>0</v>
      </c>
      <c r="N408" s="79">
        <f>M408*Constantes!$D$29</f>
        <v>0</v>
      </c>
      <c r="O408" s="79">
        <f t="shared" si="56"/>
        <v>0</v>
      </c>
      <c r="P408" s="16"/>
      <c r="Q408" s="78">
        <v>402</v>
      </c>
      <c r="R408" s="136">
        <f>ETo!$I407*((1-Constantes!$E$19)*ETo!$K407+ETo!$L407)</f>
        <v>4.8341452738026343</v>
      </c>
      <c r="S408" s="79">
        <f>MIN(R408*Constantes!$E$17,0.8*(V407+Observaciones!$F407-T408-U408-Constantes!$D$14))</f>
        <v>2.7860705827472296</v>
      </c>
      <c r="T408" s="79">
        <f>IF(Observaciones!$F407&gt;0.05*Constantes!$E$18,((Observaciones!$F407-0.05*Constantes!$E$18)^2)/(Observaciones!$F407+0.95*Constantes!$E$18),0)</f>
        <v>0</v>
      </c>
      <c r="U408" s="79">
        <f>MAX(0,V407+Observaciones!$F407-T408-Constantes!$D$13)</f>
        <v>0</v>
      </c>
      <c r="V408" s="79">
        <f>V407+Observaciones!$F407-T408-S408-U408-W407</f>
        <v>15.987970674519465</v>
      </c>
      <c r="W408" s="79">
        <f>MAX(0,(V408-Constantes!$D$14)*(1-EXP(-Constantes!$D$22)))</f>
        <v>0.28913144115238748</v>
      </c>
      <c r="X408" s="79">
        <f t="shared" si="57"/>
        <v>93.400246473869672</v>
      </c>
      <c r="Y408" s="79">
        <f>MAX(0,(X408-Constantes!$D$13)*(1-EXP(-Constantes!$D$23)))</f>
        <v>0.49167901381976636</v>
      </c>
      <c r="Z408" s="79">
        <f t="shared" si="58"/>
        <v>0.78081045497215384</v>
      </c>
      <c r="AA408" s="79">
        <f>0.0526*T408*Observaciones!$F407^1.218</f>
        <v>0</v>
      </c>
      <c r="AB408" s="79">
        <f>AA408*Constantes!$E$29</f>
        <v>0</v>
      </c>
      <c r="AC408" s="79">
        <f t="shared" si="59"/>
        <v>0</v>
      </c>
      <c r="AD408" s="16"/>
      <c r="AE408" s="78">
        <v>402</v>
      </c>
      <c r="AF408" s="136">
        <f>ETo!$I407*((1-Constantes!$F$19)*ETo!$K407+ETo!$L407)</f>
        <v>4.7759692408047654</v>
      </c>
      <c r="AG408" s="79">
        <f>MIN(AF408*Constantes!$F$17,0.8*(AJ407+Observaciones!$F407-AH408-AI408-Constantes!$D$14))</f>
        <v>2.5664530544865523</v>
      </c>
      <c r="AH408" s="79">
        <f>IF(Observaciones!$F407&gt;0.05*Constantes!$F$18,((Observaciones!$F407-0.05*Constantes!$F$18)^2)/(Observaciones!$F407+0.95*Constantes!$F$18),0)</f>
        <v>0</v>
      </c>
      <c r="AI408" s="79">
        <f>MAX(0,AJ407+Observaciones!$F407-AH408-Constantes!$D$13)</f>
        <v>0</v>
      </c>
      <c r="AJ408" s="79">
        <f>AJ407+Observaciones!$F407-AH408-AG408-AI408-AK407</f>
        <v>18.463150171505546</v>
      </c>
      <c r="AK408" s="79">
        <f>MAX(0,(AJ408-Constantes!$D$14)*(1-EXP(-Constantes!$D$22)))</f>
        <v>0.37344514138968748</v>
      </c>
      <c r="AL408" s="79">
        <f t="shared" si="60"/>
        <v>95.484197863089733</v>
      </c>
      <c r="AM408" s="79">
        <f>MAX(0,(AL408-Constantes!$D$13)*(1-EXP(-Constantes!$D$23)))</f>
        <v>0.51221268321630142</v>
      </c>
      <c r="AN408" s="79">
        <f t="shared" si="61"/>
        <v>0.88565782460598896</v>
      </c>
      <c r="AO408" s="79">
        <f>0.0526*AH408*Observaciones!$F407^1.218</f>
        <v>0</v>
      </c>
      <c r="AP408" s="79">
        <f>AO408*Constantes!$F$29</f>
        <v>0</v>
      </c>
      <c r="AQ408" s="79">
        <f t="shared" si="62"/>
        <v>0</v>
      </c>
      <c r="AR408" s="16"/>
      <c r="AS408" s="78">
        <v>402</v>
      </c>
      <c r="AT408" s="79">
        <f>0.0526*Observaciones!$F407^2.218</f>
        <v>0</v>
      </c>
      <c r="AU408" s="79">
        <f>IF(Observaciones!$F407&gt;0.05*$AY$7,((Observaciones!$F407-0.05*$AY$7)^2)/(Observaciones!$F407+0.95*$AY$7),0)</f>
        <v>0</v>
      </c>
      <c r="AV408" s="79">
        <f>0.0526*AU408*Observaciones!$F407^1.218</f>
        <v>0</v>
      </c>
      <c r="AW408" s="30"/>
      <c r="AX408" s="30"/>
      <c r="AY408" s="110"/>
      <c r="AZ408" s="41"/>
    </row>
    <row r="409" spans="2:52" s="3" customFormat="1" x14ac:dyDescent="0.3">
      <c r="B409" s="40"/>
      <c r="C409" s="78">
        <v>403</v>
      </c>
      <c r="D409" s="136">
        <f>ETo!$I408*((1-Constantes!$D$19)*ETo!$K408+ETo!$L408)</f>
        <v>4.3281627868468942</v>
      </c>
      <c r="E409" s="79">
        <f>MIN(D409*Constantes!$D$17,0.8*(H408+Observaciones!$F408-F409-G409-Constantes!$D$14))</f>
        <v>2.168576645973479</v>
      </c>
      <c r="F409" s="79">
        <f>IF(Observaciones!$F408&gt;0.05*Constantes!$D$18,((Observaciones!$F408-0.05*Constantes!$D$18)^2)/(Observaciones!$F408+0.95*Constantes!$D$18),0)</f>
        <v>1.3320278371657439</v>
      </c>
      <c r="G409" s="79">
        <f>MAX(0,H408+Observaciones!$F408-F409-Constantes!$D$13)</f>
        <v>0</v>
      </c>
      <c r="H409" s="79">
        <f>H408+Observaciones!$F408-F409-E409-G409-I408</f>
        <v>31.849598121373333</v>
      </c>
      <c r="I409" s="79">
        <f>MAX(0,(H409-Constantes!$D$14)*(1-EXP(-Constantes!$D$22)))</f>
        <v>0.82943670121865876</v>
      </c>
      <c r="J409" s="79">
        <f t="shared" si="54"/>
        <v>91.012474927735852</v>
      </c>
      <c r="K409" s="79">
        <f>MAX(0,(J409-Constantes!$D$13)*(1-EXP(-Constantes!$D$23)))</f>
        <v>0.46815173205283661</v>
      </c>
      <c r="L409" s="79">
        <f t="shared" si="55"/>
        <v>2.6296162704372392</v>
      </c>
      <c r="M409" s="79">
        <f>0.0526*F409*Observaciones!$F408^1.218</f>
        <v>1.6681902368552295</v>
      </c>
      <c r="N409" s="79">
        <f>M409*Constantes!$D$29</f>
        <v>2.4757614372886854E-2</v>
      </c>
      <c r="O409" s="79">
        <f t="shared" si="56"/>
        <v>941.49152677589279</v>
      </c>
      <c r="P409" s="16"/>
      <c r="Q409" s="78">
        <v>403</v>
      </c>
      <c r="R409" s="136">
        <f>ETo!$I408*((1-Constantes!$E$19)*ETo!$K408+ETo!$L408)</f>
        <v>4.7280495135021852</v>
      </c>
      <c r="S409" s="79">
        <f>MIN(R409*Constantes!$E$17,0.8*(V408+Observaciones!$F408-T409-U409-Constantes!$D$14))</f>
        <v>2.7249242456006906</v>
      </c>
      <c r="T409" s="79">
        <f>IF(Observaciones!$F408&gt;0.05*Constantes!$E$18,((Observaciones!$F408-0.05*Constantes!$E$18)^2)/(Observaciones!$F408+0.95*Constantes!$E$18),0)</f>
        <v>2.7146587572481E-2</v>
      </c>
      <c r="U409" s="79">
        <f>MAX(0,V408+Observaciones!$F408-T409-Constantes!$D$13)</f>
        <v>0</v>
      </c>
      <c r="V409" s="79">
        <f>V408+Observaciones!$F408-T409-S409-U409-W408</f>
        <v>26.446768400193907</v>
      </c>
      <c r="W409" s="79">
        <f>MAX(0,(V409-Constantes!$D$14)*(1-EXP(-Constantes!$D$22)))</f>
        <v>0.64539648672133465</v>
      </c>
      <c r="X409" s="79">
        <f t="shared" si="57"/>
        <v>92.908567460049909</v>
      </c>
      <c r="Y409" s="79">
        <f>MAX(0,(X409-Constantes!$D$13)*(1-EXP(-Constantes!$D$23)))</f>
        <v>0.48683438338778307</v>
      </c>
      <c r="Z409" s="79">
        <f t="shared" si="58"/>
        <v>1.1593774576815987</v>
      </c>
      <c r="AA409" s="79">
        <f>0.0526*T409*Observaciones!$F408^1.218</f>
        <v>3.3997542009862235E-2</v>
      </c>
      <c r="AB409" s="79">
        <f>AA409*Constantes!$E$29</f>
        <v>1.1365823459627676E-4</v>
      </c>
      <c r="AC409" s="79">
        <f t="shared" si="59"/>
        <v>9.8033848979225944</v>
      </c>
      <c r="AD409" s="16"/>
      <c r="AE409" s="78">
        <v>403</v>
      </c>
      <c r="AF409" s="136">
        <f>ETo!$I408*((1-Constantes!$F$19)*ETo!$K408+ETo!$L408)</f>
        <v>4.6709228382657155</v>
      </c>
      <c r="AG409" s="79">
        <f>MIN(AF409*Constantes!$F$17,0.8*(AJ408+Observaciones!$F408-AH409-AI409-Constantes!$D$14))</f>
        <v>2.5100044789061662</v>
      </c>
      <c r="AH409" s="79">
        <f>IF(Observaciones!$F408&gt;0.05*Constantes!$F$18,((Observaciones!$F408-0.05*Constantes!$F$18)^2)/(Observaciones!$F408+0.95*Constantes!$F$18),0)</f>
        <v>0.26703882611783958</v>
      </c>
      <c r="AI409" s="79">
        <f>MAX(0,AJ408+Observaciones!$F408-AH409-Constantes!$D$13)</f>
        <v>0</v>
      </c>
      <c r="AJ409" s="79">
        <f>AJ408+Observaciones!$F408-AH409-AG409-AI409-AK408</f>
        <v>28.812661725091854</v>
      </c>
      <c r="AK409" s="79">
        <f>MAX(0,(AJ409-Constantes!$D$14)*(1-EXP(-Constantes!$D$22)))</f>
        <v>0.7259874987395617</v>
      </c>
      <c r="AL409" s="79">
        <f t="shared" si="60"/>
        <v>94.971985179873428</v>
      </c>
      <c r="AM409" s="79">
        <f>MAX(0,(AL409-Constantes!$D$13)*(1-EXP(-Constantes!$D$23)))</f>
        <v>0.50716572964901496</v>
      </c>
      <c r="AN409" s="79">
        <f t="shared" si="61"/>
        <v>1.5001920545064162</v>
      </c>
      <c r="AO409" s="79">
        <f>0.0526*AH409*Observaciones!$F408^1.218</f>
        <v>0.33443112085324334</v>
      </c>
      <c r="AP409" s="79">
        <f>AO409*Constantes!$F$29</f>
        <v>2.873485351338734E-3</v>
      </c>
      <c r="AQ409" s="79">
        <f t="shared" si="62"/>
        <v>191.54116585987052</v>
      </c>
      <c r="AR409" s="16"/>
      <c r="AS409" s="78">
        <v>403</v>
      </c>
      <c r="AT409" s="79">
        <f>0.0526*Observaciones!$F408^2.218</f>
        <v>16.906980146499279</v>
      </c>
      <c r="AU409" s="79">
        <f>IF(Observaciones!$F408&gt;0.05*$AY$7,((Observaciones!$F408-0.05*$AY$7)^2)/(Observaciones!$F408+0.95*$AY$7),0)</f>
        <v>2.9844081425480202</v>
      </c>
      <c r="AV409" s="79">
        <f>0.0526*AU409*Observaciones!$F408^1.218</f>
        <v>3.7375799418600115</v>
      </c>
      <c r="AW409" s="30"/>
      <c r="AX409" s="30"/>
      <c r="AY409" s="110"/>
      <c r="AZ409" s="41"/>
    </row>
    <row r="410" spans="2:52" s="3" customFormat="1" x14ac:dyDescent="0.3">
      <c r="B410" s="40"/>
      <c r="C410" s="78">
        <v>404</v>
      </c>
      <c r="D410" s="136">
        <f>ETo!$I409*((1-Constantes!$D$19)*ETo!$K409+ETo!$L409)</f>
        <v>4.3684260175073009</v>
      </c>
      <c r="E410" s="79">
        <f>MIN(D410*Constantes!$D$17,0.8*(H409+Observaciones!$F409-F410-G410-Constantes!$D$14))</f>
        <v>2.1887500789060259</v>
      </c>
      <c r="F410" s="79">
        <f>IF(Observaciones!$F409&gt;0.05*Constantes!$D$18,((Observaciones!$F409-0.05*Constantes!$D$18)^2)/(Observaciones!$F409+0.95*Constantes!$D$18),0)</f>
        <v>0</v>
      </c>
      <c r="G410" s="79">
        <f>MAX(0,H409+Observaciones!$F409-F410-Constantes!$D$13)</f>
        <v>0</v>
      </c>
      <c r="H410" s="79">
        <f>H409+Observaciones!$F409-F410-E410-G410-I409</f>
        <v>28.83141134124865</v>
      </c>
      <c r="I410" s="79">
        <f>MAX(0,(H410-Constantes!$D$14)*(1-EXP(-Constantes!$D$22)))</f>
        <v>0.72662617949711217</v>
      </c>
      <c r="J410" s="79">
        <f t="shared" si="54"/>
        <v>90.54432319568302</v>
      </c>
      <c r="K410" s="79">
        <f>MAX(0,(J410-Constantes!$D$13)*(1-EXP(-Constantes!$D$23)))</f>
        <v>0.46353892153186482</v>
      </c>
      <c r="L410" s="79">
        <f t="shared" si="55"/>
        <v>1.1901651010289771</v>
      </c>
      <c r="M410" s="79">
        <f>0.0526*F410*Observaciones!$F409^1.218</f>
        <v>0</v>
      </c>
      <c r="N410" s="79">
        <f>M410*Constantes!$D$29</f>
        <v>0</v>
      </c>
      <c r="O410" s="79">
        <f t="shared" si="56"/>
        <v>0</v>
      </c>
      <c r="P410" s="16"/>
      <c r="Q410" s="78">
        <v>404</v>
      </c>
      <c r="R410" s="136">
        <f>ETo!$I409*((1-Constantes!$E$19)*ETo!$K409+ETo!$L409)</f>
        <v>4.7713688539273766</v>
      </c>
      <c r="S410" s="79">
        <f>MIN(R410*Constantes!$E$17,0.8*(V409+Observaciones!$F409-T410-U410-Constantes!$D$14))</f>
        <v>2.7498905495048556</v>
      </c>
      <c r="T410" s="79">
        <f>IF(Observaciones!$F409&gt;0.05*Constantes!$E$18,((Observaciones!$F409-0.05*Constantes!$E$18)^2)/(Observaciones!$F409+0.95*Constantes!$E$18),0)</f>
        <v>0</v>
      </c>
      <c r="U410" s="79">
        <f>MAX(0,V409+Observaciones!$F409-T410-Constantes!$D$13)</f>
        <v>0</v>
      </c>
      <c r="V410" s="79">
        <f>V409+Observaciones!$F409-T410-S410-U410-W409</f>
        <v>23.051481363967717</v>
      </c>
      <c r="W410" s="79">
        <f>MAX(0,(V410-Constantes!$D$14)*(1-EXP(-Constantes!$D$22)))</f>
        <v>0.52974054591358988</v>
      </c>
      <c r="X410" s="79">
        <f t="shared" si="57"/>
        <v>92.421733076662122</v>
      </c>
      <c r="Y410" s="79">
        <f>MAX(0,(X410-Constantes!$D$13)*(1-EXP(-Constantes!$D$23)))</f>
        <v>0.48203748825334714</v>
      </c>
      <c r="Z410" s="79">
        <f t="shared" si="58"/>
        <v>1.0117780341669369</v>
      </c>
      <c r="AA410" s="79">
        <f>0.0526*T410*Observaciones!$F409^1.218</f>
        <v>0</v>
      </c>
      <c r="AB410" s="79">
        <f>AA410*Constantes!$E$29</f>
        <v>0</v>
      </c>
      <c r="AC410" s="79">
        <f t="shared" si="59"/>
        <v>0</v>
      </c>
      <c r="AD410" s="16"/>
      <c r="AE410" s="78">
        <v>404</v>
      </c>
      <c r="AF410" s="136">
        <f>ETo!$I409*((1-Constantes!$F$19)*ETo!$K409+ETo!$L409)</f>
        <v>4.7138055915816519</v>
      </c>
      <c r="AG410" s="79">
        <f>MIN(AF410*Constantes!$F$17,0.8*(AJ409+Observaciones!$F409-AH410-AI410-Constantes!$D$14))</f>
        <v>2.5330482984291605</v>
      </c>
      <c r="AH410" s="79">
        <f>IF(Observaciones!$F409&gt;0.05*Constantes!$F$18,((Observaciones!$F409-0.05*Constantes!$F$18)^2)/(Observaciones!$F409+0.95*Constantes!$F$18),0)</f>
        <v>0</v>
      </c>
      <c r="AI410" s="79">
        <f>MAX(0,AJ409+Observaciones!$F409-AH410-Constantes!$D$13)</f>
        <v>0</v>
      </c>
      <c r="AJ410" s="79">
        <f>AJ409+Observaciones!$F409-AH410-AG410-AI410-AK409</f>
        <v>25.553625927923129</v>
      </c>
      <c r="AK410" s="79">
        <f>MAX(0,(AJ410-Constantes!$D$14)*(1-EXP(-Constantes!$D$22)))</f>
        <v>0.6149727753226526</v>
      </c>
      <c r="AL410" s="79">
        <f t="shared" si="60"/>
        <v>94.464819450224411</v>
      </c>
      <c r="AM410" s="79">
        <f>MAX(0,(AL410-Constantes!$D$13)*(1-EXP(-Constantes!$D$23)))</f>
        <v>0.50216850491731768</v>
      </c>
      <c r="AN410" s="79">
        <f t="shared" si="61"/>
        <v>1.1171412802399703</v>
      </c>
      <c r="AO410" s="79">
        <f>0.0526*AH410*Observaciones!$F409^1.218</f>
        <v>0</v>
      </c>
      <c r="AP410" s="79">
        <f>AO410*Constantes!$F$29</f>
        <v>0</v>
      </c>
      <c r="AQ410" s="79">
        <f t="shared" si="62"/>
        <v>0</v>
      </c>
      <c r="AR410" s="16"/>
      <c r="AS410" s="78">
        <v>404</v>
      </c>
      <c r="AT410" s="79">
        <f>0.0526*Observaciones!$F409^2.218</f>
        <v>0</v>
      </c>
      <c r="AU410" s="79">
        <f>IF(Observaciones!$F409&gt;0.05*$AY$7,((Observaciones!$F409-0.05*$AY$7)^2)/(Observaciones!$F409+0.95*$AY$7),0)</f>
        <v>0</v>
      </c>
      <c r="AV410" s="79">
        <f>0.0526*AU410*Observaciones!$F409^1.218</f>
        <v>0</v>
      </c>
      <c r="AW410" s="30"/>
      <c r="AX410" s="30"/>
      <c r="AY410" s="110"/>
      <c r="AZ410" s="41"/>
    </row>
    <row r="411" spans="2:52" s="3" customFormat="1" x14ac:dyDescent="0.3">
      <c r="B411" s="40"/>
      <c r="C411" s="78">
        <v>405</v>
      </c>
      <c r="D411" s="136">
        <f>ETo!$I410*((1-Constantes!$D$19)*ETo!$K410+ETo!$L410)</f>
        <v>4.1137237032849807</v>
      </c>
      <c r="E411" s="79">
        <f>MIN(D411*Constantes!$D$17,0.8*(H410+Observaciones!$F410-F411-G411-Constantes!$D$14))</f>
        <v>2.061134386636672</v>
      </c>
      <c r="F411" s="79">
        <f>IF(Observaciones!$F410&gt;0.05*Constantes!$D$18,((Observaciones!$F410-0.05*Constantes!$D$18)^2)/(Observaciones!$F410+0.95*Constantes!$D$18),0)</f>
        <v>0</v>
      </c>
      <c r="G411" s="79">
        <f>MAX(0,H410+Observaciones!$F410-F411-Constantes!$D$13)</f>
        <v>0</v>
      </c>
      <c r="H411" s="79">
        <f>H410+Observaciones!$F410-F411-E411-G411-I410</f>
        <v>28.043650775114866</v>
      </c>
      <c r="I411" s="79">
        <f>MAX(0,(H411-Constantes!$D$14)*(1-EXP(-Constantes!$D$22)))</f>
        <v>0.69979216268635358</v>
      </c>
      <c r="J411" s="79">
        <f t="shared" si="54"/>
        <v>90.080784274151156</v>
      </c>
      <c r="K411" s="79">
        <f>MAX(0,(J411-Constantes!$D$13)*(1-EXP(-Constantes!$D$23)))</f>
        <v>0.45897156213164197</v>
      </c>
      <c r="L411" s="79">
        <f t="shared" si="55"/>
        <v>1.1587637248179956</v>
      </c>
      <c r="M411" s="79">
        <f>0.0526*F411*Observaciones!$F410^1.218</f>
        <v>0</v>
      </c>
      <c r="N411" s="79">
        <f>M411*Constantes!$D$29</f>
        <v>0</v>
      </c>
      <c r="O411" s="79">
        <f t="shared" si="56"/>
        <v>0</v>
      </c>
      <c r="P411" s="16"/>
      <c r="Q411" s="78">
        <v>405</v>
      </c>
      <c r="R411" s="136">
        <f>ETo!$I410*((1-Constantes!$E$19)*ETo!$K410+ETo!$L410)</f>
        <v>4.496811543747989</v>
      </c>
      <c r="S411" s="79">
        <f>MIN(R411*Constantes!$E$17,0.8*(V410+Observaciones!$F410-T411-U411-Constantes!$D$14))</f>
        <v>2.591654501177064</v>
      </c>
      <c r="T411" s="79">
        <f>IF(Observaciones!$F410&gt;0.05*Constantes!$E$18,((Observaciones!$F410-0.05*Constantes!$E$18)^2)/(Observaciones!$F410+0.95*Constantes!$E$18),0)</f>
        <v>0</v>
      </c>
      <c r="U411" s="79">
        <f>MAX(0,V410+Observaciones!$F410-T411-Constantes!$D$13)</f>
        <v>0</v>
      </c>
      <c r="V411" s="79">
        <f>V410+Observaciones!$F410-T411-S411-U411-W410</f>
        <v>21.930086316877063</v>
      </c>
      <c r="W411" s="79">
        <f>MAX(0,(V411-Constantes!$D$14)*(1-EXP(-Constantes!$D$22)))</f>
        <v>0.49154171388418649</v>
      </c>
      <c r="X411" s="79">
        <f t="shared" si="57"/>
        <v>91.939695588408767</v>
      </c>
      <c r="Y411" s="79">
        <f>MAX(0,(X411-Constantes!$D$13)*(1-EXP(-Constantes!$D$23)))</f>
        <v>0.4772878580692021</v>
      </c>
      <c r="Z411" s="79">
        <f t="shared" si="58"/>
        <v>0.96882957195338859</v>
      </c>
      <c r="AA411" s="79">
        <f>0.0526*T411*Observaciones!$F410^1.218</f>
        <v>0</v>
      </c>
      <c r="AB411" s="79">
        <f>AA411*Constantes!$E$29</f>
        <v>0</v>
      </c>
      <c r="AC411" s="79">
        <f t="shared" si="59"/>
        <v>0</v>
      </c>
      <c r="AD411" s="16"/>
      <c r="AE411" s="78">
        <v>405</v>
      </c>
      <c r="AF411" s="136">
        <f>ETo!$I410*((1-Constantes!$F$19)*ETo!$K410+ETo!$L410)</f>
        <v>4.4420847093961306</v>
      </c>
      <c r="AG411" s="79">
        <f>MIN(AF411*Constantes!$F$17,0.8*(AJ410+Observaciones!$F410-AH411-AI411-Constantes!$D$14))</f>
        <v>2.3870341905293984</v>
      </c>
      <c r="AH411" s="79">
        <f>IF(Observaciones!$F410&gt;0.05*Constantes!$F$18,((Observaciones!$F410-0.05*Constantes!$F$18)^2)/(Observaciones!$F410+0.95*Constantes!$F$18),0)</f>
        <v>0</v>
      </c>
      <c r="AI411" s="79">
        <f>MAX(0,AJ410+Observaciones!$F410-AH411-Constantes!$D$13)</f>
        <v>0</v>
      </c>
      <c r="AJ411" s="79">
        <f>AJ410+Observaciones!$F410-AH411-AG411-AI411-AK410</f>
        <v>24.551618962071078</v>
      </c>
      <c r="AK411" s="79">
        <f>MAX(0,(AJ411-Constantes!$D$14)*(1-EXP(-Constantes!$D$22)))</f>
        <v>0.58084073962285487</v>
      </c>
      <c r="AL411" s="79">
        <f t="shared" si="60"/>
        <v>93.96265094530709</v>
      </c>
      <c r="AM411" s="79">
        <f>MAX(0,(AL411-Constantes!$D$13)*(1-EXP(-Constantes!$D$23)))</f>
        <v>0.497220519031148</v>
      </c>
      <c r="AN411" s="79">
        <f t="shared" si="61"/>
        <v>1.0780612586540028</v>
      </c>
      <c r="AO411" s="79">
        <f>0.0526*AH411*Observaciones!$F410^1.218</f>
        <v>0</v>
      </c>
      <c r="AP411" s="79">
        <f>AO411*Constantes!$F$29</f>
        <v>0</v>
      </c>
      <c r="AQ411" s="79">
        <f t="shared" si="62"/>
        <v>0</v>
      </c>
      <c r="AR411" s="16"/>
      <c r="AS411" s="78">
        <v>405</v>
      </c>
      <c r="AT411" s="79">
        <f>0.0526*Observaciones!$F410^2.218</f>
        <v>0.24472045674166781</v>
      </c>
      <c r="AU411" s="79">
        <f>IF(Observaciones!$F410&gt;0.05*$AY$7,((Observaciones!$F410-0.05*$AY$7)^2)/(Observaciones!$F410+0.95*$AY$7),0)</f>
        <v>2.0605192437462322E-3</v>
      </c>
      <c r="AV411" s="79">
        <f>0.0526*AU411*Observaciones!$F410^1.218</f>
        <v>2.5212560522728692E-4</v>
      </c>
      <c r="AW411" s="30"/>
      <c r="AX411" s="30"/>
      <c r="AY411" s="110"/>
      <c r="AZ411" s="41"/>
    </row>
    <row r="412" spans="2:52" s="3" customFormat="1" x14ac:dyDescent="0.3">
      <c r="B412" s="40"/>
      <c r="C412" s="78">
        <v>406</v>
      </c>
      <c r="D412" s="136">
        <f>ETo!$I411*((1-Constantes!$D$19)*ETo!$K411+ETo!$L411)</f>
        <v>4.1924629735090848</v>
      </c>
      <c r="E412" s="79">
        <f>MIN(D412*Constantes!$D$17,0.8*(H411+Observaciones!$F411-F412-G412-Constantes!$D$14))</f>
        <v>2.1005858007673734</v>
      </c>
      <c r="F412" s="79">
        <f>IF(Observaciones!$F411&gt;0.05*Constantes!$D$18,((Observaciones!$F411-0.05*Constantes!$D$18)^2)/(Observaciones!$F411+0.95*Constantes!$D$18),0)</f>
        <v>3.976242473786908</v>
      </c>
      <c r="G412" s="79">
        <f>MAX(0,H411+Observaciones!$F411-F412-Constantes!$D$13)</f>
        <v>2.3674083013279557</v>
      </c>
      <c r="H412" s="79">
        <f>H411+Observaciones!$F411-F412-E412-G412-I411</f>
        <v>40.699622036546273</v>
      </c>
      <c r="I412" s="79">
        <f>MAX(0,(H412-Constantes!$D$14)*(1-EXP(-Constantes!$D$22)))</f>
        <v>1.13090100487236</v>
      </c>
      <c r="J412" s="79">
        <f t="shared" si="54"/>
        <v>91.989221013347475</v>
      </c>
      <c r="K412" s="79">
        <f>MAX(0,(J412-Constantes!$D$13)*(1-EXP(-Constantes!$D$23)))</f>
        <v>0.47777584387716038</v>
      </c>
      <c r="L412" s="79">
        <f t="shared" si="55"/>
        <v>5.584919322536428</v>
      </c>
      <c r="M412" s="79">
        <f>0.0526*F412*Observaciones!$F411^1.218</f>
        <v>8.926857732091408</v>
      </c>
      <c r="N412" s="79">
        <f>M412*Constantes!$D$29</f>
        <v>0.13248351201801339</v>
      </c>
      <c r="O412" s="79">
        <f t="shared" si="56"/>
        <v>2372.1651892698269</v>
      </c>
      <c r="P412" s="16"/>
      <c r="Q412" s="78">
        <v>406</v>
      </c>
      <c r="R412" s="136">
        <f>ETo!$I411*((1-Constantes!$E$19)*ETo!$K411+ETo!$L411)</f>
        <v>4.5819191108504302</v>
      </c>
      <c r="S412" s="79">
        <f>MIN(R412*Constantes!$E$17,0.8*(V411+Observaciones!$F411-T412-U412-Constantes!$D$14))</f>
        <v>2.640704679780153</v>
      </c>
      <c r="T412" s="79">
        <f>IF(Observaciones!$F411&gt;0.05*Constantes!$E$18,((Observaciones!$F411-0.05*Constantes!$E$18)^2)/(Observaciones!$F411+0.95*Constantes!$E$18),0)</f>
        <v>0.50021503230483122</v>
      </c>
      <c r="U412" s="79">
        <f>MAX(0,V411+Observaciones!$F411-T412-Constantes!$D$13)</f>
        <v>0</v>
      </c>
      <c r="V412" s="79">
        <f>V411+Observaciones!$F411-T412-S412-U412-W411</f>
        <v>40.097624890907895</v>
      </c>
      <c r="W412" s="79">
        <f>MAX(0,(V412-Constantes!$D$14)*(1-EXP(-Constantes!$D$22)))</f>
        <v>1.1103947721151524</v>
      </c>
      <c r="X412" s="79">
        <f t="shared" si="57"/>
        <v>91.462407730339564</v>
      </c>
      <c r="Y412" s="79">
        <f>MAX(0,(X412-Constantes!$D$13)*(1-EXP(-Constantes!$D$23)))</f>
        <v>0.47258502712253531</v>
      </c>
      <c r="Z412" s="79">
        <f t="shared" si="58"/>
        <v>2.0831948315425191</v>
      </c>
      <c r="AA412" s="79">
        <f>0.0526*T412*Observaciones!$F411^1.218</f>
        <v>1.123007074713432</v>
      </c>
      <c r="AB412" s="79">
        <f>AA412*Constantes!$E$29</f>
        <v>3.754359697946145E-3</v>
      </c>
      <c r="AC412" s="79">
        <f t="shared" si="59"/>
        <v>180.22124676481641</v>
      </c>
      <c r="AD412" s="16"/>
      <c r="AE412" s="78">
        <v>406</v>
      </c>
      <c r="AF412" s="136">
        <f>ETo!$I411*((1-Constantes!$F$19)*ETo!$K411+ETo!$L411)</f>
        <v>4.5262825198016658</v>
      </c>
      <c r="AG412" s="79">
        <f>MIN(AF412*Constantes!$F$17,0.8*(AJ411+Observaciones!$F411-AH412-AI412-Constantes!$D$14))</f>
        <v>2.4322793997845471</v>
      </c>
      <c r="AH412" s="79">
        <f>IF(Observaciones!$F411&gt;0.05*Constantes!$F$18,((Observaciones!$F411-0.05*Constantes!$F$18)^2)/(Observaciones!$F411+0.95*Constantes!$F$18),0)</f>
        <v>1.3527359661266363</v>
      </c>
      <c r="AI412" s="79">
        <f>MAX(0,AJ411+Observaciones!$F411-AH412-Constantes!$D$13)</f>
        <v>1.4988829959444416</v>
      </c>
      <c r="AJ412" s="79">
        <f>AJ411+Observaciones!$F411-AH412-AG412-AI412-AK411</f>
        <v>40.486879860592595</v>
      </c>
      <c r="AK412" s="79">
        <f>MAX(0,(AJ412-Constantes!$D$14)*(1-EXP(-Constantes!$D$22)))</f>
        <v>1.1236542253668611</v>
      </c>
      <c r="AL412" s="79">
        <f t="shared" si="60"/>
        <v>94.964313422220386</v>
      </c>
      <c r="AM412" s="79">
        <f>MAX(0,(AL412-Constantes!$D$13)*(1-EXP(-Constantes!$D$23)))</f>
        <v>0.50709013799358926</v>
      </c>
      <c r="AN412" s="79">
        <f t="shared" si="61"/>
        <v>2.9834803294870866</v>
      </c>
      <c r="AO412" s="79">
        <f>0.0526*AH412*Observaciones!$F411^1.218</f>
        <v>3.03695803218837</v>
      </c>
      <c r="AP412" s="79">
        <f>AO412*Constantes!$F$29</f>
        <v>2.6094026165565078E-2</v>
      </c>
      <c r="AQ412" s="79">
        <f t="shared" si="62"/>
        <v>874.61700040942139</v>
      </c>
      <c r="AR412" s="16"/>
      <c r="AS412" s="78">
        <v>406</v>
      </c>
      <c r="AT412" s="79">
        <f>0.0526*Observaciones!$F411^2.218</f>
        <v>48.942060209485547</v>
      </c>
      <c r="AU412" s="79">
        <f>IF(Observaciones!$F411&gt;0.05*$AY$7,((Observaciones!$F411-0.05*$AY$7)^2)/(Observaciones!$F411+0.95*$AY$7),0)</f>
        <v>7.3619462174717709</v>
      </c>
      <c r="AV412" s="79">
        <f>0.0526*AU412*Observaciones!$F411^1.218</f>
        <v>16.527927295160456</v>
      </c>
      <c r="AW412" s="30"/>
      <c r="AX412" s="30"/>
      <c r="AY412" s="110"/>
      <c r="AZ412" s="41"/>
    </row>
    <row r="413" spans="2:52" s="3" customFormat="1" x14ac:dyDescent="0.3">
      <c r="B413" s="40"/>
      <c r="C413" s="78">
        <v>407</v>
      </c>
      <c r="D413" s="136">
        <f>ETo!$I412*((1-Constantes!$D$19)*ETo!$K412+ETo!$L412)</f>
        <v>4.0548682391488109</v>
      </c>
      <c r="E413" s="79">
        <f>MIN(D413*Constantes!$D$17,0.8*(H412+Observaciones!$F412-F413-G413-Constantes!$D$14))</f>
        <v>2.0316455269751321</v>
      </c>
      <c r="F413" s="79">
        <f>IF(Observaciones!$F412&gt;0.05*Constantes!$D$18,((Observaciones!$F412-0.05*Constantes!$D$18)^2)/(Observaciones!$F412+0.95*Constantes!$D$18),0)</f>
        <v>0</v>
      </c>
      <c r="G413" s="79">
        <f>MAX(0,H412+Observaciones!$F412-F413-Constantes!$D$13)</f>
        <v>0</v>
      </c>
      <c r="H413" s="79">
        <f>H412+Observaciones!$F412-F413-E413-G413-I412</f>
        <v>37.537075504698777</v>
      </c>
      <c r="I413" s="79">
        <f>MAX(0,(H413-Constantes!$D$14)*(1-EXP(-Constantes!$D$22)))</f>
        <v>1.0231730600516364</v>
      </c>
      <c r="J413" s="79">
        <f t="shared" si="54"/>
        <v>91.511445169470321</v>
      </c>
      <c r="K413" s="79">
        <f>MAX(0,(J413-Constantes!$D$13)*(1-EXP(-Constantes!$D$23)))</f>
        <v>0.47306820469009869</v>
      </c>
      <c r="L413" s="79">
        <f t="shared" si="55"/>
        <v>1.4962412647417351</v>
      </c>
      <c r="M413" s="79">
        <f>0.0526*F413*Observaciones!$F412^1.218</f>
        <v>0</v>
      </c>
      <c r="N413" s="79">
        <f>M413*Constantes!$D$29</f>
        <v>0</v>
      </c>
      <c r="O413" s="79">
        <f t="shared" si="56"/>
        <v>0</v>
      </c>
      <c r="P413" s="16"/>
      <c r="Q413" s="78">
        <v>407</v>
      </c>
      <c r="R413" s="136">
        <f>ETo!$I412*((1-Constantes!$E$19)*ETo!$K412+ETo!$L412)</f>
        <v>4.4332264953612421</v>
      </c>
      <c r="S413" s="79">
        <f>MIN(R413*Constantes!$E$17,0.8*(V412+Observaciones!$F412-T413-U413-Constantes!$D$14))</f>
        <v>2.5550084297871734</v>
      </c>
      <c r="T413" s="79">
        <f>IF(Observaciones!$F412&gt;0.05*Constantes!$E$18,((Observaciones!$F412-0.05*Constantes!$E$18)^2)/(Observaciones!$F412+0.95*Constantes!$E$18),0)</f>
        <v>0</v>
      </c>
      <c r="U413" s="79">
        <f>MAX(0,V412+Observaciones!$F412-T413-Constantes!$D$13)</f>
        <v>0</v>
      </c>
      <c r="V413" s="79">
        <f>V412+Observaciones!$F412-T413-S413-U413-W412</f>
        <v>36.432221689005573</v>
      </c>
      <c r="W413" s="79">
        <f>MAX(0,(V413-Constantes!$D$14)*(1-EXP(-Constantes!$D$22)))</f>
        <v>0.98553768308773393</v>
      </c>
      <c r="X413" s="79">
        <f t="shared" si="57"/>
        <v>90.98982270321703</v>
      </c>
      <c r="Y413" s="79">
        <f>MAX(0,(X413-Constantes!$D$13)*(1-EXP(-Constantes!$D$23)))</f>
        <v>0.46792853428931314</v>
      </c>
      <c r="Z413" s="79">
        <f t="shared" si="58"/>
        <v>1.4534662173770472</v>
      </c>
      <c r="AA413" s="79">
        <f>0.0526*T413*Observaciones!$F412^1.218</f>
        <v>0</v>
      </c>
      <c r="AB413" s="79">
        <f>AA413*Constantes!$E$29</f>
        <v>0</v>
      </c>
      <c r="AC413" s="79">
        <f t="shared" si="59"/>
        <v>0</v>
      </c>
      <c r="AD413" s="16"/>
      <c r="AE413" s="78">
        <v>407</v>
      </c>
      <c r="AF413" s="136">
        <f>ETo!$I412*((1-Constantes!$F$19)*ETo!$K412+ETo!$L412)</f>
        <v>4.379175315902323</v>
      </c>
      <c r="AG413" s="79">
        <f>MIN(AF413*Constantes!$F$17,0.8*(AJ412+Observaciones!$F412-AH413-AI413-Constantes!$D$14))</f>
        <v>2.3532286953623331</v>
      </c>
      <c r="AH413" s="79">
        <f>IF(Observaciones!$F412&gt;0.05*Constantes!$F$18,((Observaciones!$F412-0.05*Constantes!$F$18)^2)/(Observaciones!$F412+0.95*Constantes!$F$18),0)</f>
        <v>0</v>
      </c>
      <c r="AI413" s="79">
        <f>MAX(0,AJ412+Observaciones!$F412-AH413-Constantes!$D$13)</f>
        <v>0</v>
      </c>
      <c r="AJ413" s="79">
        <f>AJ412+Observaciones!$F412-AH413-AG413-AI413-AK412</f>
        <v>37.009996939863399</v>
      </c>
      <c r="AK413" s="79">
        <f>MAX(0,(AJ413-Constantes!$D$14)*(1-EXP(-Constantes!$D$22)))</f>
        <v>1.0052188291883197</v>
      </c>
      <c r="AL413" s="79">
        <f t="shared" si="60"/>
        <v>94.457223284226799</v>
      </c>
      <c r="AM413" s="79">
        <f>MAX(0,(AL413-Constantes!$D$13)*(1-EXP(-Constantes!$D$23)))</f>
        <v>0.50209365808447748</v>
      </c>
      <c r="AN413" s="79">
        <f t="shared" si="61"/>
        <v>1.5073124872727972</v>
      </c>
      <c r="AO413" s="79">
        <f>0.0526*AH413*Observaciones!$F412^1.218</f>
        <v>0</v>
      </c>
      <c r="AP413" s="79">
        <f>AO413*Constantes!$F$29</f>
        <v>0</v>
      </c>
      <c r="AQ413" s="79">
        <f t="shared" si="62"/>
        <v>0</v>
      </c>
      <c r="AR413" s="16"/>
      <c r="AS413" s="78">
        <v>407</v>
      </c>
      <c r="AT413" s="79">
        <f>0.0526*Observaciones!$F412^2.218</f>
        <v>0</v>
      </c>
      <c r="AU413" s="79">
        <f>IF(Observaciones!$F412&gt;0.05*$AY$7,((Observaciones!$F412-0.05*$AY$7)^2)/(Observaciones!$F412+0.95*$AY$7),0)</f>
        <v>0</v>
      </c>
      <c r="AV413" s="79">
        <f>0.0526*AU413*Observaciones!$F412^1.218</f>
        <v>0</v>
      </c>
      <c r="AW413" s="30"/>
      <c r="AX413" s="30"/>
      <c r="AY413" s="110"/>
      <c r="AZ413" s="41"/>
    </row>
    <row r="414" spans="2:52" s="3" customFormat="1" x14ac:dyDescent="0.3">
      <c r="B414" s="40"/>
      <c r="C414" s="78">
        <v>408</v>
      </c>
      <c r="D414" s="136">
        <f>ETo!$I413*((1-Constantes!$D$19)*ETo!$K413+ETo!$L413)</f>
        <v>4.2324442632400814</v>
      </c>
      <c r="E414" s="79">
        <f>MIN(D414*Constantes!$D$17,0.8*(H413+Observaciones!$F413-F414-G414-Constantes!$D$14))</f>
        <v>2.1206179704098886</v>
      </c>
      <c r="F414" s="79">
        <f>IF(Observaciones!$F413&gt;0.05*Constantes!$D$18,((Observaciones!$F413-0.05*Constantes!$D$18)^2)/(Observaciones!$F413+0.95*Constantes!$D$18),0)</f>
        <v>0</v>
      </c>
      <c r="G414" s="79">
        <f>MAX(0,H413+Observaciones!$F413-F414-Constantes!$D$13)</f>
        <v>0</v>
      </c>
      <c r="H414" s="79">
        <f>H413+Observaciones!$F413-F414-E414-G414-I413</f>
        <v>36.293284474237254</v>
      </c>
      <c r="I414" s="79">
        <f>MAX(0,(H414-Constantes!$D$14)*(1-EXP(-Constantes!$D$22)))</f>
        <v>0.98080497150376778</v>
      </c>
      <c r="J414" s="79">
        <f t="shared" si="54"/>
        <v>91.038376964780227</v>
      </c>
      <c r="K414" s="79">
        <f>MAX(0,(J414-Constantes!$D$13)*(1-EXP(-Constantes!$D$23)))</f>
        <v>0.46840695099321938</v>
      </c>
      <c r="L414" s="79">
        <f t="shared" si="55"/>
        <v>1.4492119224969873</v>
      </c>
      <c r="M414" s="79">
        <f>0.0526*F414*Observaciones!$F413^1.218</f>
        <v>0</v>
      </c>
      <c r="N414" s="79">
        <f>M414*Constantes!$D$29</f>
        <v>0</v>
      </c>
      <c r="O414" s="79">
        <f t="shared" si="56"/>
        <v>0</v>
      </c>
      <c r="P414" s="16"/>
      <c r="Q414" s="78">
        <v>408</v>
      </c>
      <c r="R414" s="136">
        <f>ETo!$I413*((1-Constantes!$E$19)*ETo!$K413+ETo!$L413)</f>
        <v>4.6251269760799598</v>
      </c>
      <c r="S414" s="79">
        <f>MIN(R414*Constantes!$E$17,0.8*(V413+Observaciones!$F413-T414-U414-Constantes!$D$14))</f>
        <v>2.6656067370086909</v>
      </c>
      <c r="T414" s="79">
        <f>IF(Observaciones!$F413&gt;0.05*Constantes!$E$18,((Observaciones!$F413-0.05*Constantes!$E$18)^2)/(Observaciones!$F413+0.95*Constantes!$E$18),0)</f>
        <v>0</v>
      </c>
      <c r="U414" s="79">
        <f>MAX(0,V413+Observaciones!$F413-T414-Constantes!$D$13)</f>
        <v>0</v>
      </c>
      <c r="V414" s="79">
        <f>V413+Observaciones!$F413-T414-S414-U414-W413</f>
        <v>34.681077268909142</v>
      </c>
      <c r="W414" s="79">
        <f>MAX(0,(V414-Constantes!$D$14)*(1-EXP(-Constantes!$D$22)))</f>
        <v>0.9258872755564771</v>
      </c>
      <c r="X414" s="79">
        <f t="shared" si="57"/>
        <v>90.521894168927716</v>
      </c>
      <c r="Y414" s="79">
        <f>MAX(0,(X414-Constantes!$D$13)*(1-EXP(-Constantes!$D$23)))</f>
        <v>0.46331792298906682</v>
      </c>
      <c r="Z414" s="79">
        <f t="shared" si="58"/>
        <v>1.389205198545544</v>
      </c>
      <c r="AA414" s="79">
        <f>0.0526*T414*Observaciones!$F413^1.218</f>
        <v>0</v>
      </c>
      <c r="AB414" s="79">
        <f>AA414*Constantes!$E$29</f>
        <v>0</v>
      </c>
      <c r="AC414" s="79">
        <f t="shared" si="59"/>
        <v>0</v>
      </c>
      <c r="AD414" s="16"/>
      <c r="AE414" s="78">
        <v>408</v>
      </c>
      <c r="AF414" s="136">
        <f>ETo!$I413*((1-Constantes!$F$19)*ETo!$K413+ETo!$L413)</f>
        <v>4.5690294456742624</v>
      </c>
      <c r="AG414" s="79">
        <f>MIN(AF414*Constantes!$F$17,0.8*(AJ413+Observaciones!$F413-AH414-AI414-Constantes!$D$14))</f>
        <v>2.4552502299855283</v>
      </c>
      <c r="AH414" s="79">
        <f>IF(Observaciones!$F413&gt;0.05*Constantes!$F$18,((Observaciones!$F413-0.05*Constantes!$F$18)^2)/(Observaciones!$F413+0.95*Constantes!$F$18),0)</f>
        <v>0</v>
      </c>
      <c r="AI414" s="79">
        <f>MAX(0,AJ413+Observaciones!$F413-AH414-Constantes!$D$13)</f>
        <v>0</v>
      </c>
      <c r="AJ414" s="79">
        <f>AJ413+Observaciones!$F413-AH414-AG414-AI414-AK413</f>
        <v>35.449527880689544</v>
      </c>
      <c r="AK414" s="79">
        <f>MAX(0,(AJ414-Constantes!$D$14)*(1-EXP(-Constantes!$D$22)))</f>
        <v>0.95206352443366593</v>
      </c>
      <c r="AL414" s="79">
        <f t="shared" si="60"/>
        <v>93.955129626142323</v>
      </c>
      <c r="AM414" s="79">
        <f>MAX(0,(AL414-Constantes!$D$13)*(1-EXP(-Constantes!$D$23)))</f>
        <v>0.49714640968197893</v>
      </c>
      <c r="AN414" s="79">
        <f t="shared" si="61"/>
        <v>1.4492099341156448</v>
      </c>
      <c r="AO414" s="79">
        <f>0.0526*AH414*Observaciones!$F413^1.218</f>
        <v>0</v>
      </c>
      <c r="AP414" s="79">
        <f>AO414*Constantes!$F$29</f>
        <v>0</v>
      </c>
      <c r="AQ414" s="79">
        <f t="shared" si="62"/>
        <v>0</v>
      </c>
      <c r="AR414" s="16"/>
      <c r="AS414" s="78">
        <v>408</v>
      </c>
      <c r="AT414" s="79">
        <f>0.0526*Observaciones!$F413^2.218</f>
        <v>0.21840432335886875</v>
      </c>
      <c r="AU414" s="79">
        <f>IF(Observaciones!$F413&gt;0.05*$AY$7,((Observaciones!$F413-0.05*$AY$7)^2)/(Observaciones!$F413+0.95*$AY$7),0)</f>
        <v>8.1268476854215671E-4</v>
      </c>
      <c r="AV414" s="79">
        <f>0.0526*AU414*Observaciones!$F413^1.218</f>
        <v>9.3417824725004533E-5</v>
      </c>
      <c r="AW414" s="30"/>
      <c r="AX414" s="30"/>
      <c r="AY414" s="110"/>
      <c r="AZ414" s="41"/>
    </row>
    <row r="415" spans="2:52" s="3" customFormat="1" x14ac:dyDescent="0.3">
      <c r="B415" s="40"/>
      <c r="C415" s="78">
        <v>409</v>
      </c>
      <c r="D415" s="136">
        <f>ETo!$I414*((1-Constantes!$D$19)*ETo!$K414+ETo!$L414)</f>
        <v>4.3018024902387992</v>
      </c>
      <c r="E415" s="79">
        <f>MIN(D415*Constantes!$D$17,0.8*(H414+Observaciones!$F414-F415-G415-Constantes!$D$14))</f>
        <v>2.1553691197272462</v>
      </c>
      <c r="F415" s="79">
        <f>IF(Observaciones!$F414&gt;0.05*Constantes!$D$18,((Observaciones!$F414-0.05*Constantes!$D$18)^2)/(Observaciones!$F414+0.95*Constantes!$D$18),0)</f>
        <v>0</v>
      </c>
      <c r="G415" s="79">
        <f>MAX(0,H414+Observaciones!$F414-F415-Constantes!$D$13)</f>
        <v>0</v>
      </c>
      <c r="H415" s="79">
        <f>H414+Observaciones!$F414-F415-E415-G415-I414</f>
        <v>33.957110383006238</v>
      </c>
      <c r="I415" s="79">
        <f>MAX(0,(H415-Constantes!$D$14)*(1-EXP(-Constantes!$D$22)))</f>
        <v>0.90122630568577677</v>
      </c>
      <c r="J415" s="79">
        <f t="shared" si="54"/>
        <v>90.569970013787014</v>
      </c>
      <c r="K415" s="79">
        <f>MAX(0,(J415-Constantes!$D$13)*(1-EXP(-Constantes!$D$23)))</f>
        <v>0.4637916257392396</v>
      </c>
      <c r="L415" s="79">
        <f t="shared" si="55"/>
        <v>1.3650179314250164</v>
      </c>
      <c r="M415" s="79">
        <f>0.0526*F415*Observaciones!$F414^1.218</f>
        <v>0</v>
      </c>
      <c r="N415" s="79">
        <f>M415*Constantes!$D$29</f>
        <v>0</v>
      </c>
      <c r="O415" s="79">
        <f t="shared" si="56"/>
        <v>0</v>
      </c>
      <c r="P415" s="16"/>
      <c r="Q415" s="78">
        <v>409</v>
      </c>
      <c r="R415" s="136">
        <f>ETo!$I414*((1-Constantes!$E$19)*ETo!$K414+ETo!$L414)</f>
        <v>4.6998666470943249</v>
      </c>
      <c r="S415" s="79">
        <f>MIN(R415*Constantes!$E$17,0.8*(V414+Observaciones!$F414-T415-U415-Constantes!$D$14))</f>
        <v>2.7086815696798925</v>
      </c>
      <c r="T415" s="79">
        <f>IF(Observaciones!$F414&gt;0.05*Constantes!$E$18,((Observaciones!$F414-0.05*Constantes!$E$18)^2)/(Observaciones!$F414+0.95*Constantes!$E$18),0)</f>
        <v>0</v>
      </c>
      <c r="U415" s="79">
        <f>MAX(0,V414+Observaciones!$F414-T415-Constantes!$D$13)</f>
        <v>0</v>
      </c>
      <c r="V415" s="79">
        <f>V414+Observaciones!$F414-T415-S415-U415-W414</f>
        <v>31.846508423672773</v>
      </c>
      <c r="W415" s="79">
        <f>MAX(0,(V415-Constantes!$D$14)*(1-EXP(-Constantes!$D$22)))</f>
        <v>0.82933145477246517</v>
      </c>
      <c r="X415" s="79">
        <f t="shared" si="57"/>
        <v>90.058576245938653</v>
      </c>
      <c r="Y415" s="79">
        <f>MAX(0,(X415-Constantes!$D$13)*(1-EXP(-Constantes!$D$23)))</f>
        <v>0.45875274114012399</v>
      </c>
      <c r="Z415" s="79">
        <f t="shared" si="58"/>
        <v>1.2880841959125893</v>
      </c>
      <c r="AA415" s="79">
        <f>0.0526*T415*Observaciones!$F414^1.218</f>
        <v>0</v>
      </c>
      <c r="AB415" s="79">
        <f>AA415*Constantes!$E$29</f>
        <v>0</v>
      </c>
      <c r="AC415" s="79">
        <f t="shared" si="59"/>
        <v>0</v>
      </c>
      <c r="AD415" s="16"/>
      <c r="AE415" s="78">
        <v>409</v>
      </c>
      <c r="AF415" s="136">
        <f>ETo!$I414*((1-Constantes!$F$19)*ETo!$K414+ETo!$L414)</f>
        <v>4.643000338972108</v>
      </c>
      <c r="AG415" s="79">
        <f>MIN(AF415*Constantes!$F$17,0.8*(AJ414+Observaciones!$F414-AH415-AI415-Constantes!$D$14))</f>
        <v>2.4949998212151749</v>
      </c>
      <c r="AH415" s="79">
        <f>IF(Observaciones!$F414&gt;0.05*Constantes!$F$18,((Observaciones!$F414-0.05*Constantes!$F$18)^2)/(Observaciones!$F414+0.95*Constantes!$F$18),0)</f>
        <v>0</v>
      </c>
      <c r="AI415" s="79">
        <f>MAX(0,AJ414+Observaciones!$F414-AH415-Constantes!$D$13)</f>
        <v>0</v>
      </c>
      <c r="AJ415" s="79">
        <f>AJ414+Observaciones!$F414-AH415-AG415-AI415-AK414</f>
        <v>32.802464535040698</v>
      </c>
      <c r="AK415" s="79">
        <f>MAX(0,(AJ415-Constantes!$D$14)*(1-EXP(-Constantes!$D$22)))</f>
        <v>0.86189482931238592</v>
      </c>
      <c r="AL415" s="79">
        <f t="shared" si="60"/>
        <v>93.457983216460349</v>
      </c>
      <c r="AM415" s="79">
        <f>MAX(0,(AL415-Constantes!$D$13)*(1-EXP(-Constantes!$D$23)))</f>
        <v>0.49224790769633303</v>
      </c>
      <c r="AN415" s="79">
        <f t="shared" si="61"/>
        <v>1.3541427370087189</v>
      </c>
      <c r="AO415" s="79">
        <f>0.0526*AH415*Observaciones!$F414^1.218</f>
        <v>0</v>
      </c>
      <c r="AP415" s="79">
        <f>AO415*Constantes!$F$29</f>
        <v>0</v>
      </c>
      <c r="AQ415" s="79">
        <f t="shared" si="62"/>
        <v>0</v>
      </c>
      <c r="AR415" s="16"/>
      <c r="AS415" s="78">
        <v>409</v>
      </c>
      <c r="AT415" s="79">
        <f>0.0526*Observaciones!$F414^2.218</f>
        <v>3.2065597387029521E-2</v>
      </c>
      <c r="AU415" s="79">
        <f>IF(Observaciones!$F414&gt;0.05*$AY$7,((Observaciones!$F414-0.05*$AY$7)^2)/(Observaciones!$F414+0.95*$AY$7),0)</f>
        <v>0</v>
      </c>
      <c r="AV415" s="79">
        <f>0.0526*AU415*Observaciones!$F414^1.218</f>
        <v>0</v>
      </c>
      <c r="AW415" s="30"/>
      <c r="AX415" s="30"/>
      <c r="AY415" s="110"/>
      <c r="AZ415" s="41"/>
    </row>
    <row r="416" spans="2:52" s="3" customFormat="1" x14ac:dyDescent="0.3">
      <c r="B416" s="40"/>
      <c r="C416" s="78">
        <v>410</v>
      </c>
      <c r="D416" s="136">
        <f>ETo!$I415*((1-Constantes!$D$19)*ETo!$K415+ETo!$L415)</f>
        <v>4.2196752766366368</v>
      </c>
      <c r="E416" s="79">
        <f>MIN(D416*Constantes!$D$17,0.8*(H415+Observaciones!$F415-F416-G416-Constantes!$D$14))</f>
        <v>2.1142202151717706</v>
      </c>
      <c r="F416" s="79">
        <f>IF(Observaciones!$F415&gt;0.05*Constantes!$D$18,((Observaciones!$F415-0.05*Constantes!$D$18)^2)/(Observaciones!$F415+0.95*Constantes!$D$18),0)</f>
        <v>0</v>
      </c>
      <c r="G416" s="79">
        <f>MAX(0,H415+Observaciones!$F415-F416-Constantes!$D$13)</f>
        <v>0</v>
      </c>
      <c r="H416" s="79">
        <f>H415+Observaciones!$F415-F416-E416-G416-I415</f>
        <v>30.94166386214869</v>
      </c>
      <c r="I416" s="79">
        <f>MAX(0,(H416-Constantes!$D$14)*(1-EXP(-Constantes!$D$22)))</f>
        <v>0.79850912725456658</v>
      </c>
      <c r="J416" s="79">
        <f t="shared" si="54"/>
        <v>90.10617838804778</v>
      </c>
      <c r="K416" s="79">
        <f>MAX(0,(J416-Constantes!$D$13)*(1-EXP(-Constantes!$D$23)))</f>
        <v>0.45922177638427214</v>
      </c>
      <c r="L416" s="79">
        <f t="shared" si="55"/>
        <v>1.2577309036388387</v>
      </c>
      <c r="M416" s="79">
        <f>0.0526*F416*Observaciones!$F415^1.218</f>
        <v>0</v>
      </c>
      <c r="N416" s="79">
        <f>M416*Constantes!$D$29</f>
        <v>0</v>
      </c>
      <c r="O416" s="79">
        <f t="shared" si="56"/>
        <v>0</v>
      </c>
      <c r="P416" s="16"/>
      <c r="Q416" s="78">
        <v>410</v>
      </c>
      <c r="R416" s="136">
        <f>ETo!$I415*((1-Constantes!$E$19)*ETo!$K415+ETo!$L415)</f>
        <v>4.6114478542076753</v>
      </c>
      <c r="S416" s="79">
        <f>MIN(R416*Constantes!$E$17,0.8*(V415+Observaciones!$F415-T416-U416-Constantes!$D$14))</f>
        <v>2.6577230270894385</v>
      </c>
      <c r="T416" s="79">
        <f>IF(Observaciones!$F415&gt;0.05*Constantes!$E$18,((Observaciones!$F415-0.05*Constantes!$E$18)^2)/(Observaciones!$F415+0.95*Constantes!$E$18),0)</f>
        <v>0</v>
      </c>
      <c r="U416" s="79">
        <f>MAX(0,V415+Observaciones!$F415-T416-Constantes!$D$13)</f>
        <v>0</v>
      </c>
      <c r="V416" s="79">
        <f>V415+Observaciones!$F415-T416-S416-U416-W415</f>
        <v>28.35945394181087</v>
      </c>
      <c r="W416" s="79">
        <f>MAX(0,(V416-Constantes!$D$14)*(1-EXP(-Constantes!$D$22)))</f>
        <v>0.71054957788117834</v>
      </c>
      <c r="X416" s="79">
        <f t="shared" si="57"/>
        <v>89.599823504798536</v>
      </c>
      <c r="Y416" s="79">
        <f>MAX(0,(X416-Constantes!$D$13)*(1-EXP(-Constantes!$D$23)))</f>
        <v>0.45423254111528039</v>
      </c>
      <c r="Z416" s="79">
        <f t="shared" si="58"/>
        <v>1.1647821189964587</v>
      </c>
      <c r="AA416" s="79">
        <f>0.0526*T416*Observaciones!$F415^1.218</f>
        <v>0</v>
      </c>
      <c r="AB416" s="79">
        <f>AA416*Constantes!$E$29</f>
        <v>0</v>
      </c>
      <c r="AC416" s="79">
        <f t="shared" si="59"/>
        <v>0</v>
      </c>
      <c r="AD416" s="16"/>
      <c r="AE416" s="78">
        <v>410</v>
      </c>
      <c r="AF416" s="136">
        <f>ETo!$I415*((1-Constantes!$F$19)*ETo!$K415+ETo!$L415)</f>
        <v>4.5554803431260993</v>
      </c>
      <c r="AG416" s="79">
        <f>MIN(AF416*Constantes!$F$17,0.8*(AJ415+Observaciones!$F415-AH416-AI416-Constantes!$D$14))</f>
        <v>2.4479693758034724</v>
      </c>
      <c r="AH416" s="79">
        <f>IF(Observaciones!$F415&gt;0.05*Constantes!$F$18,((Observaciones!$F415-0.05*Constantes!$F$18)^2)/(Observaciones!$F415+0.95*Constantes!$F$18),0)</f>
        <v>0</v>
      </c>
      <c r="AI416" s="79">
        <f>MAX(0,AJ415+Observaciones!$F415-AH416-Constantes!$D$13)</f>
        <v>0</v>
      </c>
      <c r="AJ416" s="79">
        <f>AJ415+Observaciones!$F415-AH416-AG416-AI416-AK415</f>
        <v>29.492600329924837</v>
      </c>
      <c r="AK416" s="79">
        <f>MAX(0,(AJ416-Constantes!$D$14)*(1-EXP(-Constantes!$D$22)))</f>
        <v>0.74914870372589182</v>
      </c>
      <c r="AL416" s="79">
        <f t="shared" si="60"/>
        <v>92.96573530876401</v>
      </c>
      <c r="AM416" s="79">
        <f>MAX(0,(AL416-Constantes!$D$13)*(1-EXP(-Constantes!$D$23)))</f>
        <v>0.48739767181748384</v>
      </c>
      <c r="AN416" s="79">
        <f t="shared" si="61"/>
        <v>1.2365463755433757</v>
      </c>
      <c r="AO416" s="79">
        <f>0.0526*AH416*Observaciones!$F415^1.218</f>
        <v>0</v>
      </c>
      <c r="AP416" s="79">
        <f>AO416*Constantes!$F$29</f>
        <v>0</v>
      </c>
      <c r="AQ416" s="79">
        <f t="shared" si="62"/>
        <v>0</v>
      </c>
      <c r="AR416" s="16"/>
      <c r="AS416" s="78">
        <v>410</v>
      </c>
      <c r="AT416" s="79">
        <f>0.0526*Observaciones!$F415^2.218</f>
        <v>0</v>
      </c>
      <c r="AU416" s="79">
        <f>IF(Observaciones!$F415&gt;0.05*$AY$7,((Observaciones!$F415-0.05*$AY$7)^2)/(Observaciones!$F415+0.95*$AY$7),0)</f>
        <v>0</v>
      </c>
      <c r="AV416" s="79">
        <f>0.0526*AU416*Observaciones!$F415^1.218</f>
        <v>0</v>
      </c>
      <c r="AW416" s="30"/>
      <c r="AX416" s="30"/>
      <c r="AY416" s="110"/>
      <c r="AZ416" s="41"/>
    </row>
    <row r="417" spans="2:52" s="3" customFormat="1" x14ac:dyDescent="0.3">
      <c r="B417" s="40"/>
      <c r="C417" s="78">
        <v>411</v>
      </c>
      <c r="D417" s="136">
        <f>ETo!$I416*((1-Constantes!$D$19)*ETo!$K416+ETo!$L416)</f>
        <v>4.2453136286435127</v>
      </c>
      <c r="E417" s="79">
        <f>MIN(D417*Constantes!$D$17,0.8*(H416+Observaciones!$F416-F417-G417-Constantes!$D$14))</f>
        <v>2.1270660193019482</v>
      </c>
      <c r="F417" s="79">
        <f>IF(Observaciones!$F416&gt;0.05*Constantes!$D$18,((Observaciones!$F416-0.05*Constantes!$D$18)^2)/(Observaciones!$F416+0.95*Constantes!$D$18),0)</f>
        <v>0</v>
      </c>
      <c r="G417" s="79">
        <f>MAX(0,H416+Observaciones!$F416-F417-Constantes!$D$13)</f>
        <v>0</v>
      </c>
      <c r="H417" s="79">
        <f>H416+Observaciones!$F416-F417-E417-G417-I416</f>
        <v>29.716088715592175</v>
      </c>
      <c r="I417" s="79">
        <f>MAX(0,(H417-Constantes!$D$14)*(1-EXP(-Constantes!$D$22)))</f>
        <v>0.75676153858438122</v>
      </c>
      <c r="J417" s="79">
        <f t="shared" si="54"/>
        <v>89.646956611663512</v>
      </c>
      <c r="K417" s="79">
        <f>MAX(0,(J417-Constantes!$D$13)*(1-EXP(-Constantes!$D$23)))</f>
        <v>0.45469695484345241</v>
      </c>
      <c r="L417" s="79">
        <f t="shared" si="55"/>
        <v>1.2114584934278336</v>
      </c>
      <c r="M417" s="79">
        <f>0.0526*F417*Observaciones!$F416^1.218</f>
        <v>0</v>
      </c>
      <c r="N417" s="79">
        <f>M417*Constantes!$D$29</f>
        <v>0</v>
      </c>
      <c r="O417" s="79">
        <f t="shared" si="56"/>
        <v>0</v>
      </c>
      <c r="P417" s="16"/>
      <c r="Q417" s="78">
        <v>411</v>
      </c>
      <c r="R417" s="136">
        <f>ETo!$I416*((1-Constantes!$E$19)*ETo!$K416+ETo!$L416)</f>
        <v>4.6391250592355133</v>
      </c>
      <c r="S417" s="79">
        <f>MIN(R417*Constantes!$E$17,0.8*(V416+Observaciones!$F416-T417-U417-Constantes!$D$14))</f>
        <v>2.6736742743882327</v>
      </c>
      <c r="T417" s="79">
        <f>IF(Observaciones!$F416&gt;0.05*Constantes!$E$18,((Observaciones!$F416-0.05*Constantes!$E$18)^2)/(Observaciones!$F416+0.95*Constantes!$E$18),0)</f>
        <v>0</v>
      </c>
      <c r="U417" s="79">
        <f>MAX(0,V416+Observaciones!$F416-T417-Constantes!$D$13)</f>
        <v>0</v>
      </c>
      <c r="V417" s="79">
        <f>V416+Observaciones!$F416-T417-S417-U417-W416</f>
        <v>26.675230089541458</v>
      </c>
      <c r="W417" s="79">
        <f>MAX(0,(V417-Constantes!$D$14)*(1-EXP(-Constantes!$D$22)))</f>
        <v>0.65317873056054365</v>
      </c>
      <c r="X417" s="79">
        <f t="shared" si="57"/>
        <v>89.145590963683262</v>
      </c>
      <c r="Y417" s="79">
        <f>MAX(0,(X417-Constantes!$D$13)*(1-EXP(-Constantes!$D$23)))</f>
        <v>0.44975687969790934</v>
      </c>
      <c r="Z417" s="79">
        <f t="shared" si="58"/>
        <v>1.1029356102584531</v>
      </c>
      <c r="AA417" s="79">
        <f>0.0526*T417*Observaciones!$F416^1.218</f>
        <v>0</v>
      </c>
      <c r="AB417" s="79">
        <f>AA417*Constantes!$E$29</f>
        <v>0</v>
      </c>
      <c r="AC417" s="79">
        <f t="shared" si="59"/>
        <v>0</v>
      </c>
      <c r="AD417" s="16"/>
      <c r="AE417" s="78">
        <v>411</v>
      </c>
      <c r="AF417" s="136">
        <f>ETo!$I416*((1-Constantes!$F$19)*ETo!$K416+ETo!$L416)</f>
        <v>4.5828662834366565</v>
      </c>
      <c r="AG417" s="79">
        <f>MIN(AF417*Constantes!$F$17,0.8*(AJ416+Observaciones!$F416-AH417-AI417-Constantes!$D$14))</f>
        <v>2.4626857038651191</v>
      </c>
      <c r="AH417" s="79">
        <f>IF(Observaciones!$F416&gt;0.05*Constantes!$F$18,((Observaciones!$F416-0.05*Constantes!$F$18)^2)/(Observaciones!$F416+0.95*Constantes!$F$18),0)</f>
        <v>0</v>
      </c>
      <c r="AI417" s="79">
        <f>MAX(0,AJ416+Observaciones!$F416-AH417-Constantes!$D$13)</f>
        <v>0</v>
      </c>
      <c r="AJ417" s="79">
        <f>AJ416+Observaciones!$F416-AH417-AG417-AI417-AK416</f>
        <v>27.980765922333823</v>
      </c>
      <c r="AK417" s="79">
        <f>MAX(0,(AJ417-Constantes!$D$14)*(1-EXP(-Constantes!$D$22)))</f>
        <v>0.69765007374561061</v>
      </c>
      <c r="AL417" s="79">
        <f t="shared" si="60"/>
        <v>92.47833763694652</v>
      </c>
      <c r="AM417" s="79">
        <f>MAX(0,(AL417-Constantes!$D$13)*(1-EXP(-Constantes!$D$23)))</f>
        <v>0.48259522646798514</v>
      </c>
      <c r="AN417" s="79">
        <f t="shared" si="61"/>
        <v>1.1802453002135957</v>
      </c>
      <c r="AO417" s="79">
        <f>0.0526*AH417*Observaciones!$F416^1.218</f>
        <v>0</v>
      </c>
      <c r="AP417" s="79">
        <f>AO417*Constantes!$F$29</f>
        <v>0</v>
      </c>
      <c r="AQ417" s="79">
        <f t="shared" si="62"/>
        <v>0</v>
      </c>
      <c r="AR417" s="16"/>
      <c r="AS417" s="78">
        <v>411</v>
      </c>
      <c r="AT417" s="79">
        <f>0.0526*Observaciones!$F416^2.218</f>
        <v>0.17065595668433275</v>
      </c>
      <c r="AU417" s="79">
        <f>IF(Observaciones!$F416&gt;0.05*$AY$7,((Observaciones!$F416-0.05*$AY$7)^2)/(Observaciones!$F416+0.95*$AY$7),0)</f>
        <v>0</v>
      </c>
      <c r="AV417" s="79">
        <f>0.0526*AU417*Observaciones!$F416^1.218</f>
        <v>0</v>
      </c>
      <c r="AW417" s="30"/>
      <c r="AX417" s="30"/>
      <c r="AY417" s="110"/>
      <c r="AZ417" s="41"/>
    </row>
    <row r="418" spans="2:52" s="3" customFormat="1" x14ac:dyDescent="0.3">
      <c r="B418" s="40"/>
      <c r="C418" s="78">
        <v>412</v>
      </c>
      <c r="D418" s="136">
        <f>ETo!$I417*((1-Constantes!$D$19)*ETo!$K417+ETo!$L417)</f>
        <v>4.2103568210548836</v>
      </c>
      <c r="E418" s="79">
        <f>MIN(D418*Constantes!$D$17,0.8*(H417+Observaciones!$F417-F418-G418-Constantes!$D$14))</f>
        <v>2.1095513091840981</v>
      </c>
      <c r="F418" s="79">
        <f>IF(Observaciones!$F417&gt;0.05*Constantes!$D$18,((Observaciones!$F417-0.05*Constantes!$D$18)^2)/(Observaciones!$F417+0.95*Constantes!$D$18),0)</f>
        <v>2.6558127337458926</v>
      </c>
      <c r="G418" s="79">
        <f>MAX(0,H417+Observaciones!$F417-F418-Constantes!$D$13)</f>
        <v>1.6602759818462829</v>
      </c>
      <c r="H418" s="79">
        <f>H417+Observaciones!$F417-F418-E418-G418-I417</f>
        <v>40.633687152231523</v>
      </c>
      <c r="I418" s="79">
        <f>MAX(0,(H418-Constantes!$D$14)*(1-EXP(-Constantes!$D$22)))</f>
        <v>1.128655020660684</v>
      </c>
      <c r="J418" s="79">
        <f t="shared" si="54"/>
        <v>90.852535638666339</v>
      </c>
      <c r="K418" s="79">
        <f>MAX(0,(J418-Constantes!$D$13)*(1-EXP(-Constantes!$D$23)))</f>
        <v>0.46657581214306398</v>
      </c>
      <c r="L418" s="79">
        <f t="shared" si="55"/>
        <v>4.2510435665496402</v>
      </c>
      <c r="M418" s="79">
        <f>0.0526*F418*Observaciones!$F417^1.218</f>
        <v>4.7537429814351144</v>
      </c>
      <c r="N418" s="79">
        <f>M418*Constantes!$D$29</f>
        <v>7.0550308329374076E-2</v>
      </c>
      <c r="O418" s="79">
        <f t="shared" si="56"/>
        <v>1659.5997482716048</v>
      </c>
      <c r="P418" s="16"/>
      <c r="Q418" s="78">
        <v>412</v>
      </c>
      <c r="R418" s="136">
        <f>ETo!$I417*((1-Constantes!$E$19)*ETo!$K417+ETo!$L417)</f>
        <v>4.6014976389254656</v>
      </c>
      <c r="S418" s="79">
        <f>MIN(R418*Constantes!$E$17,0.8*(V417+Observaciones!$F417-T418-U418-Constantes!$D$14))</f>
        <v>2.651988403796258</v>
      </c>
      <c r="T418" s="79">
        <f>IF(Observaciones!$F417&gt;0.05*Constantes!$E$18,((Observaciones!$F417-0.05*Constantes!$E$18)^2)/(Observaciones!$F417+0.95*Constantes!$E$18),0)</f>
        <v>0.21888155941535423</v>
      </c>
      <c r="U418" s="79">
        <f>MAX(0,V417+Observaciones!$F417-T418-Constantes!$D$13)</f>
        <v>1.0563485301261082</v>
      </c>
      <c r="V418" s="79">
        <f>V417+Observaciones!$F417-T418-S418-U418-W417</f>
        <v>40.1948328656432</v>
      </c>
      <c r="W418" s="79">
        <f>MAX(0,(V418-Constantes!$D$14)*(1-EXP(-Constantes!$D$22)))</f>
        <v>1.1137060325924177</v>
      </c>
      <c r="X418" s="79">
        <f t="shared" si="57"/>
        <v>89.752182614111447</v>
      </c>
      <c r="Y418" s="79">
        <f>MAX(0,(X418-Constantes!$D$13)*(1-EXP(-Constantes!$D$23)))</f>
        <v>0.45573377170845308</v>
      </c>
      <c r="Z418" s="79">
        <f t="shared" si="58"/>
        <v>1.788321363716225</v>
      </c>
      <c r="AA418" s="79">
        <f>0.0526*T418*Observaciones!$F417^1.218</f>
        <v>0.39178465545224256</v>
      </c>
      <c r="AB418" s="79">
        <f>AA418*Constantes!$E$29</f>
        <v>1.3097874036803901E-3</v>
      </c>
      <c r="AC418" s="79">
        <f t="shared" si="59"/>
        <v>73.241165165000524</v>
      </c>
      <c r="AD418" s="16"/>
      <c r="AE418" s="78">
        <v>412</v>
      </c>
      <c r="AF418" s="136">
        <f>ETo!$I417*((1-Constantes!$F$19)*ETo!$K417+ETo!$L417)</f>
        <v>4.5456203792296677</v>
      </c>
      <c r="AG418" s="79">
        <f>MIN(AF418*Constantes!$F$17,0.8*(AJ417+Observaciones!$F417-AH418-AI418-Constantes!$D$14))</f>
        <v>2.4426709466923877</v>
      </c>
      <c r="AH418" s="79">
        <f>IF(Observaciones!$F417&gt;0.05*Constantes!$F$18,((Observaciones!$F417-0.05*Constantes!$F$18)^2)/(Observaciones!$F417+0.95*Constantes!$F$18),0)</f>
        <v>0.77294979538376707</v>
      </c>
      <c r="AI418" s="79">
        <f>MAX(0,AJ417+Observaciones!$F417-AH418-Constantes!$D$13)</f>
        <v>1.8078161269500583</v>
      </c>
      <c r="AJ418" s="79">
        <f>AJ417+Observaciones!$F417-AH418-AG418-AI418-AK417</f>
        <v>40.359678979561998</v>
      </c>
      <c r="AK418" s="79">
        <f>MAX(0,(AJ418-Constantes!$D$14)*(1-EXP(-Constantes!$D$22)))</f>
        <v>1.119321296394965</v>
      </c>
      <c r="AL418" s="79">
        <f t="shared" si="60"/>
        <v>93.8035585374286</v>
      </c>
      <c r="AM418" s="79">
        <f>MAX(0,(AL418-Constantes!$D$13)*(1-EXP(-Constantes!$D$23)))</f>
        <v>0.49565294364346191</v>
      </c>
      <c r="AN418" s="79">
        <f t="shared" si="61"/>
        <v>2.387924035422194</v>
      </c>
      <c r="AO418" s="79">
        <f>0.0526*AH418*Observaciones!$F417^1.218</f>
        <v>1.383533039855835</v>
      </c>
      <c r="AP418" s="79">
        <f>AO418*Constantes!$F$29</f>
        <v>1.1887535804012287E-2</v>
      </c>
      <c r="AQ418" s="79">
        <f t="shared" si="62"/>
        <v>497.81884296459731</v>
      </c>
      <c r="AR418" s="16"/>
      <c r="AS418" s="78">
        <v>412</v>
      </c>
      <c r="AT418" s="79">
        <f>0.0526*Observaciones!$F417^2.218</f>
        <v>32.397897212660951</v>
      </c>
      <c r="AU418" s="79">
        <f>IF(Observaciones!$F417&gt;0.05*$AY$7,((Observaciones!$F417-0.05*$AY$7)^2)/(Observaciones!$F417+0.95*$AY$7),0)</f>
        <v>5.2528137177856484</v>
      </c>
      <c r="AV418" s="79">
        <f>0.0526*AU418*Observaciones!$F417^1.218</f>
        <v>9.4022165141477867</v>
      </c>
      <c r="AW418" s="30"/>
      <c r="AX418" s="30"/>
      <c r="AY418" s="110"/>
      <c r="AZ418" s="41"/>
    </row>
    <row r="419" spans="2:52" s="3" customFormat="1" x14ac:dyDescent="0.3">
      <c r="B419" s="40"/>
      <c r="C419" s="78">
        <v>413</v>
      </c>
      <c r="D419" s="136">
        <f>ETo!$I418*((1-Constantes!$D$19)*ETo!$K418+ETo!$L418)</f>
        <v>4.2096615871153125</v>
      </c>
      <c r="E419" s="79">
        <f>MIN(D419*Constantes!$D$17,0.8*(H418+Observaciones!$F418-F419-G419-Constantes!$D$14))</f>
        <v>2.1092029701406996</v>
      </c>
      <c r="F419" s="79">
        <f>IF(Observaciones!$F418&gt;0.05*Constantes!$D$18,((Observaciones!$F418-0.05*Constantes!$D$18)^2)/(Observaciones!$F418+0.95*Constantes!$D$18),0)</f>
        <v>0</v>
      </c>
      <c r="G419" s="79">
        <f>MAX(0,H418+Observaciones!$F418-F419-Constantes!$D$13)</f>
        <v>0</v>
      </c>
      <c r="H419" s="79">
        <f>H418+Observaciones!$F418-F419-E419-G419-I418</f>
        <v>38.795829161430134</v>
      </c>
      <c r="I419" s="79">
        <f>MAX(0,(H419-Constantes!$D$14)*(1-EXP(-Constantes!$D$22)))</f>
        <v>1.0660508305791812</v>
      </c>
      <c r="J419" s="79">
        <f t="shared" si="54"/>
        <v>90.385959826523276</v>
      </c>
      <c r="K419" s="79">
        <f>MAX(0,(J419-Constantes!$D$13)*(1-EXP(-Constantes!$D$23)))</f>
        <v>0.46197852953631802</v>
      </c>
      <c r="L419" s="79">
        <f t="shared" si="55"/>
        <v>1.5280293601154993</v>
      </c>
      <c r="M419" s="79">
        <f>0.0526*F419*Observaciones!$F418^1.218</f>
        <v>0</v>
      </c>
      <c r="N419" s="79">
        <f>M419*Constantes!$D$29</f>
        <v>0</v>
      </c>
      <c r="O419" s="79">
        <f t="shared" si="56"/>
        <v>0</v>
      </c>
      <c r="P419" s="16"/>
      <c r="Q419" s="78">
        <v>413</v>
      </c>
      <c r="R419" s="136">
        <f>ETo!$I418*((1-Constantes!$E$19)*ETo!$K418+ETo!$L418)</f>
        <v>4.6007997117433437</v>
      </c>
      <c r="S419" s="79">
        <f>MIN(R419*Constantes!$E$17,0.8*(V418+Observaciones!$F418-T419-U419-Constantes!$D$14))</f>
        <v>2.6515861663207838</v>
      </c>
      <c r="T419" s="79">
        <f>IF(Observaciones!$F418&gt;0.05*Constantes!$E$18,((Observaciones!$F418-0.05*Constantes!$E$18)^2)/(Observaciones!$F418+0.95*Constantes!$E$18),0)</f>
        <v>0</v>
      </c>
      <c r="U419" s="79">
        <f>MAX(0,V418+Observaciones!$F418-T419-Constantes!$D$13)</f>
        <v>0</v>
      </c>
      <c r="V419" s="79">
        <f>V418+Observaciones!$F418-T419-S419-U419-W418</f>
        <v>37.829540666729997</v>
      </c>
      <c r="W419" s="79">
        <f>MAX(0,(V419-Constantes!$D$14)*(1-EXP(-Constantes!$D$22)))</f>
        <v>1.0331354971320097</v>
      </c>
      <c r="X419" s="79">
        <f t="shared" si="57"/>
        <v>89.296448842402995</v>
      </c>
      <c r="Y419" s="79">
        <f>MAX(0,(X419-Constantes!$D$13)*(1-EXP(-Constantes!$D$23)))</f>
        <v>0.45124331830848213</v>
      </c>
      <c r="Z419" s="79">
        <f t="shared" si="58"/>
        <v>1.4843788154404918</v>
      </c>
      <c r="AA419" s="79">
        <f>0.0526*T419*Observaciones!$F418^1.218</f>
        <v>0</v>
      </c>
      <c r="AB419" s="79">
        <f>AA419*Constantes!$E$29</f>
        <v>0</v>
      </c>
      <c r="AC419" s="79">
        <f t="shared" si="59"/>
        <v>0</v>
      </c>
      <c r="AD419" s="16"/>
      <c r="AE419" s="78">
        <v>413</v>
      </c>
      <c r="AF419" s="136">
        <f>ETo!$I418*((1-Constantes!$F$19)*ETo!$K418+ETo!$L418)</f>
        <v>4.5449228367964816</v>
      </c>
      <c r="AG419" s="79">
        <f>MIN(AF419*Constantes!$F$17,0.8*(AJ418+Observaciones!$F418-AH419-AI419-Constantes!$D$14))</f>
        <v>2.4422961097078888</v>
      </c>
      <c r="AH419" s="79">
        <f>IF(Observaciones!$F418&gt;0.05*Constantes!$F$18,((Observaciones!$F418-0.05*Constantes!$F$18)^2)/(Observaciones!$F418+0.95*Constantes!$F$18),0)</f>
        <v>0</v>
      </c>
      <c r="AI419" s="79">
        <f>MAX(0,AJ418+Observaciones!$F418-AH419-Constantes!$D$13)</f>
        <v>0</v>
      </c>
      <c r="AJ419" s="79">
        <f>AJ418+Observaciones!$F418-AH419-AG419-AI419-AK418</f>
        <v>38.198061573459142</v>
      </c>
      <c r="AK419" s="79">
        <f>MAX(0,(AJ419-Constantes!$D$14)*(1-EXP(-Constantes!$D$22)))</f>
        <v>1.0456886720831489</v>
      </c>
      <c r="AL419" s="79">
        <f t="shared" si="60"/>
        <v>93.307905593785136</v>
      </c>
      <c r="AM419" s="79">
        <f>MAX(0,(AL419-Constantes!$D$13)*(1-EXP(-Constantes!$D$23)))</f>
        <v>0.49076915713440933</v>
      </c>
      <c r="AN419" s="79">
        <f t="shared" si="61"/>
        <v>1.5364578292175581</v>
      </c>
      <c r="AO419" s="79">
        <f>0.0526*AH419*Observaciones!$F418^1.218</f>
        <v>0</v>
      </c>
      <c r="AP419" s="79">
        <f>AO419*Constantes!$F$29</f>
        <v>0</v>
      </c>
      <c r="AQ419" s="79">
        <f t="shared" si="62"/>
        <v>0</v>
      </c>
      <c r="AR419" s="16"/>
      <c r="AS419" s="78">
        <v>413</v>
      </c>
      <c r="AT419" s="79">
        <f>0.0526*Observaciones!$F418^2.218</f>
        <v>0.11094244358496377</v>
      </c>
      <c r="AU419" s="79">
        <f>IF(Observaciones!$F418&gt;0.05*$AY$7,((Observaciones!$F418-0.05*$AY$7)^2)/(Observaciones!$F418+0.95*$AY$7),0)</f>
        <v>0</v>
      </c>
      <c r="AV419" s="79">
        <f>0.0526*AU419*Observaciones!$F418^1.218</f>
        <v>0</v>
      </c>
      <c r="AW419" s="30"/>
      <c r="AX419" s="30"/>
      <c r="AY419" s="110"/>
      <c r="AZ419" s="41"/>
    </row>
    <row r="420" spans="2:52" s="3" customFormat="1" x14ac:dyDescent="0.3">
      <c r="B420" s="40"/>
      <c r="C420" s="78">
        <v>414</v>
      </c>
      <c r="D420" s="136">
        <f>ETo!$I419*((1-Constantes!$D$19)*ETo!$K419+ETo!$L419)</f>
        <v>4.2861735290424434</v>
      </c>
      <c r="E420" s="79">
        <f>MIN(D420*Constantes!$D$17,0.8*(H419+Observaciones!$F419-F420-G420-Constantes!$D$14))</f>
        <v>2.1475384068080738</v>
      </c>
      <c r="F420" s="79">
        <f>IF(Observaciones!$F419&gt;0.05*Constantes!$D$18,((Observaciones!$F419-0.05*Constantes!$D$18)^2)/(Observaciones!$F419+0.95*Constantes!$D$18),0)</f>
        <v>1.0965511401803416</v>
      </c>
      <c r="G420" s="79">
        <f>MAX(0,H419+Observaciones!$F419-F420-Constantes!$D$13)</f>
        <v>6.6992780212497962</v>
      </c>
      <c r="H420" s="79">
        <f>H419+Observaciones!$F419-F420-E420-G420-I419</f>
        <v>40.286410762612746</v>
      </c>
      <c r="I420" s="79">
        <f>MAX(0,(H420-Constantes!$D$14)*(1-EXP(-Constantes!$D$22)))</f>
        <v>1.1168255119525428</v>
      </c>
      <c r="J420" s="79">
        <f t="shared" si="54"/>
        <v>96.623259318236748</v>
      </c>
      <c r="K420" s="79">
        <f>MAX(0,(J420-Constantes!$D$13)*(1-EXP(-Constantes!$D$23)))</f>
        <v>0.52343612703716635</v>
      </c>
      <c r="L420" s="79">
        <f t="shared" si="55"/>
        <v>2.7368127791700507</v>
      </c>
      <c r="M420" s="79">
        <f>0.0526*F420*Observaciones!$F419^1.218</f>
        <v>1.2504059477460956</v>
      </c>
      <c r="N420" s="79">
        <f>M420*Constantes!$D$29</f>
        <v>1.8557276969933791E-2</v>
      </c>
      <c r="O420" s="79">
        <f t="shared" si="56"/>
        <v>678.06161646034695</v>
      </c>
      <c r="P420" s="16"/>
      <c r="Q420" s="78">
        <v>414</v>
      </c>
      <c r="R420" s="136">
        <f>ETo!$I419*((1-Constantes!$E$19)*ETo!$K419+ETo!$L419)</f>
        <v>4.6832484515162367</v>
      </c>
      <c r="S420" s="79">
        <f>MIN(R420*Constantes!$E$17,0.8*(V419+Observaciones!$F419-T420-U420-Constantes!$D$14))</f>
        <v>2.699103978768556</v>
      </c>
      <c r="T420" s="79">
        <f>IF(Observaciones!$F419&gt;0.05*Constantes!$E$18,((Observaciones!$F419-0.05*Constantes!$E$18)^2)/(Observaciones!$F419+0.95*Constantes!$E$18),0)</f>
        <v>9.6140658246029152E-3</v>
      </c>
      <c r="U420" s="79">
        <f>MAX(0,V419+Observaciones!$F419-T420-Constantes!$D$13)</f>
        <v>6.8199266009053972</v>
      </c>
      <c r="V420" s="79">
        <f>V419+Observaciones!$F419-T420-S420-U420-W419</f>
        <v>39.767760524099437</v>
      </c>
      <c r="W420" s="79">
        <f>MAX(0,(V420-Constantes!$D$14)*(1-EXP(-Constantes!$D$22)))</f>
        <v>1.0991583808247749</v>
      </c>
      <c r="X420" s="79">
        <f t="shared" si="57"/>
        <v>95.6651321249999</v>
      </c>
      <c r="Y420" s="79">
        <f>MAX(0,(X420-Constantes!$D$13)*(1-EXP(-Constantes!$D$23)))</f>
        <v>0.51399547159408587</v>
      </c>
      <c r="Z420" s="79">
        <f t="shared" si="58"/>
        <v>1.6227679182434636</v>
      </c>
      <c r="AA420" s="79">
        <f>0.0526*T420*Observaciones!$F419^1.218</f>
        <v>1.096299538490186E-2</v>
      </c>
      <c r="AB420" s="79">
        <f>AA420*Constantes!$E$29</f>
        <v>3.6650729072519916E-5</v>
      </c>
      <c r="AC420" s="79">
        <f t="shared" si="59"/>
        <v>2.2585317752763965</v>
      </c>
      <c r="AD420" s="16"/>
      <c r="AE420" s="78">
        <v>414</v>
      </c>
      <c r="AF420" s="136">
        <f>ETo!$I419*((1-Constantes!$F$19)*ETo!$K419+ETo!$L419)</f>
        <v>4.6265234625914093</v>
      </c>
      <c r="AG420" s="79">
        <f>MIN(AF420*Constantes!$F$17,0.8*(AJ419+Observaciones!$F419-AH420-AI420-Constantes!$D$14))</f>
        <v>2.4861456750547788</v>
      </c>
      <c r="AH420" s="79">
        <f>IF(Observaciones!$F419&gt;0.05*Constantes!$F$18,((Observaciones!$F419-0.05*Constantes!$F$18)^2)/(Observaciones!$F419+0.95*Constantes!$F$18),0)</f>
        <v>0.19054874243352318</v>
      </c>
      <c r="AI420" s="79">
        <f>MAX(0,AJ419+Observaciones!$F419-AH420-Constantes!$D$13)</f>
        <v>7.0075128310256218</v>
      </c>
      <c r="AJ420" s="79">
        <f>AJ419+Observaciones!$F419-AH420-AG420-AI420-AK419</f>
        <v>39.968165652862069</v>
      </c>
      <c r="AK420" s="79">
        <f>MAX(0,(AJ420-Constantes!$D$14)*(1-EXP(-Constantes!$D$22)))</f>
        <v>1.1059849152127192</v>
      </c>
      <c r="AL420" s="79">
        <f t="shared" si="60"/>
        <v>99.824649267676349</v>
      </c>
      <c r="AM420" s="79">
        <f>MAX(0,(AL420-Constantes!$D$13)*(1-EXP(-Constantes!$D$23)))</f>
        <v>0.55498018472067367</v>
      </c>
      <c r="AN420" s="79">
        <f t="shared" si="61"/>
        <v>1.8515138423669162</v>
      </c>
      <c r="AO420" s="79">
        <f>0.0526*AH420*Observaciones!$F419^1.218</f>
        <v>0.2172842397803999</v>
      </c>
      <c r="AP420" s="79">
        <f>AO420*Constantes!$F$29</f>
        <v>1.8669407275638623E-3</v>
      </c>
      <c r="AQ420" s="79">
        <f t="shared" si="62"/>
        <v>100.83320388127507</v>
      </c>
      <c r="AR420" s="16"/>
      <c r="AS420" s="78">
        <v>414</v>
      </c>
      <c r="AT420" s="79">
        <f>0.0526*Observaciones!$F419^2.218</f>
        <v>14.253848976214318</v>
      </c>
      <c r="AU420" s="79">
        <f>IF(Observaciones!$F419&gt;0.05*$AY$7,((Observaciones!$F419-0.05*$AY$7)^2)/(Observaciones!$F419+0.95*$AY$7),0)</f>
        <v>2.5537914433149203</v>
      </c>
      <c r="AV420" s="79">
        <f>0.0526*AU420*Observaciones!$F419^1.218</f>
        <v>2.9121086039807391</v>
      </c>
      <c r="AW420" s="30"/>
      <c r="AX420" s="30"/>
      <c r="AY420" s="110"/>
      <c r="AZ420" s="41"/>
    </row>
    <row r="421" spans="2:52" s="3" customFormat="1" x14ac:dyDescent="0.3">
      <c r="B421" s="40"/>
      <c r="C421" s="78">
        <v>415</v>
      </c>
      <c r="D421" s="136">
        <f>ETo!$I420*((1-Constantes!$D$19)*ETo!$K420+ETo!$L420)</f>
        <v>4.168908132165666</v>
      </c>
      <c r="E421" s="79">
        <f>MIN(D421*Constantes!$D$17,0.8*(H420+Observaciones!$F420-F421-G421-Constantes!$D$14))</f>
        <v>2.0887839159140174</v>
      </c>
      <c r="F421" s="79">
        <f>IF(Observaciones!$F420&gt;0.05*Constantes!$D$18,((Observaciones!$F420-0.05*Constantes!$D$18)^2)/(Observaciones!$F420+0.95*Constantes!$D$18),0)</f>
        <v>0</v>
      </c>
      <c r="G421" s="79">
        <f>MAX(0,H420+Observaciones!$F420-F421-Constantes!$D$13)</f>
        <v>0</v>
      </c>
      <c r="H421" s="79">
        <f>H420+Observaciones!$F420-F421-E421-G421-I420</f>
        <v>37.080801334746191</v>
      </c>
      <c r="I421" s="79">
        <f>MAX(0,(H421-Constantes!$D$14)*(1-EXP(-Constantes!$D$22)))</f>
        <v>1.0076306868062825</v>
      </c>
      <c r="J421" s="79">
        <f t="shared" si="54"/>
        <v>96.099823191199576</v>
      </c>
      <c r="K421" s="79">
        <f>MAX(0,(J421-Constantes!$D$13)*(1-EXP(-Constantes!$D$23)))</f>
        <v>0.51827858620469691</v>
      </c>
      <c r="L421" s="79">
        <f t="shared" si="55"/>
        <v>1.5259092730109796</v>
      </c>
      <c r="M421" s="79">
        <f>0.0526*F421*Observaciones!$F420^1.218</f>
        <v>0</v>
      </c>
      <c r="N421" s="79">
        <f>M421*Constantes!$D$29</f>
        <v>0</v>
      </c>
      <c r="O421" s="79">
        <f t="shared" si="56"/>
        <v>0</v>
      </c>
      <c r="P421" s="16"/>
      <c r="Q421" s="78">
        <v>415</v>
      </c>
      <c r="R421" s="136">
        <f>ETo!$I420*((1-Constantes!$E$19)*ETo!$K420+ETo!$L420)</f>
        <v>4.5569618474957672</v>
      </c>
      <c r="S421" s="79">
        <f>MIN(R421*Constantes!$E$17,0.8*(V420+Observaciones!$F420-T421-U421-Constantes!$D$14))</f>
        <v>2.6263210207628878</v>
      </c>
      <c r="T421" s="79">
        <f>IF(Observaciones!$F420&gt;0.05*Constantes!$E$18,((Observaciones!$F420-0.05*Constantes!$E$18)^2)/(Observaciones!$F420+0.95*Constantes!$E$18),0)</f>
        <v>0</v>
      </c>
      <c r="U421" s="79">
        <f>MAX(0,V420+Observaciones!$F420-T421-Constantes!$D$13)</f>
        <v>0</v>
      </c>
      <c r="V421" s="79">
        <f>V420+Observaciones!$F420-T421-S421-U421-W420</f>
        <v>36.042281122511774</v>
      </c>
      <c r="W421" s="79">
        <f>MAX(0,(V421-Constantes!$D$14)*(1-EXP(-Constantes!$D$22)))</f>
        <v>0.9722548758918298</v>
      </c>
      <c r="X421" s="79">
        <f t="shared" si="57"/>
        <v>95.151136653405814</v>
      </c>
      <c r="Y421" s="79">
        <f>MAX(0,(X421-Constantes!$D$13)*(1-EXP(-Constantes!$D$23)))</f>
        <v>0.50893095178828607</v>
      </c>
      <c r="Z421" s="79">
        <f t="shared" si="58"/>
        <v>1.481185827680116</v>
      </c>
      <c r="AA421" s="79">
        <f>0.0526*T421*Observaciones!$F420^1.218</f>
        <v>0</v>
      </c>
      <c r="AB421" s="79">
        <f>AA421*Constantes!$E$29</f>
        <v>0</v>
      </c>
      <c r="AC421" s="79">
        <f t="shared" si="59"/>
        <v>0</v>
      </c>
      <c r="AD421" s="16"/>
      <c r="AE421" s="78">
        <v>415</v>
      </c>
      <c r="AF421" s="136">
        <f>ETo!$I420*((1-Constantes!$F$19)*ETo!$K420+ETo!$L420)</f>
        <v>4.5015256024486092</v>
      </c>
      <c r="AG421" s="79">
        <f>MIN(AF421*Constantes!$F$17,0.8*(AJ420+Observaciones!$F420-AH421-AI421-Constantes!$D$14))</f>
        <v>2.4189758245400559</v>
      </c>
      <c r="AH421" s="79">
        <f>IF(Observaciones!$F420&gt;0.05*Constantes!$F$18,((Observaciones!$F420-0.05*Constantes!$F$18)^2)/(Observaciones!$F420+0.95*Constantes!$F$18),0)</f>
        <v>0</v>
      </c>
      <c r="AI421" s="79">
        <f>MAX(0,AJ420+Observaciones!$F420-AH421-Constantes!$D$13)</f>
        <v>0</v>
      </c>
      <c r="AJ421" s="79">
        <f>AJ420+Observaciones!$F420-AH421-AG421-AI421-AK420</f>
        <v>36.443204913109298</v>
      </c>
      <c r="AK421" s="79">
        <f>MAX(0,(AJ421-Constantes!$D$14)*(1-EXP(-Constantes!$D$22)))</f>
        <v>0.98591181202094791</v>
      </c>
      <c r="AL421" s="79">
        <f t="shared" si="60"/>
        <v>99.269669082955673</v>
      </c>
      <c r="AM421" s="79">
        <f>MAX(0,(AL421-Constantes!$D$13)*(1-EXP(-Constantes!$D$23)))</f>
        <v>0.54951183277463944</v>
      </c>
      <c r="AN421" s="79">
        <f t="shared" si="61"/>
        <v>1.5354236447955874</v>
      </c>
      <c r="AO421" s="79">
        <f>0.0526*AH421*Observaciones!$F420^1.218</f>
        <v>0</v>
      </c>
      <c r="AP421" s="79">
        <f>AO421*Constantes!$F$29</f>
        <v>0</v>
      </c>
      <c r="AQ421" s="79">
        <f t="shared" si="62"/>
        <v>0</v>
      </c>
      <c r="AR421" s="16"/>
      <c r="AS421" s="78">
        <v>415</v>
      </c>
      <c r="AT421" s="79">
        <f>0.0526*Observaciones!$F420^2.218</f>
        <v>0</v>
      </c>
      <c r="AU421" s="79">
        <f>IF(Observaciones!$F420&gt;0.05*$AY$7,((Observaciones!$F420-0.05*$AY$7)^2)/(Observaciones!$F420+0.95*$AY$7),0)</f>
        <v>0</v>
      </c>
      <c r="AV421" s="79">
        <f>0.0526*AU421*Observaciones!$F420^1.218</f>
        <v>0</v>
      </c>
      <c r="AW421" s="30"/>
      <c r="AX421" s="30"/>
      <c r="AY421" s="110"/>
      <c r="AZ421" s="41"/>
    </row>
    <row r="422" spans="2:52" s="3" customFormat="1" x14ac:dyDescent="0.3">
      <c r="B422" s="40"/>
      <c r="C422" s="78">
        <v>416</v>
      </c>
      <c r="D422" s="136">
        <f>ETo!$I421*((1-Constantes!$D$19)*ETo!$K421+ETo!$L421)</f>
        <v>4.0261950255640722</v>
      </c>
      <c r="E422" s="79">
        <f>MIN(D422*Constantes!$D$17,0.8*(H421+Observaciones!$F421-F422-G422-Constantes!$D$14))</f>
        <v>2.017279140032886</v>
      </c>
      <c r="F422" s="79">
        <f>IF(Observaciones!$F421&gt;0.05*Constantes!$D$18,((Observaciones!$F421-0.05*Constantes!$D$18)^2)/(Observaciones!$F421+0.95*Constantes!$D$18),0)</f>
        <v>4.856486897557267</v>
      </c>
      <c r="G422" s="79">
        <f>MAX(0,H421+Observaciones!$F421-F422-Constantes!$D$13)</f>
        <v>12.724314437188923</v>
      </c>
      <c r="H422" s="79">
        <f>H421+Observaciones!$F421-F422-E422-G422-I421</f>
        <v>40.475090173160837</v>
      </c>
      <c r="I422" s="79">
        <f>MAX(0,(H422-Constantes!$D$14)*(1-EXP(-Constantes!$D$22)))</f>
        <v>1.1232526253321069</v>
      </c>
      <c r="J422" s="79">
        <f t="shared" si="54"/>
        <v>108.3058590421838</v>
      </c>
      <c r="K422" s="79">
        <f>MAX(0,(J422-Constantes!$D$13)*(1-EXP(-Constantes!$D$23)))</f>
        <v>0.63854756469568097</v>
      </c>
      <c r="L422" s="79">
        <f t="shared" si="55"/>
        <v>6.6182870875850552</v>
      </c>
      <c r="M422" s="79">
        <f>0.0526*F422*Observaciones!$F421^1.218</f>
        <v>12.257594720440732</v>
      </c>
      <c r="N422" s="79">
        <f>M422*Constantes!$D$29</f>
        <v>0.18191498578716442</v>
      </c>
      <c r="O422" s="79">
        <f t="shared" si="56"/>
        <v>2748.6717239632972</v>
      </c>
      <c r="P422" s="16"/>
      <c r="Q422" s="78">
        <v>416</v>
      </c>
      <c r="R422" s="136">
        <f>ETo!$I421*((1-Constantes!$E$19)*ETo!$K421+ETo!$L421)</f>
        <v>4.402800538810034</v>
      </c>
      <c r="S422" s="79">
        <f>MIN(R422*Constantes!$E$17,0.8*(V421+Observaciones!$F421-T422-U422-Constantes!$D$14))</f>
        <v>2.537472990180373</v>
      </c>
      <c r="T422" s="79">
        <f>IF(Observaciones!$F421&gt;0.05*Constantes!$E$18,((Observaciones!$F421-0.05*Constantes!$E$18)^2)/(Observaciones!$F421+0.95*Constantes!$E$18),0)</f>
        <v>0.71880638903765204</v>
      </c>
      <c r="U422" s="79">
        <f>MAX(0,V421+Observaciones!$F421-T422-Constantes!$D$13)</f>
        <v>15.823474733474121</v>
      </c>
      <c r="V422" s="79">
        <f>V421+Observaciones!$F421-T422-S422-U422-W421</f>
        <v>39.990272133927796</v>
      </c>
      <c r="W422" s="79">
        <f>MAX(0,(V422-Constantes!$D$14)*(1-EXP(-Constantes!$D$22)))</f>
        <v>1.1067379431123714</v>
      </c>
      <c r="X422" s="79">
        <f t="shared" si="57"/>
        <v>110.46568043509164</v>
      </c>
      <c r="Y422" s="79">
        <f>MAX(0,(X422-Constantes!$D$13)*(1-EXP(-Constantes!$D$23)))</f>
        <v>0.65982879930937866</v>
      </c>
      <c r="Z422" s="79">
        <f t="shared" si="58"/>
        <v>2.4853731314594021</v>
      </c>
      <c r="AA422" s="79">
        <f>0.0526*T422*Observaciones!$F421^1.218</f>
        <v>1.8142409492999347</v>
      </c>
      <c r="AB422" s="79">
        <f>AA422*Constantes!$E$29</f>
        <v>6.0652450512418505E-3</v>
      </c>
      <c r="AC422" s="79">
        <f t="shared" si="59"/>
        <v>244.03760443327727</v>
      </c>
      <c r="AD422" s="16"/>
      <c r="AE422" s="78">
        <v>416</v>
      </c>
      <c r="AF422" s="136">
        <f>ETo!$I421*((1-Constantes!$F$19)*ETo!$K421+ETo!$L421)</f>
        <v>4.3489997512034675</v>
      </c>
      <c r="AG422" s="79">
        <f>MIN(AF422*Constantes!$F$17,0.8*(AJ421+Observaciones!$F421-AH422-AI422-Constantes!$D$14))</f>
        <v>2.3370133124133456</v>
      </c>
      <c r="AH422" s="79">
        <f>IF(Observaciones!$F421&gt;0.05*Constantes!$F$18,((Observaciones!$F421-0.05*Constantes!$F$18)^2)/(Observaciones!$F421+0.95*Constantes!$F$18),0)</f>
        <v>1.7657493867405563</v>
      </c>
      <c r="AI422" s="79">
        <f>MAX(0,AJ421+Observaciones!$F421-AH422-Constantes!$D$13)</f>
        <v>15.177455526368739</v>
      </c>
      <c r="AJ422" s="79">
        <f>AJ421+Observaciones!$F421-AH422-AG422-AI422-AK421</f>
        <v>40.177074875565708</v>
      </c>
      <c r="AK422" s="79">
        <f>MAX(0,(AJ422-Constantes!$D$14)*(1-EXP(-Constantes!$D$22)))</f>
        <v>1.1131011302594622</v>
      </c>
      <c r="AL422" s="79">
        <f t="shared" si="60"/>
        <v>113.89761277654978</v>
      </c>
      <c r="AM422" s="79">
        <f>MAX(0,(AL422-Constantes!$D$13)*(1-EXP(-Constantes!$D$23)))</f>
        <v>0.6936444460923642</v>
      </c>
      <c r="AN422" s="79">
        <f t="shared" si="61"/>
        <v>3.572494963092383</v>
      </c>
      <c r="AO422" s="79">
        <f>0.0526*AH422*Observaciones!$F421^1.218</f>
        <v>4.4566866578841182</v>
      </c>
      <c r="AP422" s="79">
        <f>AO422*Constantes!$F$29</f>
        <v>3.8292560196742223E-2</v>
      </c>
      <c r="AQ422" s="79">
        <f t="shared" si="62"/>
        <v>1071.8716357152216</v>
      </c>
      <c r="AR422" s="16"/>
      <c r="AS422" s="78">
        <v>416</v>
      </c>
      <c r="AT422" s="79">
        <f>0.0526*Observaciones!$F421^2.218</f>
        <v>60.57511931897654</v>
      </c>
      <c r="AU422" s="79">
        <f>IF(Observaciones!$F421&gt;0.05*$AY$7,((Observaciones!$F421-0.05*$AY$7)^2)/(Observaciones!$F421+0.95*$AY$7),0)</f>
        <v>8.7141003855957155</v>
      </c>
      <c r="AV422" s="79">
        <f>0.0526*AU422*Observaciones!$F421^1.218</f>
        <v>21.994069608958327</v>
      </c>
      <c r="AW422" s="30"/>
      <c r="AX422" s="30"/>
      <c r="AY422" s="110"/>
      <c r="AZ422" s="41"/>
    </row>
    <row r="423" spans="2:52" s="3" customFormat="1" x14ac:dyDescent="0.3">
      <c r="B423" s="40"/>
      <c r="C423" s="78">
        <v>417</v>
      </c>
      <c r="D423" s="136">
        <f>ETo!$I422*((1-Constantes!$D$19)*ETo!$K422+ETo!$L422)</f>
        <v>3.8666043176066229</v>
      </c>
      <c r="E423" s="79">
        <f>MIN(D423*Constantes!$D$17,0.8*(H422+Observaciones!$F422-F423-G423-Constantes!$D$14))</f>
        <v>1.9373180343086198</v>
      </c>
      <c r="F423" s="79">
        <f>IF(Observaciones!$F422&gt;0.05*Constantes!$D$18,((Observaciones!$F422-0.05*Constantes!$D$18)^2)/(Observaciones!$F422+0.95*Constantes!$D$18),0)</f>
        <v>1.0080044187065613</v>
      </c>
      <c r="G423" s="79">
        <f>MAX(0,H422+Observaciones!$F422-F423-Constantes!$D$13)</f>
        <v>8.0670857544542756</v>
      </c>
      <c r="H423" s="79">
        <f>H422+Observaciones!$F422-F423-E423-G423-I422</f>
        <v>40.439429340359275</v>
      </c>
      <c r="I423" s="79">
        <f>MAX(0,(H423-Constantes!$D$14)*(1-EXP(-Constantes!$D$22)))</f>
        <v>1.1220378864532885</v>
      </c>
      <c r="J423" s="79">
        <f t="shared" si="54"/>
        <v>115.7343972319424</v>
      </c>
      <c r="K423" s="79">
        <f>MAX(0,(J423-Constantes!$D$13)*(1-EXP(-Constantes!$D$23)))</f>
        <v>0.71174272081932044</v>
      </c>
      <c r="L423" s="79">
        <f t="shared" si="55"/>
        <v>2.8417850259791702</v>
      </c>
      <c r="M423" s="79">
        <f>0.0526*F423*Observaciones!$F422^1.218</f>
        <v>1.1047926113385111</v>
      </c>
      <c r="N423" s="79">
        <f>M423*Constantes!$D$29</f>
        <v>1.6396229176533189E-2</v>
      </c>
      <c r="O423" s="79">
        <f t="shared" si="56"/>
        <v>576.96937054144962</v>
      </c>
      <c r="P423" s="16"/>
      <c r="Q423" s="78">
        <v>417</v>
      </c>
      <c r="R423" s="136">
        <f>ETo!$I422*((1-Constantes!$E$19)*ETo!$K422+ETo!$L422)</f>
        <v>4.229822794802196</v>
      </c>
      <c r="S423" s="79">
        <f>MIN(R423*Constantes!$E$17,0.8*(V422+Observaciones!$F422-T423-U423-Constantes!$D$14))</f>
        <v>2.4377804537020218</v>
      </c>
      <c r="T423" s="79">
        <f>IF(Observaciones!$F422&gt;0.05*Constantes!$E$18,((Observaciones!$F422-0.05*Constantes!$E$18)^2)/(Observaciones!$F422+0.95*Constantes!$E$18),0)</f>
        <v>5.0812746593192504E-3</v>
      </c>
      <c r="U423" s="79">
        <f>MAX(0,V422+Observaciones!$F422-T423-Constantes!$D$13)</f>
        <v>8.5851908592684794</v>
      </c>
      <c r="V423" s="79">
        <f>V422+Observaciones!$F422-T423-S423-U423-W422</f>
        <v>39.955481603185611</v>
      </c>
      <c r="W423" s="79">
        <f>MAX(0,(V423-Constantes!$D$14)*(1-EXP(-Constantes!$D$22)))</f>
        <v>1.1055528499166394</v>
      </c>
      <c r="X423" s="79">
        <f t="shared" si="57"/>
        <v>118.39104249505074</v>
      </c>
      <c r="Y423" s="79">
        <f>MAX(0,(X423-Constantes!$D$13)*(1-EXP(-Constantes!$D$23)))</f>
        <v>0.73791927936033019</v>
      </c>
      <c r="Z423" s="79">
        <f t="shared" si="58"/>
        <v>1.8485534039362888</v>
      </c>
      <c r="AA423" s="79">
        <f>0.0526*T423*Observaciones!$F422^1.218</f>
        <v>5.5691766778174509E-3</v>
      </c>
      <c r="AB423" s="79">
        <f>AA423*Constantes!$E$29</f>
        <v>1.8618486865075985E-5</v>
      </c>
      <c r="AC423" s="79">
        <f t="shared" si="59"/>
        <v>1.0071922631734627</v>
      </c>
      <c r="AD423" s="16"/>
      <c r="AE423" s="78">
        <v>417</v>
      </c>
      <c r="AF423" s="136">
        <f>ETo!$I422*((1-Constantes!$F$19)*ETo!$K422+ETo!$L422)</f>
        <v>4.1779344409171131</v>
      </c>
      <c r="AG423" s="79">
        <f>MIN(AF423*Constantes!$F$17,0.8*(AJ422+Observaciones!$F422-AH423-AI423-Constantes!$D$14))</f>
        <v>2.2450882882004328</v>
      </c>
      <c r="AH423" s="79">
        <f>IF(Observaciones!$F422&gt;0.05*Constantes!$F$18,((Observaciones!$F422-0.05*Constantes!$F$18)^2)/(Observaciones!$F422+0.95*Constantes!$F$18),0)</f>
        <v>0.16343715230777622</v>
      </c>
      <c r="AI423" s="79">
        <f>MAX(0,AJ422+Observaciones!$F422-AH423-Constantes!$D$13)</f>
        <v>8.6136377232579306</v>
      </c>
      <c r="AJ423" s="79">
        <f>AJ422+Observaciones!$F422-AH423-AG423-AI423-AK422</f>
        <v>40.141810581540099</v>
      </c>
      <c r="AK423" s="79">
        <f>MAX(0,(AJ423-Constantes!$D$14)*(1-EXP(-Constantes!$D$22)))</f>
        <v>1.1118998989470763</v>
      </c>
      <c r="AL423" s="79">
        <f t="shared" si="60"/>
        <v>121.81760605371535</v>
      </c>
      <c r="AM423" s="79">
        <f>MAX(0,(AL423-Constantes!$D$13)*(1-EXP(-Constantes!$D$23)))</f>
        <v>0.77168202624770665</v>
      </c>
      <c r="AN423" s="79">
        <f t="shared" si="61"/>
        <v>2.0470190775025592</v>
      </c>
      <c r="AO423" s="79">
        <f>0.0526*AH423*Observaciones!$F422^1.218</f>
        <v>0.17913032417013819</v>
      </c>
      <c r="AP423" s="79">
        <f>AO423*Constantes!$F$29</f>
        <v>1.5391162197172625E-3</v>
      </c>
      <c r="AQ423" s="79">
        <f t="shared" si="62"/>
        <v>75.188171748503805</v>
      </c>
      <c r="AR423" s="16"/>
      <c r="AS423" s="78">
        <v>417</v>
      </c>
      <c r="AT423" s="79">
        <f>0.0526*Observaciones!$F422^2.218</f>
        <v>13.261837298639376</v>
      </c>
      <c r="AU423" s="79">
        <f>IF(Observaciones!$F422&gt;0.05*$AY$7,((Observaciones!$F422-0.05*$AY$7)^2)/(Observaciones!$F422+0.95*$AY$7),0)</f>
        <v>2.388629706824839</v>
      </c>
      <c r="AV423" s="79">
        <f>0.0526*AU423*Observaciones!$F422^1.218</f>
        <v>2.6179850031907193</v>
      </c>
      <c r="AW423" s="30"/>
      <c r="AX423" s="30"/>
      <c r="AY423" s="110"/>
      <c r="AZ423" s="41"/>
    </row>
    <row r="424" spans="2:52" s="3" customFormat="1" x14ac:dyDescent="0.3">
      <c r="B424" s="40"/>
      <c r="C424" s="78">
        <v>418</v>
      </c>
      <c r="D424" s="136">
        <f>ETo!$I423*((1-Constantes!$D$19)*ETo!$K423+ETo!$L423)</f>
        <v>3.8181356678525646</v>
      </c>
      <c r="E424" s="79">
        <f>MIN(D424*Constantes!$D$17,0.8*(H423+Observaciones!$F423-F424-G424-Constantes!$D$14))</f>
        <v>1.91303336963798</v>
      </c>
      <c r="F424" s="79">
        <f>IF(Observaciones!$F423&gt;0.05*Constantes!$D$18,((Observaciones!$F423-0.05*Constantes!$D$18)^2)/(Observaciones!$F423+0.95*Constantes!$D$18),0)</f>
        <v>0.16814394307103681</v>
      </c>
      <c r="G424" s="79">
        <f>MAX(0,H423+Observaciones!$F423-F424-Constantes!$D$13)</f>
        <v>3.5712853972882357</v>
      </c>
      <c r="H424" s="79">
        <f>H423+Observaciones!$F423-F424-E424-G424-I423</f>
        <v>40.464928743908729</v>
      </c>
      <c r="I424" s="79">
        <f>MAX(0,(H424-Constantes!$D$14)*(1-EXP(-Constantes!$D$22)))</f>
        <v>1.1229064897484096</v>
      </c>
      <c r="J424" s="79">
        <f t="shared" si="54"/>
        <v>118.59393990841131</v>
      </c>
      <c r="K424" s="79">
        <f>MAX(0,(J424-Constantes!$D$13)*(1-EXP(-Constantes!$D$23)))</f>
        <v>0.73991847590057069</v>
      </c>
      <c r="L424" s="79">
        <f t="shared" si="55"/>
        <v>2.0309689087200171</v>
      </c>
      <c r="M424" s="79">
        <f>0.0526*F424*Observaciones!$F423^1.218</f>
        <v>9.1340382824365116E-2</v>
      </c>
      <c r="N424" s="79">
        <f>M424*Constantes!$D$29</f>
        <v>1.3555827894667974E-3</v>
      </c>
      <c r="O424" s="79">
        <f t="shared" si="56"/>
        <v>66.745619967226887</v>
      </c>
      <c r="P424" s="16"/>
      <c r="Q424" s="78">
        <v>418</v>
      </c>
      <c r="R424" s="136">
        <f>ETo!$I423*((1-Constantes!$E$19)*ETo!$K423+ETo!$L423)</f>
        <v>4.1772520404518554</v>
      </c>
      <c r="S424" s="79">
        <f>MIN(R424*Constantes!$E$17,0.8*(V423+Observaciones!$F423-T424-U424-Constantes!$D$14))</f>
        <v>2.4074822677947738</v>
      </c>
      <c r="T424" s="79">
        <f>IF(Observaciones!$F423&gt;0.05*Constantes!$E$18,((Observaciones!$F423-0.05*Constantes!$E$18)^2)/(Observaciones!$F423+0.95*Constantes!$E$18),0)</f>
        <v>0</v>
      </c>
      <c r="U424" s="79">
        <f>MAX(0,V423+Observaciones!$F423-T424-Constantes!$D$13)</f>
        <v>3.2554816031856078</v>
      </c>
      <c r="V424" s="79">
        <f>V423+Observaciones!$F423-T424-S424-U424-W423</f>
        <v>39.986964882288582</v>
      </c>
      <c r="W424" s="79">
        <f>MAX(0,(V424-Constantes!$D$14)*(1-EXP(-Constantes!$D$22)))</f>
        <v>1.1066252859803702</v>
      </c>
      <c r="X424" s="79">
        <f t="shared" si="57"/>
        <v>120.90860481887601</v>
      </c>
      <c r="Y424" s="79">
        <f>MAX(0,(X424-Constantes!$D$13)*(1-EXP(-Constantes!$D$23)))</f>
        <v>0.76272542057360859</v>
      </c>
      <c r="Z424" s="79">
        <f t="shared" si="58"/>
        <v>1.8693507065539787</v>
      </c>
      <c r="AA424" s="79">
        <f>0.0526*T424*Observaciones!$F423^1.218</f>
        <v>0</v>
      </c>
      <c r="AB424" s="79">
        <f>AA424*Constantes!$E$29</f>
        <v>0</v>
      </c>
      <c r="AC424" s="79">
        <f t="shared" si="59"/>
        <v>0</v>
      </c>
      <c r="AD424" s="16"/>
      <c r="AE424" s="78">
        <v>418</v>
      </c>
      <c r="AF424" s="136">
        <f>ETo!$I423*((1-Constantes!$F$19)*ETo!$K423+ETo!$L423)</f>
        <v>4.1259497015090991</v>
      </c>
      <c r="AG424" s="79">
        <f>MIN(AF424*Constantes!$F$17,0.8*(AJ423+Observaciones!$F423-AH424-AI424-Constantes!$D$14))</f>
        <v>2.2171533525855827</v>
      </c>
      <c r="AH424" s="79">
        <f>IF(Observaciones!$F423&gt;0.05*Constantes!$F$18,((Observaciones!$F423-0.05*Constantes!$F$18)^2)/(Observaciones!$F423+0.95*Constantes!$F$18),0)</f>
        <v>0</v>
      </c>
      <c r="AI424" s="79">
        <f>MAX(0,AJ423+Observaciones!$F423-AH424-Constantes!$D$13)</f>
        <v>3.4418105815400963</v>
      </c>
      <c r="AJ424" s="79">
        <f>AJ423+Observaciones!$F423-AH424-AG424-AI424-AK423</f>
        <v>40.170946748467337</v>
      </c>
      <c r="AK424" s="79">
        <f>MAX(0,(AJ424-Constantes!$D$14)*(1-EXP(-Constantes!$D$22)))</f>
        <v>1.1128923837536766</v>
      </c>
      <c r="AL424" s="79">
        <f t="shared" si="60"/>
        <v>124.48773460900775</v>
      </c>
      <c r="AM424" s="79">
        <f>MAX(0,(AL424-Constantes!$D$13)*(1-EXP(-Constantes!$D$23)))</f>
        <v>0.79799143887807589</v>
      </c>
      <c r="AN424" s="79">
        <f t="shared" si="61"/>
        <v>1.9108838226317526</v>
      </c>
      <c r="AO424" s="79">
        <f>0.0526*AH424*Observaciones!$F423^1.218</f>
        <v>0</v>
      </c>
      <c r="AP424" s="79">
        <f>AO424*Constantes!$F$29</f>
        <v>0</v>
      </c>
      <c r="AQ424" s="79">
        <f t="shared" si="62"/>
        <v>0</v>
      </c>
      <c r="AR424" s="16"/>
      <c r="AS424" s="78">
        <v>418</v>
      </c>
      <c r="AT424" s="79">
        <f>0.0526*Observaciones!$F423^2.218</f>
        <v>3.6939457458974703</v>
      </c>
      <c r="AU424" s="79">
        <f>IF(Observaciones!$F423&gt;0.05*$AY$7,((Observaciones!$F423-0.05*$AY$7)^2)/(Observaciones!$F423+0.95*$AY$7),0)</f>
        <v>0.64694020918978012</v>
      </c>
      <c r="AV424" s="79">
        <f>0.0526*AU424*Observaciones!$F423^1.218</f>
        <v>0.35143559317450113</v>
      </c>
      <c r="AW424" s="30"/>
      <c r="AX424" s="30"/>
      <c r="AY424" s="110"/>
      <c r="AZ424" s="41"/>
    </row>
    <row r="425" spans="2:52" s="3" customFormat="1" x14ac:dyDescent="0.3">
      <c r="B425" s="40"/>
      <c r="C425" s="78">
        <v>419</v>
      </c>
      <c r="D425" s="136">
        <f>ETo!$I424*((1-Constantes!$D$19)*ETo!$K424+ETo!$L424)</f>
        <v>4.1148413367918462</v>
      </c>
      <c r="E425" s="79">
        <f>MIN(D425*Constantes!$D$17,0.8*(H424+Observaciones!$F424-F425-G425-Constantes!$D$14))</f>
        <v>2.0616943641701218</v>
      </c>
      <c r="F425" s="79">
        <f>IF(Observaciones!$F424&gt;0.05*Constantes!$D$18,((Observaciones!$F424-0.05*Constantes!$D$18)^2)/(Observaciones!$F424+0.95*Constantes!$D$18),0)</f>
        <v>6.480086471208665</v>
      </c>
      <c r="G425" s="79">
        <f>MAX(0,H424+Observaciones!$F424-F425-Constantes!$D$13)</f>
        <v>18.184842272700067</v>
      </c>
      <c r="H425" s="79">
        <f>H424+Observaciones!$F424-F425-E425-G425-I424</f>
        <v>40.315399146081468</v>
      </c>
      <c r="I425" s="79">
        <f>MAX(0,(H425-Constantes!$D$14)*(1-EXP(-Constantes!$D$22)))</f>
        <v>1.1178129627120217</v>
      </c>
      <c r="J425" s="79">
        <f t="shared" si="54"/>
        <v>136.03886370521082</v>
      </c>
      <c r="K425" s="79">
        <f>MAX(0,(J425-Constantes!$D$13)*(1-EXP(-Constantes!$D$23)))</f>
        <v>0.91180746512756516</v>
      </c>
      <c r="L425" s="79">
        <f t="shared" si="55"/>
        <v>8.5097068990482523</v>
      </c>
      <c r="M425" s="79">
        <f>0.0526*F425*Observaciones!$F424^1.218</f>
        <v>19.476320116164906</v>
      </c>
      <c r="N425" s="79">
        <f>M425*Constantes!$D$29</f>
        <v>0.28904810265998176</v>
      </c>
      <c r="O425" s="79">
        <f t="shared" si="56"/>
        <v>3396.6869375055635</v>
      </c>
      <c r="P425" s="16"/>
      <c r="Q425" s="78">
        <v>419</v>
      </c>
      <c r="R425" s="136">
        <f>ETo!$I424*((1-Constantes!$E$19)*ETo!$K424+ETo!$L424)</f>
        <v>4.4988839682188297</v>
      </c>
      <c r="S425" s="79">
        <f>MIN(R425*Constantes!$E$17,0.8*(V424+Observaciones!$F424-T425-U425-Constantes!$D$14))</f>
        <v>2.592848904846409</v>
      </c>
      <c r="T425" s="79">
        <f>IF(Observaciones!$F424&gt;0.05*Constantes!$E$18,((Observaciones!$F424-0.05*Constantes!$E$18)^2)/(Observaciones!$F424+0.95*Constantes!$E$18),0)</f>
        <v>1.1692454615979548</v>
      </c>
      <c r="U425" s="79">
        <f>MAX(0,V424+Observaciones!$F424-T425-Constantes!$D$13)</f>
        <v>23.017719420690625</v>
      </c>
      <c r="V425" s="79">
        <f>V424+Observaciones!$F424-T425-S425-U425-W424</f>
        <v>39.800525809173223</v>
      </c>
      <c r="W425" s="79">
        <f>MAX(0,(V425-Constantes!$D$14)*(1-EXP(-Constantes!$D$22)))</f>
        <v>1.1002744867182122</v>
      </c>
      <c r="X425" s="79">
        <f t="shared" si="57"/>
        <v>143.16359881899302</v>
      </c>
      <c r="Y425" s="79">
        <f>MAX(0,(X425-Constantes!$D$13)*(1-EXP(-Constantes!$D$23)))</f>
        <v>0.98200917718335412</v>
      </c>
      <c r="Z425" s="79">
        <f t="shared" si="58"/>
        <v>3.2515291254995207</v>
      </c>
      <c r="AA425" s="79">
        <f>0.0526*T425*Observaciones!$F424^1.218</f>
        <v>3.5142430591990581</v>
      </c>
      <c r="AB425" s="79">
        <f>AA425*Constantes!$E$29</f>
        <v>1.1748574703868787E-2</v>
      </c>
      <c r="AC425" s="79">
        <f t="shared" si="59"/>
        <v>361.32460299164313</v>
      </c>
      <c r="AD425" s="16"/>
      <c r="AE425" s="78">
        <v>419</v>
      </c>
      <c r="AF425" s="136">
        <f>ETo!$I424*((1-Constantes!$F$19)*ETo!$K424+ETo!$L424)</f>
        <v>4.4440207351578316</v>
      </c>
      <c r="AG425" s="79">
        <f>MIN(AF425*Constantes!$F$17,0.8*(AJ424+Observaciones!$F424-AH425-AI425-Constantes!$D$14))</f>
        <v>2.3880745488271931</v>
      </c>
      <c r="AH425" s="79">
        <f>IF(Observaciones!$F424&gt;0.05*Constantes!$F$18,((Observaciones!$F424-0.05*Constantes!$F$18)^2)/(Observaciones!$F424+0.95*Constantes!$F$18),0)</f>
        <v>2.5684694498352463</v>
      </c>
      <c r="AI425" s="79">
        <f>MAX(0,AJ424+Observaciones!$F424-AH425-Constantes!$D$13)</f>
        <v>21.802477298632084</v>
      </c>
      <c r="AJ425" s="79">
        <f>AJ424+Observaciones!$F424-AH425-AG425-AI425-AK424</f>
        <v>39.999033067419134</v>
      </c>
      <c r="AK425" s="79">
        <f>MAX(0,(AJ425-Constantes!$D$14)*(1-EXP(-Constantes!$D$22)))</f>
        <v>1.1070363726691315</v>
      </c>
      <c r="AL425" s="79">
        <f t="shared" si="60"/>
        <v>145.49222046876176</v>
      </c>
      <c r="AM425" s="79">
        <f>MAX(0,(AL425-Constantes!$D$13)*(1-EXP(-Constantes!$D$23)))</f>
        <v>1.0049536409329909</v>
      </c>
      <c r="AN425" s="79">
        <f t="shared" si="61"/>
        <v>4.6804594634373684</v>
      </c>
      <c r="AO425" s="79">
        <f>0.0526*AH425*Observaciones!$F424^1.218</f>
        <v>7.7197014940837176</v>
      </c>
      <c r="AP425" s="79">
        <f>AO425*Constantes!$F$29</f>
        <v>6.6328902356223921E-2</v>
      </c>
      <c r="AQ425" s="79">
        <f t="shared" si="62"/>
        <v>1417.1451088161209</v>
      </c>
      <c r="AR425" s="16"/>
      <c r="AS425" s="78">
        <v>419</v>
      </c>
      <c r="AT425" s="79">
        <f>0.0526*Observaciones!$F424^2.218</f>
        <v>83.25414631652923</v>
      </c>
      <c r="AU425" s="79">
        <f>IF(Observaciones!$F424&gt;0.05*$AY$7,((Observaciones!$F424-0.05*$AY$7)^2)/(Observaciones!$F424+0.95*$AY$7),0)</f>
        <v>11.126994879417444</v>
      </c>
      <c r="AV425" s="79">
        <f>0.0526*AU425*Observaciones!$F424^1.218</f>
        <v>33.442904684270452</v>
      </c>
      <c r="AW425" s="30"/>
      <c r="AX425" s="30"/>
      <c r="AY425" s="110"/>
      <c r="AZ425" s="41"/>
    </row>
    <row r="426" spans="2:52" s="3" customFormat="1" x14ac:dyDescent="0.3">
      <c r="B426" s="40"/>
      <c r="C426" s="78">
        <v>420</v>
      </c>
      <c r="D426" s="136">
        <f>ETo!$I425*((1-Constantes!$D$19)*ETo!$K425+ETo!$L425)</f>
        <v>4.1295247482926625</v>
      </c>
      <c r="E426" s="79">
        <f>MIN(D426*Constantes!$D$17,0.8*(H425+Observaciones!$F425-F426-G426-Constantes!$D$14))</f>
        <v>2.0690513201886556</v>
      </c>
      <c r="F426" s="79">
        <f>IF(Observaciones!$F425&gt;0.05*Constantes!$D$18,((Observaciones!$F425-0.05*Constantes!$D$18)^2)/(Observaciones!$F425+0.95*Constantes!$D$18),0)</f>
        <v>0.43788238083578623</v>
      </c>
      <c r="G426" s="79">
        <f>MAX(0,H425+Observaciones!$F425-F426-Constantes!$D$13)</f>
        <v>5.3775167652456801</v>
      </c>
      <c r="H426" s="79">
        <f>H425+Observaciones!$F425-F426-E426-G426-I425</f>
        <v>40.313135717099321</v>
      </c>
      <c r="I426" s="79">
        <f>MAX(0,(H426-Constantes!$D$14)*(1-EXP(-Constantes!$D$22)))</f>
        <v>1.117735862011672</v>
      </c>
      <c r="J426" s="79">
        <f t="shared" si="54"/>
        <v>140.50457300532892</v>
      </c>
      <c r="K426" s="79">
        <f>MAX(0,(J426-Constantes!$D$13)*(1-EXP(-Constantes!$D$23)))</f>
        <v>0.95580916251071546</v>
      </c>
      <c r="L426" s="79">
        <f t="shared" si="55"/>
        <v>2.5114274053581735</v>
      </c>
      <c r="M426" s="79">
        <f>0.0526*F426*Observaciones!$F425^1.218</f>
        <v>0.33466522819974709</v>
      </c>
      <c r="N426" s="79">
        <f>M426*Constantes!$D$29</f>
        <v>4.9667672671450599E-3</v>
      </c>
      <c r="O426" s="79">
        <f t="shared" si="56"/>
        <v>197.76670655693161</v>
      </c>
      <c r="P426" s="16"/>
      <c r="Q426" s="78">
        <v>420</v>
      </c>
      <c r="R426" s="136">
        <f>ETo!$I425*((1-Constantes!$E$19)*ETo!$K425+ETo!$L425)</f>
        <v>4.5148121256822407</v>
      </c>
      <c r="S426" s="79">
        <f>MIN(R426*Constantes!$E$17,0.8*(V425+Observaciones!$F425-T426-U426-Constantes!$D$14))</f>
        <v>2.6020288050009746</v>
      </c>
      <c r="T426" s="79">
        <f>IF(Observaciones!$F425&gt;0.05*Constantes!$E$18,((Observaciones!$F425-0.05*Constantes!$E$18)^2)/(Observaciones!$F425+0.95*Constantes!$E$18),0)</f>
        <v>0</v>
      </c>
      <c r="U426" s="79">
        <f>MAX(0,V425+Observaciones!$F425-T426-Constantes!$D$13)</f>
        <v>5.300525809173223</v>
      </c>
      <c r="V426" s="79">
        <f>V425+Observaciones!$F425-T426-S426-U426-W425</f>
        <v>39.79769670828081</v>
      </c>
      <c r="W426" s="79">
        <f>MAX(0,(V426-Constantes!$D$14)*(1-EXP(-Constantes!$D$22)))</f>
        <v>1.1001781171559746</v>
      </c>
      <c r="X426" s="79">
        <f t="shared" si="57"/>
        <v>147.48211545098289</v>
      </c>
      <c r="Y426" s="79">
        <f>MAX(0,(X426-Constantes!$D$13)*(1-EXP(-Constantes!$D$23)))</f>
        <v>1.0245605501488748</v>
      </c>
      <c r="Z426" s="79">
        <f t="shared" si="58"/>
        <v>2.1247386673048494</v>
      </c>
      <c r="AA426" s="79">
        <f>0.0526*T426*Observaciones!$F425^1.218</f>
        <v>0</v>
      </c>
      <c r="AB426" s="79">
        <f>AA426*Constantes!$E$29</f>
        <v>0</v>
      </c>
      <c r="AC426" s="79">
        <f t="shared" si="59"/>
        <v>0</v>
      </c>
      <c r="AD426" s="16"/>
      <c r="AE426" s="78">
        <v>420</v>
      </c>
      <c r="AF426" s="136">
        <f>ETo!$I425*((1-Constantes!$F$19)*ETo!$K425+ETo!$L425)</f>
        <v>4.4597710717694428</v>
      </c>
      <c r="AG426" s="79">
        <f>MIN(AF426*Constantes!$F$17,0.8*(AJ425+Observaciones!$F425-AH426-AI426-Constantes!$D$14))</f>
        <v>2.3965382757625968</v>
      </c>
      <c r="AH426" s="79">
        <f>IF(Observaciones!$F425&gt;0.05*Constantes!$F$18,((Observaciones!$F425-0.05*Constantes!$F$18)^2)/(Observaciones!$F425+0.95*Constantes!$F$18),0)</f>
        <v>2.2923958348748257E-2</v>
      </c>
      <c r="AI426" s="79">
        <f>MAX(0,AJ425+Observaciones!$F425-AH426-Constantes!$D$13)</f>
        <v>5.4761091090703857</v>
      </c>
      <c r="AJ426" s="79">
        <f>AJ425+Observaciones!$F425-AH426-AG426-AI426-AK425</f>
        <v>39.996425351568277</v>
      </c>
      <c r="AK426" s="79">
        <f>MAX(0,(AJ426-Constantes!$D$14)*(1-EXP(-Constantes!$D$22)))</f>
        <v>1.1069475442941306</v>
      </c>
      <c r="AL426" s="79">
        <f t="shared" si="60"/>
        <v>149.96337593689915</v>
      </c>
      <c r="AM426" s="79">
        <f>MAX(0,(AL426-Constantes!$D$13)*(1-EXP(-Constantes!$D$23)))</f>
        <v>1.0490090007068116</v>
      </c>
      <c r="AN426" s="79">
        <f t="shared" si="61"/>
        <v>2.1788805033496903</v>
      </c>
      <c r="AO426" s="79">
        <f>0.0526*AH426*Observaciones!$F425^1.218</f>
        <v>1.7520348129518405E-2</v>
      </c>
      <c r="AP426" s="79">
        <f>AO426*Constantes!$F$29</f>
        <v>1.5053761615271003E-4</v>
      </c>
      <c r="AQ426" s="79">
        <f t="shared" si="62"/>
        <v>6.9089431899216978</v>
      </c>
      <c r="AR426" s="16"/>
      <c r="AS426" s="78">
        <v>420</v>
      </c>
      <c r="AT426" s="79">
        <f>0.0526*Observaciones!$F425^2.218</f>
        <v>6.8785299103579902</v>
      </c>
      <c r="AU426" s="79">
        <f>IF(Observaciones!$F425&gt;0.05*$AY$7,((Observaciones!$F425-0.05*$AY$7)^2)/(Observaciones!$F425+0.95*$AY$7),0)</f>
        <v>1.2606381090435765</v>
      </c>
      <c r="AV426" s="79">
        <f>0.0526*AU426*Observaciones!$F425^1.218</f>
        <v>0.96348188213259756</v>
      </c>
      <c r="AW426" s="30"/>
      <c r="AX426" s="30"/>
      <c r="AY426" s="110"/>
      <c r="AZ426" s="41"/>
    </row>
    <row r="427" spans="2:52" s="3" customFormat="1" x14ac:dyDescent="0.3">
      <c r="B427" s="40"/>
      <c r="C427" s="78">
        <v>421</v>
      </c>
      <c r="D427" s="136">
        <f>ETo!$I426*((1-Constantes!$D$19)*ETo!$K426+ETo!$L426)</f>
        <v>4.0928117818486216</v>
      </c>
      <c r="E427" s="79">
        <f>MIN(D427*Constantes!$D$17,0.8*(H426+Observaciones!$F426-F427-G427-Constantes!$D$14))</f>
        <v>2.05065670668731</v>
      </c>
      <c r="F427" s="79">
        <f>IF(Observaciones!$F426&gt;0.05*Constantes!$D$18,((Observaciones!$F426-0.05*Constantes!$D$18)^2)/(Observaciones!$F426+0.95*Constantes!$D$18),0)</f>
        <v>0</v>
      </c>
      <c r="G427" s="79">
        <f>MAX(0,H426+Observaciones!$F426-F427-Constantes!$D$13)</f>
        <v>0</v>
      </c>
      <c r="H427" s="79">
        <f>H426+Observaciones!$F426-F427-E427-G427-I426</f>
        <v>37.644743148400337</v>
      </c>
      <c r="I427" s="79">
        <f>MAX(0,(H427-Constantes!$D$14)*(1-EXP(-Constantes!$D$22)))</f>
        <v>1.0268406152521234</v>
      </c>
      <c r="J427" s="79">
        <f t="shared" si="54"/>
        <v>139.5487638428182</v>
      </c>
      <c r="K427" s="79">
        <f>MAX(0,(J427-Constantes!$D$13)*(1-EXP(-Constantes!$D$23)))</f>
        <v>0.94639134717649154</v>
      </c>
      <c r="L427" s="79">
        <f t="shared" si="55"/>
        <v>1.973231962428615</v>
      </c>
      <c r="M427" s="79">
        <f>0.0526*F427*Observaciones!$F426^1.218</f>
        <v>0</v>
      </c>
      <c r="N427" s="79">
        <f>M427*Constantes!$D$29</f>
        <v>0</v>
      </c>
      <c r="O427" s="79">
        <f t="shared" si="56"/>
        <v>0</v>
      </c>
      <c r="P427" s="16"/>
      <c r="Q427" s="78">
        <v>421</v>
      </c>
      <c r="R427" s="136">
        <f>ETo!$I426*((1-Constantes!$E$19)*ETo!$K426+ETo!$L426)</f>
        <v>4.4752577672573537</v>
      </c>
      <c r="S427" s="79">
        <f>MIN(R427*Constantes!$E$17,0.8*(V426+Observaciones!$F426-T427-U427-Constantes!$D$14))</f>
        <v>2.5792323791210525</v>
      </c>
      <c r="T427" s="79">
        <f>IF(Observaciones!$F426&gt;0.05*Constantes!$E$18,((Observaciones!$F426-0.05*Constantes!$E$18)^2)/(Observaciones!$F426+0.95*Constantes!$E$18),0)</f>
        <v>0</v>
      </c>
      <c r="U427" s="79">
        <f>MAX(0,V426+Observaciones!$F426-T427-Constantes!$D$13)</f>
        <v>0</v>
      </c>
      <c r="V427" s="79">
        <f>V426+Observaciones!$F426-T427-S427-U427-W426</f>
        <v>36.618286212003781</v>
      </c>
      <c r="W427" s="79">
        <f>MAX(0,(V427-Constantes!$D$14)*(1-EXP(-Constantes!$D$22)))</f>
        <v>0.99187572379790034</v>
      </c>
      <c r="X427" s="79">
        <f t="shared" si="57"/>
        <v>146.45755490083403</v>
      </c>
      <c r="Y427" s="79">
        <f>MAX(0,(X427-Constantes!$D$13)*(1-EXP(-Constantes!$D$23)))</f>
        <v>1.0144653110169475</v>
      </c>
      <c r="Z427" s="79">
        <f t="shared" si="58"/>
        <v>2.0063410348148478</v>
      </c>
      <c r="AA427" s="79">
        <f>0.0526*T427*Observaciones!$F426^1.218</f>
        <v>0</v>
      </c>
      <c r="AB427" s="79">
        <f>AA427*Constantes!$E$29</f>
        <v>0</v>
      </c>
      <c r="AC427" s="79">
        <f t="shared" si="59"/>
        <v>0</v>
      </c>
      <c r="AD427" s="16"/>
      <c r="AE427" s="78">
        <v>421</v>
      </c>
      <c r="AF427" s="136">
        <f>ETo!$I426*((1-Constantes!$F$19)*ETo!$K426+ETo!$L426)</f>
        <v>4.4206226264846782</v>
      </c>
      <c r="AG427" s="79">
        <f>MIN(AF427*Constantes!$F$17,0.8*(AJ426+Observaciones!$F426-AH427-AI427-Constantes!$D$14))</f>
        <v>2.3755011538898119</v>
      </c>
      <c r="AH427" s="79">
        <f>IF(Observaciones!$F426&gt;0.05*Constantes!$F$18,((Observaciones!$F426-0.05*Constantes!$F$18)^2)/(Observaciones!$F426+0.95*Constantes!$F$18),0)</f>
        <v>0</v>
      </c>
      <c r="AI427" s="79">
        <f>MAX(0,AJ426+Observaciones!$F426-AH427-Constantes!$D$13)</f>
        <v>0</v>
      </c>
      <c r="AJ427" s="79">
        <f>AJ426+Observaciones!$F426-AH427-AG427-AI427-AK426</f>
        <v>37.013976653384333</v>
      </c>
      <c r="AK427" s="79">
        <f>MAX(0,(AJ427-Constantes!$D$14)*(1-EXP(-Constantes!$D$22)))</f>
        <v>1.0053543928406701</v>
      </c>
      <c r="AL427" s="79">
        <f t="shared" si="60"/>
        <v>148.91436693619235</v>
      </c>
      <c r="AM427" s="79">
        <f>MAX(0,(AL427-Constantes!$D$13)*(1-EXP(-Constantes!$D$23)))</f>
        <v>1.0386728651683697</v>
      </c>
      <c r="AN427" s="79">
        <f t="shared" si="61"/>
        <v>2.0440272580090397</v>
      </c>
      <c r="AO427" s="79">
        <f>0.0526*AH427*Observaciones!$F426^1.218</f>
        <v>0</v>
      </c>
      <c r="AP427" s="79">
        <f>AO427*Constantes!$F$29</f>
        <v>0</v>
      </c>
      <c r="AQ427" s="79">
        <f t="shared" si="62"/>
        <v>0</v>
      </c>
      <c r="AR427" s="16"/>
      <c r="AS427" s="78">
        <v>421</v>
      </c>
      <c r="AT427" s="79">
        <f>0.0526*Observaciones!$F426^2.218</f>
        <v>1.1305797794095535E-2</v>
      </c>
      <c r="AU427" s="79">
        <f>IF(Observaciones!$F426&gt;0.05*$AY$7,((Observaciones!$F426-0.05*$AY$7)^2)/(Observaciones!$F426+0.95*$AY$7),0)</f>
        <v>0</v>
      </c>
      <c r="AV427" s="79">
        <f>0.0526*AU427*Observaciones!$F426^1.218</f>
        <v>0</v>
      </c>
      <c r="AW427" s="30"/>
      <c r="AX427" s="30"/>
      <c r="AY427" s="110"/>
      <c r="AZ427" s="41"/>
    </row>
    <row r="428" spans="2:52" s="3" customFormat="1" x14ac:dyDescent="0.3">
      <c r="B428" s="40"/>
      <c r="C428" s="78">
        <v>422</v>
      </c>
      <c r="D428" s="136">
        <f>ETo!$I427*((1-Constantes!$D$19)*ETo!$K427+ETo!$L427)</f>
        <v>4.1877622067473403</v>
      </c>
      <c r="E428" s="79">
        <f>MIN(D428*Constantes!$D$17,0.8*(H427+Observaciones!$F427-F428-G428-Constantes!$D$14))</f>
        <v>2.0982305351455106</v>
      </c>
      <c r="F428" s="79">
        <f>IF(Observaciones!$F427&gt;0.05*Constantes!$D$18,((Observaciones!$F427-0.05*Constantes!$D$18)^2)/(Observaciones!$F427+0.95*Constantes!$D$18),0)</f>
        <v>0</v>
      </c>
      <c r="G428" s="79">
        <f>MAX(0,H427+Observaciones!$F427-F428-Constantes!$D$13)</f>
        <v>0</v>
      </c>
      <c r="H428" s="79">
        <f>H427+Observaciones!$F427-F428-E428-G428-I427</f>
        <v>34.5196719980027</v>
      </c>
      <c r="I428" s="79">
        <f>MAX(0,(H428-Constantes!$D$14)*(1-EXP(-Constantes!$D$22)))</f>
        <v>0.92038921949852381</v>
      </c>
      <c r="J428" s="79">
        <f t="shared" si="54"/>
        <v>138.6023724956417</v>
      </c>
      <c r="K428" s="79">
        <f>MAX(0,(J428-Constantes!$D$13)*(1-EXP(-Constantes!$D$23)))</f>
        <v>0.9370663278199044</v>
      </c>
      <c r="L428" s="79">
        <f t="shared" si="55"/>
        <v>1.8574555473184282</v>
      </c>
      <c r="M428" s="79">
        <f>0.0526*F428*Observaciones!$F427^1.218</f>
        <v>0</v>
      </c>
      <c r="N428" s="79">
        <f>M428*Constantes!$D$29</f>
        <v>0</v>
      </c>
      <c r="O428" s="79">
        <f t="shared" si="56"/>
        <v>0</v>
      </c>
      <c r="P428" s="16"/>
      <c r="Q428" s="78">
        <v>422</v>
      </c>
      <c r="R428" s="136">
        <f>ETo!$I427*((1-Constantes!$E$19)*ETo!$K427+ETo!$L427)</f>
        <v>4.5777532650022961</v>
      </c>
      <c r="S428" s="79">
        <f>MIN(R428*Constantes!$E$17,0.8*(V427+Observaciones!$F427-T428-U428-Constantes!$D$14))</f>
        <v>2.6383037712611968</v>
      </c>
      <c r="T428" s="79">
        <f>IF(Observaciones!$F427&gt;0.05*Constantes!$E$18,((Observaciones!$F427-0.05*Constantes!$E$18)^2)/(Observaciones!$F427+0.95*Constantes!$E$18),0)</f>
        <v>0</v>
      </c>
      <c r="U428" s="79">
        <f>MAX(0,V427+Observaciones!$F427-T428-Constantes!$D$13)</f>
        <v>0</v>
      </c>
      <c r="V428" s="79">
        <f>V427+Observaciones!$F427-T428-S428-U428-W427</f>
        <v>32.988106716944678</v>
      </c>
      <c r="W428" s="79">
        <f>MAX(0,(V428-Constantes!$D$14)*(1-EXP(-Constantes!$D$22)))</f>
        <v>0.86821848353443698</v>
      </c>
      <c r="X428" s="79">
        <f t="shared" si="57"/>
        <v>145.44308958981708</v>
      </c>
      <c r="Y428" s="79">
        <f>MAX(0,(X428-Constantes!$D$13)*(1-EXP(-Constantes!$D$23)))</f>
        <v>1.0044695426806853</v>
      </c>
      <c r="Z428" s="79">
        <f t="shared" si="58"/>
        <v>1.8726880262151222</v>
      </c>
      <c r="AA428" s="79">
        <f>0.0526*T428*Observaciones!$F427^1.218</f>
        <v>0</v>
      </c>
      <c r="AB428" s="79">
        <f>AA428*Constantes!$E$29</f>
        <v>0</v>
      </c>
      <c r="AC428" s="79">
        <f t="shared" si="59"/>
        <v>0</v>
      </c>
      <c r="AD428" s="16"/>
      <c r="AE428" s="78">
        <v>422</v>
      </c>
      <c r="AF428" s="136">
        <f>ETo!$I427*((1-Constantes!$F$19)*ETo!$K427+ETo!$L427)</f>
        <v>4.5220402566801603</v>
      </c>
      <c r="AG428" s="79">
        <f>MIN(AF428*Constantes!$F$17,0.8*(AJ427+Observaciones!$F427-AH428-AI428-Constantes!$D$14))</f>
        <v>2.4299997433217078</v>
      </c>
      <c r="AH428" s="79">
        <f>IF(Observaciones!$F427&gt;0.05*Constantes!$F$18,((Observaciones!$F427-0.05*Constantes!$F$18)^2)/(Observaciones!$F427+0.95*Constantes!$F$18),0)</f>
        <v>0</v>
      </c>
      <c r="AI428" s="79">
        <f>MAX(0,AJ427+Observaciones!$F427-AH428-Constantes!$D$13)</f>
        <v>0</v>
      </c>
      <c r="AJ428" s="79">
        <f>AJ427+Observaciones!$F427-AH428-AG428-AI428-AK427</f>
        <v>33.578622517221952</v>
      </c>
      <c r="AK428" s="79">
        <f>MAX(0,(AJ428-Constantes!$D$14)*(1-EXP(-Constantes!$D$22)))</f>
        <v>0.88833361951976364</v>
      </c>
      <c r="AL428" s="79">
        <f t="shared" si="60"/>
        <v>147.87569407102399</v>
      </c>
      <c r="AM428" s="79">
        <f>MAX(0,(AL428-Constantes!$D$13)*(1-EXP(-Constantes!$D$23)))</f>
        <v>1.0284385740352635</v>
      </c>
      <c r="AN428" s="79">
        <f t="shared" si="61"/>
        <v>1.916772193555027</v>
      </c>
      <c r="AO428" s="79">
        <f>0.0526*AH428*Observaciones!$F427^1.218</f>
        <v>0</v>
      </c>
      <c r="AP428" s="79">
        <f>AO428*Constantes!$F$29</f>
        <v>0</v>
      </c>
      <c r="AQ428" s="79">
        <f t="shared" si="62"/>
        <v>0</v>
      </c>
      <c r="AR428" s="16"/>
      <c r="AS428" s="78">
        <v>422</v>
      </c>
      <c r="AT428" s="79">
        <f>0.0526*Observaciones!$F427^2.218</f>
        <v>0</v>
      </c>
      <c r="AU428" s="79">
        <f>IF(Observaciones!$F427&gt;0.05*$AY$7,((Observaciones!$F427-0.05*$AY$7)^2)/(Observaciones!$F427+0.95*$AY$7),0)</f>
        <v>0</v>
      </c>
      <c r="AV428" s="79">
        <f>0.0526*AU428*Observaciones!$F427^1.218</f>
        <v>0</v>
      </c>
      <c r="AW428" s="30"/>
      <c r="AX428" s="30"/>
      <c r="AY428" s="110"/>
      <c r="AZ428" s="41"/>
    </row>
    <row r="429" spans="2:52" s="3" customFormat="1" x14ac:dyDescent="0.3">
      <c r="B429" s="40"/>
      <c r="C429" s="78">
        <v>423</v>
      </c>
      <c r="D429" s="136">
        <f>ETo!$I428*((1-Constantes!$D$19)*ETo!$K428+ETo!$L428)</f>
        <v>3.9723054566367964</v>
      </c>
      <c r="E429" s="79">
        <f>MIN(D429*Constantes!$D$17,0.8*(H428+Observaciones!$F428-F429-G429-Constantes!$D$14))</f>
        <v>1.9902783855805783</v>
      </c>
      <c r="F429" s="79">
        <f>IF(Observaciones!$F428&gt;0.05*Constantes!$D$18,((Observaciones!$F428-0.05*Constantes!$D$18)^2)/(Observaciones!$F428+0.95*Constantes!$D$18),0)</f>
        <v>0</v>
      </c>
      <c r="G429" s="79">
        <f>MAX(0,H428+Observaciones!$F428-F429-Constantes!$D$13)</f>
        <v>0</v>
      </c>
      <c r="H429" s="79">
        <f>H428+Observaciones!$F428-F429-E429-G429-I428</f>
        <v>32.709004392923596</v>
      </c>
      <c r="I429" s="79">
        <f>MAX(0,(H429-Constantes!$D$14)*(1-EXP(-Constantes!$D$22)))</f>
        <v>0.85871123377267167</v>
      </c>
      <c r="J429" s="79">
        <f t="shared" si="54"/>
        <v>137.6653061678218</v>
      </c>
      <c r="K429" s="79">
        <f>MAX(0,(J429-Constantes!$D$13)*(1-EXP(-Constantes!$D$23)))</f>
        <v>0.92783319010008436</v>
      </c>
      <c r="L429" s="79">
        <f t="shared" si="55"/>
        <v>1.7865444238727561</v>
      </c>
      <c r="M429" s="79">
        <f>0.0526*F429*Observaciones!$F428^1.218</f>
        <v>0</v>
      </c>
      <c r="N429" s="79">
        <f>M429*Constantes!$D$29</f>
        <v>0</v>
      </c>
      <c r="O429" s="79">
        <f t="shared" si="56"/>
        <v>0</v>
      </c>
      <c r="P429" s="16"/>
      <c r="Q429" s="78">
        <v>423</v>
      </c>
      <c r="R429" s="136">
        <f>ETo!$I428*((1-Constantes!$E$19)*ETo!$K428+ETo!$L428)</f>
        <v>4.3451304388892655</v>
      </c>
      <c r="S429" s="79">
        <f>MIN(R429*Constantes!$E$17,0.8*(V428+Observaciones!$F428-T429-U429-Constantes!$D$14))</f>
        <v>2.5042358903844542</v>
      </c>
      <c r="T429" s="79">
        <f>IF(Observaciones!$F428&gt;0.05*Constantes!$E$18,((Observaciones!$F428-0.05*Constantes!$E$18)^2)/(Observaciones!$F428+0.95*Constantes!$E$18),0)</f>
        <v>0</v>
      </c>
      <c r="U429" s="79">
        <f>MAX(0,V428+Observaciones!$F428-T429-Constantes!$D$13)</f>
        <v>0</v>
      </c>
      <c r="V429" s="79">
        <f>V428+Observaciones!$F428-T429-S429-U429-W428</f>
        <v>30.715652343025788</v>
      </c>
      <c r="W429" s="79">
        <f>MAX(0,(V429-Constantes!$D$14)*(1-EXP(-Constantes!$D$22)))</f>
        <v>0.790810345207968</v>
      </c>
      <c r="X429" s="79">
        <f t="shared" si="57"/>
        <v>144.4386200471364</v>
      </c>
      <c r="Y429" s="79">
        <f>MAX(0,(X429-Constantes!$D$13)*(1-EXP(-Constantes!$D$23)))</f>
        <v>0.99457226503064722</v>
      </c>
      <c r="Z429" s="79">
        <f t="shared" si="58"/>
        <v>1.7853826102386152</v>
      </c>
      <c r="AA429" s="79">
        <f>0.0526*T429*Observaciones!$F428^1.218</f>
        <v>0</v>
      </c>
      <c r="AB429" s="79">
        <f>AA429*Constantes!$E$29</f>
        <v>0</v>
      </c>
      <c r="AC429" s="79">
        <f t="shared" si="59"/>
        <v>0</v>
      </c>
      <c r="AD429" s="16"/>
      <c r="AE429" s="78">
        <v>423</v>
      </c>
      <c r="AF429" s="136">
        <f>ETo!$I428*((1-Constantes!$F$19)*ETo!$K428+ETo!$L428)</f>
        <v>4.2918697271389128</v>
      </c>
      <c r="AG429" s="79">
        <f>MIN(AF429*Constantes!$F$17,0.8*(AJ428+Observaciones!$F428-AH429-AI429-Constantes!$D$14))</f>
        <v>2.3063134654564879</v>
      </c>
      <c r="AH429" s="79">
        <f>IF(Observaciones!$F428&gt;0.05*Constantes!$F$18,((Observaciones!$F428-0.05*Constantes!$F$18)^2)/(Observaciones!$F428+0.95*Constantes!$F$18),0)</f>
        <v>0</v>
      </c>
      <c r="AI429" s="79">
        <f>MAX(0,AJ428+Observaciones!$F428-AH429-Constantes!$D$13)</f>
        <v>0</v>
      </c>
      <c r="AJ429" s="79">
        <f>AJ428+Observaciones!$F428-AH429-AG429-AI429-AK428</f>
        <v>31.4839754322457</v>
      </c>
      <c r="AK429" s="79">
        <f>MAX(0,(AJ429-Constantes!$D$14)*(1-EXP(-Constantes!$D$22)))</f>
        <v>0.8169822501986016</v>
      </c>
      <c r="AL429" s="79">
        <f t="shared" si="60"/>
        <v>146.84725549698871</v>
      </c>
      <c r="AM429" s="79">
        <f>MAX(0,(AL429-Constantes!$D$13)*(1-EXP(-Constantes!$D$23)))</f>
        <v>1.01830512381031</v>
      </c>
      <c r="AN429" s="79">
        <f t="shared" si="61"/>
        <v>1.8352873740089115</v>
      </c>
      <c r="AO429" s="79">
        <f>0.0526*AH429*Observaciones!$F428^1.218</f>
        <v>0</v>
      </c>
      <c r="AP429" s="79">
        <f>AO429*Constantes!$F$29</f>
        <v>0</v>
      </c>
      <c r="AQ429" s="79">
        <f t="shared" si="62"/>
        <v>0</v>
      </c>
      <c r="AR429" s="16"/>
      <c r="AS429" s="78">
        <v>423</v>
      </c>
      <c r="AT429" s="79">
        <f>0.0526*Observaciones!$F428^2.218</f>
        <v>6.4982246287524456E-2</v>
      </c>
      <c r="AU429" s="79">
        <f>IF(Observaciones!$F428&gt;0.05*$AY$7,((Observaciones!$F428-0.05*$AY$7)^2)/(Observaciones!$F428+0.95*$AY$7),0)</f>
        <v>0</v>
      </c>
      <c r="AV429" s="79">
        <f>0.0526*AU429*Observaciones!$F428^1.218</f>
        <v>0</v>
      </c>
      <c r="AW429" s="30"/>
      <c r="AX429" s="30"/>
      <c r="AY429" s="110"/>
      <c r="AZ429" s="41"/>
    </row>
    <row r="430" spans="2:52" s="3" customFormat="1" x14ac:dyDescent="0.3">
      <c r="B430" s="40"/>
      <c r="C430" s="78">
        <v>424</v>
      </c>
      <c r="D430" s="136">
        <f>ETo!$I429*((1-Constantes!$D$19)*ETo!$K429+ETo!$L429)</f>
        <v>4.0960470563002378</v>
      </c>
      <c r="E430" s="79">
        <f>MIN(D430*Constantes!$D$17,0.8*(H429+Observaciones!$F429-F430-G430-Constantes!$D$14))</f>
        <v>2.0522777040861166</v>
      </c>
      <c r="F430" s="79">
        <f>IF(Observaciones!$F429&gt;0.05*Constantes!$D$18,((Observaciones!$F429-0.05*Constantes!$D$18)^2)/(Observaciones!$F429+0.95*Constantes!$D$18),0)</f>
        <v>0</v>
      </c>
      <c r="G430" s="79">
        <f>MAX(0,H429+Observaciones!$F429-F430-Constantes!$D$13)</f>
        <v>0</v>
      </c>
      <c r="H430" s="79">
        <f>H429+Observaciones!$F429-F430-E430-G430-I429</f>
        <v>30.198015455064809</v>
      </c>
      <c r="I430" s="79">
        <f>MAX(0,(H430-Constantes!$D$14)*(1-EXP(-Constantes!$D$22)))</f>
        <v>0.77317773252009869</v>
      </c>
      <c r="J430" s="79">
        <f t="shared" si="54"/>
        <v>136.73747297772172</v>
      </c>
      <c r="K430" s="79">
        <f>MAX(0,(J430-Constantes!$D$13)*(1-EXP(-Constantes!$D$23)))</f>
        <v>0.91869102868538</v>
      </c>
      <c r="L430" s="79">
        <f t="shared" si="55"/>
        <v>1.6918687612054786</v>
      </c>
      <c r="M430" s="79">
        <f>0.0526*F430*Observaciones!$F429^1.218</f>
        <v>0</v>
      </c>
      <c r="N430" s="79">
        <f>M430*Constantes!$D$29</f>
        <v>0</v>
      </c>
      <c r="O430" s="79">
        <f t="shared" si="56"/>
        <v>0</v>
      </c>
      <c r="P430" s="16"/>
      <c r="Q430" s="78">
        <v>424</v>
      </c>
      <c r="R430" s="136">
        <f>ETo!$I429*((1-Constantes!$E$19)*ETo!$K429+ETo!$L429)</f>
        <v>4.479015885199785</v>
      </c>
      <c r="S430" s="79">
        <f>MIN(R430*Constantes!$E$17,0.8*(V429+Observaciones!$F429-T430-U430-Constantes!$D$14))</f>
        <v>2.5813983011719772</v>
      </c>
      <c r="T430" s="79">
        <f>IF(Observaciones!$F429&gt;0.05*Constantes!$E$18,((Observaciones!$F429-0.05*Constantes!$E$18)^2)/(Observaciones!$F429+0.95*Constantes!$E$18),0)</f>
        <v>0</v>
      </c>
      <c r="U430" s="79">
        <f>MAX(0,V429+Observaciones!$F429-T430-Constantes!$D$13)</f>
        <v>0</v>
      </c>
      <c r="V430" s="79">
        <f>V429+Observaciones!$F429-T430-S430-U430-W429</f>
        <v>27.743443696645841</v>
      </c>
      <c r="W430" s="79">
        <f>MAX(0,(V430-Constantes!$D$14)*(1-EXP(-Constantes!$D$22)))</f>
        <v>0.68956600751095154</v>
      </c>
      <c r="X430" s="79">
        <f t="shared" si="57"/>
        <v>143.44404778210574</v>
      </c>
      <c r="Y430" s="79">
        <f>MAX(0,(X430-Constantes!$D$13)*(1-EXP(-Constantes!$D$23)))</f>
        <v>0.98477250761464252</v>
      </c>
      <c r="Z430" s="79">
        <f t="shared" si="58"/>
        <v>1.6743385151255941</v>
      </c>
      <c r="AA430" s="79">
        <f>0.0526*T430*Observaciones!$F429^1.218</f>
        <v>0</v>
      </c>
      <c r="AB430" s="79">
        <f>AA430*Constantes!$E$29</f>
        <v>0</v>
      </c>
      <c r="AC430" s="79">
        <f t="shared" si="59"/>
        <v>0</v>
      </c>
      <c r="AD430" s="16"/>
      <c r="AE430" s="78">
        <v>424</v>
      </c>
      <c r="AF430" s="136">
        <f>ETo!$I429*((1-Constantes!$F$19)*ETo!$K429+ETo!$L429)</f>
        <v>4.4243060524998485</v>
      </c>
      <c r="AG430" s="79">
        <f>MIN(AF430*Constantes!$F$17,0.8*(AJ429+Observaciones!$F429-AH430-AI430-Constantes!$D$14))</f>
        <v>2.3774805091726812</v>
      </c>
      <c r="AH430" s="79">
        <f>IF(Observaciones!$F429&gt;0.05*Constantes!$F$18,((Observaciones!$F429-0.05*Constantes!$F$18)^2)/(Observaciones!$F429+0.95*Constantes!$F$18),0)</f>
        <v>0</v>
      </c>
      <c r="AI430" s="79">
        <f>MAX(0,AJ429+Observaciones!$F429-AH430-Constantes!$D$13)</f>
        <v>0</v>
      </c>
      <c r="AJ430" s="79">
        <f>AJ429+Observaciones!$F429-AH430-AG430-AI430-AK429</f>
        <v>28.689512672874415</v>
      </c>
      <c r="AK430" s="79">
        <f>MAX(0,(AJ430-Constantes!$D$14)*(1-EXP(-Constantes!$D$22)))</f>
        <v>0.72179258993160977</v>
      </c>
      <c r="AL430" s="79">
        <f t="shared" si="60"/>
        <v>145.8289503731784</v>
      </c>
      <c r="AM430" s="79">
        <f>MAX(0,(AL430-Constantes!$D$13)*(1-EXP(-Constantes!$D$23)))</f>
        <v>1.0082715208840227</v>
      </c>
      <c r="AN430" s="79">
        <f t="shared" si="61"/>
        <v>1.7300641108156325</v>
      </c>
      <c r="AO430" s="79">
        <f>0.0526*AH430*Observaciones!$F429^1.218</f>
        <v>0</v>
      </c>
      <c r="AP430" s="79">
        <f>AO430*Constantes!$F$29</f>
        <v>0</v>
      </c>
      <c r="AQ430" s="79">
        <f t="shared" si="62"/>
        <v>0</v>
      </c>
      <c r="AR430" s="16"/>
      <c r="AS430" s="78">
        <v>424</v>
      </c>
      <c r="AT430" s="79">
        <f>0.0526*Observaciones!$F429^2.218</f>
        <v>6.8921513346888582E-3</v>
      </c>
      <c r="AU430" s="79">
        <f>IF(Observaciones!$F429&gt;0.05*$AY$7,((Observaciones!$F429-0.05*$AY$7)^2)/(Observaciones!$F429+0.95*$AY$7),0)</f>
        <v>0</v>
      </c>
      <c r="AV430" s="79">
        <f>0.0526*AU430*Observaciones!$F429^1.218</f>
        <v>0</v>
      </c>
      <c r="AW430" s="30"/>
      <c r="AX430" s="30"/>
      <c r="AY430" s="110"/>
      <c r="AZ430" s="41"/>
    </row>
    <row r="431" spans="2:52" s="3" customFormat="1" x14ac:dyDescent="0.3">
      <c r="B431" s="40"/>
      <c r="C431" s="78">
        <v>425</v>
      </c>
      <c r="D431" s="136">
        <f>ETo!$I430*((1-Constantes!$D$19)*ETo!$K430+ETo!$L430)</f>
        <v>4.0923121656507098</v>
      </c>
      <c r="E431" s="79">
        <f>MIN(D431*Constantes!$D$17,0.8*(H430+Observaciones!$F430-F431-G431-Constantes!$D$14))</f>
        <v>2.050406379684353</v>
      </c>
      <c r="F431" s="79">
        <f>IF(Observaciones!$F430&gt;0.05*Constantes!$D$18,((Observaciones!$F430-0.05*Constantes!$D$18)^2)/(Observaciones!$F430+0.95*Constantes!$D$18),0)</f>
        <v>0</v>
      </c>
      <c r="G431" s="79">
        <f>MAX(0,H430+Observaciones!$F430-F431-Constantes!$D$13)</f>
        <v>0</v>
      </c>
      <c r="H431" s="79">
        <f>H430+Observaciones!$F430-F431-E431-G431-I430</f>
        <v>27.374431342860355</v>
      </c>
      <c r="I431" s="79">
        <f>MAX(0,(H431-Constantes!$D$14)*(1-EXP(-Constantes!$D$22)))</f>
        <v>0.6769960920689343</v>
      </c>
      <c r="J431" s="79">
        <f t="shared" si="54"/>
        <v>135.81878194903635</v>
      </c>
      <c r="K431" s="79">
        <f>MAX(0,(J431-Constantes!$D$13)*(1-EXP(-Constantes!$D$23)))</f>
        <v>0.90963894716458782</v>
      </c>
      <c r="L431" s="79">
        <f t="shared" si="55"/>
        <v>1.586635039233522</v>
      </c>
      <c r="M431" s="79">
        <f>0.0526*F431*Observaciones!$F430^1.218</f>
        <v>0</v>
      </c>
      <c r="N431" s="79">
        <f>M431*Constantes!$D$29</f>
        <v>0</v>
      </c>
      <c r="O431" s="79">
        <f t="shared" si="56"/>
        <v>0</v>
      </c>
      <c r="P431" s="16"/>
      <c r="Q431" s="78">
        <v>425</v>
      </c>
      <c r="R431" s="136">
        <f>ETo!$I430*((1-Constantes!$E$19)*ETo!$K430+ETo!$L430)</f>
        <v>4.4750766560815105</v>
      </c>
      <c r="S431" s="79">
        <f>MIN(R431*Constantes!$E$17,0.8*(V430+Observaciones!$F430-T431-U431-Constantes!$D$14))</f>
        <v>2.579127999030955</v>
      </c>
      <c r="T431" s="79">
        <f>IF(Observaciones!$F430&gt;0.05*Constantes!$E$18,((Observaciones!$F430-0.05*Constantes!$E$18)^2)/(Observaciones!$F430+0.95*Constantes!$E$18),0)</f>
        <v>0</v>
      </c>
      <c r="U431" s="79">
        <f>MAX(0,V430+Observaciones!$F430-T431-Constantes!$D$13)</f>
        <v>0</v>
      </c>
      <c r="V431" s="79">
        <f>V430+Observaciones!$F430-T431-S431-U431-W430</f>
        <v>24.474749690103934</v>
      </c>
      <c r="W431" s="79">
        <f>MAX(0,(V431-Constantes!$D$14)*(1-EXP(-Constantes!$D$22)))</f>
        <v>0.5782222900267795</v>
      </c>
      <c r="X431" s="79">
        <f t="shared" si="57"/>
        <v>142.45927527449109</v>
      </c>
      <c r="Y431" s="79">
        <f>MAX(0,(X431-Constantes!$D$13)*(1-EXP(-Constantes!$D$23)))</f>
        <v>0.9750693095425782</v>
      </c>
      <c r="Z431" s="79">
        <f t="shared" si="58"/>
        <v>1.5532915995693577</v>
      </c>
      <c r="AA431" s="79">
        <f>0.0526*T431*Observaciones!$F430^1.218</f>
        <v>0</v>
      </c>
      <c r="AB431" s="79">
        <f>AA431*Constantes!$E$29</f>
        <v>0</v>
      </c>
      <c r="AC431" s="79">
        <f t="shared" si="59"/>
        <v>0</v>
      </c>
      <c r="AD431" s="16"/>
      <c r="AE431" s="78">
        <v>425</v>
      </c>
      <c r="AF431" s="136">
        <f>ETo!$I430*((1-Constantes!$F$19)*ETo!$K430+ETo!$L430)</f>
        <v>4.4203960145913967</v>
      </c>
      <c r="AG431" s="79">
        <f>MIN(AF431*Constantes!$F$17,0.8*(AJ430+Observaciones!$F430-AH431-AI431-Constantes!$D$14))</f>
        <v>2.3753793799092078</v>
      </c>
      <c r="AH431" s="79">
        <f>IF(Observaciones!$F430&gt;0.05*Constantes!$F$18,((Observaciones!$F430-0.05*Constantes!$F$18)^2)/(Observaciones!$F430+0.95*Constantes!$F$18),0)</f>
        <v>0</v>
      </c>
      <c r="AI431" s="79">
        <f>MAX(0,AJ430+Observaciones!$F430-AH431-Constantes!$D$13)</f>
        <v>0</v>
      </c>
      <c r="AJ431" s="79">
        <f>AJ430+Observaciones!$F430-AH431-AG431-AI431-AK430</f>
        <v>25.592340703033596</v>
      </c>
      <c r="AK431" s="79">
        <f>MAX(0,(AJ431-Constantes!$D$14)*(1-EXP(-Constantes!$D$22)))</f>
        <v>0.61629154268776409</v>
      </c>
      <c r="AL431" s="79">
        <f t="shared" si="60"/>
        <v>144.82067885229438</v>
      </c>
      <c r="AM431" s="79">
        <f>MAX(0,(AL431-Constantes!$D$13)*(1-EXP(-Constantes!$D$23)))</f>
        <v>0.9983367814371864</v>
      </c>
      <c r="AN431" s="79">
        <f t="shared" si="61"/>
        <v>1.6146283241249506</v>
      </c>
      <c r="AO431" s="79">
        <f>0.0526*AH431*Observaciones!$F430^1.218</f>
        <v>0</v>
      </c>
      <c r="AP431" s="79">
        <f>AO431*Constantes!$F$29</f>
        <v>0</v>
      </c>
      <c r="AQ431" s="79">
        <f t="shared" si="62"/>
        <v>0</v>
      </c>
      <c r="AR431" s="16"/>
      <c r="AS431" s="78">
        <v>425</v>
      </c>
      <c r="AT431" s="79">
        <f>0.0526*Observaciones!$F430^2.218</f>
        <v>0</v>
      </c>
      <c r="AU431" s="79">
        <f>IF(Observaciones!$F430&gt;0.05*$AY$7,((Observaciones!$F430-0.05*$AY$7)^2)/(Observaciones!$F430+0.95*$AY$7),0)</f>
        <v>0</v>
      </c>
      <c r="AV431" s="79">
        <f>0.0526*AU431*Observaciones!$F430^1.218</f>
        <v>0</v>
      </c>
      <c r="AW431" s="30"/>
      <c r="AX431" s="30"/>
      <c r="AY431" s="110"/>
      <c r="AZ431" s="41"/>
    </row>
    <row r="432" spans="2:52" s="3" customFormat="1" x14ac:dyDescent="0.3">
      <c r="B432" s="40"/>
      <c r="C432" s="78">
        <v>426</v>
      </c>
      <c r="D432" s="136">
        <f>ETo!$I431*((1-Constantes!$D$19)*ETo!$K431+ETo!$L431)</f>
        <v>4.050290461006913</v>
      </c>
      <c r="E432" s="79">
        <f>MIN(D432*Constantes!$D$17,0.8*(H431+Observaciones!$F431-F432-G432-Constantes!$D$14))</f>
        <v>2.0293518833998174</v>
      </c>
      <c r="F432" s="79">
        <f>IF(Observaciones!$F431&gt;0.05*Constantes!$D$18,((Observaciones!$F431-0.05*Constantes!$D$18)^2)/(Observaciones!$F431+0.95*Constantes!$D$18),0)</f>
        <v>2.9320453946146786E-5</v>
      </c>
      <c r="G432" s="79">
        <f>MAX(0,H431+Observaciones!$F431-F432-Constantes!$D$13)</f>
        <v>0</v>
      </c>
      <c r="H432" s="79">
        <f>H431+Observaciones!$F431-F432-E432-G432-I431</f>
        <v>28.068054046937654</v>
      </c>
      <c r="I432" s="79">
        <f>MAX(0,(H432-Constantes!$D$14)*(1-EXP(-Constantes!$D$22)))</f>
        <v>0.7006234277108826</v>
      </c>
      <c r="J432" s="79">
        <f t="shared" si="54"/>
        <v>134.90914300187177</v>
      </c>
      <c r="K432" s="79">
        <f>MAX(0,(J432-Constantes!$D$13)*(1-EXP(-Constantes!$D$23)))</f>
        <v>0.90067605795905781</v>
      </c>
      <c r="L432" s="79">
        <f t="shared" si="55"/>
        <v>1.6013288061238864</v>
      </c>
      <c r="M432" s="79">
        <f>0.0526*F432*Observaciones!$F431^1.218</f>
        <v>6.8469594365150643E-6</v>
      </c>
      <c r="N432" s="79">
        <f>M432*Constantes!$D$29</f>
        <v>1.0161573758853595E-7</v>
      </c>
      <c r="O432" s="79">
        <f t="shared" si="56"/>
        <v>6.3457134599672269E-3</v>
      </c>
      <c r="P432" s="16"/>
      <c r="Q432" s="78">
        <v>426</v>
      </c>
      <c r="R432" s="136">
        <f>ETo!$I431*((1-Constantes!$E$19)*ETo!$K431+ETo!$L431)</f>
        <v>4.4298013578764195</v>
      </c>
      <c r="S432" s="79">
        <f>MIN(R432*Constantes!$E$17,0.8*(V431+Observaciones!$F431-T432-U432-Constantes!$D$14))</f>
        <v>2.5530344148894328</v>
      </c>
      <c r="T432" s="79">
        <f>IF(Observaciones!$F431&gt;0.05*Constantes!$E$18,((Observaciones!$F431-0.05*Constantes!$E$18)^2)/(Observaciones!$F431+0.95*Constantes!$E$18),0)</f>
        <v>0</v>
      </c>
      <c r="U432" s="79">
        <f>MAX(0,V431+Observaciones!$F431-T432-Constantes!$D$13)</f>
        <v>0</v>
      </c>
      <c r="V432" s="79">
        <f>V431+Observaciones!$F431-T432-S432-U432-W431</f>
        <v>24.743492985187721</v>
      </c>
      <c r="W432" s="79">
        <f>MAX(0,(V432-Constantes!$D$14)*(1-EXP(-Constantes!$D$22)))</f>
        <v>0.58737667323416676</v>
      </c>
      <c r="X432" s="79">
        <f t="shared" si="57"/>
        <v>141.4842059649485</v>
      </c>
      <c r="Y432" s="79">
        <f>MAX(0,(X432-Constantes!$D$13)*(1-EXP(-Constantes!$D$23)))</f>
        <v>0.96546171939223946</v>
      </c>
      <c r="Z432" s="79">
        <f t="shared" si="58"/>
        <v>1.5528383926264062</v>
      </c>
      <c r="AA432" s="79">
        <f>0.0526*T432*Observaciones!$F431^1.218</f>
        <v>0</v>
      </c>
      <c r="AB432" s="79">
        <f>AA432*Constantes!$E$29</f>
        <v>0</v>
      </c>
      <c r="AC432" s="79">
        <f t="shared" si="59"/>
        <v>0</v>
      </c>
      <c r="AD432" s="16"/>
      <c r="AE432" s="78">
        <v>426</v>
      </c>
      <c r="AF432" s="136">
        <f>ETo!$I431*((1-Constantes!$F$19)*ETo!$K431+ETo!$L431)</f>
        <v>4.37558551546649</v>
      </c>
      <c r="AG432" s="79">
        <f>MIN(AF432*Constantes!$F$17,0.8*(AJ431+Observaciones!$F431-AH432-AI432-Constantes!$D$14))</f>
        <v>2.3512996514700846</v>
      </c>
      <c r="AH432" s="79">
        <f>IF(Observaciones!$F431&gt;0.05*Constantes!$F$18,((Observaciones!$F431-0.05*Constantes!$F$18)^2)/(Observaciones!$F431+0.95*Constantes!$F$18),0)</f>
        <v>0</v>
      </c>
      <c r="AI432" s="79">
        <f>MAX(0,AJ431+Observaciones!$F431-AH432-Constantes!$D$13)</f>
        <v>0</v>
      </c>
      <c r="AJ432" s="79">
        <f>AJ431+Observaciones!$F431-AH432-AG432-AI432-AK431</f>
        <v>26.024749508875743</v>
      </c>
      <c r="AK432" s="79">
        <f>MAX(0,(AJ432-Constantes!$D$14)*(1-EXP(-Constantes!$D$22)))</f>
        <v>0.63102097401997137</v>
      </c>
      <c r="AL432" s="79">
        <f t="shared" si="60"/>
        <v>143.82234207085719</v>
      </c>
      <c r="AM432" s="79">
        <f>MAX(0,(AL432-Constantes!$D$13)*(1-EXP(-Constantes!$D$23)))</f>
        <v>0.98849993134439029</v>
      </c>
      <c r="AN432" s="79">
        <f t="shared" si="61"/>
        <v>1.6195209053643618</v>
      </c>
      <c r="AO432" s="79">
        <f>0.0526*AH432*Observaciones!$F431^1.218</f>
        <v>0</v>
      </c>
      <c r="AP432" s="79">
        <f>AO432*Constantes!$F$29</f>
        <v>0</v>
      </c>
      <c r="AQ432" s="79">
        <f t="shared" si="62"/>
        <v>0</v>
      </c>
      <c r="AR432" s="16"/>
      <c r="AS432" s="78">
        <v>426</v>
      </c>
      <c r="AT432" s="79">
        <f>0.0526*Observaciones!$F431^2.218</f>
        <v>0.79397345371627714</v>
      </c>
      <c r="AU432" s="79">
        <f>IF(Observaciones!$F431&gt;0.05*$AY$7,((Observaciones!$F431-0.05*$AY$7)^2)/(Observaciones!$F431+0.95*$AY$7),0)</f>
        <v>7.6652401060814793E-2</v>
      </c>
      <c r="AV432" s="79">
        <f>0.0526*AU432*Observaciones!$F431^1.218</f>
        <v>1.7899991648794227E-2</v>
      </c>
      <c r="AW432" s="30"/>
      <c r="AX432" s="30"/>
      <c r="AY432" s="110"/>
      <c r="AZ432" s="41"/>
    </row>
    <row r="433" spans="2:52" s="3" customFormat="1" x14ac:dyDescent="0.3">
      <c r="B433" s="40"/>
      <c r="C433" s="78">
        <v>427</v>
      </c>
      <c r="D433" s="136">
        <f>ETo!$I432*((1-Constantes!$D$19)*ETo!$K432+ETo!$L432)</f>
        <v>4.0418363035899558</v>
      </c>
      <c r="E433" s="79">
        <f>MIN(D433*Constantes!$D$17,0.8*(H432+Observaciones!$F432-F433-G433-Constantes!$D$14))</f>
        <v>2.0251160241591459</v>
      </c>
      <c r="F433" s="79">
        <f>IF(Observaciones!$F432&gt;0.05*Constantes!$D$18,((Observaciones!$F432-0.05*Constantes!$D$18)^2)/(Observaciones!$F432+0.95*Constantes!$D$18),0)</f>
        <v>0</v>
      </c>
      <c r="G433" s="79">
        <f>MAX(0,H432+Observaciones!$F432-F433-Constantes!$D$13)</f>
        <v>0</v>
      </c>
      <c r="H433" s="79">
        <f>H432+Observaciones!$F432-F433-E433-G433-I432</f>
        <v>25.342314595067624</v>
      </c>
      <c r="I433" s="79">
        <f>MAX(0,(H433-Constantes!$D$14)*(1-EXP(-Constantes!$D$22)))</f>
        <v>0.60777473558581019</v>
      </c>
      <c r="J433" s="79">
        <f t="shared" si="54"/>
        <v>134.00846694391271</v>
      </c>
      <c r="K433" s="79">
        <f>MAX(0,(J433-Constantes!$D$13)*(1-EXP(-Constantes!$D$23)))</f>
        <v>0.89180148223566369</v>
      </c>
      <c r="L433" s="79">
        <f t="shared" si="55"/>
        <v>1.499576217821474</v>
      </c>
      <c r="M433" s="79">
        <f>0.0526*F433*Observaciones!$F432^1.218</f>
        <v>0</v>
      </c>
      <c r="N433" s="79">
        <f>M433*Constantes!$D$29</f>
        <v>0</v>
      </c>
      <c r="O433" s="79">
        <f t="shared" si="56"/>
        <v>0</v>
      </c>
      <c r="P433" s="16"/>
      <c r="Q433" s="78">
        <v>427</v>
      </c>
      <c r="R433" s="136">
        <f>ETo!$I432*((1-Constantes!$E$19)*ETo!$K432+ETo!$L432)</f>
        <v>4.4207740372447528</v>
      </c>
      <c r="S433" s="79">
        <f>MIN(R433*Constantes!$E$17,0.8*(V432+Observaciones!$F432-T433-U433-Constantes!$D$14))</f>
        <v>2.5478316849282105</v>
      </c>
      <c r="T433" s="79">
        <f>IF(Observaciones!$F432&gt;0.05*Constantes!$E$18,((Observaciones!$F432-0.05*Constantes!$E$18)^2)/(Observaciones!$F432+0.95*Constantes!$E$18),0)</f>
        <v>0</v>
      </c>
      <c r="U433" s="79">
        <f>MAX(0,V432+Observaciones!$F432-T433-Constantes!$D$13)</f>
        <v>0</v>
      </c>
      <c r="V433" s="79">
        <f>V432+Observaciones!$F432-T433-S433-U433-W432</f>
        <v>21.608284627025341</v>
      </c>
      <c r="W433" s="79">
        <f>MAX(0,(V433-Constantes!$D$14)*(1-EXP(-Constantes!$D$22)))</f>
        <v>0.48057996696964861</v>
      </c>
      <c r="X433" s="79">
        <f t="shared" si="57"/>
        <v>140.51874424555626</v>
      </c>
      <c r="Y433" s="79">
        <f>MAX(0,(X433-Constantes!$D$13)*(1-EXP(-Constantes!$D$23)))</f>
        <v>0.95594879511600195</v>
      </c>
      <c r="Z433" s="79">
        <f t="shared" si="58"/>
        <v>1.4365287620856506</v>
      </c>
      <c r="AA433" s="79">
        <f>0.0526*T433*Observaciones!$F432^1.218</f>
        <v>0</v>
      </c>
      <c r="AB433" s="79">
        <f>AA433*Constantes!$E$29</f>
        <v>0</v>
      </c>
      <c r="AC433" s="79">
        <f t="shared" si="59"/>
        <v>0</v>
      </c>
      <c r="AD433" s="16"/>
      <c r="AE433" s="78">
        <v>427</v>
      </c>
      <c r="AF433" s="136">
        <f>ETo!$I432*((1-Constantes!$F$19)*ETo!$K432+ETo!$L432)</f>
        <v>4.3666400752940664</v>
      </c>
      <c r="AG433" s="79">
        <f>MIN(AF433*Constantes!$F$17,0.8*(AJ432+Observaciones!$F432-AH433-AI433-Constantes!$D$14))</f>
        <v>2.3464926581464898</v>
      </c>
      <c r="AH433" s="79">
        <f>IF(Observaciones!$F432&gt;0.05*Constantes!$F$18,((Observaciones!$F432-0.05*Constantes!$F$18)^2)/(Observaciones!$F432+0.95*Constantes!$F$18),0)</f>
        <v>0</v>
      </c>
      <c r="AI433" s="79">
        <f>MAX(0,AJ432+Observaciones!$F432-AH433-Constantes!$D$13)</f>
        <v>0</v>
      </c>
      <c r="AJ433" s="79">
        <f>AJ432+Observaciones!$F432-AH433-AG433-AI433-AK432</f>
        <v>23.047235876709284</v>
      </c>
      <c r="AK433" s="79">
        <f>MAX(0,(AJ433-Constantes!$D$14)*(1-EXP(-Constantes!$D$22)))</f>
        <v>0.52959592903206476</v>
      </c>
      <c r="AL433" s="79">
        <f t="shared" si="60"/>
        <v>142.8338421395128</v>
      </c>
      <c r="AM433" s="79">
        <f>MAX(0,(AL433-Constantes!$D$13)*(1-EXP(-Constantes!$D$23)))</f>
        <v>0.97876000607851354</v>
      </c>
      <c r="AN433" s="79">
        <f t="shared" si="61"/>
        <v>1.5083559351105782</v>
      </c>
      <c r="AO433" s="79">
        <f>0.0526*AH433*Observaciones!$F432^1.218</f>
        <v>0</v>
      </c>
      <c r="AP433" s="79">
        <f>AO433*Constantes!$F$29</f>
        <v>0</v>
      </c>
      <c r="AQ433" s="79">
        <f t="shared" si="62"/>
        <v>0</v>
      </c>
      <c r="AR433" s="16"/>
      <c r="AS433" s="78">
        <v>427</v>
      </c>
      <c r="AT433" s="79">
        <f>0.0526*Observaciones!$F432^2.218</f>
        <v>0</v>
      </c>
      <c r="AU433" s="79">
        <f>IF(Observaciones!$F432&gt;0.05*$AY$7,((Observaciones!$F432-0.05*$AY$7)^2)/(Observaciones!$F432+0.95*$AY$7),0)</f>
        <v>0</v>
      </c>
      <c r="AV433" s="79">
        <f>0.0526*AU433*Observaciones!$F432^1.218</f>
        <v>0</v>
      </c>
      <c r="AW433" s="30"/>
      <c r="AX433" s="30"/>
      <c r="AY433" s="110"/>
      <c r="AZ433" s="41"/>
    </row>
    <row r="434" spans="2:52" s="3" customFormat="1" x14ac:dyDescent="0.3">
      <c r="B434" s="40"/>
      <c r="C434" s="78">
        <v>428</v>
      </c>
      <c r="D434" s="136">
        <f>ETo!$I433*((1-Constantes!$D$19)*ETo!$K433+ETo!$L433)</f>
        <v>4.1004520470316237</v>
      </c>
      <c r="E434" s="79">
        <f>MIN(D434*Constantes!$D$17,0.8*(H433+Observaciones!$F433-F434-G434-Constantes!$D$14))</f>
        <v>2.0544847744982655</v>
      </c>
      <c r="F434" s="79">
        <f>IF(Observaciones!$F433&gt;0.05*Constantes!$D$18,((Observaciones!$F433-0.05*Constantes!$D$18)^2)/(Observaciones!$F433+0.95*Constantes!$D$18),0)</f>
        <v>0</v>
      </c>
      <c r="G434" s="79">
        <f>MAX(0,H433+Observaciones!$F433-F434-Constantes!$D$13)</f>
        <v>0</v>
      </c>
      <c r="H434" s="79">
        <f>H433+Observaciones!$F433-F434-E434-G434-I433</f>
        <v>25.280055084983548</v>
      </c>
      <c r="I434" s="79">
        <f>MAX(0,(H434-Constantes!$D$14)*(1-EXP(-Constantes!$D$22)))</f>
        <v>0.60565394811300599</v>
      </c>
      <c r="J434" s="79">
        <f t="shared" si="54"/>
        <v>133.11666546167706</v>
      </c>
      <c r="K434" s="79">
        <f>MAX(0,(J434-Constantes!$D$13)*(1-EXP(-Constantes!$D$23)))</f>
        <v>0.88301434982063165</v>
      </c>
      <c r="L434" s="79">
        <f t="shared" si="55"/>
        <v>1.4886682979336376</v>
      </c>
      <c r="M434" s="79">
        <f>0.0526*F434*Observaciones!$F433^1.218</f>
        <v>0</v>
      </c>
      <c r="N434" s="79">
        <f>M434*Constantes!$D$29</f>
        <v>0</v>
      </c>
      <c r="O434" s="79">
        <f t="shared" si="56"/>
        <v>0</v>
      </c>
      <c r="P434" s="16"/>
      <c r="Q434" s="78">
        <v>428</v>
      </c>
      <c r="R434" s="136">
        <f>ETo!$I433*((1-Constantes!$E$19)*ETo!$K433+ETo!$L433)</f>
        <v>4.484141693781984</v>
      </c>
      <c r="S434" s="79">
        <f>MIN(R434*Constantes!$E$17,0.8*(V433+Observaciones!$F433-T434-U434-Constantes!$D$14))</f>
        <v>2.5843524665300293</v>
      </c>
      <c r="T434" s="79">
        <f>IF(Observaciones!$F433&gt;0.05*Constantes!$E$18,((Observaciones!$F433-0.05*Constantes!$E$18)^2)/(Observaciones!$F433+0.95*Constantes!$E$18),0)</f>
        <v>0</v>
      </c>
      <c r="U434" s="79">
        <f>MAX(0,V433+Observaciones!$F433-T434-Constantes!$D$13)</f>
        <v>0</v>
      </c>
      <c r="V434" s="79">
        <f>V433+Observaciones!$F433-T434-S434-U434-W433</f>
        <v>21.143352193525665</v>
      </c>
      <c r="W434" s="79">
        <f>MAX(0,(V434-Constantes!$D$14)*(1-EXP(-Constantes!$D$22)))</f>
        <v>0.46474266148274451</v>
      </c>
      <c r="X434" s="79">
        <f t="shared" si="57"/>
        <v>139.56279545044026</v>
      </c>
      <c r="Y434" s="79">
        <f>MAX(0,(X434-Constantes!$D$13)*(1-EXP(-Constantes!$D$23)))</f>
        <v>0.9465296039484602</v>
      </c>
      <c r="Z434" s="79">
        <f t="shared" si="58"/>
        <v>1.4112722654312047</v>
      </c>
      <c r="AA434" s="79">
        <f>0.0526*T434*Observaciones!$F433^1.218</f>
        <v>0</v>
      </c>
      <c r="AB434" s="79">
        <f>AA434*Constantes!$E$29</f>
        <v>0</v>
      </c>
      <c r="AC434" s="79">
        <f t="shared" si="59"/>
        <v>0</v>
      </c>
      <c r="AD434" s="16"/>
      <c r="AE434" s="78">
        <v>428</v>
      </c>
      <c r="AF434" s="136">
        <f>ETo!$I433*((1-Constantes!$F$19)*ETo!$K433+ETo!$L433)</f>
        <v>4.4293288871033614</v>
      </c>
      <c r="AG434" s="79">
        <f>MIN(AF434*Constantes!$F$17,0.8*(AJ433+Observaciones!$F433-AH434-AI434-Constantes!$D$14))</f>
        <v>2.3801796197741965</v>
      </c>
      <c r="AH434" s="79">
        <f>IF(Observaciones!$F433&gt;0.05*Constantes!$F$18,((Observaciones!$F433-0.05*Constantes!$F$18)^2)/(Observaciones!$F433+0.95*Constantes!$F$18),0)</f>
        <v>0</v>
      </c>
      <c r="AI434" s="79">
        <f>MAX(0,AJ433+Observaciones!$F433-AH434-Constantes!$D$13)</f>
        <v>0</v>
      </c>
      <c r="AJ434" s="79">
        <f>AJ433+Observaciones!$F433-AH434-AG434-AI434-AK433</f>
        <v>22.737460327903023</v>
      </c>
      <c r="AK434" s="79">
        <f>MAX(0,(AJ434-Constantes!$D$14)*(1-EXP(-Constantes!$D$22)))</f>
        <v>0.51904383663040288</v>
      </c>
      <c r="AL434" s="79">
        <f t="shared" si="60"/>
        <v>141.85508213343428</v>
      </c>
      <c r="AM434" s="79">
        <f>MAX(0,(AL434-Constantes!$D$13)*(1-EXP(-Constantes!$D$23)))</f>
        <v>0.96911605061615103</v>
      </c>
      <c r="AN434" s="79">
        <f t="shared" si="61"/>
        <v>1.488159887246554</v>
      </c>
      <c r="AO434" s="79">
        <f>0.0526*AH434*Observaciones!$F433^1.218</f>
        <v>0</v>
      </c>
      <c r="AP434" s="79">
        <f>AO434*Constantes!$F$29</f>
        <v>0</v>
      </c>
      <c r="AQ434" s="79">
        <f t="shared" si="62"/>
        <v>0</v>
      </c>
      <c r="AR434" s="16"/>
      <c r="AS434" s="78">
        <v>428</v>
      </c>
      <c r="AT434" s="79">
        <f>0.0526*Observaciones!$F433^2.218</f>
        <v>0.43792186533391209</v>
      </c>
      <c r="AU434" s="79">
        <f>IF(Observaciones!$F433&gt;0.05*$AY$7,((Observaciones!$F433-0.05*$AY$7)^2)/(Observaciones!$F433+0.95*$AY$7),0)</f>
        <v>2.1229385132854627E-2</v>
      </c>
      <c r="AV434" s="79">
        <f>0.0526*AU434*Observaciones!$F433^1.218</f>
        <v>3.5756968989506619E-3</v>
      </c>
      <c r="AW434" s="30"/>
      <c r="AX434" s="30"/>
      <c r="AY434" s="110"/>
      <c r="AZ434" s="41"/>
    </row>
    <row r="435" spans="2:52" s="3" customFormat="1" x14ac:dyDescent="0.3">
      <c r="B435" s="40"/>
      <c r="C435" s="78">
        <v>429</v>
      </c>
      <c r="D435" s="136">
        <f>ETo!$I434*((1-Constantes!$D$19)*ETo!$K434+ETo!$L434)</f>
        <v>4.0157182156373352</v>
      </c>
      <c r="E435" s="79">
        <f>MIN(D435*Constantes!$D$17,0.8*(H434+Observaciones!$F434-F435-G435-Constantes!$D$14))</f>
        <v>2.0120298537998291</v>
      </c>
      <c r="F435" s="79">
        <f>IF(Observaciones!$F434&gt;0.05*Constantes!$D$18,((Observaciones!$F434-0.05*Constantes!$D$18)^2)/(Observaciones!$F434+0.95*Constantes!$D$18),0)</f>
        <v>0</v>
      </c>
      <c r="G435" s="79">
        <f>MAX(0,H434+Observaciones!$F434-F435-Constantes!$D$13)</f>
        <v>0</v>
      </c>
      <c r="H435" s="79">
        <f>H434+Observaciones!$F434-F435-E435-G435-I434</f>
        <v>22.662371283070716</v>
      </c>
      <c r="I435" s="79">
        <f>MAX(0,(H435-Constantes!$D$14)*(1-EXP(-Constantes!$D$22)))</f>
        <v>0.51648602810588762</v>
      </c>
      <c r="J435" s="79">
        <f t="shared" si="54"/>
        <v>132.23365111185643</v>
      </c>
      <c r="K435" s="79">
        <f>MAX(0,(J435-Constantes!$D$13)*(1-EXP(-Constantes!$D$23)))</f>
        <v>0.87431379911421669</v>
      </c>
      <c r="L435" s="79">
        <f t="shared" si="55"/>
        <v>1.3907998272201043</v>
      </c>
      <c r="M435" s="79">
        <f>0.0526*F435*Observaciones!$F434^1.218</f>
        <v>0</v>
      </c>
      <c r="N435" s="79">
        <f>M435*Constantes!$D$29</f>
        <v>0</v>
      </c>
      <c r="O435" s="79">
        <f t="shared" si="56"/>
        <v>0</v>
      </c>
      <c r="P435" s="16"/>
      <c r="Q435" s="78">
        <v>429</v>
      </c>
      <c r="R435" s="136">
        <f>ETo!$I434*((1-Constantes!$E$19)*ETo!$K434+ETo!$L434)</f>
        <v>4.3927792031248432</v>
      </c>
      <c r="S435" s="79">
        <f>MIN(R435*Constantes!$E$17,0.8*(V434+Observaciones!$F434-T435-U435-Constantes!$D$14))</f>
        <v>2.5316973779529848</v>
      </c>
      <c r="T435" s="79">
        <f>IF(Observaciones!$F434&gt;0.05*Constantes!$E$18,((Observaciones!$F434-0.05*Constantes!$E$18)^2)/(Observaciones!$F434+0.95*Constantes!$E$18),0)</f>
        <v>0</v>
      </c>
      <c r="U435" s="79">
        <f>MAX(0,V434+Observaciones!$F434-T435-Constantes!$D$13)</f>
        <v>0</v>
      </c>
      <c r="V435" s="79">
        <f>V434+Observaciones!$F434-T435-S435-U435-W434</f>
        <v>18.146912154089936</v>
      </c>
      <c r="W435" s="79">
        <f>MAX(0,(V435-Constantes!$D$14)*(1-EXP(-Constantes!$D$22)))</f>
        <v>0.3626729135829832</v>
      </c>
      <c r="X435" s="79">
        <f t="shared" si="57"/>
        <v>138.61626584649181</v>
      </c>
      <c r="Y435" s="79">
        <f>MAX(0,(X435-Constantes!$D$13)*(1-EXP(-Constantes!$D$23)))</f>
        <v>0.93720322231496889</v>
      </c>
      <c r="Z435" s="79">
        <f t="shared" si="58"/>
        <v>1.299876135897952</v>
      </c>
      <c r="AA435" s="79">
        <f>0.0526*T435*Observaciones!$F434^1.218</f>
        <v>0</v>
      </c>
      <c r="AB435" s="79">
        <f>AA435*Constantes!$E$29</f>
        <v>0</v>
      </c>
      <c r="AC435" s="79">
        <f t="shared" si="59"/>
        <v>0</v>
      </c>
      <c r="AD435" s="16"/>
      <c r="AE435" s="78">
        <v>429</v>
      </c>
      <c r="AF435" s="136">
        <f>ETo!$I434*((1-Constantes!$F$19)*ETo!$K434+ETo!$L434)</f>
        <v>4.3389133477694859</v>
      </c>
      <c r="AG435" s="79">
        <f>MIN(AF435*Constantes!$F$17,0.8*(AJ434+Observaciones!$F434-AH435-AI435-Constantes!$D$14))</f>
        <v>2.3315932019401124</v>
      </c>
      <c r="AH435" s="79">
        <f>IF(Observaciones!$F434&gt;0.05*Constantes!$F$18,((Observaciones!$F434-0.05*Constantes!$F$18)^2)/(Observaciones!$F434+0.95*Constantes!$F$18),0)</f>
        <v>0</v>
      </c>
      <c r="AI435" s="79">
        <f>MAX(0,AJ434+Observaciones!$F434-AH435-Constantes!$D$13)</f>
        <v>0</v>
      </c>
      <c r="AJ435" s="79">
        <f>AJ434+Observaciones!$F434-AH435-AG435-AI435-AK434</f>
        <v>19.886823289332508</v>
      </c>
      <c r="AK435" s="79">
        <f>MAX(0,(AJ435-Constantes!$D$14)*(1-EXP(-Constantes!$D$22)))</f>
        <v>0.42194067419388465</v>
      </c>
      <c r="AL435" s="79">
        <f t="shared" si="60"/>
        <v>140.88596608281813</v>
      </c>
      <c r="AM435" s="79">
        <f>MAX(0,(AL435-Constantes!$D$13)*(1-EXP(-Constantes!$D$23)))</f>
        <v>0.95956711934397032</v>
      </c>
      <c r="AN435" s="79">
        <f t="shared" si="61"/>
        <v>1.381507793537855</v>
      </c>
      <c r="AO435" s="79">
        <f>0.0526*AH435*Observaciones!$F434^1.218</f>
        <v>0</v>
      </c>
      <c r="AP435" s="79">
        <f>AO435*Constantes!$F$29</f>
        <v>0</v>
      </c>
      <c r="AQ435" s="79">
        <f t="shared" si="62"/>
        <v>0</v>
      </c>
      <c r="AR435" s="16"/>
      <c r="AS435" s="78">
        <v>429</v>
      </c>
      <c r="AT435" s="79">
        <f>0.0526*Observaciones!$F434^2.218</f>
        <v>0</v>
      </c>
      <c r="AU435" s="79">
        <f>IF(Observaciones!$F434&gt;0.05*$AY$7,((Observaciones!$F434-0.05*$AY$7)^2)/(Observaciones!$F434+0.95*$AY$7),0)</f>
        <v>0</v>
      </c>
      <c r="AV435" s="79">
        <f>0.0526*AU435*Observaciones!$F434^1.218</f>
        <v>0</v>
      </c>
      <c r="AW435" s="30"/>
      <c r="AX435" s="30"/>
      <c r="AY435" s="110"/>
      <c r="AZ435" s="41"/>
    </row>
    <row r="436" spans="2:52" s="3" customFormat="1" x14ac:dyDescent="0.3">
      <c r="B436" s="40"/>
      <c r="C436" s="78">
        <v>430</v>
      </c>
      <c r="D436" s="136">
        <f>ETo!$I435*((1-Constantes!$D$19)*ETo!$K435+ETo!$L435)</f>
        <v>3.9311223651293727</v>
      </c>
      <c r="E436" s="79">
        <f>MIN(D436*Constantes!$D$17,0.8*(H435+Observaciones!$F435-F436-G436-Constantes!$D$14))</f>
        <v>1.969644066852227</v>
      </c>
      <c r="F436" s="79">
        <f>IF(Observaciones!$F435&gt;0.05*Constantes!$D$18,((Observaciones!$F435-0.05*Constantes!$D$18)^2)/(Observaciones!$F435+0.95*Constantes!$D$18),0)</f>
        <v>8.5900408669037462E-2</v>
      </c>
      <c r="G436" s="79">
        <f>MAX(0,H435+Observaciones!$F435-F436-Constantes!$D$13)</f>
        <v>0</v>
      </c>
      <c r="H436" s="79">
        <f>H435+Observaciones!$F435-F436-E436-G436-I435</f>
        <v>25.890340779443566</v>
      </c>
      <c r="I436" s="79">
        <f>MAX(0,(H436-Constantes!$D$14)*(1-EXP(-Constantes!$D$22)))</f>
        <v>0.62644251927096417</v>
      </c>
      <c r="J436" s="79">
        <f t="shared" si="54"/>
        <v>131.35933731274221</v>
      </c>
      <c r="K436" s="79">
        <f>MAX(0,(J436-Constantes!$D$13)*(1-EXP(-Constantes!$D$23)))</f>
        <v>0.86569897700622167</v>
      </c>
      <c r="L436" s="79">
        <f t="shared" si="55"/>
        <v>1.5780419049462233</v>
      </c>
      <c r="M436" s="79">
        <f>0.0526*F436*Observaciones!$F435^1.218</f>
        <v>3.8444681766393644E-2</v>
      </c>
      <c r="N436" s="79">
        <f>M436*Constantes!$D$29</f>
        <v>5.705575927928946E-4</v>
      </c>
      <c r="O436" s="79">
        <f t="shared" si="56"/>
        <v>36.156048264912087</v>
      </c>
      <c r="P436" s="16"/>
      <c r="Q436" s="78">
        <v>430</v>
      </c>
      <c r="R436" s="136">
        <f>ETo!$I435*((1-Constantes!$E$19)*ETo!$K435+ETo!$L435)</f>
        <v>4.3014073972168037</v>
      </c>
      <c r="S436" s="79">
        <f>MIN(R436*Constantes!$E$17,0.8*(V435+Observaciones!$F435-T436-U436-Constantes!$D$14))</f>
        <v>2.4790369207026735</v>
      </c>
      <c r="T436" s="79">
        <f>IF(Observaciones!$F435&gt;0.05*Constantes!$E$18,((Observaciones!$F435-0.05*Constantes!$E$18)^2)/(Observaciones!$F435+0.95*Constantes!$E$18),0)</f>
        <v>0</v>
      </c>
      <c r="U436" s="79">
        <f>MAX(0,V435+Observaciones!$F435-T436-Constantes!$D$13)</f>
        <v>0</v>
      </c>
      <c r="V436" s="79">
        <f>V435+Observaciones!$F435-T436-S436-U436-W435</f>
        <v>21.105202319804281</v>
      </c>
      <c r="W436" s="79">
        <f>MAX(0,(V436-Constantes!$D$14)*(1-EXP(-Constantes!$D$22)))</f>
        <v>0.46344313673274062</v>
      </c>
      <c r="X436" s="79">
        <f t="shared" si="57"/>
        <v>137.67906262417685</v>
      </c>
      <c r="Y436" s="79">
        <f>MAX(0,(X436-Constantes!$D$13)*(1-EXP(-Constantes!$D$23)))</f>
        <v>0.92796873574108341</v>
      </c>
      <c r="Z436" s="79">
        <f t="shared" si="58"/>
        <v>1.391411872473824</v>
      </c>
      <c r="AA436" s="79">
        <f>0.0526*T436*Observaciones!$F435^1.218</f>
        <v>0</v>
      </c>
      <c r="AB436" s="79">
        <f>AA436*Constantes!$E$29</f>
        <v>0</v>
      </c>
      <c r="AC436" s="79">
        <f t="shared" si="59"/>
        <v>0</v>
      </c>
      <c r="AD436" s="16"/>
      <c r="AE436" s="78">
        <v>430</v>
      </c>
      <c r="AF436" s="136">
        <f>ETo!$I435*((1-Constantes!$F$19)*ETo!$K435+ETo!$L435)</f>
        <v>4.2485095354900286</v>
      </c>
      <c r="AG436" s="79">
        <f>MIN(AF436*Constantes!$F$17,0.8*(AJ435+Observaciones!$F435-AH436-AI436-Constantes!$D$14))</f>
        <v>2.283013085849845</v>
      </c>
      <c r="AH436" s="79">
        <f>IF(Observaciones!$F435&gt;0.05*Constantes!$F$18,((Observaciones!$F435-0.05*Constantes!$F$18)^2)/(Observaciones!$F435+0.95*Constantes!$F$18),0)</f>
        <v>0</v>
      </c>
      <c r="AI436" s="79">
        <f>MAX(0,AJ435+Observaciones!$F435-AH436-Constantes!$D$13)</f>
        <v>0</v>
      </c>
      <c r="AJ436" s="79">
        <f>AJ435+Observaciones!$F435-AH436-AG436-AI436-AK435</f>
        <v>22.98186952928878</v>
      </c>
      <c r="AK436" s="79">
        <f>MAX(0,(AJ436-Constantes!$D$14)*(1-EXP(-Constantes!$D$22)))</f>
        <v>0.52736931127414843</v>
      </c>
      <c r="AL436" s="79">
        <f t="shared" si="60"/>
        <v>139.92639896347416</v>
      </c>
      <c r="AM436" s="79">
        <f>MAX(0,(AL436-Constantes!$D$13)*(1-EXP(-Constantes!$D$23)))</f>
        <v>0.95011227596599268</v>
      </c>
      <c r="AN436" s="79">
        <f t="shared" si="61"/>
        <v>1.477481587240141</v>
      </c>
      <c r="AO436" s="79">
        <f>0.0526*AH436*Observaciones!$F435^1.218</f>
        <v>0</v>
      </c>
      <c r="AP436" s="79">
        <f>AO436*Constantes!$F$29</f>
        <v>0</v>
      </c>
      <c r="AQ436" s="79">
        <f t="shared" si="62"/>
        <v>0</v>
      </c>
      <c r="AR436" s="16"/>
      <c r="AS436" s="78">
        <v>430</v>
      </c>
      <c r="AT436" s="79">
        <f>0.0526*Observaciones!$F435^2.218</f>
        <v>2.5957868850681649</v>
      </c>
      <c r="AU436" s="79">
        <f>IF(Observaciones!$F435&gt;0.05*$AY$7,((Observaciones!$F435-0.05*$AY$7)^2)/(Observaciones!$F435+0.95*$AY$7),0)</f>
        <v>0.42760102492926944</v>
      </c>
      <c r="AV436" s="79">
        <f>0.0526*AU436*Observaciones!$F435^1.218</f>
        <v>0.19137260906087983</v>
      </c>
      <c r="AW436" s="30"/>
      <c r="AX436" s="30"/>
      <c r="AY436" s="110"/>
      <c r="AZ436" s="41"/>
    </row>
    <row r="437" spans="2:52" s="3" customFormat="1" x14ac:dyDescent="0.3">
      <c r="B437" s="40"/>
      <c r="C437" s="78">
        <v>431</v>
      </c>
      <c r="D437" s="136">
        <f>ETo!$I436*((1-Constantes!$D$19)*ETo!$K436+ETo!$L436)</f>
        <v>3.8800181723131275</v>
      </c>
      <c r="E437" s="79">
        <f>MIN(D437*Constantes!$D$17,0.8*(H436+Observaciones!$F436-F437-G437-Constantes!$D$14))</f>
        <v>1.944038893361659</v>
      </c>
      <c r="F437" s="79">
        <f>IF(Observaciones!$F436&gt;0.05*Constantes!$D$18,((Observaciones!$F436-0.05*Constantes!$D$18)^2)/(Observaciones!$F436+0.95*Constantes!$D$18),0)</f>
        <v>0</v>
      </c>
      <c r="G437" s="79">
        <f>MAX(0,H436+Observaciones!$F436-F437-Constantes!$D$13)</f>
        <v>0</v>
      </c>
      <c r="H437" s="79">
        <f>H436+Observaciones!$F436-F437-E437-G437-I436</f>
        <v>23.319859366810945</v>
      </c>
      <c r="I437" s="79">
        <f>MAX(0,(H437-Constantes!$D$14)*(1-EXP(-Constantes!$D$22)))</f>
        <v>0.53888248592624843</v>
      </c>
      <c r="J437" s="79">
        <f t="shared" si="54"/>
        <v>130.49363833573599</v>
      </c>
      <c r="K437" s="79">
        <f>MAX(0,(J437-Constantes!$D$13)*(1-EXP(-Constantes!$D$23)))</f>
        <v>0.85716903879234752</v>
      </c>
      <c r="L437" s="79">
        <f t="shared" si="55"/>
        <v>1.3960515247185961</v>
      </c>
      <c r="M437" s="79">
        <f>0.0526*F437*Observaciones!$F436^1.218</f>
        <v>0</v>
      </c>
      <c r="N437" s="79">
        <f>M437*Constantes!$D$29</f>
        <v>0</v>
      </c>
      <c r="O437" s="79">
        <f t="shared" si="56"/>
        <v>0</v>
      </c>
      <c r="P437" s="16"/>
      <c r="Q437" s="78">
        <v>431</v>
      </c>
      <c r="R437" s="136">
        <f>ETo!$I436*((1-Constantes!$E$19)*ETo!$K436+ETo!$L436)</f>
        <v>4.2461941790523472</v>
      </c>
      <c r="S437" s="79">
        <f>MIN(R437*Constantes!$E$17,0.8*(V436+Observaciones!$F436-T437-U437-Constantes!$D$14))</f>
        <v>2.4472157994508095</v>
      </c>
      <c r="T437" s="79">
        <f>IF(Observaciones!$F436&gt;0.05*Constantes!$E$18,((Observaciones!$F436-0.05*Constantes!$E$18)^2)/(Observaciones!$F436+0.95*Constantes!$E$18),0)</f>
        <v>0</v>
      </c>
      <c r="U437" s="79">
        <f>MAX(0,V436+Observaciones!$F436-T437-Constantes!$D$13)</f>
        <v>0</v>
      </c>
      <c r="V437" s="79">
        <f>V436+Observaciones!$F436-T437-S437-U437-W436</f>
        <v>18.194543383620729</v>
      </c>
      <c r="W437" s="79">
        <f>MAX(0,(V437-Constantes!$D$14)*(1-EXP(-Constantes!$D$22)))</f>
        <v>0.36429540811862532</v>
      </c>
      <c r="X437" s="79">
        <f t="shared" si="57"/>
        <v>136.75109388843578</v>
      </c>
      <c r="Y437" s="79">
        <f>MAX(0,(X437-Constantes!$D$13)*(1-EXP(-Constantes!$D$23)))</f>
        <v>0.91882523876289368</v>
      </c>
      <c r="Z437" s="79">
        <f t="shared" si="58"/>
        <v>1.2831206468815191</v>
      </c>
      <c r="AA437" s="79">
        <f>0.0526*T437*Observaciones!$F436^1.218</f>
        <v>0</v>
      </c>
      <c r="AB437" s="79">
        <f>AA437*Constantes!$E$29</f>
        <v>0</v>
      </c>
      <c r="AC437" s="79">
        <f t="shared" si="59"/>
        <v>0</v>
      </c>
      <c r="AD437" s="16"/>
      <c r="AE437" s="78">
        <v>431</v>
      </c>
      <c r="AF437" s="136">
        <f>ETo!$I436*((1-Constantes!$F$19)*ETo!$K436+ETo!$L436)</f>
        <v>4.1938833209467443</v>
      </c>
      <c r="AG437" s="79">
        <f>MIN(AF437*Constantes!$F$17,0.8*(AJ436+Observaciones!$F436-AH437-AI437-Constantes!$D$14))</f>
        <v>2.2536587060159357</v>
      </c>
      <c r="AH437" s="79">
        <f>IF(Observaciones!$F436&gt;0.05*Constantes!$F$18,((Observaciones!$F436-0.05*Constantes!$F$18)^2)/(Observaciones!$F436+0.95*Constantes!$F$18),0)</f>
        <v>0</v>
      </c>
      <c r="AI437" s="79">
        <f>MAX(0,AJ436+Observaciones!$F436-AH437-Constantes!$D$13)</f>
        <v>0</v>
      </c>
      <c r="AJ437" s="79">
        <f>AJ436+Observaciones!$F436-AH437-AG437-AI437-AK436</f>
        <v>20.200841511998693</v>
      </c>
      <c r="AK437" s="79">
        <f>MAX(0,(AJ437-Constantes!$D$14)*(1-EXP(-Constantes!$D$22)))</f>
        <v>0.43263728764239018</v>
      </c>
      <c r="AL437" s="79">
        <f t="shared" si="60"/>
        <v>138.97628668750815</v>
      </c>
      <c r="AM437" s="79">
        <f>MAX(0,(AL437-Constantes!$D$13)*(1-EXP(-Constantes!$D$23)))</f>
        <v>0.94075059341178646</v>
      </c>
      <c r="AN437" s="79">
        <f t="shared" si="61"/>
        <v>1.3733878810541766</v>
      </c>
      <c r="AO437" s="79">
        <f>0.0526*AH437*Observaciones!$F436^1.218</f>
        <v>0</v>
      </c>
      <c r="AP437" s="79">
        <f>AO437*Constantes!$F$29</f>
        <v>0</v>
      </c>
      <c r="AQ437" s="79">
        <f t="shared" si="62"/>
        <v>0</v>
      </c>
      <c r="AR437" s="16"/>
      <c r="AS437" s="78">
        <v>431</v>
      </c>
      <c r="AT437" s="79">
        <f>0.0526*Observaciones!$F436^2.218</f>
        <v>0</v>
      </c>
      <c r="AU437" s="79">
        <f>IF(Observaciones!$F436&gt;0.05*$AY$7,((Observaciones!$F436-0.05*$AY$7)^2)/(Observaciones!$F436+0.95*$AY$7),0)</f>
        <v>0</v>
      </c>
      <c r="AV437" s="79">
        <f>0.0526*AU437*Observaciones!$F436^1.218</f>
        <v>0</v>
      </c>
      <c r="AW437" s="30"/>
      <c r="AX437" s="30"/>
      <c r="AY437" s="110"/>
      <c r="AZ437" s="41"/>
    </row>
    <row r="438" spans="2:52" s="3" customFormat="1" x14ac:dyDescent="0.3">
      <c r="B438" s="40"/>
      <c r="C438" s="78">
        <v>432</v>
      </c>
      <c r="D438" s="136">
        <f>ETo!$I437*((1-Constantes!$D$19)*ETo!$K437+ETo!$L437)</f>
        <v>4.0163374474947382</v>
      </c>
      <c r="E438" s="79">
        <f>MIN(D438*Constantes!$D$17,0.8*(H437+Observaciones!$F437-F438-G438-Constantes!$D$14))</f>
        <v>2.0123401128659824</v>
      </c>
      <c r="F438" s="79">
        <f>IF(Observaciones!$F437&gt;0.05*Constantes!$D$18,((Observaciones!$F437-0.05*Constantes!$D$18)^2)/(Observaciones!$F437+0.95*Constantes!$D$18),0)</f>
        <v>9.553435459098079</v>
      </c>
      <c r="G438" s="79">
        <f>MAX(0,H437+Observaciones!$F437-F438-Constantes!$D$13)</f>
        <v>4.1664239077128684</v>
      </c>
      <c r="H438" s="79">
        <f>H437+Observaciones!$F437-F438-E438-G438-I437</f>
        <v>40.948777401207764</v>
      </c>
      <c r="I438" s="79">
        <f>MAX(0,(H438-Constantes!$D$14)*(1-EXP(-Constantes!$D$22)))</f>
        <v>1.1393881512607991</v>
      </c>
      <c r="J438" s="79">
        <f t="shared" si="54"/>
        <v>133.80289320465653</v>
      </c>
      <c r="K438" s="79">
        <f>MAX(0,(J438-Constantes!$D$13)*(1-EXP(-Constantes!$D$23)))</f>
        <v>0.88977591521892263</v>
      </c>
      <c r="L438" s="79">
        <f t="shared" si="55"/>
        <v>11.582599525577802</v>
      </c>
      <c r="M438" s="79">
        <f>0.0526*F438*Observaciones!$F437^1.218</f>
        <v>36.722188073124251</v>
      </c>
      <c r="N438" s="79">
        <f>M438*Constantes!$D$29</f>
        <v>0.54499406072350387</v>
      </c>
      <c r="O438" s="79">
        <f t="shared" si="56"/>
        <v>4705.282778015383</v>
      </c>
      <c r="P438" s="16"/>
      <c r="Q438" s="78">
        <v>432</v>
      </c>
      <c r="R438" s="136">
        <f>ETo!$I437*((1-Constantes!$E$19)*ETo!$K437+ETo!$L437)</f>
        <v>4.3938030184794714</v>
      </c>
      <c r="S438" s="79">
        <f>MIN(R438*Constantes!$E$17,0.8*(V437+Observaciones!$F437-T438-U438-Constantes!$D$14))</f>
        <v>2.5322874350737652</v>
      </c>
      <c r="T438" s="79">
        <f>IF(Observaciones!$F437&gt;0.05*Constantes!$E$18,((Observaciones!$F437-0.05*Constantes!$E$18)^2)/(Observaciones!$F437+0.95*Constantes!$E$18),0)</f>
        <v>2.1453052801038712</v>
      </c>
      <c r="U438" s="79">
        <f>MAX(0,V437+Observaciones!$F437-T438-Constantes!$D$13)</f>
        <v>6.449238103516862</v>
      </c>
      <c r="V438" s="79">
        <f>V437+Observaciones!$F437-T438-S438-U438-W437</f>
        <v>40.603417156807616</v>
      </c>
      <c r="W438" s="79">
        <f>MAX(0,(V438-Constantes!$D$14)*(1-EXP(-Constantes!$D$22)))</f>
        <v>1.1276239134931174</v>
      </c>
      <c r="X438" s="79">
        <f t="shared" si="57"/>
        <v>142.28150675318972</v>
      </c>
      <c r="Y438" s="79">
        <f>MAX(0,(X438-Constantes!$D$13)*(1-EXP(-Constantes!$D$23)))</f>
        <v>0.97331771396103273</v>
      </c>
      <c r="Z438" s="79">
        <f t="shared" si="58"/>
        <v>4.2462469075580209</v>
      </c>
      <c r="AA438" s="79">
        <f>0.0526*T438*Observaciones!$F437^1.218</f>
        <v>8.2462800222526802</v>
      </c>
      <c r="AB438" s="79">
        <f>AA438*Constantes!$E$29</f>
        <v>2.7568393886943342E-2</v>
      </c>
      <c r="AC438" s="79">
        <f t="shared" si="59"/>
        <v>649.24142394719286</v>
      </c>
      <c r="AD438" s="16"/>
      <c r="AE438" s="78">
        <v>432</v>
      </c>
      <c r="AF438" s="136">
        <f>ETo!$I437*((1-Constantes!$F$19)*ETo!$K437+ETo!$L437)</f>
        <v>4.339879365481651</v>
      </c>
      <c r="AG438" s="79">
        <f>MIN(AF438*Constantes!$F$17,0.8*(AJ437+Observaciones!$F437-AH438-AI438-Constantes!$D$14))</f>
        <v>2.3321123089491969</v>
      </c>
      <c r="AH438" s="79">
        <f>IF(Observaciones!$F437&gt;0.05*Constantes!$F$18,((Observaciones!$F437-0.05*Constantes!$F$18)^2)/(Observaciones!$F437+0.95*Constantes!$F$18),0)</f>
        <v>4.1959270143571956</v>
      </c>
      <c r="AI438" s="79">
        <f>MAX(0,AJ437+Observaciones!$F437-AH438-Constantes!$D$13)</f>
        <v>6.4049144976414993</v>
      </c>
      <c r="AJ438" s="79">
        <f>AJ437+Observaciones!$F437-AH438-AG438-AI438-AK437</f>
        <v>40.735250403408408</v>
      </c>
      <c r="AK438" s="79">
        <f>MAX(0,(AJ438-Constantes!$D$14)*(1-EXP(-Constantes!$D$22)))</f>
        <v>1.1321146378420965</v>
      </c>
      <c r="AL438" s="79">
        <f t="shared" si="60"/>
        <v>144.44045059173786</v>
      </c>
      <c r="AM438" s="79">
        <f>MAX(0,(AL438-Constantes!$D$13)*(1-EXP(-Constantes!$D$23)))</f>
        <v>0.9945903018226071</v>
      </c>
      <c r="AN438" s="79">
        <f t="shared" si="61"/>
        <v>6.3226319540219</v>
      </c>
      <c r="AO438" s="79">
        <f>0.0526*AH438*Observaciones!$F437^1.218</f>
        <v>16.128608564114838</v>
      </c>
      <c r="AP438" s="79">
        <f>AO438*Constantes!$F$29</f>
        <v>0.13857956857668732</v>
      </c>
      <c r="AQ438" s="79">
        <f t="shared" si="62"/>
        <v>2191.8019202198739</v>
      </c>
      <c r="AR438" s="16"/>
      <c r="AS438" s="78">
        <v>432</v>
      </c>
      <c r="AT438" s="79">
        <f>0.0526*Observaciones!$F437^2.218</f>
        <v>130.30727857101567</v>
      </c>
      <c r="AU438" s="79">
        <f>IF(Observaciones!$F437&gt;0.05*$AY$7,((Observaciones!$F437-0.05*$AY$7)^2)/(Observaciones!$F437+0.95*$AY$7),0)</f>
        <v>15.489843010632969</v>
      </c>
      <c r="AV438" s="79">
        <f>0.0526*AU438*Observaciones!$F437^1.218</f>
        <v>59.540981953033921</v>
      </c>
      <c r="AW438" s="30"/>
      <c r="AX438" s="30"/>
      <c r="AY438" s="110"/>
      <c r="AZ438" s="41"/>
    </row>
    <row r="439" spans="2:52" s="3" customFormat="1" x14ac:dyDescent="0.3">
      <c r="B439" s="40"/>
      <c r="C439" s="78">
        <v>433</v>
      </c>
      <c r="D439" s="136">
        <f>ETo!$I438*((1-Constantes!$D$19)*ETo!$K438+ETo!$L438)</f>
        <v>3.9021893556674736</v>
      </c>
      <c r="E439" s="79">
        <f>MIN(D439*Constantes!$D$17,0.8*(H438+Observaciones!$F438-F439-G439-Constantes!$D$14))</f>
        <v>1.9551475121460411</v>
      </c>
      <c r="F439" s="79">
        <f>IF(Observaciones!$F438&gt;0.05*Constantes!$D$18,((Observaciones!$F438-0.05*Constantes!$D$18)^2)/(Observaciones!$F438+0.95*Constantes!$D$18),0)</f>
        <v>0</v>
      </c>
      <c r="G439" s="79">
        <f>MAX(0,H438+Observaciones!$F438-F439-Constantes!$D$13)</f>
        <v>0</v>
      </c>
      <c r="H439" s="79">
        <f>H438+Observaciones!$F438-F439-E439-G439-I438</f>
        <v>39.854241737800926</v>
      </c>
      <c r="I439" s="79">
        <f>MAX(0,(H439-Constantes!$D$14)*(1-EXP(-Constantes!$D$22)))</f>
        <v>1.1021042484424826</v>
      </c>
      <c r="J439" s="79">
        <f t="shared" si="54"/>
        <v>132.91311728943759</v>
      </c>
      <c r="K439" s="79">
        <f>MAX(0,(J439-Constantes!$D$13)*(1-EXP(-Constantes!$D$23)))</f>
        <v>0.88100874119815875</v>
      </c>
      <c r="L439" s="79">
        <f t="shared" si="55"/>
        <v>1.9831129896406412</v>
      </c>
      <c r="M439" s="79">
        <f>0.0526*F439*Observaciones!$F438^1.218</f>
        <v>0</v>
      </c>
      <c r="N439" s="79">
        <f>M439*Constantes!$D$29</f>
        <v>0</v>
      </c>
      <c r="O439" s="79">
        <f t="shared" si="56"/>
        <v>0</v>
      </c>
      <c r="P439" s="16"/>
      <c r="Q439" s="78">
        <v>433</v>
      </c>
      <c r="R439" s="136">
        <f>ETo!$I438*((1-Constantes!$E$19)*ETo!$K438+ETo!$L438)</f>
        <v>4.2705128277913849</v>
      </c>
      <c r="S439" s="79">
        <f>MIN(R439*Constantes!$E$17,0.8*(V438+Observaciones!$F438-T439-U439-Constantes!$D$14))</f>
        <v>2.4612314046977533</v>
      </c>
      <c r="T439" s="79">
        <f>IF(Observaciones!$F438&gt;0.05*Constantes!$E$18,((Observaciones!$F438-0.05*Constantes!$E$18)^2)/(Observaciones!$F438+0.95*Constantes!$E$18),0)</f>
        <v>0</v>
      </c>
      <c r="U439" s="79">
        <f>MAX(0,V438+Observaciones!$F438-T439-Constantes!$D$13)</f>
        <v>0</v>
      </c>
      <c r="V439" s="79">
        <f>V438+Observaciones!$F438-T439-S439-U439-W438</f>
        <v>39.014561838616743</v>
      </c>
      <c r="W439" s="79">
        <f>MAX(0,(V439-Constantes!$D$14)*(1-EXP(-Constantes!$D$22)))</f>
        <v>1.0735016685482539</v>
      </c>
      <c r="X439" s="79">
        <f t="shared" si="57"/>
        <v>141.30818903922869</v>
      </c>
      <c r="Y439" s="79">
        <f>MAX(0,(X439-Constantes!$D$13)*(1-EXP(-Constantes!$D$23)))</f>
        <v>0.96372738269915681</v>
      </c>
      <c r="Z439" s="79">
        <f t="shared" si="58"/>
        <v>2.0372290512474107</v>
      </c>
      <c r="AA439" s="79">
        <f>0.0526*T439*Observaciones!$F438^1.218</f>
        <v>0</v>
      </c>
      <c r="AB439" s="79">
        <f>AA439*Constantes!$E$29</f>
        <v>0</v>
      </c>
      <c r="AC439" s="79">
        <f t="shared" si="59"/>
        <v>0</v>
      </c>
      <c r="AD439" s="16"/>
      <c r="AE439" s="78">
        <v>433</v>
      </c>
      <c r="AF439" s="136">
        <f>ETo!$I438*((1-Constantes!$F$19)*ETo!$K438+ETo!$L438)</f>
        <v>4.2178951889165415</v>
      </c>
      <c r="AG439" s="79">
        <f>MIN(AF439*Constantes!$F$17,0.8*(AJ438+Observaciones!$F438-AH439-AI439-Constantes!$D$14))</f>
        <v>2.2665619155610268</v>
      </c>
      <c r="AH439" s="79">
        <f>IF(Observaciones!$F438&gt;0.05*Constantes!$F$18,((Observaciones!$F438-0.05*Constantes!$F$18)^2)/(Observaciones!$F438+0.95*Constantes!$F$18),0)</f>
        <v>0</v>
      </c>
      <c r="AI439" s="79">
        <f>MAX(0,AJ438+Observaciones!$F438-AH439-Constantes!$D$13)</f>
        <v>0</v>
      </c>
      <c r="AJ439" s="79">
        <f>AJ438+Observaciones!$F438-AH439-AG439-AI439-AK438</f>
        <v>39.336573850005287</v>
      </c>
      <c r="AK439" s="79">
        <f>MAX(0,(AJ439-Constantes!$D$14)*(1-EXP(-Constantes!$D$22)))</f>
        <v>1.084470579786442</v>
      </c>
      <c r="AL439" s="79">
        <f t="shared" si="60"/>
        <v>143.44586028991526</v>
      </c>
      <c r="AM439" s="79">
        <f>MAX(0,(AL439-Constantes!$D$13)*(1-EXP(-Constantes!$D$23)))</f>
        <v>0.98479036668579545</v>
      </c>
      <c r="AN439" s="79">
        <f t="shared" si="61"/>
        <v>2.0692609464722374</v>
      </c>
      <c r="AO439" s="79">
        <f>0.0526*AH439*Observaciones!$F438^1.218</f>
        <v>0</v>
      </c>
      <c r="AP439" s="79">
        <f>AO439*Constantes!$F$29</f>
        <v>0</v>
      </c>
      <c r="AQ439" s="79">
        <f t="shared" si="62"/>
        <v>0</v>
      </c>
      <c r="AR439" s="16"/>
      <c r="AS439" s="78">
        <v>433</v>
      </c>
      <c r="AT439" s="79">
        <f>0.0526*Observaciones!$F438^2.218</f>
        <v>0.24472045674166781</v>
      </c>
      <c r="AU439" s="79">
        <f>IF(Observaciones!$F438&gt;0.05*$AY$7,((Observaciones!$F438-0.05*$AY$7)^2)/(Observaciones!$F438+0.95*$AY$7),0)</f>
        <v>2.0605192437462322E-3</v>
      </c>
      <c r="AV439" s="79">
        <f>0.0526*AU439*Observaciones!$F438^1.218</f>
        <v>2.5212560522728692E-4</v>
      </c>
      <c r="AW439" s="30"/>
      <c r="AX439" s="30"/>
      <c r="AY439" s="110"/>
      <c r="AZ439" s="41"/>
    </row>
    <row r="440" spans="2:52" s="3" customFormat="1" x14ac:dyDescent="0.3">
      <c r="B440" s="40"/>
      <c r="C440" s="78">
        <v>434</v>
      </c>
      <c r="D440" s="136">
        <f>ETo!$I439*((1-Constantes!$D$19)*ETo!$K439+ETo!$L439)</f>
        <v>4.0248797654987438</v>
      </c>
      <c r="E440" s="79">
        <f>MIN(D440*Constantes!$D$17,0.8*(H439+Observaciones!$F439-F440-G440-Constantes!$D$14))</f>
        <v>2.016620143964226</v>
      </c>
      <c r="F440" s="79">
        <f>IF(Observaciones!$F439&gt;0.05*Constantes!$D$18,((Observaciones!$F439-0.05*Constantes!$D$18)^2)/(Observaciones!$F439+0.95*Constantes!$D$18),0)</f>
        <v>1.2354497915044962</v>
      </c>
      <c r="G440" s="79">
        <f>MAX(0,H439+Observaciones!$F439-F440-Constantes!$D$13)</f>
        <v>8.2187919462964345</v>
      </c>
      <c r="H440" s="79">
        <f>H439+Observaciones!$F439-F440-E440-G440-I439</f>
        <v>40.381275607593295</v>
      </c>
      <c r="I440" s="79">
        <f>MAX(0,(H440-Constantes!$D$14)*(1-EXP(-Constantes!$D$22)))</f>
        <v>1.1200569568285557</v>
      </c>
      <c r="J440" s="79">
        <f t="shared" si="54"/>
        <v>140.25090049453587</v>
      </c>
      <c r="K440" s="79">
        <f>MAX(0,(J440-Constantes!$D$13)*(1-EXP(-Constantes!$D$23)))</f>
        <v>0.95330966684178686</v>
      </c>
      <c r="L440" s="79">
        <f t="shared" si="55"/>
        <v>3.3088164151748387</v>
      </c>
      <c r="M440" s="79">
        <f>0.0526*F440*Observaciones!$F439^1.218</f>
        <v>1.4915825114691676</v>
      </c>
      <c r="N440" s="79">
        <f>M440*Constantes!$D$29</f>
        <v>2.2136578795659539E-2</v>
      </c>
      <c r="O440" s="79">
        <f t="shared" si="56"/>
        <v>669.01804204479674</v>
      </c>
      <c r="P440" s="16"/>
      <c r="Q440" s="78">
        <v>434</v>
      </c>
      <c r="R440" s="136">
        <f>ETo!$I439*((1-Constantes!$E$19)*ETo!$K439+ETo!$L439)</f>
        <v>4.4032631584374577</v>
      </c>
      <c r="S440" s="79">
        <f>MIN(R440*Constantes!$E$17,0.8*(V439+Observaciones!$F439-T440-U440-Constantes!$D$14))</f>
        <v>2.5377396124811034</v>
      </c>
      <c r="T440" s="79">
        <f>IF(Observaciones!$F439&gt;0.05*Constantes!$E$18,((Observaciones!$F439-0.05*Constantes!$E$18)^2)/(Observaciones!$F439+0.95*Constantes!$E$18),0)</f>
        <v>1.9075398773780446E-2</v>
      </c>
      <c r="U440" s="79">
        <f>MAX(0,V439+Observaciones!$F439-T440-Constantes!$D$13)</f>
        <v>8.5954864398429649</v>
      </c>
      <c r="V440" s="79">
        <f>V439+Observaciones!$F439-T440-S440-U440-W439</f>
        <v>39.888758718970642</v>
      </c>
      <c r="W440" s="79">
        <f>MAX(0,(V440-Constantes!$D$14)*(1-EXP(-Constantes!$D$22)))</f>
        <v>1.1032800235355551</v>
      </c>
      <c r="X440" s="79">
        <f t="shared" si="57"/>
        <v>148.93994809637252</v>
      </c>
      <c r="Y440" s="79">
        <f>MAX(0,(X440-Constantes!$D$13)*(1-EXP(-Constantes!$D$23)))</f>
        <v>1.0389249224325825</v>
      </c>
      <c r="Z440" s="79">
        <f t="shared" si="58"/>
        <v>2.1612803447419182</v>
      </c>
      <c r="AA440" s="79">
        <f>0.0526*T440*Observaciones!$F439^1.218</f>
        <v>2.3030099163821646E-2</v>
      </c>
      <c r="AB440" s="79">
        <f>AA440*Constantes!$E$29</f>
        <v>7.6992637078816998E-5</v>
      </c>
      <c r="AC440" s="79">
        <f t="shared" si="59"/>
        <v>3.5623623407360787</v>
      </c>
      <c r="AD440" s="16"/>
      <c r="AE440" s="78">
        <v>434</v>
      </c>
      <c r="AF440" s="136">
        <f>ETo!$I439*((1-Constantes!$F$19)*ETo!$K439+ETo!$L439)</f>
        <v>4.3492083880176411</v>
      </c>
      <c r="AG440" s="79">
        <f>MIN(AF440*Constantes!$F$17,0.8*(AJ439+Observaciones!$F439-AH440-AI440-Constantes!$D$14))</f>
        <v>2.3371254271615811</v>
      </c>
      <c r="AH440" s="79">
        <f>IF(Observaciones!$F439&gt;0.05*Constantes!$F$18,((Observaciones!$F439-0.05*Constantes!$F$18)^2)/(Observaciones!$F439+0.95*Constantes!$F$18),0)</f>
        <v>0.23495945389151116</v>
      </c>
      <c r="AI440" s="79">
        <f>MAX(0,AJ439+Observaciones!$F439-AH440-Constantes!$D$13)</f>
        <v>8.7016143961137757</v>
      </c>
      <c r="AJ440" s="79">
        <f>AJ439+Observaciones!$F439-AH440-AG440-AI440-AK439</f>
        <v>40.078403993051978</v>
      </c>
      <c r="AK440" s="79">
        <f>MAX(0,(AJ440-Constantes!$D$14)*(1-EXP(-Constantes!$D$22)))</f>
        <v>1.1097400377728193</v>
      </c>
      <c r="AL440" s="79">
        <f t="shared" si="60"/>
        <v>151.16268431934324</v>
      </c>
      <c r="AM440" s="79">
        <f>MAX(0,(AL440-Constantes!$D$13)*(1-EXP(-Constantes!$D$23)))</f>
        <v>1.0608260718520348</v>
      </c>
      <c r="AN440" s="79">
        <f t="shared" si="61"/>
        <v>2.405525563516365</v>
      </c>
      <c r="AO440" s="79">
        <f>0.0526*AH440*Observaciones!$F439^1.218</f>
        <v>0.28367110888589187</v>
      </c>
      <c r="AP440" s="79">
        <f>AO440*Constantes!$F$29</f>
        <v>2.4373472597346052E-3</v>
      </c>
      <c r="AQ440" s="79">
        <f t="shared" si="62"/>
        <v>101.32285836828622</v>
      </c>
      <c r="AR440" s="16"/>
      <c r="AS440" s="78">
        <v>434</v>
      </c>
      <c r="AT440" s="79">
        <f>0.0526*Observaciones!$F439^2.218</f>
        <v>15.815884250910074</v>
      </c>
      <c r="AU440" s="79">
        <f>IF(Observaciones!$F439&gt;0.05*$AY$7,((Observaciones!$F439-0.05*$AY$7)^2)/(Observaciones!$F439+0.95*$AY$7),0)</f>
        <v>2.8091910608904982</v>
      </c>
      <c r="AV440" s="79">
        <f>0.0526*AU440*Observaciones!$F439^1.218</f>
        <v>3.3915908899034655</v>
      </c>
      <c r="AW440" s="30"/>
      <c r="AX440" s="30"/>
      <c r="AY440" s="110"/>
      <c r="AZ440" s="41"/>
    </row>
    <row r="441" spans="2:52" s="3" customFormat="1" x14ac:dyDescent="0.3">
      <c r="B441" s="40"/>
      <c r="C441" s="78">
        <v>435</v>
      </c>
      <c r="D441" s="136">
        <f>ETo!$I440*((1-Constantes!$D$19)*ETo!$K440+ETo!$L440)</f>
        <v>3.9146519834755158</v>
      </c>
      <c r="E441" s="79">
        <f>MIN(D441*Constantes!$D$17,0.8*(H440+Observaciones!$F440-F441-G441-Constantes!$D$14))</f>
        <v>1.961391769800608</v>
      </c>
      <c r="F441" s="79">
        <f>IF(Observaciones!$F440&gt;0.05*Constantes!$D$18,((Observaciones!$F440-0.05*Constantes!$D$18)^2)/(Observaciones!$F440+0.95*Constantes!$D$18),0)</f>
        <v>6.0434555532796315E-2</v>
      </c>
      <c r="G441" s="79">
        <f>MAX(0,H440+Observaciones!$F440-F441-Constantes!$D$13)</f>
        <v>2.2208410520605</v>
      </c>
      <c r="H441" s="79">
        <f>H440+Observaciones!$F440-F441-E441-G441-I440</f>
        <v>40.418551273370838</v>
      </c>
      <c r="I441" s="79">
        <f>MAX(0,(H441-Constantes!$D$14)*(1-EXP(-Constantes!$D$22)))</f>
        <v>1.1213267028467093</v>
      </c>
      <c r="J441" s="79">
        <f t="shared" si="54"/>
        <v>141.51843187975459</v>
      </c>
      <c r="K441" s="79">
        <f>MAX(0,(J441-Constantes!$D$13)*(1-EXP(-Constantes!$D$23)))</f>
        <v>0.9657989554828017</v>
      </c>
      <c r="L441" s="79">
        <f t="shared" si="55"/>
        <v>2.1475602138623073</v>
      </c>
      <c r="M441" s="79">
        <f>0.0526*F441*Observaciones!$F440^1.218</f>
        <v>2.4792862740467984E-2</v>
      </c>
      <c r="N441" s="79">
        <f>M441*Constantes!$D$29</f>
        <v>3.6795092152411968E-4</v>
      </c>
      <c r="O441" s="79">
        <f t="shared" si="56"/>
        <v>17.13343910680733</v>
      </c>
      <c r="P441" s="16"/>
      <c r="Q441" s="78">
        <v>435</v>
      </c>
      <c r="R441" s="136">
        <f>ETo!$I440*((1-Constantes!$E$19)*ETo!$K440+ETo!$L440)</f>
        <v>4.284301974467823</v>
      </c>
      <c r="S441" s="79">
        <f>MIN(R441*Constantes!$E$17,0.8*(V440+Observaciones!$F440-T441-U441-Constantes!$D$14))</f>
        <v>2.4691785253862037</v>
      </c>
      <c r="T441" s="79">
        <f>IF(Observaciones!$F440&gt;0.05*Constantes!$E$18,((Observaciones!$F440-0.05*Constantes!$E$18)^2)/(Observaciones!$F440+0.95*Constantes!$E$18),0)</f>
        <v>0</v>
      </c>
      <c r="U441" s="79">
        <f>MAX(0,V440+Observaciones!$F440-T441-Constantes!$D$13)</f>
        <v>1.7887587189706409</v>
      </c>
      <c r="V441" s="79">
        <f>V440+Observaciones!$F440-T441-S441-U441-W440</f>
        <v>39.927541451078241</v>
      </c>
      <c r="W441" s="79">
        <f>MAX(0,(V441-Constantes!$D$14)*(1-EXP(-Constantes!$D$22)))</f>
        <v>1.1046011057654643</v>
      </c>
      <c r="X441" s="79">
        <f t="shared" si="57"/>
        <v>149.68978189291059</v>
      </c>
      <c r="Y441" s="79">
        <f>MAX(0,(X441-Constantes!$D$13)*(1-EXP(-Constantes!$D$23)))</f>
        <v>1.046313213426368</v>
      </c>
      <c r="Z441" s="79">
        <f t="shared" si="58"/>
        <v>2.1509143191918323</v>
      </c>
      <c r="AA441" s="79">
        <f>0.0526*T441*Observaciones!$F440^1.218</f>
        <v>0</v>
      </c>
      <c r="AB441" s="79">
        <f>AA441*Constantes!$E$29</f>
        <v>0</v>
      </c>
      <c r="AC441" s="79">
        <f t="shared" si="59"/>
        <v>0</v>
      </c>
      <c r="AD441" s="16"/>
      <c r="AE441" s="78">
        <v>435</v>
      </c>
      <c r="AF441" s="136">
        <f>ETo!$I440*((1-Constantes!$F$19)*ETo!$K440+ETo!$L440)</f>
        <v>4.2314948328974928</v>
      </c>
      <c r="AG441" s="79">
        <f>MIN(AF441*Constantes!$F$17,0.8*(AJ440+Observaciones!$F440-AH441-AI441-Constantes!$D$14))</f>
        <v>2.2738699290919016</v>
      </c>
      <c r="AH441" s="79">
        <f>IF(Observaciones!$F440&gt;0.05*Constantes!$F$18,((Observaciones!$F440-0.05*Constantes!$F$18)^2)/(Observaciones!$F440+0.95*Constantes!$F$18),0)</f>
        <v>0</v>
      </c>
      <c r="AI441" s="79">
        <f>MAX(0,AJ440+Observaciones!$F440-AH441-Constantes!$D$13)</f>
        <v>1.9784039930519768</v>
      </c>
      <c r="AJ441" s="79">
        <f>AJ440+Observaciones!$F440-AH441-AG441-AI441-AK440</f>
        <v>40.116390033135282</v>
      </c>
      <c r="AK441" s="79">
        <f>MAX(0,(AJ441-Constantes!$D$14)*(1-EXP(-Constantes!$D$22)))</f>
        <v>1.1110339817476647</v>
      </c>
      <c r="AL441" s="79">
        <f t="shared" si="60"/>
        <v>152.08026224054319</v>
      </c>
      <c r="AM441" s="79">
        <f>MAX(0,(AL441-Constantes!$D$13)*(1-EXP(-Constantes!$D$23)))</f>
        <v>1.0698671856596516</v>
      </c>
      <c r="AN441" s="79">
        <f t="shared" si="61"/>
        <v>2.180901167407316</v>
      </c>
      <c r="AO441" s="79">
        <f>0.0526*AH441*Observaciones!$F440^1.218</f>
        <v>0</v>
      </c>
      <c r="AP441" s="79">
        <f>AO441*Constantes!$F$29</f>
        <v>0</v>
      </c>
      <c r="AQ441" s="79">
        <f t="shared" si="62"/>
        <v>0</v>
      </c>
      <c r="AR441" s="16"/>
      <c r="AS441" s="78">
        <v>435</v>
      </c>
      <c r="AT441" s="79">
        <f>0.0526*Observaciones!$F440^2.218</f>
        <v>2.215313037685418</v>
      </c>
      <c r="AU441" s="79">
        <f>IF(Observaciones!$F440&gt;0.05*$AY$7,((Observaciones!$F440-0.05*$AY$7)^2)/(Observaciones!$F440+0.95*$AY$7),0)</f>
        <v>0.35127835852292982</v>
      </c>
      <c r="AV441" s="79">
        <f>0.0526*AU441*Observaciones!$F440^1.218</f>
        <v>0.14410954212825539</v>
      </c>
      <c r="AW441" s="30"/>
      <c r="AX441" s="30"/>
      <c r="AY441" s="110"/>
      <c r="AZ441" s="41"/>
    </row>
    <row r="442" spans="2:52" s="3" customFormat="1" x14ac:dyDescent="0.3">
      <c r="B442" s="40"/>
      <c r="C442" s="78">
        <v>436</v>
      </c>
      <c r="D442" s="136">
        <f>ETo!$I441*((1-Constantes!$D$19)*ETo!$K441+ETo!$L441)</f>
        <v>3.9451612360779964</v>
      </c>
      <c r="E442" s="79">
        <f>MIN(D442*Constantes!$D$17,0.8*(H441+Observaciones!$F441-F442-G442-Constantes!$D$14))</f>
        <v>1.9766780831714701</v>
      </c>
      <c r="F442" s="79">
        <f>IF(Observaciones!$F441&gt;0.05*Constantes!$D$18,((Observaciones!$F441-0.05*Constantes!$D$18)^2)/(Observaciones!$F441+0.95*Constantes!$D$18),0)</f>
        <v>3.3434827792634203</v>
      </c>
      <c r="G442" s="79">
        <f>MAX(0,H441+Observaciones!$F441-F442-Constantes!$D$13)</f>
        <v>13.675068494107421</v>
      </c>
      <c r="H442" s="79">
        <f>H441+Observaciones!$F441-F442-E442-G442-I441</f>
        <v>40.40199521398182</v>
      </c>
      <c r="I442" s="79">
        <f>MAX(0,(H442-Constantes!$D$14)*(1-EXP(-Constantes!$D$22)))</f>
        <v>1.120762742685381</v>
      </c>
      <c r="J442" s="79">
        <f t="shared" si="54"/>
        <v>154.22770141837921</v>
      </c>
      <c r="K442" s="79">
        <f>MAX(0,(J442-Constantes!$D$13)*(1-EXP(-Constantes!$D$23)))</f>
        <v>1.0910264153590328</v>
      </c>
      <c r="L442" s="79">
        <f t="shared" si="55"/>
        <v>5.5552719373078343</v>
      </c>
      <c r="M442" s="79">
        <f>0.0526*F442*Observaciones!$F441^1.218</f>
        <v>6.7995102497819335</v>
      </c>
      <c r="N442" s="79">
        <f>M442*Constantes!$D$29</f>
        <v>0.10091154412097288</v>
      </c>
      <c r="O442" s="79">
        <f t="shared" si="56"/>
        <v>1816.5005288629684</v>
      </c>
      <c r="P442" s="16"/>
      <c r="Q442" s="78">
        <v>436</v>
      </c>
      <c r="R442" s="136">
        <f>ETo!$I441*((1-Constantes!$E$19)*ETo!$K441+ETo!$L441)</f>
        <v>4.3174386995275844</v>
      </c>
      <c r="S442" s="79">
        <f>MIN(R442*Constantes!$E$17,0.8*(V441+Observaciones!$F441-T442-U442-Constantes!$D$14))</f>
        <v>2.4882762664900744</v>
      </c>
      <c r="T442" s="79">
        <f>IF(Observaciones!$F441&gt;0.05*Constantes!$E$18,((Observaciones!$F441-0.05*Constantes!$E$18)^2)/(Observaciones!$F441+0.95*Constantes!$E$18),0)</f>
        <v>0.35728489007643827</v>
      </c>
      <c r="U442" s="79">
        <f>MAX(0,V441+Observaciones!$F441-T442-Constantes!$D$13)</f>
        <v>16.170256561001807</v>
      </c>
      <c r="V442" s="79">
        <f>V441+Observaciones!$F441-T442-S442-U442-W441</f>
        <v>39.907122627744464</v>
      </c>
      <c r="W442" s="79">
        <f>MAX(0,(V442-Constantes!$D$14)*(1-EXP(-Constantes!$D$22)))</f>
        <v>1.1039055656836807</v>
      </c>
      <c r="X442" s="79">
        <f t="shared" si="57"/>
        <v>164.81372524048604</v>
      </c>
      <c r="Y442" s="79">
        <f>MAX(0,(X442-Constantes!$D$13)*(1-EXP(-Constantes!$D$23)))</f>
        <v>1.1953330294726845</v>
      </c>
      <c r="Z442" s="79">
        <f t="shared" si="58"/>
        <v>2.6565234852328032</v>
      </c>
      <c r="AA442" s="79">
        <f>0.0526*T442*Observaciones!$F441^1.218</f>
        <v>0.72659631664146018</v>
      </c>
      <c r="AB442" s="79">
        <f>AA442*Constantes!$E$29</f>
        <v>2.4291066274635164E-3</v>
      </c>
      <c r="AC442" s="79">
        <f t="shared" si="59"/>
        <v>91.439305579888099</v>
      </c>
      <c r="AD442" s="16"/>
      <c r="AE442" s="78">
        <v>436</v>
      </c>
      <c r="AF442" s="136">
        <f>ETo!$I441*((1-Constantes!$F$19)*ETo!$K441+ETo!$L441)</f>
        <v>4.2642562047490715</v>
      </c>
      <c r="AG442" s="79">
        <f>MIN(AF442*Constantes!$F$17,0.8*(AJ441+Observaciones!$F441-AH442-AI442-Constantes!$D$14))</f>
        <v>2.2914748420673221</v>
      </c>
      <c r="AH442" s="79">
        <f>IF(Observaciones!$F441&gt;0.05*Constantes!$F$18,((Observaciones!$F441-0.05*Constantes!$F$18)^2)/(Observaciones!$F441+0.95*Constantes!$F$18),0)</f>
        <v>1.0680175887260468</v>
      </c>
      <c r="AI442" s="79">
        <f>MAX(0,AJ441+Observaciones!$F441-AH442-Constantes!$D$13)</f>
        <v>15.648372444409233</v>
      </c>
      <c r="AJ442" s="79">
        <f>AJ441+Observaciones!$F441-AH442-AG442-AI442-AK441</f>
        <v>40.097491176185009</v>
      </c>
      <c r="AK442" s="79">
        <f>MAX(0,(AJ442-Constantes!$D$14)*(1-EXP(-Constantes!$D$22)))</f>
        <v>1.110390217300814</v>
      </c>
      <c r="AL442" s="79">
        <f t="shared" si="60"/>
        <v>166.65876749929276</v>
      </c>
      <c r="AM442" s="79">
        <f>MAX(0,(AL442-Constantes!$D$13)*(1-EXP(-Constantes!$D$23)))</f>
        <v>1.2135126703035355</v>
      </c>
      <c r="AN442" s="79">
        <f t="shared" si="61"/>
        <v>3.3919204763303963</v>
      </c>
      <c r="AO442" s="79">
        <f>0.0526*AH442*Observaciones!$F441^1.218</f>
        <v>2.1719856272416576</v>
      </c>
      <c r="AP442" s="79">
        <f>AO442*Constantes!$F$29</f>
        <v>1.8662045766775257E-2</v>
      </c>
      <c r="AQ442" s="79">
        <f t="shared" si="62"/>
        <v>550.19113499279592</v>
      </c>
      <c r="AR442" s="16"/>
      <c r="AS442" s="78">
        <v>436</v>
      </c>
      <c r="AT442" s="79">
        <f>0.0526*Observaciones!$F441^2.218</f>
        <v>40.876584401228989</v>
      </c>
      <c r="AU442" s="79">
        <f>IF(Observaciones!$F441&gt;0.05*$AY$7,((Observaciones!$F441-0.05*$AY$7)^2)/(Observaciones!$F441+0.95*$AY$7),0)</f>
        <v>6.3653050962415536</v>
      </c>
      <c r="AV442" s="79">
        <f>0.0526*AU442*Observaciones!$F441^1.218</f>
        <v>12.944872189357753</v>
      </c>
      <c r="AW442" s="30"/>
      <c r="AX442" s="30"/>
      <c r="AY442" s="110"/>
      <c r="AZ442" s="41"/>
    </row>
    <row r="443" spans="2:52" s="3" customFormat="1" x14ac:dyDescent="0.3">
      <c r="B443" s="40"/>
      <c r="C443" s="78">
        <v>437</v>
      </c>
      <c r="D443" s="136">
        <f>ETo!$I442*((1-Constantes!$D$19)*ETo!$K442+ETo!$L442)</f>
        <v>3.9381074280580592</v>
      </c>
      <c r="E443" s="79">
        <f>MIN(D443*Constantes!$D$17,0.8*(H442+Observaciones!$F442-F443-G443-Constantes!$D$14))</f>
        <v>1.97314385303953</v>
      </c>
      <c r="F443" s="79">
        <f>IF(Observaciones!$F442&gt;0.05*Constantes!$D$18,((Observaciones!$F442-0.05*Constantes!$D$18)^2)/(Observaciones!$F442+0.95*Constantes!$D$18),0)</f>
        <v>0.36625692036360802</v>
      </c>
      <c r="G443" s="79">
        <f>MAX(0,H442+Observaciones!$F442-F443-Constantes!$D$13)</f>
        <v>5.0357382936182091</v>
      </c>
      <c r="H443" s="79">
        <f>H442+Observaciones!$F442-F443-E443-G443-I442</f>
        <v>40.40609340427509</v>
      </c>
      <c r="I443" s="79">
        <f>MAX(0,(H443-Constantes!$D$14)*(1-EXP(-Constantes!$D$22)))</f>
        <v>1.1209023420915343</v>
      </c>
      <c r="J443" s="79">
        <f t="shared" si="54"/>
        <v>158.17241329663838</v>
      </c>
      <c r="K443" s="79">
        <f>MAX(0,(J443-Constantes!$D$13)*(1-EXP(-Constantes!$D$23)))</f>
        <v>1.1298946010526891</v>
      </c>
      <c r="L443" s="79">
        <f t="shared" si="55"/>
        <v>2.6170538635078313</v>
      </c>
      <c r="M443" s="79">
        <f>0.0526*F443*Observaciones!$F442^1.218</f>
        <v>0.26109817427466081</v>
      </c>
      <c r="N443" s="79">
        <f>M443*Constantes!$D$29</f>
        <v>3.874958484556722E-3</v>
      </c>
      <c r="O443" s="79">
        <f t="shared" si="56"/>
        <v>148.06567562819771</v>
      </c>
      <c r="P443" s="16"/>
      <c r="Q443" s="78">
        <v>437</v>
      </c>
      <c r="R443" s="136">
        <f>ETo!$I442*((1-Constantes!$E$19)*ETo!$K442+ETo!$L442)</f>
        <v>4.3099599235321309</v>
      </c>
      <c r="S443" s="79">
        <f>MIN(R443*Constantes!$E$17,0.8*(V442+Observaciones!$F442-T443-U443-Constantes!$D$14))</f>
        <v>2.4839660117054683</v>
      </c>
      <c r="T443" s="79">
        <f>IF(Observaciones!$F442&gt;0.05*Constantes!$E$18,((Observaciones!$F442-0.05*Constantes!$E$18)^2)/(Observaciones!$F442+0.95*Constantes!$E$18),0)</f>
        <v>0</v>
      </c>
      <c r="U443" s="79">
        <f>MAX(0,V442+Observaciones!$F442-T443-Constantes!$D$13)</f>
        <v>4.9071226277444637</v>
      </c>
      <c r="V443" s="79">
        <f>V442+Observaciones!$F442-T443-S443-U443-W442</f>
        <v>39.912128422610849</v>
      </c>
      <c r="W443" s="79">
        <f>MAX(0,(V443-Constantes!$D$14)*(1-EXP(-Constantes!$D$22)))</f>
        <v>1.1040760814334789</v>
      </c>
      <c r="X443" s="79">
        <f t="shared" si="57"/>
        <v>168.5255148387578</v>
      </c>
      <c r="Y443" s="79">
        <f>MAX(0,(X443-Constantes!$D$13)*(1-EXP(-Constantes!$D$23)))</f>
        <v>1.2319061764638601</v>
      </c>
      <c r="Z443" s="79">
        <f t="shared" si="58"/>
        <v>2.335982257897339</v>
      </c>
      <c r="AA443" s="79">
        <f>0.0526*T443*Observaciones!$F442^1.218</f>
        <v>0</v>
      </c>
      <c r="AB443" s="79">
        <f>AA443*Constantes!$E$29</f>
        <v>0</v>
      </c>
      <c r="AC443" s="79">
        <f t="shared" si="59"/>
        <v>0</v>
      </c>
      <c r="AD443" s="16"/>
      <c r="AE443" s="78">
        <v>437</v>
      </c>
      <c r="AF443" s="136">
        <f>ETo!$I442*((1-Constantes!$F$19)*ETo!$K442+ETo!$L442)</f>
        <v>4.2568381384644072</v>
      </c>
      <c r="AG443" s="79">
        <f>MIN(AF443*Constantes!$F$17,0.8*(AJ442+Observaciones!$F442-AH443-AI443-Constantes!$D$14))</f>
        <v>2.2874886105999996</v>
      </c>
      <c r="AH443" s="79">
        <f>IF(Observaciones!$F442&gt;0.05*Constantes!$F$18,((Observaciones!$F442-0.05*Constantes!$F$18)^2)/(Observaciones!$F442+0.95*Constantes!$F$18),0)</f>
        <v>1.2126279970048542E-2</v>
      </c>
      <c r="AI443" s="79">
        <f>MAX(0,AJ442+Observaciones!$F442-AH443-Constantes!$D$13)</f>
        <v>5.085364896214962</v>
      </c>
      <c r="AJ443" s="79">
        <f>AJ442+Observaciones!$F442-AH443-AG443-AI443-AK442</f>
        <v>40.102121172099189</v>
      </c>
      <c r="AK443" s="79">
        <f>MAX(0,(AJ443-Constantes!$D$14)*(1-EXP(-Constantes!$D$22)))</f>
        <v>1.1105479319587139</v>
      </c>
      <c r="AL443" s="79">
        <f t="shared" si="60"/>
        <v>170.53061972520419</v>
      </c>
      <c r="AM443" s="79">
        <f>MAX(0,(AL443-Constantes!$D$13)*(1-EXP(-Constantes!$D$23)))</f>
        <v>1.2516629524887923</v>
      </c>
      <c r="AN443" s="79">
        <f t="shared" si="61"/>
        <v>2.3743371644175548</v>
      </c>
      <c r="AO443" s="79">
        <f>0.0526*AH443*Observaciones!$F442^1.218</f>
        <v>8.6446136165285615E-3</v>
      </c>
      <c r="AP443" s="79">
        <f>AO443*Constantes!$F$29</f>
        <v>7.4275894335738742E-5</v>
      </c>
      <c r="AQ443" s="79">
        <f t="shared" si="62"/>
        <v>3.1282791445485061</v>
      </c>
      <c r="AR443" s="16"/>
      <c r="AS443" s="78">
        <v>437</v>
      </c>
      <c r="AT443" s="79">
        <f>0.0526*Observaciones!$F442^2.218</f>
        <v>6.0595018358460901</v>
      </c>
      <c r="AU443" s="79">
        <f>IF(Observaciones!$F442&gt;0.05*$AY$7,((Observaciones!$F442-0.05*$AY$7)^2)/(Observaciones!$F442+0.95*$AY$7),0)</f>
        <v>1.106358845896666</v>
      </c>
      <c r="AV443" s="79">
        <f>0.0526*AU443*Observaciones!$F442^1.218</f>
        <v>0.78870393621357715</v>
      </c>
      <c r="AW443" s="30"/>
      <c r="AX443" s="30"/>
      <c r="AY443" s="110"/>
      <c r="AZ443" s="41"/>
    </row>
    <row r="444" spans="2:52" s="3" customFormat="1" x14ac:dyDescent="0.3">
      <c r="B444" s="40"/>
      <c r="C444" s="78">
        <v>438</v>
      </c>
      <c r="D444" s="136">
        <f>ETo!$I443*((1-Constantes!$D$19)*ETo!$K443+ETo!$L443)</f>
        <v>3.7829099293738935</v>
      </c>
      <c r="E444" s="79">
        <f>MIN(D444*Constantes!$D$17,0.8*(H443+Observaciones!$F443-F444-G444-Constantes!$D$14))</f>
        <v>1.8953839147620772</v>
      </c>
      <c r="F444" s="79">
        <f>IF(Observaciones!$F443&gt;0.05*Constantes!$D$18,((Observaciones!$F443-0.05*Constantes!$D$18)^2)/(Observaciones!$F443+0.95*Constantes!$D$18),0)</f>
        <v>2.9320453946146786E-5</v>
      </c>
      <c r="G444" s="79">
        <f>MAX(0,H443+Observaciones!$F443-F444-Constantes!$D$13)</f>
        <v>0.30606408382114125</v>
      </c>
      <c r="H444" s="79">
        <f>H443+Observaciones!$F443-F444-E444-G444-I443</f>
        <v>40.483713743146389</v>
      </c>
      <c r="I444" s="79">
        <f>MAX(0,(H444-Constantes!$D$14)*(1-EXP(-Constantes!$D$22)))</f>
        <v>1.1235463757835884</v>
      </c>
      <c r="J444" s="79">
        <f t="shared" si="54"/>
        <v>157.34858277940685</v>
      </c>
      <c r="K444" s="79">
        <f>MAX(0,(J444-Constantes!$D$13)*(1-EXP(-Constantes!$D$23)))</f>
        <v>1.121777202745265</v>
      </c>
      <c r="L444" s="79">
        <f t="shared" si="55"/>
        <v>2.2453528989827998</v>
      </c>
      <c r="M444" s="79">
        <f>0.0526*F444*Observaciones!$F443^1.218</f>
        <v>6.8469594365150643E-6</v>
      </c>
      <c r="N444" s="79">
        <f>M444*Constantes!$D$29</f>
        <v>1.0161573758853595E-7</v>
      </c>
      <c r="O444" s="79">
        <f t="shared" si="56"/>
        <v>4.5256020839561737E-3</v>
      </c>
      <c r="P444" s="16"/>
      <c r="Q444" s="78">
        <v>438</v>
      </c>
      <c r="R444" s="136">
        <f>ETo!$I443*((1-Constantes!$E$19)*ETo!$K443+ETo!$L443)</f>
        <v>4.1420934327346863</v>
      </c>
      <c r="S444" s="79">
        <f>MIN(R444*Constantes!$E$17,0.8*(V443+Observaciones!$F443-T444-U444-Constantes!$D$14))</f>
        <v>2.3872192518647415</v>
      </c>
      <c r="T444" s="79">
        <f>IF(Observaciones!$F443&gt;0.05*Constantes!$E$18,((Observaciones!$F443-0.05*Constantes!$E$18)^2)/(Observaciones!$F443+0.95*Constantes!$E$18),0)</f>
        <v>0</v>
      </c>
      <c r="U444" s="79">
        <f>MAX(0,V443+Observaciones!$F443-T444-Constantes!$D$13)</f>
        <v>0</v>
      </c>
      <c r="V444" s="79">
        <f>V443+Observaciones!$F443-T444-S444-U444-W443</f>
        <v>39.820833089312629</v>
      </c>
      <c r="W444" s="79">
        <f>MAX(0,(V444-Constantes!$D$14)*(1-EXP(-Constantes!$D$22)))</f>
        <v>1.1009662272293119</v>
      </c>
      <c r="X444" s="79">
        <f t="shared" si="57"/>
        <v>167.29360866229393</v>
      </c>
      <c r="Y444" s="79">
        <f>MAX(0,(X444-Constantes!$D$13)*(1-EXP(-Constantes!$D$23)))</f>
        <v>1.2197679114899704</v>
      </c>
      <c r="Z444" s="79">
        <f t="shared" si="58"/>
        <v>2.3207341387192821</v>
      </c>
      <c r="AA444" s="79">
        <f>0.0526*T444*Observaciones!$F443^1.218</f>
        <v>0</v>
      </c>
      <c r="AB444" s="79">
        <f>AA444*Constantes!$E$29</f>
        <v>0</v>
      </c>
      <c r="AC444" s="79">
        <f t="shared" si="59"/>
        <v>0</v>
      </c>
      <c r="AD444" s="16"/>
      <c r="AE444" s="78">
        <v>438</v>
      </c>
      <c r="AF444" s="136">
        <f>ETo!$I443*((1-Constantes!$F$19)*ETo!$K443+ETo!$L443)</f>
        <v>4.0907815036831447</v>
      </c>
      <c r="AG444" s="79">
        <f>MIN(AF444*Constantes!$F$17,0.8*(AJ443+Observaciones!$F443-AH444-AI444-Constantes!$D$14))</f>
        <v>2.1982550883421559</v>
      </c>
      <c r="AH444" s="79">
        <f>IF(Observaciones!$F443&gt;0.05*Constantes!$F$18,((Observaciones!$F443-0.05*Constantes!$F$18)^2)/(Observaciones!$F443+0.95*Constantes!$F$18),0)</f>
        <v>0</v>
      </c>
      <c r="AI444" s="79">
        <f>MAX(0,AJ443+Observaciones!$F443-AH444-Constantes!$D$13)</f>
        <v>2.121172099187163E-3</v>
      </c>
      <c r="AJ444" s="79">
        <f>AJ443+Observaciones!$F443-AH444-AG444-AI444-AK443</f>
        <v>40.191196979699129</v>
      </c>
      <c r="AK444" s="79">
        <f>MAX(0,(AJ444-Constantes!$D$14)*(1-EXP(-Constantes!$D$22)))</f>
        <v>1.1135821809695521</v>
      </c>
      <c r="AL444" s="79">
        <f t="shared" si="60"/>
        <v>169.28107794481457</v>
      </c>
      <c r="AM444" s="79">
        <f>MAX(0,(AL444-Constantes!$D$13)*(1-EXP(-Constantes!$D$23)))</f>
        <v>1.2393509197089485</v>
      </c>
      <c r="AN444" s="79">
        <f t="shared" si="61"/>
        <v>2.3529331006785004</v>
      </c>
      <c r="AO444" s="79">
        <f>0.0526*AH444*Observaciones!$F443^1.218</f>
        <v>0</v>
      </c>
      <c r="AP444" s="79">
        <f>AO444*Constantes!$F$29</f>
        <v>0</v>
      </c>
      <c r="AQ444" s="79">
        <f t="shared" si="62"/>
        <v>0</v>
      </c>
      <c r="AR444" s="16"/>
      <c r="AS444" s="78">
        <v>438</v>
      </c>
      <c r="AT444" s="79">
        <f>0.0526*Observaciones!$F443^2.218</f>
        <v>0.79397345371627714</v>
      </c>
      <c r="AU444" s="79">
        <f>IF(Observaciones!$F443&gt;0.05*$AY$7,((Observaciones!$F443-0.05*$AY$7)^2)/(Observaciones!$F443+0.95*$AY$7),0)</f>
        <v>7.6652401060814793E-2</v>
      </c>
      <c r="AV444" s="79">
        <f>0.0526*AU444*Observaciones!$F443^1.218</f>
        <v>1.7899991648794227E-2</v>
      </c>
      <c r="AW444" s="30"/>
      <c r="AX444" s="30"/>
      <c r="AY444" s="110"/>
      <c r="AZ444" s="41"/>
    </row>
    <row r="445" spans="2:52" s="3" customFormat="1" x14ac:dyDescent="0.3">
      <c r="B445" s="40"/>
      <c r="C445" s="78">
        <v>439</v>
      </c>
      <c r="D445" s="136">
        <f>ETo!$I444*((1-Constantes!$D$19)*ETo!$K444+ETo!$L444)</f>
        <v>3.8042839190401971</v>
      </c>
      <c r="E445" s="79">
        <f>MIN(D445*Constantes!$D$17,0.8*(H444+Observaciones!$F444-F445-G445-Constantes!$D$14))</f>
        <v>1.9060931087328965</v>
      </c>
      <c r="F445" s="79">
        <f>IF(Observaciones!$F444&gt;0.05*Constantes!$D$18,((Observaciones!$F444-0.05*Constantes!$D$18)^2)/(Observaciones!$F444+0.95*Constantes!$D$18),0)</f>
        <v>7.2627472093554246E-2</v>
      </c>
      <c r="G445" s="79">
        <f>MAX(0,H444+Observaciones!$F444-F445-Constantes!$D$13)</f>
        <v>2.5110862710528323</v>
      </c>
      <c r="H445" s="79">
        <f>H444+Observaciones!$F444-F445-E445-G445-I444</f>
        <v>40.470360515483513</v>
      </c>
      <c r="I445" s="79">
        <f>MAX(0,(H445-Constantes!$D$14)*(1-EXP(-Constantes!$D$22)))</f>
        <v>1.1230915158286885</v>
      </c>
      <c r="J445" s="79">
        <f t="shared" si="54"/>
        <v>158.73789184771439</v>
      </c>
      <c r="K445" s="79">
        <f>MAX(0,(J445-Constantes!$D$13)*(1-EXP(-Constantes!$D$23)))</f>
        <v>1.1354663959029385</v>
      </c>
      <c r="L445" s="79">
        <f t="shared" si="55"/>
        <v>2.331185383825181</v>
      </c>
      <c r="M445" s="79">
        <f>0.0526*F445*Observaciones!$F444^1.218</f>
        <v>3.1144379966864102E-2</v>
      </c>
      <c r="N445" s="79">
        <f>M445*Constantes!$D$29</f>
        <v>4.6221380036118689E-4</v>
      </c>
      <c r="O445" s="79">
        <f t="shared" si="56"/>
        <v>19.827414995316772</v>
      </c>
      <c r="P445" s="16"/>
      <c r="Q445" s="78">
        <v>439</v>
      </c>
      <c r="R445" s="136">
        <f>ETo!$I444*((1-Constantes!$E$19)*ETo!$K444+ETo!$L444)</f>
        <v>4.1654579988659117</v>
      </c>
      <c r="S445" s="79">
        <f>MIN(R445*Constantes!$E$17,0.8*(V444+Observaciones!$F444-T445-U445-Constantes!$D$14))</f>
        <v>2.4006849891750424</v>
      </c>
      <c r="T445" s="79">
        <f>IF(Observaciones!$F444&gt;0.05*Constantes!$E$18,((Observaciones!$F444-0.05*Constantes!$E$18)^2)/(Observaciones!$F444+0.95*Constantes!$E$18),0)</f>
        <v>0</v>
      </c>
      <c r="U445" s="79">
        <f>MAX(0,V444+Observaciones!$F444-T445-Constantes!$D$13)</f>
        <v>1.9208330893126302</v>
      </c>
      <c r="V445" s="79">
        <f>V444+Observaciones!$F444-T445-S445-U445-W444</f>
        <v>39.998348783595645</v>
      </c>
      <c r="W445" s="79">
        <f>MAX(0,(V445-Constantes!$D$14)*(1-EXP(-Constantes!$D$22)))</f>
        <v>1.1070130634500461</v>
      </c>
      <c r="X445" s="79">
        <f t="shared" si="57"/>
        <v>167.99467384011658</v>
      </c>
      <c r="Y445" s="79">
        <f>MAX(0,(X445-Constantes!$D$13)*(1-EXP(-Constantes!$D$23)))</f>
        <v>1.2266756736677729</v>
      </c>
      <c r="Z445" s="79">
        <f t="shared" si="58"/>
        <v>2.3336887371178188</v>
      </c>
      <c r="AA445" s="79">
        <f>0.0526*T445*Observaciones!$F444^1.218</f>
        <v>0</v>
      </c>
      <c r="AB445" s="79">
        <f>AA445*Constantes!$E$29</f>
        <v>0</v>
      </c>
      <c r="AC445" s="79">
        <f t="shared" si="59"/>
        <v>0</v>
      </c>
      <c r="AD445" s="16"/>
      <c r="AE445" s="78">
        <v>439</v>
      </c>
      <c r="AF445" s="136">
        <f>ETo!$I444*((1-Constantes!$F$19)*ETo!$K444+ETo!$L444)</f>
        <v>4.1138617017479531</v>
      </c>
      <c r="AG445" s="79">
        <f>MIN(AF445*Constantes!$F$17,0.8*(AJ444+Observaciones!$F444-AH445-AI445-Constantes!$D$14))</f>
        <v>2.2106576482907205</v>
      </c>
      <c r="AH445" s="79">
        <f>IF(Observaciones!$F444&gt;0.05*Constantes!$F$18,((Observaciones!$F444-0.05*Constantes!$F$18)^2)/(Observaciones!$F444+0.95*Constantes!$F$18),0)</f>
        <v>0</v>
      </c>
      <c r="AI445" s="79">
        <f>MAX(0,AJ444+Observaciones!$F444-AH445-Constantes!$D$13)</f>
        <v>2.2911969796991301</v>
      </c>
      <c r="AJ445" s="79">
        <f>AJ444+Observaciones!$F444-AH445-AG445-AI445-AK444</f>
        <v>40.175760170739728</v>
      </c>
      <c r="AK445" s="79">
        <f>MAX(0,(AJ445-Constantes!$D$14)*(1-EXP(-Constantes!$D$22)))</f>
        <v>1.1130563465867092</v>
      </c>
      <c r="AL445" s="79">
        <f t="shared" si="60"/>
        <v>170.33292400480474</v>
      </c>
      <c r="AM445" s="79">
        <f>MAX(0,(AL445-Constantes!$D$13)*(1-EXP(-Constantes!$D$23)))</f>
        <v>1.2497150094682445</v>
      </c>
      <c r="AN445" s="79">
        <f t="shared" si="61"/>
        <v>2.3627713560549539</v>
      </c>
      <c r="AO445" s="79">
        <f>0.0526*AH445*Observaciones!$F444^1.218</f>
        <v>0</v>
      </c>
      <c r="AP445" s="79">
        <f>AO445*Constantes!$F$29</f>
        <v>0</v>
      </c>
      <c r="AQ445" s="79">
        <f t="shared" si="62"/>
        <v>0</v>
      </c>
      <c r="AR445" s="16"/>
      <c r="AS445" s="78">
        <v>439</v>
      </c>
      <c r="AT445" s="79">
        <f>0.0526*Observaciones!$F444^2.218</f>
        <v>2.40141261683701</v>
      </c>
      <c r="AU445" s="79">
        <f>IF(Observaciones!$F444&gt;0.05*$AY$7,((Observaciones!$F444-0.05*$AY$7)^2)/(Observaciones!$F444+0.95*$AY$7),0)</f>
        <v>0.38859907062598614</v>
      </c>
      <c r="AV445" s="79">
        <f>0.0526*AU445*Observaciones!$F444^1.218</f>
        <v>0.16664048412363916</v>
      </c>
      <c r="AW445" s="30"/>
      <c r="AX445" s="30"/>
      <c r="AY445" s="110"/>
      <c r="AZ445" s="41"/>
    </row>
    <row r="446" spans="2:52" s="3" customFormat="1" x14ac:dyDescent="0.3">
      <c r="B446" s="40"/>
      <c r="C446" s="78">
        <v>440</v>
      </c>
      <c r="D446" s="136">
        <f>ETo!$I445*((1-Constantes!$D$19)*ETo!$K445+ETo!$L445)</f>
        <v>3.8415783505148959</v>
      </c>
      <c r="E446" s="79">
        <f>MIN(D446*Constantes!$D$17,0.8*(H445+Observaciones!$F445-F446-G446-Constantes!$D$14))</f>
        <v>1.9247790586621987</v>
      </c>
      <c r="F446" s="79">
        <f>IF(Observaciones!$F445&gt;0.05*Constantes!$D$18,((Observaciones!$F445-0.05*Constantes!$D$18)^2)/(Observaciones!$F445+0.95*Constantes!$D$18),0)</f>
        <v>2.7217010112124425</v>
      </c>
      <c r="G446" s="79">
        <f>MAX(0,H445+Observaciones!$F445-F446-Constantes!$D$13)</f>
        <v>12.548659504271072</v>
      </c>
      <c r="H446" s="79">
        <f>H445+Observaciones!$F445-F446-E446-G446-I445</f>
        <v>40.452129425509114</v>
      </c>
      <c r="I446" s="79">
        <f>MAX(0,(H446-Constantes!$D$14)*(1-EXP(-Constantes!$D$22)))</f>
        <v>1.122470497976459</v>
      </c>
      <c r="J446" s="79">
        <f t="shared" si="54"/>
        <v>170.15108495608251</v>
      </c>
      <c r="K446" s="79">
        <f>MAX(0,(J446-Constantes!$D$13)*(1-EXP(-Constantes!$D$23)))</f>
        <v>1.2479233060104973</v>
      </c>
      <c r="L446" s="79">
        <f t="shared" si="55"/>
        <v>5.092094815199399</v>
      </c>
      <c r="M446" s="79">
        <f>0.0526*F446*Observaciones!$F445^1.218</f>
        <v>4.9373235272368214</v>
      </c>
      <c r="N446" s="79">
        <f>M446*Constantes!$D$29</f>
        <v>7.3274827547212637E-2</v>
      </c>
      <c r="O446" s="79">
        <f t="shared" si="56"/>
        <v>1438.9918139091703</v>
      </c>
      <c r="P446" s="16"/>
      <c r="Q446" s="78">
        <v>440</v>
      </c>
      <c r="R446" s="136">
        <f>ETo!$I445*((1-Constantes!$E$19)*ETo!$K445+ETo!$L445)</f>
        <v>4.2060371903892637</v>
      </c>
      <c r="S446" s="79">
        <f>MIN(R446*Constantes!$E$17,0.8*(V445+Observaciones!$F445-T446-U446-Constantes!$D$14))</f>
        <v>2.4240720587336582</v>
      </c>
      <c r="T446" s="79">
        <f>IF(Observaciones!$F445&gt;0.05*Constantes!$E$18,((Observaciones!$F445-0.05*Constantes!$E$18)^2)/(Observaciones!$F445+0.95*Constantes!$E$18),0)</f>
        <v>0.23125239160636657</v>
      </c>
      <c r="U446" s="79">
        <f>MAX(0,V445+Observaciones!$F445-T446-Constantes!$D$13)</f>
        <v>14.567096391989274</v>
      </c>
      <c r="V446" s="79">
        <f>V445+Observaciones!$F445-T446-S446-U446-W445</f>
        <v>39.968914877816296</v>
      </c>
      <c r="W446" s="79">
        <f>MAX(0,(V446-Constantes!$D$14)*(1-EXP(-Constantes!$D$22)))</f>
        <v>1.1060104365651213</v>
      </c>
      <c r="X446" s="79">
        <f t="shared" si="57"/>
        <v>181.33509455843807</v>
      </c>
      <c r="Y446" s="79">
        <f>MAX(0,(X446-Constantes!$D$13)*(1-EXP(-Constantes!$D$23)))</f>
        <v>1.3581220164460561</v>
      </c>
      <c r="Z446" s="79">
        <f t="shared" si="58"/>
        <v>2.6953848446175437</v>
      </c>
      <c r="AA446" s="79">
        <f>0.0526*T446*Observaciones!$F445^1.218</f>
        <v>0.41950525392180038</v>
      </c>
      <c r="AB446" s="79">
        <f>AA446*Constantes!$E$29</f>
        <v>1.4024609941149051E-3</v>
      </c>
      <c r="AC446" s="79">
        <f t="shared" si="59"/>
        <v>52.031938849678603</v>
      </c>
      <c r="AD446" s="16"/>
      <c r="AE446" s="78">
        <v>440</v>
      </c>
      <c r="AF446" s="136">
        <f>ETo!$I445*((1-Constantes!$F$19)*ETo!$K445+ETo!$L445)</f>
        <v>4.153971641835783</v>
      </c>
      <c r="AG446" s="79">
        <f>MIN(AF446*Constantes!$F$17,0.8*(AJ445+Observaciones!$F445-AH446-AI446-Constantes!$D$14))</f>
        <v>2.2322114467059588</v>
      </c>
      <c r="AH446" s="79">
        <f>IF(Observaciones!$F445&gt;0.05*Constantes!$F$18,((Observaciones!$F445-0.05*Constantes!$F$18)^2)/(Observaciones!$F445+0.95*Constantes!$F$18),0)</f>
        <v>0.80047180398826223</v>
      </c>
      <c r="AI446" s="79">
        <f>MAX(0,AJ445+Observaciones!$F445-AH446-Constantes!$D$13)</f>
        <v>14.175288366751474</v>
      </c>
      <c r="AJ446" s="79">
        <f>AJ445+Observaciones!$F445-AH446-AG446-AI446-AK445</f>
        <v>40.15473220670733</v>
      </c>
      <c r="AK446" s="79">
        <f>MAX(0,(AJ446-Constantes!$D$14)*(1-EXP(-Constantes!$D$22)))</f>
        <v>1.1123400569365294</v>
      </c>
      <c r="AL446" s="79">
        <f t="shared" si="60"/>
        <v>183.25849736208798</v>
      </c>
      <c r="AM446" s="79">
        <f>MAX(0,(AL446-Constantes!$D$13)*(1-EXP(-Constantes!$D$23)))</f>
        <v>1.3770737623892746</v>
      </c>
      <c r="AN446" s="79">
        <f t="shared" si="61"/>
        <v>3.2898856233140661</v>
      </c>
      <c r="AO446" s="79">
        <f>0.0526*AH446*Observaciones!$F445^1.218</f>
        <v>1.4521022898692157</v>
      </c>
      <c r="AP446" s="79">
        <f>AO446*Constantes!$F$29</f>
        <v>1.2476693699853552E-2</v>
      </c>
      <c r="AQ446" s="79">
        <f t="shared" si="62"/>
        <v>379.24399594430747</v>
      </c>
      <c r="AR446" s="16"/>
      <c r="AS446" s="78">
        <v>440</v>
      </c>
      <c r="AT446" s="79">
        <f>0.0526*Observaciones!$F445^2.218</f>
        <v>33.197261630212672</v>
      </c>
      <c r="AU446" s="79">
        <f>IF(Observaciones!$F445&gt;0.05*$AY$7,((Observaciones!$F445-0.05*$AY$7)^2)/(Observaciones!$F445+0.95*$AY$7),0)</f>
        <v>5.3609429851107651</v>
      </c>
      <c r="AV446" s="79">
        <f>0.0526*AU446*Observaciones!$F445^1.218</f>
        <v>9.7250615771243361</v>
      </c>
      <c r="AW446" s="30"/>
      <c r="AX446" s="30"/>
      <c r="AY446" s="110"/>
      <c r="AZ446" s="41"/>
    </row>
    <row r="447" spans="2:52" s="3" customFormat="1" x14ac:dyDescent="0.3">
      <c r="B447" s="40"/>
      <c r="C447" s="78">
        <v>441</v>
      </c>
      <c r="D447" s="136">
        <f>ETo!$I446*((1-Constantes!$D$19)*ETo!$K446+ETo!$L446)</f>
        <v>3.8417004319286998</v>
      </c>
      <c r="E447" s="79">
        <f>MIN(D447*Constantes!$D$17,0.8*(H446+Observaciones!$F446-F447-G447-Constantes!$D$14))</f>
        <v>1.9248402261634967</v>
      </c>
      <c r="F447" s="79">
        <f>IF(Observaciones!$F446&gt;0.05*Constantes!$D$18,((Observaciones!$F446-0.05*Constantes!$D$18)^2)/(Observaciones!$F446+0.95*Constantes!$D$18),0)</f>
        <v>0</v>
      </c>
      <c r="G447" s="79">
        <f>MAX(0,H446+Observaciones!$F446-F447-Constantes!$D$13)</f>
        <v>0</v>
      </c>
      <c r="H447" s="79">
        <f>H446+Observaciones!$F446-F447-E447-G447-I446</f>
        <v>37.604818701369162</v>
      </c>
      <c r="I447" s="79">
        <f>MAX(0,(H447-Constantes!$D$14)*(1-EXP(-Constantes!$D$22)))</f>
        <v>1.025480642020596</v>
      </c>
      <c r="J447" s="79">
        <f t="shared" si="54"/>
        <v>168.90316165007201</v>
      </c>
      <c r="K447" s="79">
        <f>MAX(0,(J447-Constantes!$D$13)*(1-EXP(-Constantes!$D$23)))</f>
        <v>1.2356272204442016</v>
      </c>
      <c r="L447" s="79">
        <f t="shared" si="55"/>
        <v>2.2611078624647973</v>
      </c>
      <c r="M447" s="79">
        <f>0.0526*F447*Observaciones!$F446^1.218</f>
        <v>0</v>
      </c>
      <c r="N447" s="79">
        <f>M447*Constantes!$D$29</f>
        <v>0</v>
      </c>
      <c r="O447" s="79">
        <f t="shared" si="56"/>
        <v>0</v>
      </c>
      <c r="P447" s="16"/>
      <c r="Q447" s="78">
        <v>441</v>
      </c>
      <c r="R447" s="136">
        <f>ETo!$I446*((1-Constantes!$E$19)*ETo!$K446+ETo!$L446)</f>
        <v>4.2063460167065356</v>
      </c>
      <c r="S447" s="79">
        <f>MIN(R447*Constantes!$E$17,0.8*(V446+Observaciones!$F446-T447-U447-Constantes!$D$14))</f>
        <v>2.4242500450929825</v>
      </c>
      <c r="T447" s="79">
        <f>IF(Observaciones!$F446&gt;0.05*Constantes!$E$18,((Observaciones!$F446-0.05*Constantes!$E$18)^2)/(Observaciones!$F446+0.95*Constantes!$E$18),0)</f>
        <v>0</v>
      </c>
      <c r="U447" s="79">
        <f>MAX(0,V446+Observaciones!$F446-T447-Constantes!$D$13)</f>
        <v>0</v>
      </c>
      <c r="V447" s="79">
        <f>V446+Observaciones!$F446-T447-S447-U447-W446</f>
        <v>36.638654396158195</v>
      </c>
      <c r="W447" s="79">
        <f>MAX(0,(V447-Constantes!$D$14)*(1-EXP(-Constantes!$D$22)))</f>
        <v>0.99256953892333455</v>
      </c>
      <c r="X447" s="79">
        <f t="shared" si="57"/>
        <v>179.97697254199201</v>
      </c>
      <c r="Y447" s="79">
        <f>MAX(0,(X447-Constantes!$D$13)*(1-EXP(-Constantes!$D$23)))</f>
        <v>1.3447401167385509</v>
      </c>
      <c r="Z447" s="79">
        <f t="shared" si="58"/>
        <v>2.3373096556618855</v>
      </c>
      <c r="AA447" s="79">
        <f>0.0526*T447*Observaciones!$F446^1.218</f>
        <v>0</v>
      </c>
      <c r="AB447" s="79">
        <f>AA447*Constantes!$E$29</f>
        <v>0</v>
      </c>
      <c r="AC447" s="79">
        <f t="shared" si="59"/>
        <v>0</v>
      </c>
      <c r="AD447" s="16"/>
      <c r="AE447" s="78">
        <v>441</v>
      </c>
      <c r="AF447" s="136">
        <f>ETo!$I446*((1-Constantes!$F$19)*ETo!$K446+ETo!$L446)</f>
        <v>4.154253790309701</v>
      </c>
      <c r="AG447" s="79">
        <f>MIN(AF447*Constantes!$F$17,0.8*(AJ446+Observaciones!$F446-AH447-AI447-Constantes!$D$14))</f>
        <v>2.2323630642680063</v>
      </c>
      <c r="AH447" s="79">
        <f>IF(Observaciones!$F446&gt;0.05*Constantes!$F$18,((Observaciones!$F446-0.05*Constantes!$F$18)^2)/(Observaciones!$F446+0.95*Constantes!$F$18),0)</f>
        <v>0</v>
      </c>
      <c r="AI447" s="79">
        <f>MAX(0,AJ446+Observaciones!$F446-AH447-Constantes!$D$13)</f>
        <v>0</v>
      </c>
      <c r="AJ447" s="79">
        <f>AJ446+Observaciones!$F446-AH447-AG447-AI447-AK446</f>
        <v>37.010029085502794</v>
      </c>
      <c r="AK447" s="79">
        <f>MAX(0,(AJ447-Constantes!$D$14)*(1-EXP(-Constantes!$D$22)))</f>
        <v>1.0052199241868065</v>
      </c>
      <c r="AL447" s="79">
        <f t="shared" si="60"/>
        <v>181.88142359969871</v>
      </c>
      <c r="AM447" s="79">
        <f>MAX(0,(AL447-Constantes!$D$13)*(1-EXP(-Constantes!$D$23)))</f>
        <v>1.3635051266150366</v>
      </c>
      <c r="AN447" s="79">
        <f t="shared" si="61"/>
        <v>2.3687250508018431</v>
      </c>
      <c r="AO447" s="79">
        <f>0.0526*AH447*Observaciones!$F446^1.218</f>
        <v>0</v>
      </c>
      <c r="AP447" s="79">
        <f>AO447*Constantes!$F$29</f>
        <v>0</v>
      </c>
      <c r="AQ447" s="79">
        <f t="shared" si="62"/>
        <v>0</v>
      </c>
      <c r="AR447" s="16"/>
      <c r="AS447" s="78">
        <v>441</v>
      </c>
      <c r="AT447" s="79">
        <f>0.0526*Observaciones!$F446^2.218</f>
        <v>1.4813929535417848E-3</v>
      </c>
      <c r="AU447" s="79">
        <f>IF(Observaciones!$F446&gt;0.05*$AY$7,((Observaciones!$F446-0.05*$AY$7)^2)/(Observaciones!$F446+0.95*$AY$7),0)</f>
        <v>0</v>
      </c>
      <c r="AV447" s="79">
        <f>0.0526*AU447*Observaciones!$F446^1.218</f>
        <v>0</v>
      </c>
      <c r="AW447" s="30"/>
      <c r="AX447" s="30"/>
      <c r="AY447" s="110"/>
      <c r="AZ447" s="41"/>
    </row>
    <row r="448" spans="2:52" s="3" customFormat="1" x14ac:dyDescent="0.3">
      <c r="B448" s="40"/>
      <c r="C448" s="78">
        <v>442</v>
      </c>
      <c r="D448" s="136">
        <f>ETo!$I447*((1-Constantes!$D$19)*ETo!$K447+ETo!$L447)</f>
        <v>3.9514695280656218</v>
      </c>
      <c r="E448" s="79">
        <f>MIN(D448*Constantes!$D$17,0.8*(H447+Observaciones!$F447-F448-G448-Constantes!$D$14))</f>
        <v>1.9798387809903966</v>
      </c>
      <c r="F448" s="79">
        <f>IF(Observaciones!$F447&gt;0.05*Constantes!$D$18,((Observaciones!$F447-0.05*Constantes!$D$18)^2)/(Observaciones!$F447+0.95*Constantes!$D$18),0)</f>
        <v>0</v>
      </c>
      <c r="G448" s="79">
        <f>MAX(0,H447+Observaciones!$F447-F448-Constantes!$D$13)</f>
        <v>0</v>
      </c>
      <c r="H448" s="79">
        <f>H447+Observaciones!$F447-F448-E448-G448-I447</f>
        <v>36.799499278358169</v>
      </c>
      <c r="I448" s="79">
        <f>MAX(0,(H448-Constantes!$D$14)*(1-EXP(-Constantes!$D$22)))</f>
        <v>0.9980485060847164</v>
      </c>
      <c r="J448" s="79">
        <f t="shared" si="54"/>
        <v>167.66753442962781</v>
      </c>
      <c r="K448" s="79">
        <f>MAX(0,(J448-Constantes!$D$13)*(1-EXP(-Constantes!$D$23)))</f>
        <v>1.2234522911376899</v>
      </c>
      <c r="L448" s="79">
        <f t="shared" si="55"/>
        <v>2.2215007972224061</v>
      </c>
      <c r="M448" s="79">
        <f>0.0526*F448*Observaciones!$F447^1.218</f>
        <v>0</v>
      </c>
      <c r="N448" s="79">
        <f>M448*Constantes!$D$29</f>
        <v>0</v>
      </c>
      <c r="O448" s="79">
        <f t="shared" si="56"/>
        <v>0</v>
      </c>
      <c r="P448" s="16"/>
      <c r="Q448" s="78">
        <v>442</v>
      </c>
      <c r="R448" s="136">
        <f>ETo!$I447*((1-Constantes!$E$19)*ETo!$K447+ETo!$L447)</f>
        <v>4.3251031063174024</v>
      </c>
      <c r="S448" s="79">
        <f>MIN(R448*Constantes!$E$17,0.8*(V447+Observaciones!$F447-T448-U448-Constantes!$D$14))</f>
        <v>2.4926935061636608</v>
      </c>
      <c r="T448" s="79">
        <f>IF(Observaciones!$F447&gt;0.05*Constantes!$E$18,((Observaciones!$F447-0.05*Constantes!$E$18)^2)/(Observaciones!$F447+0.95*Constantes!$E$18),0)</f>
        <v>0</v>
      </c>
      <c r="U448" s="79">
        <f>MAX(0,V447+Observaciones!$F447-T448-Constantes!$D$13)</f>
        <v>0</v>
      </c>
      <c r="V448" s="79">
        <f>V447+Observaciones!$F447-T448-S448-U448-W447</f>
        <v>35.353391351071203</v>
      </c>
      <c r="W448" s="79">
        <f>MAX(0,(V448-Constantes!$D$14)*(1-EXP(-Constantes!$D$22)))</f>
        <v>0.94878876131043988</v>
      </c>
      <c r="X448" s="79">
        <f t="shared" si="57"/>
        <v>178.63223242525345</v>
      </c>
      <c r="Y448" s="79">
        <f>MAX(0,(X448-Constantes!$D$13)*(1-EXP(-Constantes!$D$23)))</f>
        <v>1.331490072076184</v>
      </c>
      <c r="Z448" s="79">
        <f t="shared" si="58"/>
        <v>2.2802788333866237</v>
      </c>
      <c r="AA448" s="79">
        <f>0.0526*T448*Observaciones!$F447^1.218</f>
        <v>0</v>
      </c>
      <c r="AB448" s="79">
        <f>AA448*Constantes!$E$29</f>
        <v>0</v>
      </c>
      <c r="AC448" s="79">
        <f t="shared" si="59"/>
        <v>0</v>
      </c>
      <c r="AD448" s="16"/>
      <c r="AE448" s="78">
        <v>442</v>
      </c>
      <c r="AF448" s="136">
        <f>ETo!$I447*((1-Constantes!$F$19)*ETo!$K447+ETo!$L447)</f>
        <v>4.2717268808528619</v>
      </c>
      <c r="AG448" s="79">
        <f>MIN(AF448*Constantes!$F$17,0.8*(AJ447+Observaciones!$F447-AH448-AI448-Constantes!$D$14))</f>
        <v>2.2954893443680993</v>
      </c>
      <c r="AH448" s="79">
        <f>IF(Observaciones!$F447&gt;0.05*Constantes!$F$18,((Observaciones!$F447-0.05*Constantes!$F$18)^2)/(Observaciones!$F447+0.95*Constantes!$F$18),0)</f>
        <v>0</v>
      </c>
      <c r="AI448" s="79">
        <f>MAX(0,AJ447+Observaciones!$F447-AH448-Constantes!$D$13)</f>
        <v>0</v>
      </c>
      <c r="AJ448" s="79">
        <f>AJ447+Observaciones!$F447-AH448-AG448-AI448-AK447</f>
        <v>35.909319816947892</v>
      </c>
      <c r="AK448" s="79">
        <f>MAX(0,(AJ448-Constantes!$D$14)*(1-EXP(-Constantes!$D$22)))</f>
        <v>0.96772572571337867</v>
      </c>
      <c r="AL448" s="79">
        <f t="shared" si="60"/>
        <v>180.51791847308368</v>
      </c>
      <c r="AM448" s="79">
        <f>MAX(0,(AL448-Constantes!$D$13)*(1-EXP(-Constantes!$D$23)))</f>
        <v>1.3500701858408799</v>
      </c>
      <c r="AN448" s="79">
        <f t="shared" si="61"/>
        <v>2.3177959115542586</v>
      </c>
      <c r="AO448" s="79">
        <f>0.0526*AH448*Observaciones!$F447^1.218</f>
        <v>0</v>
      </c>
      <c r="AP448" s="79">
        <f>AO448*Constantes!$F$29</f>
        <v>0</v>
      </c>
      <c r="AQ448" s="79">
        <f t="shared" si="62"/>
        <v>0</v>
      </c>
      <c r="AR448" s="16"/>
      <c r="AS448" s="78">
        <v>442</v>
      </c>
      <c r="AT448" s="79">
        <f>0.0526*Observaciones!$F447^2.218</f>
        <v>0.30232861200727251</v>
      </c>
      <c r="AU448" s="79">
        <f>IF(Observaciones!$F447&gt;0.05*$AY$7,((Observaciones!$F447-0.05*$AY$7)^2)/(Observaciones!$F447+0.95*$AY$7),0)</f>
        <v>6.2440408225724973E-3</v>
      </c>
      <c r="AV448" s="79">
        <f>0.0526*AU448*Observaciones!$F447^1.218</f>
        <v>8.5806917963867778E-4</v>
      </c>
      <c r="AW448" s="30"/>
      <c r="AX448" s="30"/>
      <c r="AY448" s="110"/>
      <c r="AZ448" s="41"/>
    </row>
    <row r="449" spans="2:52" s="3" customFormat="1" x14ac:dyDescent="0.3">
      <c r="B449" s="40"/>
      <c r="C449" s="78">
        <v>443</v>
      </c>
      <c r="D449" s="136">
        <f>ETo!$I448*((1-Constantes!$D$19)*ETo!$K448+ETo!$L448)</f>
        <v>3.9873603157677668</v>
      </c>
      <c r="E449" s="79">
        <f>MIN(D449*Constantes!$D$17,0.8*(H448+Observaciones!$F448-F449-G449-Constantes!$D$14))</f>
        <v>1.9978214512016446</v>
      </c>
      <c r="F449" s="79">
        <f>IF(Observaciones!$F448&gt;0.05*Constantes!$D$18,((Observaciones!$F448-0.05*Constantes!$D$18)^2)/(Observaciones!$F448+0.95*Constantes!$D$18),0)</f>
        <v>0</v>
      </c>
      <c r="G449" s="79">
        <f>MAX(0,H448+Observaciones!$F448-F449-Constantes!$D$13)</f>
        <v>0</v>
      </c>
      <c r="H449" s="79">
        <f>H448+Observaciones!$F448-F449-E449-G449-I448</f>
        <v>34.003629321071813</v>
      </c>
      <c r="I449" s="79">
        <f>MAX(0,(H449-Constantes!$D$14)*(1-EXP(-Constantes!$D$22)))</f>
        <v>0.90281091149080794</v>
      </c>
      <c r="J449" s="79">
        <f t="shared" si="54"/>
        <v>166.4440821384901</v>
      </c>
      <c r="K449" s="79">
        <f>MAX(0,(J449-Constantes!$D$13)*(1-EXP(-Constantes!$D$23)))</f>
        <v>1.2113973243094778</v>
      </c>
      <c r="L449" s="79">
        <f t="shared" si="55"/>
        <v>2.1142082358002856</v>
      </c>
      <c r="M449" s="79">
        <f>0.0526*F449*Observaciones!$F448^1.218</f>
        <v>0</v>
      </c>
      <c r="N449" s="79">
        <f>M449*Constantes!$D$29</f>
        <v>0</v>
      </c>
      <c r="O449" s="79">
        <f t="shared" si="56"/>
        <v>0</v>
      </c>
      <c r="P449" s="16"/>
      <c r="Q449" s="78">
        <v>443</v>
      </c>
      <c r="R449" s="136">
        <f>ETo!$I448*((1-Constantes!$E$19)*ETo!$K448+ETo!$L448)</f>
        <v>4.3639216346228356</v>
      </c>
      <c r="S449" s="79">
        <f>MIN(R449*Constantes!$E$17,0.8*(V448+Observaciones!$F448-T449-U449-Constantes!$D$14))</f>
        <v>2.515065849908356</v>
      </c>
      <c r="T449" s="79">
        <f>IF(Observaciones!$F448&gt;0.05*Constantes!$E$18,((Observaciones!$F448-0.05*Constantes!$E$18)^2)/(Observaciones!$F448+0.95*Constantes!$E$18),0)</f>
        <v>0</v>
      </c>
      <c r="U449" s="79">
        <f>MAX(0,V448+Observaciones!$F448-T449-Constantes!$D$13)</f>
        <v>0</v>
      </c>
      <c r="V449" s="79">
        <f>V448+Observaciones!$F448-T449-S449-U449-W448</f>
        <v>32.089536739852413</v>
      </c>
      <c r="W449" s="79">
        <f>MAX(0,(V449-Constantes!$D$14)*(1-EXP(-Constantes!$D$22)))</f>
        <v>0.83760989139675712</v>
      </c>
      <c r="X449" s="79">
        <f t="shared" si="57"/>
        <v>177.30074235317727</v>
      </c>
      <c r="Y449" s="79">
        <f>MAX(0,(X449-Constantes!$D$13)*(1-EXP(-Constantes!$D$23)))</f>
        <v>1.3183705832597903</v>
      </c>
      <c r="Z449" s="79">
        <f t="shared" si="58"/>
        <v>2.1559804746565474</v>
      </c>
      <c r="AA449" s="79">
        <f>0.0526*T449*Observaciones!$F448^1.218</f>
        <v>0</v>
      </c>
      <c r="AB449" s="79">
        <f>AA449*Constantes!$E$29</f>
        <v>0</v>
      </c>
      <c r="AC449" s="79">
        <f t="shared" si="59"/>
        <v>0</v>
      </c>
      <c r="AD449" s="16"/>
      <c r="AE449" s="78">
        <v>443</v>
      </c>
      <c r="AF449" s="136">
        <f>ETo!$I448*((1-Constantes!$F$19)*ETo!$K448+ETo!$L448)</f>
        <v>4.3101271605006826</v>
      </c>
      <c r="AG449" s="79">
        <f>MIN(AF449*Constantes!$F$17,0.8*(AJ448+Observaciones!$F448-AH449-AI449-Constantes!$D$14))</f>
        <v>2.3161244259664642</v>
      </c>
      <c r="AH449" s="79">
        <f>IF(Observaciones!$F448&gt;0.05*Constantes!$F$18,((Observaciones!$F448-0.05*Constantes!$F$18)^2)/(Observaciones!$F448+0.95*Constantes!$F$18),0)</f>
        <v>0</v>
      </c>
      <c r="AI449" s="79">
        <f>MAX(0,AJ448+Observaciones!$F448-AH449-Constantes!$D$13)</f>
        <v>0</v>
      </c>
      <c r="AJ449" s="79">
        <f>AJ448+Observaciones!$F448-AH449-AG449-AI449-AK448</f>
        <v>32.825469665268052</v>
      </c>
      <c r="AK449" s="79">
        <f>MAX(0,(AJ449-Constantes!$D$14)*(1-EXP(-Constantes!$D$22)))</f>
        <v>0.86267846850149155</v>
      </c>
      <c r="AL449" s="79">
        <f t="shared" si="60"/>
        <v>179.1678482872428</v>
      </c>
      <c r="AM449" s="79">
        <f>MAX(0,(AL449-Constantes!$D$13)*(1-EXP(-Constantes!$D$23)))</f>
        <v>1.3367676227381242</v>
      </c>
      <c r="AN449" s="79">
        <f t="shared" si="61"/>
        <v>2.1994460912396159</v>
      </c>
      <c r="AO449" s="79">
        <f>0.0526*AH449*Observaciones!$F448^1.218</f>
        <v>0</v>
      </c>
      <c r="AP449" s="79">
        <f>AO449*Constantes!$F$29</f>
        <v>0</v>
      </c>
      <c r="AQ449" s="79">
        <f t="shared" si="62"/>
        <v>0</v>
      </c>
      <c r="AR449" s="16"/>
      <c r="AS449" s="78">
        <v>443</v>
      </c>
      <c r="AT449" s="79">
        <f>0.0526*Observaciones!$F448^2.218</f>
        <v>1.4813929535417848E-3</v>
      </c>
      <c r="AU449" s="79">
        <f>IF(Observaciones!$F448&gt;0.05*$AY$7,((Observaciones!$F448-0.05*$AY$7)^2)/(Observaciones!$F448+0.95*$AY$7),0)</f>
        <v>0</v>
      </c>
      <c r="AV449" s="79">
        <f>0.0526*AU449*Observaciones!$F448^1.218</f>
        <v>0</v>
      </c>
      <c r="AW449" s="30"/>
      <c r="AX449" s="30"/>
      <c r="AY449" s="110"/>
      <c r="AZ449" s="41"/>
    </row>
    <row r="450" spans="2:52" s="3" customFormat="1" x14ac:dyDescent="0.3">
      <c r="B450" s="40"/>
      <c r="C450" s="78">
        <v>444</v>
      </c>
      <c r="D450" s="136">
        <f>ETo!$I449*((1-Constantes!$D$19)*ETo!$K449+ETo!$L449)</f>
        <v>3.9049162116726217</v>
      </c>
      <c r="E450" s="79">
        <f>MIN(D450*Constantes!$D$17,0.8*(H449+Observaciones!$F449-F450-G450-Constantes!$D$14))</f>
        <v>1.956513772275551</v>
      </c>
      <c r="F450" s="79">
        <f>IF(Observaciones!$F449&gt;0.05*Constantes!$D$18,((Observaciones!$F449-0.05*Constantes!$D$18)^2)/(Observaciones!$F449+0.95*Constantes!$D$18),0)</f>
        <v>8.8660201553169627E-4</v>
      </c>
      <c r="G450" s="79">
        <f>MAX(0,H449+Observaciones!$F449-F450-Constantes!$D$13)</f>
        <v>0</v>
      </c>
      <c r="H450" s="79">
        <f>H449+Observaciones!$F449-F450-E450-G450-I449</f>
        <v>34.74341803528992</v>
      </c>
      <c r="I450" s="79">
        <f>MAX(0,(H450-Constantes!$D$14)*(1-EXP(-Constantes!$D$22)))</f>
        <v>0.92801083091704495</v>
      </c>
      <c r="J450" s="79">
        <f t="shared" si="54"/>
        <v>165.23268481418063</v>
      </c>
      <c r="K450" s="79">
        <f>MAX(0,(J450-Constantes!$D$13)*(1-EXP(-Constantes!$D$23)))</f>
        <v>1.1994611379406932</v>
      </c>
      <c r="L450" s="79">
        <f t="shared" si="55"/>
        <v>2.12835857087327</v>
      </c>
      <c r="M450" s="79">
        <f>0.0526*F450*Observaciones!$F449^1.218</f>
        <v>2.2196827364926578E-4</v>
      </c>
      <c r="N450" s="79">
        <f>M450*Constantes!$D$29</f>
        <v>3.2942315574173045E-6</v>
      </c>
      <c r="O450" s="79">
        <f t="shared" si="56"/>
        <v>0.15477803423253414</v>
      </c>
      <c r="P450" s="16"/>
      <c r="Q450" s="78">
        <v>444</v>
      </c>
      <c r="R450" s="136">
        <f>ETo!$I449*((1-Constantes!$E$19)*ETo!$K449+ETo!$L449)</f>
        <v>4.2751664823180402</v>
      </c>
      <c r="S450" s="79">
        <f>MIN(R450*Constantes!$E$17,0.8*(V449+Observaciones!$F449-T450-U450-Constantes!$D$14))</f>
        <v>2.4639134527630535</v>
      </c>
      <c r="T450" s="79">
        <f>IF(Observaciones!$F449&gt;0.05*Constantes!$E$18,((Observaciones!$F449-0.05*Constantes!$E$18)^2)/(Observaciones!$F449+0.95*Constantes!$E$18),0)</f>
        <v>0</v>
      </c>
      <c r="U450" s="79">
        <f>MAX(0,V449+Observaciones!$F449-T450-Constantes!$D$13)</f>
        <v>0</v>
      </c>
      <c r="V450" s="79">
        <f>V449+Observaciones!$F449-T450-S450-U450-W449</f>
        <v>32.388013395692603</v>
      </c>
      <c r="W450" s="79">
        <f>MAX(0,(V450-Constantes!$D$14)*(1-EXP(-Constantes!$D$22)))</f>
        <v>0.84777710202490941</v>
      </c>
      <c r="X450" s="79">
        <f t="shared" si="57"/>
        <v>175.98237176991748</v>
      </c>
      <c r="Y450" s="79">
        <f>MAX(0,(X450-Constantes!$D$13)*(1-EXP(-Constantes!$D$23)))</f>
        <v>1.3053803638915231</v>
      </c>
      <c r="Z450" s="79">
        <f t="shared" si="58"/>
        <v>2.1531574659164328</v>
      </c>
      <c r="AA450" s="79">
        <f>0.0526*T450*Observaciones!$F449^1.218</f>
        <v>0</v>
      </c>
      <c r="AB450" s="79">
        <f>AA450*Constantes!$E$29</f>
        <v>0</v>
      </c>
      <c r="AC450" s="79">
        <f t="shared" si="59"/>
        <v>0</v>
      </c>
      <c r="AD450" s="16"/>
      <c r="AE450" s="78">
        <v>444</v>
      </c>
      <c r="AF450" s="136">
        <f>ETo!$I449*((1-Constantes!$F$19)*ETo!$K449+ETo!$L449)</f>
        <v>4.2222735865115517</v>
      </c>
      <c r="AG450" s="79">
        <f>MIN(AF450*Constantes!$F$17,0.8*(AJ449+Observaciones!$F449-AH450-AI450-Constantes!$D$14))</f>
        <v>2.2689147263340663</v>
      </c>
      <c r="AH450" s="79">
        <f>IF(Observaciones!$F449&gt;0.05*Constantes!$F$18,((Observaciones!$F449-0.05*Constantes!$F$18)^2)/(Observaciones!$F449+0.95*Constantes!$F$18),0)</f>
        <v>0</v>
      </c>
      <c r="AI450" s="79">
        <f>MAX(0,AJ449+Observaciones!$F449-AH450-Constantes!$D$13)</f>
        <v>0</v>
      </c>
      <c r="AJ450" s="79">
        <f>AJ449+Observaciones!$F449-AH450-AG450-AI450-AK449</f>
        <v>33.293876470432494</v>
      </c>
      <c r="AK450" s="79">
        <f>MAX(0,(AJ450-Constantes!$D$14)*(1-EXP(-Constantes!$D$22)))</f>
        <v>0.87863412384197703</v>
      </c>
      <c r="AL450" s="79">
        <f t="shared" si="60"/>
        <v>177.83108066450467</v>
      </c>
      <c r="AM450" s="79">
        <f>MAX(0,(AL450-Constantes!$D$13)*(1-EXP(-Constantes!$D$23)))</f>
        <v>1.3235961329580435</v>
      </c>
      <c r="AN450" s="79">
        <f t="shared" si="61"/>
        <v>2.2022302568000205</v>
      </c>
      <c r="AO450" s="79">
        <f>0.0526*AH450*Observaciones!$F449^1.218</f>
        <v>0</v>
      </c>
      <c r="AP450" s="79">
        <f>AO450*Constantes!$F$29</f>
        <v>0</v>
      </c>
      <c r="AQ450" s="79">
        <f t="shared" si="62"/>
        <v>0</v>
      </c>
      <c r="AR450" s="16"/>
      <c r="AS450" s="78">
        <v>444</v>
      </c>
      <c r="AT450" s="79">
        <f>0.0526*Observaciones!$F449^2.218</f>
        <v>0.90129028711731973</v>
      </c>
      <c r="AU450" s="79">
        <f>IF(Observaciones!$F449&gt;0.05*$AY$7,((Observaciones!$F449-0.05*$AY$7)^2)/(Observaciones!$F449+0.95*$AY$7),0)</f>
        <v>9.5607362379868999E-2</v>
      </c>
      <c r="AV450" s="79">
        <f>0.0526*AU450*Observaciones!$F449^1.218</f>
        <v>2.3936107524967155E-2</v>
      </c>
      <c r="AW450" s="30"/>
      <c r="AX450" s="30"/>
      <c r="AY450" s="110"/>
      <c r="AZ450" s="41"/>
    </row>
    <row r="451" spans="2:52" s="3" customFormat="1" x14ac:dyDescent="0.3">
      <c r="B451" s="40"/>
      <c r="C451" s="78">
        <v>445</v>
      </c>
      <c r="D451" s="136">
        <f>ETo!$I450*((1-Constantes!$D$19)*ETo!$K450+ETo!$L450)</f>
        <v>3.7623618685109763</v>
      </c>
      <c r="E451" s="79">
        <f>MIN(D451*Constantes!$D$17,0.8*(H450+Observaciones!$F450-F451-G451-Constantes!$D$14))</f>
        <v>1.8850885430069344</v>
      </c>
      <c r="F451" s="79">
        <f>IF(Observaciones!$F450&gt;0.05*Constantes!$D$18,((Observaciones!$F450-0.05*Constantes!$D$18)^2)/(Observaciones!$F450+0.95*Constantes!$D$18),0)</f>
        <v>0</v>
      </c>
      <c r="G451" s="79">
        <f>MAX(0,H450+Observaciones!$F450-F451-Constantes!$D$13)</f>
        <v>0</v>
      </c>
      <c r="H451" s="79">
        <f>H450+Observaciones!$F450-F451-E451-G451-I450</f>
        <v>31.930318661365938</v>
      </c>
      <c r="I451" s="79">
        <f>MAX(0,(H451-Constantes!$D$14)*(1-EXP(-Constantes!$D$22)))</f>
        <v>0.83218633914197571</v>
      </c>
      <c r="J451" s="79">
        <f t="shared" si="54"/>
        <v>164.03322367623994</v>
      </c>
      <c r="K451" s="79">
        <f>MAX(0,(J451-Constantes!$D$13)*(1-EXP(-Constantes!$D$23)))</f>
        <v>1.1876425616591786</v>
      </c>
      <c r="L451" s="79">
        <f t="shared" si="55"/>
        <v>2.0198289008011541</v>
      </c>
      <c r="M451" s="79">
        <f>0.0526*F451*Observaciones!$F450^1.218</f>
        <v>0</v>
      </c>
      <c r="N451" s="79">
        <f>M451*Constantes!$D$29</f>
        <v>0</v>
      </c>
      <c r="O451" s="79">
        <f t="shared" si="56"/>
        <v>0</v>
      </c>
      <c r="P451" s="16"/>
      <c r="Q451" s="78">
        <v>445</v>
      </c>
      <c r="R451" s="136">
        <f>ETo!$I450*((1-Constantes!$E$19)*ETo!$K450+ETo!$L450)</f>
        <v>4.121205510997159</v>
      </c>
      <c r="S451" s="79">
        <f>MIN(R451*Constantes!$E$17,0.8*(V450+Observaciones!$F450-T451-U451-Constantes!$D$14))</f>
        <v>2.3751808829305214</v>
      </c>
      <c r="T451" s="79">
        <f>IF(Observaciones!$F450&gt;0.05*Constantes!$E$18,((Observaciones!$F450-0.05*Constantes!$E$18)^2)/(Observaciones!$F450+0.95*Constantes!$E$18),0)</f>
        <v>0</v>
      </c>
      <c r="U451" s="79">
        <f>MAX(0,V450+Observaciones!$F450-T451-Constantes!$D$13)</f>
        <v>0</v>
      </c>
      <c r="V451" s="79">
        <f>V450+Observaciones!$F450-T451-S451-U451-W450</f>
        <v>29.165055410737171</v>
      </c>
      <c r="W451" s="79">
        <f>MAX(0,(V451-Constantes!$D$14)*(1-EXP(-Constantes!$D$22)))</f>
        <v>0.73799132133634515</v>
      </c>
      <c r="X451" s="79">
        <f t="shared" si="57"/>
        <v>174.67699140602596</v>
      </c>
      <c r="Y451" s="79">
        <f>MAX(0,(X451-Constantes!$D$13)*(1-EXP(-Constantes!$D$23)))</f>
        <v>1.2925181402487207</v>
      </c>
      <c r="Z451" s="79">
        <f t="shared" si="58"/>
        <v>2.0305094615850656</v>
      </c>
      <c r="AA451" s="79">
        <f>0.0526*T451*Observaciones!$F450^1.218</f>
        <v>0</v>
      </c>
      <c r="AB451" s="79">
        <f>AA451*Constantes!$E$29</f>
        <v>0</v>
      </c>
      <c r="AC451" s="79">
        <f t="shared" si="59"/>
        <v>0</v>
      </c>
      <c r="AD451" s="16"/>
      <c r="AE451" s="78">
        <v>445</v>
      </c>
      <c r="AF451" s="136">
        <f>ETo!$I450*((1-Constantes!$F$19)*ETo!$K450+ETo!$L450)</f>
        <v>4.0699421334991328</v>
      </c>
      <c r="AG451" s="79">
        <f>MIN(AF451*Constantes!$F$17,0.8*(AJ450+Observaciones!$F450-AH451-AI451-Constantes!$D$14))</f>
        <v>2.1870566775975084</v>
      </c>
      <c r="AH451" s="79">
        <f>IF(Observaciones!$F450&gt;0.05*Constantes!$F$18,((Observaciones!$F450-0.05*Constantes!$F$18)^2)/(Observaciones!$F450+0.95*Constantes!$F$18),0)</f>
        <v>0</v>
      </c>
      <c r="AI451" s="79">
        <f>MAX(0,AJ450+Observaciones!$F450-AH451-Constantes!$D$13)</f>
        <v>0</v>
      </c>
      <c r="AJ451" s="79">
        <f>AJ450+Observaciones!$F450-AH451-AG451-AI451-AK450</f>
        <v>30.22818566899301</v>
      </c>
      <c r="AK451" s="79">
        <f>MAX(0,(AJ451-Constantes!$D$14)*(1-EXP(-Constantes!$D$22)))</f>
        <v>0.77420544076361597</v>
      </c>
      <c r="AL451" s="79">
        <f t="shared" si="60"/>
        <v>176.50748453154662</v>
      </c>
      <c r="AM451" s="79">
        <f>MAX(0,(AL451-Constantes!$D$13)*(1-EXP(-Constantes!$D$23)))</f>
        <v>1.3105544250039705</v>
      </c>
      <c r="AN451" s="79">
        <f t="shared" si="61"/>
        <v>2.0847598657675865</v>
      </c>
      <c r="AO451" s="79">
        <f>0.0526*AH451*Observaciones!$F450^1.218</f>
        <v>0</v>
      </c>
      <c r="AP451" s="79">
        <f>AO451*Constantes!$F$29</f>
        <v>0</v>
      </c>
      <c r="AQ451" s="79">
        <f t="shared" si="62"/>
        <v>0</v>
      </c>
      <c r="AR451" s="16"/>
      <c r="AS451" s="78">
        <v>445</v>
      </c>
      <c r="AT451" s="79">
        <f>0.0526*Observaciones!$F450^2.218</f>
        <v>0</v>
      </c>
      <c r="AU451" s="79">
        <f>IF(Observaciones!$F450&gt;0.05*$AY$7,((Observaciones!$F450-0.05*$AY$7)^2)/(Observaciones!$F450+0.95*$AY$7),0)</f>
        <v>0</v>
      </c>
      <c r="AV451" s="79">
        <f>0.0526*AU451*Observaciones!$F450^1.218</f>
        <v>0</v>
      </c>
      <c r="AW451" s="30"/>
      <c r="AX451" s="30"/>
      <c r="AY451" s="110"/>
      <c r="AZ451" s="41"/>
    </row>
    <row r="452" spans="2:52" s="3" customFormat="1" x14ac:dyDescent="0.3">
      <c r="B452" s="40"/>
      <c r="C452" s="78">
        <v>446</v>
      </c>
      <c r="D452" s="136">
        <f>ETo!$I451*((1-Constantes!$D$19)*ETo!$K451+ETo!$L451)</f>
        <v>3.7650813674142367</v>
      </c>
      <c r="E452" s="79">
        <f>MIN(D452*Constantes!$D$17,0.8*(H451+Observaciones!$F451-F452-G452-Constantes!$D$14))</f>
        <v>1.8864511169443758</v>
      </c>
      <c r="F452" s="79">
        <f>IF(Observaciones!$F451&gt;0.05*Constantes!$D$18,((Observaciones!$F451-0.05*Constantes!$D$18)^2)/(Observaciones!$F451+0.95*Constantes!$D$18),0)</f>
        <v>0</v>
      </c>
      <c r="G452" s="79">
        <f>MAX(0,H451+Observaciones!$F451-F452-Constantes!$D$13)</f>
        <v>0</v>
      </c>
      <c r="H452" s="79">
        <f>H451+Observaciones!$F451-F452-E452-G452-I451</f>
        <v>30.911681205279589</v>
      </c>
      <c r="I452" s="79">
        <f>MAX(0,(H452-Constantes!$D$14)*(1-EXP(-Constantes!$D$22)))</f>
        <v>0.79748780789301821</v>
      </c>
      <c r="J452" s="79">
        <f t="shared" si="54"/>
        <v>162.84558111458077</v>
      </c>
      <c r="K452" s="79">
        <f>MAX(0,(J452-Constantes!$D$13)*(1-EXP(-Constantes!$D$23)))</f>
        <v>1.1759404366247312</v>
      </c>
      <c r="L452" s="79">
        <f t="shared" si="55"/>
        <v>1.9734282445177493</v>
      </c>
      <c r="M452" s="79">
        <f>0.0526*F452*Observaciones!$F451^1.218</f>
        <v>0</v>
      </c>
      <c r="N452" s="79">
        <f>M452*Constantes!$D$29</f>
        <v>0</v>
      </c>
      <c r="O452" s="79">
        <f t="shared" si="56"/>
        <v>0</v>
      </c>
      <c r="P452" s="16"/>
      <c r="Q452" s="78">
        <v>446</v>
      </c>
      <c r="R452" s="136">
        <f>ETo!$I451*((1-Constantes!$E$19)*ETo!$K451+ETo!$L451)</f>
        <v>4.1243539711461876</v>
      </c>
      <c r="S452" s="79">
        <f>MIN(R452*Constantes!$E$17,0.8*(V451+Observaciones!$F451-T452-U452-Constantes!$D$14))</f>
        <v>2.3769954399422226</v>
      </c>
      <c r="T452" s="79">
        <f>IF(Observaciones!$F451&gt;0.05*Constantes!$E$18,((Observaciones!$F451-0.05*Constantes!$E$18)^2)/(Observaciones!$F451+0.95*Constantes!$E$18),0)</f>
        <v>0</v>
      </c>
      <c r="U452" s="79">
        <f>MAX(0,V451+Observaciones!$F451-T452-Constantes!$D$13)</f>
        <v>0</v>
      </c>
      <c r="V452" s="79">
        <f>V451+Observaciones!$F451-T452-S452-U452-W451</f>
        <v>27.750068649458601</v>
      </c>
      <c r="W452" s="79">
        <f>MAX(0,(V452-Constantes!$D$14)*(1-EXP(-Constantes!$D$22)))</f>
        <v>0.68979167772445393</v>
      </c>
      <c r="X452" s="79">
        <f t="shared" si="57"/>
        <v>173.38447326577725</v>
      </c>
      <c r="Y452" s="79">
        <f>MAX(0,(X452-Constantes!$D$13)*(1-EXP(-Constantes!$D$23)))</f>
        <v>1.279782651159014</v>
      </c>
      <c r="Z452" s="79">
        <f t="shared" si="58"/>
        <v>1.969574328883468</v>
      </c>
      <c r="AA452" s="79">
        <f>0.0526*T452*Observaciones!$F451^1.218</f>
        <v>0</v>
      </c>
      <c r="AB452" s="79">
        <f>AA452*Constantes!$E$29</f>
        <v>0</v>
      </c>
      <c r="AC452" s="79">
        <f t="shared" si="59"/>
        <v>0</v>
      </c>
      <c r="AD452" s="16"/>
      <c r="AE452" s="78">
        <v>446</v>
      </c>
      <c r="AF452" s="136">
        <f>ETo!$I451*((1-Constantes!$F$19)*ETo!$K451+ETo!$L451)</f>
        <v>4.0730293134701938</v>
      </c>
      <c r="AG452" s="79">
        <f>MIN(AF452*Constantes!$F$17,0.8*(AJ451+Observaciones!$F451-AH452-AI452-Constantes!$D$14))</f>
        <v>2.1887156293342129</v>
      </c>
      <c r="AH452" s="79">
        <f>IF(Observaciones!$F451&gt;0.05*Constantes!$F$18,((Observaciones!$F451-0.05*Constantes!$F$18)^2)/(Observaciones!$F451+0.95*Constantes!$F$18),0)</f>
        <v>0</v>
      </c>
      <c r="AI452" s="79">
        <f>MAX(0,AJ451+Observaciones!$F451-AH452-Constantes!$D$13)</f>
        <v>0</v>
      </c>
      <c r="AJ452" s="79">
        <f>AJ451+Observaciones!$F451-AH452-AG452-AI452-AK451</f>
        <v>28.965264598895182</v>
      </c>
      <c r="AK452" s="79">
        <f>MAX(0,(AJ452-Constantes!$D$14)*(1-EXP(-Constantes!$D$22)))</f>
        <v>0.73118571283792155</v>
      </c>
      <c r="AL452" s="79">
        <f t="shared" si="60"/>
        <v>175.19693010654265</v>
      </c>
      <c r="AM452" s="79">
        <f>MAX(0,(AL452-Constantes!$D$13)*(1-EXP(-Constantes!$D$23)))</f>
        <v>1.2976412201046619</v>
      </c>
      <c r="AN452" s="79">
        <f t="shared" si="61"/>
        <v>2.0288269329425832</v>
      </c>
      <c r="AO452" s="79">
        <f>0.0526*AH452*Observaciones!$F451^1.218</f>
        <v>0</v>
      </c>
      <c r="AP452" s="79">
        <f>AO452*Constantes!$F$29</f>
        <v>0</v>
      </c>
      <c r="AQ452" s="79">
        <f t="shared" si="62"/>
        <v>0</v>
      </c>
      <c r="AR452" s="16"/>
      <c r="AS452" s="78">
        <v>446</v>
      </c>
      <c r="AT452" s="79">
        <f>0.0526*Observaciones!$F451^2.218</f>
        <v>0.17065595668433275</v>
      </c>
      <c r="AU452" s="79">
        <f>IF(Observaciones!$F451&gt;0.05*$AY$7,((Observaciones!$F451-0.05*$AY$7)^2)/(Observaciones!$F451+0.95*$AY$7),0)</f>
        <v>0</v>
      </c>
      <c r="AV452" s="79">
        <f>0.0526*AU452*Observaciones!$F451^1.218</f>
        <v>0</v>
      </c>
      <c r="AW452" s="30"/>
      <c r="AX452" s="30"/>
      <c r="AY452" s="110"/>
      <c r="AZ452" s="41"/>
    </row>
    <row r="453" spans="2:52" s="3" customFormat="1" x14ac:dyDescent="0.3">
      <c r="B453" s="40"/>
      <c r="C453" s="78">
        <v>447</v>
      </c>
      <c r="D453" s="136">
        <f>ETo!$I452*((1-Constantes!$D$19)*ETo!$K452+ETo!$L452)</f>
        <v>3.6275926075718488</v>
      </c>
      <c r="E453" s="79">
        <f>MIN(D453*Constantes!$D$17,0.8*(H452+Observaciones!$F452-F453-G453-Constantes!$D$14))</f>
        <v>1.8175639404767672</v>
      </c>
      <c r="F453" s="79">
        <f>IF(Observaciones!$F452&gt;0.05*Constantes!$D$18,((Observaciones!$F452-0.05*Constantes!$D$18)^2)/(Observaciones!$F452+0.95*Constantes!$D$18),0)</f>
        <v>0</v>
      </c>
      <c r="G453" s="79">
        <f>MAX(0,H452+Observaciones!$F452-F453-Constantes!$D$13)</f>
        <v>0</v>
      </c>
      <c r="H453" s="79">
        <f>H452+Observaciones!$F452-F453-E453-G453-I452</f>
        <v>30.596629456909806</v>
      </c>
      <c r="I453" s="79">
        <f>MAX(0,(H453-Constantes!$D$14)*(1-EXP(-Constantes!$D$22)))</f>
        <v>0.78675598876489761</v>
      </c>
      <c r="J453" s="79">
        <f t="shared" si="54"/>
        <v>161.66964067795604</v>
      </c>
      <c r="K453" s="79">
        <f>MAX(0,(J453-Constantes!$D$13)*(1-EXP(-Constantes!$D$23)))</f>
        <v>1.1643536154154772</v>
      </c>
      <c r="L453" s="79">
        <f t="shared" si="55"/>
        <v>1.9511096041803748</v>
      </c>
      <c r="M453" s="79">
        <f>0.0526*F453*Observaciones!$F452^1.218</f>
        <v>0</v>
      </c>
      <c r="N453" s="79">
        <f>M453*Constantes!$D$29</f>
        <v>0</v>
      </c>
      <c r="O453" s="79">
        <f t="shared" si="56"/>
        <v>0</v>
      </c>
      <c r="P453" s="16"/>
      <c r="Q453" s="78">
        <v>447</v>
      </c>
      <c r="R453" s="136">
        <f>ETo!$I452*((1-Constantes!$E$19)*ETo!$K452+ETo!$L452)</f>
        <v>3.9754537197572466</v>
      </c>
      <c r="S453" s="79">
        <f>MIN(R453*Constantes!$E$17,0.8*(V452+Observaciones!$F452-T453-U453-Constantes!$D$14))</f>
        <v>2.2911795228231102</v>
      </c>
      <c r="T453" s="79">
        <f>IF(Observaciones!$F452&gt;0.05*Constantes!$E$18,((Observaciones!$F452-0.05*Constantes!$E$18)^2)/(Observaciones!$F452+0.95*Constantes!$E$18),0)</f>
        <v>0</v>
      </c>
      <c r="U453" s="79">
        <f>MAX(0,V452+Observaciones!$F452-T453-Constantes!$D$13)</f>
        <v>0</v>
      </c>
      <c r="V453" s="79">
        <f>V452+Observaciones!$F452-T453-S453-U453-W452</f>
        <v>27.069097448911037</v>
      </c>
      <c r="W453" s="79">
        <f>MAX(0,(V453-Constantes!$D$14)*(1-EXP(-Constantes!$D$22)))</f>
        <v>0.66659529873734868</v>
      </c>
      <c r="X453" s="79">
        <f t="shared" si="57"/>
        <v>172.10469061461822</v>
      </c>
      <c r="Y453" s="79">
        <f>MAX(0,(X453-Constantes!$D$13)*(1-EXP(-Constantes!$D$23)))</f>
        <v>1.2671726478766652</v>
      </c>
      <c r="Z453" s="79">
        <f t="shared" si="58"/>
        <v>1.9337679466140139</v>
      </c>
      <c r="AA453" s="79">
        <f>0.0526*T453*Observaciones!$F452^1.218</f>
        <v>0</v>
      </c>
      <c r="AB453" s="79">
        <f>AA453*Constantes!$E$29</f>
        <v>0</v>
      </c>
      <c r="AC453" s="79">
        <f t="shared" si="59"/>
        <v>0</v>
      </c>
      <c r="AD453" s="16"/>
      <c r="AE453" s="78">
        <v>447</v>
      </c>
      <c r="AF453" s="136">
        <f>ETo!$I452*((1-Constantes!$F$19)*ETo!$K452+ETo!$L452)</f>
        <v>3.9257592751593329</v>
      </c>
      <c r="AG453" s="79">
        <f>MIN(AF453*Constantes!$F$17,0.8*(AJ452+Observaciones!$F452-AH453-AI453-Constantes!$D$14))</f>
        <v>2.1095774229094215</v>
      </c>
      <c r="AH453" s="79">
        <f>IF(Observaciones!$F452&gt;0.05*Constantes!$F$18,((Observaciones!$F452-0.05*Constantes!$F$18)^2)/(Observaciones!$F452+0.95*Constantes!$F$18),0)</f>
        <v>0</v>
      </c>
      <c r="AI453" s="79">
        <f>MAX(0,AJ452+Observaciones!$F452-AH453-Constantes!$D$13)</f>
        <v>0</v>
      </c>
      <c r="AJ453" s="79">
        <f>AJ452+Observaciones!$F452-AH453-AG453-AI453-AK452</f>
        <v>28.424501463147841</v>
      </c>
      <c r="AK453" s="79">
        <f>MAX(0,(AJ453-Constantes!$D$14)*(1-EXP(-Constantes!$D$22)))</f>
        <v>0.71276533525225505</v>
      </c>
      <c r="AL453" s="79">
        <f t="shared" si="60"/>
        <v>173.899288886438</v>
      </c>
      <c r="AM453" s="79">
        <f>MAX(0,(AL453-Constantes!$D$13)*(1-EXP(-Constantes!$D$23)))</f>
        <v>1.284855252088912</v>
      </c>
      <c r="AN453" s="79">
        <f t="shared" si="61"/>
        <v>1.9976205873411672</v>
      </c>
      <c r="AO453" s="79">
        <f>0.0526*AH453*Observaciones!$F452^1.218</f>
        <v>0</v>
      </c>
      <c r="AP453" s="79">
        <f>AO453*Constantes!$F$29</f>
        <v>0</v>
      </c>
      <c r="AQ453" s="79">
        <f t="shared" si="62"/>
        <v>0</v>
      </c>
      <c r="AR453" s="16"/>
      <c r="AS453" s="78">
        <v>447</v>
      </c>
      <c r="AT453" s="79">
        <f>0.0526*Observaciones!$F452^2.218</f>
        <v>0.33365534346892783</v>
      </c>
      <c r="AU453" s="79">
        <f>IF(Observaciones!$F452&gt;0.05*$AY$7,((Observaciones!$F452-0.05*$AY$7)^2)/(Observaciones!$F452+0.95*$AY$7),0)</f>
        <v>9.1701390926697667E-3</v>
      </c>
      <c r="AV453" s="79">
        <f>0.0526*AU453*Observaciones!$F452^1.218</f>
        <v>1.3302895254880757E-3</v>
      </c>
      <c r="AW453" s="30"/>
      <c r="AX453" s="30"/>
      <c r="AY453" s="110"/>
      <c r="AZ453" s="41"/>
    </row>
    <row r="454" spans="2:52" s="3" customFormat="1" x14ac:dyDescent="0.3">
      <c r="B454" s="40"/>
      <c r="C454" s="78">
        <v>448</v>
      </c>
      <c r="D454" s="136">
        <f>ETo!$I453*((1-Constantes!$D$19)*ETo!$K453+ETo!$L453)</f>
        <v>3.7216195124851996</v>
      </c>
      <c r="E454" s="79">
        <f>MIN(D454*Constantes!$D$17,0.8*(H453+Observaciones!$F453-F454-G454-Constantes!$D$14))</f>
        <v>1.8646750497695874</v>
      </c>
      <c r="F454" s="79">
        <f>IF(Observaciones!$F453&gt;0.05*Constantes!$D$18,((Observaciones!$F453-0.05*Constantes!$D$18)^2)/(Observaciones!$F453+0.95*Constantes!$D$18),0)</f>
        <v>0</v>
      </c>
      <c r="G454" s="79">
        <f>MAX(0,H453+Observaciones!$F453-F454-Constantes!$D$13)</f>
        <v>0</v>
      </c>
      <c r="H454" s="79">
        <f>H453+Observaciones!$F453-F454-E454-G454-I453</f>
        <v>27.94519841837532</v>
      </c>
      <c r="I454" s="79">
        <f>MAX(0,(H454-Constantes!$D$14)*(1-EXP(-Constantes!$D$22)))</f>
        <v>0.69643851398980383</v>
      </c>
      <c r="J454" s="79">
        <f t="shared" si="54"/>
        <v>160.50528706254056</v>
      </c>
      <c r="K454" s="79">
        <f>MAX(0,(J454-Constantes!$D$13)*(1-EXP(-Constantes!$D$23)))</f>
        <v>1.1528809619153639</v>
      </c>
      <c r="L454" s="79">
        <f t="shared" si="55"/>
        <v>1.8493194759051677</v>
      </c>
      <c r="M454" s="79">
        <f>0.0526*F454*Observaciones!$F453^1.218</f>
        <v>0</v>
      </c>
      <c r="N454" s="79">
        <f>M454*Constantes!$D$29</f>
        <v>0</v>
      </c>
      <c r="O454" s="79">
        <f t="shared" si="56"/>
        <v>0</v>
      </c>
      <c r="P454" s="16"/>
      <c r="Q454" s="78">
        <v>448</v>
      </c>
      <c r="R454" s="136">
        <f>ETo!$I453*((1-Constantes!$E$19)*ETo!$K453+ETo!$L453)</f>
        <v>4.0777009613425177</v>
      </c>
      <c r="S454" s="79">
        <f>MIN(R454*Constantes!$E$17,0.8*(V453+Observaciones!$F453-T454-U454-Constantes!$D$14))</f>
        <v>2.35010783709855</v>
      </c>
      <c r="T454" s="79">
        <f>IF(Observaciones!$F453&gt;0.05*Constantes!$E$18,((Observaciones!$F453-0.05*Constantes!$E$18)^2)/(Observaciones!$F453+0.95*Constantes!$E$18),0)</f>
        <v>0</v>
      </c>
      <c r="U454" s="79">
        <f>MAX(0,V453+Observaciones!$F453-T454-Constantes!$D$13)</f>
        <v>0</v>
      </c>
      <c r="V454" s="79">
        <f>V453+Observaciones!$F453-T454-S454-U454-W453</f>
        <v>24.052394313075141</v>
      </c>
      <c r="W454" s="79">
        <f>MAX(0,(V454-Constantes!$D$14)*(1-EXP(-Constantes!$D$22)))</f>
        <v>0.56383531538684784</v>
      </c>
      <c r="X454" s="79">
        <f t="shared" si="57"/>
        <v>170.83751796674156</v>
      </c>
      <c r="Y454" s="79">
        <f>MAX(0,(X454-Constantes!$D$13)*(1-EXP(-Constantes!$D$23)))</f>
        <v>1.2546868939601261</v>
      </c>
      <c r="Z454" s="79">
        <f t="shared" si="58"/>
        <v>1.818522209346974</v>
      </c>
      <c r="AA454" s="79">
        <f>0.0526*T454*Observaciones!$F453^1.218</f>
        <v>0</v>
      </c>
      <c r="AB454" s="79">
        <f>AA454*Constantes!$E$29</f>
        <v>0</v>
      </c>
      <c r="AC454" s="79">
        <f t="shared" si="59"/>
        <v>0</v>
      </c>
      <c r="AD454" s="16"/>
      <c r="AE454" s="78">
        <v>448</v>
      </c>
      <c r="AF454" s="136">
        <f>ETo!$I453*((1-Constantes!$F$19)*ETo!$K453+ETo!$L453)</f>
        <v>4.0268321829343297</v>
      </c>
      <c r="AG454" s="79">
        <f>MIN(AF454*Constantes!$F$17,0.8*(AJ453+Observaciones!$F453-AH454-AI454-Constantes!$D$14))</f>
        <v>2.1638907695425478</v>
      </c>
      <c r="AH454" s="79">
        <f>IF(Observaciones!$F453&gt;0.05*Constantes!$F$18,((Observaciones!$F453-0.05*Constantes!$F$18)^2)/(Observaciones!$F453+0.95*Constantes!$F$18),0)</f>
        <v>0</v>
      </c>
      <c r="AI454" s="79">
        <f>MAX(0,AJ453+Observaciones!$F453-AH454-Constantes!$D$13)</f>
        <v>0</v>
      </c>
      <c r="AJ454" s="79">
        <f>AJ453+Observaciones!$F453-AH454-AG454-AI454-AK453</f>
        <v>25.54784535835304</v>
      </c>
      <c r="AK454" s="79">
        <f>MAX(0,(AJ454-Constantes!$D$14)*(1-EXP(-Constantes!$D$22)))</f>
        <v>0.61477586790219008</v>
      </c>
      <c r="AL454" s="79">
        <f t="shared" si="60"/>
        <v>172.6144336343491</v>
      </c>
      <c r="AM454" s="79">
        <f>MAX(0,(AL454-Constantes!$D$13)*(1-EXP(-Constantes!$D$23)))</f>
        <v>1.2721952672614016</v>
      </c>
      <c r="AN454" s="79">
        <f t="shared" si="61"/>
        <v>1.8869711351635918</v>
      </c>
      <c r="AO454" s="79">
        <f>0.0526*AH454*Observaciones!$F453^1.218</f>
        <v>0</v>
      </c>
      <c r="AP454" s="79">
        <f>AO454*Constantes!$F$29</f>
        <v>0</v>
      </c>
      <c r="AQ454" s="79">
        <f t="shared" si="62"/>
        <v>0</v>
      </c>
      <c r="AR454" s="16"/>
      <c r="AS454" s="78">
        <v>448</v>
      </c>
      <c r="AT454" s="79">
        <f>0.0526*Observaciones!$F453^2.218</f>
        <v>0</v>
      </c>
      <c r="AU454" s="79">
        <f>IF(Observaciones!$F453&gt;0.05*$AY$7,((Observaciones!$F453-0.05*$AY$7)^2)/(Observaciones!$F453+0.95*$AY$7),0)</f>
        <v>0</v>
      </c>
      <c r="AV454" s="79">
        <f>0.0526*AU454*Observaciones!$F453^1.218</f>
        <v>0</v>
      </c>
      <c r="AW454" s="30"/>
      <c r="AX454" s="30"/>
      <c r="AY454" s="110"/>
      <c r="AZ454" s="41"/>
    </row>
    <row r="455" spans="2:52" s="3" customFormat="1" x14ac:dyDescent="0.3">
      <c r="B455" s="40"/>
      <c r="C455" s="78">
        <v>449</v>
      </c>
      <c r="D455" s="136">
        <f>ETo!$I454*((1-Constantes!$D$19)*ETo!$K454+ETo!$L454)</f>
        <v>3.8710226099654754</v>
      </c>
      <c r="E455" s="79">
        <f>MIN(D455*Constantes!$D$17,0.8*(H454+Observaciones!$F454-F455-G455-Constantes!$D$14))</f>
        <v>1.9395317693496419</v>
      </c>
      <c r="F455" s="79">
        <f>IF(Observaciones!$F454&gt;0.05*Constantes!$D$18,((Observaciones!$F454-0.05*Constantes!$D$18)^2)/(Observaciones!$F454+0.95*Constantes!$D$18),0)</f>
        <v>0</v>
      </c>
      <c r="G455" s="79">
        <f>MAX(0,H454+Observaciones!$F454-F455-Constantes!$D$13)</f>
        <v>0</v>
      </c>
      <c r="H455" s="79">
        <f>H454+Observaciones!$F454-F455-E455-G455-I454</f>
        <v>25.309228135035873</v>
      </c>
      <c r="I455" s="79">
        <f>MAX(0,(H455-Constantes!$D$14)*(1-EXP(-Constantes!$D$22)))</f>
        <v>0.60664768929424739</v>
      </c>
      <c r="J455" s="79">
        <f t="shared" si="54"/>
        <v>159.35240610062519</v>
      </c>
      <c r="K455" s="79">
        <f>MAX(0,(J455-Constantes!$D$13)*(1-EXP(-Constantes!$D$23)))</f>
        <v>1.1415213512027602</v>
      </c>
      <c r="L455" s="79">
        <f t="shared" si="55"/>
        <v>1.7481690404970076</v>
      </c>
      <c r="M455" s="79">
        <f>0.0526*F455*Observaciones!$F454^1.218</f>
        <v>0</v>
      </c>
      <c r="N455" s="79">
        <f>M455*Constantes!$D$29</f>
        <v>0</v>
      </c>
      <c r="O455" s="79">
        <f t="shared" si="56"/>
        <v>0</v>
      </c>
      <c r="P455" s="16"/>
      <c r="Q455" s="78">
        <v>449</v>
      </c>
      <c r="R455" s="136">
        <f>ETo!$I454*((1-Constantes!$E$19)*ETo!$K454+ETo!$L454)</f>
        <v>4.2393749625990251</v>
      </c>
      <c r="S455" s="79">
        <f>MIN(R455*Constantes!$E$17,0.8*(V454+Observaciones!$F454-T455-U455-Constantes!$D$14))</f>
        <v>2.4432856696591077</v>
      </c>
      <c r="T455" s="79">
        <f>IF(Observaciones!$F454&gt;0.05*Constantes!$E$18,((Observaciones!$F454-0.05*Constantes!$E$18)^2)/(Observaciones!$F454+0.95*Constantes!$E$18),0)</f>
        <v>0</v>
      </c>
      <c r="U455" s="79">
        <f>MAX(0,V454+Observaciones!$F454-T455-Constantes!$D$13)</f>
        <v>0</v>
      </c>
      <c r="V455" s="79">
        <f>V454+Observaciones!$F454-T455-S455-U455-W454</f>
        <v>21.045273328029186</v>
      </c>
      <c r="W455" s="79">
        <f>MAX(0,(V455-Constantes!$D$14)*(1-EXP(-Constantes!$D$22)))</f>
        <v>0.46140173526904815</v>
      </c>
      <c r="X455" s="79">
        <f t="shared" si="57"/>
        <v>169.58283107278143</v>
      </c>
      <c r="Y455" s="79">
        <f>MAX(0,(X455-Constantes!$D$13)*(1-EXP(-Constantes!$D$23)))</f>
        <v>1.2423241651508017</v>
      </c>
      <c r="Z455" s="79">
        <f t="shared" si="58"/>
        <v>1.7037259004198497</v>
      </c>
      <c r="AA455" s="79">
        <f>0.0526*T455*Observaciones!$F454^1.218</f>
        <v>0</v>
      </c>
      <c r="AB455" s="79">
        <f>AA455*Constantes!$E$29</f>
        <v>0</v>
      </c>
      <c r="AC455" s="79">
        <f t="shared" si="59"/>
        <v>0</v>
      </c>
      <c r="AD455" s="16"/>
      <c r="AE455" s="78">
        <v>449</v>
      </c>
      <c r="AF455" s="136">
        <f>ETo!$I454*((1-Constantes!$F$19)*ETo!$K454+ETo!$L454)</f>
        <v>4.1867531979370902</v>
      </c>
      <c r="AG455" s="79">
        <f>MIN(AF455*Constantes!$F$17,0.8*(AJ454+Observaciones!$F454-AH455-AI455-Constantes!$D$14))</f>
        <v>2.2498272060513531</v>
      </c>
      <c r="AH455" s="79">
        <f>IF(Observaciones!$F454&gt;0.05*Constantes!$F$18,((Observaciones!$F454-0.05*Constantes!$F$18)^2)/(Observaciones!$F454+0.95*Constantes!$F$18),0)</f>
        <v>0</v>
      </c>
      <c r="AI455" s="79">
        <f>MAX(0,AJ454+Observaciones!$F454-AH455-Constantes!$D$13)</f>
        <v>0</v>
      </c>
      <c r="AJ455" s="79">
        <f>AJ454+Observaciones!$F454-AH455-AG455-AI455-AK454</f>
        <v>22.683242284399498</v>
      </c>
      <c r="AK455" s="79">
        <f>MAX(0,(AJ455-Constantes!$D$14)*(1-EXP(-Constantes!$D$22)))</f>
        <v>0.51719697103016038</v>
      </c>
      <c r="AL455" s="79">
        <f t="shared" si="60"/>
        <v>171.3422383670877</v>
      </c>
      <c r="AM455" s="79">
        <f>MAX(0,(AL455-Constantes!$D$13)*(1-EXP(-Constantes!$D$23)))</f>
        <v>1.25966002427977</v>
      </c>
      <c r="AN455" s="79">
        <f t="shared" si="61"/>
        <v>1.7768569953099305</v>
      </c>
      <c r="AO455" s="79">
        <f>0.0526*AH455*Observaciones!$F454^1.218</f>
        <v>0</v>
      </c>
      <c r="AP455" s="79">
        <f>AO455*Constantes!$F$29</f>
        <v>0</v>
      </c>
      <c r="AQ455" s="79">
        <f t="shared" si="62"/>
        <v>0</v>
      </c>
      <c r="AR455" s="16"/>
      <c r="AS455" s="78">
        <v>449</v>
      </c>
      <c r="AT455" s="79">
        <f>0.0526*Observaciones!$F454^2.218</f>
        <v>0</v>
      </c>
      <c r="AU455" s="79">
        <f>IF(Observaciones!$F454&gt;0.05*$AY$7,((Observaciones!$F454-0.05*$AY$7)^2)/(Observaciones!$F454+0.95*$AY$7),0)</f>
        <v>0</v>
      </c>
      <c r="AV455" s="79">
        <f>0.0526*AU455*Observaciones!$F454^1.218</f>
        <v>0</v>
      </c>
      <c r="AW455" s="30"/>
      <c r="AX455" s="30"/>
      <c r="AY455" s="110"/>
      <c r="AZ455" s="41"/>
    </row>
    <row r="456" spans="2:52" s="3" customFormat="1" x14ac:dyDescent="0.3">
      <c r="B456" s="40"/>
      <c r="C456" s="78">
        <v>450</v>
      </c>
      <c r="D456" s="136">
        <f>ETo!$I455*((1-Constantes!$D$19)*ETo!$K455+ETo!$L455)</f>
        <v>3.7686258089049285</v>
      </c>
      <c r="E456" s="79">
        <f>MIN(D456*Constantes!$D$17,0.8*(H455+Observaciones!$F455-F456-G456-Constantes!$D$14))</f>
        <v>1.8882270189652268</v>
      </c>
      <c r="F456" s="79">
        <f>IF(Observaciones!$F455&gt;0.05*Constantes!$D$18,((Observaciones!$F455-0.05*Constantes!$D$18)^2)/(Observaciones!$F455+0.95*Constantes!$D$18),0)</f>
        <v>0</v>
      </c>
      <c r="G456" s="79">
        <f>MAX(0,H455+Observaciones!$F455-F456-Constantes!$D$13)</f>
        <v>0</v>
      </c>
      <c r="H456" s="79">
        <f>H455+Observaciones!$F455-F456-E456-G456-I455</f>
        <v>22.814353426776396</v>
      </c>
      <c r="I456" s="79">
        <f>MAX(0,(H456-Constantes!$D$14)*(1-EXP(-Constantes!$D$22)))</f>
        <v>0.52166309785837484</v>
      </c>
      <c r="J456" s="79">
        <f t="shared" ref="J456:J519" si="63">J455+G456-K455</f>
        <v>158.21088474942243</v>
      </c>
      <c r="K456" s="79">
        <f>MAX(0,(J456-Constantes!$D$13)*(1-EXP(-Constantes!$D$23)))</f>
        <v>1.1302736694401565</v>
      </c>
      <c r="L456" s="79">
        <f t="shared" ref="L456:L519" si="64">F456+I456+K456</f>
        <v>1.6519367672985314</v>
      </c>
      <c r="M456" s="79">
        <f>0.0526*F456*Observaciones!$F455^1.218</f>
        <v>0</v>
      </c>
      <c r="N456" s="79">
        <f>M456*Constantes!$D$29</f>
        <v>0</v>
      </c>
      <c r="O456" s="79">
        <f t="shared" ref="O456:O519" si="65">N456*1000000/(L456/1000*10000)</f>
        <v>0</v>
      </c>
      <c r="P456" s="16"/>
      <c r="Q456" s="78">
        <v>450</v>
      </c>
      <c r="R456" s="136">
        <f>ETo!$I455*((1-Constantes!$E$19)*ETo!$K455+ETo!$L455)</f>
        <v>4.1289880251143813</v>
      </c>
      <c r="S456" s="79">
        <f>MIN(R456*Constantes!$E$17,0.8*(V455+Observaciones!$F455-T456-U456-Constantes!$D$14))</f>
        <v>2.3796661915866992</v>
      </c>
      <c r="T456" s="79">
        <f>IF(Observaciones!$F455&gt;0.05*Constantes!$E$18,((Observaciones!$F455-0.05*Constantes!$E$18)^2)/(Observaciones!$F455+0.95*Constantes!$E$18),0)</f>
        <v>0</v>
      </c>
      <c r="U456" s="79">
        <f>MAX(0,V455+Observaciones!$F455-T456-Constantes!$D$13)</f>
        <v>0</v>
      </c>
      <c r="V456" s="79">
        <f>V455+Observaciones!$F455-T456-S456-U456-W455</f>
        <v>18.204205401173436</v>
      </c>
      <c r="W456" s="79">
        <f>MAX(0,(V456-Constantes!$D$14)*(1-EXP(-Constantes!$D$22)))</f>
        <v>0.36462453190646305</v>
      </c>
      <c r="X456" s="79">
        <f t="shared" ref="X456:X519" si="66">X455+U456-Y455</f>
        <v>168.34050690763064</v>
      </c>
      <c r="Y456" s="79">
        <f>MAX(0,(X456-Constantes!$D$13)*(1-EXP(-Constantes!$D$23)))</f>
        <v>1.230083249253008</v>
      </c>
      <c r="Z456" s="79">
        <f t="shared" ref="Z456:Z519" si="67">T456+W456+Y456</f>
        <v>1.594707781159471</v>
      </c>
      <c r="AA456" s="79">
        <f>0.0526*T456*Observaciones!$F455^1.218</f>
        <v>0</v>
      </c>
      <c r="AB456" s="79">
        <f>AA456*Constantes!$E$29</f>
        <v>0</v>
      </c>
      <c r="AC456" s="79">
        <f t="shared" ref="AC456:AC519" si="68">AB456*1000000/(Z456/1000*10000)</f>
        <v>0</v>
      </c>
      <c r="AD456" s="16"/>
      <c r="AE456" s="78">
        <v>450</v>
      </c>
      <c r="AF456" s="136">
        <f>ETo!$I455*((1-Constantes!$F$19)*ETo!$K455+ETo!$L455)</f>
        <v>4.0775077085130302</v>
      </c>
      <c r="AG456" s="79">
        <f>MIN(AF456*Constantes!$F$17,0.8*(AJ455+Observaciones!$F455-AH456-AI456-Constantes!$D$14))</f>
        <v>2.1911221755361203</v>
      </c>
      <c r="AH456" s="79">
        <f>IF(Observaciones!$F455&gt;0.05*Constantes!$F$18,((Observaciones!$F455-0.05*Constantes!$F$18)^2)/(Observaciones!$F455+0.95*Constantes!$F$18),0)</f>
        <v>0</v>
      </c>
      <c r="AI456" s="79">
        <f>MAX(0,AJ455+Observaciones!$F455-AH456-Constantes!$D$13)</f>
        <v>0</v>
      </c>
      <c r="AJ456" s="79">
        <f>AJ455+Observaciones!$F455-AH456-AG456-AI456-AK455</f>
        <v>19.974923137833219</v>
      </c>
      <c r="AK456" s="79">
        <f>MAX(0,(AJ456-Constantes!$D$14)*(1-EXP(-Constantes!$D$22)))</f>
        <v>0.42494167845498382</v>
      </c>
      <c r="AL456" s="79">
        <f t="shared" ref="AL456:AL519" si="69">AL455+AI456-AM455</f>
        <v>170.08257834280792</v>
      </c>
      <c r="AM456" s="79">
        <f>MAX(0,(AL456-Constantes!$D$13)*(1-EXP(-Constantes!$D$23)))</f>
        <v>1.2472482940328986</v>
      </c>
      <c r="AN456" s="79">
        <f t="shared" ref="AN456:AN519" si="70">AH456+AK456+AM456</f>
        <v>1.6721899724878824</v>
      </c>
      <c r="AO456" s="79">
        <f>0.0526*AH456*Observaciones!$F455^1.218</f>
        <v>0</v>
      </c>
      <c r="AP456" s="79">
        <f>AO456*Constantes!$F$29</f>
        <v>0</v>
      </c>
      <c r="AQ456" s="79">
        <f t="shared" ref="AQ456:AQ519" si="71">AP456*1000000/(AN456/1000*10000)</f>
        <v>0</v>
      </c>
      <c r="AR456" s="16"/>
      <c r="AS456" s="78">
        <v>450</v>
      </c>
      <c r="AT456" s="79">
        <f>0.0526*Observaciones!$F455^2.218</f>
        <v>0</v>
      </c>
      <c r="AU456" s="79">
        <f>IF(Observaciones!$F455&gt;0.05*$AY$7,((Observaciones!$F455-0.05*$AY$7)^2)/(Observaciones!$F455+0.95*$AY$7),0)</f>
        <v>0</v>
      </c>
      <c r="AV456" s="79">
        <f>0.0526*AU456*Observaciones!$F455^1.218</f>
        <v>0</v>
      </c>
      <c r="AW456" s="30"/>
      <c r="AX456" s="30"/>
      <c r="AY456" s="110"/>
      <c r="AZ456" s="41"/>
    </row>
    <row r="457" spans="2:52" s="3" customFormat="1" x14ac:dyDescent="0.3">
      <c r="B457" s="40"/>
      <c r="C457" s="78">
        <v>451</v>
      </c>
      <c r="D457" s="136">
        <f>ETo!$I456*((1-Constantes!$D$19)*ETo!$K456+ETo!$L456)</f>
        <v>3.8014105728574235</v>
      </c>
      <c r="E457" s="79">
        <f>MIN(D457*Constantes!$D$17,0.8*(H456+Observaciones!$F456-F457-G457-Constantes!$D$14))</f>
        <v>1.9046534513691078</v>
      </c>
      <c r="F457" s="79">
        <f>IF(Observaciones!$F456&gt;0.05*Constantes!$D$18,((Observaciones!$F456-0.05*Constantes!$D$18)^2)/(Observaciones!$F456+0.95*Constantes!$D$18),0)</f>
        <v>0</v>
      </c>
      <c r="G457" s="79">
        <f>MAX(0,H456+Observaciones!$F456-F457-Constantes!$D$13)</f>
        <v>0</v>
      </c>
      <c r="H457" s="79">
        <f>H456+Observaciones!$F456-F457-E457-G457-I456</f>
        <v>20.388036877548913</v>
      </c>
      <c r="I457" s="79">
        <f>MAX(0,(H457-Constantes!$D$14)*(1-EXP(-Constantes!$D$22)))</f>
        <v>0.43901384900128615</v>
      </c>
      <c r="J457" s="79">
        <f t="shared" si="63"/>
        <v>157.08061107998228</v>
      </c>
      <c r="K457" s="79">
        <f>MAX(0,(J457-Constantes!$D$13)*(1-EXP(-Constantes!$D$23)))</f>
        <v>1.1191368137649487</v>
      </c>
      <c r="L457" s="79">
        <f t="shared" si="64"/>
        <v>1.5581506627662347</v>
      </c>
      <c r="M457" s="79">
        <f>0.0526*F457*Observaciones!$F456^1.218</f>
        <v>0</v>
      </c>
      <c r="N457" s="79">
        <f>M457*Constantes!$D$29</f>
        <v>0</v>
      </c>
      <c r="O457" s="79">
        <f t="shared" si="65"/>
        <v>0</v>
      </c>
      <c r="P457" s="16"/>
      <c r="Q457" s="78">
        <v>451</v>
      </c>
      <c r="R457" s="136">
        <f>ETo!$I456*((1-Constantes!$E$19)*ETo!$K456+ETo!$L456)</f>
        <v>4.164596601723904</v>
      </c>
      <c r="S457" s="79">
        <f>MIN(R457*Constantes!$E$17,0.8*(V456+Observaciones!$F456-T457-U457-Constantes!$D$14))</f>
        <v>2.4001885387993336</v>
      </c>
      <c r="T457" s="79">
        <f>IF(Observaciones!$F456&gt;0.05*Constantes!$E$18,((Observaciones!$F456-0.05*Constantes!$E$18)^2)/(Observaciones!$F456+0.95*Constantes!$E$18),0)</f>
        <v>0</v>
      </c>
      <c r="U457" s="79">
        <f>MAX(0,V456+Observaciones!$F456-T457-Constantes!$D$13)</f>
        <v>0</v>
      </c>
      <c r="V457" s="79">
        <f>V456+Observaciones!$F456-T457-S457-U457-W456</f>
        <v>15.439392330467639</v>
      </c>
      <c r="W457" s="79">
        <f>MAX(0,(V457-Constantes!$D$14)*(1-EXP(-Constantes!$D$22)))</f>
        <v>0.27044484888165321</v>
      </c>
      <c r="X457" s="79">
        <f t="shared" si="66"/>
        <v>167.11042365837764</v>
      </c>
      <c r="Y457" s="79">
        <f>MAX(0,(X457-Constantes!$D$13)*(1-EXP(-Constantes!$D$23)))</f>
        <v>1.2179629460151145</v>
      </c>
      <c r="Z457" s="79">
        <f t="shared" si="67"/>
        <v>1.4884077948967676</v>
      </c>
      <c r="AA457" s="79">
        <f>0.0526*T457*Observaciones!$F456^1.218</f>
        <v>0</v>
      </c>
      <c r="AB457" s="79">
        <f>AA457*Constantes!$E$29</f>
        <v>0</v>
      </c>
      <c r="AC457" s="79">
        <f t="shared" si="68"/>
        <v>0</v>
      </c>
      <c r="AD457" s="16"/>
      <c r="AE457" s="78">
        <v>451</v>
      </c>
      <c r="AF457" s="136">
        <f>ETo!$I456*((1-Constantes!$F$19)*ETo!$K456+ETo!$L456)</f>
        <v>4.1127128833144067</v>
      </c>
      <c r="AG457" s="79">
        <f>MIN(AF457*Constantes!$F$17,0.8*(AJ456+Observaciones!$F456-AH457-AI457-Constantes!$D$14))</f>
        <v>2.2100403100229955</v>
      </c>
      <c r="AH457" s="79">
        <f>IF(Observaciones!$F456&gt;0.05*Constantes!$F$18,((Observaciones!$F456-0.05*Constantes!$F$18)^2)/(Observaciones!$F456+0.95*Constantes!$F$18),0)</f>
        <v>0</v>
      </c>
      <c r="AI457" s="79">
        <f>MAX(0,AJ456+Observaciones!$F456-AH457-Constantes!$D$13)</f>
        <v>0</v>
      </c>
      <c r="AJ457" s="79">
        <f>AJ456+Observaciones!$F456-AH457-AG457-AI457-AK456</f>
        <v>17.339941149355237</v>
      </c>
      <c r="AK457" s="79">
        <f>MAX(0,(AJ457-Constantes!$D$14)*(1-EXP(-Constantes!$D$22)))</f>
        <v>0.33518451871051352</v>
      </c>
      <c r="AL457" s="79">
        <f t="shared" si="69"/>
        <v>168.83533004877503</v>
      </c>
      <c r="AM457" s="79">
        <f>MAX(0,(AL457-Constantes!$D$13)*(1-EXP(-Constantes!$D$23)))</f>
        <v>1.2349588595203937</v>
      </c>
      <c r="AN457" s="79">
        <f t="shared" si="70"/>
        <v>1.5701433782309073</v>
      </c>
      <c r="AO457" s="79">
        <f>0.0526*AH457*Observaciones!$F456^1.218</f>
        <v>0</v>
      </c>
      <c r="AP457" s="79">
        <f>AO457*Constantes!$F$29</f>
        <v>0</v>
      </c>
      <c r="AQ457" s="79">
        <f t="shared" si="71"/>
        <v>0</v>
      </c>
      <c r="AR457" s="16"/>
      <c r="AS457" s="78">
        <v>451</v>
      </c>
      <c r="AT457" s="79">
        <f>0.0526*Observaciones!$F456^2.218</f>
        <v>0</v>
      </c>
      <c r="AU457" s="79">
        <f>IF(Observaciones!$F456&gt;0.05*$AY$7,((Observaciones!$F456-0.05*$AY$7)^2)/(Observaciones!$F456+0.95*$AY$7),0)</f>
        <v>0</v>
      </c>
      <c r="AV457" s="79">
        <f>0.0526*AU457*Observaciones!$F456^1.218</f>
        <v>0</v>
      </c>
      <c r="AW457" s="30"/>
      <c r="AX457" s="30"/>
      <c r="AY457" s="110"/>
      <c r="AZ457" s="41"/>
    </row>
    <row r="458" spans="2:52" s="3" customFormat="1" x14ac:dyDescent="0.3">
      <c r="B458" s="40"/>
      <c r="C458" s="78">
        <v>452</v>
      </c>
      <c r="D458" s="136">
        <f>ETo!$I457*((1-Constantes!$D$19)*ETo!$K457+ETo!$L457)</f>
        <v>3.6797317388997675</v>
      </c>
      <c r="E458" s="79">
        <f>MIN(D458*Constantes!$D$17,0.8*(H457+Observaciones!$F457-F458-G458-Constantes!$D$14))</f>
        <v>1.8436876581157333</v>
      </c>
      <c r="F458" s="79">
        <f>IF(Observaciones!$F457&gt;0.05*Constantes!$D$18,((Observaciones!$F457-0.05*Constantes!$D$18)^2)/(Observaciones!$F457+0.95*Constantes!$D$18),0)</f>
        <v>0.92275974987209897</v>
      </c>
      <c r="G458" s="79">
        <f>MAX(0,H457+Observaciones!$F457-F458-Constantes!$D$13)</f>
        <v>0</v>
      </c>
      <c r="H458" s="79">
        <f>H457+Observaciones!$F457-F458-E458-G458-I457</f>
        <v>28.882575620559798</v>
      </c>
      <c r="I458" s="79">
        <f>MAX(0,(H458-Constantes!$D$14)*(1-EXP(-Constantes!$D$22)))</f>
        <v>0.72836902267836445</v>
      </c>
      <c r="J458" s="79">
        <f t="shared" si="63"/>
        <v>155.96147426621732</v>
      </c>
      <c r="K458" s="79">
        <f>MAX(0,(J458-Constantes!$D$13)*(1-EXP(-Constantes!$D$23)))</f>
        <v>1.108109692181301</v>
      </c>
      <c r="L458" s="79">
        <f t="shared" si="64"/>
        <v>2.7592384647317645</v>
      </c>
      <c r="M458" s="79">
        <f>0.0526*F458*Observaciones!$F457^1.218</f>
        <v>0.97078882051009019</v>
      </c>
      <c r="N458" s="79">
        <f>M458*Constantes!$D$29</f>
        <v>1.4407478670422325E-2</v>
      </c>
      <c r="O458" s="79">
        <f t="shared" si="65"/>
        <v>522.15416878884821</v>
      </c>
      <c r="P458" s="16"/>
      <c r="Q458" s="78">
        <v>452</v>
      </c>
      <c r="R458" s="136">
        <f>ETo!$I457*((1-Constantes!$E$19)*ETo!$K457+ETo!$L457)</f>
        <v>4.0332179271392112</v>
      </c>
      <c r="S458" s="79">
        <f>MIN(R458*Constantes!$E$17,0.8*(V457+Observaciones!$F457-T458-U458-Constantes!$D$14))</f>
        <v>2.324470859720813</v>
      </c>
      <c r="T458" s="79">
        <f>IF(Observaciones!$F457&gt;0.05*Constantes!$E$18,((Observaciones!$F457-0.05*Constantes!$E$18)^2)/(Observaciones!$F457+0.95*Constantes!$E$18),0)</f>
        <v>1.9772716945121748E-3</v>
      </c>
      <c r="U458" s="79">
        <f>MAX(0,V457+Observaciones!$F457-T458-Constantes!$D$13)</f>
        <v>0</v>
      </c>
      <c r="V458" s="79">
        <f>V457+Observaciones!$F457-T458-S458-U458-W457</f>
        <v>24.542499350170662</v>
      </c>
      <c r="W458" s="79">
        <f>MAX(0,(V458-Constantes!$D$14)*(1-EXP(-Constantes!$D$22)))</f>
        <v>0.58053009216274598</v>
      </c>
      <c r="X458" s="79">
        <f t="shared" si="66"/>
        <v>165.89246071236252</v>
      </c>
      <c r="Y458" s="79">
        <f>MAX(0,(X458-Constantes!$D$13)*(1-EXP(-Constantes!$D$23)))</f>
        <v>1.2059620670118552</v>
      </c>
      <c r="Z458" s="79">
        <f t="shared" si="67"/>
        <v>1.7884694308691134</v>
      </c>
      <c r="AA458" s="79">
        <f>0.0526*T458*Observaciones!$F457^1.218</f>
        <v>2.080187455520811E-3</v>
      </c>
      <c r="AB458" s="79">
        <f>AA458*Constantes!$E$29</f>
        <v>6.9543390447236171E-6</v>
      </c>
      <c r="AC458" s="79">
        <f t="shared" si="68"/>
        <v>0.38884304784254153</v>
      </c>
      <c r="AD458" s="16"/>
      <c r="AE458" s="78">
        <v>452</v>
      </c>
      <c r="AF458" s="136">
        <f>ETo!$I457*((1-Constantes!$F$19)*ETo!$K457+ETo!$L457)</f>
        <v>3.9827199002478624</v>
      </c>
      <c r="AG458" s="79">
        <f>MIN(AF458*Constantes!$F$17,0.8*(AJ457+Observaciones!$F457-AH458-AI458-Constantes!$D$14))</f>
        <v>2.1401862402767811</v>
      </c>
      <c r="AH458" s="79">
        <f>IF(Observaciones!$F457&gt;0.05*Constantes!$F$18,((Observaciones!$F457-0.05*Constantes!$F$18)^2)/(Observaciones!$F457+0.95*Constantes!$F$18),0)</f>
        <v>0.13834088539325504</v>
      </c>
      <c r="AI458" s="79">
        <f>MAX(0,AJ457+Observaciones!$F457-AH458-Constantes!$D$13)</f>
        <v>0</v>
      </c>
      <c r="AJ458" s="79">
        <f>AJ457+Observaciones!$F457-AH458-AG458-AI458-AK457</f>
        <v>26.426229504974689</v>
      </c>
      <c r="AK458" s="79">
        <f>MAX(0,(AJ458-Constantes!$D$14)*(1-EXP(-Constantes!$D$22)))</f>
        <v>0.64469685655034015</v>
      </c>
      <c r="AL458" s="79">
        <f t="shared" si="69"/>
        <v>167.60037118925464</v>
      </c>
      <c r="AM458" s="79">
        <f>MAX(0,(AL458-Constantes!$D$13)*(1-EXP(-Constantes!$D$23)))</f>
        <v>1.2227905157332557</v>
      </c>
      <c r="AN458" s="79">
        <f t="shared" si="70"/>
        <v>2.0058282576768507</v>
      </c>
      <c r="AO458" s="79">
        <f>0.0526*AH458*Observaciones!$F457^1.218</f>
        <v>0.14554144237203079</v>
      </c>
      <c r="AP458" s="79">
        <f>AO458*Constantes!$F$29</f>
        <v>1.250515208039692E-3</v>
      </c>
      <c r="AQ458" s="79">
        <f t="shared" si="71"/>
        <v>62.344081715552164</v>
      </c>
      <c r="AR458" s="16"/>
      <c r="AS458" s="78">
        <v>452</v>
      </c>
      <c r="AT458" s="79">
        <f>0.0526*Observaciones!$F457^2.218</f>
        <v>12.308977717702129</v>
      </c>
      <c r="AU458" s="79">
        <f>IF(Observaciones!$F457&gt;0.05*$AY$7,((Observaciones!$F457-0.05*$AY$7)^2)/(Observaciones!$F457+0.95*$AY$7),0)</f>
        <v>2.227679886606821</v>
      </c>
      <c r="AV458" s="79">
        <f>0.0526*AU458*Observaciones!$F457^1.218</f>
        <v>2.3436292381552621</v>
      </c>
      <c r="AW458" s="30"/>
      <c r="AX458" s="30"/>
      <c r="AY458" s="110"/>
      <c r="AZ458" s="41"/>
    </row>
    <row r="459" spans="2:52" s="3" customFormat="1" x14ac:dyDescent="0.3">
      <c r="B459" s="40"/>
      <c r="C459" s="78">
        <v>453</v>
      </c>
      <c r="D459" s="136">
        <f>ETo!$I458*((1-Constantes!$D$19)*ETo!$K458+ETo!$L458)</f>
        <v>3.7275485393687191</v>
      </c>
      <c r="E459" s="79">
        <f>MIN(D459*Constantes!$D$17,0.8*(H458+Observaciones!$F458-F459-G459-Constantes!$D$14))</f>
        <v>1.8676457211297366</v>
      </c>
      <c r="F459" s="79">
        <f>IF(Observaciones!$F458&gt;0.05*Constantes!$D$18,((Observaciones!$F458-0.05*Constantes!$D$18)^2)/(Observaciones!$F458+0.95*Constantes!$D$18),0)</f>
        <v>0</v>
      </c>
      <c r="G459" s="79">
        <f>MAX(0,H458+Observaciones!$F458-F459-Constantes!$D$13)</f>
        <v>0</v>
      </c>
      <c r="H459" s="79">
        <f>H458+Observaciones!$F458-F459-E459-G459-I458</f>
        <v>26.286560876751697</v>
      </c>
      <c r="I459" s="79">
        <f>MAX(0,(H459-Constantes!$D$14)*(1-EXP(-Constantes!$D$22)))</f>
        <v>0.6399392303390341</v>
      </c>
      <c r="J459" s="79">
        <f t="shared" si="63"/>
        <v>154.85336457403602</v>
      </c>
      <c r="K459" s="79">
        <f>MAX(0,(J459-Constantes!$D$13)*(1-EXP(-Constantes!$D$23)))</f>
        <v>1.0971912234530727</v>
      </c>
      <c r="L459" s="79">
        <f t="shared" si="64"/>
        <v>1.7371304537921068</v>
      </c>
      <c r="M459" s="79">
        <f>0.0526*F459*Observaciones!$F458^1.218</f>
        <v>0</v>
      </c>
      <c r="N459" s="79">
        <f>M459*Constantes!$D$29</f>
        <v>0</v>
      </c>
      <c r="O459" s="79">
        <f t="shared" si="65"/>
        <v>0</v>
      </c>
      <c r="P459" s="16"/>
      <c r="Q459" s="78">
        <v>453</v>
      </c>
      <c r="R459" s="136">
        <f>ETo!$I458*((1-Constantes!$E$19)*ETo!$K458+ETo!$L458)</f>
        <v>4.0851786279915681</v>
      </c>
      <c r="S459" s="79">
        <f>MIN(R459*Constantes!$E$17,0.8*(V458+Observaciones!$F458-T459-U459-Constantes!$D$14))</f>
        <v>2.3544174525317909</v>
      </c>
      <c r="T459" s="79">
        <f>IF(Observaciones!$F458&gt;0.05*Constantes!$E$18,((Observaciones!$F458-0.05*Constantes!$E$18)^2)/(Observaciones!$F458+0.95*Constantes!$E$18),0)</f>
        <v>0</v>
      </c>
      <c r="U459" s="79">
        <f>MAX(0,V458+Observaciones!$F458-T459-Constantes!$D$13)</f>
        <v>0</v>
      </c>
      <c r="V459" s="79">
        <f>V458+Observaciones!$F458-T459-S459-U459-W458</f>
        <v>21.607551805476124</v>
      </c>
      <c r="W459" s="79">
        <f>MAX(0,(V459-Constantes!$D$14)*(1-EXP(-Constantes!$D$22)))</f>
        <v>0.48055500437743925</v>
      </c>
      <c r="X459" s="79">
        <f t="shared" si="66"/>
        <v>164.68649864535067</v>
      </c>
      <c r="Y459" s="79">
        <f>MAX(0,(X459-Constantes!$D$13)*(1-EXP(-Constantes!$D$23)))</f>
        <v>1.1940794355278017</v>
      </c>
      <c r="Z459" s="79">
        <f t="shared" si="67"/>
        <v>1.6746344399052409</v>
      </c>
      <c r="AA459" s="79">
        <f>0.0526*T459*Observaciones!$F458^1.218</f>
        <v>0</v>
      </c>
      <c r="AB459" s="79">
        <f>AA459*Constantes!$E$29</f>
        <v>0</v>
      </c>
      <c r="AC459" s="79">
        <f t="shared" si="68"/>
        <v>0</v>
      </c>
      <c r="AD459" s="16"/>
      <c r="AE459" s="78">
        <v>453</v>
      </c>
      <c r="AF459" s="136">
        <f>ETo!$I458*((1-Constantes!$F$19)*ETo!$K458+ETo!$L458)</f>
        <v>4.0340886153311617</v>
      </c>
      <c r="AG459" s="79">
        <f>MIN(AF459*Constantes!$F$17,0.8*(AJ458+Observaciones!$F458-AH459-AI459-Constantes!$D$14))</f>
        <v>2.1677901441303096</v>
      </c>
      <c r="AH459" s="79">
        <f>IF(Observaciones!$F458&gt;0.05*Constantes!$F$18,((Observaciones!$F458-0.05*Constantes!$F$18)^2)/(Observaciones!$F458+0.95*Constantes!$F$18),0)</f>
        <v>0</v>
      </c>
      <c r="AI459" s="79">
        <f>MAX(0,AJ458+Observaciones!$F458-AH459-Constantes!$D$13)</f>
        <v>0</v>
      </c>
      <c r="AJ459" s="79">
        <f>AJ458+Observaciones!$F458-AH459-AG459-AI459-AK458</f>
        <v>23.613742504294038</v>
      </c>
      <c r="AK459" s="79">
        <f>MAX(0,(AJ459-Constantes!$D$14)*(1-EXP(-Constantes!$D$22)))</f>
        <v>0.54889322445600686</v>
      </c>
      <c r="AL459" s="79">
        <f t="shared" si="69"/>
        <v>166.37758067352138</v>
      </c>
      <c r="AM459" s="79">
        <f>MAX(0,(AL459-Constantes!$D$13)*(1-EXP(-Constantes!$D$23)))</f>
        <v>1.2107420695357258</v>
      </c>
      <c r="AN459" s="79">
        <f t="shared" si="70"/>
        <v>1.7596352939917326</v>
      </c>
      <c r="AO459" s="79">
        <f>0.0526*AH459*Observaciones!$F458^1.218</f>
        <v>0</v>
      </c>
      <c r="AP459" s="79">
        <f>AO459*Constantes!$F$29</f>
        <v>0</v>
      </c>
      <c r="AQ459" s="79">
        <f t="shared" si="71"/>
        <v>0</v>
      </c>
      <c r="AR459" s="16"/>
      <c r="AS459" s="78">
        <v>453</v>
      </c>
      <c r="AT459" s="79">
        <f>0.0526*Observaciones!$F458^2.218</f>
        <v>0</v>
      </c>
      <c r="AU459" s="79">
        <f>IF(Observaciones!$F458&gt;0.05*$AY$7,((Observaciones!$F458-0.05*$AY$7)^2)/(Observaciones!$F458+0.95*$AY$7),0)</f>
        <v>0</v>
      </c>
      <c r="AV459" s="79">
        <f>0.0526*AU459*Observaciones!$F458^1.218</f>
        <v>0</v>
      </c>
      <c r="AW459" s="30"/>
      <c r="AX459" s="30"/>
      <c r="AY459" s="110"/>
      <c r="AZ459" s="41"/>
    </row>
    <row r="460" spans="2:52" s="3" customFormat="1" x14ac:dyDescent="0.3">
      <c r="B460" s="40"/>
      <c r="C460" s="78">
        <v>454</v>
      </c>
      <c r="D460" s="136">
        <f>ETo!$I459*((1-Constantes!$D$19)*ETo!$K459+ETo!$L459)</f>
        <v>3.6182335638112191</v>
      </c>
      <c r="E460" s="79">
        <f>MIN(D460*Constantes!$D$17,0.8*(H459+Observaciones!$F459-F460-G460-Constantes!$D$14))</f>
        <v>1.8128746982445612</v>
      </c>
      <c r="F460" s="79">
        <f>IF(Observaciones!$F459&gt;0.05*Constantes!$D$18,((Observaciones!$F459-0.05*Constantes!$D$18)^2)/(Observaciones!$F459+0.95*Constantes!$D$18),0)</f>
        <v>0</v>
      </c>
      <c r="G460" s="79">
        <f>MAX(0,H459+Observaciones!$F459-F460-Constantes!$D$13)</f>
        <v>0</v>
      </c>
      <c r="H460" s="79">
        <f>H459+Observaciones!$F459-F460-E460-G460-I459</f>
        <v>25.533746948168101</v>
      </c>
      <c r="I460" s="79">
        <f>MAX(0,(H460-Constantes!$D$14)*(1-EXP(-Constantes!$D$22)))</f>
        <v>0.61429562429496765</v>
      </c>
      <c r="J460" s="79">
        <f t="shared" si="63"/>
        <v>153.75617335058294</v>
      </c>
      <c r="K460" s="79">
        <f>MAX(0,(J460-Constantes!$D$13)*(1-EXP(-Constantes!$D$23)))</f>
        <v>1.0863803369978002</v>
      </c>
      <c r="L460" s="79">
        <f t="shared" si="64"/>
        <v>1.700675961292768</v>
      </c>
      <c r="M460" s="79">
        <f>0.0526*F460*Observaciones!$F459^1.218</f>
        <v>0</v>
      </c>
      <c r="N460" s="79">
        <f>M460*Constantes!$D$29</f>
        <v>0</v>
      </c>
      <c r="O460" s="79">
        <f t="shared" si="65"/>
        <v>0</v>
      </c>
      <c r="P460" s="16"/>
      <c r="Q460" s="78">
        <v>454</v>
      </c>
      <c r="R460" s="136">
        <f>ETo!$I459*((1-Constantes!$E$19)*ETo!$K459+ETo!$L459)</f>
        <v>3.9670536719738192</v>
      </c>
      <c r="S460" s="79">
        <f>MIN(R460*Constantes!$E$17,0.8*(V459+Observaciones!$F459-T460-U460-Constantes!$D$14))</f>
        <v>2.2863383100134942</v>
      </c>
      <c r="T460" s="79">
        <f>IF(Observaciones!$F459&gt;0.05*Constantes!$E$18,((Observaciones!$F459-0.05*Constantes!$E$18)^2)/(Observaciones!$F459+0.95*Constantes!$E$18),0)</f>
        <v>0</v>
      </c>
      <c r="U460" s="79">
        <f>MAX(0,V459+Observaciones!$F459-T460-Constantes!$D$13)</f>
        <v>0</v>
      </c>
      <c r="V460" s="79">
        <f>V459+Observaciones!$F459-T460-S460-U460-W459</f>
        <v>20.540658491085189</v>
      </c>
      <c r="W460" s="79">
        <f>MAX(0,(V460-Constantes!$D$14)*(1-EXP(-Constantes!$D$22)))</f>
        <v>0.44421270144374519</v>
      </c>
      <c r="X460" s="79">
        <f t="shared" si="66"/>
        <v>163.49241920982286</v>
      </c>
      <c r="Y460" s="79">
        <f>MAX(0,(X460-Constantes!$D$13)*(1-EXP(-Constantes!$D$23)))</f>
        <v>1.1823138864419827</v>
      </c>
      <c r="Z460" s="79">
        <f t="shared" si="67"/>
        <v>1.6265265878857278</v>
      </c>
      <c r="AA460" s="79">
        <f>0.0526*T460*Observaciones!$F459^1.218</f>
        <v>0</v>
      </c>
      <c r="AB460" s="79">
        <f>AA460*Constantes!$E$29</f>
        <v>0</v>
      </c>
      <c r="AC460" s="79">
        <f t="shared" si="68"/>
        <v>0</v>
      </c>
      <c r="AD460" s="16"/>
      <c r="AE460" s="78">
        <v>454</v>
      </c>
      <c r="AF460" s="136">
        <f>ETo!$I459*((1-Constantes!$F$19)*ETo!$K459+ETo!$L459)</f>
        <v>3.9172222279505902</v>
      </c>
      <c r="AG460" s="79">
        <f>MIN(AF460*Constantes!$F$17,0.8*(AJ459+Observaciones!$F459-AH460-AI460-Constantes!$D$14))</f>
        <v>2.104989886897259</v>
      </c>
      <c r="AH460" s="79">
        <f>IF(Observaciones!$F459&gt;0.05*Constantes!$F$18,((Observaciones!$F459-0.05*Constantes!$F$18)^2)/(Observaciones!$F459+0.95*Constantes!$F$18),0)</f>
        <v>0</v>
      </c>
      <c r="AI460" s="79">
        <f>MAX(0,AJ459+Observaciones!$F459-AH460-Constantes!$D$13)</f>
        <v>0</v>
      </c>
      <c r="AJ460" s="79">
        <f>AJ459+Observaciones!$F459-AH460-AG460-AI460-AK459</f>
        <v>22.659859392940774</v>
      </c>
      <c r="AK460" s="79">
        <f>MAX(0,(AJ460-Constantes!$D$14)*(1-EXP(-Constantes!$D$22)))</f>
        <v>0.51640046390672434</v>
      </c>
      <c r="AL460" s="79">
        <f t="shared" si="69"/>
        <v>165.16683860398567</v>
      </c>
      <c r="AM460" s="79">
        <f>MAX(0,(AL460-Constantes!$D$13)*(1-EXP(-Constantes!$D$23)))</f>
        <v>1.1988123395482968</v>
      </c>
      <c r="AN460" s="79">
        <f t="shared" si="70"/>
        <v>1.7152128034550211</v>
      </c>
      <c r="AO460" s="79">
        <f>0.0526*AH460*Observaciones!$F459^1.218</f>
        <v>0</v>
      </c>
      <c r="AP460" s="79">
        <f>AO460*Constantes!$F$29</f>
        <v>0</v>
      </c>
      <c r="AQ460" s="79">
        <f t="shared" si="71"/>
        <v>0</v>
      </c>
      <c r="AR460" s="16"/>
      <c r="AS460" s="78">
        <v>454</v>
      </c>
      <c r="AT460" s="79">
        <f>0.0526*Observaciones!$F459^2.218</f>
        <v>0.17065595668433275</v>
      </c>
      <c r="AU460" s="79">
        <f>IF(Observaciones!$F459&gt;0.05*$AY$7,((Observaciones!$F459-0.05*$AY$7)^2)/(Observaciones!$F459+0.95*$AY$7),0)</f>
        <v>0</v>
      </c>
      <c r="AV460" s="79">
        <f>0.0526*AU460*Observaciones!$F459^1.218</f>
        <v>0</v>
      </c>
      <c r="AW460" s="30"/>
      <c r="AX460" s="30"/>
      <c r="AY460" s="110"/>
      <c r="AZ460" s="41"/>
    </row>
    <row r="461" spans="2:52" s="3" customFormat="1" x14ac:dyDescent="0.3">
      <c r="B461" s="40"/>
      <c r="C461" s="78">
        <v>455</v>
      </c>
      <c r="D461" s="136">
        <f>ETo!$I460*((1-Constantes!$D$19)*ETo!$K460+ETo!$L460)</f>
        <v>3.7276907425499255</v>
      </c>
      <c r="E461" s="79">
        <f>MIN(D461*Constantes!$D$17,0.8*(H460+Observaciones!$F460-F461-G461-Constantes!$D$14))</f>
        <v>1.867716970413309</v>
      </c>
      <c r="F461" s="79">
        <f>IF(Observaciones!$F460&gt;0.05*Constantes!$D$18,((Observaciones!$F460-0.05*Constantes!$D$18)^2)/(Observaciones!$F460+0.95*Constantes!$D$18),0)</f>
        <v>0</v>
      </c>
      <c r="G461" s="79">
        <f>MAX(0,H460+Observaciones!$F460-F461-Constantes!$D$13)</f>
        <v>0</v>
      </c>
      <c r="H461" s="79">
        <f>H460+Observaciones!$F460-F461-E461-G461-I460</f>
        <v>23.051734353459825</v>
      </c>
      <c r="I461" s="79">
        <f>MAX(0,(H461-Constantes!$D$14)*(1-EXP(-Constantes!$D$22)))</f>
        <v>0.52974916366443447</v>
      </c>
      <c r="J461" s="79">
        <f t="shared" si="63"/>
        <v>152.66979301358515</v>
      </c>
      <c r="K461" s="79">
        <f>MAX(0,(J461-Constantes!$D$13)*(1-EXP(-Constantes!$D$23)))</f>
        <v>1.0756759727817242</v>
      </c>
      <c r="L461" s="79">
        <f t="shared" si="64"/>
        <v>1.6054251364461587</v>
      </c>
      <c r="M461" s="79">
        <f>0.0526*F461*Observaciones!$F460^1.218</f>
        <v>0</v>
      </c>
      <c r="N461" s="79">
        <f>M461*Constantes!$D$29</f>
        <v>0</v>
      </c>
      <c r="O461" s="79">
        <f t="shared" si="65"/>
        <v>0</v>
      </c>
      <c r="P461" s="16"/>
      <c r="Q461" s="78">
        <v>455</v>
      </c>
      <c r="R461" s="136">
        <f>ETo!$I460*((1-Constantes!$E$19)*ETo!$K460+ETo!$L460)</f>
        <v>4.0857351364993173</v>
      </c>
      <c r="S461" s="79">
        <f>MIN(R461*Constantes!$E$17,0.8*(V460+Observaciones!$F460-T461-U461-Constantes!$D$14))</f>
        <v>2.3547381859592473</v>
      </c>
      <c r="T461" s="79">
        <f>IF(Observaciones!$F460&gt;0.05*Constantes!$E$18,((Observaciones!$F460-0.05*Constantes!$E$18)^2)/(Observaciones!$F460+0.95*Constantes!$E$18),0)</f>
        <v>0</v>
      </c>
      <c r="U461" s="79">
        <f>MAX(0,V460+Observaciones!$F460-T461-Constantes!$D$13)</f>
        <v>0</v>
      </c>
      <c r="V461" s="79">
        <f>V460+Observaciones!$F460-T461-S461-U461-W460</f>
        <v>17.741707603682194</v>
      </c>
      <c r="W461" s="79">
        <f>MAX(0,(V461-Constantes!$D$14)*(1-EXP(-Constantes!$D$22)))</f>
        <v>0.34887015905973806</v>
      </c>
      <c r="X461" s="79">
        <f t="shared" si="66"/>
        <v>162.31010532338087</v>
      </c>
      <c r="Y461" s="79">
        <f>MAX(0,(X461-Constantes!$D$13)*(1-EXP(-Constantes!$D$23)))</f>
        <v>1.1706642661136417</v>
      </c>
      <c r="Z461" s="79">
        <f t="shared" si="67"/>
        <v>1.5195344251733798</v>
      </c>
      <c r="AA461" s="79">
        <f>0.0526*T461*Observaciones!$F460^1.218</f>
        <v>0</v>
      </c>
      <c r="AB461" s="79">
        <f>AA461*Constantes!$E$29</f>
        <v>0</v>
      </c>
      <c r="AC461" s="79">
        <f t="shared" si="68"/>
        <v>0</v>
      </c>
      <c r="AD461" s="16"/>
      <c r="AE461" s="78">
        <v>455</v>
      </c>
      <c r="AF461" s="136">
        <f>ETo!$I460*((1-Constantes!$F$19)*ETo!$K460+ETo!$L460)</f>
        <v>4.0345859373636905</v>
      </c>
      <c r="AG461" s="79">
        <f>MIN(AF461*Constantes!$F$17,0.8*(AJ460+Observaciones!$F460-AH461-AI461-Constantes!$D$14))</f>
        <v>2.1680573890778989</v>
      </c>
      <c r="AH461" s="79">
        <f>IF(Observaciones!$F460&gt;0.05*Constantes!$F$18,((Observaciones!$F460-0.05*Constantes!$F$18)^2)/(Observaciones!$F460+0.95*Constantes!$F$18),0)</f>
        <v>0</v>
      </c>
      <c r="AI461" s="79">
        <f>MAX(0,AJ460+Observaciones!$F460-AH461-Constantes!$D$13)</f>
        <v>0</v>
      </c>
      <c r="AJ461" s="79">
        <f>AJ460+Observaciones!$F460-AH461-AG461-AI461-AK460</f>
        <v>19.975401539956152</v>
      </c>
      <c r="AK461" s="79">
        <f>MAX(0,(AJ461-Constantes!$D$14)*(1-EXP(-Constantes!$D$22)))</f>
        <v>0.42495797458754103</v>
      </c>
      <c r="AL461" s="79">
        <f t="shared" si="69"/>
        <v>163.96802626443738</v>
      </c>
      <c r="AM461" s="79">
        <f>MAX(0,(AL461-Constantes!$D$13)*(1-EXP(-Constantes!$D$23)))</f>
        <v>1.1870001560318744</v>
      </c>
      <c r="AN461" s="79">
        <f t="shared" si="70"/>
        <v>1.6119581306194153</v>
      </c>
      <c r="AO461" s="79">
        <f>0.0526*AH461*Observaciones!$F460^1.218</f>
        <v>0</v>
      </c>
      <c r="AP461" s="79">
        <f>AO461*Constantes!$F$29</f>
        <v>0</v>
      </c>
      <c r="AQ461" s="79">
        <f t="shared" si="71"/>
        <v>0</v>
      </c>
      <c r="AR461" s="16"/>
      <c r="AS461" s="78">
        <v>455</v>
      </c>
      <c r="AT461" s="79">
        <f>0.0526*Observaciones!$F460^2.218</f>
        <v>0</v>
      </c>
      <c r="AU461" s="79">
        <f>IF(Observaciones!$F460&gt;0.05*$AY$7,((Observaciones!$F460-0.05*$AY$7)^2)/(Observaciones!$F460+0.95*$AY$7),0)</f>
        <v>0</v>
      </c>
      <c r="AV461" s="79">
        <f>0.0526*AU461*Observaciones!$F460^1.218</f>
        <v>0</v>
      </c>
      <c r="AW461" s="30"/>
      <c r="AX461" s="30"/>
      <c r="AY461" s="110"/>
      <c r="AZ461" s="41"/>
    </row>
    <row r="462" spans="2:52" s="3" customFormat="1" x14ac:dyDescent="0.3">
      <c r="B462" s="40"/>
      <c r="C462" s="78">
        <v>456</v>
      </c>
      <c r="D462" s="136">
        <f>ETo!$I461*((1-Constantes!$D$19)*ETo!$K461+ETo!$L461)</f>
        <v>3.7117066253911344</v>
      </c>
      <c r="E462" s="79">
        <f>MIN(D462*Constantes!$D$17,0.8*(H461+Observaciones!$F461-F462-G462-Constantes!$D$14))</f>
        <v>1.8597083106460752</v>
      </c>
      <c r="F462" s="79">
        <f>IF(Observaciones!$F461&gt;0.05*Constantes!$D$18,((Observaciones!$F461-0.05*Constantes!$D$18)^2)/(Observaciones!$F461+0.95*Constantes!$D$18),0)</f>
        <v>0</v>
      </c>
      <c r="G462" s="79">
        <f>MAX(0,H461+Observaciones!$F461-F462-Constantes!$D$13)</f>
        <v>0</v>
      </c>
      <c r="H462" s="79">
        <f>H461+Observaciones!$F461-F462-E462-G462-I461</f>
        <v>20.662276879149317</v>
      </c>
      <c r="I462" s="79">
        <f>MAX(0,(H462-Constantes!$D$14)*(1-EXP(-Constantes!$D$22)))</f>
        <v>0.44835547021145211</v>
      </c>
      <c r="J462" s="79">
        <f t="shared" si="63"/>
        <v>151.59411704080341</v>
      </c>
      <c r="K462" s="79">
        <f>MAX(0,(J462-Constantes!$D$13)*(1-EXP(-Constantes!$D$23)))</f>
        <v>1.0650770812158501</v>
      </c>
      <c r="L462" s="79">
        <f t="shared" si="64"/>
        <v>1.5134325514273022</v>
      </c>
      <c r="M462" s="79">
        <f>0.0526*F462*Observaciones!$F461^1.218</f>
        <v>0</v>
      </c>
      <c r="N462" s="79">
        <f>M462*Constantes!$D$29</f>
        <v>0</v>
      </c>
      <c r="O462" s="79">
        <f t="shared" si="65"/>
        <v>0</v>
      </c>
      <c r="P462" s="16"/>
      <c r="Q462" s="78">
        <v>456</v>
      </c>
      <c r="R462" s="136">
        <f>ETo!$I461*((1-Constantes!$E$19)*ETo!$K461+ETo!$L461)</f>
        <v>4.0686673503806094</v>
      </c>
      <c r="S462" s="79">
        <f>MIN(R462*Constantes!$E$17,0.8*(V461+Observaciones!$F461-T462-U462-Constantes!$D$14))</f>
        <v>2.344901481821362</v>
      </c>
      <c r="T462" s="79">
        <f>IF(Observaciones!$F461&gt;0.05*Constantes!$E$18,((Observaciones!$F461-0.05*Constantes!$E$18)^2)/(Observaciones!$F461+0.95*Constantes!$E$18),0)</f>
        <v>0</v>
      </c>
      <c r="U462" s="79">
        <f>MAX(0,V461+Observaciones!$F461-T462-Constantes!$D$13)</f>
        <v>0</v>
      </c>
      <c r="V462" s="79">
        <f>V461+Observaciones!$F461-T462-S462-U462-W461</f>
        <v>15.047935962801095</v>
      </c>
      <c r="W462" s="79">
        <f>MAX(0,(V462-Constantes!$D$14)*(1-EXP(-Constantes!$D$22)))</f>
        <v>0.25711040793318535</v>
      </c>
      <c r="X462" s="79">
        <f t="shared" si="66"/>
        <v>161.13944105726722</v>
      </c>
      <c r="Y462" s="79">
        <f>MAX(0,(X462-Constantes!$D$13)*(1-EXP(-Constantes!$D$23)))</f>
        <v>1.1591294322691195</v>
      </c>
      <c r="Z462" s="79">
        <f t="shared" si="67"/>
        <v>1.4162398402023049</v>
      </c>
      <c r="AA462" s="79">
        <f>0.0526*T462*Observaciones!$F461^1.218</f>
        <v>0</v>
      </c>
      <c r="AB462" s="79">
        <f>AA462*Constantes!$E$29</f>
        <v>0</v>
      </c>
      <c r="AC462" s="79">
        <f t="shared" si="68"/>
        <v>0</v>
      </c>
      <c r="AD462" s="16"/>
      <c r="AE462" s="78">
        <v>456</v>
      </c>
      <c r="AF462" s="136">
        <f>ETo!$I461*((1-Constantes!$F$19)*ETo!$K461+ETo!$L461)</f>
        <v>4.0176729610963982</v>
      </c>
      <c r="AG462" s="79">
        <f>MIN(AF462*Constantes!$F$17,0.8*(AJ461+Observaciones!$F461-AH462-AI462-Constantes!$D$14))</f>
        <v>2.1589688967922287</v>
      </c>
      <c r="AH462" s="79">
        <f>IF(Observaciones!$F461&gt;0.05*Constantes!$F$18,((Observaciones!$F461-0.05*Constantes!$F$18)^2)/(Observaciones!$F461+0.95*Constantes!$F$18),0)</f>
        <v>0</v>
      </c>
      <c r="AI462" s="79">
        <f>MAX(0,AJ461+Observaciones!$F461-AH462-Constantes!$D$13)</f>
        <v>0</v>
      </c>
      <c r="AJ462" s="79">
        <f>AJ461+Observaciones!$F461-AH462-AG462-AI462-AK461</f>
        <v>17.391474668576382</v>
      </c>
      <c r="AK462" s="79">
        <f>MAX(0,(AJ462-Constantes!$D$14)*(1-EXP(-Constantes!$D$22)))</f>
        <v>0.33693993955860779</v>
      </c>
      <c r="AL462" s="79">
        <f t="shared" si="69"/>
        <v>162.78102610840551</v>
      </c>
      <c r="AM462" s="79">
        <f>MAX(0,(AL462-Constantes!$D$13)*(1-EXP(-Constantes!$D$23)))</f>
        <v>1.175304360773082</v>
      </c>
      <c r="AN462" s="79">
        <f t="shared" si="70"/>
        <v>1.5122443003316897</v>
      </c>
      <c r="AO462" s="79">
        <f>0.0526*AH462*Observaciones!$F461^1.218</f>
        <v>0</v>
      </c>
      <c r="AP462" s="79">
        <f>AO462*Constantes!$F$29</f>
        <v>0</v>
      </c>
      <c r="AQ462" s="79">
        <f t="shared" si="71"/>
        <v>0</v>
      </c>
      <c r="AR462" s="16"/>
      <c r="AS462" s="78">
        <v>456</v>
      </c>
      <c r="AT462" s="79">
        <f>0.0526*Observaciones!$F461^2.218</f>
        <v>0</v>
      </c>
      <c r="AU462" s="79">
        <f>IF(Observaciones!$F461&gt;0.05*$AY$7,((Observaciones!$F461-0.05*$AY$7)^2)/(Observaciones!$F461+0.95*$AY$7),0)</f>
        <v>0</v>
      </c>
      <c r="AV462" s="79">
        <f>0.0526*AU462*Observaciones!$F461^1.218</f>
        <v>0</v>
      </c>
      <c r="AW462" s="30"/>
      <c r="AX462" s="30"/>
      <c r="AY462" s="110"/>
      <c r="AZ462" s="41"/>
    </row>
    <row r="463" spans="2:52" s="3" customFormat="1" x14ac:dyDescent="0.3">
      <c r="B463" s="40"/>
      <c r="C463" s="78">
        <v>457</v>
      </c>
      <c r="D463" s="136">
        <f>ETo!$I462*((1-Constantes!$D$19)*ETo!$K462+ETo!$L462)</f>
        <v>3.7421886617181555</v>
      </c>
      <c r="E463" s="79">
        <f>MIN(D463*Constantes!$D$17,0.8*(H462+Observaciones!$F462-F463-G463-Constantes!$D$14))</f>
        <v>1.8749809876122412</v>
      </c>
      <c r="F463" s="79">
        <f>IF(Observaciones!$F462&gt;0.05*Constantes!$D$18,((Observaciones!$F462-0.05*Constantes!$D$18)^2)/(Observaciones!$F462+0.95*Constantes!$D$18),0)</f>
        <v>0</v>
      </c>
      <c r="G463" s="79">
        <f>MAX(0,H462+Observaciones!$F462-F463-Constantes!$D$13)</f>
        <v>0</v>
      </c>
      <c r="H463" s="79">
        <f>H462+Observaciones!$F462-F463-E463-G463-I462</f>
        <v>18.338940421325624</v>
      </c>
      <c r="I463" s="79">
        <f>MAX(0,(H463-Constantes!$D$14)*(1-EXP(-Constantes!$D$22)))</f>
        <v>0.36921410131523152</v>
      </c>
      <c r="J463" s="79">
        <f t="shared" si="63"/>
        <v>150.52903995958755</v>
      </c>
      <c r="K463" s="79">
        <f>MAX(0,(J463-Constantes!$D$13)*(1-EXP(-Constantes!$D$23)))</f>
        <v>1.0545826230530337</v>
      </c>
      <c r="L463" s="79">
        <f t="shared" si="64"/>
        <v>1.4237967243682652</v>
      </c>
      <c r="M463" s="79">
        <f>0.0526*F463*Observaciones!$F462^1.218</f>
        <v>0</v>
      </c>
      <c r="N463" s="79">
        <f>M463*Constantes!$D$29</f>
        <v>0</v>
      </c>
      <c r="O463" s="79">
        <f t="shared" si="65"/>
        <v>0</v>
      </c>
      <c r="P463" s="16"/>
      <c r="Q463" s="78">
        <v>457</v>
      </c>
      <c r="R463" s="136">
        <f>ETo!$I462*((1-Constantes!$E$19)*ETo!$K462+ETo!$L462)</f>
        <v>4.1017640542423175</v>
      </c>
      <c r="S463" s="79">
        <f>MIN(R463*Constantes!$E$17,0.8*(V462+Observaciones!$F462-T463-U463-Constantes!$D$14))</f>
        <v>2.3639761574449323</v>
      </c>
      <c r="T463" s="79">
        <f>IF(Observaciones!$F462&gt;0.05*Constantes!$E$18,((Observaciones!$F462-0.05*Constantes!$E$18)^2)/(Observaciones!$F462+0.95*Constantes!$E$18),0)</f>
        <v>0</v>
      </c>
      <c r="U463" s="79">
        <f>MAX(0,V462+Observaciones!$F462-T463-Constantes!$D$13)</f>
        <v>0</v>
      </c>
      <c r="V463" s="79">
        <f>V462+Observaciones!$F462-T463-S463-U463-W462</f>
        <v>12.426849397422977</v>
      </c>
      <c r="W463" s="79">
        <f>MAX(0,(V463-Constantes!$D$14)*(1-EXP(-Constantes!$D$22)))</f>
        <v>0.16782657731063894</v>
      </c>
      <c r="X463" s="79">
        <f t="shared" si="66"/>
        <v>159.98031162499811</v>
      </c>
      <c r="Y463" s="79">
        <f>MAX(0,(X463-Constantes!$D$13)*(1-EXP(-Constantes!$D$23)))</f>
        <v>1.1477082538898506</v>
      </c>
      <c r="Z463" s="79">
        <f t="shared" si="67"/>
        <v>1.3155348312004895</v>
      </c>
      <c r="AA463" s="79">
        <f>0.0526*T463*Observaciones!$F462^1.218</f>
        <v>0</v>
      </c>
      <c r="AB463" s="79">
        <f>AA463*Constantes!$E$29</f>
        <v>0</v>
      </c>
      <c r="AC463" s="79">
        <f t="shared" si="68"/>
        <v>0</v>
      </c>
      <c r="AD463" s="16"/>
      <c r="AE463" s="78">
        <v>457</v>
      </c>
      <c r="AF463" s="136">
        <f>ETo!$I462*((1-Constantes!$F$19)*ETo!$K462+ETo!$L462)</f>
        <v>4.0503961410245806</v>
      </c>
      <c r="AG463" s="79">
        <f>MIN(AF463*Constantes!$F$17,0.8*(AJ462+Observaciones!$F462-AH463-AI463-Constantes!$D$14))</f>
        <v>2.1765532866500341</v>
      </c>
      <c r="AH463" s="79">
        <f>IF(Observaciones!$F462&gt;0.05*Constantes!$F$18,((Observaciones!$F462-0.05*Constantes!$F$18)^2)/(Observaciones!$F462+0.95*Constantes!$F$18),0)</f>
        <v>0</v>
      </c>
      <c r="AI463" s="79">
        <f>MAX(0,AJ462+Observaciones!$F462-AH463-Constantes!$D$13)</f>
        <v>0</v>
      </c>
      <c r="AJ463" s="79">
        <f>AJ462+Observaciones!$F462-AH463-AG463-AI463-AK462</f>
        <v>14.877981442367741</v>
      </c>
      <c r="AK463" s="79">
        <f>MAX(0,(AJ463-Constantes!$D$14)*(1-EXP(-Constantes!$D$22)))</f>
        <v>0.25132113305140796</v>
      </c>
      <c r="AL463" s="79">
        <f t="shared" si="69"/>
        <v>161.60572174763243</v>
      </c>
      <c r="AM463" s="79">
        <f>MAX(0,(AL463-Constantes!$D$13)*(1-EXP(-Constantes!$D$23)))</f>
        <v>1.1637238069706957</v>
      </c>
      <c r="AN463" s="79">
        <f t="shared" si="70"/>
        <v>1.4150449400221037</v>
      </c>
      <c r="AO463" s="79">
        <f>0.0526*AH463*Observaciones!$F462^1.218</f>
        <v>0</v>
      </c>
      <c r="AP463" s="79">
        <f>AO463*Constantes!$F$29</f>
        <v>0</v>
      </c>
      <c r="AQ463" s="79">
        <f t="shared" si="71"/>
        <v>0</v>
      </c>
      <c r="AR463" s="16"/>
      <c r="AS463" s="78">
        <v>457</v>
      </c>
      <c r="AT463" s="79">
        <f>0.0526*Observaciones!$F462^2.218</f>
        <v>0</v>
      </c>
      <c r="AU463" s="79">
        <f>IF(Observaciones!$F462&gt;0.05*$AY$7,((Observaciones!$F462-0.05*$AY$7)^2)/(Observaciones!$F462+0.95*$AY$7),0)</f>
        <v>0</v>
      </c>
      <c r="AV463" s="79">
        <f>0.0526*AU463*Observaciones!$F462^1.218</f>
        <v>0</v>
      </c>
      <c r="AW463" s="30"/>
      <c r="AX463" s="30"/>
      <c r="AY463" s="110"/>
      <c r="AZ463" s="41"/>
    </row>
    <row r="464" spans="2:52" s="3" customFormat="1" x14ac:dyDescent="0.3">
      <c r="B464" s="40"/>
      <c r="C464" s="78">
        <v>458</v>
      </c>
      <c r="D464" s="136">
        <f>ETo!$I463*((1-Constantes!$D$19)*ETo!$K463+ETo!$L463)</f>
        <v>3.6714120850052971</v>
      </c>
      <c r="E464" s="79">
        <f>MIN(D464*Constantes!$D$17,0.8*(H463+Observaciones!$F463-F464-G464-Constantes!$D$14))</f>
        <v>1.8395191903323682</v>
      </c>
      <c r="F464" s="79">
        <f>IF(Observaciones!$F463&gt;0.05*Constantes!$D$18,((Observaciones!$F463-0.05*Constantes!$D$18)^2)/(Observaciones!$F463+0.95*Constantes!$D$18),0)</f>
        <v>0</v>
      </c>
      <c r="G464" s="79">
        <f>MAX(0,H463+Observaciones!$F463-F464-Constantes!$D$13)</f>
        <v>0</v>
      </c>
      <c r="H464" s="79">
        <f>H463+Observaciones!$F463-F464-E464-G464-I463</f>
        <v>16.630207129678023</v>
      </c>
      <c r="I464" s="79">
        <f>MAX(0,(H464-Constantes!$D$14)*(1-EXP(-Constantes!$D$22)))</f>
        <v>0.31100837251338176</v>
      </c>
      <c r="J464" s="79">
        <f t="shared" si="63"/>
        <v>149.47445733653453</v>
      </c>
      <c r="K464" s="79">
        <f>MAX(0,(J464-Constantes!$D$13)*(1-EXP(-Constantes!$D$23)))</f>
        <v>1.044191569286081</v>
      </c>
      <c r="L464" s="79">
        <f t="shared" si="64"/>
        <v>1.3551999417994627</v>
      </c>
      <c r="M464" s="79">
        <f>0.0526*F464*Observaciones!$F463^1.218</f>
        <v>0</v>
      </c>
      <c r="N464" s="79">
        <f>M464*Constantes!$D$29</f>
        <v>0</v>
      </c>
      <c r="O464" s="79">
        <f t="shared" si="65"/>
        <v>0</v>
      </c>
      <c r="P464" s="16"/>
      <c r="Q464" s="78">
        <v>458</v>
      </c>
      <c r="R464" s="136">
        <f>ETo!$I463*((1-Constantes!$E$19)*ETo!$K463+ETo!$L463)</f>
        <v>4.0255427383802829</v>
      </c>
      <c r="S464" s="79">
        <f>MIN(R464*Constantes!$E$17,0.8*(V463+Observaciones!$F463-T464-U464-Constantes!$D$14))</f>
        <v>2.3200474060579359</v>
      </c>
      <c r="T464" s="79">
        <f>IF(Observaciones!$F463&gt;0.05*Constantes!$E$18,((Observaciones!$F463-0.05*Constantes!$E$18)^2)/(Observaciones!$F463+0.95*Constantes!$E$18),0)</f>
        <v>0</v>
      </c>
      <c r="U464" s="79">
        <f>MAX(0,V463+Observaciones!$F463-T464-Constantes!$D$13)</f>
        <v>0</v>
      </c>
      <c r="V464" s="79">
        <f>V463+Observaciones!$F463-T464-S464-U464-W463</f>
        <v>10.438975414054402</v>
      </c>
      <c r="W464" s="79">
        <f>MAX(0,(V464-Constantes!$D$14)*(1-EXP(-Constantes!$D$22)))</f>
        <v>0.10011229180231487</v>
      </c>
      <c r="X464" s="79">
        <f t="shared" si="66"/>
        <v>158.83260337110826</v>
      </c>
      <c r="Y464" s="79">
        <f>MAX(0,(X464-Constantes!$D$13)*(1-EXP(-Constantes!$D$23)))</f>
        <v>1.1363996111014656</v>
      </c>
      <c r="Z464" s="79">
        <f t="shared" si="67"/>
        <v>1.2365119029037805</v>
      </c>
      <c r="AA464" s="79">
        <f>0.0526*T464*Observaciones!$F463^1.218</f>
        <v>0</v>
      </c>
      <c r="AB464" s="79">
        <f>AA464*Constantes!$E$29</f>
        <v>0</v>
      </c>
      <c r="AC464" s="79">
        <f t="shared" si="68"/>
        <v>0</v>
      </c>
      <c r="AD464" s="16"/>
      <c r="AE464" s="78">
        <v>458</v>
      </c>
      <c r="AF464" s="136">
        <f>ETo!$I463*((1-Constantes!$F$19)*ETo!$K463+ETo!$L463)</f>
        <v>3.9749526450409993</v>
      </c>
      <c r="AG464" s="79">
        <f>MIN(AF464*Constantes!$F$17,0.8*(AJ463+Observaciones!$F463-AH464-AI464-Constantes!$D$14))</f>
        <v>2.1360123658555819</v>
      </c>
      <c r="AH464" s="79">
        <f>IF(Observaciones!$F463&gt;0.05*Constantes!$F$18,((Observaciones!$F463-0.05*Constantes!$F$18)^2)/(Observaciones!$F463+0.95*Constantes!$F$18),0)</f>
        <v>0</v>
      </c>
      <c r="AI464" s="79">
        <f>MAX(0,AJ463+Observaciones!$F463-AH464-Constantes!$D$13)</f>
        <v>0</v>
      </c>
      <c r="AJ464" s="79">
        <f>AJ463+Observaciones!$F463-AH464-AG464-AI464-AK463</f>
        <v>12.990647943460752</v>
      </c>
      <c r="AK464" s="79">
        <f>MAX(0,(AJ464-Constantes!$D$14)*(1-EXP(-Constantes!$D$22)))</f>
        <v>0.18703162553552002</v>
      </c>
      <c r="AL464" s="79">
        <f t="shared" si="69"/>
        <v>160.44199794066174</v>
      </c>
      <c r="AM464" s="79">
        <f>MAX(0,(AL464-Constantes!$D$13)*(1-EXP(-Constantes!$D$23)))</f>
        <v>1.1522573591231975</v>
      </c>
      <c r="AN464" s="79">
        <f t="shared" si="70"/>
        <v>1.3392889846587175</v>
      </c>
      <c r="AO464" s="79">
        <f>0.0526*AH464*Observaciones!$F463^1.218</f>
        <v>0</v>
      </c>
      <c r="AP464" s="79">
        <f>AO464*Constantes!$F$29</f>
        <v>0</v>
      </c>
      <c r="AQ464" s="79">
        <f t="shared" si="71"/>
        <v>0</v>
      </c>
      <c r="AR464" s="16"/>
      <c r="AS464" s="78">
        <v>458</v>
      </c>
      <c r="AT464" s="79">
        <f>0.0526*Observaciones!$F463^2.218</f>
        <v>1.1305797794095535E-2</v>
      </c>
      <c r="AU464" s="79">
        <f>IF(Observaciones!$F463&gt;0.05*$AY$7,((Observaciones!$F463-0.05*$AY$7)^2)/(Observaciones!$F463+0.95*$AY$7),0)</f>
        <v>0</v>
      </c>
      <c r="AV464" s="79">
        <f>0.0526*AU464*Observaciones!$F463^1.218</f>
        <v>0</v>
      </c>
      <c r="AW464" s="30"/>
      <c r="AX464" s="30"/>
      <c r="AY464" s="110"/>
      <c r="AZ464" s="41"/>
    </row>
    <row r="465" spans="2:52" s="3" customFormat="1" x14ac:dyDescent="0.3">
      <c r="B465" s="40"/>
      <c r="C465" s="78">
        <v>459</v>
      </c>
      <c r="D465" s="136">
        <f>ETo!$I464*((1-Constantes!$D$19)*ETo!$K464+ETo!$L464)</f>
        <v>3.6048690118705919</v>
      </c>
      <c r="E465" s="79">
        <f>MIN(D465*Constantes!$D$17,0.8*(H464+Observaciones!$F464-F465-G465-Constantes!$D$14))</f>
        <v>1.8061785417805716</v>
      </c>
      <c r="F465" s="79">
        <f>IF(Observaciones!$F464&gt;0.05*Constantes!$D$18,((Observaciones!$F464-0.05*Constantes!$D$18)^2)/(Observaciones!$F464+0.95*Constantes!$D$18),0)</f>
        <v>0</v>
      </c>
      <c r="G465" s="79">
        <f>MAX(0,H464+Observaciones!$F464-F465-Constantes!$D$13)</f>
        <v>0</v>
      </c>
      <c r="H465" s="79">
        <f>H464+Observaciones!$F464-F465-E465-G465-I464</f>
        <v>14.513020215384071</v>
      </c>
      <c r="I465" s="79">
        <f>MAX(0,(H465-Constantes!$D$14)*(1-EXP(-Constantes!$D$22)))</f>
        <v>0.23888921386025144</v>
      </c>
      <c r="J465" s="79">
        <f t="shared" si="63"/>
        <v>148.43026576724844</v>
      </c>
      <c r="K465" s="79">
        <f>MAX(0,(J465-Constantes!$D$13)*(1-EXP(-Constantes!$D$23)))</f>
        <v>1.0339029010468501</v>
      </c>
      <c r="L465" s="79">
        <f t="shared" si="64"/>
        <v>1.2727921149071015</v>
      </c>
      <c r="M465" s="79">
        <f>0.0526*F465*Observaciones!$F464^1.218</f>
        <v>0</v>
      </c>
      <c r="N465" s="79">
        <f>M465*Constantes!$D$29</f>
        <v>0</v>
      </c>
      <c r="O465" s="79">
        <f t="shared" si="65"/>
        <v>0</v>
      </c>
      <c r="P465" s="16"/>
      <c r="Q465" s="78">
        <v>459</v>
      </c>
      <c r="R465" s="136">
        <f>ETo!$I464*((1-Constantes!$E$19)*ETo!$K464+ETo!$L464)</f>
        <v>3.95380229420413</v>
      </c>
      <c r="S465" s="79">
        <f>MIN(R465*Constantes!$E$17,0.8*(V464+Observaciones!$F464-T465-U465-Constantes!$D$14))</f>
        <v>2.2787011225286506</v>
      </c>
      <c r="T465" s="79">
        <f>IF(Observaciones!$F464&gt;0.05*Constantes!$E$18,((Observaciones!$F464-0.05*Constantes!$E$18)^2)/(Observaciones!$F464+0.95*Constantes!$E$18),0)</f>
        <v>0</v>
      </c>
      <c r="U465" s="79">
        <f>MAX(0,V464+Observaciones!$F464-T465-Constantes!$D$13)</f>
        <v>0</v>
      </c>
      <c r="V465" s="79">
        <f>V464+Observaciones!$F464-T465-S465-U465-W464</f>
        <v>8.0601619997234373</v>
      </c>
      <c r="W465" s="79">
        <f>MAX(0,(V465-Constantes!$D$14)*(1-EXP(-Constantes!$D$22)))</f>
        <v>1.9081174107379896E-2</v>
      </c>
      <c r="X465" s="79">
        <f t="shared" si="66"/>
        <v>157.6962037600068</v>
      </c>
      <c r="Y465" s="79">
        <f>MAX(0,(X465-Constantes!$D$13)*(1-EXP(-Constantes!$D$23)))</f>
        <v>1.1252023950639833</v>
      </c>
      <c r="Z465" s="79">
        <f t="shared" si="67"/>
        <v>1.1442835691713633</v>
      </c>
      <c r="AA465" s="79">
        <f>0.0526*T465*Observaciones!$F464^1.218</f>
        <v>0</v>
      </c>
      <c r="AB465" s="79">
        <f>AA465*Constantes!$E$29</f>
        <v>0</v>
      </c>
      <c r="AC465" s="79">
        <f t="shared" si="68"/>
        <v>0</v>
      </c>
      <c r="AD465" s="16"/>
      <c r="AE465" s="78">
        <v>459</v>
      </c>
      <c r="AF465" s="136">
        <f>ETo!$I464*((1-Constantes!$F$19)*ETo!$K464+ETo!$L464)</f>
        <v>3.9039546824421967</v>
      </c>
      <c r="AG465" s="79">
        <f>MIN(AF465*Constantes!$F$17,0.8*(AJ464+Observaciones!$F464-AH465-AI465-Constantes!$D$14))</f>
        <v>2.0978603324594629</v>
      </c>
      <c r="AH465" s="79">
        <f>IF(Observaciones!$F464&gt;0.05*Constantes!$F$18,((Observaciones!$F464-0.05*Constantes!$F$18)^2)/(Observaciones!$F464+0.95*Constantes!$F$18),0)</f>
        <v>0</v>
      </c>
      <c r="AI465" s="79">
        <f>MAX(0,AJ464+Observaciones!$F464-AH465-Constantes!$D$13)</f>
        <v>0</v>
      </c>
      <c r="AJ465" s="79">
        <f>AJ464+Observaciones!$F464-AH465-AG465-AI465-AK464</f>
        <v>10.705755985465769</v>
      </c>
      <c r="AK465" s="79">
        <f>MAX(0,(AJ465-Constantes!$D$14)*(1-EXP(-Constantes!$D$22)))</f>
        <v>0.10919981743611341</v>
      </c>
      <c r="AL465" s="79">
        <f t="shared" si="69"/>
        <v>159.28974058153852</v>
      </c>
      <c r="AM465" s="79">
        <f>MAX(0,(AL465-Constantes!$D$13)*(1-EXP(-Constantes!$D$23)))</f>
        <v>1.1409038929174355</v>
      </c>
      <c r="AN465" s="79">
        <f t="shared" si="70"/>
        <v>1.2501037103535491</v>
      </c>
      <c r="AO465" s="79">
        <f>0.0526*AH465*Observaciones!$F464^1.218</f>
        <v>0</v>
      </c>
      <c r="AP465" s="79">
        <f>AO465*Constantes!$F$29</f>
        <v>0</v>
      </c>
      <c r="AQ465" s="79">
        <f t="shared" si="71"/>
        <v>0</v>
      </c>
      <c r="AR465" s="16"/>
      <c r="AS465" s="78">
        <v>459</v>
      </c>
      <c r="AT465" s="79">
        <f>0.0526*Observaciones!$F464^2.218</f>
        <v>0</v>
      </c>
      <c r="AU465" s="79">
        <f>IF(Observaciones!$F464&gt;0.05*$AY$7,((Observaciones!$F464-0.05*$AY$7)^2)/(Observaciones!$F464+0.95*$AY$7),0)</f>
        <v>0</v>
      </c>
      <c r="AV465" s="79">
        <f>0.0526*AU465*Observaciones!$F464^1.218</f>
        <v>0</v>
      </c>
      <c r="AW465" s="30"/>
      <c r="AX465" s="30"/>
      <c r="AY465" s="110"/>
      <c r="AZ465" s="41"/>
    </row>
    <row r="466" spans="2:52" s="3" customFormat="1" x14ac:dyDescent="0.3">
      <c r="B466" s="40"/>
      <c r="C466" s="78">
        <v>460</v>
      </c>
      <c r="D466" s="136">
        <f>ETo!$I465*((1-Constantes!$D$19)*ETo!$K465+ETo!$L465)</f>
        <v>3.5921806148742883</v>
      </c>
      <c r="E466" s="79">
        <f>MIN(D466*Constantes!$D$17,0.8*(H465+Observaciones!$F465-F466-G466-Constantes!$D$14))</f>
        <v>1.7998211650468121</v>
      </c>
      <c r="F466" s="79">
        <f>IF(Observaciones!$F465&gt;0.05*Constantes!$D$18,((Observaciones!$F465-0.05*Constantes!$D$18)^2)/(Observaciones!$F465+0.95*Constantes!$D$18),0)</f>
        <v>0</v>
      </c>
      <c r="G466" s="79">
        <f>MAX(0,H465+Observaciones!$F465-F466-Constantes!$D$13)</f>
        <v>0</v>
      </c>
      <c r="H466" s="79">
        <f>H465+Observaciones!$F465-F466-E466-G466-I465</f>
        <v>12.474309836477008</v>
      </c>
      <c r="I466" s="79">
        <f>MAX(0,(H466-Constantes!$D$14)*(1-EXP(-Constantes!$D$22)))</f>
        <v>0.16944325409565789</v>
      </c>
      <c r="J466" s="79">
        <f t="shared" si="63"/>
        <v>147.3963628662016</v>
      </c>
      <c r="K466" s="79">
        <f>MAX(0,(J466-Constantes!$D$13)*(1-EXP(-Constantes!$D$23)))</f>
        <v>1.0237156095063502</v>
      </c>
      <c r="L466" s="79">
        <f t="shared" si="64"/>
        <v>1.1931588636020081</v>
      </c>
      <c r="M466" s="79">
        <f>0.0526*F466*Observaciones!$F465^1.218</f>
        <v>0</v>
      </c>
      <c r="N466" s="79">
        <f>M466*Constantes!$D$29</f>
        <v>0</v>
      </c>
      <c r="O466" s="79">
        <f t="shared" si="65"/>
        <v>0</v>
      </c>
      <c r="P466" s="16"/>
      <c r="Q466" s="78">
        <v>460</v>
      </c>
      <c r="R466" s="136">
        <f>ETo!$I465*((1-Constantes!$E$19)*ETo!$K465+ETo!$L465)</f>
        <v>3.9403093344028806</v>
      </c>
      <c r="S466" s="79">
        <f>MIN(R466*Constantes!$E$17,0.8*(V465+Observaciones!$F465-T466-U466-Constantes!$D$14))</f>
        <v>0.44812959977874983</v>
      </c>
      <c r="T466" s="79">
        <f>IF(Observaciones!$F465&gt;0.05*Constantes!$E$18,((Observaciones!$F465-0.05*Constantes!$E$18)^2)/(Observaciones!$F465+0.95*Constantes!$E$18),0)</f>
        <v>0</v>
      </c>
      <c r="U466" s="79">
        <f>MAX(0,V465+Observaciones!$F465-T466-Constantes!$D$13)</f>
        <v>0</v>
      </c>
      <c r="V466" s="79">
        <f>V465+Observaciones!$F465-T466-S466-U466-W465</f>
        <v>7.5929512258373073</v>
      </c>
      <c r="W466" s="79">
        <f>MAX(0,(V466-Constantes!$D$14)*(1-EXP(-Constantes!$D$22)))</f>
        <v>3.1662599829544291E-3</v>
      </c>
      <c r="X466" s="79">
        <f t="shared" si="66"/>
        <v>156.57100136494282</v>
      </c>
      <c r="Y466" s="79">
        <f>MAX(0,(X466-Constantes!$D$13)*(1-EXP(-Constantes!$D$23)))</f>
        <v>1.1141155078630873</v>
      </c>
      <c r="Z466" s="79">
        <f t="shared" si="67"/>
        <v>1.1172817678460418</v>
      </c>
      <c r="AA466" s="79">
        <f>0.0526*T466*Observaciones!$F465^1.218</f>
        <v>0</v>
      </c>
      <c r="AB466" s="79">
        <f>AA466*Constantes!$E$29</f>
        <v>0</v>
      </c>
      <c r="AC466" s="79">
        <f t="shared" si="68"/>
        <v>0</v>
      </c>
      <c r="AD466" s="16"/>
      <c r="AE466" s="78">
        <v>460</v>
      </c>
      <c r="AF466" s="136">
        <f>ETo!$I465*((1-Constantes!$F$19)*ETo!$K465+ETo!$L465)</f>
        <v>3.89057666018451</v>
      </c>
      <c r="AG466" s="79">
        <f>MIN(AF466*Constantes!$F$17,0.8*(AJ465+Observaciones!$F465-AH466-AI466-Constantes!$D$14))</f>
        <v>2.0906714113514946</v>
      </c>
      <c r="AH466" s="79">
        <f>IF(Observaciones!$F465&gt;0.05*Constantes!$F$18,((Observaciones!$F465-0.05*Constantes!$F$18)^2)/(Observaciones!$F465+0.95*Constantes!$F$18),0)</f>
        <v>0</v>
      </c>
      <c r="AI466" s="79">
        <f>MAX(0,AJ465+Observaciones!$F465-AH466-Constantes!$D$13)</f>
        <v>0</v>
      </c>
      <c r="AJ466" s="79">
        <f>AJ465+Observaciones!$F465-AH466-AG466-AI466-AK465</f>
        <v>8.5058847566781601</v>
      </c>
      <c r="AK466" s="79">
        <f>MAX(0,(AJ466-Constantes!$D$14)*(1-EXP(-Constantes!$D$22)))</f>
        <v>3.4264127490996568E-2</v>
      </c>
      <c r="AL466" s="79">
        <f t="shared" si="69"/>
        <v>158.14883668862109</v>
      </c>
      <c r="AM466" s="79">
        <f>MAX(0,(AL466-Constantes!$D$13)*(1-EXP(-Constantes!$D$23)))</f>
        <v>1.1296622951183841</v>
      </c>
      <c r="AN466" s="79">
        <f t="shared" si="70"/>
        <v>1.1639264226093806</v>
      </c>
      <c r="AO466" s="79">
        <f>0.0526*AH466*Observaciones!$F465^1.218</f>
        <v>0</v>
      </c>
      <c r="AP466" s="79">
        <f>AO466*Constantes!$F$29</f>
        <v>0</v>
      </c>
      <c r="AQ466" s="79">
        <f t="shared" si="71"/>
        <v>0</v>
      </c>
      <c r="AR466" s="16"/>
      <c r="AS466" s="78">
        <v>460</v>
      </c>
      <c r="AT466" s="79">
        <f>0.0526*Observaciones!$F465^2.218</f>
        <v>0</v>
      </c>
      <c r="AU466" s="79">
        <f>IF(Observaciones!$F465&gt;0.05*$AY$7,((Observaciones!$F465-0.05*$AY$7)^2)/(Observaciones!$F465+0.95*$AY$7),0)</f>
        <v>0</v>
      </c>
      <c r="AV466" s="79">
        <f>0.0526*AU466*Observaciones!$F465^1.218</f>
        <v>0</v>
      </c>
      <c r="AW466" s="30"/>
      <c r="AX466" s="30"/>
      <c r="AY466" s="110"/>
      <c r="AZ466" s="41"/>
    </row>
    <row r="467" spans="2:52" s="3" customFormat="1" x14ac:dyDescent="0.3">
      <c r="B467" s="40"/>
      <c r="C467" s="78">
        <v>461</v>
      </c>
      <c r="D467" s="136">
        <f>ETo!$I466*((1-Constantes!$D$19)*ETo!$K466+ETo!$L466)</f>
        <v>3.4122420812625727</v>
      </c>
      <c r="E467" s="79">
        <f>MIN(D467*Constantes!$D$17,0.8*(H466+Observaciones!$F466-F467-G467-Constantes!$D$14))</f>
        <v>1.7096650131370656</v>
      </c>
      <c r="F467" s="79">
        <f>IF(Observaciones!$F466&gt;0.05*Constantes!$D$18,((Observaciones!$F466-0.05*Constantes!$D$18)^2)/(Observaciones!$F466+0.95*Constantes!$D$18),0)</f>
        <v>0</v>
      </c>
      <c r="G467" s="79">
        <f>MAX(0,H466+Observaciones!$F466-F467-Constantes!$D$13)</f>
        <v>0</v>
      </c>
      <c r="H467" s="79">
        <f>H466+Observaciones!$F466-F467-E467-G467-I466</f>
        <v>10.595201569244285</v>
      </c>
      <c r="I467" s="79">
        <f>MAX(0,(H467-Constantes!$D$14)*(1-EXP(-Constantes!$D$22)))</f>
        <v>0.10543392816603905</v>
      </c>
      <c r="J467" s="79">
        <f t="shared" si="63"/>
        <v>146.37264725669525</v>
      </c>
      <c r="K467" s="79">
        <f>MAX(0,(J467-Constantes!$D$13)*(1-EXP(-Constantes!$D$23)))</f>
        <v>1.0136286957758227</v>
      </c>
      <c r="L467" s="79">
        <f t="shared" si="64"/>
        <v>1.1190626239418617</v>
      </c>
      <c r="M467" s="79">
        <f>0.0526*F467*Observaciones!$F466^1.218</f>
        <v>0</v>
      </c>
      <c r="N467" s="79">
        <f>M467*Constantes!$D$29</f>
        <v>0</v>
      </c>
      <c r="O467" s="79">
        <f t="shared" si="65"/>
        <v>0</v>
      </c>
      <c r="P467" s="16"/>
      <c r="Q467" s="78">
        <v>461</v>
      </c>
      <c r="R467" s="136">
        <f>ETo!$I466*((1-Constantes!$E$19)*ETo!$K466+ETo!$L466)</f>
        <v>3.7453532054207375</v>
      </c>
      <c r="S467" s="79">
        <f>MIN(R467*Constantes!$E$17,0.8*(V466+Observaciones!$F466-T467-U467-Constantes!$D$14))</f>
        <v>7.4360980669845853E-2</v>
      </c>
      <c r="T467" s="79">
        <f>IF(Observaciones!$F466&gt;0.05*Constantes!$E$18,((Observaciones!$F466-0.05*Constantes!$E$18)^2)/(Observaciones!$F466+0.95*Constantes!$E$18),0)</f>
        <v>0</v>
      </c>
      <c r="U467" s="79">
        <f>MAX(0,V466+Observaciones!$F466-T467-Constantes!$D$13)</f>
        <v>0</v>
      </c>
      <c r="V467" s="79">
        <f>V466+Observaciones!$F466-T467-S467-U467-W466</f>
        <v>7.5154239851845066</v>
      </c>
      <c r="W467" s="79">
        <f>MAX(0,(V467-Constantes!$D$14)*(1-EXP(-Constantes!$D$22)))</f>
        <v>5.2539755799308765E-4</v>
      </c>
      <c r="X467" s="79">
        <f t="shared" si="66"/>
        <v>155.45688585707973</v>
      </c>
      <c r="Y467" s="79">
        <f>MAX(0,(X467-Constantes!$D$13)*(1-EXP(-Constantes!$D$23)))</f>
        <v>1.1031378624024726</v>
      </c>
      <c r="Z467" s="79">
        <f t="shared" si="67"/>
        <v>1.1036632599604657</v>
      </c>
      <c r="AA467" s="79">
        <f>0.0526*T467*Observaciones!$F466^1.218</f>
        <v>0</v>
      </c>
      <c r="AB467" s="79">
        <f>AA467*Constantes!$E$29</f>
        <v>0</v>
      </c>
      <c r="AC467" s="79">
        <f t="shared" si="68"/>
        <v>0</v>
      </c>
      <c r="AD467" s="16"/>
      <c r="AE467" s="78">
        <v>461</v>
      </c>
      <c r="AF467" s="136">
        <f>ETo!$I466*((1-Constantes!$F$19)*ETo!$K466+ETo!$L466)</f>
        <v>3.697765901969571</v>
      </c>
      <c r="AG467" s="79">
        <f>MIN(AF467*Constantes!$F$17,0.8*(AJ466+Observaciones!$F466-AH467-AI467-Constantes!$D$14))</f>
        <v>0.80470780534252817</v>
      </c>
      <c r="AH467" s="79">
        <f>IF(Observaciones!$F466&gt;0.05*Constantes!$F$18,((Observaciones!$F466-0.05*Constantes!$F$18)^2)/(Observaciones!$F466+0.95*Constantes!$F$18),0)</f>
        <v>0</v>
      </c>
      <c r="AI467" s="79">
        <f>MAX(0,AJ466+Observaciones!$F466-AH467-Constantes!$D$13)</f>
        <v>0</v>
      </c>
      <c r="AJ467" s="79">
        <f>AJ466+Observaciones!$F466-AH467-AG467-AI467-AK466</f>
        <v>7.6669128238446351</v>
      </c>
      <c r="AK467" s="79">
        <f>MAX(0,(AJ467-Constantes!$D$14)*(1-EXP(-Constantes!$D$22)))</f>
        <v>5.6856635296688397E-3</v>
      </c>
      <c r="AL467" s="79">
        <f t="shared" si="69"/>
        <v>157.01917439350271</v>
      </c>
      <c r="AM467" s="79">
        <f>MAX(0,(AL467-Constantes!$D$13)*(1-EXP(-Constantes!$D$23)))</f>
        <v>1.1185314634599868</v>
      </c>
      <c r="AN467" s="79">
        <f t="shared" si="70"/>
        <v>1.1242171269896557</v>
      </c>
      <c r="AO467" s="79">
        <f>0.0526*AH467*Observaciones!$F466^1.218</f>
        <v>0</v>
      </c>
      <c r="AP467" s="79">
        <f>AO467*Constantes!$F$29</f>
        <v>0</v>
      </c>
      <c r="AQ467" s="79">
        <f t="shared" si="71"/>
        <v>0</v>
      </c>
      <c r="AR467" s="16"/>
      <c r="AS467" s="78">
        <v>461</v>
      </c>
      <c r="AT467" s="79">
        <f>0.0526*Observaciones!$F466^2.218</f>
        <v>0</v>
      </c>
      <c r="AU467" s="79">
        <f>IF(Observaciones!$F466&gt;0.05*$AY$7,((Observaciones!$F466-0.05*$AY$7)^2)/(Observaciones!$F466+0.95*$AY$7),0)</f>
        <v>0</v>
      </c>
      <c r="AV467" s="79">
        <f>0.0526*AU467*Observaciones!$F466^1.218</f>
        <v>0</v>
      </c>
      <c r="AW467" s="30"/>
      <c r="AX467" s="30"/>
      <c r="AY467" s="110"/>
      <c r="AZ467" s="41"/>
    </row>
    <row r="468" spans="2:52" s="3" customFormat="1" x14ac:dyDescent="0.3">
      <c r="B468" s="40"/>
      <c r="C468" s="78">
        <v>462</v>
      </c>
      <c r="D468" s="136">
        <f>ETo!$I467*((1-Constantes!$D$19)*ETo!$K467+ETo!$L467)</f>
        <v>3.4337493556481316</v>
      </c>
      <c r="E468" s="79">
        <f>MIN(D468*Constantes!$D$17,0.8*(H467+Observaciones!$F467-F468-G468-Constantes!$D$14))</f>
        <v>1.7204409878977203</v>
      </c>
      <c r="F468" s="79">
        <f>IF(Observaciones!$F467&gt;0.05*Constantes!$D$18,((Observaciones!$F467-0.05*Constantes!$D$18)^2)/(Observaciones!$F467+0.95*Constantes!$D$18),0)</f>
        <v>0</v>
      </c>
      <c r="G468" s="79">
        <f>MAX(0,H467+Observaciones!$F467-F468-Constantes!$D$13)</f>
        <v>0</v>
      </c>
      <c r="H468" s="79">
        <f>H467+Observaciones!$F467-F468-E468-G468-I467</f>
        <v>8.9693266531805236</v>
      </c>
      <c r="I468" s="79">
        <f>MAX(0,(H468-Constantes!$D$14)*(1-EXP(-Constantes!$D$22)))</f>
        <v>5.0050659815898825E-2</v>
      </c>
      <c r="J468" s="79">
        <f t="shared" si="63"/>
        <v>145.35901856091942</v>
      </c>
      <c r="K468" s="79">
        <f>MAX(0,(J468-Constantes!$D$13)*(1-EXP(-Constantes!$D$23)))</f>
        <v>1.0036411708087978</v>
      </c>
      <c r="L468" s="79">
        <f t="shared" si="64"/>
        <v>1.0536918306246965</v>
      </c>
      <c r="M468" s="79">
        <f>0.0526*F468*Observaciones!$F467^1.218</f>
        <v>0</v>
      </c>
      <c r="N468" s="79">
        <f>M468*Constantes!$D$29</f>
        <v>0</v>
      </c>
      <c r="O468" s="79">
        <f t="shared" si="65"/>
        <v>0</v>
      </c>
      <c r="P468" s="16"/>
      <c r="Q468" s="78">
        <v>462</v>
      </c>
      <c r="R468" s="136">
        <f>ETo!$I467*((1-Constantes!$E$19)*ETo!$K467+ETo!$L467)</f>
        <v>3.7690503053607598</v>
      </c>
      <c r="S468" s="79">
        <f>MIN(R468*Constantes!$E$17,0.8*(V467+Observaciones!$F467-T468-U468-Constantes!$D$14))</f>
        <v>0.17233918814760543</v>
      </c>
      <c r="T468" s="79">
        <f>IF(Observaciones!$F467&gt;0.05*Constantes!$E$18,((Observaciones!$F467-0.05*Constantes!$E$18)^2)/(Observaciones!$F467+0.95*Constantes!$E$18),0)</f>
        <v>0</v>
      </c>
      <c r="U468" s="79">
        <f>MAX(0,V467+Observaciones!$F467-T468-Constantes!$D$13)</f>
        <v>0</v>
      </c>
      <c r="V468" s="79">
        <f>V467+Observaciones!$F467-T468-S468-U468-W467</f>
        <v>7.5425593994789084</v>
      </c>
      <c r="W468" s="79">
        <f>MAX(0,(V468-Constantes!$D$14)*(1-EXP(-Constantes!$D$22)))</f>
        <v>1.4497293850056338E-3</v>
      </c>
      <c r="X468" s="79">
        <f t="shared" si="66"/>
        <v>154.35374799467726</v>
      </c>
      <c r="Y468" s="79">
        <f>MAX(0,(X468-Constantes!$D$13)*(1-EXP(-Constantes!$D$23)))</f>
        <v>1.0922683822972528</v>
      </c>
      <c r="Z468" s="79">
        <f t="shared" si="67"/>
        <v>1.0937181116822583</v>
      </c>
      <c r="AA468" s="79">
        <f>0.0526*T468*Observaciones!$F467^1.218</f>
        <v>0</v>
      </c>
      <c r="AB468" s="79">
        <f>AA468*Constantes!$E$29</f>
        <v>0</v>
      </c>
      <c r="AC468" s="79">
        <f t="shared" si="68"/>
        <v>0</v>
      </c>
      <c r="AD468" s="16"/>
      <c r="AE468" s="78">
        <v>462</v>
      </c>
      <c r="AF468" s="136">
        <f>ETo!$I467*((1-Constantes!$F$19)*ETo!$K467+ETo!$L467)</f>
        <v>3.7211501696875269</v>
      </c>
      <c r="AG468" s="79">
        <f>MIN(AF468*Constantes!$F$17,0.8*(AJ467+Observaciones!$F467-AH468-AI468-Constantes!$D$14))</f>
        <v>0.29353025907570823</v>
      </c>
      <c r="AH468" s="79">
        <f>IF(Observaciones!$F467&gt;0.05*Constantes!$F$18,((Observaciones!$F467-0.05*Constantes!$F$18)^2)/(Observaciones!$F467+0.95*Constantes!$F$18),0)</f>
        <v>0</v>
      </c>
      <c r="AI468" s="79">
        <f>MAX(0,AJ467+Observaciones!$F467-AH468-Constantes!$D$13)</f>
        <v>0</v>
      </c>
      <c r="AJ468" s="79">
        <f>AJ467+Observaciones!$F467-AH468-AG468-AI468-AK467</f>
        <v>7.5676969012392581</v>
      </c>
      <c r="AK468" s="79">
        <f>MAX(0,(AJ468-Constantes!$D$14)*(1-EXP(-Constantes!$D$22)))</f>
        <v>2.3060049766212998E-3</v>
      </c>
      <c r="AL468" s="79">
        <f t="shared" si="69"/>
        <v>155.90064293004272</v>
      </c>
      <c r="AM468" s="79">
        <f>MAX(0,(AL468-Constantes!$D$13)*(1-EXP(-Constantes!$D$23)))</f>
        <v>1.107510306537077</v>
      </c>
      <c r="AN468" s="79">
        <f t="shared" si="70"/>
        <v>1.1098163115136983</v>
      </c>
      <c r="AO468" s="79">
        <f>0.0526*AH468*Observaciones!$F467^1.218</f>
        <v>0</v>
      </c>
      <c r="AP468" s="79">
        <f>AO468*Constantes!$F$29</f>
        <v>0</v>
      </c>
      <c r="AQ468" s="79">
        <f t="shared" si="71"/>
        <v>0</v>
      </c>
      <c r="AR468" s="16"/>
      <c r="AS468" s="78">
        <v>462</v>
      </c>
      <c r="AT468" s="79">
        <f>0.0526*Observaciones!$F467^2.218</f>
        <v>1.4813929535417848E-3</v>
      </c>
      <c r="AU468" s="79">
        <f>IF(Observaciones!$F467&gt;0.05*$AY$7,((Observaciones!$F467-0.05*$AY$7)^2)/(Observaciones!$F467+0.95*$AY$7),0)</f>
        <v>0</v>
      </c>
      <c r="AV468" s="79">
        <f>0.0526*AU468*Observaciones!$F467^1.218</f>
        <v>0</v>
      </c>
      <c r="AW468" s="30"/>
      <c r="AX468" s="30"/>
      <c r="AY468" s="110"/>
      <c r="AZ468" s="41"/>
    </row>
    <row r="469" spans="2:52" s="3" customFormat="1" x14ac:dyDescent="0.3">
      <c r="B469" s="40"/>
      <c r="C469" s="78">
        <v>463</v>
      </c>
      <c r="D469" s="136">
        <f>ETo!$I468*((1-Constantes!$D$19)*ETo!$K468+ETo!$L468)</f>
        <v>3.4322879118010219</v>
      </c>
      <c r="E469" s="79">
        <f>MIN(D469*Constantes!$D$17,0.8*(H468+Observaciones!$F468-F469-G469-Constantes!$D$14))</f>
        <v>1.1754613225444188</v>
      </c>
      <c r="F469" s="79">
        <f>IF(Observaciones!$F468&gt;0.05*Constantes!$D$18,((Observaciones!$F468-0.05*Constantes!$D$18)^2)/(Observaciones!$F468+0.95*Constantes!$D$18),0)</f>
        <v>0</v>
      </c>
      <c r="G469" s="79">
        <f>MAX(0,H468+Observaciones!$F468-F469-Constantes!$D$13)</f>
        <v>0</v>
      </c>
      <c r="H469" s="79">
        <f>H468+Observaciones!$F468-F469-E469-G469-I468</f>
        <v>7.743814670820206</v>
      </c>
      <c r="I469" s="79">
        <f>MAX(0,(H469-Constantes!$D$14)*(1-EXP(-Constantes!$D$22)))</f>
        <v>8.3052227501165428E-3</v>
      </c>
      <c r="J469" s="79">
        <f t="shared" si="63"/>
        <v>144.35537739011062</v>
      </c>
      <c r="K469" s="79">
        <f>MAX(0,(J469-Constantes!$D$13)*(1-EXP(-Constantes!$D$23)))</f>
        <v>0.99375205530411603</v>
      </c>
      <c r="L469" s="79">
        <f t="shared" si="64"/>
        <v>1.0020572780542325</v>
      </c>
      <c r="M469" s="79">
        <f>0.0526*F469*Observaciones!$F468^1.218</f>
        <v>0</v>
      </c>
      <c r="N469" s="79">
        <f>M469*Constantes!$D$29</f>
        <v>0</v>
      </c>
      <c r="O469" s="79">
        <f t="shared" si="65"/>
        <v>0</v>
      </c>
      <c r="P469" s="16"/>
      <c r="Q469" s="78">
        <v>463</v>
      </c>
      <c r="R469" s="136">
        <f>ETo!$I468*((1-Constantes!$E$19)*ETo!$K468+ETo!$L468)</f>
        <v>3.7677697313015894</v>
      </c>
      <c r="S469" s="79">
        <f>MIN(R469*Constantes!$E$17,0.8*(V468+Observaciones!$F468-T469-U469-Constantes!$D$14))</f>
        <v>3.4047519583126733E-2</v>
      </c>
      <c r="T469" s="79">
        <f>IF(Observaciones!$F468&gt;0.05*Constantes!$E$18,((Observaciones!$F468-0.05*Constantes!$E$18)^2)/(Observaciones!$F468+0.95*Constantes!$E$18),0)</f>
        <v>0</v>
      </c>
      <c r="U469" s="79">
        <f>MAX(0,V468+Observaciones!$F468-T469-Constantes!$D$13)</f>
        <v>0</v>
      </c>
      <c r="V469" s="79">
        <f>V468+Observaciones!$F468-T469-S469-U469-W468</f>
        <v>7.5070621505107757</v>
      </c>
      <c r="W469" s="79">
        <f>MAX(0,(V469-Constantes!$D$14)*(1-EXP(-Constantes!$D$22)))</f>
        <v>2.4056277208229859E-4</v>
      </c>
      <c r="X469" s="79">
        <f t="shared" si="66"/>
        <v>153.26147961238001</v>
      </c>
      <c r="Y469" s="79">
        <f>MAX(0,(X469-Constantes!$D$13)*(1-EXP(-Constantes!$D$23)))</f>
        <v>1.0815060017684182</v>
      </c>
      <c r="Z469" s="79">
        <f t="shared" si="67"/>
        <v>1.0817465645405004</v>
      </c>
      <c r="AA469" s="79">
        <f>0.0526*T469*Observaciones!$F468^1.218</f>
        <v>0</v>
      </c>
      <c r="AB469" s="79">
        <f>AA469*Constantes!$E$29</f>
        <v>0</v>
      </c>
      <c r="AC469" s="79">
        <f t="shared" si="68"/>
        <v>0</v>
      </c>
      <c r="AD469" s="16"/>
      <c r="AE469" s="78">
        <v>463</v>
      </c>
      <c r="AF469" s="136">
        <f>ETo!$I468*((1-Constantes!$F$19)*ETo!$K468+ETo!$L468)</f>
        <v>3.7198437570872223</v>
      </c>
      <c r="AG469" s="79">
        <f>MIN(AF469*Constantes!$F$17,0.8*(AJ468+Observaciones!$F468-AH469-AI469-Constantes!$D$14))</f>
        <v>5.4157520991406471E-2</v>
      </c>
      <c r="AH469" s="79">
        <f>IF(Observaciones!$F468&gt;0.05*Constantes!$F$18,((Observaciones!$F468-0.05*Constantes!$F$18)^2)/(Observaciones!$F468+0.95*Constantes!$F$18),0)</f>
        <v>0</v>
      </c>
      <c r="AI469" s="79">
        <f>MAX(0,AJ468+Observaciones!$F468-AH469-Constantes!$D$13)</f>
        <v>0</v>
      </c>
      <c r="AJ469" s="79">
        <f>AJ468+Observaciones!$F468-AH469-AG469-AI469-AK468</f>
        <v>7.5112333752712299</v>
      </c>
      <c r="AK469" s="79">
        <f>MAX(0,(AJ469-Constantes!$D$14)*(1-EXP(-Constantes!$D$22)))</f>
        <v>3.8265000030294924E-4</v>
      </c>
      <c r="AL469" s="79">
        <f t="shared" si="69"/>
        <v>154.79313262350564</v>
      </c>
      <c r="AM469" s="79">
        <f>MAX(0,(AL469-Constantes!$D$13)*(1-EXP(-Constantes!$D$23)))</f>
        <v>1.0965977436983638</v>
      </c>
      <c r="AN469" s="79">
        <f t="shared" si="70"/>
        <v>1.0969803936986668</v>
      </c>
      <c r="AO469" s="79">
        <f>0.0526*AH469*Observaciones!$F468^1.218</f>
        <v>0</v>
      </c>
      <c r="AP469" s="79">
        <f>AO469*Constantes!$F$29</f>
        <v>0</v>
      </c>
      <c r="AQ469" s="79">
        <f t="shared" si="71"/>
        <v>0</v>
      </c>
      <c r="AR469" s="16"/>
      <c r="AS469" s="78">
        <v>463</v>
      </c>
      <c r="AT469" s="79">
        <f>0.0526*Observaciones!$F468^2.218</f>
        <v>0</v>
      </c>
      <c r="AU469" s="79">
        <f>IF(Observaciones!$F468&gt;0.05*$AY$7,((Observaciones!$F468-0.05*$AY$7)^2)/(Observaciones!$F468+0.95*$AY$7),0)</f>
        <v>0</v>
      </c>
      <c r="AV469" s="79">
        <f>0.0526*AU469*Observaciones!$F468^1.218</f>
        <v>0</v>
      </c>
      <c r="AW469" s="30"/>
      <c r="AX469" s="30"/>
      <c r="AY469" s="110"/>
      <c r="AZ469" s="41"/>
    </row>
    <row r="470" spans="2:52" s="3" customFormat="1" x14ac:dyDescent="0.3">
      <c r="B470" s="40"/>
      <c r="C470" s="78">
        <v>464</v>
      </c>
      <c r="D470" s="136">
        <f>ETo!$I469*((1-Constantes!$D$19)*ETo!$K469+ETo!$L469)</f>
        <v>3.3520630507051585</v>
      </c>
      <c r="E470" s="79">
        <f>MIN(D470*Constantes!$D$17,0.8*(H469+Observaciones!$F469-F470-G470-Constantes!$D$14))</f>
        <v>0.19505173665616482</v>
      </c>
      <c r="F470" s="79">
        <f>IF(Observaciones!$F469&gt;0.05*Constantes!$D$18,((Observaciones!$F469-0.05*Constantes!$D$18)^2)/(Observaciones!$F469+0.95*Constantes!$D$18),0)</f>
        <v>0</v>
      </c>
      <c r="G470" s="79">
        <f>MAX(0,H469+Observaciones!$F469-F470-Constantes!$D$13)</f>
        <v>0</v>
      </c>
      <c r="H470" s="79">
        <f>H469+Observaciones!$F469-F470-E470-G470-I469</f>
        <v>7.5404577114139251</v>
      </c>
      <c r="I470" s="79">
        <f>MAX(0,(H470-Constantes!$D$14)*(1-EXP(-Constantes!$D$22)))</f>
        <v>1.3781381740574634E-3</v>
      </c>
      <c r="J470" s="79">
        <f t="shared" si="63"/>
        <v>143.36162533480649</v>
      </c>
      <c r="K470" s="79">
        <f>MAX(0,(J470-Constantes!$D$13)*(1-EXP(-Constantes!$D$23)))</f>
        <v>0.98396037960990557</v>
      </c>
      <c r="L470" s="79">
        <f t="shared" si="64"/>
        <v>0.98533851778396297</v>
      </c>
      <c r="M470" s="79">
        <f>0.0526*F470*Observaciones!$F469^1.218</f>
        <v>0</v>
      </c>
      <c r="N470" s="79">
        <f>M470*Constantes!$D$29</f>
        <v>0</v>
      </c>
      <c r="O470" s="79">
        <f t="shared" si="65"/>
        <v>0</v>
      </c>
      <c r="P470" s="16"/>
      <c r="Q470" s="78">
        <v>464</v>
      </c>
      <c r="R470" s="136">
        <f>ETo!$I469*((1-Constantes!$E$19)*ETo!$K469+ETo!$L469)</f>
        <v>3.6808659536678809</v>
      </c>
      <c r="S470" s="79">
        <f>MIN(R470*Constantes!$E$17,0.8*(V469+Observaciones!$F469-T470-U470-Constantes!$D$14))</f>
        <v>5.6497204086205961E-3</v>
      </c>
      <c r="T470" s="79">
        <f>IF(Observaciones!$F469&gt;0.05*Constantes!$E$18,((Observaciones!$F469-0.05*Constantes!$E$18)^2)/(Observaciones!$F469+0.95*Constantes!$E$18),0)</f>
        <v>0</v>
      </c>
      <c r="U470" s="79">
        <f>MAX(0,V469+Observaciones!$F469-T470-Constantes!$D$13)</f>
        <v>0</v>
      </c>
      <c r="V470" s="79">
        <f>V469+Observaciones!$F469-T470-S470-U470-W469</f>
        <v>7.5011718673300729</v>
      </c>
      <c r="W470" s="79">
        <f>MAX(0,(V470-Constantes!$D$14)*(1-EXP(-Constantes!$D$22)))</f>
        <v>3.9918103275322884E-5</v>
      </c>
      <c r="X470" s="79">
        <f t="shared" si="66"/>
        <v>152.1799736106116</v>
      </c>
      <c r="Y470" s="79">
        <f>MAX(0,(X470-Constantes!$D$13)*(1-EXP(-Constantes!$D$23)))</f>
        <v>1.0708496655383335</v>
      </c>
      <c r="Z470" s="79">
        <f t="shared" si="67"/>
        <v>1.0708895836416088</v>
      </c>
      <c r="AA470" s="79">
        <f>0.0526*T470*Observaciones!$F469^1.218</f>
        <v>0</v>
      </c>
      <c r="AB470" s="79">
        <f>AA470*Constantes!$E$29</f>
        <v>0</v>
      </c>
      <c r="AC470" s="79">
        <f t="shared" si="68"/>
        <v>0</v>
      </c>
      <c r="AD470" s="16"/>
      <c r="AE470" s="78">
        <v>464</v>
      </c>
      <c r="AF470" s="136">
        <f>ETo!$I469*((1-Constantes!$F$19)*ETo!$K469+ETo!$L469)</f>
        <v>3.6338941103874909</v>
      </c>
      <c r="AG470" s="79">
        <f>MIN(AF470*Constantes!$F$17,0.8*(AJ469+Observaciones!$F469-AH470-AI470-Constantes!$D$14))</f>
        <v>8.9867002169839345E-3</v>
      </c>
      <c r="AH470" s="79">
        <f>IF(Observaciones!$F469&gt;0.05*Constantes!$F$18,((Observaciones!$F469-0.05*Constantes!$F$18)^2)/(Observaciones!$F469+0.95*Constantes!$F$18),0)</f>
        <v>0</v>
      </c>
      <c r="AI470" s="79">
        <f>MAX(0,AJ469+Observaciones!$F469-AH470-Constantes!$D$13)</f>
        <v>0</v>
      </c>
      <c r="AJ470" s="79">
        <f>AJ469+Observaciones!$F469-AH470-AG470-AI470-AK469</f>
        <v>7.5018640250539432</v>
      </c>
      <c r="AK470" s="79">
        <f>MAX(0,(AJ470-Constantes!$D$14)*(1-EXP(-Constantes!$D$22)))</f>
        <v>6.3495536313369123E-5</v>
      </c>
      <c r="AL470" s="79">
        <f t="shared" si="69"/>
        <v>153.69653487980727</v>
      </c>
      <c r="AM470" s="79">
        <f>MAX(0,(AL470-Constantes!$D$13)*(1-EXP(-Constantes!$D$23)))</f>
        <v>1.0857927049404705</v>
      </c>
      <c r="AN470" s="79">
        <f t="shared" si="70"/>
        <v>1.085856200476784</v>
      </c>
      <c r="AO470" s="79">
        <f>0.0526*AH470*Observaciones!$F469^1.218</f>
        <v>0</v>
      </c>
      <c r="AP470" s="79">
        <f>AO470*Constantes!$F$29</f>
        <v>0</v>
      </c>
      <c r="AQ470" s="79">
        <f t="shared" si="71"/>
        <v>0</v>
      </c>
      <c r="AR470" s="16"/>
      <c r="AS470" s="78">
        <v>464</v>
      </c>
      <c r="AT470" s="79">
        <f>0.0526*Observaciones!$F469^2.218</f>
        <v>0</v>
      </c>
      <c r="AU470" s="79">
        <f>IF(Observaciones!$F469&gt;0.05*$AY$7,((Observaciones!$F469-0.05*$AY$7)^2)/(Observaciones!$F469+0.95*$AY$7),0)</f>
        <v>0</v>
      </c>
      <c r="AV470" s="79">
        <f>0.0526*AU470*Observaciones!$F469^1.218</f>
        <v>0</v>
      </c>
      <c r="AW470" s="30"/>
      <c r="AX470" s="30"/>
      <c r="AY470" s="110"/>
      <c r="AZ470" s="41"/>
    </row>
    <row r="471" spans="2:52" s="3" customFormat="1" x14ac:dyDescent="0.3">
      <c r="B471" s="40"/>
      <c r="C471" s="78">
        <v>465</v>
      </c>
      <c r="D471" s="136">
        <f>ETo!$I470*((1-Constantes!$D$19)*ETo!$K470+ETo!$L470)</f>
        <v>3.4510110591523091</v>
      </c>
      <c r="E471" s="79">
        <f>MIN(D471*Constantes!$D$17,0.8*(H470+Observaciones!$F470-F471-G471-Constantes!$D$14))</f>
        <v>3.2366169131140057E-2</v>
      </c>
      <c r="F471" s="79">
        <f>IF(Observaciones!$F470&gt;0.05*Constantes!$D$18,((Observaciones!$F470-0.05*Constantes!$D$18)^2)/(Observaciones!$F470+0.95*Constantes!$D$18),0)</f>
        <v>0</v>
      </c>
      <c r="G471" s="79">
        <f>MAX(0,H470+Observaciones!$F470-F471-Constantes!$D$13)</f>
        <v>0</v>
      </c>
      <c r="H471" s="79">
        <f>H470+Observaciones!$F470-F471-E471-G471-I470</f>
        <v>7.5067134041087273</v>
      </c>
      <c r="I471" s="79">
        <f>MAX(0,(H471-Constantes!$D$14)*(1-EXP(-Constantes!$D$22)))</f>
        <v>2.2868318935427817E-4</v>
      </c>
      <c r="J471" s="79">
        <f t="shared" si="63"/>
        <v>142.37766495519659</v>
      </c>
      <c r="K471" s="79">
        <f>MAX(0,(J471-Constantes!$D$13)*(1-EXP(-Constantes!$D$23)))</f>
        <v>0.97426518362850578</v>
      </c>
      <c r="L471" s="79">
        <f t="shared" si="64"/>
        <v>0.9744938668178601</v>
      </c>
      <c r="M471" s="79">
        <f>0.0526*F471*Observaciones!$F470^1.218</f>
        <v>0</v>
      </c>
      <c r="N471" s="79">
        <f>M471*Constantes!$D$29</f>
        <v>0</v>
      </c>
      <c r="O471" s="79">
        <f t="shared" si="65"/>
        <v>0</v>
      </c>
      <c r="P471" s="16"/>
      <c r="Q471" s="78">
        <v>465</v>
      </c>
      <c r="R471" s="136">
        <f>ETo!$I470*((1-Constantes!$E$19)*ETo!$K470+ETo!$L470)</f>
        <v>3.7886838458363683</v>
      </c>
      <c r="S471" s="79">
        <f>MIN(R471*Constantes!$E$17,0.8*(V470+Observaciones!$F470-T471-U471-Constantes!$D$14))</f>
        <v>9.3749386405832529E-4</v>
      </c>
      <c r="T471" s="79">
        <f>IF(Observaciones!$F470&gt;0.05*Constantes!$E$18,((Observaciones!$F470-0.05*Constantes!$E$18)^2)/(Observaciones!$F470+0.95*Constantes!$E$18),0)</f>
        <v>0</v>
      </c>
      <c r="U471" s="79">
        <f>MAX(0,V470+Observaciones!$F470-T471-Constantes!$D$13)</f>
        <v>0</v>
      </c>
      <c r="V471" s="79">
        <f>V470+Observaciones!$F470-T471-S471-U471-W470</f>
        <v>7.5001944553627391</v>
      </c>
      <c r="W471" s="79">
        <f>MAX(0,(V471-Constantes!$D$14)*(1-EXP(-Constantes!$D$22)))</f>
        <v>6.6238635151444963E-6</v>
      </c>
      <c r="X471" s="79">
        <f t="shared" si="66"/>
        <v>151.10912394507326</v>
      </c>
      <c r="Y471" s="79">
        <f>MAX(0,(X471-Constantes!$D$13)*(1-EXP(-Constantes!$D$23)))</f>
        <v>1.0602983287272654</v>
      </c>
      <c r="Z471" s="79">
        <f t="shared" si="67"/>
        <v>1.0603049525907806</v>
      </c>
      <c r="AA471" s="79">
        <f>0.0526*T471*Observaciones!$F470^1.218</f>
        <v>0</v>
      </c>
      <c r="AB471" s="79">
        <f>AA471*Constantes!$E$29</f>
        <v>0</v>
      </c>
      <c r="AC471" s="79">
        <f t="shared" si="68"/>
        <v>0</v>
      </c>
      <c r="AD471" s="16"/>
      <c r="AE471" s="78">
        <v>465</v>
      </c>
      <c r="AF471" s="136">
        <f>ETo!$I470*((1-Constantes!$F$19)*ETo!$K470+ETo!$L470)</f>
        <v>3.7404448763100748</v>
      </c>
      <c r="AG471" s="79">
        <f>MIN(AF471*Constantes!$F$17,0.8*(AJ470+Observaciones!$F470-AH471-AI471-Constantes!$D$14))</f>
        <v>1.4912200431545842E-3</v>
      </c>
      <c r="AH471" s="79">
        <f>IF(Observaciones!$F470&gt;0.05*Constantes!$F$18,((Observaciones!$F470-0.05*Constantes!$F$18)^2)/(Observaciones!$F470+0.95*Constantes!$F$18),0)</f>
        <v>0</v>
      </c>
      <c r="AI471" s="79">
        <f>MAX(0,AJ470+Observaciones!$F470-AH471-Constantes!$D$13)</f>
        <v>0</v>
      </c>
      <c r="AJ471" s="79">
        <f>AJ470+Observaciones!$F470-AH471-AG471-AI471-AK470</f>
        <v>7.5003093094744751</v>
      </c>
      <c r="AK471" s="79">
        <f>MAX(0,(AJ471-Constantes!$D$14)*(1-EXP(-Constantes!$D$22)))</f>
        <v>1.0536216198946975E-5</v>
      </c>
      <c r="AL471" s="79">
        <f t="shared" si="69"/>
        <v>152.6107421748668</v>
      </c>
      <c r="AM471" s="79">
        <f>MAX(0,(AL471-Constantes!$D$13)*(1-EXP(-Constantes!$D$23)))</f>
        <v>1.0750941308030184</v>
      </c>
      <c r="AN471" s="79">
        <f t="shared" si="70"/>
        <v>1.0751046670192173</v>
      </c>
      <c r="AO471" s="79">
        <f>0.0526*AH471*Observaciones!$F470^1.218</f>
        <v>0</v>
      </c>
      <c r="AP471" s="79">
        <f>AO471*Constantes!$F$29</f>
        <v>0</v>
      </c>
      <c r="AQ471" s="79">
        <f t="shared" si="71"/>
        <v>0</v>
      </c>
      <c r="AR471" s="16"/>
      <c r="AS471" s="78">
        <v>465</v>
      </c>
      <c r="AT471" s="79">
        <f>0.0526*Observaciones!$F470^2.218</f>
        <v>0</v>
      </c>
      <c r="AU471" s="79">
        <f>IF(Observaciones!$F470&gt;0.05*$AY$7,((Observaciones!$F470-0.05*$AY$7)^2)/(Observaciones!$F470+0.95*$AY$7),0)</f>
        <v>0</v>
      </c>
      <c r="AV471" s="79">
        <f>0.0526*AU471*Observaciones!$F470^1.218</f>
        <v>0</v>
      </c>
      <c r="AW471" s="30"/>
      <c r="AX471" s="30"/>
      <c r="AY471" s="110"/>
      <c r="AZ471" s="41"/>
    </row>
    <row r="472" spans="2:52" s="3" customFormat="1" x14ac:dyDescent="0.3">
      <c r="B472" s="40"/>
      <c r="C472" s="78">
        <v>466</v>
      </c>
      <c r="D472" s="136">
        <f>ETo!$I471*((1-Constantes!$D$19)*ETo!$K471+ETo!$L471)</f>
        <v>3.4710905256889961</v>
      </c>
      <c r="E472" s="79">
        <f>MIN(D472*Constantes!$D$17,0.8*(H471+Observaciones!$F471-F472-G472-Constantes!$D$14))</f>
        <v>5.3707232869818714E-3</v>
      </c>
      <c r="F472" s="79">
        <f>IF(Observaciones!$F471&gt;0.05*Constantes!$D$18,((Observaciones!$F471-0.05*Constantes!$D$18)^2)/(Observaciones!$F471+0.95*Constantes!$D$18),0)</f>
        <v>0</v>
      </c>
      <c r="G472" s="79">
        <f>MAX(0,H471+Observaciones!$F471-F472-Constantes!$D$13)</f>
        <v>0</v>
      </c>
      <c r="H472" s="79">
        <f>H471+Observaciones!$F471-F472-E472-G472-I471</f>
        <v>7.5011139976323919</v>
      </c>
      <c r="I472" s="79">
        <f>MAX(0,(H472-Constantes!$D$14)*(1-EXP(-Constantes!$D$22)))</f>
        <v>3.7946848928300146E-5</v>
      </c>
      <c r="J472" s="79">
        <f t="shared" si="63"/>
        <v>141.40339977156808</v>
      </c>
      <c r="K472" s="79">
        <f>MAX(0,(J472-Constantes!$D$13)*(1-EXP(-Constantes!$D$23)))</f>
        <v>0.96466551672232637</v>
      </c>
      <c r="L472" s="79">
        <f t="shared" si="64"/>
        <v>0.96470346357125469</v>
      </c>
      <c r="M472" s="79">
        <f>0.0526*F472*Observaciones!$F471^1.218</f>
        <v>0</v>
      </c>
      <c r="N472" s="79">
        <f>M472*Constantes!$D$29</f>
        <v>0</v>
      </c>
      <c r="O472" s="79">
        <f t="shared" si="65"/>
        <v>0</v>
      </c>
      <c r="P472" s="16"/>
      <c r="Q472" s="78">
        <v>466</v>
      </c>
      <c r="R472" s="136">
        <f>ETo!$I471*((1-Constantes!$E$19)*ETo!$K471+ETo!$L471)</f>
        <v>3.8107266150306853</v>
      </c>
      <c r="S472" s="79">
        <f>MIN(R472*Constantes!$E$17,0.8*(V471+Observaciones!$F471-T472-U472-Constantes!$D$14))</f>
        <v>1.5556429019127906E-4</v>
      </c>
      <c r="T472" s="79">
        <f>IF(Observaciones!$F471&gt;0.05*Constantes!$E$18,((Observaciones!$F471-0.05*Constantes!$E$18)^2)/(Observaciones!$F471+0.95*Constantes!$E$18),0)</f>
        <v>0</v>
      </c>
      <c r="U472" s="79">
        <f>MAX(0,V471+Observaciones!$F471-T472-Constantes!$D$13)</f>
        <v>0</v>
      </c>
      <c r="V472" s="79">
        <f>V471+Observaciones!$F471-T472-S472-U472-W471</f>
        <v>7.5000322672090327</v>
      </c>
      <c r="W472" s="79">
        <f>MAX(0,(V472-Constantes!$D$14)*(1-EXP(-Constantes!$D$22)))</f>
        <v>1.0991395950034946E-6</v>
      </c>
      <c r="X472" s="79">
        <f t="shared" si="66"/>
        <v>150.04882561634599</v>
      </c>
      <c r="Y472" s="79">
        <f>MAX(0,(X472-Constantes!$D$13)*(1-EXP(-Constantes!$D$23)))</f>
        <v>1.0498509567509293</v>
      </c>
      <c r="Z472" s="79">
        <f t="shared" si="67"/>
        <v>1.0498520558905242</v>
      </c>
      <c r="AA472" s="79">
        <f>0.0526*T472*Observaciones!$F471^1.218</f>
        <v>0</v>
      </c>
      <c r="AB472" s="79">
        <f>AA472*Constantes!$E$29</f>
        <v>0</v>
      </c>
      <c r="AC472" s="79">
        <f t="shared" si="68"/>
        <v>0</v>
      </c>
      <c r="AD472" s="16"/>
      <c r="AE472" s="78">
        <v>466</v>
      </c>
      <c r="AF472" s="136">
        <f>ETo!$I471*((1-Constantes!$F$19)*ETo!$K471+ETo!$L471)</f>
        <v>3.7622071736961593</v>
      </c>
      <c r="AG472" s="79">
        <f>MIN(AF472*Constantes!$F$17,0.8*(AJ471+Observaciones!$F471-AH472-AI472-Constantes!$D$14))</f>
        <v>2.4744757958004019E-4</v>
      </c>
      <c r="AH472" s="79">
        <f>IF(Observaciones!$F471&gt;0.05*Constantes!$F$18,((Observaciones!$F471-0.05*Constantes!$F$18)^2)/(Observaciones!$F471+0.95*Constantes!$F$18),0)</f>
        <v>0</v>
      </c>
      <c r="AI472" s="79">
        <f>MAX(0,AJ471+Observaciones!$F471-AH472-Constantes!$D$13)</f>
        <v>0</v>
      </c>
      <c r="AJ472" s="79">
        <f>AJ471+Observaciones!$F471-AH472-AG472-AI472-AK471</f>
        <v>7.5000513256786956</v>
      </c>
      <c r="AK472" s="79">
        <f>MAX(0,(AJ472-Constantes!$D$14)*(1-EXP(-Constantes!$D$22)))</f>
        <v>1.7483410367956607E-6</v>
      </c>
      <c r="AL472" s="79">
        <f t="shared" si="69"/>
        <v>151.53564804406378</v>
      </c>
      <c r="AM472" s="79">
        <f>MAX(0,(AL472-Constantes!$D$13)*(1-EXP(-Constantes!$D$23)))</f>
        <v>1.0645009722647445</v>
      </c>
      <c r="AN472" s="79">
        <f t="shared" si="70"/>
        <v>1.0645027206057813</v>
      </c>
      <c r="AO472" s="79">
        <f>0.0526*AH472*Observaciones!$F471^1.218</f>
        <v>0</v>
      </c>
      <c r="AP472" s="79">
        <f>AO472*Constantes!$F$29</f>
        <v>0</v>
      </c>
      <c r="AQ472" s="79">
        <f t="shared" si="71"/>
        <v>0</v>
      </c>
      <c r="AR472" s="16"/>
      <c r="AS472" s="78">
        <v>466</v>
      </c>
      <c r="AT472" s="79">
        <f>0.0526*Observaciones!$F471^2.218</f>
        <v>0</v>
      </c>
      <c r="AU472" s="79">
        <f>IF(Observaciones!$F471&gt;0.05*$AY$7,((Observaciones!$F471-0.05*$AY$7)^2)/(Observaciones!$F471+0.95*$AY$7),0)</f>
        <v>0</v>
      </c>
      <c r="AV472" s="79">
        <f>0.0526*AU472*Observaciones!$F471^1.218</f>
        <v>0</v>
      </c>
      <c r="AW472" s="30"/>
      <c r="AX472" s="30"/>
      <c r="AY472" s="110"/>
      <c r="AZ472" s="41"/>
    </row>
    <row r="473" spans="2:52" s="3" customFormat="1" x14ac:dyDescent="0.3">
      <c r="B473" s="40"/>
      <c r="C473" s="78">
        <v>467</v>
      </c>
      <c r="D473" s="136">
        <f>ETo!$I472*((1-Constantes!$D$19)*ETo!$K472+ETo!$L472)</f>
        <v>3.4499223799115306</v>
      </c>
      <c r="E473" s="79">
        <f>MIN(D473*Constantes!$D$17,0.8*(H472+Observaciones!$F472-F473-G473-Constantes!$D$14))</f>
        <v>1.7285442974171665</v>
      </c>
      <c r="F473" s="79">
        <f>IF(Observaciones!$F472&gt;0.05*Constantes!$D$18,((Observaciones!$F472-0.05*Constantes!$D$18)^2)/(Observaciones!$F472+0.95*Constantes!$D$18),0)</f>
        <v>3.09914901938682E-4</v>
      </c>
      <c r="G473" s="79">
        <f>MAX(0,H472+Observaciones!$F472-F473-Constantes!$D$13)</f>
        <v>0</v>
      </c>
      <c r="H473" s="79">
        <f>H472+Observaciones!$F472-F473-E473-G473-I472</f>
        <v>9.2722218384643575</v>
      </c>
      <c r="I473" s="79">
        <f>MAX(0,(H473-Constantes!$D$14)*(1-EXP(-Constantes!$D$22)))</f>
        <v>6.0368381777655293E-2</v>
      </c>
      <c r="J473" s="79">
        <f t="shared" si="63"/>
        <v>140.43873425484574</v>
      </c>
      <c r="K473" s="79">
        <f>MAX(0,(J473-Constantes!$D$13)*(1-EXP(-Constantes!$D$23)))</f>
        <v>0.95516043762063607</v>
      </c>
      <c r="L473" s="79">
        <f t="shared" si="64"/>
        <v>1.01583873430023</v>
      </c>
      <c r="M473" s="79">
        <f>0.0526*F473*Observaciones!$F472^1.218</f>
        <v>7.4972687932087448E-5</v>
      </c>
      <c r="N473" s="79">
        <f>M473*Constantes!$D$29</f>
        <v>1.1126697994711324E-6</v>
      </c>
      <c r="O473" s="79">
        <f t="shared" si="65"/>
        <v>0.10953212964827584</v>
      </c>
      <c r="P473" s="16"/>
      <c r="Q473" s="78">
        <v>467</v>
      </c>
      <c r="R473" s="136">
        <f>ETo!$I472*((1-Constantes!$E$19)*ETo!$K472+ETo!$L472)</f>
        <v>3.7880652791367884</v>
      </c>
      <c r="S473" s="79">
        <f>MIN(R473*Constantes!$E$17,0.8*(V472+Observaciones!$F472-T473-U473-Constantes!$D$14))</f>
        <v>2.1831816467996497</v>
      </c>
      <c r="T473" s="79">
        <f>IF(Observaciones!$F472&gt;0.05*Constantes!$E$18,((Observaciones!$F472-0.05*Constantes!$E$18)^2)/(Observaciones!$F472+0.95*Constantes!$E$18),0)</f>
        <v>0</v>
      </c>
      <c r="U473" s="79">
        <f>MAX(0,V472+Observaciones!$F472-T473-Constantes!$D$13)</f>
        <v>0</v>
      </c>
      <c r="V473" s="79">
        <f>V472+Observaciones!$F472-T473-S473-U473-W472</f>
        <v>8.8168495212697877</v>
      </c>
      <c r="W473" s="79">
        <f>MAX(0,(V473-Constantes!$D$14)*(1-EXP(-Constantes!$D$22)))</f>
        <v>4.4856728948008587E-2</v>
      </c>
      <c r="X473" s="79">
        <f t="shared" si="66"/>
        <v>148.99897465959506</v>
      </c>
      <c r="Y473" s="79">
        <f>MAX(0,(X473-Constantes!$D$13)*(1-EXP(-Constantes!$D$23)))</f>
        <v>1.0395065252190461</v>
      </c>
      <c r="Z473" s="79">
        <f t="shared" si="67"/>
        <v>1.0843632541670547</v>
      </c>
      <c r="AA473" s="79">
        <f>0.0526*T473*Observaciones!$F472^1.218</f>
        <v>0</v>
      </c>
      <c r="AB473" s="79">
        <f>AA473*Constantes!$E$29</f>
        <v>0</v>
      </c>
      <c r="AC473" s="79">
        <f t="shared" si="68"/>
        <v>0</v>
      </c>
      <c r="AD473" s="16"/>
      <c r="AE473" s="78">
        <v>467</v>
      </c>
      <c r="AF473" s="136">
        <f>ETo!$I472*((1-Constantes!$F$19)*ETo!$K472+ETo!$L472)</f>
        <v>3.7397591506760373</v>
      </c>
      <c r="AG473" s="79">
        <f>MIN(AF473*Constantes!$F$17,0.8*(AJ472+Observaciones!$F472-AH473-AI473-Constantes!$D$14))</f>
        <v>2.0096269074126769</v>
      </c>
      <c r="AH473" s="79">
        <f>IF(Observaciones!$F472&gt;0.05*Constantes!$F$18,((Observaciones!$F472-0.05*Constantes!$F$18)^2)/(Observaciones!$F472+0.95*Constantes!$F$18),0)</f>
        <v>0</v>
      </c>
      <c r="AI473" s="79">
        <f>MAX(0,AJ472+Observaciones!$F472-AH473-Constantes!$D$13)</f>
        <v>0</v>
      </c>
      <c r="AJ473" s="79">
        <f>AJ472+Observaciones!$F472-AH473-AG473-AI473-AK472</f>
        <v>8.9904226699249818</v>
      </c>
      <c r="AK473" s="79">
        <f>MAX(0,(AJ473-Constantes!$D$14)*(1-EXP(-Constantes!$D$22)))</f>
        <v>5.0769267591277999E-2</v>
      </c>
      <c r="AL473" s="79">
        <f t="shared" si="69"/>
        <v>150.47114707179904</v>
      </c>
      <c r="AM473" s="79">
        <f>MAX(0,(AL473-Constantes!$D$13)*(1-EXP(-Constantes!$D$23)))</f>
        <v>1.0540121906406419</v>
      </c>
      <c r="AN473" s="79">
        <f t="shared" si="70"/>
        <v>1.10478145823192</v>
      </c>
      <c r="AO473" s="79">
        <f>0.0526*AH473*Observaciones!$F472^1.218</f>
        <v>0</v>
      </c>
      <c r="AP473" s="79">
        <f>AO473*Constantes!$F$29</f>
        <v>0</v>
      </c>
      <c r="AQ473" s="79">
        <f t="shared" si="71"/>
        <v>0</v>
      </c>
      <c r="AR473" s="16"/>
      <c r="AS473" s="78">
        <v>467</v>
      </c>
      <c r="AT473" s="79">
        <f>0.0526*Observaciones!$F472^2.218</f>
        <v>0.84669825852460612</v>
      </c>
      <c r="AU473" s="79">
        <f>IF(Observaciones!$F472&gt;0.05*$AY$7,((Observaciones!$F472-0.05*$AY$7)^2)/(Observaciones!$F472+0.95*$AY$7),0)</f>
        <v>8.5881224531493036E-2</v>
      </c>
      <c r="AV473" s="79">
        <f>0.0526*AU473*Observaciones!$F472^1.218</f>
        <v>2.0775852357364521E-2</v>
      </c>
      <c r="AW473" s="30"/>
      <c r="AX473" s="30"/>
      <c r="AY473" s="110"/>
      <c r="AZ473" s="41"/>
    </row>
    <row r="474" spans="2:52" s="3" customFormat="1" x14ac:dyDescent="0.3">
      <c r="B474" s="40"/>
      <c r="C474" s="78">
        <v>468</v>
      </c>
      <c r="D474" s="136">
        <f>ETo!$I473*((1-Constantes!$D$19)*ETo!$K473+ETo!$L473)</f>
        <v>3.2229754358100369</v>
      </c>
      <c r="E474" s="79">
        <f>MIN(D474*Constantes!$D$17,0.8*(H473+Observaciones!$F473-F474-G474-Constantes!$D$14))</f>
        <v>1.6148351170810717</v>
      </c>
      <c r="F474" s="79">
        <f>IF(Observaciones!$F473&gt;0.05*Constantes!$D$18,((Observaciones!$F473-0.05*Constantes!$D$18)^2)/(Observaciones!$F473+0.95*Constantes!$D$18),0)</f>
        <v>0</v>
      </c>
      <c r="G474" s="79">
        <f>MAX(0,H473+Observaciones!$F473-F474-Constantes!$D$13)</f>
        <v>0</v>
      </c>
      <c r="H474" s="79">
        <f>H473+Observaciones!$F473-F474-E474-G474-I473</f>
        <v>9.3970183396056317</v>
      </c>
      <c r="I474" s="79">
        <f>MAX(0,(H474-Constantes!$D$14)*(1-EXP(-Constantes!$D$22)))</f>
        <v>6.4619408743861781E-2</v>
      </c>
      <c r="J474" s="79">
        <f t="shared" si="63"/>
        <v>139.48357381722511</v>
      </c>
      <c r="K474" s="79">
        <f>MAX(0,(J474-Constantes!$D$13)*(1-EXP(-Constantes!$D$23)))</f>
        <v>0.94574901432726832</v>
      </c>
      <c r="L474" s="79">
        <f t="shared" si="64"/>
        <v>1.0103684230711301</v>
      </c>
      <c r="M474" s="79">
        <f>0.0526*F474*Observaciones!$F473^1.218</f>
        <v>0</v>
      </c>
      <c r="N474" s="79">
        <f>M474*Constantes!$D$29</f>
        <v>0</v>
      </c>
      <c r="O474" s="79">
        <f t="shared" si="65"/>
        <v>0</v>
      </c>
      <c r="P474" s="16"/>
      <c r="Q474" s="78">
        <v>468</v>
      </c>
      <c r="R474" s="136">
        <f>ETo!$I473*((1-Constantes!$E$19)*ETo!$K473+ETo!$L473)</f>
        <v>3.5416579655181573</v>
      </c>
      <c r="S474" s="79">
        <f>MIN(R474*Constantes!$E$17,0.8*(V473+Observaciones!$F473-T474-U474-Constantes!$D$14))</f>
        <v>2.0411693304617464</v>
      </c>
      <c r="T474" s="79">
        <f>IF(Observaciones!$F473&gt;0.05*Constantes!$E$18,((Observaciones!$F473-0.05*Constantes!$E$18)^2)/(Observaciones!$F473+0.95*Constantes!$E$18),0)</f>
        <v>0</v>
      </c>
      <c r="U474" s="79">
        <f>MAX(0,V473+Observaciones!$F473-T474-Constantes!$D$13)</f>
        <v>0</v>
      </c>
      <c r="V474" s="79">
        <f>V473+Observaciones!$F473-T474-S474-U474-W473</f>
        <v>8.5308234618600327</v>
      </c>
      <c r="W474" s="79">
        <f>MAX(0,(V474-Constantes!$D$14)*(1-EXP(-Constantes!$D$22)))</f>
        <v>3.5113631341352119E-2</v>
      </c>
      <c r="X474" s="79">
        <f t="shared" si="66"/>
        <v>147.95946813437601</v>
      </c>
      <c r="Y474" s="79">
        <f>MAX(0,(X474-Constantes!$D$13)*(1-EXP(-Constantes!$D$23)))</f>
        <v>1.0292640198348983</v>
      </c>
      <c r="Z474" s="79">
        <f t="shared" si="67"/>
        <v>1.0643776511762504</v>
      </c>
      <c r="AA474" s="79">
        <f>0.0526*T474*Observaciones!$F473^1.218</f>
        <v>0</v>
      </c>
      <c r="AB474" s="79">
        <f>AA474*Constantes!$E$29</f>
        <v>0</v>
      </c>
      <c r="AC474" s="79">
        <f t="shared" si="68"/>
        <v>0</v>
      </c>
      <c r="AD474" s="16"/>
      <c r="AE474" s="78">
        <v>468</v>
      </c>
      <c r="AF474" s="136">
        <f>ETo!$I473*((1-Constantes!$F$19)*ETo!$K473+ETo!$L473)</f>
        <v>3.496131889845568</v>
      </c>
      <c r="AG474" s="79">
        <f>MIN(AF474*Constantes!$F$17,0.8*(AJ473+Observaciones!$F473-AH474-AI474-Constantes!$D$14))</f>
        <v>1.8787094127243753</v>
      </c>
      <c r="AH474" s="79">
        <f>IF(Observaciones!$F473&gt;0.05*Constantes!$F$18,((Observaciones!$F473-0.05*Constantes!$F$18)^2)/(Observaciones!$F473+0.95*Constantes!$F$18),0)</f>
        <v>0</v>
      </c>
      <c r="AI474" s="79">
        <f>MAX(0,AJ473+Observaciones!$F473-AH474-Constantes!$D$13)</f>
        <v>0</v>
      </c>
      <c r="AJ474" s="79">
        <f>AJ473+Observaciones!$F473-AH474-AG474-AI474-AK473</f>
        <v>8.8609439896093285</v>
      </c>
      <c r="AK474" s="79">
        <f>MAX(0,(AJ474-Constantes!$D$14)*(1-EXP(-Constantes!$D$22)))</f>
        <v>4.6358748413760517E-2</v>
      </c>
      <c r="AL474" s="79">
        <f t="shared" si="69"/>
        <v>149.4171348811584</v>
      </c>
      <c r="AM474" s="79">
        <f>MAX(0,(AL474-Constantes!$D$13)*(1-EXP(-Constantes!$D$23)))</f>
        <v>1.0436267574801148</v>
      </c>
      <c r="AN474" s="79">
        <f t="shared" si="70"/>
        <v>1.0899855058938752</v>
      </c>
      <c r="AO474" s="79">
        <f>0.0526*AH474*Observaciones!$F473^1.218</f>
        <v>0</v>
      </c>
      <c r="AP474" s="79">
        <f>AO474*Constantes!$F$29</f>
        <v>0</v>
      </c>
      <c r="AQ474" s="79">
        <f t="shared" si="71"/>
        <v>0</v>
      </c>
      <c r="AR474" s="16"/>
      <c r="AS474" s="78">
        <v>468</v>
      </c>
      <c r="AT474" s="79">
        <f>0.0526*Observaciones!$F473^2.218</f>
        <v>0.19372254258423433</v>
      </c>
      <c r="AU474" s="79">
        <f>IF(Observaciones!$F473&gt;0.05*$AY$7,((Observaciones!$F473-0.05*$AY$7)^2)/(Observaciones!$F473+0.95*$AY$7),0)</f>
        <v>1.3395249151634377E-4</v>
      </c>
      <c r="AV474" s="79">
        <f>0.0526*AU474*Observaciones!$F473^1.218</f>
        <v>1.441645402335511E-5</v>
      </c>
      <c r="AW474" s="30"/>
      <c r="AX474" s="30"/>
      <c r="AY474" s="110"/>
      <c r="AZ474" s="41"/>
    </row>
    <row r="475" spans="2:52" s="3" customFormat="1" x14ac:dyDescent="0.3">
      <c r="B475" s="40"/>
      <c r="C475" s="78">
        <v>469</v>
      </c>
      <c r="D475" s="136">
        <f>ETo!$I474*((1-Constantes!$D$19)*ETo!$K474+ETo!$L474)</f>
        <v>3.4073708167930508</v>
      </c>
      <c r="E475" s="79">
        <f>MIN(D475*Constantes!$D$17,0.8*(H474+Observaciones!$F474-F475-G475-Constantes!$D$14))</f>
        <v>1.5176146716845054</v>
      </c>
      <c r="F475" s="79">
        <f>IF(Observaciones!$F474&gt;0.05*Constantes!$D$18,((Observaciones!$F474-0.05*Constantes!$D$18)^2)/(Observaciones!$F474+0.95*Constantes!$D$18),0)</f>
        <v>0</v>
      </c>
      <c r="G475" s="79">
        <f>MAX(0,H474+Observaciones!$F474-F475-Constantes!$D$13)</f>
        <v>0</v>
      </c>
      <c r="H475" s="79">
        <f>H474+Observaciones!$F474-F475-E475-G475-I474</f>
        <v>7.8147842591772649</v>
      </c>
      <c r="I475" s="79">
        <f>MAX(0,(H475-Constantes!$D$14)*(1-EXP(-Constantes!$D$22)))</f>
        <v>1.0722707464250506E-2</v>
      </c>
      <c r="J475" s="79">
        <f t="shared" si="63"/>
        <v>138.53782480289783</v>
      </c>
      <c r="K475" s="79">
        <f>MAX(0,(J475-Constantes!$D$13)*(1-EXP(-Constantes!$D$23)))</f>
        <v>0.93643032402923643</v>
      </c>
      <c r="L475" s="79">
        <f t="shared" si="64"/>
        <v>0.94715303149348695</v>
      </c>
      <c r="M475" s="79">
        <f>0.0526*F475*Observaciones!$F474^1.218</f>
        <v>0</v>
      </c>
      <c r="N475" s="79">
        <f>M475*Constantes!$D$29</f>
        <v>0</v>
      </c>
      <c r="O475" s="79">
        <f t="shared" si="65"/>
        <v>0</v>
      </c>
      <c r="P475" s="16"/>
      <c r="Q475" s="78">
        <v>469</v>
      </c>
      <c r="R475" s="136">
        <f>ETo!$I474*((1-Constantes!$E$19)*ETo!$K474+ETo!$L474)</f>
        <v>3.7425113116382382</v>
      </c>
      <c r="S475" s="79">
        <f>MIN(R475*Constantes!$E$17,0.8*(V474+Observaciones!$F474-T475-U475-Constantes!$D$14))</f>
        <v>0.82465876948802619</v>
      </c>
      <c r="T475" s="79">
        <f>IF(Observaciones!$F474&gt;0.05*Constantes!$E$18,((Observaciones!$F474-0.05*Constantes!$E$18)^2)/(Observaciones!$F474+0.95*Constantes!$E$18),0)</f>
        <v>0</v>
      </c>
      <c r="U475" s="79">
        <f>MAX(0,V474+Observaciones!$F474-T475-Constantes!$D$13)</f>
        <v>0</v>
      </c>
      <c r="V475" s="79">
        <f>V474+Observaciones!$F474-T475-S475-U475-W474</f>
        <v>7.6710510610306537</v>
      </c>
      <c r="W475" s="79">
        <f>MAX(0,(V475-Constantes!$D$14)*(1-EXP(-Constantes!$D$22)))</f>
        <v>5.8266270800043487E-3</v>
      </c>
      <c r="X475" s="79">
        <f t="shared" si="66"/>
        <v>146.93020411454111</v>
      </c>
      <c r="Y475" s="79">
        <f>MAX(0,(X475-Constantes!$D$13)*(1-EXP(-Constantes!$D$23)))</f>
        <v>1.0191224362958753</v>
      </c>
      <c r="Z475" s="79">
        <f t="shared" si="67"/>
        <v>1.0249490633758795</v>
      </c>
      <c r="AA475" s="79">
        <f>0.0526*T475*Observaciones!$F474^1.218</f>
        <v>0</v>
      </c>
      <c r="AB475" s="79">
        <f>AA475*Constantes!$E$29</f>
        <v>0</v>
      </c>
      <c r="AC475" s="79">
        <f t="shared" si="68"/>
        <v>0</v>
      </c>
      <c r="AD475" s="16"/>
      <c r="AE475" s="78">
        <v>469</v>
      </c>
      <c r="AF475" s="136">
        <f>ETo!$I474*((1-Constantes!$F$19)*ETo!$K474+ETo!$L474)</f>
        <v>3.6946340980889256</v>
      </c>
      <c r="AG475" s="79">
        <f>MIN(AF475*Constantes!$F$17,0.8*(AJ474+Observaciones!$F474-AH475-AI475-Constantes!$D$14))</f>
        <v>1.0887551916874629</v>
      </c>
      <c r="AH475" s="79">
        <f>IF(Observaciones!$F474&gt;0.05*Constantes!$F$18,((Observaciones!$F474-0.05*Constantes!$F$18)^2)/(Observaciones!$F474+0.95*Constantes!$F$18),0)</f>
        <v>0</v>
      </c>
      <c r="AI475" s="79">
        <f>MAX(0,AJ474+Observaciones!$F474-AH475-Constantes!$D$13)</f>
        <v>0</v>
      </c>
      <c r="AJ475" s="79">
        <f>AJ474+Observaciones!$F474-AH475-AG475-AI475-AK474</f>
        <v>7.7258300495081045</v>
      </c>
      <c r="AK475" s="79">
        <f>MAX(0,(AJ475-Constantes!$D$14)*(1-EXP(-Constantes!$D$22)))</f>
        <v>7.6926005253299045E-3</v>
      </c>
      <c r="AL475" s="79">
        <f t="shared" si="69"/>
        <v>148.37350812367828</v>
      </c>
      <c r="AM475" s="79">
        <f>MAX(0,(AL475-Constantes!$D$13)*(1-EXP(-Constantes!$D$23)))</f>
        <v>1.0333436544661359</v>
      </c>
      <c r="AN475" s="79">
        <f t="shared" si="70"/>
        <v>1.0410362549914658</v>
      </c>
      <c r="AO475" s="79">
        <f>0.0526*AH475*Observaciones!$F474^1.218</f>
        <v>0</v>
      </c>
      <c r="AP475" s="79">
        <f>AO475*Constantes!$F$29</f>
        <v>0</v>
      </c>
      <c r="AQ475" s="79">
        <f t="shared" si="71"/>
        <v>0</v>
      </c>
      <c r="AR475" s="16"/>
      <c r="AS475" s="78">
        <v>469</v>
      </c>
      <c r="AT475" s="79">
        <f>0.0526*Observaciones!$F474^2.218</f>
        <v>0</v>
      </c>
      <c r="AU475" s="79">
        <f>IF(Observaciones!$F474&gt;0.05*$AY$7,((Observaciones!$F474-0.05*$AY$7)^2)/(Observaciones!$F474+0.95*$AY$7),0)</f>
        <v>0</v>
      </c>
      <c r="AV475" s="79">
        <f>0.0526*AU475*Observaciones!$F474^1.218</f>
        <v>0</v>
      </c>
      <c r="AW475" s="30"/>
      <c r="AX475" s="30"/>
      <c r="AY475" s="110"/>
      <c r="AZ475" s="41"/>
    </row>
    <row r="476" spans="2:52" s="3" customFormat="1" x14ac:dyDescent="0.3">
      <c r="B476" s="40"/>
      <c r="C476" s="78">
        <v>470</v>
      </c>
      <c r="D476" s="136">
        <f>ETo!$I475*((1-Constantes!$D$19)*ETo!$K475+ETo!$L475)</f>
        <v>3.2366146916203857</v>
      </c>
      <c r="E476" s="79">
        <f>MIN(D476*Constantes!$D$17,0.8*(H475+Observaciones!$F475-F476-G476-Constantes!$D$14))</f>
        <v>0.25182740734181197</v>
      </c>
      <c r="F476" s="79">
        <f>IF(Observaciones!$F475&gt;0.05*Constantes!$D$18,((Observaciones!$F475-0.05*Constantes!$D$18)^2)/(Observaciones!$F475+0.95*Constantes!$D$18),0)</f>
        <v>0</v>
      </c>
      <c r="G476" s="79">
        <f>MAX(0,H475+Observaciones!$F475-F476-Constantes!$D$13)</f>
        <v>0</v>
      </c>
      <c r="H476" s="79">
        <f>H475+Observaciones!$F475-F476-E476-G476-I475</f>
        <v>7.5522341443712024</v>
      </c>
      <c r="I476" s="79">
        <f>MAX(0,(H476-Constantes!$D$14)*(1-EXP(-Constantes!$D$22)))</f>
        <v>1.7792867127527675E-3</v>
      </c>
      <c r="J476" s="79">
        <f t="shared" si="63"/>
        <v>137.6013944788686</v>
      </c>
      <c r="K476" s="79">
        <f>MAX(0,(J476-Constantes!$D$13)*(1-EXP(-Constantes!$D$23)))</f>
        <v>0.92720345300625018</v>
      </c>
      <c r="L476" s="79">
        <f t="shared" si="64"/>
        <v>0.92898273971900291</v>
      </c>
      <c r="M476" s="79">
        <f>0.0526*F476*Observaciones!$F475^1.218</f>
        <v>0</v>
      </c>
      <c r="N476" s="79">
        <f>M476*Constantes!$D$29</f>
        <v>0</v>
      </c>
      <c r="O476" s="79">
        <f t="shared" si="65"/>
        <v>0</v>
      </c>
      <c r="P476" s="16"/>
      <c r="Q476" s="78">
        <v>470</v>
      </c>
      <c r="R476" s="136">
        <f>ETo!$I475*((1-Constantes!$E$19)*ETo!$K475+ETo!$L475)</f>
        <v>3.5572799714328691</v>
      </c>
      <c r="S476" s="79">
        <f>MIN(R476*Constantes!$E$17,0.8*(V475+Observaciones!$F475-T476-U476-Constantes!$D$14))</f>
        <v>0.13684084882452296</v>
      </c>
      <c r="T476" s="79">
        <f>IF(Observaciones!$F475&gt;0.05*Constantes!$E$18,((Observaciones!$F475-0.05*Constantes!$E$18)^2)/(Observaciones!$F475+0.95*Constantes!$E$18),0)</f>
        <v>0</v>
      </c>
      <c r="U476" s="79">
        <f>MAX(0,V475+Observaciones!$F475-T476-Constantes!$D$13)</f>
        <v>0</v>
      </c>
      <c r="V476" s="79">
        <f>V475+Observaciones!$F475-T476-S476-U476-W475</f>
        <v>7.528383585126126</v>
      </c>
      <c r="W476" s="79">
        <f>MAX(0,(V476-Constantes!$D$14)*(1-EXP(-Constantes!$D$22)))</f>
        <v>9.6684910767000235E-4</v>
      </c>
      <c r="X476" s="79">
        <f t="shared" si="66"/>
        <v>145.91108167824524</v>
      </c>
      <c r="Y476" s="79">
        <f>MAX(0,(X476-Constantes!$D$13)*(1-EXP(-Constantes!$D$23)))</f>
        <v>1.0090807801949992</v>
      </c>
      <c r="Z476" s="79">
        <f t="shared" si="67"/>
        <v>1.0100476293026692</v>
      </c>
      <c r="AA476" s="79">
        <f>0.0526*T476*Observaciones!$F475^1.218</f>
        <v>0</v>
      </c>
      <c r="AB476" s="79">
        <f>AA476*Constantes!$E$29</f>
        <v>0</v>
      </c>
      <c r="AC476" s="79">
        <f t="shared" si="68"/>
        <v>0</v>
      </c>
      <c r="AD476" s="16"/>
      <c r="AE476" s="78">
        <v>470</v>
      </c>
      <c r="AF476" s="136">
        <f>ETo!$I475*((1-Constantes!$F$19)*ETo!$K475+ETo!$L475)</f>
        <v>3.5114706457453715</v>
      </c>
      <c r="AG476" s="79">
        <f>MIN(AF476*Constantes!$F$17,0.8*(AJ475+Observaciones!$F475-AH476-AI476-Constantes!$D$14))</f>
        <v>0.18066403960648358</v>
      </c>
      <c r="AH476" s="79">
        <f>IF(Observaciones!$F475&gt;0.05*Constantes!$F$18,((Observaciones!$F475-0.05*Constantes!$F$18)^2)/(Observaciones!$F475+0.95*Constantes!$F$18),0)</f>
        <v>0</v>
      </c>
      <c r="AI476" s="79">
        <f>MAX(0,AJ475+Observaciones!$F475-AH476-Constantes!$D$13)</f>
        <v>0</v>
      </c>
      <c r="AJ476" s="79">
        <f>AJ475+Observaciones!$F475-AH476-AG476-AI476-AK475</f>
        <v>7.5374734093762914</v>
      </c>
      <c r="AK476" s="79">
        <f>MAX(0,(AJ476-Constantes!$D$14)*(1-EXP(-Constantes!$D$22)))</f>
        <v>1.276481891058597E-3</v>
      </c>
      <c r="AL476" s="79">
        <f t="shared" si="69"/>
        <v>147.34016446921214</v>
      </c>
      <c r="AM476" s="79">
        <f>MAX(0,(AL476-Constantes!$D$13)*(1-EXP(-Constantes!$D$23)))</f>
        <v>1.0231618733153978</v>
      </c>
      <c r="AN476" s="79">
        <f t="shared" si="70"/>
        <v>1.0244383552064564</v>
      </c>
      <c r="AO476" s="79">
        <f>0.0526*AH476*Observaciones!$F475^1.218</f>
        <v>0</v>
      </c>
      <c r="AP476" s="79">
        <f>AO476*Constantes!$F$29</f>
        <v>0</v>
      </c>
      <c r="AQ476" s="79">
        <f t="shared" si="71"/>
        <v>0</v>
      </c>
      <c r="AR476" s="16"/>
      <c r="AS476" s="78">
        <v>470</v>
      </c>
      <c r="AT476" s="79">
        <f>0.0526*Observaciones!$F475^2.218</f>
        <v>0</v>
      </c>
      <c r="AU476" s="79">
        <f>IF(Observaciones!$F475&gt;0.05*$AY$7,((Observaciones!$F475-0.05*$AY$7)^2)/(Observaciones!$F475+0.95*$AY$7),0)</f>
        <v>0</v>
      </c>
      <c r="AV476" s="79">
        <f>0.0526*AU476*Observaciones!$F475^1.218</f>
        <v>0</v>
      </c>
      <c r="AW476" s="30"/>
      <c r="AX476" s="30"/>
      <c r="AY476" s="110"/>
      <c r="AZ476" s="41"/>
    </row>
    <row r="477" spans="2:52" s="3" customFormat="1" x14ac:dyDescent="0.3">
      <c r="B477" s="40"/>
      <c r="C477" s="78">
        <v>471</v>
      </c>
      <c r="D477" s="136">
        <f>ETo!$I476*((1-Constantes!$D$19)*ETo!$K476+ETo!$L476)</f>
        <v>3.302779827062535</v>
      </c>
      <c r="E477" s="79">
        <f>MIN(D477*Constantes!$D$17,0.8*(H476+Observaciones!$F476-F477-G477-Constantes!$D$14))</f>
        <v>4.1787315496961956E-2</v>
      </c>
      <c r="F477" s="79">
        <f>IF(Observaciones!$F476&gt;0.05*Constantes!$D$18,((Observaciones!$F476-0.05*Constantes!$D$18)^2)/(Observaciones!$F476+0.95*Constantes!$D$18),0)</f>
        <v>0</v>
      </c>
      <c r="G477" s="79">
        <f>MAX(0,H476+Observaciones!$F476-F477-Constantes!$D$13)</f>
        <v>0</v>
      </c>
      <c r="H477" s="79">
        <f>H476+Observaciones!$F476-F477-E477-G477-I476</f>
        <v>7.5086675421614872</v>
      </c>
      <c r="I477" s="79">
        <f>MAX(0,(H477-Constantes!$D$14)*(1-EXP(-Constantes!$D$22)))</f>
        <v>2.9524830521893418E-4</v>
      </c>
      <c r="J477" s="79">
        <f t="shared" si="63"/>
        <v>136.67419102586234</v>
      </c>
      <c r="K477" s="79">
        <f>MAX(0,(J477-Constantes!$D$13)*(1-EXP(-Constantes!$D$23)))</f>
        <v>0.91806749654112285</v>
      </c>
      <c r="L477" s="79">
        <f t="shared" si="64"/>
        <v>0.91836274484634184</v>
      </c>
      <c r="M477" s="79">
        <f>0.0526*F477*Observaciones!$F476^1.218</f>
        <v>0</v>
      </c>
      <c r="N477" s="79">
        <f>M477*Constantes!$D$29</f>
        <v>0</v>
      </c>
      <c r="O477" s="79">
        <f t="shared" si="65"/>
        <v>0</v>
      </c>
      <c r="P477" s="16"/>
      <c r="Q477" s="78">
        <v>471</v>
      </c>
      <c r="R477" s="136">
        <f>ETo!$I476*((1-Constantes!$E$19)*ETo!$K476+ETo!$L476)</f>
        <v>3.6296186588280723</v>
      </c>
      <c r="S477" s="79">
        <f>MIN(R477*Constantes!$E$17,0.8*(V476+Observaciones!$F476-T477-U477-Constantes!$D$14))</f>
        <v>2.2706868100900834E-2</v>
      </c>
      <c r="T477" s="79">
        <f>IF(Observaciones!$F476&gt;0.05*Constantes!$E$18,((Observaciones!$F476-0.05*Constantes!$E$18)^2)/(Observaciones!$F476+0.95*Constantes!$E$18),0)</f>
        <v>0</v>
      </c>
      <c r="U477" s="79">
        <f>MAX(0,V476+Observaciones!$F476-T477-Constantes!$D$13)</f>
        <v>0</v>
      </c>
      <c r="V477" s="79">
        <f>V476+Observaciones!$F476-T477-S477-U477-W476</f>
        <v>7.5047098679175548</v>
      </c>
      <c r="W477" s="79">
        <f>MAX(0,(V477-Constantes!$D$14)*(1-EXP(-Constantes!$D$22)))</f>
        <v>1.6043539155100874E-4</v>
      </c>
      <c r="X477" s="79">
        <f t="shared" si="66"/>
        <v>144.90200089805023</v>
      </c>
      <c r="Y477" s="79">
        <f>MAX(0,(X477-Constantes!$D$13)*(1-EXP(-Constantes!$D$23)))</f>
        <v>0.99913806692342111</v>
      </c>
      <c r="Z477" s="79">
        <f t="shared" si="67"/>
        <v>0.99929850231497208</v>
      </c>
      <c r="AA477" s="79">
        <f>0.0526*T477*Observaciones!$F476^1.218</f>
        <v>0</v>
      </c>
      <c r="AB477" s="79">
        <f>AA477*Constantes!$E$29</f>
        <v>0</v>
      </c>
      <c r="AC477" s="79">
        <f t="shared" si="68"/>
        <v>0</v>
      </c>
      <c r="AD477" s="16"/>
      <c r="AE477" s="78">
        <v>471</v>
      </c>
      <c r="AF477" s="136">
        <f>ETo!$I476*((1-Constantes!$F$19)*ETo!$K476+ETo!$L476)</f>
        <v>3.5829273971472806</v>
      </c>
      <c r="AG477" s="79">
        <f>MIN(AF477*Constantes!$F$17,0.8*(AJ476+Observaciones!$F476-AH477-AI477-Constantes!$D$14))</f>
        <v>2.9978727501033121E-2</v>
      </c>
      <c r="AH477" s="79">
        <f>IF(Observaciones!$F476&gt;0.05*Constantes!$F$18,((Observaciones!$F476-0.05*Constantes!$F$18)^2)/(Observaciones!$F476+0.95*Constantes!$F$18),0)</f>
        <v>0</v>
      </c>
      <c r="AI477" s="79">
        <f>MAX(0,AJ476+Observaciones!$F476-AH477-Constantes!$D$13)</f>
        <v>0</v>
      </c>
      <c r="AJ477" s="79">
        <f>AJ476+Observaciones!$F476-AH477-AG477-AI477-AK476</f>
        <v>7.5062181999841995</v>
      </c>
      <c r="AK477" s="79">
        <f>MAX(0,(AJ477-Constantes!$D$14)*(1-EXP(-Constantes!$D$22)))</f>
        <v>2.1181471894130135E-4</v>
      </c>
      <c r="AL477" s="79">
        <f t="shared" si="69"/>
        <v>146.31700259589675</v>
      </c>
      <c r="AM477" s="79">
        <f>MAX(0,(AL477-Constantes!$D$13)*(1-EXP(-Constantes!$D$23)))</f>
        <v>1.0130804156794495</v>
      </c>
      <c r="AN477" s="79">
        <f t="shared" si="70"/>
        <v>1.0132922303983909</v>
      </c>
      <c r="AO477" s="79">
        <f>0.0526*AH477*Observaciones!$F476^1.218</f>
        <v>0</v>
      </c>
      <c r="AP477" s="79">
        <f>AO477*Constantes!$F$29</f>
        <v>0</v>
      </c>
      <c r="AQ477" s="79">
        <f t="shared" si="71"/>
        <v>0</v>
      </c>
      <c r="AR477" s="16"/>
      <c r="AS477" s="78">
        <v>471</v>
      </c>
      <c r="AT477" s="79">
        <f>0.0526*Observaciones!$F476^2.218</f>
        <v>0</v>
      </c>
      <c r="AU477" s="79">
        <f>IF(Observaciones!$F476&gt;0.05*$AY$7,((Observaciones!$F476-0.05*$AY$7)^2)/(Observaciones!$F476+0.95*$AY$7),0)</f>
        <v>0</v>
      </c>
      <c r="AV477" s="79">
        <f>0.0526*AU477*Observaciones!$F476^1.218</f>
        <v>0</v>
      </c>
      <c r="AW477" s="30"/>
      <c r="AX477" s="30"/>
      <c r="AY477" s="110"/>
      <c r="AZ477" s="41"/>
    </row>
    <row r="478" spans="2:52" s="3" customFormat="1" x14ac:dyDescent="0.3">
      <c r="B478" s="40"/>
      <c r="C478" s="78">
        <v>472</v>
      </c>
      <c r="D478" s="136">
        <f>ETo!$I477*((1-Constantes!$D$19)*ETo!$K477+ETo!$L477)</f>
        <v>3.2563797489217619</v>
      </c>
      <c r="E478" s="79">
        <f>MIN(D478*Constantes!$D$17,0.8*(H477+Observaciones!$F477-F478-G478-Constantes!$D$14))</f>
        <v>6.9340337291897928E-3</v>
      </c>
      <c r="F478" s="79">
        <f>IF(Observaciones!$F477&gt;0.05*Constantes!$D$18,((Observaciones!$F477-0.05*Constantes!$D$18)^2)/(Observaciones!$F477+0.95*Constantes!$D$18),0)</f>
        <v>0</v>
      </c>
      <c r="G478" s="79">
        <f>MAX(0,H477+Observaciones!$F477-F478-Constantes!$D$13)</f>
        <v>0</v>
      </c>
      <c r="H478" s="79">
        <f>H477+Observaciones!$F477-F478-E478-G478-I477</f>
        <v>7.5014382601270793</v>
      </c>
      <c r="I478" s="79">
        <f>MAX(0,(H478-Constantes!$D$14)*(1-EXP(-Constantes!$D$22)))</f>
        <v>4.8992419889337697E-5</v>
      </c>
      <c r="J478" s="79">
        <f t="shared" si="63"/>
        <v>135.75612352932123</v>
      </c>
      <c r="K478" s="79">
        <f>MAX(0,(J478-Constantes!$D$13)*(1-EXP(-Constantes!$D$23)))</f>
        <v>0.90902155883106184</v>
      </c>
      <c r="L478" s="79">
        <f t="shared" si="64"/>
        <v>0.90907055125095115</v>
      </c>
      <c r="M478" s="79">
        <f>0.0526*F478*Observaciones!$F477^1.218</f>
        <v>0</v>
      </c>
      <c r="N478" s="79">
        <f>M478*Constantes!$D$29</f>
        <v>0</v>
      </c>
      <c r="O478" s="79">
        <f t="shared" si="65"/>
        <v>0</v>
      </c>
      <c r="P478" s="16"/>
      <c r="Q478" s="78">
        <v>472</v>
      </c>
      <c r="R478" s="136">
        <f>ETo!$I477*((1-Constantes!$E$19)*ETo!$K477+ETo!$L477)</f>
        <v>3.5795129240071928</v>
      </c>
      <c r="S478" s="79">
        <f>MIN(R478*Constantes!$E$17,0.8*(V477+Observaciones!$F477-T478-U478-Constantes!$D$14))</f>
        <v>3.7678943340438312E-3</v>
      </c>
      <c r="T478" s="79">
        <f>IF(Observaciones!$F477&gt;0.05*Constantes!$E$18,((Observaciones!$F477-0.05*Constantes!$E$18)^2)/(Observaciones!$F477+0.95*Constantes!$E$18),0)</f>
        <v>0</v>
      </c>
      <c r="U478" s="79">
        <f>MAX(0,V477+Observaciones!$F477-T478-Constantes!$D$13)</f>
        <v>0</v>
      </c>
      <c r="V478" s="79">
        <f>V477+Observaciones!$F477-T478-S478-U478-W477</f>
        <v>7.5007815381919594</v>
      </c>
      <c r="W478" s="79">
        <f>MAX(0,(V478-Constantes!$D$14)*(1-EXP(-Constantes!$D$22)))</f>
        <v>2.6622059903574634E-5</v>
      </c>
      <c r="X478" s="79">
        <f t="shared" si="66"/>
        <v>143.90286283112681</v>
      </c>
      <c r="Y478" s="79">
        <f>MAX(0,(X478-Constantes!$D$13)*(1-EXP(-Constantes!$D$23)))</f>
        <v>0.98929332157387773</v>
      </c>
      <c r="Z478" s="79">
        <f t="shared" si="67"/>
        <v>0.98931994363378128</v>
      </c>
      <c r="AA478" s="79">
        <f>0.0526*T478*Observaciones!$F477^1.218</f>
        <v>0</v>
      </c>
      <c r="AB478" s="79">
        <f>AA478*Constantes!$E$29</f>
        <v>0</v>
      </c>
      <c r="AC478" s="79">
        <f t="shared" si="68"/>
        <v>0</v>
      </c>
      <c r="AD478" s="16"/>
      <c r="AE478" s="78">
        <v>472</v>
      </c>
      <c r="AF478" s="136">
        <f>ETo!$I477*((1-Constantes!$F$19)*ETo!$K477+ETo!$L477)</f>
        <v>3.5333510418521308</v>
      </c>
      <c r="AG478" s="79">
        <f>MIN(AF478*Constantes!$F$17,0.8*(AJ477+Observaciones!$F477-AH478-AI478-Constantes!$D$14))</f>
        <v>4.9745599873595838E-3</v>
      </c>
      <c r="AH478" s="79">
        <f>IF(Observaciones!$F477&gt;0.05*Constantes!$F$18,((Observaciones!$F477-0.05*Constantes!$F$18)^2)/(Observaciones!$F477+0.95*Constantes!$F$18),0)</f>
        <v>0</v>
      </c>
      <c r="AI478" s="79">
        <f>MAX(0,AJ477+Observaciones!$F477-AH478-Constantes!$D$13)</f>
        <v>0</v>
      </c>
      <c r="AJ478" s="79">
        <f>AJ477+Observaciones!$F477-AH478-AG478-AI478-AK477</f>
        <v>7.5010318252778987</v>
      </c>
      <c r="AK478" s="79">
        <f>MAX(0,(AJ478-Constantes!$D$14)*(1-EXP(-Constantes!$D$22)))</f>
        <v>3.5147756873370768E-5</v>
      </c>
      <c r="AL478" s="79">
        <f t="shared" si="69"/>
        <v>145.30392218021731</v>
      </c>
      <c r="AM478" s="79">
        <f>MAX(0,(AL478-Constantes!$D$13)*(1-EXP(-Constantes!$D$23)))</f>
        <v>1.0030982930468044</v>
      </c>
      <c r="AN478" s="79">
        <f t="shared" si="70"/>
        <v>1.0031334408036778</v>
      </c>
      <c r="AO478" s="79">
        <f>0.0526*AH478*Observaciones!$F477^1.218</f>
        <v>0</v>
      </c>
      <c r="AP478" s="79">
        <f>AO478*Constantes!$F$29</f>
        <v>0</v>
      </c>
      <c r="AQ478" s="79">
        <f t="shared" si="71"/>
        <v>0</v>
      </c>
      <c r="AR478" s="16"/>
      <c r="AS478" s="78">
        <v>472</v>
      </c>
      <c r="AT478" s="79">
        <f>0.0526*Observaciones!$F477^2.218</f>
        <v>0</v>
      </c>
      <c r="AU478" s="79">
        <f>IF(Observaciones!$F477&gt;0.05*$AY$7,((Observaciones!$F477-0.05*$AY$7)^2)/(Observaciones!$F477+0.95*$AY$7),0)</f>
        <v>0</v>
      </c>
      <c r="AV478" s="79">
        <f>0.0526*AU478*Observaciones!$F477^1.218</f>
        <v>0</v>
      </c>
      <c r="AW478" s="30"/>
      <c r="AX478" s="30"/>
      <c r="AY478" s="110"/>
      <c r="AZ478" s="41"/>
    </row>
    <row r="479" spans="2:52" s="3" customFormat="1" x14ac:dyDescent="0.3">
      <c r="B479" s="40"/>
      <c r="C479" s="78">
        <v>473</v>
      </c>
      <c r="D479" s="136">
        <f>ETo!$I478*((1-Constantes!$D$19)*ETo!$K478+ETo!$L478)</f>
        <v>3.30725208192441</v>
      </c>
      <c r="E479" s="79">
        <f>MIN(D479*Constantes!$D$17,0.8*(H478+Observaciones!$F478-F479-G479-Constantes!$D$14))</f>
        <v>0.56115060810166284</v>
      </c>
      <c r="F479" s="79">
        <f>IF(Observaciones!$F478&gt;0.05*Constantes!$D$18,((Observaciones!$F478-0.05*Constantes!$D$18)^2)/(Observaciones!$F478+0.95*Constantes!$D$18),0)</f>
        <v>0</v>
      </c>
      <c r="G479" s="79">
        <f>MAX(0,H478+Observaciones!$F478-F479-Constantes!$D$13)</f>
        <v>0</v>
      </c>
      <c r="H479" s="79">
        <f>H478+Observaciones!$F478-F479-E479-G479-I478</f>
        <v>7.6402386596055267</v>
      </c>
      <c r="I479" s="79">
        <f>MAX(0,(H479-Constantes!$D$14)*(1-EXP(-Constantes!$D$22)))</f>
        <v>4.7770435728232046E-3</v>
      </c>
      <c r="J479" s="79">
        <f t="shared" si="63"/>
        <v>134.84710197049017</v>
      </c>
      <c r="K479" s="79">
        <f>MAX(0,(J479-Constantes!$D$13)*(1-EXP(-Constantes!$D$23)))</f>
        <v>0.90006475289983257</v>
      </c>
      <c r="L479" s="79">
        <f t="shared" si="64"/>
        <v>0.90484179647265572</v>
      </c>
      <c r="M479" s="79">
        <f>0.0526*F479*Observaciones!$F478^1.218</f>
        <v>0</v>
      </c>
      <c r="N479" s="79">
        <f>M479*Constantes!$D$29</f>
        <v>0</v>
      </c>
      <c r="O479" s="79">
        <f t="shared" si="65"/>
        <v>0</v>
      </c>
      <c r="P479" s="16"/>
      <c r="Q479" s="78">
        <v>473</v>
      </c>
      <c r="R479" s="136">
        <f>ETo!$I478*((1-Constantes!$E$19)*ETo!$K478+ETo!$L478)</f>
        <v>3.6351157006863266</v>
      </c>
      <c r="S479" s="79">
        <f>MIN(R479*Constantes!$E$17,0.8*(V478+Observaciones!$F478-T479-U479-Constantes!$D$14))</f>
        <v>0.56062523055356761</v>
      </c>
      <c r="T479" s="79">
        <f>IF(Observaciones!$F478&gt;0.05*Constantes!$E$18,((Observaciones!$F478-0.05*Constantes!$E$18)^2)/(Observaciones!$F478+0.95*Constantes!$E$18),0)</f>
        <v>0</v>
      </c>
      <c r="U479" s="79">
        <f>MAX(0,V478+Observaciones!$F478-T479-Constantes!$D$13)</f>
        <v>0</v>
      </c>
      <c r="V479" s="79">
        <f>V478+Observaciones!$F478-T479-S479-U479-W478</f>
        <v>7.640129685578489</v>
      </c>
      <c r="W479" s="79">
        <f>MAX(0,(V479-Constantes!$D$14)*(1-EXP(-Constantes!$D$22)))</f>
        <v>4.7733315174104578E-3</v>
      </c>
      <c r="X479" s="79">
        <f t="shared" si="66"/>
        <v>142.91356950955293</v>
      </c>
      <c r="Y479" s="79">
        <f>MAX(0,(X479-Constantes!$D$13)*(1-EXP(-Constantes!$D$23)))</f>
        <v>0.97954557884509907</v>
      </c>
      <c r="Z479" s="79">
        <f t="shared" si="67"/>
        <v>0.98431891036250951</v>
      </c>
      <c r="AA479" s="79">
        <f>0.0526*T479*Observaciones!$F478^1.218</f>
        <v>0</v>
      </c>
      <c r="AB479" s="79">
        <f>AA479*Constantes!$E$29</f>
        <v>0</v>
      </c>
      <c r="AC479" s="79">
        <f t="shared" si="68"/>
        <v>0</v>
      </c>
      <c r="AD479" s="16"/>
      <c r="AE479" s="78">
        <v>473</v>
      </c>
      <c r="AF479" s="136">
        <f>ETo!$I478*((1-Constantes!$F$19)*ETo!$K478+ETo!$L478)</f>
        <v>3.5882780408631954</v>
      </c>
      <c r="AG479" s="79">
        <f>MIN(AF479*Constantes!$F$17,0.8*(AJ478+Observaciones!$F478-AH479-AI479-Constantes!$D$14))</f>
        <v>0.56082546022231838</v>
      </c>
      <c r="AH479" s="79">
        <f>IF(Observaciones!$F478&gt;0.05*Constantes!$F$18,((Observaciones!$F478-0.05*Constantes!$F$18)^2)/(Observaciones!$F478+0.95*Constantes!$F$18),0)</f>
        <v>0</v>
      </c>
      <c r="AI479" s="79">
        <f>MAX(0,AJ478+Observaciones!$F478-AH479-Constantes!$D$13)</f>
        <v>0</v>
      </c>
      <c r="AJ479" s="79">
        <f>AJ478+Observaciones!$F478-AH479-AG479-AI479-AK478</f>
        <v>7.6401712172987066</v>
      </c>
      <c r="AK479" s="79">
        <f>MAX(0,(AJ479-Constantes!$D$14)*(1-EXP(-Constantes!$D$22)))</f>
        <v>4.774746240267135E-3</v>
      </c>
      <c r="AL479" s="79">
        <f t="shared" si="69"/>
        <v>144.30082388717051</v>
      </c>
      <c r="AM479" s="79">
        <f>MAX(0,(AL479-Constantes!$D$13)*(1-EXP(-Constantes!$D$23)))</f>
        <v>0.99321452664601506</v>
      </c>
      <c r="AN479" s="79">
        <f t="shared" si="70"/>
        <v>0.99798927288628214</v>
      </c>
      <c r="AO479" s="79">
        <f>0.0526*AH479*Observaciones!$F478^1.218</f>
        <v>0</v>
      </c>
      <c r="AP479" s="79">
        <f>AO479*Constantes!$F$29</f>
        <v>0</v>
      </c>
      <c r="AQ479" s="79">
        <f t="shared" si="71"/>
        <v>0</v>
      </c>
      <c r="AR479" s="16"/>
      <c r="AS479" s="78">
        <v>473</v>
      </c>
      <c r="AT479" s="79">
        <f>0.0526*Observaciones!$F478^2.218</f>
        <v>2.3845871367955355E-2</v>
      </c>
      <c r="AU479" s="79">
        <f>IF(Observaciones!$F478&gt;0.05*$AY$7,((Observaciones!$F478-0.05*$AY$7)^2)/(Observaciones!$F478+0.95*$AY$7),0)</f>
        <v>0</v>
      </c>
      <c r="AV479" s="79">
        <f>0.0526*AU479*Observaciones!$F478^1.218</f>
        <v>0</v>
      </c>
      <c r="AW479" s="30"/>
      <c r="AX479" s="30"/>
      <c r="AY479" s="110"/>
      <c r="AZ479" s="41"/>
    </row>
    <row r="480" spans="2:52" s="3" customFormat="1" x14ac:dyDescent="0.3">
      <c r="B480" s="40"/>
      <c r="C480" s="78">
        <v>474</v>
      </c>
      <c r="D480" s="136">
        <f>ETo!$I479*((1-Constantes!$D$19)*ETo!$K479+ETo!$L479)</f>
        <v>3.3325631355282499</v>
      </c>
      <c r="E480" s="79">
        <f>MIN(D480*Constantes!$D$17,0.8*(H479+Observaciones!$F479-F480-G480-Constantes!$D$14))</f>
        <v>0.51219092768442065</v>
      </c>
      <c r="F480" s="79">
        <f>IF(Observaciones!$F479&gt;0.05*Constantes!$D$18,((Observaciones!$F479-0.05*Constantes!$D$18)^2)/(Observaciones!$F479+0.95*Constantes!$D$18),0)</f>
        <v>0</v>
      </c>
      <c r="G480" s="79">
        <f>MAX(0,H479+Observaciones!$F479-F480-Constantes!$D$13)</f>
        <v>0</v>
      </c>
      <c r="H480" s="79">
        <f>H479+Observaciones!$F479-F480-E480-G480-I479</f>
        <v>7.6232706883482821</v>
      </c>
      <c r="I480" s="79">
        <f>MAX(0,(H480-Constantes!$D$14)*(1-EXP(-Constantes!$D$22)))</f>
        <v>4.1990521811037509E-3</v>
      </c>
      <c r="J480" s="79">
        <f t="shared" si="63"/>
        <v>133.94703721759035</v>
      </c>
      <c r="K480" s="79">
        <f>MAX(0,(J480-Constantes!$D$13)*(1-EXP(-Constantes!$D$23)))</f>
        <v>0.89119620051078863</v>
      </c>
      <c r="L480" s="79">
        <f t="shared" si="64"/>
        <v>0.89539525269189235</v>
      </c>
      <c r="M480" s="79">
        <f>0.0526*F480*Observaciones!$F479^1.218</f>
        <v>0</v>
      </c>
      <c r="N480" s="79">
        <f>M480*Constantes!$D$29</f>
        <v>0</v>
      </c>
      <c r="O480" s="79">
        <f t="shared" si="65"/>
        <v>0</v>
      </c>
      <c r="P480" s="16"/>
      <c r="Q480" s="78">
        <v>474</v>
      </c>
      <c r="R480" s="136">
        <f>ETo!$I479*((1-Constantes!$E$19)*ETo!$K479+ETo!$L479)</f>
        <v>3.6628651215638</v>
      </c>
      <c r="S480" s="79">
        <f>MIN(R480*Constantes!$E$17,0.8*(V479+Observaciones!$F479-T480-U480-Constantes!$D$14))</f>
        <v>0.51210374846279194</v>
      </c>
      <c r="T480" s="79">
        <f>IF(Observaciones!$F479&gt;0.05*Constantes!$E$18,((Observaciones!$F479-0.05*Constantes!$E$18)^2)/(Observaciones!$F479+0.95*Constantes!$E$18),0)</f>
        <v>0</v>
      </c>
      <c r="U480" s="79">
        <f>MAX(0,V479+Observaciones!$F479-T480-Constantes!$D$13)</f>
        <v>0</v>
      </c>
      <c r="V480" s="79">
        <f>V479+Observaciones!$F479-T480-S480-U480-W479</f>
        <v>7.6232526055982879</v>
      </c>
      <c r="W480" s="79">
        <f>MAX(0,(V480-Constantes!$D$14)*(1-EXP(-Constantes!$D$22)))</f>
        <v>4.1984362162558117E-3</v>
      </c>
      <c r="X480" s="79">
        <f t="shared" si="66"/>
        <v>141.93402393070784</v>
      </c>
      <c r="Y480" s="79">
        <f>MAX(0,(X480-Constantes!$D$13)*(1-EXP(-Constantes!$D$23)))</f>
        <v>0.96989388294715861</v>
      </c>
      <c r="Z480" s="79">
        <f t="shared" si="67"/>
        <v>0.97409231916341443</v>
      </c>
      <c r="AA480" s="79">
        <f>0.0526*T480*Observaciones!$F479^1.218</f>
        <v>0</v>
      </c>
      <c r="AB480" s="79">
        <f>AA480*Constantes!$E$29</f>
        <v>0</v>
      </c>
      <c r="AC480" s="79">
        <f t="shared" si="68"/>
        <v>0</v>
      </c>
      <c r="AD480" s="16"/>
      <c r="AE480" s="78">
        <v>474</v>
      </c>
      <c r="AF480" s="136">
        <f>ETo!$I479*((1-Constantes!$F$19)*ETo!$K479+ETo!$L479)</f>
        <v>3.6156791235587211</v>
      </c>
      <c r="AG480" s="79">
        <f>MIN(AF480*Constantes!$F$17,0.8*(AJ479+Observaciones!$F479-AH480-AI480-Constantes!$D$14))</f>
        <v>0.51213697383896606</v>
      </c>
      <c r="AH480" s="79">
        <f>IF(Observaciones!$F479&gt;0.05*Constantes!$F$18,((Observaciones!$F479-0.05*Constantes!$F$18)^2)/(Observaciones!$F479+0.95*Constantes!$F$18),0)</f>
        <v>0</v>
      </c>
      <c r="AI480" s="79">
        <f>MAX(0,AJ479+Observaciones!$F479-AH480-Constantes!$D$13)</f>
        <v>0</v>
      </c>
      <c r="AJ480" s="79">
        <f>AJ479+Observaciones!$F479-AH480-AG480-AI480-AK479</f>
        <v>7.6232594972194745</v>
      </c>
      <c r="AK480" s="79">
        <f>MAX(0,(AJ480-Constantes!$D$14)*(1-EXP(-Constantes!$D$22)))</f>
        <v>4.1986709701730875E-3</v>
      </c>
      <c r="AL480" s="79">
        <f t="shared" si="69"/>
        <v>143.30760936052448</v>
      </c>
      <c r="AM480" s="79">
        <f>MAX(0,(AL480-Constantes!$D$13)*(1-EXP(-Constantes!$D$23)))</f>
        <v>0.98342814734970219</v>
      </c>
      <c r="AN480" s="79">
        <f t="shared" si="70"/>
        <v>0.98762681831987531</v>
      </c>
      <c r="AO480" s="79">
        <f>0.0526*AH480*Observaciones!$F479^1.218</f>
        <v>0</v>
      </c>
      <c r="AP480" s="79">
        <f>AO480*Constantes!$F$29</f>
        <v>0</v>
      </c>
      <c r="AQ480" s="79">
        <f t="shared" si="71"/>
        <v>0</v>
      </c>
      <c r="AR480" s="16"/>
      <c r="AS480" s="78">
        <v>474</v>
      </c>
      <c r="AT480" s="79">
        <f>0.0526*Observaciones!$F479^2.218</f>
        <v>1.1305797794095535E-2</v>
      </c>
      <c r="AU480" s="79">
        <f>IF(Observaciones!$F479&gt;0.05*$AY$7,((Observaciones!$F479-0.05*$AY$7)^2)/(Observaciones!$F479+0.95*$AY$7),0)</f>
        <v>0</v>
      </c>
      <c r="AV480" s="79">
        <f>0.0526*AU480*Observaciones!$F479^1.218</f>
        <v>0</v>
      </c>
      <c r="AW480" s="30"/>
      <c r="AX480" s="30"/>
      <c r="AY480" s="110"/>
      <c r="AZ480" s="41"/>
    </row>
    <row r="481" spans="2:52" s="3" customFormat="1" x14ac:dyDescent="0.3">
      <c r="B481" s="40"/>
      <c r="C481" s="78">
        <v>475</v>
      </c>
      <c r="D481" s="136">
        <f>ETo!$I480*((1-Constantes!$D$19)*ETo!$K480+ETo!$L480)</f>
        <v>3.379212227894532</v>
      </c>
      <c r="E481" s="79">
        <f>MIN(D481*Constantes!$D$17,0.8*(H480+Observaciones!$F480-F481-G481-Constantes!$D$14))</f>
        <v>9.8616550678625722E-2</v>
      </c>
      <c r="F481" s="79">
        <f>IF(Observaciones!$F480&gt;0.05*Constantes!$D$18,((Observaciones!$F480-0.05*Constantes!$D$18)^2)/(Observaciones!$F480+0.95*Constantes!$D$18),0)</f>
        <v>0</v>
      </c>
      <c r="G481" s="79">
        <f>MAX(0,H480+Observaciones!$F480-F481-Constantes!$D$13)</f>
        <v>0</v>
      </c>
      <c r="H481" s="79">
        <f>H480+Observaciones!$F480-F481-E481-G481-I480</f>
        <v>7.5204550854885523</v>
      </c>
      <c r="I481" s="79">
        <f>MAX(0,(H481-Constantes!$D$14)*(1-EXP(-Constantes!$D$22)))</f>
        <v>6.9677530389621121E-4</v>
      </c>
      <c r="J481" s="79">
        <f t="shared" si="63"/>
        <v>133.05584101707956</v>
      </c>
      <c r="K481" s="79">
        <f>MAX(0,(J481-Constantes!$D$13)*(1-EXP(-Constantes!$D$23)))</f>
        <v>0.88241503208075844</v>
      </c>
      <c r="L481" s="79">
        <f t="shared" si="64"/>
        <v>0.88311180738465467</v>
      </c>
      <c r="M481" s="79">
        <f>0.0526*F481*Observaciones!$F480^1.218</f>
        <v>0</v>
      </c>
      <c r="N481" s="79">
        <f>M481*Constantes!$D$29</f>
        <v>0</v>
      </c>
      <c r="O481" s="79">
        <f t="shared" si="65"/>
        <v>0</v>
      </c>
      <c r="P481" s="16"/>
      <c r="Q481" s="78">
        <v>475</v>
      </c>
      <c r="R481" s="136">
        <f>ETo!$I480*((1-Constantes!$E$19)*ETo!$K480+ETo!$L480)</f>
        <v>3.7136309598333894</v>
      </c>
      <c r="S481" s="79">
        <f>MIN(R481*Constantes!$E$17,0.8*(V480+Observaciones!$F480-T481-U481-Constantes!$D$14))</f>
        <v>9.8602084478630309E-2</v>
      </c>
      <c r="T481" s="79">
        <f>IF(Observaciones!$F480&gt;0.05*Constantes!$E$18,((Observaciones!$F480-0.05*Constantes!$E$18)^2)/(Observaciones!$F480+0.95*Constantes!$E$18),0)</f>
        <v>0</v>
      </c>
      <c r="U481" s="79">
        <f>MAX(0,V480+Observaciones!$F480-T481-Constantes!$D$13)</f>
        <v>0</v>
      </c>
      <c r="V481" s="79">
        <f>V480+Observaciones!$F480-T481-S481-U481-W480</f>
        <v>7.5204520849034022</v>
      </c>
      <c r="W481" s="79">
        <f>MAX(0,(V481-Constantes!$D$14)*(1-EXP(-Constantes!$D$22)))</f>
        <v>6.9667309295062428E-4</v>
      </c>
      <c r="X481" s="79">
        <f t="shared" si="66"/>
        <v>140.96413004776068</v>
      </c>
      <c r="Y481" s="79">
        <f>MAX(0,(X481-Constantes!$D$13)*(1-EXP(-Constantes!$D$23)))</f>
        <v>0.96033728750775527</v>
      </c>
      <c r="Z481" s="79">
        <f t="shared" si="67"/>
        <v>0.96103396060070589</v>
      </c>
      <c r="AA481" s="79">
        <f>0.0526*T481*Observaciones!$F480^1.218</f>
        <v>0</v>
      </c>
      <c r="AB481" s="79">
        <f>AA481*Constantes!$E$29</f>
        <v>0</v>
      </c>
      <c r="AC481" s="79">
        <f t="shared" si="68"/>
        <v>0</v>
      </c>
      <c r="AD481" s="16"/>
      <c r="AE481" s="78">
        <v>475</v>
      </c>
      <c r="AF481" s="136">
        <f>ETo!$I480*((1-Constantes!$F$19)*ETo!$K480+ETo!$L480)</f>
        <v>3.6658568552706945</v>
      </c>
      <c r="AG481" s="79">
        <f>MIN(AF481*Constantes!$F$17,0.8*(AJ480+Observaciones!$F480-AH481-AI481-Constantes!$D$14))</f>
        <v>9.8607597775579592E-2</v>
      </c>
      <c r="AH481" s="79">
        <f>IF(Observaciones!$F480&gt;0.05*Constantes!$F$18,((Observaciones!$F480-0.05*Constantes!$F$18)^2)/(Observaciones!$F480+0.95*Constantes!$F$18),0)</f>
        <v>0</v>
      </c>
      <c r="AI481" s="79">
        <f>MAX(0,AJ480+Observaciones!$F480-AH481-Constantes!$D$13)</f>
        <v>0</v>
      </c>
      <c r="AJ481" s="79">
        <f>AJ480+Observaciones!$F480-AH481-AG481-AI481-AK480</f>
        <v>7.5204532284737216</v>
      </c>
      <c r="AK481" s="79">
        <f>MAX(0,(AJ481-Constantes!$D$14)*(1-EXP(-Constantes!$D$22)))</f>
        <v>6.9671204715383319E-4</v>
      </c>
      <c r="AL481" s="79">
        <f t="shared" si="69"/>
        <v>142.32418121317477</v>
      </c>
      <c r="AM481" s="79">
        <f>MAX(0,(AL481-Constantes!$D$13)*(1-EXP(-Constantes!$D$23)))</f>
        <v>0.9737381955795299</v>
      </c>
      <c r="AN481" s="79">
        <f t="shared" si="70"/>
        <v>0.97443490762668372</v>
      </c>
      <c r="AO481" s="79">
        <f>0.0526*AH481*Observaciones!$F480^1.218</f>
        <v>0</v>
      </c>
      <c r="AP481" s="79">
        <f>AO481*Constantes!$F$29</f>
        <v>0</v>
      </c>
      <c r="AQ481" s="79">
        <f t="shared" si="71"/>
        <v>0</v>
      </c>
      <c r="AR481" s="16"/>
      <c r="AS481" s="78">
        <v>475</v>
      </c>
      <c r="AT481" s="79">
        <f>0.0526*Observaciones!$F480^2.218</f>
        <v>0</v>
      </c>
      <c r="AU481" s="79">
        <f>IF(Observaciones!$F480&gt;0.05*$AY$7,((Observaciones!$F480-0.05*$AY$7)^2)/(Observaciones!$F480+0.95*$AY$7),0)</f>
        <v>0</v>
      </c>
      <c r="AV481" s="79">
        <f>0.0526*AU481*Observaciones!$F480^1.218</f>
        <v>0</v>
      </c>
      <c r="AW481" s="30"/>
      <c r="AX481" s="30"/>
      <c r="AY481" s="110"/>
      <c r="AZ481" s="41"/>
    </row>
    <row r="482" spans="2:52" s="3" customFormat="1" x14ac:dyDescent="0.3">
      <c r="B482" s="40"/>
      <c r="C482" s="78">
        <v>476</v>
      </c>
      <c r="D482" s="136">
        <f>ETo!$I481*((1-Constantes!$D$19)*ETo!$K481+ETo!$L481)</f>
        <v>3.2146222247810345</v>
      </c>
      <c r="E482" s="79">
        <f>MIN(D482*Constantes!$D$17,0.8*(H481+Observaciones!$F481-F482-G482-Constantes!$D$14))</f>
        <v>1.6364068390841879E-2</v>
      </c>
      <c r="F482" s="79">
        <f>IF(Observaciones!$F481&gt;0.05*Constantes!$D$18,((Observaciones!$F481-0.05*Constantes!$D$18)^2)/(Observaciones!$F481+0.95*Constantes!$D$18),0)</f>
        <v>0</v>
      </c>
      <c r="G482" s="79">
        <f>MAX(0,H481+Observaciones!$F481-F482-Constantes!$D$13)</f>
        <v>0</v>
      </c>
      <c r="H482" s="79">
        <f>H481+Observaciones!$F481-F482-E482-G482-I481</f>
        <v>7.5033942417938144</v>
      </c>
      <c r="I482" s="79">
        <f>MAX(0,(H482-Constantes!$D$14)*(1-EXP(-Constantes!$D$22)))</f>
        <v>1.1562033601403655E-4</v>
      </c>
      <c r="J482" s="79">
        <f t="shared" si="63"/>
        <v>132.1734259849988</v>
      </c>
      <c r="K482" s="79">
        <f>MAX(0,(J482-Constantes!$D$13)*(1-EXP(-Constantes!$D$23)))</f>
        <v>0.8737203865947808</v>
      </c>
      <c r="L482" s="79">
        <f t="shared" si="64"/>
        <v>0.87383600693079488</v>
      </c>
      <c r="M482" s="79">
        <f>0.0526*F482*Observaciones!$F481^1.218</f>
        <v>0</v>
      </c>
      <c r="N482" s="79">
        <f>M482*Constantes!$D$29</f>
        <v>0</v>
      </c>
      <c r="O482" s="79">
        <f t="shared" si="65"/>
        <v>0</v>
      </c>
      <c r="P482" s="16"/>
      <c r="Q482" s="78">
        <v>476</v>
      </c>
      <c r="R482" s="136">
        <f>ETo!$I481*((1-Constantes!$E$19)*ETo!$K481+ETo!$L481)</f>
        <v>3.5354842699512155</v>
      </c>
      <c r="S482" s="79">
        <f>MIN(R482*Constantes!$E$17,0.8*(V481+Observaciones!$F481-T482-U482-Constantes!$D$14))</f>
        <v>1.6361667922721781E-2</v>
      </c>
      <c r="T482" s="79">
        <f>IF(Observaciones!$F481&gt;0.05*Constantes!$E$18,((Observaciones!$F481-0.05*Constantes!$E$18)^2)/(Observaciones!$F481+0.95*Constantes!$E$18),0)</f>
        <v>0</v>
      </c>
      <c r="U482" s="79">
        <f>MAX(0,V481+Observaciones!$F481-T482-Constantes!$D$13)</f>
        <v>0</v>
      </c>
      <c r="V482" s="79">
        <f>V481+Observaciones!$F481-T482-S482-U482-W481</f>
        <v>7.5033937438877301</v>
      </c>
      <c r="W482" s="79">
        <f>MAX(0,(V482-Constantes!$D$14)*(1-EXP(-Constantes!$D$22)))</f>
        <v>1.1560337550495251E-4</v>
      </c>
      <c r="X482" s="79">
        <f t="shared" si="66"/>
        <v>140.00379276025294</v>
      </c>
      <c r="Y482" s="79">
        <f>MAX(0,(X482-Constantes!$D$13)*(1-EXP(-Constantes!$D$23)))</f>
        <v>0.95087485547942019</v>
      </c>
      <c r="Z482" s="79">
        <f t="shared" si="67"/>
        <v>0.95099045885492517</v>
      </c>
      <c r="AA482" s="79">
        <f>0.0526*T482*Observaciones!$F481^1.218</f>
        <v>0</v>
      </c>
      <c r="AB482" s="79">
        <f>AA482*Constantes!$E$29</f>
        <v>0</v>
      </c>
      <c r="AC482" s="79">
        <f t="shared" si="68"/>
        <v>0</v>
      </c>
      <c r="AD482" s="16"/>
      <c r="AE482" s="78">
        <v>476</v>
      </c>
      <c r="AF482" s="136">
        <f>ETo!$I481*((1-Constantes!$F$19)*ETo!$K481+ETo!$L481)</f>
        <v>3.4896468349269041</v>
      </c>
      <c r="AG482" s="79">
        <f>MIN(AF482*Constantes!$F$17,0.8*(AJ481+Observaciones!$F481-AH482-AI482-Constantes!$D$14))</f>
        <v>1.6362582778977241E-2</v>
      </c>
      <c r="AH482" s="79">
        <f>IF(Observaciones!$F481&gt;0.05*Constantes!$F$18,((Observaciones!$F481-0.05*Constantes!$F$18)^2)/(Observaciones!$F481+0.95*Constantes!$F$18),0)</f>
        <v>0</v>
      </c>
      <c r="AI482" s="79">
        <f>MAX(0,AJ481+Observaciones!$F481-AH482-Constantes!$D$13)</f>
        <v>0</v>
      </c>
      <c r="AJ482" s="79">
        <f>AJ481+Observaciones!$F481-AH482-AG482-AI482-AK481</f>
        <v>7.5033939336475903</v>
      </c>
      <c r="AK482" s="79">
        <f>MAX(0,(AJ482-Constantes!$D$14)*(1-EXP(-Constantes!$D$22)))</f>
        <v>1.15609839422416E-4</v>
      </c>
      <c r="AL482" s="79">
        <f t="shared" si="69"/>
        <v>141.35044301759524</v>
      </c>
      <c r="AM482" s="79">
        <f>MAX(0,(AL482-Constantes!$D$13)*(1-EXP(-Constantes!$D$23)))</f>
        <v>0.96414372121211589</v>
      </c>
      <c r="AN482" s="79">
        <f t="shared" si="70"/>
        <v>0.96425933105153827</v>
      </c>
      <c r="AO482" s="79">
        <f>0.0526*AH482*Observaciones!$F481^1.218</f>
        <v>0</v>
      </c>
      <c r="AP482" s="79">
        <f>AO482*Constantes!$F$29</f>
        <v>0</v>
      </c>
      <c r="AQ482" s="79">
        <f t="shared" si="71"/>
        <v>0</v>
      </c>
      <c r="AR482" s="16"/>
      <c r="AS482" s="78">
        <v>476</v>
      </c>
      <c r="AT482" s="79">
        <f>0.0526*Observaciones!$F481^2.218</f>
        <v>0</v>
      </c>
      <c r="AU482" s="79">
        <f>IF(Observaciones!$F481&gt;0.05*$AY$7,((Observaciones!$F481-0.05*$AY$7)^2)/(Observaciones!$F481+0.95*$AY$7),0)</f>
        <v>0</v>
      </c>
      <c r="AV482" s="79">
        <f>0.0526*AU482*Observaciones!$F481^1.218</f>
        <v>0</v>
      </c>
      <c r="AW482" s="30"/>
      <c r="AX482" s="30"/>
      <c r="AY482" s="110"/>
      <c r="AZ482" s="41"/>
    </row>
    <row r="483" spans="2:52" s="3" customFormat="1" x14ac:dyDescent="0.3">
      <c r="B483" s="40"/>
      <c r="C483" s="78">
        <v>477</v>
      </c>
      <c r="D483" s="136">
        <f>ETo!$I482*((1-Constantes!$D$19)*ETo!$K482+ETo!$L482)</f>
        <v>3.1511300051217566</v>
      </c>
      <c r="E483" s="79">
        <f>MIN(D483*Constantes!$D$17,0.8*(H482+Observaciones!$F482-F483-G483-Constantes!$D$14))</f>
        <v>0.48271539343505199</v>
      </c>
      <c r="F483" s="79">
        <f>IF(Observaciones!$F482&gt;0.05*Constantes!$D$18,((Observaciones!$F482-0.05*Constantes!$D$18)^2)/(Observaciones!$F482+0.95*Constantes!$D$18),0)</f>
        <v>0</v>
      </c>
      <c r="G483" s="79">
        <f>MAX(0,H482+Observaciones!$F482-F483-Constantes!$D$13)</f>
        <v>0</v>
      </c>
      <c r="H483" s="79">
        <f>H482+Observaciones!$F482-F483-E483-G483-I482</f>
        <v>7.6205632280227489</v>
      </c>
      <c r="I483" s="79">
        <f>MAX(0,(H483-Constantes!$D$14)*(1-EXP(-Constantes!$D$22)))</f>
        <v>4.1068261431257552E-3</v>
      </c>
      <c r="J483" s="79">
        <f t="shared" si="63"/>
        <v>131.29970559840402</v>
      </c>
      <c r="K483" s="79">
        <f>MAX(0,(J483-Constantes!$D$13)*(1-EXP(-Constantes!$D$23)))</f>
        <v>0.86511141152167959</v>
      </c>
      <c r="L483" s="79">
        <f t="shared" si="64"/>
        <v>0.86921823766480533</v>
      </c>
      <c r="M483" s="79">
        <f>0.0526*F483*Observaciones!$F482^1.218</f>
        <v>0</v>
      </c>
      <c r="N483" s="79">
        <f>M483*Constantes!$D$29</f>
        <v>0</v>
      </c>
      <c r="O483" s="79">
        <f t="shared" si="65"/>
        <v>0</v>
      </c>
      <c r="P483" s="16"/>
      <c r="Q483" s="78">
        <v>477</v>
      </c>
      <c r="R483" s="136">
        <f>ETo!$I482*((1-Constantes!$E$19)*ETo!$K482+ETo!$L482)</f>
        <v>3.4667628699508919</v>
      </c>
      <c r="S483" s="79">
        <f>MIN(R483*Constantes!$E$17,0.8*(V482+Observaciones!$F482-T483-U483-Constantes!$D$14))</f>
        <v>0.48271499511018451</v>
      </c>
      <c r="T483" s="79">
        <f>IF(Observaciones!$F482&gt;0.05*Constantes!$E$18,((Observaciones!$F482-0.05*Constantes!$E$18)^2)/(Observaciones!$F482+0.95*Constantes!$E$18),0)</f>
        <v>0</v>
      </c>
      <c r="U483" s="79">
        <f>MAX(0,V482+Observaciones!$F482-T483-Constantes!$D$13)</f>
        <v>0</v>
      </c>
      <c r="V483" s="79">
        <f>V482+Observaciones!$F482-T483-S483-U483-W482</f>
        <v>7.6205631454020413</v>
      </c>
      <c r="W483" s="79">
        <f>MAX(0,(V483-Constantes!$D$14)*(1-EXP(-Constantes!$D$22)))</f>
        <v>4.1068233287611475E-3</v>
      </c>
      <c r="X483" s="79">
        <f t="shared" si="66"/>
        <v>139.05291790477352</v>
      </c>
      <c r="Y483" s="79">
        <f>MAX(0,(X483-Constantes!$D$13)*(1-EXP(-Constantes!$D$23)))</f>
        <v>0.94150565904763606</v>
      </c>
      <c r="Z483" s="79">
        <f t="shared" si="67"/>
        <v>0.94561248237639717</v>
      </c>
      <c r="AA483" s="79">
        <f>0.0526*T483*Observaciones!$F482^1.218</f>
        <v>0</v>
      </c>
      <c r="AB483" s="79">
        <f>AA483*Constantes!$E$29</f>
        <v>0</v>
      </c>
      <c r="AC483" s="79">
        <f t="shared" si="68"/>
        <v>0</v>
      </c>
      <c r="AD483" s="16"/>
      <c r="AE483" s="78">
        <v>477</v>
      </c>
      <c r="AF483" s="136">
        <f>ETo!$I482*((1-Constantes!$F$19)*ETo!$K482+ETo!$L482)</f>
        <v>3.421672460689587</v>
      </c>
      <c r="AG483" s="79">
        <f>MIN(AF483*Constantes!$F$17,0.8*(AJ482+Observaciones!$F482-AH483-AI483-Constantes!$D$14))</f>
        <v>0.48271514691807199</v>
      </c>
      <c r="AH483" s="79">
        <f>IF(Observaciones!$F482&gt;0.05*Constantes!$F$18,((Observaciones!$F482-0.05*Constantes!$F$18)^2)/(Observaciones!$F482+0.95*Constantes!$F$18),0)</f>
        <v>0</v>
      </c>
      <c r="AI483" s="79">
        <f>MAX(0,AJ482+Observaciones!$F482-AH483-Constantes!$D$13)</f>
        <v>0</v>
      </c>
      <c r="AJ483" s="79">
        <f>AJ482+Observaciones!$F482-AH483-AG483-AI483-AK482</f>
        <v>7.6205631768900952</v>
      </c>
      <c r="AK483" s="79">
        <f>MAX(0,(AJ483-Constantes!$D$14)*(1-EXP(-Constantes!$D$22)))</f>
        <v>4.1068244013598596E-3</v>
      </c>
      <c r="AL483" s="79">
        <f t="shared" si="69"/>
        <v>140.38629929638313</v>
      </c>
      <c r="AM483" s="79">
        <f>MAX(0,(AL483-Constantes!$D$13)*(1-EXP(-Constantes!$D$23)))</f>
        <v>0.95464378348586987</v>
      </c>
      <c r="AN483" s="79">
        <f t="shared" si="70"/>
        <v>0.95875060788722977</v>
      </c>
      <c r="AO483" s="79">
        <f>0.0526*AH483*Observaciones!$F482^1.218</f>
        <v>0</v>
      </c>
      <c r="AP483" s="79">
        <f>AO483*Constantes!$F$29</f>
        <v>0</v>
      </c>
      <c r="AQ483" s="79">
        <f t="shared" si="71"/>
        <v>0</v>
      </c>
      <c r="AR483" s="16"/>
      <c r="AS483" s="78">
        <v>477</v>
      </c>
      <c r="AT483" s="79">
        <f>0.0526*Observaciones!$F482^2.218</f>
        <v>1.6940460723560119E-2</v>
      </c>
      <c r="AU483" s="79">
        <f>IF(Observaciones!$F482&gt;0.05*$AY$7,((Observaciones!$F482-0.05*$AY$7)^2)/(Observaciones!$F482+0.95*$AY$7),0)</f>
        <v>0</v>
      </c>
      <c r="AV483" s="79">
        <f>0.0526*AU483*Observaciones!$F482^1.218</f>
        <v>0</v>
      </c>
      <c r="AW483" s="30"/>
      <c r="AX483" s="30"/>
      <c r="AY483" s="110"/>
      <c r="AZ483" s="41"/>
    </row>
    <row r="484" spans="2:52" s="3" customFormat="1" x14ac:dyDescent="0.3">
      <c r="B484" s="40"/>
      <c r="C484" s="78">
        <v>478</v>
      </c>
      <c r="D484" s="136">
        <f>ETo!$I483*((1-Constantes!$D$19)*ETo!$K483+ETo!$L483)</f>
        <v>3.0673387996820516</v>
      </c>
      <c r="E484" s="79">
        <f>MIN(D484*Constantes!$D$17,0.8*(H483+Observaciones!$F483-F484-G484-Constantes!$D$14))</f>
        <v>9.6450582418199107E-2</v>
      </c>
      <c r="F484" s="79">
        <f>IF(Observaciones!$F483&gt;0.05*Constantes!$D$18,((Observaciones!$F483-0.05*Constantes!$D$18)^2)/(Observaciones!$F483+0.95*Constantes!$D$18),0)</f>
        <v>0</v>
      </c>
      <c r="G484" s="79">
        <f>MAX(0,H483+Observaciones!$F483-F484-Constantes!$D$13)</f>
        <v>0</v>
      </c>
      <c r="H484" s="79">
        <f>H483+Observaciones!$F483-F484-E484-G484-I483</f>
        <v>7.5200058194614243</v>
      </c>
      <c r="I484" s="79">
        <f>MAX(0,(H484-Constantes!$D$14)*(1-EXP(-Constantes!$D$22)))</f>
        <v>6.8147165372288074E-4</v>
      </c>
      <c r="J484" s="79">
        <f t="shared" si="63"/>
        <v>130.43459418688235</v>
      </c>
      <c r="K484" s="79">
        <f>MAX(0,(J484-Constantes!$D$13)*(1-EXP(-Constantes!$D$23)))</f>
        <v>0.85658726273047203</v>
      </c>
      <c r="L484" s="79">
        <f t="shared" si="64"/>
        <v>0.85726873438419493</v>
      </c>
      <c r="M484" s="79">
        <f>0.0526*F484*Observaciones!$F483^1.218</f>
        <v>0</v>
      </c>
      <c r="N484" s="79">
        <f>M484*Constantes!$D$29</f>
        <v>0</v>
      </c>
      <c r="O484" s="79">
        <f t="shared" si="65"/>
        <v>0</v>
      </c>
      <c r="P484" s="16"/>
      <c r="Q484" s="78">
        <v>478</v>
      </c>
      <c r="R484" s="136">
        <f>ETo!$I483*((1-Constantes!$E$19)*ETo!$K483+ETo!$L483)</f>
        <v>3.3758030881275136</v>
      </c>
      <c r="S484" s="79">
        <f>MIN(R484*Constantes!$E$17,0.8*(V483+Observaciones!$F483-T484-U484-Constantes!$D$14))</f>
        <v>9.6450516321633026E-2</v>
      </c>
      <c r="T484" s="79">
        <f>IF(Observaciones!$F483&gt;0.05*Constantes!$E$18,((Observaciones!$F483-0.05*Constantes!$E$18)^2)/(Observaciones!$F483+0.95*Constantes!$E$18),0)</f>
        <v>0</v>
      </c>
      <c r="U484" s="79">
        <f>MAX(0,V483+Observaciones!$F483-T484-Constantes!$D$13)</f>
        <v>0</v>
      </c>
      <c r="V484" s="79">
        <f>V483+Observaciones!$F483-T484-S484-U484-W483</f>
        <v>7.520005805751647</v>
      </c>
      <c r="W484" s="79">
        <f>MAX(0,(V484-Constantes!$D$14)*(1-EXP(-Constantes!$D$22)))</f>
        <v>6.8147118671753576E-4</v>
      </c>
      <c r="X484" s="79">
        <f t="shared" si="66"/>
        <v>138.11141224572589</v>
      </c>
      <c r="Y484" s="79">
        <f>MAX(0,(X484-Constantes!$D$13)*(1-EXP(-Constantes!$D$23)))</f>
        <v>0.93222877953986294</v>
      </c>
      <c r="Z484" s="79">
        <f t="shared" si="67"/>
        <v>0.93291025072658051</v>
      </c>
      <c r="AA484" s="79">
        <f>0.0526*T484*Observaciones!$F483^1.218</f>
        <v>0</v>
      </c>
      <c r="AB484" s="79">
        <f>AA484*Constantes!$E$29</f>
        <v>0</v>
      </c>
      <c r="AC484" s="79">
        <f t="shared" si="68"/>
        <v>0</v>
      </c>
      <c r="AD484" s="16"/>
      <c r="AE484" s="78">
        <v>478</v>
      </c>
      <c r="AF484" s="136">
        <f>ETo!$I483*((1-Constantes!$F$19)*ETo!$K483+ETo!$L483)</f>
        <v>3.3317367612067335</v>
      </c>
      <c r="AG484" s="79">
        <f>MIN(AF484*Constantes!$F$17,0.8*(AJ483+Observaciones!$F483-AH484-AI484-Constantes!$D$14))</f>
        <v>9.6450541512076174E-2</v>
      </c>
      <c r="AH484" s="79">
        <f>IF(Observaciones!$F483&gt;0.05*Constantes!$F$18,((Observaciones!$F483-0.05*Constantes!$F$18)^2)/(Observaciones!$F483+0.95*Constantes!$F$18),0)</f>
        <v>0</v>
      </c>
      <c r="AI484" s="79">
        <f>MAX(0,AJ483+Observaciones!$F483-AH484-Constantes!$D$13)</f>
        <v>0</v>
      </c>
      <c r="AJ484" s="79">
        <f>AJ483+Observaciones!$F483-AH484-AG484-AI484-AK483</f>
        <v>7.5200058109766594</v>
      </c>
      <c r="AK484" s="79">
        <f>MAX(0,(AJ484-Constantes!$D$14)*(1-EXP(-Constantes!$D$22)))</f>
        <v>6.8147136470064036E-4</v>
      </c>
      <c r="AL484" s="79">
        <f t="shared" si="69"/>
        <v>139.43165551289727</v>
      </c>
      <c r="AM484" s="79">
        <f>MAX(0,(AL484-Constantes!$D$13)*(1-EXP(-Constantes!$D$23)))</f>
        <v>0.94523745090874944</v>
      </c>
      <c r="AN484" s="79">
        <f t="shared" si="70"/>
        <v>0.94591892227345009</v>
      </c>
      <c r="AO484" s="79">
        <f>0.0526*AH484*Observaciones!$F483^1.218</f>
        <v>0</v>
      </c>
      <c r="AP484" s="79">
        <f>AO484*Constantes!$F$29</f>
        <v>0</v>
      </c>
      <c r="AQ484" s="79">
        <f t="shared" si="71"/>
        <v>0</v>
      </c>
      <c r="AR484" s="16"/>
      <c r="AS484" s="78">
        <v>478</v>
      </c>
      <c r="AT484" s="79">
        <f>0.0526*Observaciones!$F483^2.218</f>
        <v>0</v>
      </c>
      <c r="AU484" s="79">
        <f>IF(Observaciones!$F483&gt;0.05*$AY$7,((Observaciones!$F483-0.05*$AY$7)^2)/(Observaciones!$F483+0.95*$AY$7),0)</f>
        <v>0</v>
      </c>
      <c r="AV484" s="79">
        <f>0.0526*AU484*Observaciones!$F483^1.218</f>
        <v>0</v>
      </c>
      <c r="AW484" s="30"/>
      <c r="AX484" s="30"/>
      <c r="AY484" s="110"/>
      <c r="AZ484" s="41"/>
    </row>
    <row r="485" spans="2:52" s="3" customFormat="1" x14ac:dyDescent="0.3">
      <c r="B485" s="40"/>
      <c r="C485" s="78">
        <v>479</v>
      </c>
      <c r="D485" s="136">
        <f>ETo!$I484*((1-Constantes!$D$19)*ETo!$K484+ETo!$L484)</f>
        <v>3.1230740348224248</v>
      </c>
      <c r="E485" s="79">
        <f>MIN(D485*Constantes!$D$17,0.8*(H484+Observaciones!$F484-F485-G485-Constantes!$D$14))</f>
        <v>1.6004655569139461E-2</v>
      </c>
      <c r="F485" s="79">
        <f>IF(Observaciones!$F484&gt;0.05*Constantes!$D$18,((Observaciones!$F484-0.05*Constantes!$D$18)^2)/(Observaciones!$F484+0.95*Constantes!$D$18),0)</f>
        <v>0</v>
      </c>
      <c r="G485" s="79">
        <f>MAX(0,H484+Observaciones!$F484-F485-Constantes!$D$13)</f>
        <v>0</v>
      </c>
      <c r="H485" s="79">
        <f>H484+Observaciones!$F484-F485-E485-G485-I484</f>
        <v>7.5033196922385628</v>
      </c>
      <c r="I485" s="79">
        <f>MAX(0,(H485-Constantes!$D$14)*(1-EXP(-Constantes!$D$22)))</f>
        <v>1.1308090448514505E-4</v>
      </c>
      <c r="J485" s="79">
        <f t="shared" si="63"/>
        <v>129.57800692415188</v>
      </c>
      <c r="K485" s="79">
        <f>MAX(0,(J485-Constantes!$D$13)*(1-EXP(-Constantes!$D$23)))</f>
        <v>0.84814710440759811</v>
      </c>
      <c r="L485" s="79">
        <f t="shared" si="64"/>
        <v>0.84826018531208325</v>
      </c>
      <c r="M485" s="79">
        <f>0.0526*F485*Observaciones!$F484^1.218</f>
        <v>0</v>
      </c>
      <c r="N485" s="79">
        <f>M485*Constantes!$D$29</f>
        <v>0</v>
      </c>
      <c r="O485" s="79">
        <f t="shared" si="65"/>
        <v>0</v>
      </c>
      <c r="P485" s="16"/>
      <c r="Q485" s="78">
        <v>479</v>
      </c>
      <c r="R485" s="136">
        <f>ETo!$I484*((1-Constantes!$E$19)*ETo!$K484+ETo!$L484)</f>
        <v>3.4369520512970433</v>
      </c>
      <c r="S485" s="79">
        <f>MIN(R485*Constantes!$E$17,0.8*(V484+Observaciones!$F484-T485-U485-Constantes!$D$14))</f>
        <v>1.6004644601317609E-2</v>
      </c>
      <c r="T485" s="79">
        <f>IF(Observaciones!$F484&gt;0.05*Constantes!$E$18,((Observaciones!$F484-0.05*Constantes!$E$18)^2)/(Observaciones!$F484+0.95*Constantes!$E$18),0)</f>
        <v>0</v>
      </c>
      <c r="U485" s="79">
        <f>MAX(0,V484+Observaciones!$F484-T485-Constantes!$D$13)</f>
        <v>0</v>
      </c>
      <c r="V485" s="79">
        <f>V484+Observaciones!$F484-T485-S485-U485-W484</f>
        <v>7.5033196899636119</v>
      </c>
      <c r="W485" s="79">
        <f>MAX(0,(V485-Constantes!$D$14)*(1-EXP(-Constantes!$D$22)))</f>
        <v>1.1308082699196607E-4</v>
      </c>
      <c r="X485" s="79">
        <f t="shared" si="66"/>
        <v>137.17918346618603</v>
      </c>
      <c r="Y485" s="79">
        <f>MAX(0,(X485-Constantes!$D$13)*(1-EXP(-Constantes!$D$23)))</f>
        <v>0.92304330733546047</v>
      </c>
      <c r="Z485" s="79">
        <f t="shared" si="67"/>
        <v>0.92315638816245249</v>
      </c>
      <c r="AA485" s="79">
        <f>0.0526*T485*Observaciones!$F484^1.218</f>
        <v>0</v>
      </c>
      <c r="AB485" s="79">
        <f>AA485*Constantes!$E$29</f>
        <v>0</v>
      </c>
      <c r="AC485" s="79">
        <f t="shared" si="68"/>
        <v>0</v>
      </c>
      <c r="AD485" s="16"/>
      <c r="AE485" s="78">
        <v>479</v>
      </c>
      <c r="AF485" s="136">
        <f>ETo!$I484*((1-Constantes!$F$19)*ETo!$K484+ETo!$L484)</f>
        <v>3.3921123346578117</v>
      </c>
      <c r="AG485" s="79">
        <f>MIN(AF485*Constantes!$F$17,0.8*(AJ484+Observaciones!$F484-AH485-AI485-Constantes!$D$14))</f>
        <v>1.6004648781327548E-2</v>
      </c>
      <c r="AH485" s="79">
        <f>IF(Observaciones!$F484&gt;0.05*Constantes!$F$18,((Observaciones!$F484-0.05*Constantes!$F$18)^2)/(Observaciones!$F484+0.95*Constantes!$F$18),0)</f>
        <v>0</v>
      </c>
      <c r="AI485" s="79">
        <f>MAX(0,AJ484+Observaciones!$F484-AH485-Constantes!$D$13)</f>
        <v>0</v>
      </c>
      <c r="AJ485" s="79">
        <f>AJ484+Observaciones!$F484-AH485-AG485-AI485-AK484</f>
        <v>7.5033196908306312</v>
      </c>
      <c r="AK485" s="79">
        <f>MAX(0,(AJ485-Constantes!$D$14)*(1-EXP(-Constantes!$D$22)))</f>
        <v>1.1308085652582787E-4</v>
      </c>
      <c r="AL485" s="79">
        <f t="shared" si="69"/>
        <v>138.4864180619885</v>
      </c>
      <c r="AM485" s="79">
        <f>MAX(0,(AL485-Constantes!$D$13)*(1-EXP(-Constantes!$D$23)))</f>
        <v>0.93592380116692508</v>
      </c>
      <c r="AN485" s="79">
        <f t="shared" si="70"/>
        <v>0.93603688202345092</v>
      </c>
      <c r="AO485" s="79">
        <f>0.0526*AH485*Observaciones!$F484^1.218</f>
        <v>0</v>
      </c>
      <c r="AP485" s="79">
        <f>AO485*Constantes!$F$29</f>
        <v>0</v>
      </c>
      <c r="AQ485" s="79">
        <f t="shared" si="71"/>
        <v>0</v>
      </c>
      <c r="AR485" s="16"/>
      <c r="AS485" s="78">
        <v>479</v>
      </c>
      <c r="AT485" s="79">
        <f>0.0526*Observaciones!$F484^2.218</f>
        <v>0</v>
      </c>
      <c r="AU485" s="79">
        <f>IF(Observaciones!$F484&gt;0.05*$AY$7,((Observaciones!$F484-0.05*$AY$7)^2)/(Observaciones!$F484+0.95*$AY$7),0)</f>
        <v>0</v>
      </c>
      <c r="AV485" s="79">
        <f>0.0526*AU485*Observaciones!$F484^1.218</f>
        <v>0</v>
      </c>
      <c r="AW485" s="30"/>
      <c r="AX485" s="30"/>
      <c r="AY485" s="110"/>
      <c r="AZ485" s="41"/>
    </row>
    <row r="486" spans="2:52" s="3" customFormat="1" x14ac:dyDescent="0.3">
      <c r="B486" s="40"/>
      <c r="C486" s="78">
        <v>480</v>
      </c>
      <c r="D486" s="136">
        <f>ETo!$I485*((1-Constantes!$D$19)*ETo!$K485+ETo!$L485)</f>
        <v>3.0847778617078805</v>
      </c>
      <c r="E486" s="79">
        <f>MIN(D486*Constantes!$D$17,0.8*(H485+Observaciones!$F485-F486-G486-Constantes!$D$14))</f>
        <v>2.6557537908502129E-3</v>
      </c>
      <c r="F486" s="79">
        <f>IF(Observaciones!$F485&gt;0.05*Constantes!$D$18,((Observaciones!$F485-0.05*Constantes!$D$18)^2)/(Observaciones!$F485+0.95*Constantes!$D$18),0)</f>
        <v>0</v>
      </c>
      <c r="G486" s="79">
        <f>MAX(0,H485+Observaciones!$F485-F486-Constantes!$D$13)</f>
        <v>0</v>
      </c>
      <c r="H486" s="79">
        <f>H485+Observaciones!$F485-F486-E486-G486-I485</f>
        <v>7.5005508575432271</v>
      </c>
      <c r="I486" s="79">
        <f>MAX(0,(H486-Constantes!$D$14)*(1-EXP(-Constantes!$D$22)))</f>
        <v>1.8764230161757134E-5</v>
      </c>
      <c r="J486" s="79">
        <f t="shared" si="63"/>
        <v>128.72985981974429</v>
      </c>
      <c r="K486" s="79">
        <f>MAX(0,(J486-Constantes!$D$13)*(1-EXP(-Constantes!$D$23)))</f>
        <v>0.83979010897496864</v>
      </c>
      <c r="L486" s="79">
        <f t="shared" si="64"/>
        <v>0.83980887320513042</v>
      </c>
      <c r="M486" s="79">
        <f>0.0526*F486*Observaciones!$F485^1.218</f>
        <v>0</v>
      </c>
      <c r="N486" s="79">
        <f>M486*Constantes!$D$29</f>
        <v>0</v>
      </c>
      <c r="O486" s="79">
        <f t="shared" si="65"/>
        <v>0</v>
      </c>
      <c r="P486" s="16"/>
      <c r="Q486" s="78">
        <v>480</v>
      </c>
      <c r="R486" s="136">
        <f>ETo!$I485*((1-Constantes!$E$19)*ETo!$K485+ETo!$L485)</f>
        <v>3.3956123731281953</v>
      </c>
      <c r="S486" s="79">
        <f>MIN(R486*Constantes!$E$17,0.8*(V485+Observaciones!$F485-T486-U486-Constantes!$D$14))</f>
        <v>2.6557519708894973E-3</v>
      </c>
      <c r="T486" s="79">
        <f>IF(Observaciones!$F485&gt;0.05*Constantes!$E$18,((Observaciones!$F485-0.05*Constantes!$E$18)^2)/(Observaciones!$F485+0.95*Constantes!$E$18),0)</f>
        <v>0</v>
      </c>
      <c r="U486" s="79">
        <f>MAX(0,V485+Observaciones!$F485-T486-Constantes!$D$13)</f>
        <v>0</v>
      </c>
      <c r="V486" s="79">
        <f>V485+Observaciones!$F485-T486-S486-U486-W485</f>
        <v>7.50055085716573</v>
      </c>
      <c r="W486" s="79">
        <f>MAX(0,(V486-Constantes!$D$14)*(1-EXP(-Constantes!$D$22)))</f>
        <v>1.8764217302818567E-5</v>
      </c>
      <c r="X486" s="79">
        <f t="shared" si="66"/>
        <v>136.25614015885057</v>
      </c>
      <c r="Y486" s="79">
        <f>MAX(0,(X486-Constantes!$D$13)*(1-EXP(-Constantes!$D$23)))</f>
        <v>0.91394834177649698</v>
      </c>
      <c r="Z486" s="79">
        <f t="shared" si="67"/>
        <v>0.91396710599379982</v>
      </c>
      <c r="AA486" s="79">
        <f>0.0526*T486*Observaciones!$F485^1.218</f>
        <v>0</v>
      </c>
      <c r="AB486" s="79">
        <f>AA486*Constantes!$E$29</f>
        <v>0</v>
      </c>
      <c r="AC486" s="79">
        <f t="shared" si="68"/>
        <v>0</v>
      </c>
      <c r="AD486" s="16"/>
      <c r="AE486" s="78">
        <v>480</v>
      </c>
      <c r="AF486" s="136">
        <f>ETo!$I485*((1-Constantes!$F$19)*ETo!$K485+ETo!$L485)</f>
        <v>3.3512074429252925</v>
      </c>
      <c r="AG486" s="79">
        <f>MIN(AF486*Constantes!$F$17,0.8*(AJ485+Observaciones!$F485-AH486-AI486-Constantes!$D$14))</f>
        <v>2.6557526645049736E-3</v>
      </c>
      <c r="AH486" s="79">
        <f>IF(Observaciones!$F485&gt;0.05*Constantes!$F$18,((Observaciones!$F485-0.05*Constantes!$F$18)^2)/(Observaciones!$F485+0.95*Constantes!$F$18),0)</f>
        <v>0</v>
      </c>
      <c r="AI486" s="79">
        <f>MAX(0,AJ485+Observaciones!$F485-AH486-Constantes!$D$13)</f>
        <v>0</v>
      </c>
      <c r="AJ486" s="79">
        <f>AJ485+Observaciones!$F485-AH486-AG486-AI486-AK485</f>
        <v>7.5005508573096007</v>
      </c>
      <c r="AK486" s="79">
        <f>MAX(0,(AJ486-Constantes!$D$14)*(1-EXP(-Constantes!$D$22)))</f>
        <v>1.8764222203582535E-5</v>
      </c>
      <c r="AL486" s="79">
        <f t="shared" si="69"/>
        <v>137.55049426082158</v>
      </c>
      <c r="AM486" s="79">
        <f>MAX(0,(AL486-Constantes!$D$13)*(1-EXP(-Constantes!$D$23)))</f>
        <v>0.92670192103434557</v>
      </c>
      <c r="AN486" s="79">
        <f t="shared" si="70"/>
        <v>0.92672068525654916</v>
      </c>
      <c r="AO486" s="79">
        <f>0.0526*AH486*Observaciones!$F485^1.218</f>
        <v>0</v>
      </c>
      <c r="AP486" s="79">
        <f>AO486*Constantes!$F$29</f>
        <v>0</v>
      </c>
      <c r="AQ486" s="79">
        <f t="shared" si="71"/>
        <v>0</v>
      </c>
      <c r="AR486" s="16"/>
      <c r="AS486" s="78">
        <v>480</v>
      </c>
      <c r="AT486" s="79">
        <f>0.0526*Observaciones!$F485^2.218</f>
        <v>0</v>
      </c>
      <c r="AU486" s="79">
        <f>IF(Observaciones!$F485&gt;0.05*$AY$7,((Observaciones!$F485-0.05*$AY$7)^2)/(Observaciones!$F485+0.95*$AY$7),0)</f>
        <v>0</v>
      </c>
      <c r="AV486" s="79">
        <f>0.0526*AU486*Observaciones!$F485^1.218</f>
        <v>0</v>
      </c>
      <c r="AW486" s="30"/>
      <c r="AX486" s="30"/>
      <c r="AY486" s="110"/>
      <c r="AZ486" s="41"/>
    </row>
    <row r="487" spans="2:52" s="3" customFormat="1" x14ac:dyDescent="0.3">
      <c r="B487" s="40"/>
      <c r="C487" s="78">
        <v>481</v>
      </c>
      <c r="D487" s="136">
        <f>ETo!$I486*((1-Constantes!$D$19)*ETo!$K486+ETo!$L486)</f>
        <v>3.0880428219086467</v>
      </c>
      <c r="E487" s="79">
        <f>MIN(D487*Constantes!$D$17,0.8*(H486+Observaciones!$F486-F487-G487-Constantes!$D$14))</f>
        <v>1.5472286684105305</v>
      </c>
      <c r="F487" s="79">
        <f>IF(Observaciones!$F486&gt;0.05*Constantes!$D$18,((Observaciones!$F486-0.05*Constantes!$D$18)^2)/(Observaciones!$F486+0.95*Constantes!$D$18),0)</f>
        <v>1.0965511401803416</v>
      </c>
      <c r="G487" s="79">
        <f>MAX(0,H486+Observaciones!$F486-F487-Constantes!$D$13)</f>
        <v>0</v>
      </c>
      <c r="H487" s="79">
        <f>H486+Observaciones!$F486-F487-E487-G487-I486</f>
        <v>17.356752284722194</v>
      </c>
      <c r="I487" s="79">
        <f>MAX(0,(H487-Constantes!$D$14)*(1-EXP(-Constantes!$D$22)))</f>
        <v>0.33575716769605346</v>
      </c>
      <c r="J487" s="79">
        <f t="shared" si="63"/>
        <v>127.89006971076932</v>
      </c>
      <c r="K487" s="79">
        <f>MAX(0,(J487-Constantes!$D$13)*(1-EXP(-Constantes!$D$23)))</f>
        <v>0.83151545700881802</v>
      </c>
      <c r="L487" s="79">
        <f t="shared" si="64"/>
        <v>2.2638237648852129</v>
      </c>
      <c r="M487" s="79">
        <f>0.0526*F487*Observaciones!$F486^1.218</f>
        <v>1.2504059477460956</v>
      </c>
      <c r="N487" s="79">
        <f>M487*Constantes!$D$29</f>
        <v>1.8557276969933791E-2</v>
      </c>
      <c r="O487" s="79">
        <f t="shared" si="65"/>
        <v>819.73152052649914</v>
      </c>
      <c r="P487" s="16"/>
      <c r="Q487" s="78">
        <v>481</v>
      </c>
      <c r="R487" s="136">
        <f>ETo!$I486*((1-Constantes!$E$19)*ETo!$K486+ETo!$L486)</f>
        <v>3.3995458408975852</v>
      </c>
      <c r="S487" s="79">
        <f>MIN(R487*Constantes!$E$17,0.8*(V486+Observaciones!$F486-T487-U487-Constantes!$D$14))</f>
        <v>1.9592656251670908</v>
      </c>
      <c r="T487" s="79">
        <f>IF(Observaciones!$F486&gt;0.05*Constantes!$E$18,((Observaciones!$F486-0.05*Constantes!$E$18)^2)/(Observaciones!$F486+0.95*Constantes!$E$18),0)</f>
        <v>9.6140658246029152E-3</v>
      </c>
      <c r="U487" s="79">
        <f>MAX(0,V486+Observaciones!$F486-T487-Constantes!$D$13)</f>
        <v>0</v>
      </c>
      <c r="V487" s="79">
        <f>V486+Observaciones!$F486-T487-S487-U487-W486</f>
        <v>18.031652401956734</v>
      </c>
      <c r="W487" s="79">
        <f>MAX(0,(V487-Constantes!$D$14)*(1-EXP(-Constantes!$D$22)))</f>
        <v>0.35874674329811396</v>
      </c>
      <c r="X487" s="79">
        <f t="shared" si="66"/>
        <v>135.34219181707408</v>
      </c>
      <c r="Y487" s="79">
        <f>MAX(0,(X487-Constantes!$D$13)*(1-EXP(-Constantes!$D$23)))</f>
        <v>0.90494299107943799</v>
      </c>
      <c r="Z487" s="79">
        <f t="shared" si="67"/>
        <v>1.2733038002021548</v>
      </c>
      <c r="AA487" s="79">
        <f>0.0526*T487*Observaciones!$F486^1.218</f>
        <v>1.096299538490186E-2</v>
      </c>
      <c r="AB487" s="79">
        <f>AA487*Constantes!$E$29</f>
        <v>3.6650729072519916E-5</v>
      </c>
      <c r="AC487" s="79">
        <f t="shared" si="68"/>
        <v>2.8783962685653726</v>
      </c>
      <c r="AD487" s="16"/>
      <c r="AE487" s="78">
        <v>481</v>
      </c>
      <c r="AF487" s="136">
        <f>ETo!$I486*((1-Constantes!$F$19)*ETo!$K486+ETo!$L486)</f>
        <v>3.3550454096134517</v>
      </c>
      <c r="AG487" s="79">
        <f>MIN(AF487*Constantes!$F$17,0.8*(AJ486+Observaciones!$F486-AH487-AI487-Constantes!$D$14))</f>
        <v>1.802894052557303</v>
      </c>
      <c r="AH487" s="79">
        <f>IF(Observaciones!$F486&gt;0.05*Constantes!$F$18,((Observaciones!$F486-0.05*Constantes!$F$18)^2)/(Observaciones!$F486+0.95*Constantes!$F$18),0)</f>
        <v>0.19054874243352318</v>
      </c>
      <c r="AI487" s="79">
        <f>MAX(0,AJ486+Observaciones!$F486-AH487-Constantes!$D$13)</f>
        <v>0</v>
      </c>
      <c r="AJ487" s="79">
        <f>AJ486+Observaciones!$F486-AH487-AG487-AI487-AK486</f>
        <v>18.00708929809657</v>
      </c>
      <c r="AK487" s="79">
        <f>MAX(0,(AJ487-Constantes!$D$14)*(1-EXP(-Constantes!$D$22)))</f>
        <v>0.35791003380763647</v>
      </c>
      <c r="AL487" s="79">
        <f t="shared" si="69"/>
        <v>136.62379233978723</v>
      </c>
      <c r="AM487" s="79">
        <f>MAX(0,(AL487-Constantes!$D$13)*(1-EXP(-Constantes!$D$23)))</f>
        <v>0.91757090628319293</v>
      </c>
      <c r="AN487" s="79">
        <f t="shared" si="70"/>
        <v>1.4660296825243526</v>
      </c>
      <c r="AO487" s="79">
        <f>0.0526*AH487*Observaciones!$F486^1.218</f>
        <v>0.2172842397803999</v>
      </c>
      <c r="AP487" s="79">
        <f>AO487*Constantes!$F$29</f>
        <v>1.8669407275638623E-3</v>
      </c>
      <c r="AQ487" s="79">
        <f t="shared" si="71"/>
        <v>127.34672086237586</v>
      </c>
      <c r="AR487" s="16"/>
      <c r="AS487" s="78">
        <v>481</v>
      </c>
      <c r="AT487" s="79">
        <f>0.0526*Observaciones!$F486^2.218</f>
        <v>14.253848976214318</v>
      </c>
      <c r="AU487" s="79">
        <f>IF(Observaciones!$F486&gt;0.05*$AY$7,((Observaciones!$F486-0.05*$AY$7)^2)/(Observaciones!$F486+0.95*$AY$7),0)</f>
        <v>2.5537914433149203</v>
      </c>
      <c r="AV487" s="79">
        <f>0.0526*AU487*Observaciones!$F486^1.218</f>
        <v>2.9121086039807391</v>
      </c>
      <c r="AW487" s="30"/>
      <c r="AX487" s="30"/>
      <c r="AY487" s="110"/>
      <c r="AZ487" s="41"/>
    </row>
    <row r="488" spans="2:52" s="3" customFormat="1" x14ac:dyDescent="0.3">
      <c r="B488" s="40"/>
      <c r="C488" s="78">
        <v>482</v>
      </c>
      <c r="D488" s="136">
        <f>ETo!$I487*((1-Constantes!$D$19)*ETo!$K487+ETo!$L487)</f>
        <v>3.2225913761508069</v>
      </c>
      <c r="E488" s="79">
        <f>MIN(D488*Constantes!$D$17,0.8*(H487+Observaciones!$F487-F488-G488-Constantes!$D$14))</f>
        <v>1.6146426883650822</v>
      </c>
      <c r="F488" s="79">
        <f>IF(Observaciones!$F487&gt;0.05*Constantes!$D$18,((Observaciones!$F487-0.05*Constantes!$D$18)^2)/(Observaciones!$F487+0.95*Constantes!$D$18),0)</f>
        <v>0</v>
      </c>
      <c r="G488" s="79">
        <f>MAX(0,H487+Observaciones!$F487-F488-Constantes!$D$13)</f>
        <v>0</v>
      </c>
      <c r="H488" s="79">
        <f>H487+Observaciones!$F487-F488-E488-G488-I487</f>
        <v>15.406352428661059</v>
      </c>
      <c r="I488" s="79">
        <f>MAX(0,(H488-Constantes!$D$14)*(1-EXP(-Constantes!$D$22)))</f>
        <v>0.26931938853415843</v>
      </c>
      <c r="J488" s="79">
        <f t="shared" si="63"/>
        <v>127.05855425376051</v>
      </c>
      <c r="K488" s="79">
        <f>MAX(0,(J488-Constantes!$D$13)*(1-EXP(-Constantes!$D$23)))</f>
        <v>0.82332233715935843</v>
      </c>
      <c r="L488" s="79">
        <f t="shared" si="64"/>
        <v>1.0926417256935168</v>
      </c>
      <c r="M488" s="79">
        <f>0.0526*F488*Observaciones!$F487^1.218</f>
        <v>0</v>
      </c>
      <c r="N488" s="79">
        <f>M488*Constantes!$D$29</f>
        <v>0</v>
      </c>
      <c r="O488" s="79">
        <f t="shared" si="65"/>
        <v>0</v>
      </c>
      <c r="P488" s="16"/>
      <c r="Q488" s="78">
        <v>482</v>
      </c>
      <c r="R488" s="136">
        <f>ETo!$I487*((1-Constantes!$E$19)*ETo!$K487+ETo!$L487)</f>
        <v>3.5459870808266798</v>
      </c>
      <c r="S488" s="79">
        <f>MIN(R488*Constantes!$E$17,0.8*(V487+Observaciones!$F487-T488-U488-Constantes!$D$14))</f>
        <v>2.0436643363267457</v>
      </c>
      <c r="T488" s="79">
        <f>IF(Observaciones!$F487&gt;0.05*Constantes!$E$18,((Observaciones!$F487-0.05*Constantes!$E$18)^2)/(Observaciones!$F487+0.95*Constantes!$E$18),0)</f>
        <v>0</v>
      </c>
      <c r="U488" s="79">
        <f>MAX(0,V487+Observaciones!$F487-T488-Constantes!$D$13)</f>
        <v>0</v>
      </c>
      <c r="V488" s="79">
        <f>V487+Observaciones!$F487-T488-S488-U488-W487</f>
        <v>15.629241322331874</v>
      </c>
      <c r="W488" s="79">
        <f>MAX(0,(V488-Constantes!$D$14)*(1-EXP(-Constantes!$D$22)))</f>
        <v>0.27691180249446617</v>
      </c>
      <c r="X488" s="79">
        <f t="shared" si="66"/>
        <v>134.43724882599463</v>
      </c>
      <c r="Y488" s="79">
        <f>MAX(0,(X488-Constantes!$D$13)*(1-EXP(-Constantes!$D$23)))</f>
        <v>0.89602637224770443</v>
      </c>
      <c r="Z488" s="79">
        <f t="shared" si="67"/>
        <v>1.1729381747421705</v>
      </c>
      <c r="AA488" s="79">
        <f>0.0526*T488*Observaciones!$F487^1.218</f>
        <v>0</v>
      </c>
      <c r="AB488" s="79">
        <f>AA488*Constantes!$E$29</f>
        <v>0</v>
      </c>
      <c r="AC488" s="79">
        <f t="shared" si="68"/>
        <v>0</v>
      </c>
      <c r="AD488" s="16"/>
      <c r="AE488" s="78">
        <v>482</v>
      </c>
      <c r="AF488" s="136">
        <f>ETo!$I487*((1-Constantes!$F$19)*ETo!$K487+ETo!$L487)</f>
        <v>3.4997876944444117</v>
      </c>
      <c r="AG488" s="79">
        <f>MIN(AF488*Constantes!$F$17,0.8*(AJ487+Observaciones!$F487-AH488-AI488-Constantes!$D$14))</f>
        <v>1.8806739251419065</v>
      </c>
      <c r="AH488" s="79">
        <f>IF(Observaciones!$F487&gt;0.05*Constantes!$F$18,((Observaciones!$F487-0.05*Constantes!$F$18)^2)/(Observaciones!$F487+0.95*Constantes!$F$18),0)</f>
        <v>0</v>
      </c>
      <c r="AI488" s="79">
        <f>MAX(0,AJ487+Observaciones!$F487-AH488-Constantes!$D$13)</f>
        <v>0</v>
      </c>
      <c r="AJ488" s="79">
        <f>AJ487+Observaciones!$F487-AH488-AG488-AI488-AK487</f>
        <v>15.768505339147028</v>
      </c>
      <c r="AK488" s="79">
        <f>MAX(0,(AJ488-Constantes!$D$14)*(1-EXP(-Constantes!$D$22)))</f>
        <v>0.28165564615586236</v>
      </c>
      <c r="AL488" s="79">
        <f t="shared" si="69"/>
        <v>135.70622143350403</v>
      </c>
      <c r="AM488" s="79">
        <f>MAX(0,(AL488-Constantes!$D$13)*(1-EXP(-Constantes!$D$23)))</f>
        <v>0.90852986159522175</v>
      </c>
      <c r="AN488" s="79">
        <f t="shared" si="70"/>
        <v>1.1901855077510841</v>
      </c>
      <c r="AO488" s="79">
        <f>0.0526*AH488*Observaciones!$F487^1.218</f>
        <v>0</v>
      </c>
      <c r="AP488" s="79">
        <f>AO488*Constantes!$F$29</f>
        <v>0</v>
      </c>
      <c r="AQ488" s="79">
        <f t="shared" si="71"/>
        <v>0</v>
      </c>
      <c r="AR488" s="16"/>
      <c r="AS488" s="78">
        <v>482</v>
      </c>
      <c r="AT488" s="79">
        <f>0.0526*Observaciones!$F487^2.218</f>
        <v>0</v>
      </c>
      <c r="AU488" s="79">
        <f>IF(Observaciones!$F487&gt;0.05*$AY$7,((Observaciones!$F487-0.05*$AY$7)^2)/(Observaciones!$F487+0.95*$AY$7),0)</f>
        <v>0</v>
      </c>
      <c r="AV488" s="79">
        <f>0.0526*AU488*Observaciones!$F487^1.218</f>
        <v>0</v>
      </c>
      <c r="AW488" s="30"/>
      <c r="AX488" s="30"/>
      <c r="AY488" s="110"/>
      <c r="AZ488" s="41"/>
    </row>
    <row r="489" spans="2:52" s="3" customFormat="1" x14ac:dyDescent="0.3">
      <c r="B489" s="40"/>
      <c r="C489" s="78">
        <v>483</v>
      </c>
      <c r="D489" s="136">
        <f>ETo!$I488*((1-Constantes!$D$19)*ETo!$K488+ETo!$L488)</f>
        <v>3.0736482183836817</v>
      </c>
      <c r="E489" s="79">
        <f>MIN(D489*Constantes!$D$17,0.8*(H488+Observaciones!$F488-F489-G489-Constantes!$D$14))</f>
        <v>1.5400164163373991</v>
      </c>
      <c r="F489" s="79">
        <f>IF(Observaciones!$F488&gt;0.05*Constantes!$D$18,((Observaciones!$F488-0.05*Constantes!$D$18)^2)/(Observaciones!$F488+0.95*Constantes!$D$18),0)</f>
        <v>0</v>
      </c>
      <c r="G489" s="79">
        <f>MAX(0,H488+Observaciones!$F488-F489-Constantes!$D$13)</f>
        <v>0</v>
      </c>
      <c r="H489" s="79">
        <f>H488+Observaciones!$F488-F489-E489-G489-I488</f>
        <v>13.5970166237895</v>
      </c>
      <c r="I489" s="79">
        <f>MAX(0,(H489-Constantes!$D$14)*(1-EXP(-Constantes!$D$22)))</f>
        <v>0.20768676881251394</v>
      </c>
      <c r="J489" s="79">
        <f t="shared" si="63"/>
        <v>126.23523191660115</v>
      </c>
      <c r="K489" s="79">
        <f>MAX(0,(J489-Constantes!$D$13)*(1-EXP(-Constantes!$D$23)))</f>
        <v>0.81520994607122466</v>
      </c>
      <c r="L489" s="79">
        <f t="shared" si="64"/>
        <v>1.0228967148837387</v>
      </c>
      <c r="M489" s="79">
        <f>0.0526*F489*Observaciones!$F488^1.218</f>
        <v>0</v>
      </c>
      <c r="N489" s="79">
        <f>M489*Constantes!$D$29</f>
        <v>0</v>
      </c>
      <c r="O489" s="79">
        <f t="shared" si="65"/>
        <v>0</v>
      </c>
      <c r="P489" s="16"/>
      <c r="Q489" s="78">
        <v>483</v>
      </c>
      <c r="R489" s="136">
        <f>ETo!$I488*((1-Constantes!$E$19)*ETo!$K488+ETo!$L488)</f>
        <v>3.3846062058540349</v>
      </c>
      <c r="S489" s="79">
        <f>MIN(R489*Constantes!$E$17,0.8*(V488+Observaciones!$F488-T489-U489-Constantes!$D$14))</f>
        <v>1.9506554417004542</v>
      </c>
      <c r="T489" s="79">
        <f>IF(Observaciones!$F488&gt;0.05*Constantes!$E$18,((Observaciones!$F488-0.05*Constantes!$E$18)^2)/(Observaciones!$F488+0.95*Constantes!$E$18),0)</f>
        <v>0</v>
      </c>
      <c r="U489" s="79">
        <f>MAX(0,V488+Observaciones!$F488-T489-Constantes!$D$13)</f>
        <v>0</v>
      </c>
      <c r="V489" s="79">
        <f>V488+Observaciones!$F488-T489-S489-U489-W488</f>
        <v>13.401674078136955</v>
      </c>
      <c r="W489" s="79">
        <f>MAX(0,(V489-Constantes!$D$14)*(1-EXP(-Constantes!$D$22)))</f>
        <v>0.20103268459042228</v>
      </c>
      <c r="X489" s="79">
        <f t="shared" si="66"/>
        <v>133.54122245374691</v>
      </c>
      <c r="Y489" s="79">
        <f>MAX(0,(X489-Constantes!$D$13)*(1-EXP(-Constantes!$D$23)))</f>
        <v>0.88719761098509309</v>
      </c>
      <c r="Z489" s="79">
        <f t="shared" si="67"/>
        <v>1.0882302955755154</v>
      </c>
      <c r="AA489" s="79">
        <f>0.0526*T489*Observaciones!$F488^1.218</f>
        <v>0</v>
      </c>
      <c r="AB489" s="79">
        <f>AA489*Constantes!$E$29</f>
        <v>0</v>
      </c>
      <c r="AC489" s="79">
        <f t="shared" si="68"/>
        <v>0</v>
      </c>
      <c r="AD489" s="16"/>
      <c r="AE489" s="78">
        <v>483</v>
      </c>
      <c r="AF489" s="136">
        <f>ETo!$I488*((1-Constantes!$F$19)*ETo!$K488+ETo!$L488)</f>
        <v>3.3401836362154138</v>
      </c>
      <c r="AG489" s="79">
        <f>MIN(AF489*Constantes!$F$17,0.8*(AJ488+Observaciones!$F488-AH489-AI489-Constantes!$D$14))</f>
        <v>1.7949078110617329</v>
      </c>
      <c r="AH489" s="79">
        <f>IF(Observaciones!$F488&gt;0.05*Constantes!$F$18,((Observaciones!$F488-0.05*Constantes!$F$18)^2)/(Observaciones!$F488+0.95*Constantes!$F$18),0)</f>
        <v>0</v>
      </c>
      <c r="AI489" s="79">
        <f>MAX(0,AJ488+Observaciones!$F488-AH489-Constantes!$D$13)</f>
        <v>0</v>
      </c>
      <c r="AJ489" s="79">
        <f>AJ488+Observaciones!$F488-AH489-AG489-AI489-AK488</f>
        <v>13.691941881929433</v>
      </c>
      <c r="AK489" s="79">
        <f>MAX(0,(AJ489-Constantes!$D$14)*(1-EXP(-Constantes!$D$22)))</f>
        <v>0.21092027158251672</v>
      </c>
      <c r="AL489" s="79">
        <f t="shared" si="69"/>
        <v>134.79769157190881</v>
      </c>
      <c r="AM489" s="79">
        <f>MAX(0,(AL489-Constantes!$D$13)*(1-EXP(-Constantes!$D$23)))</f>
        <v>0.89957790047397035</v>
      </c>
      <c r="AN489" s="79">
        <f t="shared" si="70"/>
        <v>1.110498172056487</v>
      </c>
      <c r="AO489" s="79">
        <f>0.0526*AH489*Observaciones!$F488^1.218</f>
        <v>0</v>
      </c>
      <c r="AP489" s="79">
        <f>AO489*Constantes!$F$29</f>
        <v>0</v>
      </c>
      <c r="AQ489" s="79">
        <f t="shared" si="71"/>
        <v>0</v>
      </c>
      <c r="AR489" s="16"/>
      <c r="AS489" s="78">
        <v>483</v>
      </c>
      <c r="AT489" s="79">
        <f>0.0526*Observaciones!$F488^2.218</f>
        <v>0</v>
      </c>
      <c r="AU489" s="79">
        <f>IF(Observaciones!$F488&gt;0.05*$AY$7,((Observaciones!$F488-0.05*$AY$7)^2)/(Observaciones!$F488+0.95*$AY$7),0)</f>
        <v>0</v>
      </c>
      <c r="AV489" s="79">
        <f>0.0526*AU489*Observaciones!$F488^1.218</f>
        <v>0</v>
      </c>
      <c r="AW489" s="30"/>
      <c r="AX489" s="30"/>
      <c r="AY489" s="110"/>
      <c r="AZ489" s="41"/>
    </row>
    <row r="490" spans="2:52" s="3" customFormat="1" x14ac:dyDescent="0.3">
      <c r="B490" s="40"/>
      <c r="C490" s="78">
        <v>484</v>
      </c>
      <c r="D490" s="136">
        <f>ETo!$I489*((1-Constantes!$D$19)*ETo!$K489+ETo!$L489)</f>
        <v>3.1691060053456992</v>
      </c>
      <c r="E490" s="79">
        <f>MIN(D490*Constantes!$D$17,0.8*(H489+Observaciones!$F489-F490-G490-Constantes!$D$14))</f>
        <v>1.5878444527761464</v>
      </c>
      <c r="F490" s="79">
        <f>IF(Observaciones!$F489&gt;0.05*Constantes!$D$18,((Observaciones!$F489-0.05*Constantes!$D$18)^2)/(Observaciones!$F489+0.95*Constantes!$D$18),0)</f>
        <v>0</v>
      </c>
      <c r="G490" s="79">
        <f>MAX(0,H489+Observaciones!$F489-F490-Constantes!$D$13)</f>
        <v>0</v>
      </c>
      <c r="H490" s="79">
        <f>H489+Observaciones!$F489-F490-E490-G490-I489</f>
        <v>11.801485402200839</v>
      </c>
      <c r="I490" s="79">
        <f>MAX(0,(H490-Constantes!$D$14)*(1-EXP(-Constantes!$D$22)))</f>
        <v>0.14652438387514763</v>
      </c>
      <c r="J490" s="79">
        <f t="shared" si="63"/>
        <v>125.42002197052993</v>
      </c>
      <c r="K490" s="79">
        <f>MAX(0,(J490-Constantes!$D$13)*(1-EXP(-Constantes!$D$23)))</f>
        <v>0.80717748830470337</v>
      </c>
      <c r="L490" s="79">
        <f t="shared" si="64"/>
        <v>0.95370187217985103</v>
      </c>
      <c r="M490" s="79">
        <f>0.0526*F490*Observaciones!$F489^1.218</f>
        <v>0</v>
      </c>
      <c r="N490" s="79">
        <f>M490*Constantes!$D$29</f>
        <v>0</v>
      </c>
      <c r="O490" s="79">
        <f t="shared" si="65"/>
        <v>0</v>
      </c>
      <c r="P490" s="16"/>
      <c r="Q490" s="78">
        <v>484</v>
      </c>
      <c r="R490" s="136">
        <f>ETo!$I489*((1-Constantes!$E$19)*ETo!$K489+ETo!$L489)</f>
        <v>3.4886068871132401</v>
      </c>
      <c r="S490" s="79">
        <f>MIN(R490*Constantes!$E$17,0.8*(V489+Observaciones!$F489-T490-U490-Constantes!$D$14))</f>
        <v>2.0105943186332977</v>
      </c>
      <c r="T490" s="79">
        <f>IF(Observaciones!$F489&gt;0.05*Constantes!$E$18,((Observaciones!$F489-0.05*Constantes!$E$18)^2)/(Observaciones!$F489+0.95*Constantes!$E$18),0)</f>
        <v>0</v>
      </c>
      <c r="U490" s="79">
        <f>MAX(0,V489+Observaciones!$F489-T490-Constantes!$D$13)</f>
        <v>0</v>
      </c>
      <c r="V490" s="79">
        <f>V489+Observaciones!$F489-T490-S490-U490-W489</f>
        <v>11.190047074913235</v>
      </c>
      <c r="W490" s="79">
        <f>MAX(0,(V490-Constantes!$D$14)*(1-EXP(-Constantes!$D$22)))</f>
        <v>0.12569654981168005</v>
      </c>
      <c r="X490" s="79">
        <f t="shared" si="66"/>
        <v>132.65402484276183</v>
      </c>
      <c r="Y490" s="79">
        <f>MAX(0,(X490-Constantes!$D$13)*(1-EXP(-Constantes!$D$23)))</f>
        <v>0.87845584161004953</v>
      </c>
      <c r="Z490" s="79">
        <f t="shared" si="67"/>
        <v>1.0041523914217296</v>
      </c>
      <c r="AA490" s="79">
        <f>0.0526*T490*Observaciones!$F489^1.218</f>
        <v>0</v>
      </c>
      <c r="AB490" s="79">
        <f>AA490*Constantes!$E$29</f>
        <v>0</v>
      </c>
      <c r="AC490" s="79">
        <f t="shared" si="68"/>
        <v>0</v>
      </c>
      <c r="AD490" s="16"/>
      <c r="AE490" s="78">
        <v>484</v>
      </c>
      <c r="AF490" s="136">
        <f>ETo!$I489*((1-Constantes!$F$19)*ETo!$K489+ETo!$L489)</f>
        <v>3.4429639040035913</v>
      </c>
      <c r="AG490" s="79">
        <f>MIN(AF490*Constantes!$F$17,0.8*(AJ489+Observaciones!$F489-AH490-AI490-Constantes!$D$14))</f>
        <v>1.850138638335961</v>
      </c>
      <c r="AH490" s="79">
        <f>IF(Observaciones!$F489&gt;0.05*Constantes!$F$18,((Observaciones!$F489-0.05*Constantes!$F$18)^2)/(Observaciones!$F489+0.95*Constantes!$F$18),0)</f>
        <v>0</v>
      </c>
      <c r="AI490" s="79">
        <f>MAX(0,AJ489+Observaciones!$F489-AH490-Constantes!$D$13)</f>
        <v>0</v>
      </c>
      <c r="AJ490" s="79">
        <f>AJ489+Observaciones!$F489-AH490-AG490-AI490-AK489</f>
        <v>11.630882972010955</v>
      </c>
      <c r="AK490" s="79">
        <f>MAX(0,(AJ490-Constantes!$D$14)*(1-EXP(-Constantes!$D$22)))</f>
        <v>0.14071303880853742</v>
      </c>
      <c r="AL490" s="79">
        <f t="shared" si="69"/>
        <v>133.89811367143486</v>
      </c>
      <c r="AM490" s="79">
        <f>MAX(0,(AL490-Constantes!$D$13)*(1-EXP(-Constantes!$D$23)))</f>
        <v>0.89071414515783776</v>
      </c>
      <c r="AN490" s="79">
        <f t="shared" si="70"/>
        <v>1.0314271839663751</v>
      </c>
      <c r="AO490" s="79">
        <f>0.0526*AH490*Observaciones!$F489^1.218</f>
        <v>0</v>
      </c>
      <c r="AP490" s="79">
        <f>AO490*Constantes!$F$29</f>
        <v>0</v>
      </c>
      <c r="AQ490" s="79">
        <f t="shared" si="71"/>
        <v>0</v>
      </c>
      <c r="AR490" s="16"/>
      <c r="AS490" s="78">
        <v>484</v>
      </c>
      <c r="AT490" s="79">
        <f>0.0526*Observaciones!$F489^2.218</f>
        <v>0</v>
      </c>
      <c r="AU490" s="79">
        <f>IF(Observaciones!$F489&gt;0.05*$AY$7,((Observaciones!$F489-0.05*$AY$7)^2)/(Observaciones!$F489+0.95*$AY$7),0)</f>
        <v>0</v>
      </c>
      <c r="AV490" s="79">
        <f>0.0526*AU490*Observaciones!$F489^1.218</f>
        <v>0</v>
      </c>
      <c r="AW490" s="30"/>
      <c r="AX490" s="30"/>
      <c r="AY490" s="110"/>
      <c r="AZ490" s="41"/>
    </row>
    <row r="491" spans="2:52" s="3" customFormat="1" x14ac:dyDescent="0.3">
      <c r="B491" s="40"/>
      <c r="C491" s="78">
        <v>485</v>
      </c>
      <c r="D491" s="136">
        <f>ETo!$I490*((1-Constantes!$D$19)*ETo!$K490+ETo!$L490)</f>
        <v>3.0659013806706636</v>
      </c>
      <c r="E491" s="79">
        <f>MIN(D491*Constantes!$D$17,0.8*(H490+Observaciones!$F490-F491-G491-Constantes!$D$14))</f>
        <v>1.5361349515746479</v>
      </c>
      <c r="F491" s="79">
        <f>IF(Observaciones!$F490&gt;0.05*Constantes!$D$18,((Observaciones!$F490-0.05*Constantes!$D$18)^2)/(Observaciones!$F490+0.95*Constantes!$D$18),0)</f>
        <v>0</v>
      </c>
      <c r="G491" s="79">
        <f>MAX(0,H490+Observaciones!$F490-F491-Constantes!$D$13)</f>
        <v>0</v>
      </c>
      <c r="H491" s="79">
        <f>H490+Observaciones!$F490-F491-E491-G491-I490</f>
        <v>10.118826066751044</v>
      </c>
      <c r="I491" s="79">
        <f>MAX(0,(H491-Constantes!$D$14)*(1-EXP(-Constantes!$D$22)))</f>
        <v>8.9206829740847912E-2</v>
      </c>
      <c r="J491" s="79">
        <f t="shared" si="63"/>
        <v>124.61284448222523</v>
      </c>
      <c r="K491" s="79">
        <f>MAX(0,(J491-Constantes!$D$13)*(1-EXP(-Constantes!$D$23)))</f>
        <v>0.79922417625773789</v>
      </c>
      <c r="L491" s="79">
        <f t="shared" si="64"/>
        <v>0.88843100599858582</v>
      </c>
      <c r="M491" s="79">
        <f>0.0526*F491*Observaciones!$F490^1.218</f>
        <v>0</v>
      </c>
      <c r="N491" s="79">
        <f>M491*Constantes!$D$29</f>
        <v>0</v>
      </c>
      <c r="O491" s="79">
        <f t="shared" si="65"/>
        <v>0</v>
      </c>
      <c r="P491" s="16"/>
      <c r="Q491" s="78">
        <v>485</v>
      </c>
      <c r="R491" s="136">
        <f>ETo!$I490*((1-Constantes!$E$19)*ETo!$K490+ETo!$L490)</f>
        <v>3.3768830286544622</v>
      </c>
      <c r="S491" s="79">
        <f>MIN(R491*Constantes!$E$17,0.8*(V490+Observaciones!$F490-T491-U491-Constantes!$D$14))</f>
        <v>1.9462043307837671</v>
      </c>
      <c r="T491" s="79">
        <f>IF(Observaciones!$F490&gt;0.05*Constantes!$E$18,((Observaciones!$F490-0.05*Constantes!$E$18)^2)/(Observaciones!$F490+0.95*Constantes!$E$18),0)</f>
        <v>0</v>
      </c>
      <c r="U491" s="79">
        <f>MAX(0,V490+Observaciones!$F490-T491-Constantes!$D$13)</f>
        <v>0</v>
      </c>
      <c r="V491" s="79">
        <f>V490+Observaciones!$F490-T491-S491-U491-W490</f>
        <v>9.1181461943177879</v>
      </c>
      <c r="W491" s="79">
        <f>MAX(0,(V491-Constantes!$D$14)*(1-EXP(-Constantes!$D$22)))</f>
        <v>5.5119999714754002E-2</v>
      </c>
      <c r="X491" s="79">
        <f t="shared" si="66"/>
        <v>131.77556900115178</v>
      </c>
      <c r="Y491" s="79">
        <f>MAX(0,(X491-Constantes!$D$13)*(1-EXP(-Constantes!$D$23)))</f>
        <v>0.86980020697078542</v>
      </c>
      <c r="Z491" s="79">
        <f t="shared" si="67"/>
        <v>0.92492020668553943</v>
      </c>
      <c r="AA491" s="79">
        <f>0.0526*T491*Observaciones!$F490^1.218</f>
        <v>0</v>
      </c>
      <c r="AB491" s="79">
        <f>AA491*Constantes!$E$29</f>
        <v>0</v>
      </c>
      <c r="AC491" s="79">
        <f t="shared" si="68"/>
        <v>0</v>
      </c>
      <c r="AD491" s="16"/>
      <c r="AE491" s="78">
        <v>485</v>
      </c>
      <c r="AF491" s="136">
        <f>ETo!$I490*((1-Constantes!$F$19)*ETo!$K490+ETo!$L490)</f>
        <v>3.3324570789424914</v>
      </c>
      <c r="AG491" s="79">
        <f>MIN(AF491*Constantes!$F$17,0.8*(AJ490+Observaciones!$F490-AH491-AI491-Constantes!$D$14))</f>
        <v>1.7907558064080313</v>
      </c>
      <c r="AH491" s="79">
        <f>IF(Observaciones!$F490&gt;0.05*Constantes!$F$18,((Observaciones!$F490-0.05*Constantes!$F$18)^2)/(Observaciones!$F490+0.95*Constantes!$F$18),0)</f>
        <v>0</v>
      </c>
      <c r="AI491" s="79">
        <f>MAX(0,AJ490+Observaciones!$F490-AH491-Constantes!$D$13)</f>
        <v>0</v>
      </c>
      <c r="AJ491" s="79">
        <f>AJ490+Observaciones!$F490-AH491-AG491-AI491-AK490</f>
        <v>9.6994141267943874</v>
      </c>
      <c r="AK491" s="79">
        <f>MAX(0,(AJ491-Constantes!$D$14)*(1-EXP(-Constantes!$D$22)))</f>
        <v>7.4920119373171945E-2</v>
      </c>
      <c r="AL491" s="79">
        <f t="shared" si="69"/>
        <v>133.00739952627703</v>
      </c>
      <c r="AM491" s="79">
        <f>MAX(0,(AL491-Constantes!$D$13)*(1-EXP(-Constantes!$D$23)))</f>
        <v>0.88193772653401692</v>
      </c>
      <c r="AN491" s="79">
        <f t="shared" si="70"/>
        <v>0.95685784590718881</v>
      </c>
      <c r="AO491" s="79">
        <f>0.0526*AH491*Observaciones!$F490^1.218</f>
        <v>0</v>
      </c>
      <c r="AP491" s="79">
        <f>AO491*Constantes!$F$29</f>
        <v>0</v>
      </c>
      <c r="AQ491" s="79">
        <f t="shared" si="71"/>
        <v>0</v>
      </c>
      <c r="AR491" s="16"/>
      <c r="AS491" s="78">
        <v>485</v>
      </c>
      <c r="AT491" s="79">
        <f>0.0526*Observaciones!$F490^2.218</f>
        <v>0</v>
      </c>
      <c r="AU491" s="79">
        <f>IF(Observaciones!$F490&gt;0.05*$AY$7,((Observaciones!$F490-0.05*$AY$7)^2)/(Observaciones!$F490+0.95*$AY$7),0)</f>
        <v>0</v>
      </c>
      <c r="AV491" s="79">
        <f>0.0526*AU491*Observaciones!$F490^1.218</f>
        <v>0</v>
      </c>
      <c r="AW491" s="30"/>
      <c r="AX491" s="30"/>
      <c r="AY491" s="110"/>
      <c r="AZ491" s="41"/>
    </row>
    <row r="492" spans="2:52" s="3" customFormat="1" x14ac:dyDescent="0.3">
      <c r="B492" s="40"/>
      <c r="C492" s="78">
        <v>486</v>
      </c>
      <c r="D492" s="136">
        <f>ETo!$I491*((1-Constantes!$D$19)*ETo!$K491+ETo!$L491)</f>
        <v>3.0450703684531053</v>
      </c>
      <c r="E492" s="79">
        <f>MIN(D492*Constantes!$D$17,0.8*(H491+Observaciones!$F491-F492-G492-Constantes!$D$14))</f>
        <v>1.5256978102674248</v>
      </c>
      <c r="F492" s="79">
        <f>IF(Observaciones!$F491&gt;0.05*Constantes!$D$18,((Observaciones!$F491-0.05*Constantes!$D$18)^2)/(Observaciones!$F491+0.95*Constantes!$D$18),0)</f>
        <v>0</v>
      </c>
      <c r="G492" s="79">
        <f>MAX(0,H491+Observaciones!$F491-F492-Constantes!$D$13)</f>
        <v>0</v>
      </c>
      <c r="H492" s="79">
        <f>H491+Observaciones!$F491-F492-E492-G492-I491</f>
        <v>8.5039214267427727</v>
      </c>
      <c r="I492" s="79">
        <f>MAX(0,(H492-Constantes!$D$14)*(1-EXP(-Constantes!$D$22)))</f>
        <v>3.4197249265865523E-2</v>
      </c>
      <c r="J492" s="79">
        <f t="shared" si="63"/>
        <v>123.81362030596749</v>
      </c>
      <c r="K492" s="79">
        <f>MAX(0,(J492-Constantes!$D$13)*(1-EXP(-Constantes!$D$23)))</f>
        <v>0.7913492300887025</v>
      </c>
      <c r="L492" s="79">
        <f t="shared" si="64"/>
        <v>0.82554647935456804</v>
      </c>
      <c r="M492" s="79">
        <f>0.0526*F492*Observaciones!$F491^1.218</f>
        <v>0</v>
      </c>
      <c r="N492" s="79">
        <f>M492*Constantes!$D$29</f>
        <v>0</v>
      </c>
      <c r="O492" s="79">
        <f t="shared" si="65"/>
        <v>0</v>
      </c>
      <c r="P492" s="16"/>
      <c r="Q492" s="78">
        <v>486</v>
      </c>
      <c r="R492" s="136">
        <f>ETo!$I491*((1-Constantes!$E$19)*ETo!$K491+ETo!$L491)</f>
        <v>3.3545727495204316</v>
      </c>
      <c r="S492" s="79">
        <f>MIN(R492*Constantes!$E$17,0.8*(V491+Observaciones!$F491-T492-U492-Constantes!$D$14))</f>
        <v>1.2945169554542304</v>
      </c>
      <c r="T492" s="79">
        <f>IF(Observaciones!$F491&gt;0.05*Constantes!$E$18,((Observaciones!$F491-0.05*Constantes!$E$18)^2)/(Observaciones!$F491+0.95*Constantes!$E$18),0)</f>
        <v>0</v>
      </c>
      <c r="U492" s="79">
        <f>MAX(0,V491+Observaciones!$F491-T492-Constantes!$D$13)</f>
        <v>0</v>
      </c>
      <c r="V492" s="79">
        <f>V491+Observaciones!$F491-T492-S492-U492-W491</f>
        <v>7.7685092391488038</v>
      </c>
      <c r="W492" s="79">
        <f>MAX(0,(V492-Constantes!$D$14)*(1-EXP(-Constantes!$D$22)))</f>
        <v>9.1464104030048229E-3</v>
      </c>
      <c r="X492" s="79">
        <f t="shared" si="66"/>
        <v>130.905768794181</v>
      </c>
      <c r="Y492" s="79">
        <f>MAX(0,(X492-Constantes!$D$13)*(1-EXP(-Constantes!$D$23)))</f>
        <v>0.86122985836123367</v>
      </c>
      <c r="Z492" s="79">
        <f t="shared" si="67"/>
        <v>0.87037626876423846</v>
      </c>
      <c r="AA492" s="79">
        <f>0.0526*T492*Observaciones!$F491^1.218</f>
        <v>0</v>
      </c>
      <c r="AB492" s="79">
        <f>AA492*Constantes!$E$29</f>
        <v>0</v>
      </c>
      <c r="AC492" s="79">
        <f t="shared" si="68"/>
        <v>0</v>
      </c>
      <c r="AD492" s="16"/>
      <c r="AE492" s="78">
        <v>486</v>
      </c>
      <c r="AF492" s="136">
        <f>ETo!$I491*((1-Constantes!$F$19)*ETo!$K491+ETo!$L491)</f>
        <v>3.3103581236536712</v>
      </c>
      <c r="AG492" s="79">
        <f>MIN(AF492*Constantes!$F$17,0.8*(AJ491+Observaciones!$F491-AH492-AI492-Constantes!$D$14))</f>
        <v>1.7595313014355101</v>
      </c>
      <c r="AH492" s="79">
        <f>IF(Observaciones!$F491&gt;0.05*Constantes!$F$18,((Observaciones!$F491-0.05*Constantes!$F$18)^2)/(Observaciones!$F491+0.95*Constantes!$F$18),0)</f>
        <v>0</v>
      </c>
      <c r="AI492" s="79">
        <f>MAX(0,AJ491+Observaciones!$F491-AH492-Constantes!$D$13)</f>
        <v>0</v>
      </c>
      <c r="AJ492" s="79">
        <f>AJ491+Observaciones!$F491-AH492-AG492-AI492-AK491</f>
        <v>7.8649627059857048</v>
      </c>
      <c r="AK492" s="79">
        <f>MAX(0,(AJ492-Constantes!$D$14)*(1-EXP(-Constantes!$D$22)))</f>
        <v>1.2431969571395331E-2</v>
      </c>
      <c r="AL492" s="79">
        <f t="shared" si="69"/>
        <v>132.12546179974302</v>
      </c>
      <c r="AM492" s="79">
        <f>MAX(0,(AL492-Constantes!$D$13)*(1-EXP(-Constantes!$D$23)))</f>
        <v>0.87324778405327674</v>
      </c>
      <c r="AN492" s="79">
        <f t="shared" si="70"/>
        <v>0.88567975362467211</v>
      </c>
      <c r="AO492" s="79">
        <f>0.0526*AH492*Observaciones!$F491^1.218</f>
        <v>0</v>
      </c>
      <c r="AP492" s="79">
        <f>AO492*Constantes!$F$29</f>
        <v>0</v>
      </c>
      <c r="AQ492" s="79">
        <f t="shared" si="71"/>
        <v>0</v>
      </c>
      <c r="AR492" s="16"/>
      <c r="AS492" s="78">
        <v>486</v>
      </c>
      <c r="AT492" s="79">
        <f>0.0526*Observaciones!$F491^2.218</f>
        <v>0</v>
      </c>
      <c r="AU492" s="79">
        <f>IF(Observaciones!$F491&gt;0.05*$AY$7,((Observaciones!$F491-0.05*$AY$7)^2)/(Observaciones!$F491+0.95*$AY$7),0)</f>
        <v>0</v>
      </c>
      <c r="AV492" s="79">
        <f>0.0526*AU492*Observaciones!$F491^1.218</f>
        <v>0</v>
      </c>
      <c r="AW492" s="30"/>
      <c r="AX492" s="30"/>
      <c r="AY492" s="110"/>
      <c r="AZ492" s="41"/>
    </row>
    <row r="493" spans="2:52" s="3" customFormat="1" x14ac:dyDescent="0.3">
      <c r="B493" s="40"/>
      <c r="C493" s="78">
        <v>487</v>
      </c>
      <c r="D493" s="136">
        <f>ETo!$I492*((1-Constantes!$D$19)*ETo!$K492+ETo!$L492)</f>
        <v>3.0681374954410647</v>
      </c>
      <c r="E493" s="79">
        <f>MIN(D493*Constantes!$D$17,0.8*(H492+Observaciones!$F492-F493-G493-Constantes!$D$14))</f>
        <v>0.80313714139421821</v>
      </c>
      <c r="F493" s="79">
        <f>IF(Observaciones!$F492&gt;0.05*Constantes!$D$18,((Observaciones!$F492-0.05*Constantes!$D$18)^2)/(Observaciones!$F492+0.95*Constantes!$D$18),0)</f>
        <v>0</v>
      </c>
      <c r="G493" s="79">
        <f>MAX(0,H492+Observaciones!$F492-F493-Constantes!$D$13)</f>
        <v>0</v>
      </c>
      <c r="H493" s="79">
        <f>H492+Observaciones!$F492-F493-E493-G493-I492</f>
        <v>7.6665870360826887</v>
      </c>
      <c r="I493" s="79">
        <f>MAX(0,(H493-Constantes!$D$14)*(1-EXP(-Constantes!$D$22)))</f>
        <v>5.6745660025055841E-3</v>
      </c>
      <c r="J493" s="79">
        <f t="shared" si="63"/>
        <v>123.02227107587879</v>
      </c>
      <c r="K493" s="79">
        <f>MAX(0,(J493-Constantes!$D$13)*(1-EXP(-Constantes!$D$23)))</f>
        <v>0.78355187763993683</v>
      </c>
      <c r="L493" s="79">
        <f t="shared" si="64"/>
        <v>0.78922644364244243</v>
      </c>
      <c r="M493" s="79">
        <f>0.0526*F493*Observaciones!$F492^1.218</f>
        <v>0</v>
      </c>
      <c r="N493" s="79">
        <f>M493*Constantes!$D$29</f>
        <v>0</v>
      </c>
      <c r="O493" s="79">
        <f t="shared" si="65"/>
        <v>0</v>
      </c>
      <c r="P493" s="16"/>
      <c r="Q493" s="78">
        <v>487</v>
      </c>
      <c r="R493" s="136">
        <f>ETo!$I492*((1-Constantes!$E$19)*ETo!$K492+ETo!$L492)</f>
        <v>3.3799769341231731</v>
      </c>
      <c r="S493" s="79">
        <f>MIN(R493*Constantes!$E$17,0.8*(V492+Observaciones!$F492-T493-U493-Constantes!$D$14))</f>
        <v>0.21480739131904303</v>
      </c>
      <c r="T493" s="79">
        <f>IF(Observaciones!$F492&gt;0.05*Constantes!$E$18,((Observaciones!$F492-0.05*Constantes!$E$18)^2)/(Observaciones!$F492+0.95*Constantes!$E$18),0)</f>
        <v>0</v>
      </c>
      <c r="U493" s="79">
        <f>MAX(0,V492+Observaciones!$F492-T493-Constantes!$D$13)</f>
        <v>0</v>
      </c>
      <c r="V493" s="79">
        <f>V492+Observaciones!$F492-T493-S493-U493-W492</f>
        <v>7.5445554374267552</v>
      </c>
      <c r="W493" s="79">
        <f>MAX(0,(V493-Constantes!$D$14)*(1-EXP(-Constantes!$D$22)))</f>
        <v>1.5177217651146117E-3</v>
      </c>
      <c r="X493" s="79">
        <f t="shared" si="66"/>
        <v>130.04453893581976</v>
      </c>
      <c r="Y493" s="79">
        <f>MAX(0,(X493-Constantes!$D$13)*(1-EXP(-Constantes!$D$23)))</f>
        <v>0.85274395543782955</v>
      </c>
      <c r="Z493" s="79">
        <f t="shared" si="67"/>
        <v>0.85426167720294421</v>
      </c>
      <c r="AA493" s="79">
        <f>0.0526*T493*Observaciones!$F492^1.218</f>
        <v>0</v>
      </c>
      <c r="AB493" s="79">
        <f>AA493*Constantes!$E$29</f>
        <v>0</v>
      </c>
      <c r="AC493" s="79">
        <f t="shared" si="68"/>
        <v>0</v>
      </c>
      <c r="AD493" s="16"/>
      <c r="AE493" s="78">
        <v>487</v>
      </c>
      <c r="AF493" s="136">
        <f>ETo!$I492*((1-Constantes!$F$19)*ETo!$K492+ETo!$L492)</f>
        <v>3.335428442882872</v>
      </c>
      <c r="AG493" s="79">
        <f>MIN(AF493*Constantes!$F$17,0.8*(AJ492+Observaciones!$F492-AH493-AI493-Constantes!$D$14))</f>
        <v>0.29197016478856386</v>
      </c>
      <c r="AH493" s="79">
        <f>IF(Observaciones!$F492&gt;0.05*Constantes!$F$18,((Observaciones!$F492-0.05*Constantes!$F$18)^2)/(Observaciones!$F492+0.95*Constantes!$F$18),0)</f>
        <v>0</v>
      </c>
      <c r="AI493" s="79">
        <f>MAX(0,AJ492+Observaciones!$F492-AH493-Constantes!$D$13)</f>
        <v>0</v>
      </c>
      <c r="AJ493" s="79">
        <f>AJ492+Observaciones!$F492-AH493-AG493-AI493-AK492</f>
        <v>7.5605605716257456</v>
      </c>
      <c r="AK493" s="79">
        <f>MAX(0,(AJ493-Constantes!$D$14)*(1-EXP(-Constantes!$D$22)))</f>
        <v>2.0629153919827256E-3</v>
      </c>
      <c r="AL493" s="79">
        <f t="shared" si="69"/>
        <v>131.25221401568973</v>
      </c>
      <c r="AM493" s="79">
        <f>MAX(0,(AL493-Constantes!$D$13)*(1-EXP(-Constantes!$D$23)))</f>
        <v>0.86464346564558203</v>
      </c>
      <c r="AN493" s="79">
        <f t="shared" si="70"/>
        <v>0.86670638103756481</v>
      </c>
      <c r="AO493" s="79">
        <f>0.0526*AH493*Observaciones!$F492^1.218</f>
        <v>0</v>
      </c>
      <c r="AP493" s="79">
        <f>AO493*Constantes!$F$29</f>
        <v>0</v>
      </c>
      <c r="AQ493" s="79">
        <f t="shared" si="71"/>
        <v>0</v>
      </c>
      <c r="AR493" s="16"/>
      <c r="AS493" s="78">
        <v>487</v>
      </c>
      <c r="AT493" s="79">
        <f>0.0526*Observaciones!$F492^2.218</f>
        <v>0</v>
      </c>
      <c r="AU493" s="79">
        <f>IF(Observaciones!$F492&gt;0.05*$AY$7,((Observaciones!$F492-0.05*$AY$7)^2)/(Observaciones!$F492+0.95*$AY$7),0)</f>
        <v>0</v>
      </c>
      <c r="AV493" s="79">
        <f>0.0526*AU493*Observaciones!$F492^1.218</f>
        <v>0</v>
      </c>
      <c r="AW493" s="30"/>
      <c r="AX493" s="30"/>
      <c r="AY493" s="110"/>
      <c r="AZ493" s="41"/>
    </row>
    <row r="494" spans="2:52" s="3" customFormat="1" x14ac:dyDescent="0.3">
      <c r="B494" s="40"/>
      <c r="C494" s="78">
        <v>488</v>
      </c>
      <c r="D494" s="136">
        <f>ETo!$I493*((1-Constantes!$D$19)*ETo!$K493+ETo!$L493)</f>
        <v>3.0574186070211766</v>
      </c>
      <c r="E494" s="79">
        <f>MIN(D494*Constantes!$D$17,0.8*(H493+Observaciones!$F493-F494-G494-Constantes!$D$14))</f>
        <v>0.13326962886615093</v>
      </c>
      <c r="F494" s="79">
        <f>IF(Observaciones!$F493&gt;0.05*Constantes!$D$18,((Observaciones!$F493-0.05*Constantes!$D$18)^2)/(Observaciones!$F493+0.95*Constantes!$D$18),0)</f>
        <v>0</v>
      </c>
      <c r="G494" s="79">
        <f>MAX(0,H493+Observaciones!$F493-F494-Constantes!$D$13)</f>
        <v>0</v>
      </c>
      <c r="H494" s="79">
        <f>H493+Observaciones!$F493-F494-E494-G494-I493</f>
        <v>7.5276428412140328</v>
      </c>
      <c r="I494" s="79">
        <f>MAX(0,(H494-Constantes!$D$14)*(1-EXP(-Constantes!$D$22)))</f>
        <v>9.4161665069753572E-4</v>
      </c>
      <c r="J494" s="79">
        <f t="shared" si="63"/>
        <v>122.23871919823885</v>
      </c>
      <c r="K494" s="79">
        <f>MAX(0,(J494-Constantes!$D$13)*(1-EXP(-Constantes!$D$23)))</f>
        <v>0.77583135436203332</v>
      </c>
      <c r="L494" s="79">
        <f t="shared" si="64"/>
        <v>0.77677297101273091</v>
      </c>
      <c r="M494" s="79">
        <f>0.0526*F494*Observaciones!$F493^1.218</f>
        <v>0</v>
      </c>
      <c r="N494" s="79">
        <f>M494*Constantes!$D$29</f>
        <v>0</v>
      </c>
      <c r="O494" s="79">
        <f t="shared" si="65"/>
        <v>0</v>
      </c>
      <c r="P494" s="16"/>
      <c r="Q494" s="78">
        <v>488</v>
      </c>
      <c r="R494" s="136">
        <f>ETo!$I493*((1-Constantes!$E$19)*ETo!$K493+ETo!$L493)</f>
        <v>3.3686536363500617</v>
      </c>
      <c r="S494" s="79">
        <f>MIN(R494*Constantes!$E$17,0.8*(V493+Observaciones!$F493-T494-U494-Constantes!$D$14))</f>
        <v>3.5644349941404134E-2</v>
      </c>
      <c r="T494" s="79">
        <f>IF(Observaciones!$F493&gt;0.05*Constantes!$E$18,((Observaciones!$F493-0.05*Constantes!$E$18)^2)/(Observaciones!$F493+0.95*Constantes!$E$18),0)</f>
        <v>0</v>
      </c>
      <c r="U494" s="79">
        <f>MAX(0,V493+Observaciones!$F493-T494-Constantes!$D$13)</f>
        <v>0</v>
      </c>
      <c r="V494" s="79">
        <f>V493+Observaciones!$F493-T494-S494-U494-W493</f>
        <v>7.5073933657202359</v>
      </c>
      <c r="W494" s="79">
        <f>MAX(0,(V494-Constantes!$D$14)*(1-EXP(-Constantes!$D$22)))</f>
        <v>2.5184517803243623E-4</v>
      </c>
      <c r="X494" s="79">
        <f t="shared" si="66"/>
        <v>129.19179498038193</v>
      </c>
      <c r="Y494" s="79">
        <f>MAX(0,(X494-Constantes!$D$13)*(1-EXP(-Constantes!$D$23)))</f>
        <v>0.84434166613711459</v>
      </c>
      <c r="Z494" s="79">
        <f t="shared" si="67"/>
        <v>0.84459351131514704</v>
      </c>
      <c r="AA494" s="79">
        <f>0.0526*T494*Observaciones!$F493^1.218</f>
        <v>0</v>
      </c>
      <c r="AB494" s="79">
        <f>AA494*Constantes!$E$29</f>
        <v>0</v>
      </c>
      <c r="AC494" s="79">
        <f t="shared" si="68"/>
        <v>0</v>
      </c>
      <c r="AD494" s="16"/>
      <c r="AE494" s="78">
        <v>488</v>
      </c>
      <c r="AF494" s="136">
        <f>ETo!$I493*((1-Constantes!$F$19)*ETo!$K493+ETo!$L493)</f>
        <v>3.3241914893030784</v>
      </c>
      <c r="AG494" s="79">
        <f>MIN(AF494*Constantes!$F$17,0.8*(AJ493+Observaciones!$F493-AH494-AI494-Constantes!$D$14))</f>
        <v>4.8448457300596465E-2</v>
      </c>
      <c r="AH494" s="79">
        <f>IF(Observaciones!$F493&gt;0.05*Constantes!$F$18,((Observaciones!$F493-0.05*Constantes!$F$18)^2)/(Observaciones!$F493+0.95*Constantes!$F$18),0)</f>
        <v>0</v>
      </c>
      <c r="AI494" s="79">
        <f>MAX(0,AJ493+Observaciones!$F493-AH494-Constantes!$D$13)</f>
        <v>0</v>
      </c>
      <c r="AJ494" s="79">
        <f>AJ493+Observaciones!$F493-AH494-AG494-AI494-AK493</f>
        <v>7.5100491989331664</v>
      </c>
      <c r="AK494" s="79">
        <f>MAX(0,(AJ494-Constantes!$D$14)*(1-EXP(-Constantes!$D$22)))</f>
        <v>3.4231260702817138E-4</v>
      </c>
      <c r="AL494" s="79">
        <f t="shared" si="69"/>
        <v>130.38757055004416</v>
      </c>
      <c r="AM494" s="79">
        <f>MAX(0,(AL494-Constantes!$D$13)*(1-EXP(-Constantes!$D$23)))</f>
        <v>0.85612392763654765</v>
      </c>
      <c r="AN494" s="79">
        <f t="shared" si="70"/>
        <v>0.85646624024357587</v>
      </c>
      <c r="AO494" s="79">
        <f>0.0526*AH494*Observaciones!$F493^1.218</f>
        <v>0</v>
      </c>
      <c r="AP494" s="79">
        <f>AO494*Constantes!$F$29</f>
        <v>0</v>
      </c>
      <c r="AQ494" s="79">
        <f t="shared" si="71"/>
        <v>0</v>
      </c>
      <c r="AR494" s="16"/>
      <c r="AS494" s="78">
        <v>488</v>
      </c>
      <c r="AT494" s="79">
        <f>0.0526*Observaciones!$F493^2.218</f>
        <v>0</v>
      </c>
      <c r="AU494" s="79">
        <f>IF(Observaciones!$F493&gt;0.05*$AY$7,((Observaciones!$F493-0.05*$AY$7)^2)/(Observaciones!$F493+0.95*$AY$7),0)</f>
        <v>0</v>
      </c>
      <c r="AV494" s="79">
        <f>0.0526*AU494*Observaciones!$F493^1.218</f>
        <v>0</v>
      </c>
      <c r="AW494" s="30"/>
      <c r="AX494" s="30"/>
      <c r="AY494" s="110"/>
      <c r="AZ494" s="41"/>
    </row>
    <row r="495" spans="2:52" s="3" customFormat="1" x14ac:dyDescent="0.3">
      <c r="B495" s="40"/>
      <c r="C495" s="78">
        <v>489</v>
      </c>
      <c r="D495" s="136">
        <f>ETo!$I494*((1-Constantes!$D$19)*ETo!$K494+ETo!$L494)</f>
        <v>2.9502012618538647</v>
      </c>
      <c r="E495" s="79">
        <f>MIN(D495*Constantes!$D$17,0.8*(H494+Observaciones!$F494-F495-G495-Constantes!$D$14))</f>
        <v>2.2114272971226256E-2</v>
      </c>
      <c r="F495" s="79">
        <f>IF(Observaciones!$F494&gt;0.05*Constantes!$D$18,((Observaciones!$F494-0.05*Constantes!$D$18)^2)/(Observaciones!$F494+0.95*Constantes!$D$18),0)</f>
        <v>0</v>
      </c>
      <c r="G495" s="79">
        <f>MAX(0,H494+Observaciones!$F494-F495-Constantes!$D$13)</f>
        <v>0</v>
      </c>
      <c r="H495" s="79">
        <f>H494+Observaciones!$F494-F495-E495-G495-I494</f>
        <v>7.5045869515921089</v>
      </c>
      <c r="I495" s="79">
        <f>MAX(0,(H495-Constantes!$D$14)*(1-EXP(-Constantes!$D$22)))</f>
        <v>1.5624841027125227E-4</v>
      </c>
      <c r="J495" s="79">
        <f t="shared" si="63"/>
        <v>121.46288784387681</v>
      </c>
      <c r="K495" s="79">
        <f>MAX(0,(J495-Constantes!$D$13)*(1-EXP(-Constantes!$D$23)))</f>
        <v>0.7681869032388724</v>
      </c>
      <c r="L495" s="79">
        <f t="shared" si="64"/>
        <v>0.76834315164914369</v>
      </c>
      <c r="M495" s="79">
        <f>0.0526*F495*Observaciones!$F494^1.218</f>
        <v>0</v>
      </c>
      <c r="N495" s="79">
        <f>M495*Constantes!$D$29</f>
        <v>0</v>
      </c>
      <c r="O495" s="79">
        <f t="shared" si="65"/>
        <v>0</v>
      </c>
      <c r="P495" s="16"/>
      <c r="Q495" s="78">
        <v>489</v>
      </c>
      <c r="R495" s="136">
        <f>ETo!$I494*((1-Constantes!$E$19)*ETo!$K494+ETo!$L494)</f>
        <v>3.2523590903306148</v>
      </c>
      <c r="S495" s="79">
        <f>MIN(R495*Constantes!$E$17,0.8*(V494+Observaciones!$F494-T495-U495-Constantes!$D$14))</f>
        <v>5.9146925761886853E-3</v>
      </c>
      <c r="T495" s="79">
        <f>IF(Observaciones!$F494&gt;0.05*Constantes!$E$18,((Observaciones!$F494-0.05*Constantes!$E$18)^2)/(Observaciones!$F494+0.95*Constantes!$E$18),0)</f>
        <v>0</v>
      </c>
      <c r="U495" s="79">
        <f>MAX(0,V494+Observaciones!$F494-T495-Constantes!$D$13)</f>
        <v>0</v>
      </c>
      <c r="V495" s="79">
        <f>V494+Observaciones!$F494-T495-S495-U495-W494</f>
        <v>7.5012268279660148</v>
      </c>
      <c r="W495" s="79">
        <f>MAX(0,(V495-Constantes!$D$14)*(1-EXP(-Constantes!$D$22)))</f>
        <v>4.1790264300129178E-5</v>
      </c>
      <c r="X495" s="79">
        <f t="shared" si="66"/>
        <v>128.3474533142448</v>
      </c>
      <c r="Y495" s="79">
        <f>MAX(0,(X495-Constantes!$D$13)*(1-EXP(-Constantes!$D$23)))</f>
        <v>0.83602216659414874</v>
      </c>
      <c r="Z495" s="79">
        <f t="shared" si="67"/>
        <v>0.83606395685844892</v>
      </c>
      <c r="AA495" s="79">
        <f>0.0526*T495*Observaciones!$F494^1.218</f>
        <v>0</v>
      </c>
      <c r="AB495" s="79">
        <f>AA495*Constantes!$E$29</f>
        <v>0</v>
      </c>
      <c r="AC495" s="79">
        <f t="shared" si="68"/>
        <v>0</v>
      </c>
      <c r="AD495" s="16"/>
      <c r="AE495" s="78">
        <v>489</v>
      </c>
      <c r="AF495" s="136">
        <f>ETo!$I494*((1-Constantes!$F$19)*ETo!$K494+ETo!$L494)</f>
        <v>3.2091936862625072</v>
      </c>
      <c r="AG495" s="79">
        <f>MIN(AF495*Constantes!$F$17,0.8*(AJ494+Observaciones!$F494-AH495-AI495-Constantes!$D$14))</f>
        <v>8.0393591465330871E-3</v>
      </c>
      <c r="AH495" s="79">
        <f>IF(Observaciones!$F494&gt;0.05*Constantes!$F$18,((Observaciones!$F494-0.05*Constantes!$F$18)^2)/(Observaciones!$F494+0.95*Constantes!$F$18),0)</f>
        <v>0</v>
      </c>
      <c r="AI495" s="79">
        <f>MAX(0,AJ494+Observaciones!$F494-AH495-Constantes!$D$13)</f>
        <v>0</v>
      </c>
      <c r="AJ495" s="79">
        <f>AJ494+Observaciones!$F494-AH495-AG495-AI495-AK494</f>
        <v>7.5016675271796052</v>
      </c>
      <c r="AK495" s="79">
        <f>MAX(0,(AJ495-Constantes!$D$14)*(1-EXP(-Constantes!$D$22)))</f>
        <v>5.6802097354950289E-5</v>
      </c>
      <c r="AL495" s="79">
        <f t="shared" si="69"/>
        <v>129.5314466224076</v>
      </c>
      <c r="AM495" s="79">
        <f>MAX(0,(AL495-Constantes!$D$13)*(1-EXP(-Constantes!$D$23)))</f>
        <v>0.84768833466471183</v>
      </c>
      <c r="AN495" s="79">
        <f t="shared" si="70"/>
        <v>0.84774513676206675</v>
      </c>
      <c r="AO495" s="79">
        <f>0.0526*AH495*Observaciones!$F494^1.218</f>
        <v>0</v>
      </c>
      <c r="AP495" s="79">
        <f>AO495*Constantes!$F$29</f>
        <v>0</v>
      </c>
      <c r="AQ495" s="79">
        <f t="shared" si="71"/>
        <v>0</v>
      </c>
      <c r="AR495" s="16"/>
      <c r="AS495" s="78">
        <v>489</v>
      </c>
      <c r="AT495" s="79">
        <f>0.0526*Observaciones!$F494^2.218</f>
        <v>0</v>
      </c>
      <c r="AU495" s="79">
        <f>IF(Observaciones!$F494&gt;0.05*$AY$7,((Observaciones!$F494-0.05*$AY$7)^2)/(Observaciones!$F494+0.95*$AY$7),0)</f>
        <v>0</v>
      </c>
      <c r="AV495" s="79">
        <f>0.0526*AU495*Observaciones!$F494^1.218</f>
        <v>0</v>
      </c>
      <c r="AW495" s="30"/>
      <c r="AX495" s="30"/>
      <c r="AY495" s="110"/>
      <c r="AZ495" s="41"/>
    </row>
    <row r="496" spans="2:52" s="3" customFormat="1" x14ac:dyDescent="0.3">
      <c r="B496" s="40"/>
      <c r="C496" s="78">
        <v>490</v>
      </c>
      <c r="D496" s="136">
        <f>ETo!$I495*((1-Constantes!$D$19)*ETo!$K495+ETo!$L495)</f>
        <v>2.9697258333456058</v>
      </c>
      <c r="E496" s="79">
        <f>MIN(D496*Constantes!$D$17,0.8*(H495+Observaciones!$F495-F496-G496-Constantes!$D$14))</f>
        <v>3.6695612736870943E-3</v>
      </c>
      <c r="F496" s="79">
        <f>IF(Observaciones!$F495&gt;0.05*Constantes!$D$18,((Observaciones!$F495-0.05*Constantes!$D$18)^2)/(Observaciones!$F495+0.95*Constantes!$D$18),0)</f>
        <v>0</v>
      </c>
      <c r="G496" s="79">
        <f>MAX(0,H495+Observaciones!$F495-F496-Constantes!$D$13)</f>
        <v>0</v>
      </c>
      <c r="H496" s="79">
        <f>H495+Observaciones!$F495-F496-E496-G496-I495</f>
        <v>7.5007611419081499</v>
      </c>
      <c r="I496" s="79">
        <f>MAX(0,(H496-Constantes!$D$14)*(1-EXP(-Constantes!$D$22)))</f>
        <v>2.5927287600733895E-5</v>
      </c>
      <c r="J496" s="79">
        <f t="shared" si="63"/>
        <v>120.69470094063794</v>
      </c>
      <c r="K496" s="79">
        <f>MAX(0,(J496-Constantes!$D$13)*(1-EXP(-Constantes!$D$23)))</f>
        <v>0.76061777471339442</v>
      </c>
      <c r="L496" s="79">
        <f t="shared" si="64"/>
        <v>0.76064370200099518</v>
      </c>
      <c r="M496" s="79">
        <f>0.0526*F496*Observaciones!$F495^1.218</f>
        <v>0</v>
      </c>
      <c r="N496" s="79">
        <f>M496*Constantes!$D$29</f>
        <v>0</v>
      </c>
      <c r="O496" s="79">
        <f t="shared" si="65"/>
        <v>0</v>
      </c>
      <c r="P496" s="16"/>
      <c r="Q496" s="78">
        <v>490</v>
      </c>
      <c r="R496" s="136">
        <f>ETo!$I495*((1-Constantes!$E$19)*ETo!$K495+ETo!$L495)</f>
        <v>3.2739847333337231</v>
      </c>
      <c r="S496" s="79">
        <f>MIN(R496*Constantes!$E$17,0.8*(V495+Observaciones!$F495-T496-U496-Constantes!$D$14))</f>
        <v>9.814623728118478E-4</v>
      </c>
      <c r="T496" s="79">
        <f>IF(Observaciones!$F495&gt;0.05*Constantes!$E$18,((Observaciones!$F495-0.05*Constantes!$E$18)^2)/(Observaciones!$F495+0.95*Constantes!$E$18),0)</f>
        <v>0</v>
      </c>
      <c r="U496" s="79">
        <f>MAX(0,V495+Observaciones!$F495-T496-Constantes!$D$13)</f>
        <v>0</v>
      </c>
      <c r="V496" s="79">
        <f>V495+Observaciones!$F495-T496-S496-U496-W495</f>
        <v>7.5002035753289036</v>
      </c>
      <c r="W496" s="79">
        <f>MAX(0,(V496-Constantes!$D$14)*(1-EXP(-Constantes!$D$22)))</f>
        <v>6.9345230427880047E-6</v>
      </c>
      <c r="X496" s="79">
        <f t="shared" si="66"/>
        <v>127.51143114765065</v>
      </c>
      <c r="Y496" s="79">
        <f>MAX(0,(X496-Constantes!$D$13)*(1-EXP(-Constantes!$D$23)))</f>
        <v>0.82778464106173022</v>
      </c>
      <c r="Z496" s="79">
        <f t="shared" si="67"/>
        <v>0.82779157558477301</v>
      </c>
      <c r="AA496" s="79">
        <f>0.0526*T496*Observaciones!$F495^1.218</f>
        <v>0</v>
      </c>
      <c r="AB496" s="79">
        <f>AA496*Constantes!$E$29</f>
        <v>0</v>
      </c>
      <c r="AC496" s="79">
        <f t="shared" si="68"/>
        <v>0</v>
      </c>
      <c r="AD496" s="16"/>
      <c r="AE496" s="78">
        <v>490</v>
      </c>
      <c r="AF496" s="136">
        <f>ETo!$I495*((1-Constantes!$F$19)*ETo!$K495+ETo!$L495)</f>
        <v>3.2305191761925638</v>
      </c>
      <c r="AG496" s="79">
        <f>MIN(AF496*Constantes!$F$17,0.8*(AJ495+Observaciones!$F495-AH496-AI496-Constantes!$D$14))</f>
        <v>1.3340217436841328E-3</v>
      </c>
      <c r="AH496" s="79">
        <f>IF(Observaciones!$F495&gt;0.05*Constantes!$F$18,((Observaciones!$F495-0.05*Constantes!$F$18)^2)/(Observaciones!$F495+0.95*Constantes!$F$18),0)</f>
        <v>0</v>
      </c>
      <c r="AI496" s="79">
        <f>MAX(0,AJ495+Observaciones!$F495-AH496-Constantes!$D$13)</f>
        <v>0</v>
      </c>
      <c r="AJ496" s="79">
        <f>AJ495+Observaciones!$F495-AH496-AG496-AI496-AK495</f>
        <v>7.5002767033385664</v>
      </c>
      <c r="AK496" s="79">
        <f>MAX(0,(AJ496-Constantes!$D$14)*(1-EXP(-Constantes!$D$22)))</f>
        <v>9.4255315103243619E-6</v>
      </c>
      <c r="AL496" s="79">
        <f t="shared" si="69"/>
        <v>128.68375828774288</v>
      </c>
      <c r="AM496" s="79">
        <f>MAX(0,(AL496-Constantes!$D$13)*(1-EXP(-Constantes!$D$23)))</f>
        <v>0.8393358595996292</v>
      </c>
      <c r="AN496" s="79">
        <f t="shared" si="70"/>
        <v>0.83934528513113948</v>
      </c>
      <c r="AO496" s="79">
        <f>0.0526*AH496*Observaciones!$F495^1.218</f>
        <v>0</v>
      </c>
      <c r="AP496" s="79">
        <f>AO496*Constantes!$F$29</f>
        <v>0</v>
      </c>
      <c r="AQ496" s="79">
        <f t="shared" si="71"/>
        <v>0</v>
      </c>
      <c r="AR496" s="16"/>
      <c r="AS496" s="78">
        <v>490</v>
      </c>
      <c r="AT496" s="79">
        <f>0.0526*Observaciones!$F495^2.218</f>
        <v>0</v>
      </c>
      <c r="AU496" s="79">
        <f>IF(Observaciones!$F495&gt;0.05*$AY$7,((Observaciones!$F495-0.05*$AY$7)^2)/(Observaciones!$F495+0.95*$AY$7),0)</f>
        <v>0</v>
      </c>
      <c r="AV496" s="79">
        <f>0.0526*AU496*Observaciones!$F495^1.218</f>
        <v>0</v>
      </c>
      <c r="AW496" s="30"/>
      <c r="AX496" s="30"/>
      <c r="AY496" s="110"/>
      <c r="AZ496" s="41"/>
    </row>
    <row r="497" spans="2:52" s="3" customFormat="1" x14ac:dyDescent="0.3">
      <c r="B497" s="40"/>
      <c r="C497" s="78">
        <v>491</v>
      </c>
      <c r="D497" s="136">
        <f>ETo!$I496*((1-Constantes!$D$19)*ETo!$K496+ETo!$L496)</f>
        <v>2.8677100578512342</v>
      </c>
      <c r="E497" s="79">
        <f>MIN(D497*Constantes!$D$17,0.8*(H496+Observaciones!$F496-F497-G497-Constantes!$D$14))</f>
        <v>6.0891352651992747E-4</v>
      </c>
      <c r="F497" s="79">
        <f>IF(Observaciones!$F496&gt;0.05*Constantes!$D$18,((Observaciones!$F496-0.05*Constantes!$D$18)^2)/(Observaciones!$F496+0.95*Constantes!$D$18),0)</f>
        <v>0</v>
      </c>
      <c r="G497" s="79">
        <f>MAX(0,H496+Observaciones!$F496-F497-Constantes!$D$13)</f>
        <v>0</v>
      </c>
      <c r="H497" s="79">
        <f>H496+Observaciones!$F496-F497-E497-G497-I496</f>
        <v>7.5001263010940296</v>
      </c>
      <c r="I497" s="79">
        <f>MAX(0,(H497-Constantes!$D$14)*(1-EXP(-Constantes!$D$22)))</f>
        <v>4.3022789234549856E-6</v>
      </c>
      <c r="J497" s="79">
        <f t="shared" si="63"/>
        <v>119.93408316592455</v>
      </c>
      <c r="K497" s="79">
        <f>MAX(0,(J497-Constantes!$D$13)*(1-EXP(-Constantes!$D$23)))</f>
        <v>0.75312322661410391</v>
      </c>
      <c r="L497" s="79">
        <f t="shared" si="64"/>
        <v>0.75312752889302736</v>
      </c>
      <c r="M497" s="79">
        <f>0.0526*F497*Observaciones!$F496^1.218</f>
        <v>0</v>
      </c>
      <c r="N497" s="79">
        <f>M497*Constantes!$D$29</f>
        <v>0</v>
      </c>
      <c r="O497" s="79">
        <f t="shared" si="65"/>
        <v>0</v>
      </c>
      <c r="P497" s="16"/>
      <c r="Q497" s="78">
        <v>491</v>
      </c>
      <c r="R497" s="136">
        <f>ETo!$I496*((1-Constantes!$E$19)*ETo!$K496+ETo!$L496)</f>
        <v>3.1631272475682497</v>
      </c>
      <c r="S497" s="79">
        <f>MIN(R497*Constantes!$E$17,0.8*(V496+Observaciones!$F496-T497-U497-Constantes!$D$14))</f>
        <v>1.6286026312286597E-4</v>
      </c>
      <c r="T497" s="79">
        <f>IF(Observaciones!$F496&gt;0.05*Constantes!$E$18,((Observaciones!$F496-0.05*Constantes!$E$18)^2)/(Observaciones!$F496+0.95*Constantes!$E$18),0)</f>
        <v>0</v>
      </c>
      <c r="U497" s="79">
        <f>MAX(0,V496+Observaciones!$F496-T497-Constantes!$D$13)</f>
        <v>0</v>
      </c>
      <c r="V497" s="79">
        <f>V496+Observaciones!$F496-T497-S497-U497-W496</f>
        <v>7.5000337805427382</v>
      </c>
      <c r="W497" s="79">
        <f>MAX(0,(V497-Constantes!$D$14)*(1-EXP(-Constantes!$D$22)))</f>
        <v>1.1506892965732524E-6</v>
      </c>
      <c r="X497" s="79">
        <f t="shared" si="66"/>
        <v>126.68364650658893</v>
      </c>
      <c r="Y497" s="79">
        <f>MAX(0,(X497-Constantes!$D$13)*(1-EXP(-Constantes!$D$23)))</f>
        <v>0.81962828183040848</v>
      </c>
      <c r="Z497" s="79">
        <f t="shared" si="67"/>
        <v>0.8196294325197051</v>
      </c>
      <c r="AA497" s="79">
        <f>0.0526*T497*Observaciones!$F496^1.218</f>
        <v>0</v>
      </c>
      <c r="AB497" s="79">
        <f>AA497*Constantes!$E$29</f>
        <v>0</v>
      </c>
      <c r="AC497" s="79">
        <f t="shared" si="68"/>
        <v>0</v>
      </c>
      <c r="AD497" s="16"/>
      <c r="AE497" s="78">
        <v>491</v>
      </c>
      <c r="AF497" s="136">
        <f>ETo!$I496*((1-Constantes!$F$19)*ETo!$K496+ETo!$L496)</f>
        <v>3.1209247918943905</v>
      </c>
      <c r="AG497" s="79">
        <f>MIN(AF497*Constantes!$F$17,0.8*(AJ496+Observaciones!$F496-AH497-AI497-Constantes!$D$14))</f>
        <v>2.2136267085315353E-4</v>
      </c>
      <c r="AH497" s="79">
        <f>IF(Observaciones!$F496&gt;0.05*Constantes!$F$18,((Observaciones!$F496-0.05*Constantes!$F$18)^2)/(Observaciones!$F496+0.95*Constantes!$F$18),0)</f>
        <v>0</v>
      </c>
      <c r="AI497" s="79">
        <f>MAX(0,AJ496+Observaciones!$F496-AH497-Constantes!$D$13)</f>
        <v>0</v>
      </c>
      <c r="AJ497" s="79">
        <f>AJ496+Observaciones!$F496-AH497-AG497-AI497-AK496</f>
        <v>7.5000459151362033</v>
      </c>
      <c r="AK497" s="79">
        <f>MAX(0,(AJ497-Constantes!$D$14)*(1-EXP(-Constantes!$D$22)))</f>
        <v>1.5640380970012786E-6</v>
      </c>
      <c r="AL497" s="79">
        <f t="shared" si="69"/>
        <v>127.84442242814325</v>
      </c>
      <c r="AM497" s="79">
        <f>MAX(0,(AL497-Constantes!$D$13)*(1-EXP(-Constantes!$D$23)))</f>
        <v>0.83106568346076759</v>
      </c>
      <c r="AN497" s="79">
        <f t="shared" si="70"/>
        <v>0.83106724749886463</v>
      </c>
      <c r="AO497" s="79">
        <f>0.0526*AH497*Observaciones!$F496^1.218</f>
        <v>0</v>
      </c>
      <c r="AP497" s="79">
        <f>AO497*Constantes!$F$29</f>
        <v>0</v>
      </c>
      <c r="AQ497" s="79">
        <f t="shared" si="71"/>
        <v>0</v>
      </c>
      <c r="AR497" s="16"/>
      <c r="AS497" s="78">
        <v>491</v>
      </c>
      <c r="AT497" s="79">
        <f>0.0526*Observaciones!$F496^2.218</f>
        <v>0</v>
      </c>
      <c r="AU497" s="79">
        <f>IF(Observaciones!$F496&gt;0.05*$AY$7,((Observaciones!$F496-0.05*$AY$7)^2)/(Observaciones!$F496+0.95*$AY$7),0)</f>
        <v>0</v>
      </c>
      <c r="AV497" s="79">
        <f>0.0526*AU497*Observaciones!$F496^1.218</f>
        <v>0</v>
      </c>
      <c r="AW497" s="30"/>
      <c r="AX497" s="30"/>
      <c r="AY497" s="110"/>
      <c r="AZ497" s="41"/>
    </row>
    <row r="498" spans="2:52" s="3" customFormat="1" x14ac:dyDescent="0.3">
      <c r="B498" s="40"/>
      <c r="C498" s="78">
        <v>492</v>
      </c>
      <c r="D498" s="136">
        <f>ETo!$I497*((1-Constantes!$D$19)*ETo!$K497+ETo!$L497)</f>
        <v>2.9329223909596327</v>
      </c>
      <c r="E498" s="79">
        <f>MIN(D498*Constantes!$D$17,0.8*(H497+Observaciones!$F497-F498-G498-Constantes!$D$14))</f>
        <v>1.010408752236458E-4</v>
      </c>
      <c r="F498" s="79">
        <f>IF(Observaciones!$F497&gt;0.05*Constantes!$D$18,((Observaciones!$F497-0.05*Constantes!$D$18)^2)/(Observaciones!$F497+0.95*Constantes!$D$18),0)</f>
        <v>0</v>
      </c>
      <c r="G498" s="79">
        <f>MAX(0,H497+Observaciones!$F497-F498-Constantes!$D$13)</f>
        <v>0</v>
      </c>
      <c r="H498" s="79">
        <f>H497+Observaciones!$F497-F498-E498-G498-I497</f>
        <v>7.5000209579398822</v>
      </c>
      <c r="I498" s="79">
        <f>MAX(0,(H498-Constantes!$D$14)*(1-EXP(-Constantes!$D$22)))</f>
        <v>7.1390437056065664E-7</v>
      </c>
      <c r="J498" s="79">
        <f t="shared" si="63"/>
        <v>119.18095993931044</v>
      </c>
      <c r="K498" s="79">
        <f>MAX(0,(J498-Constantes!$D$13)*(1-EXP(-Constantes!$D$23)))</f>
        <v>0.74570252408229798</v>
      </c>
      <c r="L498" s="79">
        <f t="shared" si="64"/>
        <v>0.74570323798666849</v>
      </c>
      <c r="M498" s="79">
        <f>0.0526*F498*Observaciones!$F497^1.218</f>
        <v>0</v>
      </c>
      <c r="N498" s="79">
        <f>M498*Constantes!$D$29</f>
        <v>0</v>
      </c>
      <c r="O498" s="79">
        <f t="shared" si="65"/>
        <v>0</v>
      </c>
      <c r="P498" s="16"/>
      <c r="Q498" s="78">
        <v>492</v>
      </c>
      <c r="R498" s="136">
        <f>ETo!$I497*((1-Constantes!$E$19)*ETo!$K497+ETo!$L497)</f>
        <v>3.2346177617686815</v>
      </c>
      <c r="S498" s="79">
        <f>MIN(R498*Constantes!$E$17,0.8*(V497+Observaciones!$F497-T498-U498-Constantes!$D$14))</f>
        <v>2.7024434190536797E-5</v>
      </c>
      <c r="T498" s="79">
        <f>IF(Observaciones!$F497&gt;0.05*Constantes!$E$18,((Observaciones!$F497-0.05*Constantes!$E$18)^2)/(Observaciones!$F497+0.95*Constantes!$E$18),0)</f>
        <v>0</v>
      </c>
      <c r="U498" s="79">
        <f>MAX(0,V497+Observaciones!$F497-T498-Constantes!$D$13)</f>
        <v>0</v>
      </c>
      <c r="V498" s="79">
        <f>V497+Observaciones!$F497-T498-S498-U498-W497</f>
        <v>7.5000056054192505</v>
      </c>
      <c r="W498" s="79">
        <f>MAX(0,(V498-Constantes!$D$14)*(1-EXP(-Constantes!$D$22)))</f>
        <v>1.9094115758882875E-7</v>
      </c>
      <c r="X498" s="79">
        <f t="shared" si="66"/>
        <v>125.86401822475852</v>
      </c>
      <c r="Y498" s="79">
        <f>MAX(0,(X498-Constantes!$D$13)*(1-EXP(-Constantes!$D$23)))</f>
        <v>0.81155228914928634</v>
      </c>
      <c r="Z498" s="79">
        <f t="shared" si="67"/>
        <v>0.8115524800904439</v>
      </c>
      <c r="AA498" s="79">
        <f>0.0526*T498*Observaciones!$F497^1.218</f>
        <v>0</v>
      </c>
      <c r="AB498" s="79">
        <f>AA498*Constantes!$E$29</f>
        <v>0</v>
      </c>
      <c r="AC498" s="79">
        <f t="shared" si="68"/>
        <v>0</v>
      </c>
      <c r="AD498" s="16"/>
      <c r="AE498" s="78">
        <v>492</v>
      </c>
      <c r="AF498" s="136">
        <f>ETo!$I497*((1-Constantes!$F$19)*ETo!$K497+ETo!$L497)</f>
        <v>3.1915184230816736</v>
      </c>
      <c r="AG498" s="79">
        <f>MIN(AF498*Constantes!$F$17,0.8*(AJ497+Observaciones!$F497-AH498-AI498-Constantes!$D$14))</f>
        <v>3.6732108962667102E-5</v>
      </c>
      <c r="AH498" s="79">
        <f>IF(Observaciones!$F497&gt;0.05*Constantes!$F$18,((Observaciones!$F497-0.05*Constantes!$F$18)^2)/(Observaciones!$F497+0.95*Constantes!$F$18),0)</f>
        <v>0</v>
      </c>
      <c r="AI498" s="79">
        <f>MAX(0,AJ497+Observaciones!$F497-AH498-Constantes!$D$13)</f>
        <v>0</v>
      </c>
      <c r="AJ498" s="79">
        <f>AJ497+Observaciones!$F497-AH498-AG498-AI498-AK497</f>
        <v>7.5000076189891436</v>
      </c>
      <c r="AK498" s="79">
        <f>MAX(0,(AJ498-Constantes!$D$14)*(1-EXP(-Constantes!$D$22)))</f>
        <v>2.5953074011233301E-7</v>
      </c>
      <c r="AL498" s="79">
        <f t="shared" si="69"/>
        <v>127.01335674468248</v>
      </c>
      <c r="AM498" s="79">
        <f>MAX(0,(AL498-Constantes!$D$13)*(1-EXP(-Constantes!$D$23)))</f>
        <v>0.82287699533720471</v>
      </c>
      <c r="AN498" s="79">
        <f t="shared" si="70"/>
        <v>0.82287725486794483</v>
      </c>
      <c r="AO498" s="79">
        <f>0.0526*AH498*Observaciones!$F497^1.218</f>
        <v>0</v>
      </c>
      <c r="AP498" s="79">
        <f>AO498*Constantes!$F$29</f>
        <v>0</v>
      </c>
      <c r="AQ498" s="79">
        <f t="shared" si="71"/>
        <v>0</v>
      </c>
      <c r="AR498" s="16"/>
      <c r="AS498" s="78">
        <v>492</v>
      </c>
      <c r="AT498" s="79">
        <f>0.0526*Observaciones!$F497^2.218</f>
        <v>0</v>
      </c>
      <c r="AU498" s="79">
        <f>IF(Observaciones!$F497&gt;0.05*$AY$7,((Observaciones!$F497-0.05*$AY$7)^2)/(Observaciones!$F497+0.95*$AY$7),0)</f>
        <v>0</v>
      </c>
      <c r="AV498" s="79">
        <f>0.0526*AU498*Observaciones!$F497^1.218</f>
        <v>0</v>
      </c>
      <c r="AW498" s="30"/>
      <c r="AX498" s="30"/>
      <c r="AY498" s="110"/>
      <c r="AZ498" s="41"/>
    </row>
    <row r="499" spans="2:52" s="3" customFormat="1" x14ac:dyDescent="0.3">
      <c r="B499" s="40"/>
      <c r="C499" s="78">
        <v>493</v>
      </c>
      <c r="D499" s="136">
        <f>ETo!$I498*((1-Constantes!$D$19)*ETo!$K498+ETo!$L498)</f>
        <v>2.8353307091280495</v>
      </c>
      <c r="E499" s="79">
        <f>MIN(D499*Constantes!$D$17,0.8*(H498+Observaciones!$F498-F499-G499-Constantes!$D$14))</f>
        <v>1.676635190577258E-5</v>
      </c>
      <c r="F499" s="79">
        <f>IF(Observaciones!$F498&gt;0.05*Constantes!$D$18,((Observaciones!$F498-0.05*Constantes!$D$18)^2)/(Observaciones!$F498+0.95*Constantes!$D$18),0)</f>
        <v>0</v>
      </c>
      <c r="G499" s="79">
        <f>MAX(0,H498+Observaciones!$F498-F499-Constantes!$D$13)</f>
        <v>0</v>
      </c>
      <c r="H499" s="79">
        <f>H498+Observaciones!$F498-F499-E499-G499-I498</f>
        <v>7.500003477683606</v>
      </c>
      <c r="I499" s="79">
        <f>MAX(0,(H499-Constantes!$D$14)*(1-EXP(-Constantes!$D$22)))</f>
        <v>1.1846267045752924E-7</v>
      </c>
      <c r="J499" s="79">
        <f t="shared" si="63"/>
        <v>118.43525741522814</v>
      </c>
      <c r="K499" s="79">
        <f>MAX(0,(J499-Constantes!$D$13)*(1-EXP(-Constantes!$D$23)))</f>
        <v>0.73835493950001152</v>
      </c>
      <c r="L499" s="79">
        <f t="shared" si="64"/>
        <v>0.73835505796268197</v>
      </c>
      <c r="M499" s="79">
        <f>0.0526*F499*Observaciones!$F498^1.218</f>
        <v>0</v>
      </c>
      <c r="N499" s="79">
        <f>M499*Constantes!$D$29</f>
        <v>0</v>
      </c>
      <c r="O499" s="79">
        <f t="shared" si="65"/>
        <v>0</v>
      </c>
      <c r="P499" s="16"/>
      <c r="Q499" s="78">
        <v>493</v>
      </c>
      <c r="R499" s="136">
        <f>ETo!$I498*((1-Constantes!$E$19)*ETo!$K498+ETo!$L498)</f>
        <v>3.1285526887621371</v>
      </c>
      <c r="S499" s="79">
        <f>MIN(R499*Constantes!$E$17,0.8*(V498+Observaciones!$F498-T499-U499-Constantes!$D$14))</f>
        <v>4.4843354004342476E-6</v>
      </c>
      <c r="T499" s="79">
        <f>IF(Observaciones!$F498&gt;0.05*Constantes!$E$18,((Observaciones!$F498-0.05*Constantes!$E$18)^2)/(Observaciones!$F498+0.95*Constantes!$E$18),0)</f>
        <v>0</v>
      </c>
      <c r="U499" s="79">
        <f>MAX(0,V498+Observaciones!$F498-T499-Constantes!$D$13)</f>
        <v>0</v>
      </c>
      <c r="V499" s="79">
        <f>V498+Observaciones!$F498-T499-S499-U499-W498</f>
        <v>7.5000009301426918</v>
      </c>
      <c r="W499" s="79">
        <f>MAX(0,(V499-Constantes!$D$14)*(1-EXP(-Constantes!$D$22)))</f>
        <v>3.1684074704982675E-8</v>
      </c>
      <c r="X499" s="79">
        <f t="shared" si="66"/>
        <v>125.05246593560923</v>
      </c>
      <c r="Y499" s="79">
        <f>MAX(0,(X499-Constantes!$D$13)*(1-EXP(-Constantes!$D$23)))</f>
        <v>0.80355587114760285</v>
      </c>
      <c r="Z499" s="79">
        <f t="shared" si="67"/>
        <v>0.80355590283167755</v>
      </c>
      <c r="AA499" s="79">
        <f>0.0526*T499*Observaciones!$F498^1.218</f>
        <v>0</v>
      </c>
      <c r="AB499" s="79">
        <f>AA499*Constantes!$E$29</f>
        <v>0</v>
      </c>
      <c r="AC499" s="79">
        <f t="shared" si="68"/>
        <v>0</v>
      </c>
      <c r="AD499" s="16"/>
      <c r="AE499" s="78">
        <v>493</v>
      </c>
      <c r="AF499" s="136">
        <f>ETo!$I498*((1-Constantes!$F$19)*ETo!$K498+ETo!$L498)</f>
        <v>3.0866638345286956</v>
      </c>
      <c r="AG499" s="79">
        <f>MIN(AF499*Constantes!$F$17,0.8*(AJ498+Observaciones!$F498-AH499-AI499-Constantes!$D$14))</f>
        <v>6.0951913148699081E-6</v>
      </c>
      <c r="AH499" s="79">
        <f>IF(Observaciones!$F498&gt;0.05*Constantes!$F$18,((Observaciones!$F498-0.05*Constantes!$F$18)^2)/(Observaciones!$F498+0.95*Constantes!$F$18),0)</f>
        <v>0</v>
      </c>
      <c r="AI499" s="79">
        <f>MAX(0,AJ498+Observaciones!$F498-AH499-Constantes!$D$13)</f>
        <v>0</v>
      </c>
      <c r="AJ499" s="79">
        <f>AJ498+Observaciones!$F498-AH499-AG499-AI499-AK498</f>
        <v>7.5000012642670884</v>
      </c>
      <c r="AK499" s="79">
        <f>MAX(0,(AJ499-Constantes!$D$14)*(1-EXP(-Constantes!$D$22)))</f>
        <v>4.3065578248774398E-8</v>
      </c>
      <c r="AL499" s="79">
        <f t="shared" si="69"/>
        <v>126.19047974934527</v>
      </c>
      <c r="AM499" s="79">
        <f>MAX(0,(AL499-Constantes!$D$13)*(1-EXP(-Constantes!$D$23)))</f>
        <v>0.81476899230811672</v>
      </c>
      <c r="AN499" s="79">
        <f t="shared" si="70"/>
        <v>0.81476903537369494</v>
      </c>
      <c r="AO499" s="79">
        <f>0.0526*AH499*Observaciones!$F498^1.218</f>
        <v>0</v>
      </c>
      <c r="AP499" s="79">
        <f>AO499*Constantes!$F$29</f>
        <v>0</v>
      </c>
      <c r="AQ499" s="79">
        <f t="shared" si="71"/>
        <v>0</v>
      </c>
      <c r="AR499" s="16"/>
      <c r="AS499" s="78">
        <v>493</v>
      </c>
      <c r="AT499" s="79">
        <f>0.0526*Observaciones!$F498^2.218</f>
        <v>0</v>
      </c>
      <c r="AU499" s="79">
        <f>IF(Observaciones!$F498&gt;0.05*$AY$7,((Observaciones!$F498-0.05*$AY$7)^2)/(Observaciones!$F498+0.95*$AY$7),0)</f>
        <v>0</v>
      </c>
      <c r="AV499" s="79">
        <f>0.0526*AU499*Observaciones!$F498^1.218</f>
        <v>0</v>
      </c>
      <c r="AW499" s="30"/>
      <c r="AX499" s="30"/>
      <c r="AY499" s="110"/>
      <c r="AZ499" s="41"/>
    </row>
    <row r="500" spans="2:52" s="3" customFormat="1" x14ac:dyDescent="0.3">
      <c r="B500" s="40"/>
      <c r="C500" s="78">
        <v>494</v>
      </c>
      <c r="D500" s="136">
        <f>ETo!$I499*((1-Constantes!$D$19)*ETo!$K499+ETo!$L499)</f>
        <v>2.8580075646092515</v>
      </c>
      <c r="E500" s="79">
        <f>MIN(D500*Constantes!$D$17,0.8*(H499+Observaciones!$F499-F500-G500-Constantes!$D$14))</f>
        <v>0.16000278214688493</v>
      </c>
      <c r="F500" s="79">
        <f>IF(Observaciones!$F499&gt;0.05*Constantes!$D$18,((Observaciones!$F499-0.05*Constantes!$D$18)^2)/(Observaciones!$F499+0.95*Constantes!$D$18),0)</f>
        <v>0</v>
      </c>
      <c r="G500" s="79">
        <f>MAX(0,H499+Observaciones!$F499-F500-Constantes!$D$13)</f>
        <v>0</v>
      </c>
      <c r="H500" s="79">
        <f>H499+Observaciones!$F499-F500-E500-G500-I499</f>
        <v>7.5400005770740508</v>
      </c>
      <c r="I500" s="79">
        <f>MAX(0,(H500-Constantes!$D$14)*(1-EXP(-Constantes!$D$22)))</f>
        <v>1.3625665002668286E-3</v>
      </c>
      <c r="J500" s="79">
        <f t="shared" si="63"/>
        <v>117.69690247572812</v>
      </c>
      <c r="K500" s="79">
        <f>MAX(0,(J500-Constantes!$D$13)*(1-EXP(-Constantes!$D$23)))</f>
        <v>0.73107975241867273</v>
      </c>
      <c r="L500" s="79">
        <f t="shared" si="64"/>
        <v>0.73244231891893952</v>
      </c>
      <c r="M500" s="79">
        <f>0.0526*F500*Observaciones!$F499^1.218</f>
        <v>0</v>
      </c>
      <c r="N500" s="79">
        <f>M500*Constantes!$D$29</f>
        <v>0</v>
      </c>
      <c r="O500" s="79">
        <f t="shared" si="65"/>
        <v>0</v>
      </c>
      <c r="P500" s="16"/>
      <c r="Q500" s="78">
        <v>494</v>
      </c>
      <c r="R500" s="136">
        <f>ETo!$I499*((1-Constantes!$E$19)*ETo!$K499+ETo!$L499)</f>
        <v>3.1536934196446436</v>
      </c>
      <c r="S500" s="79">
        <f>MIN(R500*Constantes!$E$17,0.8*(V499+Observaciones!$F499-T500-U500-Constantes!$D$14))</f>
        <v>0.16000074411415355</v>
      </c>
      <c r="T500" s="79">
        <f>IF(Observaciones!$F499&gt;0.05*Constantes!$E$18,((Observaciones!$F499-0.05*Constantes!$E$18)^2)/(Observaciones!$F499+0.95*Constantes!$E$18),0)</f>
        <v>0</v>
      </c>
      <c r="U500" s="79">
        <f>MAX(0,V499+Observaciones!$F499-T500-Constantes!$D$13)</f>
        <v>0</v>
      </c>
      <c r="V500" s="79">
        <f>V499+Observaciones!$F499-T500-S500-U500-W499</f>
        <v>7.5400001543444635</v>
      </c>
      <c r="W500" s="79">
        <f>MAX(0,(V500-Constantes!$D$14)*(1-EXP(-Constantes!$D$22)))</f>
        <v>1.3625521005452119E-3</v>
      </c>
      <c r="X500" s="79">
        <f t="shared" si="66"/>
        <v>124.24891006446163</v>
      </c>
      <c r="Y500" s="79">
        <f>MAX(0,(X500-Constantes!$D$13)*(1-EXP(-Constantes!$D$23)))</f>
        <v>0.79563824375708825</v>
      </c>
      <c r="Z500" s="79">
        <f t="shared" si="67"/>
        <v>0.7970007958576335</v>
      </c>
      <c r="AA500" s="79">
        <f>0.0526*T500*Observaciones!$F499^1.218</f>
        <v>0</v>
      </c>
      <c r="AB500" s="79">
        <f>AA500*Constantes!$E$29</f>
        <v>0</v>
      </c>
      <c r="AC500" s="79">
        <f t="shared" si="68"/>
        <v>0</v>
      </c>
      <c r="AD500" s="16"/>
      <c r="AE500" s="78">
        <v>494</v>
      </c>
      <c r="AF500" s="136">
        <f>ETo!$I499*((1-Constantes!$F$19)*ETo!$K499+ETo!$L499)</f>
        <v>3.1114525832110158</v>
      </c>
      <c r="AG500" s="79">
        <f>MIN(AF500*Constantes!$F$17,0.8*(AJ499+Observaciones!$F499-AH500-AI500-Constantes!$D$14))</f>
        <v>0.16000101141367085</v>
      </c>
      <c r="AH500" s="79">
        <f>IF(Observaciones!$F499&gt;0.05*Constantes!$F$18,((Observaciones!$F499-0.05*Constantes!$F$18)^2)/(Observaciones!$F499+0.95*Constantes!$F$18),0)</f>
        <v>0</v>
      </c>
      <c r="AI500" s="79">
        <f>MAX(0,AJ499+Observaciones!$F499-AH500-Constantes!$D$13)</f>
        <v>0</v>
      </c>
      <c r="AJ500" s="79">
        <f>AJ499+Observaciones!$F499-AH500-AG500-AI500-AK499</f>
        <v>7.5400002097878387</v>
      </c>
      <c r="AK500" s="79">
        <f>MAX(0,(AJ500-Constantes!$D$14)*(1-EXP(-Constantes!$D$22)))</f>
        <v>1.3625539891501087E-3</v>
      </c>
      <c r="AL500" s="79">
        <f t="shared" si="69"/>
        <v>125.37571075703715</v>
      </c>
      <c r="AM500" s="79">
        <f>MAX(0,(AL500-Constantes!$D$13)*(1-EXP(-Constantes!$D$23)))</f>
        <v>0.80674087936405026</v>
      </c>
      <c r="AN500" s="79">
        <f t="shared" si="70"/>
        <v>0.80810343335320034</v>
      </c>
      <c r="AO500" s="79">
        <f>0.0526*AH500*Observaciones!$F499^1.218</f>
        <v>0</v>
      </c>
      <c r="AP500" s="79">
        <f>AO500*Constantes!$F$29</f>
        <v>0</v>
      </c>
      <c r="AQ500" s="79">
        <f t="shared" si="71"/>
        <v>0</v>
      </c>
      <c r="AR500" s="16"/>
      <c r="AS500" s="78">
        <v>494</v>
      </c>
      <c r="AT500" s="79">
        <f>0.0526*Observaciones!$F499^2.218</f>
        <v>1.4813929535417848E-3</v>
      </c>
      <c r="AU500" s="79">
        <f>IF(Observaciones!$F499&gt;0.05*$AY$7,((Observaciones!$F499-0.05*$AY$7)^2)/(Observaciones!$F499+0.95*$AY$7),0)</f>
        <v>0</v>
      </c>
      <c r="AV500" s="79">
        <f>0.0526*AU500*Observaciones!$F499^1.218</f>
        <v>0</v>
      </c>
      <c r="AW500" s="30"/>
      <c r="AX500" s="30"/>
      <c r="AY500" s="110"/>
      <c r="AZ500" s="41"/>
    </row>
    <row r="501" spans="2:52" s="3" customFormat="1" x14ac:dyDescent="0.3">
      <c r="B501" s="40"/>
      <c r="C501" s="78">
        <v>495</v>
      </c>
      <c r="D501" s="136">
        <f>ETo!$I500*((1-Constantes!$D$19)*ETo!$K500+ETo!$L500)</f>
        <v>2.8742122913518098</v>
      </c>
      <c r="E501" s="79">
        <f>MIN(D501*Constantes!$D$17,0.8*(H500+Observaciones!$F500-F501-G501-Constantes!$D$14))</f>
        <v>3.2000461659240642E-2</v>
      </c>
      <c r="F501" s="79">
        <f>IF(Observaciones!$F500&gt;0.05*Constantes!$D$18,((Observaciones!$F500-0.05*Constantes!$D$18)^2)/(Observaciones!$F500+0.95*Constantes!$D$18),0)</f>
        <v>0</v>
      </c>
      <c r="G501" s="79">
        <f>MAX(0,H500+Observaciones!$F500-F501-Constantes!$D$13)</f>
        <v>0</v>
      </c>
      <c r="H501" s="79">
        <f>H500+Observaciones!$F500-F501-E501-G501-I500</f>
        <v>7.5066375489145436</v>
      </c>
      <c r="I501" s="79">
        <f>MAX(0,(H501-Constantes!$D$14)*(1-EXP(-Constantes!$D$22)))</f>
        <v>2.2609928297026132E-4</v>
      </c>
      <c r="J501" s="79">
        <f t="shared" si="63"/>
        <v>116.96582272330944</v>
      </c>
      <c r="K501" s="79">
        <f>MAX(0,(J501-Constantes!$D$13)*(1-EXP(-Constantes!$D$23)))</f>
        <v>0.72387624948846085</v>
      </c>
      <c r="L501" s="79">
        <f t="shared" si="64"/>
        <v>0.72410234877143109</v>
      </c>
      <c r="M501" s="79">
        <f>0.0526*F501*Observaciones!$F500^1.218</f>
        <v>0</v>
      </c>
      <c r="N501" s="79">
        <f>M501*Constantes!$D$29</f>
        <v>0</v>
      </c>
      <c r="O501" s="79">
        <f t="shared" si="65"/>
        <v>0</v>
      </c>
      <c r="P501" s="16"/>
      <c r="Q501" s="78">
        <v>495</v>
      </c>
      <c r="R501" s="136">
        <f>ETo!$I500*((1-Constantes!$E$19)*ETo!$K500+ETo!$L500)</f>
        <v>3.1717194160719142</v>
      </c>
      <c r="S501" s="79">
        <f>MIN(R501*Constantes!$E$17,0.8*(V500+Observaciones!$F500-T501-U501-Constantes!$D$14))</f>
        <v>3.2000123475570776E-2</v>
      </c>
      <c r="T501" s="79">
        <f>IF(Observaciones!$F500&gt;0.05*Constantes!$E$18,((Observaciones!$F500-0.05*Constantes!$E$18)^2)/(Observaciones!$F500+0.95*Constantes!$E$18),0)</f>
        <v>0</v>
      </c>
      <c r="U501" s="79">
        <f>MAX(0,V500+Observaciones!$F500-T501-Constantes!$D$13)</f>
        <v>0</v>
      </c>
      <c r="V501" s="79">
        <f>V500+Observaciones!$F500-T501-S501-U501-W500</f>
        <v>7.5066374787683472</v>
      </c>
      <c r="W501" s="79">
        <f>MAX(0,(V501-Constantes!$D$14)*(1-EXP(-Constantes!$D$22)))</f>
        <v>2.2609689353329974E-4</v>
      </c>
      <c r="X501" s="79">
        <f t="shared" si="66"/>
        <v>123.45327182070454</v>
      </c>
      <c r="Y501" s="79">
        <f>MAX(0,(X501-Constantes!$D$13)*(1-EXP(-Constantes!$D$23)))</f>
        <v>0.78779863063508437</v>
      </c>
      <c r="Z501" s="79">
        <f t="shared" si="67"/>
        <v>0.78802472752861763</v>
      </c>
      <c r="AA501" s="79">
        <f>0.0526*T501*Observaciones!$F500^1.218</f>
        <v>0</v>
      </c>
      <c r="AB501" s="79">
        <f>AA501*Constantes!$E$29</f>
        <v>0</v>
      </c>
      <c r="AC501" s="79">
        <f t="shared" si="68"/>
        <v>0</v>
      </c>
      <c r="AD501" s="16"/>
      <c r="AE501" s="78">
        <v>495</v>
      </c>
      <c r="AF501" s="136">
        <f>ETo!$I500*((1-Constantes!$F$19)*ETo!$K500+ETo!$L500)</f>
        <v>3.1292183982547561</v>
      </c>
      <c r="AG501" s="79">
        <f>MIN(AF501*Constantes!$F$17,0.8*(AJ500+Observaciones!$F500-AH501-AI501-Constantes!$D$14))</f>
        <v>3.2000167830270952E-2</v>
      </c>
      <c r="AH501" s="79">
        <f>IF(Observaciones!$F500&gt;0.05*Constantes!$F$18,((Observaciones!$F500-0.05*Constantes!$F$18)^2)/(Observaciones!$F500+0.95*Constantes!$F$18),0)</f>
        <v>0</v>
      </c>
      <c r="AI501" s="79">
        <f>MAX(0,AJ500+Observaciones!$F500-AH501-Constantes!$D$13)</f>
        <v>0</v>
      </c>
      <c r="AJ501" s="79">
        <f>AJ500+Observaciones!$F500-AH501-AG501-AI501-AK500</f>
        <v>7.5066374879684181</v>
      </c>
      <c r="AK501" s="79">
        <f>MAX(0,(AJ501-Constantes!$D$14)*(1-EXP(-Constantes!$D$22)))</f>
        <v>2.2609720692148968E-4</v>
      </c>
      <c r="AL501" s="79">
        <f t="shared" si="69"/>
        <v>124.5689698776731</v>
      </c>
      <c r="AM501" s="79">
        <f>MAX(0,(AL501-Constantes!$D$13)*(1-EXP(-Constantes!$D$23)))</f>
        <v>0.79879186932896917</v>
      </c>
      <c r="AN501" s="79">
        <f t="shared" si="70"/>
        <v>0.79901796653589063</v>
      </c>
      <c r="AO501" s="79">
        <f>0.0526*AH501*Observaciones!$F500^1.218</f>
        <v>0</v>
      </c>
      <c r="AP501" s="79">
        <f>AO501*Constantes!$F$29</f>
        <v>0</v>
      </c>
      <c r="AQ501" s="79">
        <f t="shared" si="71"/>
        <v>0</v>
      </c>
      <c r="AR501" s="16"/>
      <c r="AS501" s="78">
        <v>495</v>
      </c>
      <c r="AT501" s="79">
        <f>0.0526*Observaciones!$F500^2.218</f>
        <v>0</v>
      </c>
      <c r="AU501" s="79">
        <f>IF(Observaciones!$F500&gt;0.05*$AY$7,((Observaciones!$F500-0.05*$AY$7)^2)/(Observaciones!$F500+0.95*$AY$7),0)</f>
        <v>0</v>
      </c>
      <c r="AV501" s="79">
        <f>0.0526*AU501*Observaciones!$F500^1.218</f>
        <v>0</v>
      </c>
      <c r="AW501" s="30"/>
      <c r="AX501" s="30"/>
      <c r="AY501" s="110"/>
      <c r="AZ501" s="41"/>
    </row>
    <row r="502" spans="2:52" s="3" customFormat="1" x14ac:dyDescent="0.3">
      <c r="B502" s="40"/>
      <c r="C502" s="78">
        <v>496</v>
      </c>
      <c r="D502" s="136">
        <f>ETo!$I501*((1-Constantes!$D$19)*ETo!$K501+ETo!$L501)</f>
        <v>2.8518674253958465</v>
      </c>
      <c r="E502" s="79">
        <f>MIN(D502*Constantes!$D$17,0.8*(H501+Observaciones!$F501-F502-G502-Constantes!$D$14))</f>
        <v>5.3100391316348809E-3</v>
      </c>
      <c r="F502" s="79">
        <f>IF(Observaciones!$F501&gt;0.05*Constantes!$D$18,((Observaciones!$F501-0.05*Constantes!$D$18)^2)/(Observaciones!$F501+0.95*Constantes!$D$18),0)</f>
        <v>0</v>
      </c>
      <c r="G502" s="79">
        <f>MAX(0,H501+Observaciones!$F501-F502-Constantes!$D$13)</f>
        <v>0</v>
      </c>
      <c r="H502" s="79">
        <f>H501+Observaciones!$F501-F502-E502-G502-I501</f>
        <v>7.5011014104999392</v>
      </c>
      <c r="I502" s="79">
        <f>MAX(0,(H502-Constantes!$D$14)*(1-EXP(-Constantes!$D$22)))</f>
        <v>3.7518084988649272E-5</v>
      </c>
      <c r="J502" s="79">
        <f t="shared" si="63"/>
        <v>116.24194647382099</v>
      </c>
      <c r="K502" s="79">
        <f>MAX(0,(J502-Constantes!$D$13)*(1-EXP(-Constantes!$D$23)))</f>
        <v>0.7167437243883612</v>
      </c>
      <c r="L502" s="79">
        <f t="shared" si="64"/>
        <v>0.71678124247334984</v>
      </c>
      <c r="M502" s="79">
        <f>0.0526*F502*Observaciones!$F501^1.218</f>
        <v>0</v>
      </c>
      <c r="N502" s="79">
        <f>M502*Constantes!$D$29</f>
        <v>0</v>
      </c>
      <c r="O502" s="79">
        <f t="shared" si="65"/>
        <v>0</v>
      </c>
      <c r="P502" s="16"/>
      <c r="Q502" s="78">
        <v>496</v>
      </c>
      <c r="R502" s="136">
        <f>ETo!$I501*((1-Constantes!$E$19)*ETo!$K501+ETo!$L501)</f>
        <v>3.1477187527184891</v>
      </c>
      <c r="S502" s="79">
        <f>MIN(R502*Constantes!$E$17,0.8*(V501+Observaciones!$F501-T502-U502-Constantes!$D$14))</f>
        <v>5.3099830146777554E-3</v>
      </c>
      <c r="T502" s="79">
        <f>IF(Observaciones!$F501&gt;0.05*Constantes!$E$18,((Observaciones!$F501-0.05*Constantes!$E$18)^2)/(Observaciones!$F501+0.95*Constantes!$E$18),0)</f>
        <v>0</v>
      </c>
      <c r="U502" s="79">
        <f>MAX(0,V501+Observaciones!$F501-T502-Constantes!$D$13)</f>
        <v>0</v>
      </c>
      <c r="V502" s="79">
        <f>V501+Observaciones!$F501-T502-S502-U502-W501</f>
        <v>7.5011013988601354</v>
      </c>
      <c r="W502" s="79">
        <f>MAX(0,(V502-Constantes!$D$14)*(1-EXP(-Constantes!$D$22)))</f>
        <v>3.7517688494201673E-5</v>
      </c>
      <c r="X502" s="79">
        <f t="shared" si="66"/>
        <v>122.66547319006946</v>
      </c>
      <c r="Y502" s="79">
        <f>MAX(0,(X502-Constantes!$D$13)*(1-EXP(-Constantes!$D$23)))</f>
        <v>0.780036263088422</v>
      </c>
      <c r="Z502" s="79">
        <f t="shared" si="67"/>
        <v>0.78007378077691625</v>
      </c>
      <c r="AA502" s="79">
        <f>0.0526*T502*Observaciones!$F501^1.218</f>
        <v>0</v>
      </c>
      <c r="AB502" s="79">
        <f>AA502*Constantes!$E$29</f>
        <v>0</v>
      </c>
      <c r="AC502" s="79">
        <f t="shared" si="68"/>
        <v>0</v>
      </c>
      <c r="AD502" s="16"/>
      <c r="AE502" s="78">
        <v>496</v>
      </c>
      <c r="AF502" s="136">
        <f>ETo!$I501*((1-Constantes!$F$19)*ETo!$K501+ETo!$L501)</f>
        <v>3.1054542773866833</v>
      </c>
      <c r="AG502" s="79">
        <f>MIN(AF502*Constantes!$F$17,0.8*(AJ501+Observaciones!$F501-AH502-AI502-Constantes!$D$14))</f>
        <v>5.3099903747344974E-3</v>
      </c>
      <c r="AH502" s="79">
        <f>IF(Observaciones!$F501&gt;0.05*Constantes!$F$18,((Observaciones!$F501-0.05*Constantes!$F$18)^2)/(Observaciones!$F501+0.95*Constantes!$F$18),0)</f>
        <v>0</v>
      </c>
      <c r="AI502" s="79">
        <f>MAX(0,AJ501+Observaciones!$F501-AH502-Constantes!$D$13)</f>
        <v>0</v>
      </c>
      <c r="AJ502" s="79">
        <f>AJ501+Observaciones!$F501-AH502-AG502-AI502-AK501</f>
        <v>7.5011014003867622</v>
      </c>
      <c r="AK502" s="79">
        <f>MAX(0,(AJ502-Constantes!$D$14)*(1-EXP(-Constantes!$D$22)))</f>
        <v>3.751774049671569E-5</v>
      </c>
      <c r="AL502" s="79">
        <f t="shared" si="69"/>
        <v>123.77017800834413</v>
      </c>
      <c r="AM502" s="79">
        <f>MAX(0,(AL502-Constantes!$D$13)*(1-EXP(-Constantes!$D$23)))</f>
        <v>0.79092118278307044</v>
      </c>
      <c r="AN502" s="79">
        <f t="shared" si="70"/>
        <v>0.7909587005235672</v>
      </c>
      <c r="AO502" s="79">
        <f>0.0526*AH502*Observaciones!$F501^1.218</f>
        <v>0</v>
      </c>
      <c r="AP502" s="79">
        <f>AO502*Constantes!$F$29</f>
        <v>0</v>
      </c>
      <c r="AQ502" s="79">
        <f t="shared" si="71"/>
        <v>0</v>
      </c>
      <c r="AR502" s="16"/>
      <c r="AS502" s="78">
        <v>496</v>
      </c>
      <c r="AT502" s="79">
        <f>0.0526*Observaciones!$F501^2.218</f>
        <v>0</v>
      </c>
      <c r="AU502" s="79">
        <f>IF(Observaciones!$F501&gt;0.05*$AY$7,((Observaciones!$F501-0.05*$AY$7)^2)/(Observaciones!$F501+0.95*$AY$7),0)</f>
        <v>0</v>
      </c>
      <c r="AV502" s="79">
        <f>0.0526*AU502*Observaciones!$F501^1.218</f>
        <v>0</v>
      </c>
      <c r="AW502" s="30"/>
      <c r="AX502" s="30"/>
      <c r="AY502" s="110"/>
      <c r="AZ502" s="41"/>
    </row>
    <row r="503" spans="2:52" s="3" customFormat="1" x14ac:dyDescent="0.3">
      <c r="B503" s="40"/>
      <c r="C503" s="78">
        <v>497</v>
      </c>
      <c r="D503" s="136">
        <f>ETo!$I502*((1-Constantes!$D$19)*ETo!$K502+ETo!$L502)</f>
        <v>2.7726328488861491</v>
      </c>
      <c r="E503" s="79">
        <f>MIN(D503*Constantes!$D$17,0.8*(H502+Observaciones!$F502-F503-G503-Constantes!$D$14))</f>
        <v>8.8112839995133649E-4</v>
      </c>
      <c r="F503" s="79">
        <f>IF(Observaciones!$F502&gt;0.05*Constantes!$D$18,((Observaciones!$F502-0.05*Constantes!$D$18)^2)/(Observaciones!$F502+0.95*Constantes!$D$18),0)</f>
        <v>0</v>
      </c>
      <c r="G503" s="79">
        <f>MAX(0,H502+Observaciones!$F502-F503-Constantes!$D$13)</f>
        <v>0</v>
      </c>
      <c r="H503" s="79">
        <f>H502+Observaciones!$F502-F503-E503-G503-I502</f>
        <v>7.5001827640149985</v>
      </c>
      <c r="I503" s="79">
        <f>MAX(0,(H503-Constantes!$D$14)*(1-EXP(-Constantes!$D$22)))</f>
        <v>6.2256132912836385E-6</v>
      </c>
      <c r="J503" s="79">
        <f t="shared" si="63"/>
        <v>115.52520274943262</v>
      </c>
      <c r="K503" s="79">
        <f>MAX(0,(J503-Constantes!$D$13)*(1-EXP(-Constantes!$D$23)))</f>
        <v>0.70968147775690782</v>
      </c>
      <c r="L503" s="79">
        <f t="shared" si="64"/>
        <v>0.70968770337019915</v>
      </c>
      <c r="M503" s="79">
        <f>0.0526*F503*Observaciones!$F502^1.218</f>
        <v>0</v>
      </c>
      <c r="N503" s="79">
        <f>M503*Constantes!$D$29</f>
        <v>0</v>
      </c>
      <c r="O503" s="79">
        <f t="shared" si="65"/>
        <v>0</v>
      </c>
      <c r="P503" s="16"/>
      <c r="Q503" s="78">
        <v>497</v>
      </c>
      <c r="R503" s="136">
        <f>ETo!$I502*((1-Constantes!$E$19)*ETo!$K502+ETo!$L502)</f>
        <v>3.0616041261309554</v>
      </c>
      <c r="S503" s="79">
        <f>MIN(R503*Constantes!$E$17,0.8*(V502+Observaciones!$F502-T503-U503-Constantes!$D$14))</f>
        <v>8.8111908810830644E-4</v>
      </c>
      <c r="T503" s="79">
        <f>IF(Observaciones!$F502&gt;0.05*Constantes!$E$18,((Observaciones!$F502-0.05*Constantes!$E$18)^2)/(Observaciones!$F502+0.95*Constantes!$E$18),0)</f>
        <v>0</v>
      </c>
      <c r="U503" s="79">
        <f>MAX(0,V502+Observaciones!$F502-T503-Constantes!$D$13)</f>
        <v>0</v>
      </c>
      <c r="V503" s="79">
        <f>V502+Observaciones!$F502-T503-S503-U503-W502</f>
        <v>7.5001827620835329</v>
      </c>
      <c r="W503" s="79">
        <f>MAX(0,(V503-Constantes!$D$14)*(1-EXP(-Constantes!$D$22)))</f>
        <v>6.2255474984729045E-6</v>
      </c>
      <c r="X503" s="79">
        <f t="shared" si="66"/>
        <v>121.88543692698104</v>
      </c>
      <c r="Y503" s="79">
        <f>MAX(0,(X503-Constantes!$D$13)*(1-EXP(-Constantes!$D$23)))</f>
        <v>0.7723503799980489</v>
      </c>
      <c r="Z503" s="79">
        <f t="shared" si="67"/>
        <v>0.77235660554554741</v>
      </c>
      <c r="AA503" s="79">
        <f>0.0526*T503*Observaciones!$F502^1.218</f>
        <v>0</v>
      </c>
      <c r="AB503" s="79">
        <f>AA503*Constantes!$E$29</f>
        <v>0</v>
      </c>
      <c r="AC503" s="79">
        <f t="shared" si="68"/>
        <v>0</v>
      </c>
      <c r="AD503" s="16"/>
      <c r="AE503" s="78">
        <v>497</v>
      </c>
      <c r="AF503" s="136">
        <f>ETo!$I502*((1-Constantes!$F$19)*ETo!$K502+ETo!$L502)</f>
        <v>3.0203225150959829</v>
      </c>
      <c r="AG503" s="79">
        <f>MIN(AF503*Constantes!$F$17,0.8*(AJ502+Observaciones!$F502-AH503-AI503-Constantes!$D$14))</f>
        <v>8.8112030940976646E-4</v>
      </c>
      <c r="AH503" s="79">
        <f>IF(Observaciones!$F502&gt;0.05*Constantes!$F$18,((Observaciones!$F502-0.05*Constantes!$F$18)^2)/(Observaciones!$F502+0.95*Constantes!$F$18),0)</f>
        <v>0</v>
      </c>
      <c r="AI503" s="79">
        <f>MAX(0,AJ502+Observaciones!$F502-AH503-Constantes!$D$13)</f>
        <v>0</v>
      </c>
      <c r="AJ503" s="79">
        <f>AJ502+Observaciones!$F502-AH503-AG503-AI503-AK502</f>
        <v>7.5001827623368555</v>
      </c>
      <c r="AK503" s="79">
        <f>MAX(0,(AJ503-Constantes!$D$14)*(1-EXP(-Constantes!$D$22)))</f>
        <v>6.225556127573902E-6</v>
      </c>
      <c r="AL503" s="79">
        <f t="shared" si="69"/>
        <v>122.97925682556107</v>
      </c>
      <c r="AM503" s="79">
        <f>MAX(0,(AL503-Constantes!$D$13)*(1-EXP(-Constantes!$D$23)))</f>
        <v>0.78312804798636004</v>
      </c>
      <c r="AN503" s="79">
        <f t="shared" si="70"/>
        <v>0.78313427354248766</v>
      </c>
      <c r="AO503" s="79">
        <f>0.0526*AH503*Observaciones!$F502^1.218</f>
        <v>0</v>
      </c>
      <c r="AP503" s="79">
        <f>AO503*Constantes!$F$29</f>
        <v>0</v>
      </c>
      <c r="AQ503" s="79">
        <f t="shared" si="71"/>
        <v>0</v>
      </c>
      <c r="AR503" s="16"/>
      <c r="AS503" s="78">
        <v>497</v>
      </c>
      <c r="AT503" s="79">
        <f>0.0526*Observaciones!$F502^2.218</f>
        <v>0</v>
      </c>
      <c r="AU503" s="79">
        <f>IF(Observaciones!$F502&gt;0.05*$AY$7,((Observaciones!$F502-0.05*$AY$7)^2)/(Observaciones!$F502+0.95*$AY$7),0)</f>
        <v>0</v>
      </c>
      <c r="AV503" s="79">
        <f>0.0526*AU503*Observaciones!$F502^1.218</f>
        <v>0</v>
      </c>
      <c r="AW503" s="30"/>
      <c r="AX503" s="30"/>
      <c r="AY503" s="110"/>
      <c r="AZ503" s="41"/>
    </row>
    <row r="504" spans="2:52" s="3" customFormat="1" x14ac:dyDescent="0.3">
      <c r="B504" s="40"/>
      <c r="C504" s="78">
        <v>498</v>
      </c>
      <c r="D504" s="136">
        <f>ETo!$I503*((1-Constantes!$D$19)*ETo!$K503+ETo!$L503)</f>
        <v>2.7166247727898978</v>
      </c>
      <c r="E504" s="79">
        <f>MIN(D504*Constantes!$D$17,0.8*(H503+Observaciones!$F503-F504-G504-Constantes!$D$14))</f>
        <v>1.4621121199880351E-4</v>
      </c>
      <c r="F504" s="79">
        <f>IF(Observaciones!$F503&gt;0.05*Constantes!$D$18,((Observaciones!$F503-0.05*Constantes!$D$18)^2)/(Observaciones!$F503+0.95*Constantes!$D$18),0)</f>
        <v>0</v>
      </c>
      <c r="G504" s="79">
        <f>MAX(0,H503+Observaciones!$F503-F504-Constantes!$D$13)</f>
        <v>0</v>
      </c>
      <c r="H504" s="79">
        <f>H503+Observaciones!$F503-F504-E504-G504-I503</f>
        <v>7.500030327189708</v>
      </c>
      <c r="I504" s="79">
        <f>MAX(0,(H504-Constantes!$D$14)*(1-EXP(-Constantes!$D$22)))</f>
        <v>1.0330554148460372E-6</v>
      </c>
      <c r="J504" s="79">
        <f t="shared" si="63"/>
        <v>114.81552127167572</v>
      </c>
      <c r="K504" s="79">
        <f>MAX(0,(J504-Constantes!$D$13)*(1-EXP(-Constantes!$D$23)))</f>
        <v>0.70268881712361042</v>
      </c>
      <c r="L504" s="79">
        <f t="shared" si="64"/>
        <v>0.7026898501790253</v>
      </c>
      <c r="M504" s="79">
        <f>0.0526*F504*Observaciones!$F503^1.218</f>
        <v>0</v>
      </c>
      <c r="N504" s="79">
        <f>M504*Constantes!$D$29</f>
        <v>0</v>
      </c>
      <c r="O504" s="79">
        <f t="shared" si="65"/>
        <v>0</v>
      </c>
      <c r="P504" s="16"/>
      <c r="Q504" s="78">
        <v>498</v>
      </c>
      <c r="R504" s="136">
        <f>ETo!$I503*((1-Constantes!$E$19)*ETo!$K503+ETo!$L503)</f>
        <v>3.0007238754148697</v>
      </c>
      <c r="S504" s="79">
        <f>MIN(R504*Constantes!$E$17,0.8*(V503+Observaciones!$F503-T504-U504-Constantes!$D$14))</f>
        <v>1.4620966682628024E-4</v>
      </c>
      <c r="T504" s="79">
        <f>IF(Observaciones!$F503&gt;0.05*Constantes!$E$18,((Observaciones!$F503-0.05*Constantes!$E$18)^2)/(Observaciones!$F503+0.95*Constantes!$E$18),0)</f>
        <v>0</v>
      </c>
      <c r="U504" s="79">
        <f>MAX(0,V503+Observaciones!$F503-T504-Constantes!$D$13)</f>
        <v>0</v>
      </c>
      <c r="V504" s="79">
        <f>V503+Observaciones!$F503-T504-S504-U504-W503</f>
        <v>7.5000303268692079</v>
      </c>
      <c r="W504" s="79">
        <f>MAX(0,(V504-Constantes!$D$14)*(1-EXP(-Constantes!$D$22)))</f>
        <v>1.0330444974370415E-6</v>
      </c>
      <c r="X504" s="79">
        <f t="shared" si="66"/>
        <v>121.113086546983</v>
      </c>
      <c r="Y504" s="79">
        <f>MAX(0,(X504-Constantes!$D$13)*(1-EXP(-Constantes!$D$23)))</f>
        <v>0.76474022774439987</v>
      </c>
      <c r="Z504" s="79">
        <f t="shared" si="67"/>
        <v>0.76474126078889726</v>
      </c>
      <c r="AA504" s="79">
        <f>0.0526*T504*Observaciones!$F503^1.218</f>
        <v>0</v>
      </c>
      <c r="AB504" s="79">
        <f>AA504*Constantes!$E$29</f>
        <v>0</v>
      </c>
      <c r="AC504" s="79">
        <f t="shared" si="68"/>
        <v>0</v>
      </c>
      <c r="AD504" s="16"/>
      <c r="AE504" s="78">
        <v>498</v>
      </c>
      <c r="AF504" s="136">
        <f>ETo!$I503*((1-Constantes!$F$19)*ETo!$K503+ETo!$L503)</f>
        <v>2.9601382893255881</v>
      </c>
      <c r="AG504" s="79">
        <f>MIN(AF504*Constantes!$F$17,0.8*(AJ503+Observaciones!$F503-AH504-AI504-Constantes!$D$14))</f>
        <v>1.4620986948443715E-4</v>
      </c>
      <c r="AH504" s="79">
        <f>IF(Observaciones!$F503&gt;0.05*Constantes!$F$18,((Observaciones!$F503-0.05*Constantes!$F$18)^2)/(Observaciones!$F503+0.95*Constantes!$F$18),0)</f>
        <v>0</v>
      </c>
      <c r="AI504" s="79">
        <f>MAX(0,AJ503+Observaciones!$F503-AH504-Constantes!$D$13)</f>
        <v>0</v>
      </c>
      <c r="AJ504" s="79">
        <f>AJ503+Observaciones!$F503-AH504-AG504-AI504-AK503</f>
        <v>7.5000303269112436</v>
      </c>
      <c r="AK504" s="79">
        <f>MAX(0,(AJ504-Constantes!$D$14)*(1-EXP(-Constantes!$D$22)))</f>
        <v>1.0330459293275806E-6</v>
      </c>
      <c r="AL504" s="79">
        <f t="shared" si="69"/>
        <v>122.1961287775747</v>
      </c>
      <c r="AM504" s="79">
        <f>MAX(0,(AL504-Constantes!$D$13)*(1-EXP(-Constantes!$D$23)))</f>
        <v>0.77541170080298161</v>
      </c>
      <c r="AN504" s="79">
        <f t="shared" si="70"/>
        <v>0.77541273384891096</v>
      </c>
      <c r="AO504" s="79">
        <f>0.0526*AH504*Observaciones!$F503^1.218</f>
        <v>0</v>
      </c>
      <c r="AP504" s="79">
        <f>AO504*Constantes!$F$29</f>
        <v>0</v>
      </c>
      <c r="AQ504" s="79">
        <f t="shared" si="71"/>
        <v>0</v>
      </c>
      <c r="AR504" s="16"/>
      <c r="AS504" s="78">
        <v>498</v>
      </c>
      <c r="AT504" s="79">
        <f>0.0526*Observaciones!$F503^2.218</f>
        <v>0</v>
      </c>
      <c r="AU504" s="79">
        <f>IF(Observaciones!$F503&gt;0.05*$AY$7,((Observaciones!$F503-0.05*$AY$7)^2)/(Observaciones!$F503+0.95*$AY$7),0)</f>
        <v>0</v>
      </c>
      <c r="AV504" s="79">
        <f>0.0526*AU504*Observaciones!$F503^1.218</f>
        <v>0</v>
      </c>
      <c r="AW504" s="30"/>
      <c r="AX504" s="30"/>
      <c r="AY504" s="110"/>
      <c r="AZ504" s="41"/>
    </row>
    <row r="505" spans="2:52" s="3" customFormat="1" x14ac:dyDescent="0.3">
      <c r="B505" s="40"/>
      <c r="C505" s="78">
        <v>499</v>
      </c>
      <c r="D505" s="136">
        <f>ETo!$I504*((1-Constantes!$D$19)*ETo!$K504+ETo!$L504)</f>
        <v>2.7018590740028849</v>
      </c>
      <c r="E505" s="79">
        <f>MIN(D505*Constantes!$D$17,0.8*(H504+Observaciones!$F504-F505-G505-Constantes!$D$14))</f>
        <v>2.4261751766374575E-5</v>
      </c>
      <c r="F505" s="79">
        <f>IF(Observaciones!$F504&gt;0.05*Constantes!$D$18,((Observaciones!$F504-0.05*Constantes!$D$18)^2)/(Observaciones!$F504+0.95*Constantes!$D$18),0)</f>
        <v>0</v>
      </c>
      <c r="G505" s="79">
        <f>MAX(0,H504+Observaciones!$F504-F505-Constantes!$D$13)</f>
        <v>0</v>
      </c>
      <c r="H505" s="79">
        <f>H504+Observaciones!$F504-F505-E505-G505-I504</f>
        <v>7.5000050323825267</v>
      </c>
      <c r="I505" s="79">
        <f>MAX(0,(H505-Constantes!$D$14)*(1-EXP(-Constantes!$D$22)))</f>
        <v>1.714214231136218E-7</v>
      </c>
      <c r="J505" s="79">
        <f t="shared" si="63"/>
        <v>114.11283245455211</v>
      </c>
      <c r="K505" s="79">
        <f>MAX(0,(J505-Constantes!$D$13)*(1-EXP(-Constantes!$D$23)))</f>
        <v>0.69576505684105472</v>
      </c>
      <c r="L505" s="79">
        <f t="shared" si="64"/>
        <v>0.69576522826247789</v>
      </c>
      <c r="M505" s="79">
        <f>0.0526*F505*Observaciones!$F504^1.218</f>
        <v>0</v>
      </c>
      <c r="N505" s="79">
        <f>M505*Constantes!$D$29</f>
        <v>0</v>
      </c>
      <c r="O505" s="79">
        <f t="shared" si="65"/>
        <v>0</v>
      </c>
      <c r="P505" s="16"/>
      <c r="Q505" s="78">
        <v>499</v>
      </c>
      <c r="R505" s="136">
        <f>ETo!$I504*((1-Constantes!$E$19)*ETo!$K504+ETo!$L504)</f>
        <v>2.9849571123033134</v>
      </c>
      <c r="S505" s="79">
        <f>MIN(R505*Constantes!$E$17,0.8*(V504+Observaciones!$F504-T505-U505-Constantes!$D$14))</f>
        <v>2.4261495366317834E-5</v>
      </c>
      <c r="T505" s="79">
        <f>IF(Observaciones!$F504&gt;0.05*Constantes!$E$18,((Observaciones!$F504-0.05*Constantes!$E$18)^2)/(Observaciones!$F504+0.95*Constantes!$E$18),0)</f>
        <v>0</v>
      </c>
      <c r="U505" s="79">
        <f>MAX(0,V504+Observaciones!$F504-T505-Constantes!$D$13)</f>
        <v>0</v>
      </c>
      <c r="V505" s="79">
        <f>V504+Observaciones!$F504-T505-S505-U505-W504</f>
        <v>7.5000050323293443</v>
      </c>
      <c r="W505" s="79">
        <f>MAX(0,(V505-Constantes!$D$14)*(1-EXP(-Constantes!$D$22)))</f>
        <v>1.7141961152763247E-7</v>
      </c>
      <c r="X505" s="79">
        <f t="shared" si="66"/>
        <v>120.3483463192386</v>
      </c>
      <c r="Y505" s="79">
        <f>MAX(0,(X505-Constantes!$D$13)*(1-EXP(-Constantes!$D$23)))</f>
        <v>0.75720506013350308</v>
      </c>
      <c r="Z505" s="79">
        <f t="shared" si="67"/>
        <v>0.75720523155311459</v>
      </c>
      <c r="AA505" s="79">
        <f>0.0526*T505*Observaciones!$F504^1.218</f>
        <v>0</v>
      </c>
      <c r="AB505" s="79">
        <f>AA505*Constantes!$E$29</f>
        <v>0</v>
      </c>
      <c r="AC505" s="79">
        <f t="shared" si="68"/>
        <v>0</v>
      </c>
      <c r="AD505" s="16"/>
      <c r="AE505" s="78">
        <v>499</v>
      </c>
      <c r="AF505" s="136">
        <f>ETo!$I504*((1-Constantes!$F$19)*ETo!$K504+ETo!$L504)</f>
        <v>2.9445145354032518</v>
      </c>
      <c r="AG505" s="79">
        <f>MIN(AF505*Constantes!$F$17,0.8*(AJ504+Observaciones!$F504-AH505-AI505-Constantes!$D$14))</f>
        <v>2.426152899488443E-5</v>
      </c>
      <c r="AH505" s="79">
        <f>IF(Observaciones!$F504&gt;0.05*Constantes!$F$18,((Observaciones!$F504-0.05*Constantes!$F$18)^2)/(Observaciones!$F504+0.95*Constantes!$F$18),0)</f>
        <v>0</v>
      </c>
      <c r="AI505" s="79">
        <f>MAX(0,AJ504+Observaciones!$F504-AH505-Constantes!$D$13)</f>
        <v>0</v>
      </c>
      <c r="AJ505" s="79">
        <f>AJ504+Observaciones!$F504-AH505-AG505-AI505-AK504</f>
        <v>7.5000050323363192</v>
      </c>
      <c r="AK505" s="79">
        <f>MAX(0,(AJ505-Constantes!$D$14)*(1-EXP(-Constantes!$D$22)))</f>
        <v>1.7141984911714404E-7</v>
      </c>
      <c r="AL505" s="79">
        <f t="shared" si="69"/>
        <v>121.42071707677172</v>
      </c>
      <c r="AM505" s="79">
        <f>MAX(0,(AL505-Constantes!$D$13)*(1-EXP(-Constantes!$D$23)))</f>
        <v>0.7677713846262918</v>
      </c>
      <c r="AN505" s="79">
        <f t="shared" si="70"/>
        <v>0.76777155604614089</v>
      </c>
      <c r="AO505" s="79">
        <f>0.0526*AH505*Observaciones!$F504^1.218</f>
        <v>0</v>
      </c>
      <c r="AP505" s="79">
        <f>AO505*Constantes!$F$29</f>
        <v>0</v>
      </c>
      <c r="AQ505" s="79">
        <f t="shared" si="71"/>
        <v>0</v>
      </c>
      <c r="AR505" s="16"/>
      <c r="AS505" s="78">
        <v>499</v>
      </c>
      <c r="AT505" s="79">
        <f>0.0526*Observaciones!$F504^2.218</f>
        <v>0</v>
      </c>
      <c r="AU505" s="79">
        <f>IF(Observaciones!$F504&gt;0.05*$AY$7,((Observaciones!$F504-0.05*$AY$7)^2)/(Observaciones!$F504+0.95*$AY$7),0)</f>
        <v>0</v>
      </c>
      <c r="AV505" s="79">
        <f>0.0526*AU505*Observaciones!$F504^1.218</f>
        <v>0</v>
      </c>
      <c r="AW505" s="30"/>
      <c r="AX505" s="30"/>
      <c r="AY505" s="110"/>
      <c r="AZ505" s="41"/>
    </row>
    <row r="506" spans="2:52" s="3" customFormat="1" x14ac:dyDescent="0.3">
      <c r="B506" s="40"/>
      <c r="C506" s="78">
        <v>500</v>
      </c>
      <c r="D506" s="136">
        <f>ETo!$I505*((1-Constantes!$D$19)*ETo!$K505+ETo!$L505)</f>
        <v>2.73398577786456</v>
      </c>
      <c r="E506" s="79">
        <f>MIN(D506*Constantes!$D$17,0.8*(H505+Observaciones!$F505-F506-G506-Constantes!$D$14))</f>
        <v>4.0259060213543312E-6</v>
      </c>
      <c r="F506" s="79">
        <f>IF(Observaciones!$F505&gt;0.05*Constantes!$D$18,((Observaciones!$F505-0.05*Constantes!$D$18)^2)/(Observaciones!$F505+0.95*Constantes!$D$18),0)</f>
        <v>0</v>
      </c>
      <c r="G506" s="79">
        <f>MAX(0,H505+Observaciones!$F505-F506-Constantes!$D$13)</f>
        <v>0</v>
      </c>
      <c r="H506" s="79">
        <f>H505+Observaciones!$F505-F506-E506-G506-I505</f>
        <v>7.5000008350550829</v>
      </c>
      <c r="I506" s="79">
        <f>MAX(0,(H506-Constantes!$D$14)*(1-EXP(-Constantes!$D$22)))</f>
        <v>2.8445041672162698E-8</v>
      </c>
      <c r="J506" s="79">
        <f t="shared" si="63"/>
        <v>113.41706739771105</v>
      </c>
      <c r="K506" s="79">
        <f>MAX(0,(J506-Constantes!$D$13)*(1-EXP(-Constantes!$D$23)))</f>
        <v>0.6889095180176743</v>
      </c>
      <c r="L506" s="79">
        <f t="shared" si="64"/>
        <v>0.68890954646271596</v>
      </c>
      <c r="M506" s="79">
        <f>0.0526*F506*Observaciones!$F505^1.218</f>
        <v>0</v>
      </c>
      <c r="N506" s="79">
        <f>M506*Constantes!$D$29</f>
        <v>0</v>
      </c>
      <c r="O506" s="79">
        <f t="shared" si="65"/>
        <v>0</v>
      </c>
      <c r="P506" s="16"/>
      <c r="Q506" s="78">
        <v>500</v>
      </c>
      <c r="R506" s="136">
        <f>ETo!$I505*((1-Constantes!$E$19)*ETo!$K505+ETo!$L505)</f>
        <v>3.0204957598932878</v>
      </c>
      <c r="S506" s="79">
        <f>MIN(R506*Constantes!$E$17,0.8*(V505+Observaciones!$F505-T506-U506-Constantes!$D$14))</f>
        <v>4.0258634754763989E-6</v>
      </c>
      <c r="T506" s="79">
        <f>IF(Observaciones!$F505&gt;0.05*Constantes!$E$18,((Observaciones!$F505-0.05*Constantes!$E$18)^2)/(Observaciones!$F505+0.95*Constantes!$E$18),0)</f>
        <v>0</v>
      </c>
      <c r="U506" s="79">
        <f>MAX(0,V505+Observaciones!$F505-T506-Constantes!$D$13)</f>
        <v>0</v>
      </c>
      <c r="V506" s="79">
        <f>V505+Observaciones!$F505-T506-S506-U506-W505</f>
        <v>7.500000835046257</v>
      </c>
      <c r="W506" s="79">
        <f>MAX(0,(V506-Constantes!$D$14)*(1-EXP(-Constantes!$D$22)))</f>
        <v>2.8444741032028156E-8</v>
      </c>
      <c r="X506" s="79">
        <f t="shared" si="66"/>
        <v>119.5911412591051</v>
      </c>
      <c r="Y506" s="79">
        <f>MAX(0,(X506-Constantes!$D$13)*(1-EXP(-Constantes!$D$23)))</f>
        <v>0.74974413832381359</v>
      </c>
      <c r="Z506" s="79">
        <f t="shared" si="67"/>
        <v>0.7497441667685546</v>
      </c>
      <c r="AA506" s="79">
        <f>0.0526*T506*Observaciones!$F505^1.218</f>
        <v>0</v>
      </c>
      <c r="AB506" s="79">
        <f>AA506*Constantes!$E$29</f>
        <v>0</v>
      </c>
      <c r="AC506" s="79">
        <f t="shared" si="68"/>
        <v>0</v>
      </c>
      <c r="AD506" s="16"/>
      <c r="AE506" s="78">
        <v>500</v>
      </c>
      <c r="AF506" s="136">
        <f>ETo!$I505*((1-Constantes!$F$19)*ETo!$K505+ETo!$L505)</f>
        <v>2.9795657624606124</v>
      </c>
      <c r="AG506" s="79">
        <f>MIN(AF506*Constantes!$F$17,0.8*(AJ505+Observaciones!$F505-AH506-AI506-Constantes!$D$14))</f>
        <v>4.0258690553685033E-6</v>
      </c>
      <c r="AH506" s="79">
        <f>IF(Observaciones!$F505&gt;0.05*Constantes!$F$18,((Observaciones!$F505-0.05*Constantes!$F$18)^2)/(Observaciones!$F505+0.95*Constantes!$F$18),0)</f>
        <v>0</v>
      </c>
      <c r="AI506" s="79">
        <f>MAX(0,AJ505+Observaciones!$F505-AH506-Constantes!$D$13)</f>
        <v>0</v>
      </c>
      <c r="AJ506" s="79">
        <f>AJ505+Observaciones!$F505-AH506-AG506-AI506-AK505</f>
        <v>7.5000008350474152</v>
      </c>
      <c r="AK506" s="79">
        <f>MAX(0,(AJ506-Constantes!$D$14)*(1-EXP(-Constantes!$D$22)))</f>
        <v>2.8444780484049432E-8</v>
      </c>
      <c r="AL506" s="79">
        <f t="shared" si="69"/>
        <v>120.65294569214544</v>
      </c>
      <c r="AM506" s="79">
        <f>MAX(0,(AL506-Constantes!$D$13)*(1-EXP(-Constantes!$D$23)))</f>
        <v>0.76020635030467243</v>
      </c>
      <c r="AN506" s="79">
        <f t="shared" si="70"/>
        <v>0.76020637874945296</v>
      </c>
      <c r="AO506" s="79">
        <f>0.0526*AH506*Observaciones!$F505^1.218</f>
        <v>0</v>
      </c>
      <c r="AP506" s="79">
        <f>AO506*Constantes!$F$29</f>
        <v>0</v>
      </c>
      <c r="AQ506" s="79">
        <f t="shared" si="71"/>
        <v>0</v>
      </c>
      <c r="AR506" s="16"/>
      <c r="AS506" s="78">
        <v>500</v>
      </c>
      <c r="AT506" s="79">
        <f>0.0526*Observaciones!$F505^2.218</f>
        <v>0</v>
      </c>
      <c r="AU506" s="79">
        <f>IF(Observaciones!$F505&gt;0.05*$AY$7,((Observaciones!$F505-0.05*$AY$7)^2)/(Observaciones!$F505+0.95*$AY$7),0)</f>
        <v>0</v>
      </c>
      <c r="AV506" s="79">
        <f>0.0526*AU506*Observaciones!$F505^1.218</f>
        <v>0</v>
      </c>
      <c r="AW506" s="30"/>
      <c r="AX506" s="30"/>
      <c r="AY506" s="110"/>
      <c r="AZ506" s="41"/>
    </row>
    <row r="507" spans="2:52" s="3" customFormat="1" x14ac:dyDescent="0.3">
      <c r="B507" s="40"/>
      <c r="C507" s="78">
        <v>501</v>
      </c>
      <c r="D507" s="136">
        <f>ETo!$I506*((1-Constantes!$D$19)*ETo!$K506+ETo!$L506)</f>
        <v>2.6575932939996258</v>
      </c>
      <c r="E507" s="79">
        <f>MIN(D507*Constantes!$D$17,0.8*(H506+Observaciones!$F506-F507-G507-Constantes!$D$14))</f>
        <v>6.6804406628762081E-7</v>
      </c>
      <c r="F507" s="79">
        <f>IF(Observaciones!$F506&gt;0.05*Constantes!$D$18,((Observaciones!$F506-0.05*Constantes!$D$18)^2)/(Observaciones!$F506+0.95*Constantes!$D$18),0)</f>
        <v>0</v>
      </c>
      <c r="G507" s="79">
        <f>MAX(0,H506+Observaciones!$F506-F507-Constantes!$D$13)</f>
        <v>0</v>
      </c>
      <c r="H507" s="79">
        <f>H506+Observaciones!$F506-F507-E507-G507-I506</f>
        <v>7.5000001385659747</v>
      </c>
      <c r="I507" s="79">
        <f>MAX(0,(H507-Constantes!$D$14)*(1-EXP(-Constantes!$D$22)))</f>
        <v>4.720065784198744E-9</v>
      </c>
      <c r="J507" s="79">
        <f t="shared" si="63"/>
        <v>112.72815787969337</v>
      </c>
      <c r="K507" s="79">
        <f>MAX(0,(J507-Constantes!$D$13)*(1-EXP(-Constantes!$D$23)))</f>
        <v>0.68212152845118279</v>
      </c>
      <c r="L507" s="79">
        <f t="shared" si="64"/>
        <v>0.68212153317124857</v>
      </c>
      <c r="M507" s="79">
        <f>0.0526*F507*Observaciones!$F506^1.218</f>
        <v>0</v>
      </c>
      <c r="N507" s="79">
        <f>M507*Constantes!$D$29</f>
        <v>0</v>
      </c>
      <c r="O507" s="79">
        <f t="shared" si="65"/>
        <v>0</v>
      </c>
      <c r="P507" s="16"/>
      <c r="Q507" s="78">
        <v>501</v>
      </c>
      <c r="R507" s="136">
        <f>ETo!$I506*((1-Constantes!$E$19)*ETo!$K506+ETo!$L506)</f>
        <v>2.9372574421001585</v>
      </c>
      <c r="S507" s="79">
        <f>MIN(R507*Constantes!$E$17,0.8*(V506+Observaciones!$F506-T507-U507-Constantes!$D$14))</f>
        <v>6.6803700562445564E-7</v>
      </c>
      <c r="T507" s="79">
        <f>IF(Observaciones!$F506&gt;0.05*Constantes!$E$18,((Observaciones!$F506-0.05*Constantes!$E$18)^2)/(Observaciones!$F506+0.95*Constantes!$E$18),0)</f>
        <v>0</v>
      </c>
      <c r="U507" s="79">
        <f>MAX(0,V506+Observaciones!$F506-T507-Constantes!$D$13)</f>
        <v>0</v>
      </c>
      <c r="V507" s="79">
        <f>V506+Observaciones!$F506-T507-S507-U507-W506</f>
        <v>7.500000138564511</v>
      </c>
      <c r="W507" s="79">
        <f>MAX(0,(V507-Constantes!$D$14)*(1-EXP(-Constantes!$D$22)))</f>
        <v>4.7200159245890301E-9</v>
      </c>
      <c r="X507" s="79">
        <f t="shared" si="66"/>
        <v>118.84139712078128</v>
      </c>
      <c r="Y507" s="79">
        <f>MAX(0,(X507-Constantes!$D$13)*(1-EXP(-Constantes!$D$23)))</f>
        <v>0.74235673075376796</v>
      </c>
      <c r="Z507" s="79">
        <f t="shared" si="67"/>
        <v>0.74235673547378389</v>
      </c>
      <c r="AA507" s="79">
        <f>0.0526*T507*Observaciones!$F506^1.218</f>
        <v>0</v>
      </c>
      <c r="AB507" s="79">
        <f>AA507*Constantes!$E$29</f>
        <v>0</v>
      </c>
      <c r="AC507" s="79">
        <f t="shared" si="68"/>
        <v>0</v>
      </c>
      <c r="AD507" s="16"/>
      <c r="AE507" s="78">
        <v>501</v>
      </c>
      <c r="AF507" s="136">
        <f>ETo!$I506*((1-Constantes!$F$19)*ETo!$K506+ETo!$L506)</f>
        <v>2.897305420942939</v>
      </c>
      <c r="AG507" s="79">
        <f>MIN(AF507*Constantes!$F$17,0.8*(AJ506+Observaciones!$F506-AH507-AI507-Constantes!$D$14))</f>
        <v>6.6803793217218301E-7</v>
      </c>
      <c r="AH507" s="79">
        <f>IF(Observaciones!$F506&gt;0.05*Constantes!$F$18,((Observaciones!$F506-0.05*Constantes!$F$18)^2)/(Observaciones!$F506+0.95*Constantes!$F$18),0)</f>
        <v>0</v>
      </c>
      <c r="AI507" s="79">
        <f>MAX(0,AJ506+Observaciones!$F506-AH507-Constantes!$D$13)</f>
        <v>0</v>
      </c>
      <c r="AJ507" s="79">
        <f>AJ506+Observaciones!$F506-AH507-AG507-AI507-AK506</f>
        <v>7.5000001385647019</v>
      </c>
      <c r="AK507" s="79">
        <f>MAX(0,(AJ507-Constantes!$D$14)*(1-EXP(-Constantes!$D$22)))</f>
        <v>4.7200224293318021E-9</v>
      </c>
      <c r="AL507" s="79">
        <f t="shared" si="69"/>
        <v>119.89273934184077</v>
      </c>
      <c r="AM507" s="79">
        <f>MAX(0,(AL507-Constantes!$D$13)*(1-EXP(-Constantes!$D$23)))</f>
        <v>0.75271585606807467</v>
      </c>
      <c r="AN507" s="79">
        <f t="shared" si="70"/>
        <v>0.75271586078809716</v>
      </c>
      <c r="AO507" s="79">
        <f>0.0526*AH507*Observaciones!$F506^1.218</f>
        <v>0</v>
      </c>
      <c r="AP507" s="79">
        <f>AO507*Constantes!$F$29</f>
        <v>0</v>
      </c>
      <c r="AQ507" s="79">
        <f t="shared" si="71"/>
        <v>0</v>
      </c>
      <c r="AR507" s="16"/>
      <c r="AS507" s="78">
        <v>501</v>
      </c>
      <c r="AT507" s="79">
        <f>0.0526*Observaciones!$F506^2.218</f>
        <v>0</v>
      </c>
      <c r="AU507" s="79">
        <f>IF(Observaciones!$F506&gt;0.05*$AY$7,((Observaciones!$F506-0.05*$AY$7)^2)/(Observaciones!$F506+0.95*$AY$7),0)</f>
        <v>0</v>
      </c>
      <c r="AV507" s="79">
        <f>0.0526*AU507*Observaciones!$F506^1.218</f>
        <v>0</v>
      </c>
      <c r="AW507" s="30"/>
      <c r="AX507" s="30"/>
      <c r="AY507" s="110"/>
      <c r="AZ507" s="41"/>
    </row>
    <row r="508" spans="2:52" s="3" customFormat="1" x14ac:dyDescent="0.3">
      <c r="B508" s="40"/>
      <c r="C508" s="78">
        <v>502</v>
      </c>
      <c r="D508" s="136">
        <f>ETo!$I507*((1-Constantes!$D$19)*ETo!$K507+ETo!$L507)</f>
        <v>2.6835685327678624</v>
      </c>
      <c r="E508" s="79">
        <f>MIN(D508*Constantes!$D$17,0.8*(H507+Observaciones!$F507-F508-G508-Constantes!$D$14))</f>
        <v>1.1085277975553254E-7</v>
      </c>
      <c r="F508" s="79">
        <f>IF(Observaciones!$F507&gt;0.05*Constantes!$D$18,((Observaciones!$F507-0.05*Constantes!$D$18)^2)/(Observaciones!$F507+0.95*Constantes!$D$18),0)</f>
        <v>0</v>
      </c>
      <c r="G508" s="79">
        <f>MAX(0,H507+Observaciones!$F507-F508-Constantes!$D$13)</f>
        <v>0</v>
      </c>
      <c r="H508" s="79">
        <f>H507+Observaciones!$F507-F508-E508-G508-I507</f>
        <v>7.5000000229931292</v>
      </c>
      <c r="I508" s="79">
        <f>MAX(0,(H508-Constantes!$D$14)*(1-EXP(-Constantes!$D$22)))</f>
        <v>7.8323038932212815E-10</v>
      </c>
      <c r="J508" s="79">
        <f t="shared" si="63"/>
        <v>112.04603635124219</v>
      </c>
      <c r="K508" s="79">
        <f>MAX(0,(J508-Constantes!$D$13)*(1-EXP(-Constantes!$D$23)))</f>
        <v>0.67540042256266319</v>
      </c>
      <c r="L508" s="79">
        <f t="shared" si="64"/>
        <v>0.67540042334589356</v>
      </c>
      <c r="M508" s="79">
        <f>0.0526*F508*Observaciones!$F507^1.218</f>
        <v>0</v>
      </c>
      <c r="N508" s="79">
        <f>M508*Constantes!$D$29</f>
        <v>0</v>
      </c>
      <c r="O508" s="79">
        <f t="shared" si="65"/>
        <v>0</v>
      </c>
      <c r="P508" s="16"/>
      <c r="Q508" s="78">
        <v>502</v>
      </c>
      <c r="R508" s="136">
        <f>ETo!$I507*((1-Constantes!$E$19)*ETo!$K507+ETo!$L507)</f>
        <v>2.9660967639594245</v>
      </c>
      <c r="S508" s="79">
        <f>MIN(R508*Constantes!$E$17,0.8*(V507+Observaciones!$F507-T508-U508-Constantes!$D$14))</f>
        <v>1.1085160878110401E-7</v>
      </c>
      <c r="T508" s="79">
        <f>IF(Observaciones!$F507&gt;0.05*Constantes!$E$18,((Observaciones!$F507-0.05*Constantes!$E$18)^2)/(Observaciones!$F507+0.95*Constantes!$E$18),0)</f>
        <v>0</v>
      </c>
      <c r="U508" s="79">
        <f>MAX(0,V507+Observaciones!$F507-T508-Constantes!$D$13)</f>
        <v>0</v>
      </c>
      <c r="V508" s="79">
        <f>V507+Observaciones!$F507-T508-S508-U508-W507</f>
        <v>7.5000000229928867</v>
      </c>
      <c r="W508" s="79">
        <f>MAX(0,(V508-Constantes!$D$14)*(1-EXP(-Constantes!$D$22)))</f>
        <v>7.8322212981153846E-10</v>
      </c>
      <c r="X508" s="79">
        <f t="shared" si="66"/>
        <v>118.09904039002751</v>
      </c>
      <c r="Y508" s="79">
        <f>MAX(0,(X508-Constantes!$D$13)*(1-EXP(-Constantes!$D$23)))</f>
        <v>0.7350421130700534</v>
      </c>
      <c r="Z508" s="79">
        <f t="shared" si="67"/>
        <v>0.73504211385327556</v>
      </c>
      <c r="AA508" s="79">
        <f>0.0526*T508*Observaciones!$F507^1.218</f>
        <v>0</v>
      </c>
      <c r="AB508" s="79">
        <f>AA508*Constantes!$E$29</f>
        <v>0</v>
      </c>
      <c r="AC508" s="79">
        <f t="shared" si="68"/>
        <v>0</v>
      </c>
      <c r="AD508" s="16"/>
      <c r="AE508" s="78">
        <v>502</v>
      </c>
      <c r="AF508" s="136">
        <f>ETo!$I507*((1-Constantes!$F$19)*ETo!$K507+ETo!$L507)</f>
        <v>2.9257355880749163</v>
      </c>
      <c r="AG508" s="79">
        <f>MIN(AF508*Constantes!$F$17,0.8*(AJ507+Observaciones!$F507-AH508-AI508-Constantes!$D$14))</f>
        <v>1.1085176154779219E-7</v>
      </c>
      <c r="AH508" s="79">
        <f>IF(Observaciones!$F507&gt;0.05*Constantes!$F$18,((Observaciones!$F507-0.05*Constantes!$F$18)^2)/(Observaciones!$F507+0.95*Constantes!$F$18),0)</f>
        <v>0</v>
      </c>
      <c r="AI508" s="79">
        <f>MAX(0,AJ507+Observaciones!$F507-AH508-Constantes!$D$13)</f>
        <v>0</v>
      </c>
      <c r="AJ508" s="79">
        <f>AJ507+Observaciones!$F507-AH508-AG508-AI508-AK507</f>
        <v>7.5000000229929178</v>
      </c>
      <c r="AK508" s="79">
        <f>MAX(0,(AJ508-Constantes!$D$14)*(1-EXP(-Constantes!$D$22)))</f>
        <v>7.8322318872315258E-10</v>
      </c>
      <c r="AL508" s="79">
        <f t="shared" si="69"/>
        <v>119.14002348577269</v>
      </c>
      <c r="AM508" s="79">
        <f>MAX(0,(AL508-Constantes!$D$13)*(1-EXP(-Constantes!$D$23)))</f>
        <v>0.7452991674552869</v>
      </c>
      <c r="AN508" s="79">
        <f t="shared" si="70"/>
        <v>0.74529916823851006</v>
      </c>
      <c r="AO508" s="79">
        <f>0.0526*AH508*Observaciones!$F507^1.218</f>
        <v>0</v>
      </c>
      <c r="AP508" s="79">
        <f>AO508*Constantes!$F$29</f>
        <v>0</v>
      </c>
      <c r="AQ508" s="79">
        <f t="shared" si="71"/>
        <v>0</v>
      </c>
      <c r="AR508" s="16"/>
      <c r="AS508" s="78">
        <v>502</v>
      </c>
      <c r="AT508" s="79">
        <f>0.0526*Observaciones!$F507^2.218</f>
        <v>0</v>
      </c>
      <c r="AU508" s="79">
        <f>IF(Observaciones!$F507&gt;0.05*$AY$7,((Observaciones!$F507-0.05*$AY$7)^2)/(Observaciones!$F507+0.95*$AY$7),0)</f>
        <v>0</v>
      </c>
      <c r="AV508" s="79">
        <f>0.0526*AU508*Observaciones!$F507^1.218</f>
        <v>0</v>
      </c>
      <c r="AW508" s="30"/>
      <c r="AX508" s="30"/>
      <c r="AY508" s="110"/>
      <c r="AZ508" s="41"/>
    </row>
    <row r="509" spans="2:52" s="3" customFormat="1" x14ac:dyDescent="0.3">
      <c r="B509" s="40"/>
      <c r="C509" s="78">
        <v>503</v>
      </c>
      <c r="D509" s="136">
        <f>ETo!$I508*((1-Constantes!$D$19)*ETo!$K508+ETo!$L508)</f>
        <v>2.6911551193161491</v>
      </c>
      <c r="E509" s="79">
        <f>MIN(D509*Constantes!$D$17,0.8*(H508+Observaciones!$F508-F509-G509-Constantes!$D$14))</f>
        <v>1.8394503342733516E-8</v>
      </c>
      <c r="F509" s="79">
        <f>IF(Observaciones!$F508&gt;0.05*Constantes!$D$18,((Observaciones!$F508-0.05*Constantes!$D$18)^2)/(Observaciones!$F508+0.95*Constantes!$D$18),0)</f>
        <v>0</v>
      </c>
      <c r="G509" s="79">
        <f>MAX(0,H508+Observaciones!$F508-F509-Constantes!$D$13)</f>
        <v>0</v>
      </c>
      <c r="H509" s="79">
        <f>H508+Observaciones!$F508-F509-E509-G509-I508</f>
        <v>7.5000000038153951</v>
      </c>
      <c r="I509" s="79">
        <f>MAX(0,(H509-Constantes!$D$14)*(1-EXP(-Constantes!$D$22)))</f>
        <v>1.2996636408156426E-10</v>
      </c>
      <c r="J509" s="79">
        <f t="shared" si="63"/>
        <v>111.37063592867953</v>
      </c>
      <c r="K509" s="79">
        <f>MAX(0,(J509-Constantes!$D$13)*(1-EXP(-Constantes!$D$23)))</f>
        <v>0.66874554133130582</v>
      </c>
      <c r="L509" s="79">
        <f t="shared" si="64"/>
        <v>0.66874554146127219</v>
      </c>
      <c r="M509" s="79">
        <f>0.0526*F509*Observaciones!$F508^1.218</f>
        <v>0</v>
      </c>
      <c r="N509" s="79">
        <f>M509*Constantes!$D$29</f>
        <v>0</v>
      </c>
      <c r="O509" s="79">
        <f t="shared" si="65"/>
        <v>0</v>
      </c>
      <c r="P509" s="16"/>
      <c r="Q509" s="78">
        <v>503</v>
      </c>
      <c r="R509" s="136">
        <f>ETo!$I508*((1-Constantes!$E$19)*ETo!$K508+ETo!$L508)</f>
        <v>2.974761327883968</v>
      </c>
      <c r="S509" s="79">
        <f>MIN(R509*Constantes!$E$17,0.8*(V508+Observaciones!$F508-T509-U509-Constantes!$D$14))</f>
        <v>1.8394309364566655E-8</v>
      </c>
      <c r="T509" s="79">
        <f>IF(Observaciones!$F508&gt;0.05*Constantes!$E$18,((Observaciones!$F508-0.05*Constantes!$E$18)^2)/(Observaciones!$F508+0.95*Constantes!$E$18),0)</f>
        <v>0</v>
      </c>
      <c r="U509" s="79">
        <f>MAX(0,V508+Observaciones!$F508-T509-Constantes!$D$13)</f>
        <v>0</v>
      </c>
      <c r="V509" s="79">
        <f>V508+Observaciones!$F508-T509-S509-U509-W508</f>
        <v>7.5000000038153551</v>
      </c>
      <c r="W509" s="79">
        <f>MAX(0,(V509-Constantes!$D$14)*(1-EXP(-Constantes!$D$22)))</f>
        <v>1.2996500262377474E-10</v>
      </c>
      <c r="X509" s="79">
        <f t="shared" si="66"/>
        <v>117.36399827695746</v>
      </c>
      <c r="Y509" s="79">
        <f>MAX(0,(X509-Constantes!$D$13)*(1-EXP(-Constantes!$D$23)))</f>
        <v>0.72779956805658286</v>
      </c>
      <c r="Z509" s="79">
        <f t="shared" si="67"/>
        <v>0.7277995681865479</v>
      </c>
      <c r="AA509" s="79">
        <f>0.0526*T509*Observaciones!$F508^1.218</f>
        <v>0</v>
      </c>
      <c r="AB509" s="79">
        <f>AA509*Constantes!$E$29</f>
        <v>0</v>
      </c>
      <c r="AC509" s="79">
        <f t="shared" si="68"/>
        <v>0</v>
      </c>
      <c r="AD509" s="16"/>
      <c r="AE509" s="78">
        <v>503</v>
      </c>
      <c r="AF509" s="136">
        <f>ETo!$I508*((1-Constantes!$F$19)*ETo!$K508+ETo!$L508)</f>
        <v>2.9342461552314227</v>
      </c>
      <c r="AG509" s="79">
        <f>MIN(AF509*Constantes!$F$17,0.8*(AJ508+Observaciones!$F508-AH509-AI509-Constantes!$D$14))</f>
        <v>1.8394334233562406E-8</v>
      </c>
      <c r="AH509" s="79">
        <f>IF(Observaciones!$F508&gt;0.05*Constantes!$F$18,((Observaciones!$F508-0.05*Constantes!$F$18)^2)/(Observaciones!$F508+0.95*Constantes!$F$18),0)</f>
        <v>0</v>
      </c>
      <c r="AI509" s="79">
        <f>MAX(0,AJ508+Observaciones!$F508-AH509-Constantes!$D$13)</f>
        <v>0</v>
      </c>
      <c r="AJ509" s="79">
        <f>AJ508+Observaciones!$F508-AH509-AG509-AI509-AK508</f>
        <v>7.5000000038153605</v>
      </c>
      <c r="AK509" s="79">
        <f>MAX(0,(AJ509-Constantes!$D$14)*(1-EXP(-Constantes!$D$22)))</f>
        <v>1.2996518415148001E-10</v>
      </c>
      <c r="AL509" s="79">
        <f t="shared" si="69"/>
        <v>118.3947243183174</v>
      </c>
      <c r="AM509" s="79">
        <f>MAX(0,(AL509-Constantes!$D$13)*(1-EXP(-Constantes!$D$23)))</f>
        <v>0.73795555724191852</v>
      </c>
      <c r="AN509" s="79">
        <f t="shared" si="70"/>
        <v>0.73795555737188367</v>
      </c>
      <c r="AO509" s="79">
        <f>0.0526*AH509*Observaciones!$F508^1.218</f>
        <v>0</v>
      </c>
      <c r="AP509" s="79">
        <f>AO509*Constantes!$F$29</f>
        <v>0</v>
      </c>
      <c r="AQ509" s="79">
        <f t="shared" si="71"/>
        <v>0</v>
      </c>
      <c r="AR509" s="16"/>
      <c r="AS509" s="78">
        <v>503</v>
      </c>
      <c r="AT509" s="79">
        <f>0.0526*Observaciones!$F508^2.218</f>
        <v>0</v>
      </c>
      <c r="AU509" s="79">
        <f>IF(Observaciones!$F508&gt;0.05*$AY$7,((Observaciones!$F508-0.05*$AY$7)^2)/(Observaciones!$F508+0.95*$AY$7),0)</f>
        <v>0</v>
      </c>
      <c r="AV509" s="79">
        <f>0.0526*AU509*Observaciones!$F508^1.218</f>
        <v>0</v>
      </c>
      <c r="AW509" s="30"/>
      <c r="AX509" s="30"/>
      <c r="AY509" s="110"/>
      <c r="AZ509" s="41"/>
    </row>
    <row r="510" spans="2:52" s="3" customFormat="1" x14ac:dyDescent="0.3">
      <c r="B510" s="40"/>
      <c r="C510" s="78">
        <v>504</v>
      </c>
      <c r="D510" s="136">
        <f>ETo!$I509*((1-Constantes!$D$19)*ETo!$K509+ETo!$L509)</f>
        <v>2.6164017803611714</v>
      </c>
      <c r="E510" s="79">
        <f>MIN(D510*Constantes!$D$17,0.8*(H509+Observaciones!$F509-F510-G510-Constantes!$D$14))</f>
        <v>3.052316088769658E-9</v>
      </c>
      <c r="F510" s="79">
        <f>IF(Observaciones!$F509&gt;0.05*Constantes!$D$18,((Observaciones!$F509-0.05*Constantes!$D$18)^2)/(Observaciones!$F509+0.95*Constantes!$D$18),0)</f>
        <v>0</v>
      </c>
      <c r="G510" s="79">
        <f>MAX(0,H509+Observaciones!$F509-F510-Constantes!$D$13)</f>
        <v>0</v>
      </c>
      <c r="H510" s="79">
        <f>H509+Observaciones!$F509-F510-E510-G510-I509</f>
        <v>7.5000000006331131</v>
      </c>
      <c r="I510" s="79">
        <f>MAX(0,(H510-Constantes!$D$14)*(1-EXP(-Constantes!$D$22)))</f>
        <v>2.1566156987459193E-11</v>
      </c>
      <c r="J510" s="79">
        <f t="shared" si="63"/>
        <v>110.70189038734823</v>
      </c>
      <c r="K510" s="79">
        <f>MAX(0,(J510-Constantes!$D$13)*(1-EXP(-Constantes!$D$23)))</f>
        <v>0.66215623222979014</v>
      </c>
      <c r="L510" s="79">
        <f t="shared" si="64"/>
        <v>0.66215623225135634</v>
      </c>
      <c r="M510" s="79">
        <f>0.0526*F510*Observaciones!$F509^1.218</f>
        <v>0</v>
      </c>
      <c r="N510" s="79">
        <f>M510*Constantes!$D$29</f>
        <v>0</v>
      </c>
      <c r="O510" s="79">
        <f t="shared" si="65"/>
        <v>0</v>
      </c>
      <c r="P510" s="16"/>
      <c r="Q510" s="78">
        <v>504</v>
      </c>
      <c r="R510" s="136">
        <f>ETo!$I509*((1-Constantes!$E$19)*ETo!$K509+ETo!$L509)</f>
        <v>2.8932732834692665</v>
      </c>
      <c r="S510" s="79">
        <f>MIN(R510*Constantes!$E$17,0.8*(V509+Observaciones!$F509-T510-U510-Constantes!$D$14))</f>
        <v>3.0522841143465488E-9</v>
      </c>
      <c r="T510" s="79">
        <f>IF(Observaciones!$F509&gt;0.05*Constantes!$E$18,((Observaciones!$F509-0.05*Constantes!$E$18)^2)/(Observaciones!$F509+0.95*Constantes!$E$18),0)</f>
        <v>0</v>
      </c>
      <c r="U510" s="79">
        <f>MAX(0,V509+Observaciones!$F509-T510-Constantes!$D$13)</f>
        <v>0</v>
      </c>
      <c r="V510" s="79">
        <f>V509+Observaciones!$F509-T510-S510-U510-W509</f>
        <v>7.500000000633106</v>
      </c>
      <c r="W510" s="79">
        <f>MAX(0,(V510-Constantes!$D$14)*(1-EXP(-Constantes!$D$22)))</f>
        <v>2.1565914950518835E-11</v>
      </c>
      <c r="X510" s="79">
        <f t="shared" si="66"/>
        <v>116.63619870890088</v>
      </c>
      <c r="Y510" s="79">
        <f>MAX(0,(X510-Constantes!$D$13)*(1-EXP(-Constantes!$D$23)))</f>
        <v>0.72062838556416975</v>
      </c>
      <c r="Z510" s="79">
        <f t="shared" si="67"/>
        <v>0.72062838558573561</v>
      </c>
      <c r="AA510" s="79">
        <f>0.0526*T510*Observaciones!$F509^1.218</f>
        <v>0</v>
      </c>
      <c r="AB510" s="79">
        <f>AA510*Constantes!$E$29</f>
        <v>0</v>
      </c>
      <c r="AC510" s="79">
        <f t="shared" si="68"/>
        <v>0</v>
      </c>
      <c r="AD510" s="16"/>
      <c r="AE510" s="78">
        <v>504</v>
      </c>
      <c r="AF510" s="136">
        <f>ETo!$I509*((1-Constantes!$F$19)*ETo!$K509+ETo!$L509)</f>
        <v>2.8537202115966815</v>
      </c>
      <c r="AG510" s="79">
        <f>MIN(AF510*Constantes!$F$17,0.8*(AJ509+Observaciones!$F509-AH510-AI510-Constantes!$D$14))</f>
        <v>3.0522883776029632E-9</v>
      </c>
      <c r="AH510" s="79">
        <f>IF(Observaciones!$F509&gt;0.05*Constantes!$F$18,((Observaciones!$F509-0.05*Constantes!$F$18)^2)/(Observaciones!$F509+0.95*Constantes!$F$18),0)</f>
        <v>0</v>
      </c>
      <c r="AI510" s="79">
        <f>MAX(0,AJ509+Observaciones!$F509-AH510-Constantes!$D$13)</f>
        <v>0</v>
      </c>
      <c r="AJ510" s="79">
        <f>AJ509+Observaciones!$F509-AH510-AG510-AI510-AK509</f>
        <v>7.5000000006331069</v>
      </c>
      <c r="AK510" s="79">
        <f>MAX(0,(AJ510-Constantes!$D$14)*(1-EXP(-Constantes!$D$22)))</f>
        <v>2.1565945205136379E-11</v>
      </c>
      <c r="AL510" s="79">
        <f t="shared" si="69"/>
        <v>117.65676876107548</v>
      </c>
      <c r="AM510" s="79">
        <f>MAX(0,(AL510-Constantes!$D$13)*(1-EXP(-Constantes!$D$23)))</f>
        <v>0.73068430536909412</v>
      </c>
      <c r="AN510" s="79">
        <f t="shared" si="70"/>
        <v>0.73068430539066009</v>
      </c>
      <c r="AO510" s="79">
        <f>0.0526*AH510*Observaciones!$F509^1.218</f>
        <v>0</v>
      </c>
      <c r="AP510" s="79">
        <f>AO510*Constantes!$F$29</f>
        <v>0</v>
      </c>
      <c r="AQ510" s="79">
        <f t="shared" si="71"/>
        <v>0</v>
      </c>
      <c r="AR510" s="16"/>
      <c r="AS510" s="78">
        <v>504</v>
      </c>
      <c r="AT510" s="79">
        <f>0.0526*Observaciones!$F509^2.218</f>
        <v>0</v>
      </c>
      <c r="AU510" s="79">
        <f>IF(Observaciones!$F509&gt;0.05*$AY$7,((Observaciones!$F509-0.05*$AY$7)^2)/(Observaciones!$F509+0.95*$AY$7),0)</f>
        <v>0</v>
      </c>
      <c r="AV510" s="79">
        <f>0.0526*AU510*Observaciones!$F509^1.218</f>
        <v>0</v>
      </c>
      <c r="AW510" s="30"/>
      <c r="AX510" s="30"/>
      <c r="AY510" s="110"/>
      <c r="AZ510" s="41"/>
    </row>
    <row r="511" spans="2:52" s="3" customFormat="1" x14ac:dyDescent="0.3">
      <c r="B511" s="40"/>
      <c r="C511" s="78">
        <v>505</v>
      </c>
      <c r="D511" s="136">
        <f>ETo!$I510*((1-Constantes!$D$19)*ETo!$K510+ETo!$L510)</f>
        <v>2.6883701706147631</v>
      </c>
      <c r="E511" s="79">
        <f>MIN(D511*Constantes!$D$17,0.8*(H510+Observaciones!$F510-F511-G511-Constantes!$D$14))</f>
        <v>5.0649049398998611E-10</v>
      </c>
      <c r="F511" s="79">
        <f>IF(Observaciones!$F510&gt;0.05*Constantes!$D$18,((Observaciones!$F510-0.05*Constantes!$D$18)^2)/(Observaciones!$F510+0.95*Constantes!$D$18),0)</f>
        <v>0</v>
      </c>
      <c r="G511" s="79">
        <f>MAX(0,H510+Observaciones!$F510-F511-Constantes!$D$13)</f>
        <v>0</v>
      </c>
      <c r="H511" s="79">
        <f>H510+Observaciones!$F510-F511-E511-G511-I510</f>
        <v>7.5000000001050564</v>
      </c>
      <c r="I511" s="79">
        <f>MAX(0,(H511-Constantes!$D$14)*(1-EXP(-Constantes!$D$22)))</f>
        <v>3.5786069270415836E-12</v>
      </c>
      <c r="J511" s="79">
        <f t="shared" si="63"/>
        <v>110.03973415511844</v>
      </c>
      <c r="K511" s="79">
        <f>MAX(0,(J511-Constantes!$D$13)*(1-EXP(-Constantes!$D$23)))</f>
        <v>0.65563184916030293</v>
      </c>
      <c r="L511" s="79">
        <f t="shared" si="64"/>
        <v>0.65563184916388151</v>
      </c>
      <c r="M511" s="79">
        <f>0.0526*F511*Observaciones!$F510^1.218</f>
        <v>0</v>
      </c>
      <c r="N511" s="79">
        <f>M511*Constantes!$D$29</f>
        <v>0</v>
      </c>
      <c r="O511" s="79">
        <f t="shared" si="65"/>
        <v>0</v>
      </c>
      <c r="P511" s="16"/>
      <c r="Q511" s="78">
        <v>505</v>
      </c>
      <c r="R511" s="136">
        <f>ETo!$I510*((1-Constantes!$E$19)*ETo!$K510+ETo!$L510)</f>
        <v>2.9724052330340944</v>
      </c>
      <c r="S511" s="79">
        <f>MIN(R511*Constantes!$E$17,0.8*(V510+Observaciones!$F510-T511-U511-Constantes!$D$14))</f>
        <v>5.0648480964810012E-10</v>
      </c>
      <c r="T511" s="79">
        <f>IF(Observaciones!$F510&gt;0.05*Constantes!$E$18,((Observaciones!$F510-0.05*Constantes!$E$18)^2)/(Observaciones!$F510+0.95*Constantes!$E$18),0)</f>
        <v>0</v>
      </c>
      <c r="U511" s="79">
        <f>MAX(0,V510+Observaciones!$F510-T511-Constantes!$D$13)</f>
        <v>0</v>
      </c>
      <c r="V511" s="79">
        <f>V510+Observaciones!$F510-T511-S511-U511-W510</f>
        <v>7.5000000001050555</v>
      </c>
      <c r="W511" s="79">
        <f>MAX(0,(V511-Constantes!$D$14)*(1-EXP(-Constantes!$D$22)))</f>
        <v>3.5785766724240388E-12</v>
      </c>
      <c r="X511" s="79">
        <f t="shared" si="66"/>
        <v>115.91557032333671</v>
      </c>
      <c r="Y511" s="79">
        <f>MAX(0,(X511-Constantes!$D$13)*(1-EXP(-Constantes!$D$23)))</f>
        <v>0.71352786244089694</v>
      </c>
      <c r="Z511" s="79">
        <f t="shared" si="67"/>
        <v>0.71352786244447552</v>
      </c>
      <c r="AA511" s="79">
        <f>0.0526*T511*Observaciones!$F510^1.218</f>
        <v>0</v>
      </c>
      <c r="AB511" s="79">
        <f>AA511*Constantes!$E$29</f>
        <v>0</v>
      </c>
      <c r="AC511" s="79">
        <f t="shared" si="68"/>
        <v>0</v>
      </c>
      <c r="AD511" s="16"/>
      <c r="AE511" s="78">
        <v>505</v>
      </c>
      <c r="AF511" s="136">
        <f>ETo!$I510*((1-Constantes!$F$19)*ETo!$K510+ETo!$L510)</f>
        <v>2.9318287955456177</v>
      </c>
      <c r="AG511" s="79">
        <f>MIN(AF511*Constantes!$F$17,0.8*(AJ510+Observaciones!$F510-AH511-AI511-Constantes!$D$14))</f>
        <v>5.0648552019083581E-10</v>
      </c>
      <c r="AH511" s="79">
        <f>IF(Observaciones!$F510&gt;0.05*Constantes!$F$18,((Observaciones!$F510-0.05*Constantes!$F$18)^2)/(Observaciones!$F510+0.95*Constantes!$F$18),0)</f>
        <v>0</v>
      </c>
      <c r="AI511" s="79">
        <f>MAX(0,AJ510+Observaciones!$F510-AH511-Constantes!$D$13)</f>
        <v>0</v>
      </c>
      <c r="AJ511" s="79">
        <f>AJ510+Observaciones!$F510-AH511-AG511-AI511-AK510</f>
        <v>7.5000000001050555</v>
      </c>
      <c r="AK511" s="79">
        <f>MAX(0,(AJ511-Constantes!$D$14)*(1-EXP(-Constantes!$D$22)))</f>
        <v>3.5785766724240388E-12</v>
      </c>
      <c r="AL511" s="79">
        <f t="shared" si="69"/>
        <v>116.92608445570639</v>
      </c>
      <c r="AM511" s="79">
        <f>MAX(0,(AL511-Constantes!$D$13)*(1-EXP(-Constantes!$D$23)))</f>
        <v>0.72348469887285005</v>
      </c>
      <c r="AN511" s="79">
        <f t="shared" si="70"/>
        <v>0.72348469887642863</v>
      </c>
      <c r="AO511" s="79">
        <f>0.0526*AH511*Observaciones!$F510^1.218</f>
        <v>0</v>
      </c>
      <c r="AP511" s="79">
        <f>AO511*Constantes!$F$29</f>
        <v>0</v>
      </c>
      <c r="AQ511" s="79">
        <f t="shared" si="71"/>
        <v>0</v>
      </c>
      <c r="AR511" s="16"/>
      <c r="AS511" s="78">
        <v>505</v>
      </c>
      <c r="AT511" s="79">
        <f>0.0526*Observaciones!$F510^2.218</f>
        <v>0</v>
      </c>
      <c r="AU511" s="79">
        <f>IF(Observaciones!$F510&gt;0.05*$AY$7,((Observaciones!$F510-0.05*$AY$7)^2)/(Observaciones!$F510+0.95*$AY$7),0)</f>
        <v>0</v>
      </c>
      <c r="AV511" s="79">
        <f>0.0526*AU511*Observaciones!$F510^1.218</f>
        <v>0</v>
      </c>
      <c r="AW511" s="30"/>
      <c r="AX511" s="30"/>
      <c r="AY511" s="110"/>
      <c r="AZ511" s="41"/>
    </row>
    <row r="512" spans="2:52" s="3" customFormat="1" x14ac:dyDescent="0.3">
      <c r="B512" s="40"/>
      <c r="C512" s="78">
        <v>506</v>
      </c>
      <c r="D512" s="136">
        <f>ETo!$I511*((1-Constantes!$D$19)*ETo!$K511+ETo!$L511)</f>
        <v>2.6964479912679318</v>
      </c>
      <c r="E512" s="79">
        <f>MIN(D512*Constantes!$D$17,0.8*(H511+Observaciones!$F511-F512-G512-Constantes!$D$14))</f>
        <v>8.4045126413911938E-11</v>
      </c>
      <c r="F512" s="79">
        <f>IF(Observaciones!$F511&gt;0.05*Constantes!$D$18,((Observaciones!$F511-0.05*Constantes!$D$18)^2)/(Observaciones!$F511+0.95*Constantes!$D$18),0)</f>
        <v>0</v>
      </c>
      <c r="G512" s="79">
        <f>MAX(0,H511+Observaciones!$F511-F512-Constantes!$D$13)</f>
        <v>0</v>
      </c>
      <c r="H512" s="79">
        <f>H511+Observaciones!$F511-F512-E512-G512-I511</f>
        <v>7.5000000000174332</v>
      </c>
      <c r="I512" s="79">
        <f>MAX(0,(H512-Constantes!$D$14)*(1-EXP(-Constantes!$D$22)))</f>
        <v>5.9383763316767584E-13</v>
      </c>
      <c r="J512" s="79">
        <f t="shared" si="63"/>
        <v>109.38410230595814</v>
      </c>
      <c r="K512" s="79">
        <f>MAX(0,(J512-Constantes!$D$13)*(1-EXP(-Constantes!$D$23)))</f>
        <v>0.64917175239118641</v>
      </c>
      <c r="L512" s="79">
        <f t="shared" si="64"/>
        <v>0.64917175239178027</v>
      </c>
      <c r="M512" s="79">
        <f>0.0526*F512*Observaciones!$F511^1.218</f>
        <v>0</v>
      </c>
      <c r="N512" s="79">
        <f>M512*Constantes!$D$29</f>
        <v>0</v>
      </c>
      <c r="O512" s="79">
        <f t="shared" si="65"/>
        <v>0</v>
      </c>
      <c r="P512" s="16"/>
      <c r="Q512" s="78">
        <v>506</v>
      </c>
      <c r="R512" s="136">
        <f>ETo!$I511*((1-Constantes!$E$19)*ETo!$K511+ETo!$L511)</f>
        <v>2.9815476505174394</v>
      </c>
      <c r="S512" s="79">
        <f>MIN(R512*Constantes!$E$17,0.8*(V511+Observaciones!$F511-T512-U512-Constantes!$D$14))</f>
        <v>8.4044415871176175E-11</v>
      </c>
      <c r="T512" s="79">
        <f>IF(Observaciones!$F511&gt;0.05*Constantes!$E$18,((Observaciones!$F511-0.05*Constantes!$E$18)^2)/(Observaciones!$F511+0.95*Constantes!$E$18),0)</f>
        <v>0</v>
      </c>
      <c r="U512" s="79">
        <f>MAX(0,V511+Observaciones!$F511-T512-Constantes!$D$13)</f>
        <v>0</v>
      </c>
      <c r="V512" s="79">
        <f>V511+Observaciones!$F511-T512-S512-U512-W511</f>
        <v>7.5000000000174323</v>
      </c>
      <c r="W512" s="79">
        <f>MAX(0,(V512-Constantes!$D$14)*(1-EXP(-Constantes!$D$22)))</f>
        <v>5.9380737855013112E-13</v>
      </c>
      <c r="X512" s="79">
        <f t="shared" si="66"/>
        <v>115.20204246089581</v>
      </c>
      <c r="Y512" s="79">
        <f>MAX(0,(X512-Constantes!$D$13)*(1-EXP(-Constantes!$D$23)))</f>
        <v>0.70649730246317066</v>
      </c>
      <c r="Z512" s="79">
        <f t="shared" si="67"/>
        <v>0.70649730246376452</v>
      </c>
      <c r="AA512" s="79">
        <f>0.0526*T512*Observaciones!$F511^1.218</f>
        <v>0</v>
      </c>
      <c r="AB512" s="79">
        <f>AA512*Constantes!$E$29</f>
        <v>0</v>
      </c>
      <c r="AC512" s="79">
        <f t="shared" si="68"/>
        <v>0</v>
      </c>
      <c r="AD512" s="16"/>
      <c r="AE512" s="78">
        <v>506</v>
      </c>
      <c r="AF512" s="136">
        <f>ETo!$I511*((1-Constantes!$F$19)*ETo!$K511+ETo!$L511)</f>
        <v>2.9408191277675093</v>
      </c>
      <c r="AG512" s="79">
        <f>MIN(AF512*Constantes!$F$17,0.8*(AJ511+Observaciones!$F511-AH512-AI512-Constantes!$D$14))</f>
        <v>8.4044415871176175E-11</v>
      </c>
      <c r="AH512" s="79">
        <f>IF(Observaciones!$F511&gt;0.05*Constantes!$F$18,((Observaciones!$F511-0.05*Constantes!$F$18)^2)/(Observaciones!$F511+0.95*Constantes!$F$18),0)</f>
        <v>0</v>
      </c>
      <c r="AI512" s="79">
        <f>MAX(0,AJ511+Observaciones!$F511-AH512-Constantes!$D$13)</f>
        <v>0</v>
      </c>
      <c r="AJ512" s="79">
        <f>AJ511+Observaciones!$F511-AH512-AG512-AI512-AK511</f>
        <v>7.5000000000174323</v>
      </c>
      <c r="AK512" s="79">
        <f>MAX(0,(AJ512-Constantes!$D$14)*(1-EXP(-Constantes!$D$22)))</f>
        <v>5.9380737855013112E-13</v>
      </c>
      <c r="AL512" s="79">
        <f t="shared" si="69"/>
        <v>116.20259975683354</v>
      </c>
      <c r="AM512" s="79">
        <f>MAX(0,(AL512-Constantes!$D$13)*(1-EXP(-Constantes!$D$23)))</f>
        <v>0.71635603181422591</v>
      </c>
      <c r="AN512" s="79">
        <f t="shared" si="70"/>
        <v>0.71635603181481977</v>
      </c>
      <c r="AO512" s="79">
        <f>0.0526*AH512*Observaciones!$F511^1.218</f>
        <v>0</v>
      </c>
      <c r="AP512" s="79">
        <f>AO512*Constantes!$F$29</f>
        <v>0</v>
      </c>
      <c r="AQ512" s="79">
        <f t="shared" si="71"/>
        <v>0</v>
      </c>
      <c r="AR512" s="16"/>
      <c r="AS512" s="78">
        <v>506</v>
      </c>
      <c r="AT512" s="79">
        <f>0.0526*Observaciones!$F511^2.218</f>
        <v>0</v>
      </c>
      <c r="AU512" s="79">
        <f>IF(Observaciones!$F511&gt;0.05*$AY$7,((Observaciones!$F511-0.05*$AY$7)^2)/(Observaciones!$F511+0.95*$AY$7),0)</f>
        <v>0</v>
      </c>
      <c r="AV512" s="79">
        <f>0.0526*AU512*Observaciones!$F511^1.218</f>
        <v>0</v>
      </c>
      <c r="AW512" s="30"/>
      <c r="AX512" s="30"/>
      <c r="AY512" s="110"/>
      <c r="AZ512" s="41"/>
    </row>
    <row r="513" spans="2:52" s="3" customFormat="1" x14ac:dyDescent="0.3">
      <c r="B513" s="40"/>
      <c r="C513" s="78">
        <v>507</v>
      </c>
      <c r="D513" s="136">
        <f>ETo!$I512*((1-Constantes!$D$19)*ETo!$K512+ETo!$L512)</f>
        <v>2.6287868546013091</v>
      </c>
      <c r="E513" s="79">
        <f>MIN(D513*Constantes!$D$17,0.8*(H512+Observaciones!$F512-F513-G513-Constantes!$D$14))</f>
        <v>1.3946532817499248E-11</v>
      </c>
      <c r="F513" s="79">
        <f>IF(Observaciones!$F512&gt;0.05*Constantes!$D$18,((Observaciones!$F512-0.05*Constantes!$D$18)^2)/(Observaciones!$F512+0.95*Constantes!$D$18),0)</f>
        <v>0</v>
      </c>
      <c r="G513" s="79">
        <f>MAX(0,H512+Observaciones!$F512-F513-Constantes!$D$13)</f>
        <v>0</v>
      </c>
      <c r="H513" s="79">
        <f>H512+Observaciones!$F512-F513-E513-G513-I512</f>
        <v>7.5000000000028928</v>
      </c>
      <c r="I513" s="79">
        <f>MAX(0,(H513-Constantes!$D$14)*(1-EXP(-Constantes!$D$22)))</f>
        <v>9.8539289343138386E-14</v>
      </c>
      <c r="J513" s="79">
        <f t="shared" si="63"/>
        <v>108.73493055356695</v>
      </c>
      <c r="K513" s="79">
        <f>MAX(0,(J513-Constantes!$D$13)*(1-EXP(-Constantes!$D$23)))</f>
        <v>0.64277530849421105</v>
      </c>
      <c r="L513" s="79">
        <f t="shared" si="64"/>
        <v>0.64277530849430964</v>
      </c>
      <c r="M513" s="79">
        <f>0.0526*F513*Observaciones!$F512^1.218</f>
        <v>0</v>
      </c>
      <c r="N513" s="79">
        <f>M513*Constantes!$D$29</f>
        <v>0</v>
      </c>
      <c r="O513" s="79">
        <f t="shared" si="65"/>
        <v>0</v>
      </c>
      <c r="P513" s="16"/>
      <c r="Q513" s="78">
        <v>507</v>
      </c>
      <c r="R513" s="136">
        <f>ETo!$I512*((1-Constantes!$E$19)*ETo!$K512+ETo!$L512)</f>
        <v>2.9079257788733326</v>
      </c>
      <c r="S513" s="79">
        <f>MIN(R513*Constantes!$E$17,0.8*(V512+Observaciones!$F512-T513-U513-Constantes!$D$14))</f>
        <v>1.3945822274763487E-11</v>
      </c>
      <c r="T513" s="79">
        <f>IF(Observaciones!$F512&gt;0.05*Constantes!$E$18,((Observaciones!$F512-0.05*Constantes!$E$18)^2)/(Observaciones!$F512+0.95*Constantes!$E$18),0)</f>
        <v>0</v>
      </c>
      <c r="U513" s="79">
        <f>MAX(0,V512+Observaciones!$F512-T513-Constantes!$D$13)</f>
        <v>0</v>
      </c>
      <c r="V513" s="79">
        <f>V512+Observaciones!$F512-T513-S513-U513-W512</f>
        <v>7.5000000000028919</v>
      </c>
      <c r="W513" s="79">
        <f>MAX(0,(V513-Constantes!$D$14)*(1-EXP(-Constantes!$D$22)))</f>
        <v>9.8509034725593666E-14</v>
      </c>
      <c r="X513" s="79">
        <f t="shared" si="66"/>
        <v>114.49554515843263</v>
      </c>
      <c r="Y513" s="79">
        <f>MAX(0,(X513-Constantes!$D$13)*(1-EXP(-Constantes!$D$23)))</f>
        <v>0.69953601626745376</v>
      </c>
      <c r="Z513" s="79">
        <f t="shared" si="67"/>
        <v>0.69953601626755224</v>
      </c>
      <c r="AA513" s="79">
        <f>0.0526*T513*Observaciones!$F512^1.218</f>
        <v>0</v>
      </c>
      <c r="AB513" s="79">
        <f>AA513*Constantes!$E$29</f>
        <v>0</v>
      </c>
      <c r="AC513" s="79">
        <f t="shared" si="68"/>
        <v>0</v>
      </c>
      <c r="AD513" s="16"/>
      <c r="AE513" s="78">
        <v>507</v>
      </c>
      <c r="AF513" s="136">
        <f>ETo!$I512*((1-Constantes!$F$19)*ETo!$K512+ETo!$L512)</f>
        <v>2.8680487896916147</v>
      </c>
      <c r="AG513" s="79">
        <f>MIN(AF513*Constantes!$F$17,0.8*(AJ512+Observaciones!$F512-AH513-AI513-Constantes!$D$14))</f>
        <v>1.3945822274763487E-11</v>
      </c>
      <c r="AH513" s="79">
        <f>IF(Observaciones!$F512&gt;0.05*Constantes!$F$18,((Observaciones!$F512-0.05*Constantes!$F$18)^2)/(Observaciones!$F512+0.95*Constantes!$F$18),0)</f>
        <v>0</v>
      </c>
      <c r="AI513" s="79">
        <f>MAX(0,AJ512+Observaciones!$F512-AH513-Constantes!$D$13)</f>
        <v>0</v>
      </c>
      <c r="AJ513" s="79">
        <f>AJ512+Observaciones!$F512-AH513-AG513-AI513-AK512</f>
        <v>7.5000000000028919</v>
      </c>
      <c r="AK513" s="79">
        <f>MAX(0,(AJ513-Constantes!$D$14)*(1-EXP(-Constantes!$D$22)))</f>
        <v>9.8509034725593666E-14</v>
      </c>
      <c r="AL513" s="79">
        <f t="shared" si="69"/>
        <v>115.48624372501931</v>
      </c>
      <c r="AM513" s="79">
        <f>MAX(0,(AL513-Constantes!$D$13)*(1-EXP(-Constantes!$D$23)))</f>
        <v>0.70929760521004681</v>
      </c>
      <c r="AN513" s="79">
        <f t="shared" si="70"/>
        <v>0.70929760521014529</v>
      </c>
      <c r="AO513" s="79">
        <f>0.0526*AH513*Observaciones!$F512^1.218</f>
        <v>0</v>
      </c>
      <c r="AP513" s="79">
        <f>AO513*Constantes!$F$29</f>
        <v>0</v>
      </c>
      <c r="AQ513" s="79">
        <f t="shared" si="71"/>
        <v>0</v>
      </c>
      <c r="AR513" s="16"/>
      <c r="AS513" s="78">
        <v>507</v>
      </c>
      <c r="AT513" s="79">
        <f>0.0526*Observaciones!$F512^2.218</f>
        <v>0</v>
      </c>
      <c r="AU513" s="79">
        <f>IF(Observaciones!$F512&gt;0.05*$AY$7,((Observaciones!$F512-0.05*$AY$7)^2)/(Observaciones!$F512+0.95*$AY$7),0)</f>
        <v>0</v>
      </c>
      <c r="AV513" s="79">
        <f>0.0526*AU513*Observaciones!$F512^1.218</f>
        <v>0</v>
      </c>
      <c r="AW513" s="30"/>
      <c r="AX513" s="30"/>
      <c r="AY513" s="110"/>
      <c r="AZ513" s="41"/>
    </row>
    <row r="514" spans="2:52" s="3" customFormat="1" x14ac:dyDescent="0.3">
      <c r="B514" s="40"/>
      <c r="C514" s="78">
        <v>508</v>
      </c>
      <c r="D514" s="136">
        <f>ETo!$I513*((1-Constantes!$D$19)*ETo!$K513+ETo!$L513)</f>
        <v>2.5653362759684786</v>
      </c>
      <c r="E514" s="79">
        <f>MIN(D514*Constantes!$D$17,0.8*(H513+Observaciones!$F513-F514-G514-Constantes!$D$14))</f>
        <v>2.3142376903706466E-12</v>
      </c>
      <c r="F514" s="79">
        <f>IF(Observaciones!$F513&gt;0.05*Constantes!$D$18,((Observaciones!$F513-0.05*Constantes!$D$18)^2)/(Observaciones!$F513+0.95*Constantes!$D$18),0)</f>
        <v>0</v>
      </c>
      <c r="G514" s="79">
        <f>MAX(0,H513+Observaciones!$F513-F514-Constantes!$D$13)</f>
        <v>0</v>
      </c>
      <c r="H514" s="79">
        <f>H513+Observaciones!$F513-F514-E514-G514-I513</f>
        <v>7.5000000000004796</v>
      </c>
      <c r="I514" s="79">
        <f>MAX(0,(H514-Constantes!$D$14)*(1-EXP(-Constantes!$D$22)))</f>
        <v>1.6337493474146371E-14</v>
      </c>
      <c r="J514" s="79">
        <f t="shared" si="63"/>
        <v>108.09215524507275</v>
      </c>
      <c r="K514" s="79">
        <f>MAX(0,(J514-Constantes!$D$13)*(1-EXP(-Constantes!$D$23)))</f>
        <v>0.63644189028246689</v>
      </c>
      <c r="L514" s="79">
        <f t="shared" si="64"/>
        <v>0.63644189028248321</v>
      </c>
      <c r="M514" s="79">
        <f>0.0526*F514*Observaciones!$F513^1.218</f>
        <v>0</v>
      </c>
      <c r="N514" s="79">
        <f>M514*Constantes!$D$29</f>
        <v>0</v>
      </c>
      <c r="O514" s="79">
        <f t="shared" si="65"/>
        <v>0</v>
      </c>
      <c r="P514" s="16"/>
      <c r="Q514" s="78">
        <v>508</v>
      </c>
      <c r="R514" s="136">
        <f>ETo!$I513*((1-Constantes!$E$19)*ETo!$K513+ETo!$L513)</f>
        <v>2.8387457109821539</v>
      </c>
      <c r="S514" s="79">
        <f>MIN(R514*Constantes!$E$17,0.8*(V513+Observaciones!$F513-T514-U514-Constantes!$D$14))</f>
        <v>2.3135271476348864E-12</v>
      </c>
      <c r="T514" s="79">
        <f>IF(Observaciones!$F513&gt;0.05*Constantes!$E$18,((Observaciones!$F513-0.05*Constantes!$E$18)^2)/(Observaciones!$F513+0.95*Constantes!$E$18),0)</f>
        <v>0</v>
      </c>
      <c r="U514" s="79">
        <f>MAX(0,V513+Observaciones!$F513-T514-Constantes!$D$13)</f>
        <v>0</v>
      </c>
      <c r="V514" s="79">
        <f>V513+Observaciones!$F513-T514-S514-U514-W513</f>
        <v>7.5000000000004796</v>
      </c>
      <c r="W514" s="79">
        <f>MAX(0,(V514-Constantes!$D$14)*(1-EXP(-Constantes!$D$22)))</f>
        <v>1.6337493474146371E-14</v>
      </c>
      <c r="X514" s="79">
        <f t="shared" si="66"/>
        <v>113.79600914216518</v>
      </c>
      <c r="Y514" s="79">
        <f>MAX(0,(X514-Constantes!$D$13)*(1-EXP(-Constantes!$D$23)))</f>
        <v>0.69264332128267248</v>
      </c>
      <c r="Z514" s="79">
        <f t="shared" si="67"/>
        <v>0.6926433212826888</v>
      </c>
      <c r="AA514" s="79">
        <f>0.0526*T514*Observaciones!$F513^1.218</f>
        <v>0</v>
      </c>
      <c r="AB514" s="79">
        <f>AA514*Constantes!$E$29</f>
        <v>0</v>
      </c>
      <c r="AC514" s="79">
        <f t="shared" si="68"/>
        <v>0</v>
      </c>
      <c r="AD514" s="16"/>
      <c r="AE514" s="78">
        <v>508</v>
      </c>
      <c r="AF514" s="136">
        <f>ETo!$I513*((1-Constantes!$F$19)*ETo!$K513+ETo!$L513)</f>
        <v>2.799687220265914</v>
      </c>
      <c r="AG514" s="79">
        <f>MIN(AF514*Constantes!$F$17,0.8*(AJ513+Observaciones!$F513-AH514-AI514-Constantes!$D$14))</f>
        <v>2.3135271476348864E-12</v>
      </c>
      <c r="AH514" s="79">
        <f>IF(Observaciones!$F513&gt;0.05*Constantes!$F$18,((Observaciones!$F513-0.05*Constantes!$F$18)^2)/(Observaciones!$F513+0.95*Constantes!$F$18),0)</f>
        <v>0</v>
      </c>
      <c r="AI514" s="79">
        <f>MAX(0,AJ513+Observaciones!$F513-AH514-Constantes!$D$13)</f>
        <v>0</v>
      </c>
      <c r="AJ514" s="79">
        <f>AJ513+Observaciones!$F513-AH514-AG514-AI514-AK513</f>
        <v>7.5000000000004796</v>
      </c>
      <c r="AK514" s="79">
        <f>MAX(0,(AJ514-Constantes!$D$14)*(1-EXP(-Constantes!$D$22)))</f>
        <v>1.6337493474146371E-14</v>
      </c>
      <c r="AL514" s="79">
        <f t="shared" si="69"/>
        <v>114.77694611980925</v>
      </c>
      <c r="AM514" s="79">
        <f>MAX(0,(AL514-Constantes!$D$13)*(1-EXP(-Constantes!$D$23)))</f>
        <v>0.70230872696438473</v>
      </c>
      <c r="AN514" s="79">
        <f t="shared" si="70"/>
        <v>0.70230872696440105</v>
      </c>
      <c r="AO514" s="79">
        <f>0.0526*AH514*Observaciones!$F513^1.218</f>
        <v>0</v>
      </c>
      <c r="AP514" s="79">
        <f>AO514*Constantes!$F$29</f>
        <v>0</v>
      </c>
      <c r="AQ514" s="79">
        <f t="shared" si="71"/>
        <v>0</v>
      </c>
      <c r="AR514" s="16"/>
      <c r="AS514" s="78">
        <v>508</v>
      </c>
      <c r="AT514" s="79">
        <f>0.0526*Observaciones!$F513^2.218</f>
        <v>0</v>
      </c>
      <c r="AU514" s="79">
        <f>IF(Observaciones!$F513&gt;0.05*$AY$7,((Observaciones!$F513-0.05*$AY$7)^2)/(Observaciones!$F513+0.95*$AY$7),0)</f>
        <v>0</v>
      </c>
      <c r="AV514" s="79">
        <f>0.0526*AU514*Observaciones!$F513^1.218</f>
        <v>0</v>
      </c>
      <c r="AW514" s="30"/>
      <c r="AX514" s="30"/>
      <c r="AY514" s="110"/>
      <c r="AZ514" s="41"/>
    </row>
    <row r="515" spans="2:52" s="3" customFormat="1" x14ac:dyDescent="0.3">
      <c r="B515" s="40"/>
      <c r="C515" s="78">
        <v>509</v>
      </c>
      <c r="D515" s="136">
        <f>ETo!$I514*((1-Constantes!$D$19)*ETo!$K514+ETo!$L514)</f>
        <v>2.5384847281361522</v>
      </c>
      <c r="E515" s="79">
        <f>MIN(D515*Constantes!$D$17,0.8*(H514+Observaciones!$F514-F515-G515-Constantes!$D$14))</f>
        <v>3.836930773104541E-13</v>
      </c>
      <c r="F515" s="79">
        <f>IF(Observaciones!$F514&gt;0.05*Constantes!$D$18,((Observaciones!$F514-0.05*Constantes!$D$18)^2)/(Observaciones!$F514+0.95*Constantes!$D$18),0)</f>
        <v>0</v>
      </c>
      <c r="G515" s="79">
        <f>MAX(0,H514+Observaciones!$F514-F515-Constantes!$D$13)</f>
        <v>0</v>
      </c>
      <c r="H515" s="79">
        <f>H514+Observaciones!$F514-F515-E515-G515-I514</f>
        <v>7.5000000000000799</v>
      </c>
      <c r="I515" s="79">
        <f>MAX(0,(H515-Constantes!$D$14)*(1-EXP(-Constantes!$D$22)))</f>
        <v>2.7229155790243949E-15</v>
      </c>
      <c r="J515" s="79">
        <f t="shared" si="63"/>
        <v>107.45571335479028</v>
      </c>
      <c r="K515" s="79">
        <f>MAX(0,(J515-Constantes!$D$13)*(1-EXP(-Constantes!$D$23)))</f>
        <v>0.63017087674886574</v>
      </c>
      <c r="L515" s="79">
        <f t="shared" si="64"/>
        <v>0.63017087674886851</v>
      </c>
      <c r="M515" s="79">
        <f>0.0526*F515*Observaciones!$F514^1.218</f>
        <v>0</v>
      </c>
      <c r="N515" s="79">
        <f>M515*Constantes!$D$29</f>
        <v>0</v>
      </c>
      <c r="O515" s="79">
        <f t="shared" si="65"/>
        <v>0</v>
      </c>
      <c r="P515" s="16"/>
      <c r="Q515" s="78">
        <v>509</v>
      </c>
      <c r="R515" s="136">
        <f>ETo!$I514*((1-Constantes!$E$19)*ETo!$K514+ETo!$L514)</f>
        <v>2.8096303271726319</v>
      </c>
      <c r="S515" s="79">
        <f>MIN(R515*Constantes!$E$17,0.8*(V514+Observaciones!$F514-T515-U515-Constantes!$D$14))</f>
        <v>3.836930773104541E-13</v>
      </c>
      <c r="T515" s="79">
        <f>IF(Observaciones!$F514&gt;0.05*Constantes!$E$18,((Observaciones!$F514-0.05*Constantes!$E$18)^2)/(Observaciones!$F514+0.95*Constantes!$E$18),0)</f>
        <v>0</v>
      </c>
      <c r="U515" s="79">
        <f>MAX(0,V514+Observaciones!$F514-T515-Constantes!$D$13)</f>
        <v>0</v>
      </c>
      <c r="V515" s="79">
        <f>V514+Observaciones!$F514-T515-S515-U515-W514</f>
        <v>7.5000000000000799</v>
      </c>
      <c r="W515" s="79">
        <f>MAX(0,(V515-Constantes!$D$14)*(1-EXP(-Constantes!$D$22)))</f>
        <v>2.7229155790243949E-15</v>
      </c>
      <c r="X515" s="79">
        <f t="shared" si="66"/>
        <v>113.1033658208825</v>
      </c>
      <c r="Y515" s="79">
        <f>MAX(0,(X515-Constantes!$D$13)*(1-EXP(-Constantes!$D$23)))</f>
        <v>0.68581854166328826</v>
      </c>
      <c r="Z515" s="79">
        <f t="shared" si="67"/>
        <v>0.68581854166329104</v>
      </c>
      <c r="AA515" s="79">
        <f>0.0526*T515*Observaciones!$F514^1.218</f>
        <v>0</v>
      </c>
      <c r="AB515" s="79">
        <f>AA515*Constantes!$E$29</f>
        <v>0</v>
      </c>
      <c r="AC515" s="79">
        <f t="shared" si="68"/>
        <v>0</v>
      </c>
      <c r="AD515" s="16"/>
      <c r="AE515" s="78">
        <v>509</v>
      </c>
      <c r="AF515" s="136">
        <f>ETo!$I514*((1-Constantes!$F$19)*ETo!$K514+ETo!$L514)</f>
        <v>2.770895241595992</v>
      </c>
      <c r="AG515" s="79">
        <f>MIN(AF515*Constantes!$F$17,0.8*(AJ514+Observaciones!$F514-AH515-AI515-Constantes!$D$14))</f>
        <v>3.836930773104541E-13</v>
      </c>
      <c r="AH515" s="79">
        <f>IF(Observaciones!$F514&gt;0.05*Constantes!$F$18,((Observaciones!$F514-0.05*Constantes!$F$18)^2)/(Observaciones!$F514+0.95*Constantes!$F$18),0)</f>
        <v>0</v>
      </c>
      <c r="AI515" s="79">
        <f>MAX(0,AJ514+Observaciones!$F514-AH515-Constantes!$D$13)</f>
        <v>0</v>
      </c>
      <c r="AJ515" s="79">
        <f>AJ514+Observaciones!$F514-AH515-AG515-AI515-AK514</f>
        <v>7.5000000000000799</v>
      </c>
      <c r="AK515" s="79">
        <f>MAX(0,(AJ515-Constantes!$D$14)*(1-EXP(-Constantes!$D$22)))</f>
        <v>2.7229155790243949E-15</v>
      </c>
      <c r="AL515" s="79">
        <f t="shared" si="69"/>
        <v>114.07463739284486</v>
      </c>
      <c r="AM515" s="79">
        <f>MAX(0,(AL515-Constantes!$D$13)*(1-EXP(-Constantes!$D$23)))</f>
        <v>0.69538871180069839</v>
      </c>
      <c r="AN515" s="79">
        <f t="shared" si="70"/>
        <v>0.69538871180070116</v>
      </c>
      <c r="AO515" s="79">
        <f>0.0526*AH515*Observaciones!$F514^1.218</f>
        <v>0</v>
      </c>
      <c r="AP515" s="79">
        <f>AO515*Constantes!$F$29</f>
        <v>0</v>
      </c>
      <c r="AQ515" s="79">
        <f t="shared" si="71"/>
        <v>0</v>
      </c>
      <c r="AR515" s="16"/>
      <c r="AS515" s="78">
        <v>509</v>
      </c>
      <c r="AT515" s="79">
        <f>0.0526*Observaciones!$F514^2.218</f>
        <v>0</v>
      </c>
      <c r="AU515" s="79">
        <f>IF(Observaciones!$F514&gt;0.05*$AY$7,((Observaciones!$F514-0.05*$AY$7)^2)/(Observaciones!$F514+0.95*$AY$7),0)</f>
        <v>0</v>
      </c>
      <c r="AV515" s="79">
        <f>0.0526*AU515*Observaciones!$F514^1.218</f>
        <v>0</v>
      </c>
      <c r="AW515" s="30"/>
      <c r="AX515" s="30"/>
      <c r="AY515" s="110"/>
      <c r="AZ515" s="41"/>
    </row>
    <row r="516" spans="2:52" s="3" customFormat="1" x14ac:dyDescent="0.3">
      <c r="B516" s="40"/>
      <c r="C516" s="78">
        <v>510</v>
      </c>
      <c r="D516" s="136">
        <f>ETo!$I515*((1-Constantes!$D$19)*ETo!$K515+ETo!$L515)</f>
        <v>2.497399175341378</v>
      </c>
      <c r="E516" s="79">
        <f>MIN(D516*Constantes!$D$17,0.8*(H515+Observaciones!$F515-F516-G516-Constantes!$D$14))</f>
        <v>6.3948846218409017E-14</v>
      </c>
      <c r="F516" s="79">
        <f>IF(Observaciones!$F515&gt;0.05*Constantes!$D$18,((Observaciones!$F515-0.05*Constantes!$D$18)^2)/(Observaciones!$F515+0.95*Constantes!$D$18),0)</f>
        <v>0</v>
      </c>
      <c r="G516" s="79">
        <f>MAX(0,H515+Observaciones!$F515-F516-Constantes!$D$13)</f>
        <v>0</v>
      </c>
      <c r="H516" s="79">
        <f>H515+Observaciones!$F515-F516-E516-G516-I515</f>
        <v>7.5000000000000133</v>
      </c>
      <c r="I516" s="79">
        <f>MAX(0,(H516-Constantes!$D$14)*(1-EXP(-Constantes!$D$22)))</f>
        <v>4.5381926317073252E-16</v>
      </c>
      <c r="J516" s="79">
        <f t="shared" si="63"/>
        <v>106.82554247804141</v>
      </c>
      <c r="K516" s="79">
        <f>MAX(0,(J516-Constantes!$D$13)*(1-EXP(-Constantes!$D$23)))</f>
        <v>0.62396165300525019</v>
      </c>
      <c r="L516" s="79">
        <f t="shared" si="64"/>
        <v>0.62396165300525064</v>
      </c>
      <c r="M516" s="79">
        <f>0.0526*F516*Observaciones!$F515^1.218</f>
        <v>0</v>
      </c>
      <c r="N516" s="79">
        <f>M516*Constantes!$D$29</f>
        <v>0</v>
      </c>
      <c r="O516" s="79">
        <f t="shared" si="65"/>
        <v>0</v>
      </c>
      <c r="P516" s="16"/>
      <c r="Q516" s="78">
        <v>510</v>
      </c>
      <c r="R516" s="136">
        <f>ETo!$I515*((1-Constantes!$E$19)*ETo!$K515+ETo!$L515)</f>
        <v>2.7648412987629567</v>
      </c>
      <c r="S516" s="79">
        <f>MIN(R516*Constantes!$E$17,0.8*(V515+Observaciones!$F515-T516-U516-Constantes!$D$14))</f>
        <v>6.3948846218409017E-14</v>
      </c>
      <c r="T516" s="79">
        <f>IF(Observaciones!$F515&gt;0.05*Constantes!$E$18,((Observaciones!$F515-0.05*Constantes!$E$18)^2)/(Observaciones!$F515+0.95*Constantes!$E$18),0)</f>
        <v>0</v>
      </c>
      <c r="U516" s="79">
        <f>MAX(0,V515+Observaciones!$F515-T516-Constantes!$D$13)</f>
        <v>0</v>
      </c>
      <c r="V516" s="79">
        <f>V515+Observaciones!$F515-T516-S516-U516-W515</f>
        <v>7.5000000000000133</v>
      </c>
      <c r="W516" s="79">
        <f>MAX(0,(V516-Constantes!$D$14)*(1-EXP(-Constantes!$D$22)))</f>
        <v>4.5381926317073252E-16</v>
      </c>
      <c r="X516" s="79">
        <f t="shared" si="66"/>
        <v>112.41754727921921</v>
      </c>
      <c r="Y516" s="79">
        <f>MAX(0,(X516-Constantes!$D$13)*(1-EXP(-Constantes!$D$23)))</f>
        <v>0.67906100822302973</v>
      </c>
      <c r="Z516" s="79">
        <f t="shared" si="67"/>
        <v>0.67906100822303017</v>
      </c>
      <c r="AA516" s="79">
        <f>0.0526*T516*Observaciones!$F515^1.218</f>
        <v>0</v>
      </c>
      <c r="AB516" s="79">
        <f>AA516*Constantes!$E$29</f>
        <v>0</v>
      </c>
      <c r="AC516" s="79">
        <f t="shared" si="68"/>
        <v>0</v>
      </c>
      <c r="AD516" s="16"/>
      <c r="AE516" s="78">
        <v>510</v>
      </c>
      <c r="AF516" s="136">
        <f>ETo!$I515*((1-Constantes!$F$19)*ETo!$K515+ETo!$L515)</f>
        <v>2.726635281131303</v>
      </c>
      <c r="AG516" s="79">
        <f>MIN(AF516*Constantes!$F$17,0.8*(AJ515+Observaciones!$F515-AH516-AI516-Constantes!$D$14))</f>
        <v>6.3948846218409017E-14</v>
      </c>
      <c r="AH516" s="79">
        <f>IF(Observaciones!$F515&gt;0.05*Constantes!$F$18,((Observaciones!$F515-0.05*Constantes!$F$18)^2)/(Observaciones!$F515+0.95*Constantes!$F$18),0)</f>
        <v>0</v>
      </c>
      <c r="AI516" s="79">
        <f>MAX(0,AJ515+Observaciones!$F515-AH516-Constantes!$D$13)</f>
        <v>0</v>
      </c>
      <c r="AJ516" s="79">
        <f>AJ515+Observaciones!$F515-AH516-AG516-AI516-AK515</f>
        <v>7.5000000000000133</v>
      </c>
      <c r="AK516" s="79">
        <f>MAX(0,(AJ516-Constantes!$D$14)*(1-EXP(-Constantes!$D$22)))</f>
        <v>4.5381926317073252E-16</v>
      </c>
      <c r="AL516" s="79">
        <f t="shared" si="69"/>
        <v>113.37924868104416</v>
      </c>
      <c r="AM516" s="79">
        <f>MAX(0,(AL516-Constantes!$D$13)*(1-EXP(-Constantes!$D$23)))</f>
        <v>0.68853688119463896</v>
      </c>
      <c r="AN516" s="79">
        <f t="shared" si="70"/>
        <v>0.68853688119463941</v>
      </c>
      <c r="AO516" s="79">
        <f>0.0526*AH516*Observaciones!$F515^1.218</f>
        <v>0</v>
      </c>
      <c r="AP516" s="79">
        <f>AO516*Constantes!$F$29</f>
        <v>0</v>
      </c>
      <c r="AQ516" s="79">
        <f t="shared" si="71"/>
        <v>0</v>
      </c>
      <c r="AR516" s="16"/>
      <c r="AS516" s="78">
        <v>510</v>
      </c>
      <c r="AT516" s="79">
        <f>0.0526*Observaciones!$F515^2.218</f>
        <v>0</v>
      </c>
      <c r="AU516" s="79">
        <f>IF(Observaciones!$F515&gt;0.05*$AY$7,((Observaciones!$F515-0.05*$AY$7)^2)/(Observaciones!$F515+0.95*$AY$7),0)</f>
        <v>0</v>
      </c>
      <c r="AV516" s="79">
        <f>0.0526*AU516*Observaciones!$F515^1.218</f>
        <v>0</v>
      </c>
      <c r="AW516" s="30"/>
      <c r="AX516" s="30"/>
      <c r="AY516" s="110"/>
      <c r="AZ516" s="41"/>
    </row>
    <row r="517" spans="2:52" s="3" customFormat="1" x14ac:dyDescent="0.3">
      <c r="B517" s="40"/>
      <c r="C517" s="78">
        <v>511</v>
      </c>
      <c r="D517" s="136">
        <f>ETo!$I516*((1-Constantes!$D$19)*ETo!$K516+ETo!$L516)</f>
        <v>2.5449925517064891</v>
      </c>
      <c r="E517" s="79">
        <f>MIN(D517*Constantes!$D$17,0.8*(H516+Observaciones!$F516-F517-G517-Constantes!$D$14))</f>
        <v>1.0658141036401503E-14</v>
      </c>
      <c r="F517" s="79">
        <f>IF(Observaciones!$F516&gt;0.05*Constantes!$D$18,((Observaciones!$F516-0.05*Constantes!$D$18)^2)/(Observaciones!$F516+0.95*Constantes!$D$18),0)</f>
        <v>0</v>
      </c>
      <c r="G517" s="79">
        <f>MAX(0,H516+Observaciones!$F516-F517-Constantes!$D$13)</f>
        <v>0</v>
      </c>
      <c r="H517" s="79">
        <f>H516+Observaciones!$F516-F517-E517-G517-I516</f>
        <v>7.5000000000000018</v>
      </c>
      <c r="I517" s="79">
        <f>MAX(0,(H517-Constantes!$D$14)*(1-EXP(-Constantes!$D$22)))</f>
        <v>6.0509235089431002E-17</v>
      </c>
      <c r="J517" s="79">
        <f t="shared" si="63"/>
        <v>106.20158082503616</v>
      </c>
      <c r="K517" s="79">
        <f>MAX(0,(J517-Constantes!$D$13)*(1-EXP(-Constantes!$D$23)))</f>
        <v>0.61781361022210235</v>
      </c>
      <c r="L517" s="79">
        <f t="shared" si="64"/>
        <v>0.61781361022210246</v>
      </c>
      <c r="M517" s="79">
        <f>0.0526*F517*Observaciones!$F516^1.218</f>
        <v>0</v>
      </c>
      <c r="N517" s="79">
        <f>M517*Constantes!$D$29</f>
        <v>0</v>
      </c>
      <c r="O517" s="79">
        <f t="shared" si="65"/>
        <v>0</v>
      </c>
      <c r="P517" s="16"/>
      <c r="Q517" s="78">
        <v>511</v>
      </c>
      <c r="R517" s="136">
        <f>ETo!$I516*((1-Constantes!$E$19)*ETo!$K516+ETo!$L516)</f>
        <v>2.8174555715461445</v>
      </c>
      <c r="S517" s="79">
        <f>MIN(R517*Constantes!$E$17,0.8*(V516+Observaciones!$F516-T517-U517-Constantes!$D$14))</f>
        <v>1.0658141036401503E-14</v>
      </c>
      <c r="T517" s="79">
        <f>IF(Observaciones!$F516&gt;0.05*Constantes!$E$18,((Observaciones!$F516-0.05*Constantes!$E$18)^2)/(Observaciones!$F516+0.95*Constantes!$E$18),0)</f>
        <v>0</v>
      </c>
      <c r="U517" s="79">
        <f>MAX(0,V516+Observaciones!$F516-T517-Constantes!$D$13)</f>
        <v>0</v>
      </c>
      <c r="V517" s="79">
        <f>V516+Observaciones!$F516-T517-S517-U517-W516</f>
        <v>7.5000000000000018</v>
      </c>
      <c r="W517" s="79">
        <f>MAX(0,(V517-Constantes!$D$14)*(1-EXP(-Constantes!$D$22)))</f>
        <v>6.0509235089431002E-17</v>
      </c>
      <c r="X517" s="79">
        <f t="shared" si="66"/>
        <v>111.73848627099618</v>
      </c>
      <c r="Y517" s="79">
        <f>MAX(0,(X517-Constantes!$D$13)*(1-EXP(-Constantes!$D$23)))</f>
        <v>0.6723700583692771</v>
      </c>
      <c r="Z517" s="79">
        <f t="shared" si="67"/>
        <v>0.67237005836927721</v>
      </c>
      <c r="AA517" s="79">
        <f>0.0526*T517*Observaciones!$F516^1.218</f>
        <v>0</v>
      </c>
      <c r="AB517" s="79">
        <f>AA517*Constantes!$E$29</f>
        <v>0</v>
      </c>
      <c r="AC517" s="79">
        <f t="shared" si="68"/>
        <v>0</v>
      </c>
      <c r="AD517" s="16"/>
      <c r="AE517" s="78">
        <v>511</v>
      </c>
      <c r="AF517" s="136">
        <f>ETo!$I516*((1-Constantes!$F$19)*ETo!$K516+ETo!$L516)</f>
        <v>2.7785322829976224</v>
      </c>
      <c r="AG517" s="79">
        <f>MIN(AF517*Constantes!$F$17,0.8*(AJ516+Observaciones!$F516-AH517-AI517-Constantes!$D$14))</f>
        <v>1.0658141036401503E-14</v>
      </c>
      <c r="AH517" s="79">
        <f>IF(Observaciones!$F516&gt;0.05*Constantes!$F$18,((Observaciones!$F516-0.05*Constantes!$F$18)^2)/(Observaciones!$F516+0.95*Constantes!$F$18),0)</f>
        <v>0</v>
      </c>
      <c r="AI517" s="79">
        <f>MAX(0,AJ516+Observaciones!$F516-AH517-Constantes!$D$13)</f>
        <v>0</v>
      </c>
      <c r="AJ517" s="79">
        <f>AJ516+Observaciones!$F516-AH517-AG517-AI517-AK516</f>
        <v>7.5000000000000018</v>
      </c>
      <c r="AK517" s="79">
        <f>MAX(0,(AJ517-Constantes!$D$14)*(1-EXP(-Constantes!$D$22)))</f>
        <v>6.0509235089431002E-17</v>
      </c>
      <c r="AL517" s="79">
        <f t="shared" si="69"/>
        <v>112.69071179984952</v>
      </c>
      <c r="AM517" s="79">
        <f>MAX(0,(AL517-Constantes!$D$13)*(1-EXP(-Constantes!$D$23)))</f>
        <v>0.68175256330751999</v>
      </c>
      <c r="AN517" s="79">
        <f t="shared" si="70"/>
        <v>0.6817525633075201</v>
      </c>
      <c r="AO517" s="79">
        <f>0.0526*AH517*Observaciones!$F516^1.218</f>
        <v>0</v>
      </c>
      <c r="AP517" s="79">
        <f>AO517*Constantes!$F$29</f>
        <v>0</v>
      </c>
      <c r="AQ517" s="79">
        <f t="shared" si="71"/>
        <v>0</v>
      </c>
      <c r="AR517" s="16"/>
      <c r="AS517" s="78">
        <v>511</v>
      </c>
      <c r="AT517" s="79">
        <f>0.0526*Observaciones!$F516^2.218</f>
        <v>0</v>
      </c>
      <c r="AU517" s="79">
        <f>IF(Observaciones!$F516&gt;0.05*$AY$7,((Observaciones!$F516-0.05*$AY$7)^2)/(Observaciones!$F516+0.95*$AY$7),0)</f>
        <v>0</v>
      </c>
      <c r="AV517" s="79">
        <f>0.0526*AU517*Observaciones!$F516^1.218</f>
        <v>0</v>
      </c>
      <c r="AW517" s="30"/>
      <c r="AX517" s="30"/>
      <c r="AY517" s="110"/>
      <c r="AZ517" s="41"/>
    </row>
    <row r="518" spans="2:52" s="3" customFormat="1" x14ac:dyDescent="0.3">
      <c r="B518" s="40"/>
      <c r="C518" s="78">
        <v>512</v>
      </c>
      <c r="D518" s="136">
        <f>ETo!$I517*((1-Constantes!$D$19)*ETo!$K517+ETo!$L517)</f>
        <v>2.5545160670373375</v>
      </c>
      <c r="E518" s="79">
        <f>MIN(D518*Constantes!$D$17,0.8*(H517+Observaciones!$F517-F518-G518-Constantes!$D$14))</f>
        <v>1.4210854715202005E-15</v>
      </c>
      <c r="F518" s="79">
        <f>IF(Observaciones!$F517&gt;0.05*Constantes!$D$18,((Observaciones!$F517-0.05*Constantes!$D$18)^2)/(Observaciones!$F517+0.95*Constantes!$D$18),0)</f>
        <v>0</v>
      </c>
      <c r="G518" s="79">
        <f>MAX(0,H517+Observaciones!$F517-F518-Constantes!$D$13)</f>
        <v>0</v>
      </c>
      <c r="H518" s="79">
        <f>H517+Observaciones!$F517-F518-E518-G518-I517</f>
        <v>7.5</v>
      </c>
      <c r="I518" s="79">
        <f>MAX(0,(H518-Constantes!$D$14)*(1-EXP(-Constantes!$D$22)))</f>
        <v>0</v>
      </c>
      <c r="J518" s="79">
        <f t="shared" si="63"/>
        <v>105.58376721481406</v>
      </c>
      <c r="K518" s="79">
        <f>MAX(0,(J518-Constantes!$D$13)*(1-EXP(-Constantes!$D$23)))</f>
        <v>0.61172614556884652</v>
      </c>
      <c r="L518" s="79">
        <f t="shared" si="64"/>
        <v>0.61172614556884652</v>
      </c>
      <c r="M518" s="79">
        <f>0.0526*F518*Observaciones!$F517^1.218</f>
        <v>0</v>
      </c>
      <c r="N518" s="79">
        <f>M518*Constantes!$D$29</f>
        <v>0</v>
      </c>
      <c r="O518" s="79">
        <f t="shared" si="65"/>
        <v>0</v>
      </c>
      <c r="P518" s="16"/>
      <c r="Q518" s="78">
        <v>512</v>
      </c>
      <c r="R518" s="136">
        <f>ETo!$I517*((1-Constantes!$E$19)*ETo!$K517+ETo!$L517)</f>
        <v>2.8282127125916321</v>
      </c>
      <c r="S518" s="79">
        <f>MIN(R518*Constantes!$E$17,0.8*(V517+Observaciones!$F517-T518-U518-Constantes!$D$14))</f>
        <v>1.4210854715202005E-15</v>
      </c>
      <c r="T518" s="79">
        <f>IF(Observaciones!$F517&gt;0.05*Constantes!$E$18,((Observaciones!$F517-0.05*Constantes!$E$18)^2)/(Observaciones!$F517+0.95*Constantes!$E$18),0)</f>
        <v>0</v>
      </c>
      <c r="U518" s="79">
        <f>MAX(0,V517+Observaciones!$F517-T518-Constantes!$D$13)</f>
        <v>0</v>
      </c>
      <c r="V518" s="79">
        <f>V517+Observaciones!$F517-T518-S518-U518-W517</f>
        <v>7.5</v>
      </c>
      <c r="W518" s="79">
        <f>MAX(0,(V518-Constantes!$D$14)*(1-EXP(-Constantes!$D$22)))</f>
        <v>0</v>
      </c>
      <c r="X518" s="79">
        <f t="shared" si="66"/>
        <v>111.06611621262689</v>
      </c>
      <c r="Y518" s="79">
        <f>MAX(0,(X518-Constantes!$D$13)*(1-EXP(-Constantes!$D$23)))</f>
        <v>0.66574503603809365</v>
      </c>
      <c r="Z518" s="79">
        <f t="shared" si="67"/>
        <v>0.66574503603809365</v>
      </c>
      <c r="AA518" s="79">
        <f>0.0526*T518*Observaciones!$F517^1.218</f>
        <v>0</v>
      </c>
      <c r="AB518" s="79">
        <f>AA518*Constantes!$E$29</f>
        <v>0</v>
      </c>
      <c r="AC518" s="79">
        <f t="shared" si="68"/>
        <v>0</v>
      </c>
      <c r="AD518" s="16"/>
      <c r="AE518" s="78">
        <v>512</v>
      </c>
      <c r="AF518" s="136">
        <f>ETo!$I517*((1-Constantes!$F$19)*ETo!$K517+ETo!$L517)</f>
        <v>2.7891131917981618</v>
      </c>
      <c r="AG518" s="79">
        <f>MIN(AF518*Constantes!$F$17,0.8*(AJ517+Observaciones!$F517-AH518-AI518-Constantes!$D$14))</f>
        <v>1.4210854715202005E-15</v>
      </c>
      <c r="AH518" s="79">
        <f>IF(Observaciones!$F517&gt;0.05*Constantes!$F$18,((Observaciones!$F517-0.05*Constantes!$F$18)^2)/(Observaciones!$F517+0.95*Constantes!$F$18),0)</f>
        <v>0</v>
      </c>
      <c r="AI518" s="79">
        <f>MAX(0,AJ517+Observaciones!$F517-AH518-Constantes!$D$13)</f>
        <v>0</v>
      </c>
      <c r="AJ518" s="79">
        <f>AJ517+Observaciones!$F517-AH518-AG518-AI518-AK517</f>
        <v>7.5</v>
      </c>
      <c r="AK518" s="79">
        <f>MAX(0,(AJ518-Constantes!$D$14)*(1-EXP(-Constantes!$D$22)))</f>
        <v>0</v>
      </c>
      <c r="AL518" s="79">
        <f t="shared" si="69"/>
        <v>112.008959236542</v>
      </c>
      <c r="AM518" s="79">
        <f>MAX(0,(AL518-Constantes!$D$13)*(1-EXP(-Constantes!$D$23)))</f>
        <v>0.67503509292044139</v>
      </c>
      <c r="AN518" s="79">
        <f t="shared" si="70"/>
        <v>0.67503509292044139</v>
      </c>
      <c r="AO518" s="79">
        <f>0.0526*AH518*Observaciones!$F517^1.218</f>
        <v>0</v>
      </c>
      <c r="AP518" s="79">
        <f>AO518*Constantes!$F$29</f>
        <v>0</v>
      </c>
      <c r="AQ518" s="79">
        <f t="shared" si="71"/>
        <v>0</v>
      </c>
      <c r="AR518" s="16"/>
      <c r="AS518" s="78">
        <v>512</v>
      </c>
      <c r="AT518" s="79">
        <f>0.0526*Observaciones!$F517^2.218</f>
        <v>0</v>
      </c>
      <c r="AU518" s="79">
        <f>IF(Observaciones!$F517&gt;0.05*$AY$7,((Observaciones!$F517-0.05*$AY$7)^2)/(Observaciones!$F517+0.95*$AY$7),0)</f>
        <v>0</v>
      </c>
      <c r="AV518" s="79">
        <f>0.0526*AU518*Observaciones!$F517^1.218</f>
        <v>0</v>
      </c>
      <c r="AW518" s="30"/>
      <c r="AX518" s="30"/>
      <c r="AY518" s="110"/>
      <c r="AZ518" s="41"/>
    </row>
    <row r="519" spans="2:52" s="3" customFormat="1" x14ac:dyDescent="0.3">
      <c r="B519" s="40"/>
      <c r="C519" s="78">
        <v>513</v>
      </c>
      <c r="D519" s="136">
        <f>ETo!$I518*((1-Constantes!$D$19)*ETo!$K518+ETo!$L518)</f>
        <v>2.4997471875623698</v>
      </c>
      <c r="E519" s="79">
        <f>MIN(D519*Constantes!$D$17,0.8*(H518+Observaciones!$F518-F519-G519-Constantes!$D$14))</f>
        <v>0</v>
      </c>
      <c r="F519" s="79">
        <f>IF(Observaciones!$F518&gt;0.05*Constantes!$D$18,((Observaciones!$F518-0.05*Constantes!$D$18)^2)/(Observaciones!$F518+0.95*Constantes!$D$18),0)</f>
        <v>0</v>
      </c>
      <c r="G519" s="79">
        <f>MAX(0,H518+Observaciones!$F518-F519-Constantes!$D$13)</f>
        <v>0</v>
      </c>
      <c r="H519" s="79">
        <f>H518+Observaciones!$F518-F519-E519-G519-I518</f>
        <v>7.5</v>
      </c>
      <c r="I519" s="79">
        <f>MAX(0,(H519-Constantes!$D$14)*(1-EXP(-Constantes!$D$22)))</f>
        <v>0</v>
      </c>
      <c r="J519" s="79">
        <f t="shared" si="63"/>
        <v>104.97204106924521</v>
      </c>
      <c r="K519" s="79">
        <f>MAX(0,(J519-Constantes!$D$13)*(1-EXP(-Constantes!$D$23)))</f>
        <v>0.60569866215474033</v>
      </c>
      <c r="L519" s="79">
        <f t="shared" si="64"/>
        <v>0.60569866215474033</v>
      </c>
      <c r="M519" s="79">
        <f>0.0526*F519*Observaciones!$F518^1.218</f>
        <v>0</v>
      </c>
      <c r="N519" s="79">
        <f>M519*Constantes!$D$29</f>
        <v>0</v>
      </c>
      <c r="O519" s="79">
        <f t="shared" si="65"/>
        <v>0</v>
      </c>
      <c r="P519" s="16"/>
      <c r="Q519" s="78">
        <v>513</v>
      </c>
      <c r="R519" s="136">
        <f>ETo!$I518*((1-Constantes!$E$19)*ETo!$K518+ETo!$L518)</f>
        <v>2.7684451304249267</v>
      </c>
      <c r="S519" s="79">
        <f>MIN(R519*Constantes!$E$17,0.8*(V518+Observaciones!$F518-T519-U519-Constantes!$D$14))</f>
        <v>0</v>
      </c>
      <c r="T519" s="79">
        <f>IF(Observaciones!$F518&gt;0.05*Constantes!$E$18,((Observaciones!$F518-0.05*Constantes!$E$18)^2)/(Observaciones!$F518+0.95*Constantes!$E$18),0)</f>
        <v>0</v>
      </c>
      <c r="U519" s="79">
        <f>MAX(0,V518+Observaciones!$F518-T519-Constantes!$D$13)</f>
        <v>0</v>
      </c>
      <c r="V519" s="79">
        <f>V518+Observaciones!$F518-T519-S519-U519-W518</f>
        <v>7.5</v>
      </c>
      <c r="W519" s="79">
        <f>MAX(0,(V519-Constantes!$D$14)*(1-EXP(-Constantes!$D$22)))</f>
        <v>0</v>
      </c>
      <c r="X519" s="79">
        <f t="shared" si="66"/>
        <v>110.40037117658881</v>
      </c>
      <c r="Y519" s="79">
        <f>MAX(0,(X519-Constantes!$D$13)*(1-EXP(-Constantes!$D$23)))</f>
        <v>0.65918529162989681</v>
      </c>
      <c r="Z519" s="79">
        <f t="shared" si="67"/>
        <v>0.65918529162989681</v>
      </c>
      <c r="AA519" s="79">
        <f>0.0526*T519*Observaciones!$F518^1.218</f>
        <v>0</v>
      </c>
      <c r="AB519" s="79">
        <f>AA519*Constantes!$E$29</f>
        <v>0</v>
      </c>
      <c r="AC519" s="79">
        <f t="shared" si="68"/>
        <v>0</v>
      </c>
      <c r="AD519" s="16"/>
      <c r="AE519" s="78">
        <v>513</v>
      </c>
      <c r="AF519" s="136">
        <f>ETo!$I518*((1-Constantes!$F$19)*ETo!$K518+ETo!$L518)</f>
        <v>2.7300597100159902</v>
      </c>
      <c r="AG519" s="79">
        <f>MIN(AF519*Constantes!$F$17,0.8*(AJ518+Observaciones!$F518-AH519-AI519-Constantes!$D$14))</f>
        <v>0</v>
      </c>
      <c r="AH519" s="79">
        <f>IF(Observaciones!$F518&gt;0.05*Constantes!$F$18,((Observaciones!$F518-0.05*Constantes!$F$18)^2)/(Observaciones!$F518+0.95*Constantes!$F$18),0)</f>
        <v>0</v>
      </c>
      <c r="AI519" s="79">
        <f>MAX(0,AJ518+Observaciones!$F518-AH519-Constantes!$D$13)</f>
        <v>0</v>
      </c>
      <c r="AJ519" s="79">
        <f>AJ518+Observaciones!$F518-AH519-AG519-AI519-AK518</f>
        <v>7.5</v>
      </c>
      <c r="AK519" s="79">
        <f>MAX(0,(AJ519-Constantes!$D$14)*(1-EXP(-Constantes!$D$22)))</f>
        <v>0</v>
      </c>
      <c r="AL519" s="79">
        <f t="shared" si="69"/>
        <v>111.33392414362156</v>
      </c>
      <c r="AM519" s="79">
        <f>MAX(0,(AL519-Constantes!$D$13)*(1-EXP(-Constantes!$D$23)))</f>
        <v>0.66838381136906366</v>
      </c>
      <c r="AN519" s="79">
        <f t="shared" si="70"/>
        <v>0.66838381136906366</v>
      </c>
      <c r="AO519" s="79">
        <f>0.0526*AH519*Observaciones!$F518^1.218</f>
        <v>0</v>
      </c>
      <c r="AP519" s="79">
        <f>AO519*Constantes!$F$29</f>
        <v>0</v>
      </c>
      <c r="AQ519" s="79">
        <f t="shared" si="71"/>
        <v>0</v>
      </c>
      <c r="AR519" s="16"/>
      <c r="AS519" s="78">
        <v>513</v>
      </c>
      <c r="AT519" s="79">
        <f>0.0526*Observaciones!$F518^2.218</f>
        <v>0</v>
      </c>
      <c r="AU519" s="79">
        <f>IF(Observaciones!$F518&gt;0.05*$AY$7,((Observaciones!$F518-0.05*$AY$7)^2)/(Observaciones!$F518+0.95*$AY$7),0)</f>
        <v>0</v>
      </c>
      <c r="AV519" s="79">
        <f>0.0526*AU519*Observaciones!$F518^1.218</f>
        <v>0</v>
      </c>
      <c r="AW519" s="30"/>
      <c r="AX519" s="30"/>
      <c r="AY519" s="110"/>
      <c r="AZ519" s="41"/>
    </row>
    <row r="520" spans="2:52" s="3" customFormat="1" x14ac:dyDescent="0.3">
      <c r="B520" s="40"/>
      <c r="C520" s="78">
        <v>514</v>
      </c>
      <c r="D520" s="136">
        <f>ETo!$I519*((1-Constantes!$D$19)*ETo!$K519+ETo!$L519)</f>
        <v>2.486525137348869</v>
      </c>
      <c r="E520" s="79">
        <f>MIN(D520*Constantes!$D$17,0.8*(H519+Observaciones!$F519-F520-G520-Constantes!$D$14))</f>
        <v>0</v>
      </c>
      <c r="F520" s="79">
        <f>IF(Observaciones!$F519&gt;0.05*Constantes!$D$18,((Observaciones!$F519-0.05*Constantes!$D$18)^2)/(Observaciones!$F519+0.95*Constantes!$D$18),0)</f>
        <v>0</v>
      </c>
      <c r="G520" s="79">
        <f>MAX(0,H519+Observaciones!$F519-F520-Constantes!$D$13)</f>
        <v>0</v>
      </c>
      <c r="H520" s="79">
        <f>H519+Observaciones!$F519-F520-E520-G520-I519</f>
        <v>7.5</v>
      </c>
      <c r="I520" s="79">
        <f>MAX(0,(H520-Constantes!$D$14)*(1-EXP(-Constantes!$D$22)))</f>
        <v>0</v>
      </c>
      <c r="J520" s="79">
        <f t="shared" ref="J520:J583" si="72">J519+G520-K519</f>
        <v>104.36634240709047</v>
      </c>
      <c r="K520" s="79">
        <f>MAX(0,(J520-Constantes!$D$13)*(1-EXP(-Constantes!$D$23)))</f>
        <v>0.59973056897034815</v>
      </c>
      <c r="L520" s="79">
        <f t="shared" ref="L520:L583" si="73">F520+I520+K520</f>
        <v>0.59973056897034815</v>
      </c>
      <c r="M520" s="79">
        <f>0.0526*F520*Observaciones!$F519^1.218</f>
        <v>0</v>
      </c>
      <c r="N520" s="79">
        <f>M520*Constantes!$D$29</f>
        <v>0</v>
      </c>
      <c r="O520" s="79">
        <f t="shared" ref="O520:O583" si="74">N520*1000000/(L520/1000*10000)</f>
        <v>0</v>
      </c>
      <c r="P520" s="16"/>
      <c r="Q520" s="78">
        <v>514</v>
      </c>
      <c r="R520" s="136">
        <f>ETo!$I519*((1-Constantes!$E$19)*ETo!$K519+ETo!$L519)</f>
        <v>2.7542375706582254</v>
      </c>
      <c r="S520" s="79">
        <f>MIN(R520*Constantes!$E$17,0.8*(V519+Observaciones!$F519-T520-U520-Constantes!$D$14))</f>
        <v>0</v>
      </c>
      <c r="T520" s="79">
        <f>IF(Observaciones!$F519&gt;0.05*Constantes!$E$18,((Observaciones!$F519-0.05*Constantes!$E$18)^2)/(Observaciones!$F519+0.95*Constantes!$E$18),0)</f>
        <v>0</v>
      </c>
      <c r="U520" s="79">
        <f>MAX(0,V519+Observaciones!$F519-T520-Constantes!$D$13)</f>
        <v>0</v>
      </c>
      <c r="V520" s="79">
        <f>V519+Observaciones!$F519-T520-S520-U520-W519</f>
        <v>7.5</v>
      </c>
      <c r="W520" s="79">
        <f>MAX(0,(V520-Constantes!$D$14)*(1-EXP(-Constantes!$D$22)))</f>
        <v>0</v>
      </c>
      <c r="X520" s="79">
        <f t="shared" ref="X520:X583" si="75">X519+U520-Y519</f>
        <v>109.74118588495891</v>
      </c>
      <c r="Y520" s="79">
        <f>MAX(0,(X520-Constantes!$D$13)*(1-EXP(-Constantes!$D$23)))</f>
        <v>0.65269018194576323</v>
      </c>
      <c r="Z520" s="79">
        <f t="shared" ref="Z520:Z583" si="76">T520+W520+Y520</f>
        <v>0.65269018194576323</v>
      </c>
      <c r="AA520" s="79">
        <f>0.0526*T520*Observaciones!$F519^1.218</f>
        <v>0</v>
      </c>
      <c r="AB520" s="79">
        <f>AA520*Constantes!$E$29</f>
        <v>0</v>
      </c>
      <c r="AC520" s="79">
        <f t="shared" ref="AC520:AC583" si="77">AB520*1000000/(Z520/1000*10000)</f>
        <v>0</v>
      </c>
      <c r="AD520" s="16"/>
      <c r="AE520" s="78">
        <v>514</v>
      </c>
      <c r="AF520" s="136">
        <f>ETo!$I519*((1-Constantes!$F$19)*ETo!$K519+ETo!$L519)</f>
        <v>2.7159929373283167</v>
      </c>
      <c r="AG520" s="79">
        <f>MIN(AF520*Constantes!$F$17,0.8*(AJ519+Observaciones!$F519-AH520-AI520-Constantes!$D$14))</f>
        <v>0</v>
      </c>
      <c r="AH520" s="79">
        <f>IF(Observaciones!$F519&gt;0.05*Constantes!$F$18,((Observaciones!$F519-0.05*Constantes!$F$18)^2)/(Observaciones!$F519+0.95*Constantes!$F$18),0)</f>
        <v>0</v>
      </c>
      <c r="AI520" s="79">
        <f>MAX(0,AJ519+Observaciones!$F519-AH520-Constantes!$D$13)</f>
        <v>0</v>
      </c>
      <c r="AJ520" s="79">
        <f>AJ519+Observaciones!$F519-AH520-AG520-AI520-AK519</f>
        <v>7.5</v>
      </c>
      <c r="AK520" s="79">
        <f>MAX(0,(AJ520-Constantes!$D$14)*(1-EXP(-Constantes!$D$22)))</f>
        <v>0</v>
      </c>
      <c r="AL520" s="79">
        <f t="shared" ref="AL520:AL583" si="78">AL519+AI520-AM519</f>
        <v>110.66554033225249</v>
      </c>
      <c r="AM520" s="79">
        <f>MAX(0,(AL520-Constantes!$D$13)*(1-EXP(-Constantes!$D$23)))</f>
        <v>0.66179806647902328</v>
      </c>
      <c r="AN520" s="79">
        <f t="shared" ref="AN520:AN583" si="79">AH520+AK520+AM520</f>
        <v>0.66179806647902328</v>
      </c>
      <c r="AO520" s="79">
        <f>0.0526*AH520*Observaciones!$F519^1.218</f>
        <v>0</v>
      </c>
      <c r="AP520" s="79">
        <f>AO520*Constantes!$F$29</f>
        <v>0</v>
      </c>
      <c r="AQ520" s="79">
        <f t="shared" ref="AQ520:AQ583" si="80">AP520*1000000/(AN520/1000*10000)</f>
        <v>0</v>
      </c>
      <c r="AR520" s="16"/>
      <c r="AS520" s="78">
        <v>514</v>
      </c>
      <c r="AT520" s="79">
        <f>0.0526*Observaciones!$F519^2.218</f>
        <v>0</v>
      </c>
      <c r="AU520" s="79">
        <f>IF(Observaciones!$F519&gt;0.05*$AY$7,((Observaciones!$F519-0.05*$AY$7)^2)/(Observaciones!$F519+0.95*$AY$7),0)</f>
        <v>0</v>
      </c>
      <c r="AV520" s="79">
        <f>0.0526*AU520*Observaciones!$F519^1.218</f>
        <v>0</v>
      </c>
      <c r="AW520" s="30"/>
      <c r="AX520" s="30"/>
      <c r="AY520" s="110"/>
      <c r="AZ520" s="41"/>
    </row>
    <row r="521" spans="2:52" s="3" customFormat="1" x14ac:dyDescent="0.3">
      <c r="B521" s="40"/>
      <c r="C521" s="78">
        <v>515</v>
      </c>
      <c r="D521" s="136">
        <f>ETo!$I520*((1-Constantes!$D$19)*ETo!$K520+ETo!$L520)</f>
        <v>2.4361696034803524</v>
      </c>
      <c r="E521" s="79">
        <f>MIN(D521*Constantes!$D$17,0.8*(H520+Observaciones!$F520-F521-G521-Constantes!$D$14))</f>
        <v>0</v>
      </c>
      <c r="F521" s="79">
        <f>IF(Observaciones!$F520&gt;0.05*Constantes!$D$18,((Observaciones!$F520-0.05*Constantes!$D$18)^2)/(Observaciones!$F520+0.95*Constantes!$D$18),0)</f>
        <v>0</v>
      </c>
      <c r="G521" s="79">
        <f>MAX(0,H520+Observaciones!$F520-F521-Constantes!$D$13)</f>
        <v>0</v>
      </c>
      <c r="H521" s="79">
        <f>H520+Observaciones!$F520-F521-E521-G521-I520</f>
        <v>7.5</v>
      </c>
      <c r="I521" s="79">
        <f>MAX(0,(H521-Constantes!$D$14)*(1-EXP(-Constantes!$D$22)))</f>
        <v>0</v>
      </c>
      <c r="J521" s="79">
        <f t="shared" si="72"/>
        <v>103.76661183812013</v>
      </c>
      <c r="K521" s="79">
        <f>MAX(0,(J521-Constantes!$D$13)*(1-EXP(-Constantes!$D$23)))</f>
        <v>0.59382128082959085</v>
      </c>
      <c r="L521" s="79">
        <f t="shared" si="73"/>
        <v>0.59382128082959085</v>
      </c>
      <c r="M521" s="79">
        <f>0.0526*F521*Observaciones!$F520^1.218</f>
        <v>0</v>
      </c>
      <c r="N521" s="79">
        <f>M521*Constantes!$D$29</f>
        <v>0</v>
      </c>
      <c r="O521" s="79">
        <f t="shared" si="74"/>
        <v>0</v>
      </c>
      <c r="P521" s="16"/>
      <c r="Q521" s="78">
        <v>515</v>
      </c>
      <c r="R521" s="136">
        <f>ETo!$I520*((1-Constantes!$E$19)*ETo!$K520+ETo!$L520)</f>
        <v>2.6991771613733753</v>
      </c>
      <c r="S521" s="79">
        <f>MIN(R521*Constantes!$E$17,0.8*(V520+Observaciones!$F520-T521-U521-Constantes!$D$14))</f>
        <v>0</v>
      </c>
      <c r="T521" s="79">
        <f>IF(Observaciones!$F520&gt;0.05*Constantes!$E$18,((Observaciones!$F520-0.05*Constantes!$E$18)^2)/(Observaciones!$F520+0.95*Constantes!$E$18),0)</f>
        <v>0</v>
      </c>
      <c r="U521" s="79">
        <f>MAX(0,V520+Observaciones!$F520-T521-Constantes!$D$13)</f>
        <v>0</v>
      </c>
      <c r="V521" s="79">
        <f>V520+Observaciones!$F520-T521-S521-U521-W520</f>
        <v>7.5</v>
      </c>
      <c r="W521" s="79">
        <f>MAX(0,(V521-Constantes!$D$14)*(1-EXP(-Constantes!$D$22)))</f>
        <v>0</v>
      </c>
      <c r="X521" s="79">
        <f t="shared" si="75"/>
        <v>109.08849570301315</v>
      </c>
      <c r="Y521" s="79">
        <f>MAX(0,(X521-Constantes!$D$13)*(1-EXP(-Constantes!$D$23)))</f>
        <v>0.64625907012436212</v>
      </c>
      <c r="Z521" s="79">
        <f t="shared" si="76"/>
        <v>0.64625907012436212</v>
      </c>
      <c r="AA521" s="79">
        <f>0.0526*T521*Observaciones!$F520^1.218</f>
        <v>0</v>
      </c>
      <c r="AB521" s="79">
        <f>AA521*Constantes!$E$29</f>
        <v>0</v>
      </c>
      <c r="AC521" s="79">
        <f t="shared" si="77"/>
        <v>0</v>
      </c>
      <c r="AD521" s="16"/>
      <c r="AE521" s="78">
        <v>515</v>
      </c>
      <c r="AF521" s="136">
        <f>ETo!$I520*((1-Constantes!$F$19)*ETo!$K520+ETo!$L520)</f>
        <v>2.6616046531029434</v>
      </c>
      <c r="AG521" s="79">
        <f>MIN(AF521*Constantes!$F$17,0.8*(AJ520+Observaciones!$F520-AH521-AI521-Constantes!$D$14))</f>
        <v>0</v>
      </c>
      <c r="AH521" s="79">
        <f>IF(Observaciones!$F520&gt;0.05*Constantes!$F$18,((Observaciones!$F520-0.05*Constantes!$F$18)^2)/(Observaciones!$F520+0.95*Constantes!$F$18),0)</f>
        <v>0</v>
      </c>
      <c r="AI521" s="79">
        <f>MAX(0,AJ520+Observaciones!$F520-AH521-Constantes!$D$13)</f>
        <v>0</v>
      </c>
      <c r="AJ521" s="79">
        <f>AJ520+Observaciones!$F520-AH521-AG521-AI521-AK520</f>
        <v>7.5</v>
      </c>
      <c r="AK521" s="79">
        <f>MAX(0,(AJ521-Constantes!$D$14)*(1-EXP(-Constantes!$D$22)))</f>
        <v>0</v>
      </c>
      <c r="AL521" s="79">
        <f t="shared" si="78"/>
        <v>110.00374226577347</v>
      </c>
      <c r="AM521" s="79">
        <f>MAX(0,(AL521-Constantes!$D$13)*(1-EXP(-Constantes!$D$23)))</f>
        <v>0.65527721250198678</v>
      </c>
      <c r="AN521" s="79">
        <f t="shared" si="79"/>
        <v>0.65527721250198678</v>
      </c>
      <c r="AO521" s="79">
        <f>0.0526*AH521*Observaciones!$F520^1.218</f>
        <v>0</v>
      </c>
      <c r="AP521" s="79">
        <f>AO521*Constantes!$F$29</f>
        <v>0</v>
      </c>
      <c r="AQ521" s="79">
        <f t="shared" si="80"/>
        <v>0</v>
      </c>
      <c r="AR521" s="16"/>
      <c r="AS521" s="78">
        <v>515</v>
      </c>
      <c r="AT521" s="79">
        <f>0.0526*Observaciones!$F520^2.218</f>
        <v>0</v>
      </c>
      <c r="AU521" s="79">
        <f>IF(Observaciones!$F520&gt;0.05*$AY$7,((Observaciones!$F520-0.05*$AY$7)^2)/(Observaciones!$F520+0.95*$AY$7),0)</f>
        <v>0</v>
      </c>
      <c r="AV521" s="79">
        <f>0.0526*AU521*Observaciones!$F520^1.218</f>
        <v>0</v>
      </c>
      <c r="AW521" s="30"/>
      <c r="AX521" s="30"/>
      <c r="AY521" s="110"/>
      <c r="AZ521" s="41"/>
    </row>
    <row r="522" spans="2:52" s="3" customFormat="1" x14ac:dyDescent="0.3">
      <c r="B522" s="40"/>
      <c r="C522" s="78">
        <v>516</v>
      </c>
      <c r="D522" s="136">
        <f>ETo!$I521*((1-Constantes!$D$19)*ETo!$K521+ETo!$L521)</f>
        <v>2.449703626887715</v>
      </c>
      <c r="E522" s="79">
        <f>MIN(D522*Constantes!$D$17,0.8*(H521+Observaciones!$F521-F522-G522-Constantes!$D$14))</f>
        <v>0</v>
      </c>
      <c r="F522" s="79">
        <f>IF(Observaciones!$F521&gt;0.05*Constantes!$D$18,((Observaciones!$F521-0.05*Constantes!$D$18)^2)/(Observaciones!$F521+0.95*Constantes!$D$18),0)</f>
        <v>0</v>
      </c>
      <c r="G522" s="79">
        <f>MAX(0,H521+Observaciones!$F521-F522-Constantes!$D$13)</f>
        <v>0</v>
      </c>
      <c r="H522" s="79">
        <f>H521+Observaciones!$F521-F522-E522-G522-I521</f>
        <v>7.5</v>
      </c>
      <c r="I522" s="79">
        <f>MAX(0,(H522-Constantes!$D$14)*(1-EXP(-Constantes!$D$22)))</f>
        <v>0</v>
      </c>
      <c r="J522" s="79">
        <f t="shared" si="72"/>
        <v>103.17279055729054</v>
      </c>
      <c r="K522" s="79">
        <f>MAX(0,(J522-Constantes!$D$13)*(1-EXP(-Constantes!$D$23)))</f>
        <v>0.58797021831236718</v>
      </c>
      <c r="L522" s="79">
        <f t="shared" si="73"/>
        <v>0.58797021831236718</v>
      </c>
      <c r="M522" s="79">
        <f>0.0526*F522*Observaciones!$F521^1.218</f>
        <v>0</v>
      </c>
      <c r="N522" s="79">
        <f>M522*Constantes!$D$29</f>
        <v>0</v>
      </c>
      <c r="O522" s="79">
        <f t="shared" si="74"/>
        <v>0</v>
      </c>
      <c r="P522" s="16"/>
      <c r="Q522" s="78">
        <v>516</v>
      </c>
      <c r="R522" s="136">
        <f>ETo!$I521*((1-Constantes!$E$19)*ETo!$K521+ETo!$L521)</f>
        <v>2.7143763250448592</v>
      </c>
      <c r="S522" s="79">
        <f>MIN(R522*Constantes!$E$17,0.8*(V521+Observaciones!$F521-T522-U522-Constantes!$D$14))</f>
        <v>0</v>
      </c>
      <c r="T522" s="79">
        <f>IF(Observaciones!$F521&gt;0.05*Constantes!$E$18,((Observaciones!$F521-0.05*Constantes!$E$18)^2)/(Observaciones!$F521+0.95*Constantes!$E$18),0)</f>
        <v>0</v>
      </c>
      <c r="U522" s="79">
        <f>MAX(0,V521+Observaciones!$F521-T522-Constantes!$D$13)</f>
        <v>0</v>
      </c>
      <c r="V522" s="79">
        <f>V521+Observaciones!$F521-T522-S522-U522-W521</f>
        <v>7.5</v>
      </c>
      <c r="W522" s="79">
        <f>MAX(0,(V522-Constantes!$D$14)*(1-EXP(-Constantes!$D$22)))</f>
        <v>0</v>
      </c>
      <c r="X522" s="79">
        <f t="shared" si="75"/>
        <v>108.44223663288879</v>
      </c>
      <c r="Y522" s="79">
        <f>MAX(0,(X522-Constantes!$D$13)*(1-EXP(-Constantes!$D$23)))</f>
        <v>0.63989132557950867</v>
      </c>
      <c r="Z522" s="79">
        <f t="shared" si="76"/>
        <v>0.63989132557950867</v>
      </c>
      <c r="AA522" s="79">
        <f>0.0526*T522*Observaciones!$F521^1.218</f>
        <v>0</v>
      </c>
      <c r="AB522" s="79">
        <f>AA522*Constantes!$E$29</f>
        <v>0</v>
      </c>
      <c r="AC522" s="79">
        <f t="shared" si="77"/>
        <v>0</v>
      </c>
      <c r="AD522" s="16"/>
      <c r="AE522" s="78">
        <v>516</v>
      </c>
      <c r="AF522" s="136">
        <f>ETo!$I521*((1-Constantes!$F$19)*ETo!$K521+ETo!$L521)</f>
        <v>2.6765659395938388</v>
      </c>
      <c r="AG522" s="79">
        <f>MIN(AF522*Constantes!$F$17,0.8*(AJ521+Observaciones!$F521-AH522-AI522-Constantes!$D$14))</f>
        <v>0</v>
      </c>
      <c r="AH522" s="79">
        <f>IF(Observaciones!$F521&gt;0.05*Constantes!$F$18,((Observaciones!$F521-0.05*Constantes!$F$18)^2)/(Observaciones!$F521+0.95*Constantes!$F$18),0)</f>
        <v>0</v>
      </c>
      <c r="AI522" s="79">
        <f>MAX(0,AJ521+Observaciones!$F521-AH522-Constantes!$D$13)</f>
        <v>0</v>
      </c>
      <c r="AJ522" s="79">
        <f>AJ521+Observaciones!$F521-AH522-AG522-AI522-AK521</f>
        <v>7.5</v>
      </c>
      <c r="AK522" s="79">
        <f>MAX(0,(AJ522-Constantes!$D$14)*(1-EXP(-Constantes!$D$22)))</f>
        <v>0</v>
      </c>
      <c r="AL522" s="79">
        <f t="shared" si="78"/>
        <v>109.34846505327148</v>
      </c>
      <c r="AM522" s="79">
        <f>MAX(0,(AL522-Constantes!$D$13)*(1-EXP(-Constantes!$D$23)))</f>
        <v>0.64882061005233249</v>
      </c>
      <c r="AN522" s="79">
        <f t="shared" si="79"/>
        <v>0.64882061005233249</v>
      </c>
      <c r="AO522" s="79">
        <f>0.0526*AH522*Observaciones!$F521^1.218</f>
        <v>0</v>
      </c>
      <c r="AP522" s="79">
        <f>AO522*Constantes!$F$29</f>
        <v>0</v>
      </c>
      <c r="AQ522" s="79">
        <f t="shared" si="80"/>
        <v>0</v>
      </c>
      <c r="AR522" s="16"/>
      <c r="AS522" s="78">
        <v>516</v>
      </c>
      <c r="AT522" s="79">
        <f>0.0526*Observaciones!$F521^2.218</f>
        <v>0</v>
      </c>
      <c r="AU522" s="79">
        <f>IF(Observaciones!$F521&gt;0.05*$AY$7,((Observaciones!$F521-0.05*$AY$7)^2)/(Observaciones!$F521+0.95*$AY$7),0)</f>
        <v>0</v>
      </c>
      <c r="AV522" s="79">
        <f>0.0526*AU522*Observaciones!$F521^1.218</f>
        <v>0</v>
      </c>
      <c r="AW522" s="30"/>
      <c r="AX522" s="30"/>
      <c r="AY522" s="110"/>
      <c r="AZ522" s="41"/>
    </row>
    <row r="523" spans="2:52" s="3" customFormat="1" x14ac:dyDescent="0.3">
      <c r="B523" s="40"/>
      <c r="C523" s="78">
        <v>517</v>
      </c>
      <c r="D523" s="136">
        <f>ETo!$I522*((1-Constantes!$D$19)*ETo!$K522+ETo!$L522)</f>
        <v>2.4491551758713781</v>
      </c>
      <c r="E523" s="79">
        <f>MIN(D523*Constantes!$D$17,0.8*(H522+Observaciones!$F522-F523-G523-Constantes!$D$14))</f>
        <v>0</v>
      </c>
      <c r="F523" s="79">
        <f>IF(Observaciones!$F522&gt;0.05*Constantes!$D$18,((Observaciones!$F522-0.05*Constantes!$D$18)^2)/(Observaciones!$F522+0.95*Constantes!$D$18),0)</f>
        <v>0</v>
      </c>
      <c r="G523" s="79">
        <f>MAX(0,H522+Observaciones!$F522-F523-Constantes!$D$13)</f>
        <v>0</v>
      </c>
      <c r="H523" s="79">
        <f>H522+Observaciones!$F522-F523-E523-G523-I522</f>
        <v>7.5</v>
      </c>
      <c r="I523" s="79">
        <f>MAX(0,(H523-Constantes!$D$14)*(1-EXP(-Constantes!$D$22)))</f>
        <v>0</v>
      </c>
      <c r="J523" s="79">
        <f t="shared" si="72"/>
        <v>102.58482033897818</v>
      </c>
      <c r="K523" s="79">
        <f>MAX(0,(J523-Constantes!$D$13)*(1-EXP(-Constantes!$D$23)))</f>
        <v>0.58217680770774016</v>
      </c>
      <c r="L523" s="79">
        <f t="shared" si="73"/>
        <v>0.58217680770774016</v>
      </c>
      <c r="M523" s="79">
        <f>0.0526*F523*Observaciones!$F522^1.218</f>
        <v>0</v>
      </c>
      <c r="N523" s="79">
        <f>M523*Constantes!$D$29</f>
        <v>0</v>
      </c>
      <c r="O523" s="79">
        <f t="shared" si="74"/>
        <v>0</v>
      </c>
      <c r="P523" s="16"/>
      <c r="Q523" s="78">
        <v>517</v>
      </c>
      <c r="R523" s="136">
        <f>ETo!$I522*((1-Constantes!$E$19)*ETo!$K522+ETo!$L522)</f>
        <v>2.7140642441076941</v>
      </c>
      <c r="S523" s="79">
        <f>MIN(R523*Constantes!$E$17,0.8*(V522+Observaciones!$F522-T523-U523-Constantes!$D$14))</f>
        <v>0</v>
      </c>
      <c r="T523" s="79">
        <f>IF(Observaciones!$F522&gt;0.05*Constantes!$E$18,((Observaciones!$F522-0.05*Constantes!$E$18)^2)/(Observaciones!$F522+0.95*Constantes!$E$18),0)</f>
        <v>0</v>
      </c>
      <c r="U523" s="79">
        <f>MAX(0,V522+Observaciones!$F522-T523-Constantes!$D$13)</f>
        <v>0</v>
      </c>
      <c r="V523" s="79">
        <f>V522+Observaciones!$F522-T523-S523-U523-W522</f>
        <v>7.5</v>
      </c>
      <c r="W523" s="79">
        <f>MAX(0,(V523-Constantes!$D$14)*(1-EXP(-Constantes!$D$22)))</f>
        <v>0</v>
      </c>
      <c r="X523" s="79">
        <f t="shared" si="75"/>
        <v>107.80234530730928</v>
      </c>
      <c r="Y523" s="79">
        <f>MAX(0,(X523-Constantes!$D$13)*(1-EXP(-Constantes!$D$23)))</f>
        <v>0.63358632393833425</v>
      </c>
      <c r="Z523" s="79">
        <f t="shared" si="76"/>
        <v>0.63358632393833425</v>
      </c>
      <c r="AA523" s="79">
        <f>0.0526*T523*Observaciones!$F522^1.218</f>
        <v>0</v>
      </c>
      <c r="AB523" s="79">
        <f>AA523*Constantes!$E$29</f>
        <v>0</v>
      </c>
      <c r="AC523" s="79">
        <f t="shared" si="77"/>
        <v>0</v>
      </c>
      <c r="AD523" s="16"/>
      <c r="AE523" s="78">
        <v>517</v>
      </c>
      <c r="AF523" s="136">
        <f>ETo!$I522*((1-Constantes!$F$19)*ETo!$K522+ETo!$L522)</f>
        <v>2.6762200915025063</v>
      </c>
      <c r="AG523" s="79">
        <f>MIN(AF523*Constantes!$F$17,0.8*(AJ522+Observaciones!$F522-AH523-AI523-Constantes!$D$14))</f>
        <v>0</v>
      </c>
      <c r="AH523" s="79">
        <f>IF(Observaciones!$F522&gt;0.05*Constantes!$F$18,((Observaciones!$F522-0.05*Constantes!$F$18)^2)/(Observaciones!$F522+0.95*Constantes!$F$18),0)</f>
        <v>0</v>
      </c>
      <c r="AI523" s="79">
        <f>MAX(0,AJ522+Observaciones!$F522-AH523-Constantes!$D$13)</f>
        <v>0</v>
      </c>
      <c r="AJ523" s="79">
        <f>AJ522+Observaciones!$F522-AH523-AG523-AI523-AK522</f>
        <v>7.5</v>
      </c>
      <c r="AK523" s="79">
        <f>MAX(0,(AJ523-Constantes!$D$14)*(1-EXP(-Constantes!$D$22)))</f>
        <v>0</v>
      </c>
      <c r="AL523" s="79">
        <f t="shared" si="78"/>
        <v>108.69964444321916</v>
      </c>
      <c r="AM523" s="79">
        <f>MAX(0,(AL523-Constantes!$D$13)*(1-EXP(-Constantes!$D$23)))</f>
        <v>0.64242762604445758</v>
      </c>
      <c r="AN523" s="79">
        <f t="shared" si="79"/>
        <v>0.64242762604445758</v>
      </c>
      <c r="AO523" s="79">
        <f>0.0526*AH523*Observaciones!$F522^1.218</f>
        <v>0</v>
      </c>
      <c r="AP523" s="79">
        <f>AO523*Constantes!$F$29</f>
        <v>0</v>
      </c>
      <c r="AQ523" s="79">
        <f t="shared" si="80"/>
        <v>0</v>
      </c>
      <c r="AR523" s="16"/>
      <c r="AS523" s="78">
        <v>517</v>
      </c>
      <c r="AT523" s="79">
        <f>0.0526*Observaciones!$F522^2.218</f>
        <v>0</v>
      </c>
      <c r="AU523" s="79">
        <f>IF(Observaciones!$F522&gt;0.05*$AY$7,((Observaciones!$F522-0.05*$AY$7)^2)/(Observaciones!$F522+0.95*$AY$7),0)</f>
        <v>0</v>
      </c>
      <c r="AV523" s="79">
        <f>0.0526*AU523*Observaciones!$F522^1.218</f>
        <v>0</v>
      </c>
      <c r="AW523" s="30"/>
      <c r="AX523" s="30"/>
      <c r="AY523" s="110"/>
      <c r="AZ523" s="41"/>
    </row>
    <row r="524" spans="2:52" s="3" customFormat="1" x14ac:dyDescent="0.3">
      <c r="B524" s="40"/>
      <c r="C524" s="78">
        <v>518</v>
      </c>
      <c r="D524" s="136">
        <f>ETo!$I523*((1-Constantes!$D$19)*ETo!$K523+ETo!$L523)</f>
        <v>2.4174934180401988</v>
      </c>
      <c r="E524" s="79">
        <f>MIN(D524*Constantes!$D$17,0.8*(H523+Observaciones!$F523-F524-G524-Constantes!$D$14))</f>
        <v>1.2112575303517636</v>
      </c>
      <c r="F524" s="79">
        <f>IF(Observaciones!$F523&gt;0.05*Constantes!$D$18,((Observaciones!$F523-0.05*Constantes!$D$18)^2)/(Observaciones!$F523+0.95*Constantes!$D$18),0)</f>
        <v>0.90197069041486633</v>
      </c>
      <c r="G524" s="79">
        <f>MAX(0,H523+Observaciones!$F523-F524-Constantes!$D$13)</f>
        <v>0</v>
      </c>
      <c r="H524" s="79">
        <f>H523+Observaciones!$F523-F524-E524-G524-I523</f>
        <v>16.986771779233372</v>
      </c>
      <c r="I524" s="79">
        <f>MAX(0,(H524-Constantes!$D$14)*(1-EXP(-Constantes!$D$22)))</f>
        <v>0.32315427345286285</v>
      </c>
      <c r="J524" s="79">
        <f t="shared" si="72"/>
        <v>102.00264353127044</v>
      </c>
      <c r="K524" s="79">
        <f>MAX(0,(J524-Constantes!$D$13)*(1-EXP(-Constantes!$D$23)))</f>
        <v>0.57644048095768352</v>
      </c>
      <c r="L524" s="79">
        <f t="shared" si="73"/>
        <v>1.8015654448254128</v>
      </c>
      <c r="M524" s="79">
        <f>0.0526*F524*Observaciones!$F523^1.218</f>
        <v>0.93904845044974949</v>
      </c>
      <c r="N524" s="79">
        <f>M524*Constantes!$D$29</f>
        <v>1.3936419779987858E-2</v>
      </c>
      <c r="O524" s="79">
        <f t="shared" si="74"/>
        <v>773.57277361291847</v>
      </c>
      <c r="P524" s="16"/>
      <c r="Q524" s="78">
        <v>518</v>
      </c>
      <c r="R524" s="136">
        <f>ETo!$I523*((1-Constantes!$E$19)*ETo!$K523+ETo!$L523)</f>
        <v>2.6795182019837318</v>
      </c>
      <c r="S524" s="79">
        <f>MIN(R524*Constantes!$E$17,0.8*(V523+Observaciones!$F523-T524-U524-Constantes!$D$14))</f>
        <v>1.5442909585152476</v>
      </c>
      <c r="T524" s="79">
        <f>IF(Observaciones!$F523&gt;0.05*Constantes!$E$18,((Observaciones!$F523-0.05*Constantes!$E$18)^2)/(Observaciones!$F523+0.95*Constantes!$E$18),0)</f>
        <v>1.4254269175342617E-3</v>
      </c>
      <c r="U524" s="79">
        <f>MAX(0,V523+Observaciones!$F523-T524-Constantes!$D$13)</f>
        <v>0</v>
      </c>
      <c r="V524" s="79">
        <f>V523+Observaciones!$F523-T524-S524-U524-W523</f>
        <v>17.554283614567218</v>
      </c>
      <c r="W524" s="79">
        <f>MAX(0,(V524-Constantes!$D$14)*(1-EXP(-Constantes!$D$22)))</f>
        <v>0.34248580994293221</v>
      </c>
      <c r="X524" s="79">
        <f t="shared" si="75"/>
        <v>107.16875898337095</v>
      </c>
      <c r="Y524" s="79">
        <f>MAX(0,(X524-Constantes!$D$13)*(1-EXP(-Constantes!$D$23)))</f>
        <v>0.62734344698006472</v>
      </c>
      <c r="Z524" s="79">
        <f t="shared" si="76"/>
        <v>0.97125468384053115</v>
      </c>
      <c r="AA524" s="79">
        <f>0.0526*T524*Observaciones!$F523^1.218</f>
        <v>1.4840226543550326E-3</v>
      </c>
      <c r="AB524" s="79">
        <f>AA524*Constantes!$E$29</f>
        <v>4.961282052271435E-6</v>
      </c>
      <c r="AC524" s="79">
        <f t="shared" si="77"/>
        <v>0.51081164753343111</v>
      </c>
      <c r="AD524" s="16"/>
      <c r="AE524" s="78">
        <v>518</v>
      </c>
      <c r="AF524" s="136">
        <f>ETo!$I523*((1-Constantes!$F$19)*ETo!$K523+ETo!$L523)</f>
        <v>2.6420860899917979</v>
      </c>
      <c r="AG524" s="79">
        <f>MIN(AF524*Constantes!$F$17,0.8*(AJ523+Observaciones!$F523-AH524-AI524-Constantes!$D$14))</f>
        <v>1.4197725265779346</v>
      </c>
      <c r="AH524" s="79">
        <f>IF(Observaciones!$F523&gt;0.05*Constantes!$F$18,((Observaciones!$F523-0.05*Constantes!$F$18)^2)/(Observaciones!$F523+0.95*Constantes!$F$18),0)</f>
        <v>0.132383628832874</v>
      </c>
      <c r="AI524" s="79">
        <f>MAX(0,AJ523+Observaciones!$F523-AH524-Constantes!$D$13)</f>
        <v>0</v>
      </c>
      <c r="AJ524" s="79">
        <f>AJ523+Observaciones!$F523-AH524-AG524-AI524-AK523</f>
        <v>17.547843844589195</v>
      </c>
      <c r="AK524" s="79">
        <f>MAX(0,(AJ524-Constantes!$D$14)*(1-EXP(-Constantes!$D$22)))</f>
        <v>0.34226644773660114</v>
      </c>
      <c r="AL524" s="79">
        <f t="shared" si="78"/>
        <v>108.05721681717471</v>
      </c>
      <c r="AM524" s="79">
        <f>MAX(0,(AL524-Constantes!$D$13)*(1-EXP(-Constantes!$D$23)))</f>
        <v>0.63609763363070237</v>
      </c>
      <c r="AN524" s="79">
        <f t="shared" si="79"/>
        <v>1.1107477102001775</v>
      </c>
      <c r="AO524" s="79">
        <f>0.0526*AH524*Observaciones!$F523^1.218</f>
        <v>0.13782558883731122</v>
      </c>
      <c r="AP524" s="79">
        <f>AO524*Constantes!$F$29</f>
        <v>1.1842193679619942E-3</v>
      </c>
      <c r="AQ524" s="79">
        <f t="shared" si="80"/>
        <v>106.61461257917658</v>
      </c>
      <c r="AR524" s="16"/>
      <c r="AS524" s="78">
        <v>518</v>
      </c>
      <c r="AT524" s="79">
        <f>0.0526*Observaciones!$F523^2.218</f>
        <v>12.076846998439398</v>
      </c>
      <c r="AU524" s="79">
        <f>IF(Observaciones!$F523&gt;0.05*$AY$7,((Observaciones!$F523-0.05*$AY$7)^2)/(Observaciones!$F523+0.95*$AY$7),0)</f>
        <v>2.1881138522390695</v>
      </c>
      <c r="AV524" s="79">
        <f>0.0526*AU524*Observaciones!$F523^1.218</f>
        <v>2.2780617421256109</v>
      </c>
      <c r="AW524" s="30"/>
      <c r="AX524" s="30"/>
      <c r="AY524" s="110"/>
      <c r="AZ524" s="41"/>
    </row>
    <row r="525" spans="2:52" s="3" customFormat="1" x14ac:dyDescent="0.3">
      <c r="B525" s="40"/>
      <c r="C525" s="78">
        <v>519</v>
      </c>
      <c r="D525" s="136">
        <f>ETo!$I524*((1-Constantes!$D$19)*ETo!$K524+ETo!$L524)</f>
        <v>2.2992650471342575</v>
      </c>
      <c r="E525" s="79">
        <f>MIN(D525*Constantes!$D$17,0.8*(H524+Observaciones!$F524-F525-G525-Constantes!$D$14))</f>
        <v>1.1520205522932525</v>
      </c>
      <c r="F525" s="79">
        <f>IF(Observaciones!$F524&gt;0.05*Constantes!$D$18,((Observaciones!$F524-0.05*Constantes!$D$18)^2)/(Observaciones!$F524+0.95*Constantes!$D$18),0)</f>
        <v>0</v>
      </c>
      <c r="G525" s="79">
        <f>MAX(0,H524+Observaciones!$F524-F525-Constantes!$D$13)</f>
        <v>0</v>
      </c>
      <c r="H525" s="79">
        <f>H524+Observaciones!$F524-F525-E525-G525-I524</f>
        <v>16.811596953487257</v>
      </c>
      <c r="I525" s="79">
        <f>MAX(0,(H525-Constantes!$D$14)*(1-EXP(-Constantes!$D$22)))</f>
        <v>0.31718717580799971</v>
      </c>
      <c r="J525" s="79">
        <f t="shared" si="72"/>
        <v>101.42620305031275</v>
      </c>
      <c r="K525" s="79">
        <f>MAX(0,(J525-Constantes!$D$13)*(1-EXP(-Constantes!$D$23)))</f>
        <v>0.57076067560138166</v>
      </c>
      <c r="L525" s="79">
        <f t="shared" si="73"/>
        <v>0.88794785140938137</v>
      </c>
      <c r="M525" s="79">
        <f>0.0526*F525*Observaciones!$F524^1.218</f>
        <v>0</v>
      </c>
      <c r="N525" s="79">
        <f>M525*Constantes!$D$29</f>
        <v>0</v>
      </c>
      <c r="O525" s="79">
        <f t="shared" si="74"/>
        <v>0</v>
      </c>
      <c r="P525" s="16"/>
      <c r="Q525" s="78">
        <v>519</v>
      </c>
      <c r="R525" s="136">
        <f>ETo!$I524*((1-Constantes!$E$19)*ETo!$K524+ETo!$L524)</f>
        <v>2.5493138908427202</v>
      </c>
      <c r="S525" s="79">
        <f>MIN(R525*Constantes!$E$17,0.8*(V524+Observaciones!$F524-T525-U525-Constantes!$D$14))</f>
        <v>1.4692501021755111</v>
      </c>
      <c r="T525" s="79">
        <f>IF(Observaciones!$F524&gt;0.05*Constantes!$E$18,((Observaciones!$F524-0.05*Constantes!$E$18)^2)/(Observaciones!$F524+0.95*Constantes!$E$18),0)</f>
        <v>0</v>
      </c>
      <c r="U525" s="79">
        <f>MAX(0,V524+Observaciones!$F524-T525-Constantes!$D$13)</f>
        <v>0</v>
      </c>
      <c r="V525" s="79">
        <f>V524+Observaciones!$F524-T525-S525-U525-W524</f>
        <v>17.042547702448775</v>
      </c>
      <c r="W525" s="79">
        <f>MAX(0,(V525-Constantes!$D$14)*(1-EXP(-Constantes!$D$22)))</f>
        <v>0.32505420615518543</v>
      </c>
      <c r="X525" s="79">
        <f t="shared" si="75"/>
        <v>106.54141553639089</v>
      </c>
      <c r="Y525" s="79">
        <f>MAX(0,(X525-Constantes!$D$13)*(1-EXP(-Constantes!$D$23)))</f>
        <v>0.62116208257540251</v>
      </c>
      <c r="Z525" s="79">
        <f t="shared" si="76"/>
        <v>0.94621628873058794</v>
      </c>
      <c r="AA525" s="79">
        <f>0.0526*T525*Observaciones!$F524^1.218</f>
        <v>0</v>
      </c>
      <c r="AB525" s="79">
        <f>AA525*Constantes!$E$29</f>
        <v>0</v>
      </c>
      <c r="AC525" s="79">
        <f t="shared" si="77"/>
        <v>0</v>
      </c>
      <c r="AD525" s="16"/>
      <c r="AE525" s="78">
        <v>519</v>
      </c>
      <c r="AF525" s="136">
        <f>ETo!$I524*((1-Constantes!$F$19)*ETo!$K524+ETo!$L524)</f>
        <v>2.5135926274557967</v>
      </c>
      <c r="AG525" s="79">
        <f>MIN(AF525*Constantes!$F$17,0.8*(AJ524+Observaciones!$F524-AH525-AI525-Constantes!$D$14))</f>
        <v>1.3507242511850415</v>
      </c>
      <c r="AH525" s="79">
        <f>IF(Observaciones!$F524&gt;0.05*Constantes!$F$18,((Observaciones!$F524-0.05*Constantes!$F$18)^2)/(Observaciones!$F524+0.95*Constantes!$F$18),0)</f>
        <v>0</v>
      </c>
      <c r="AI525" s="79">
        <f>MAX(0,AJ524+Observaciones!$F524-AH525-Constantes!$D$13)</f>
        <v>0</v>
      </c>
      <c r="AJ525" s="79">
        <f>AJ524+Observaciones!$F524-AH525-AG525-AI525-AK524</f>
        <v>17.154853145667552</v>
      </c>
      <c r="AK525" s="79">
        <f>MAX(0,(AJ525-Constantes!$D$14)*(1-EXP(-Constantes!$D$22)))</f>
        <v>0.32887974183293928</v>
      </c>
      <c r="AL525" s="79">
        <f t="shared" si="78"/>
        <v>107.42111918354401</v>
      </c>
      <c r="AM525" s="79">
        <f>MAX(0,(AL525-Constantes!$D$13)*(1-EXP(-Constantes!$D$23)))</f>
        <v>0.62983001213988654</v>
      </c>
      <c r="AN525" s="79">
        <f t="shared" si="79"/>
        <v>0.95870975397282576</v>
      </c>
      <c r="AO525" s="79">
        <f>0.0526*AH525*Observaciones!$F524^1.218</f>
        <v>0</v>
      </c>
      <c r="AP525" s="79">
        <f>AO525*Constantes!$F$29</f>
        <v>0</v>
      </c>
      <c r="AQ525" s="79">
        <f t="shared" si="80"/>
        <v>0</v>
      </c>
      <c r="AR525" s="16"/>
      <c r="AS525" s="78">
        <v>519</v>
      </c>
      <c r="AT525" s="79">
        <f>0.0526*Observaciones!$F524^2.218</f>
        <v>9.412654104711686E-2</v>
      </c>
      <c r="AU525" s="79">
        <f>IF(Observaciones!$F524&gt;0.05*$AY$7,((Observaciones!$F524-0.05*$AY$7)^2)/(Observaciones!$F524+0.95*$AY$7),0)</f>
        <v>0</v>
      </c>
      <c r="AV525" s="79">
        <f>0.0526*AU525*Observaciones!$F524^1.218</f>
        <v>0</v>
      </c>
      <c r="AW525" s="30"/>
      <c r="AX525" s="30"/>
      <c r="AY525" s="110"/>
      <c r="AZ525" s="41"/>
    </row>
    <row r="526" spans="2:52" s="3" customFormat="1" x14ac:dyDescent="0.3">
      <c r="B526" s="40"/>
      <c r="C526" s="78">
        <v>520</v>
      </c>
      <c r="D526" s="136">
        <f>ETo!$I525*((1-Constantes!$D$19)*ETo!$K525+ETo!$L525)</f>
        <v>2.5826256926115736</v>
      </c>
      <c r="E526" s="79">
        <f>MIN(D526*Constantes!$D$17,0.8*(H525+Observaciones!$F525-F526-G526-Constantes!$D$14))</f>
        <v>1.2939951748831156</v>
      </c>
      <c r="F526" s="79">
        <f>IF(Observaciones!$F525&gt;0.05*Constantes!$D$18,((Observaciones!$F525-0.05*Constantes!$D$18)^2)/(Observaciones!$F525+0.95*Constantes!$D$18),0)</f>
        <v>0</v>
      </c>
      <c r="G526" s="79">
        <f>MAX(0,H525+Observaciones!$F525-F526-Constantes!$D$13)</f>
        <v>0</v>
      </c>
      <c r="H526" s="79">
        <f>H525+Observaciones!$F525-F526-E526-G526-I525</f>
        <v>15.200414602796142</v>
      </c>
      <c r="I526" s="79">
        <f>MAX(0,(H526-Constantes!$D$14)*(1-EXP(-Constantes!$D$22)))</f>
        <v>0.2623043901719635</v>
      </c>
      <c r="J526" s="79">
        <f t="shared" si="72"/>
        <v>100.85544237471137</v>
      </c>
      <c r="K526" s="79">
        <f>MAX(0,(J526-Constantes!$D$13)*(1-EXP(-Constantes!$D$23)))</f>
        <v>0.56513683472007981</v>
      </c>
      <c r="L526" s="79">
        <f t="shared" si="73"/>
        <v>0.8274412248920433</v>
      </c>
      <c r="M526" s="79">
        <f>0.0526*F526*Observaciones!$F525^1.218</f>
        <v>0</v>
      </c>
      <c r="N526" s="79">
        <f>M526*Constantes!$D$29</f>
        <v>0</v>
      </c>
      <c r="O526" s="79">
        <f t="shared" si="74"/>
        <v>0</v>
      </c>
      <c r="P526" s="16"/>
      <c r="Q526" s="78">
        <v>520</v>
      </c>
      <c r="R526" s="136">
        <f>ETo!$I525*((1-Constantes!$E$19)*ETo!$K525+ETo!$L525)</f>
        <v>2.8609094186356945</v>
      </c>
      <c r="S526" s="79">
        <f>MIN(R526*Constantes!$E$17,0.8*(V525+Observaciones!$F525-T526-U526-Constantes!$D$14))</f>
        <v>1.6488324449743894</v>
      </c>
      <c r="T526" s="79">
        <f>IF(Observaciones!$F525&gt;0.05*Constantes!$E$18,((Observaciones!$F525-0.05*Constantes!$E$18)^2)/(Observaciones!$F525+0.95*Constantes!$E$18),0)</f>
        <v>0</v>
      </c>
      <c r="U526" s="79">
        <f>MAX(0,V525+Observaciones!$F525-T526-Constantes!$D$13)</f>
        <v>0</v>
      </c>
      <c r="V526" s="79">
        <f>V525+Observaciones!$F525-T526-S526-U526-W525</f>
        <v>15.068661051319202</v>
      </c>
      <c r="W526" s="79">
        <f>MAX(0,(V526-Constantes!$D$14)*(1-EXP(-Constantes!$D$22)))</f>
        <v>0.2578163805314696</v>
      </c>
      <c r="X526" s="79">
        <f t="shared" si="75"/>
        <v>105.92025345381549</v>
      </c>
      <c r="Y526" s="79">
        <f>MAX(0,(X526-Constantes!$D$13)*(1-EXP(-Constantes!$D$23)))</f>
        <v>0.61504162462650569</v>
      </c>
      <c r="Z526" s="79">
        <f t="shared" si="76"/>
        <v>0.87285800515797529</v>
      </c>
      <c r="AA526" s="79">
        <f>0.0526*T526*Observaciones!$F525^1.218</f>
        <v>0</v>
      </c>
      <c r="AB526" s="79">
        <f>AA526*Constantes!$E$29</f>
        <v>0</v>
      </c>
      <c r="AC526" s="79">
        <f t="shared" si="77"/>
        <v>0</v>
      </c>
      <c r="AD526" s="16"/>
      <c r="AE526" s="78">
        <v>520</v>
      </c>
      <c r="AF526" s="136">
        <f>ETo!$I525*((1-Constantes!$F$19)*ETo!$K525+ETo!$L525)</f>
        <v>2.8211546006322483</v>
      </c>
      <c r="AG526" s="79">
        <f>MIN(AF526*Constantes!$F$17,0.8*(AJ525+Observaciones!$F525-AH526-AI526-Constantes!$D$14))</f>
        <v>1.5159982145846904</v>
      </c>
      <c r="AH526" s="79">
        <f>IF(Observaciones!$F525&gt;0.05*Constantes!$F$18,((Observaciones!$F525-0.05*Constantes!$F$18)^2)/(Observaciones!$F525+0.95*Constantes!$F$18),0)</f>
        <v>0</v>
      </c>
      <c r="AI526" s="79">
        <f>MAX(0,AJ525+Observaciones!$F525-AH526-Constantes!$D$13)</f>
        <v>0</v>
      </c>
      <c r="AJ526" s="79">
        <f>AJ525+Observaciones!$F525-AH526-AG526-AI526-AK525</f>
        <v>15.309975189249922</v>
      </c>
      <c r="AK526" s="79">
        <f>MAX(0,(AJ526-Constantes!$D$14)*(1-EXP(-Constantes!$D$22)))</f>
        <v>0.26603642595172611</v>
      </c>
      <c r="AL526" s="79">
        <f t="shared" si="78"/>
        <v>106.79128917140412</v>
      </c>
      <c r="AM526" s="79">
        <f>MAX(0,(AL526-Constantes!$D$13)*(1-EXP(-Constantes!$D$23)))</f>
        <v>0.62362414701645086</v>
      </c>
      <c r="AN526" s="79">
        <f t="shared" si="79"/>
        <v>0.88966057296817702</v>
      </c>
      <c r="AO526" s="79">
        <f>0.0526*AH526*Observaciones!$F525^1.218</f>
        <v>0</v>
      </c>
      <c r="AP526" s="79">
        <f>AO526*Constantes!$F$29</f>
        <v>0</v>
      </c>
      <c r="AQ526" s="79">
        <f t="shared" si="80"/>
        <v>0</v>
      </c>
      <c r="AR526" s="16"/>
      <c r="AS526" s="78">
        <v>520</v>
      </c>
      <c r="AT526" s="79">
        <f>0.0526*Observaciones!$F525^2.218</f>
        <v>0</v>
      </c>
      <c r="AU526" s="79">
        <f>IF(Observaciones!$F525&gt;0.05*$AY$7,((Observaciones!$F525-0.05*$AY$7)^2)/(Observaciones!$F525+0.95*$AY$7),0)</f>
        <v>0</v>
      </c>
      <c r="AV526" s="79">
        <f>0.0526*AU526*Observaciones!$F525^1.218</f>
        <v>0</v>
      </c>
      <c r="AW526" s="30"/>
      <c r="AX526" s="30"/>
      <c r="AY526" s="110"/>
      <c r="AZ526" s="41"/>
    </row>
    <row r="527" spans="2:52" s="3" customFormat="1" x14ac:dyDescent="0.3">
      <c r="B527" s="40"/>
      <c r="C527" s="78">
        <v>521</v>
      </c>
      <c r="D527" s="136">
        <f>ETo!$I526*((1-Constantes!$D$19)*ETo!$K526+ETo!$L526)</f>
        <v>2.4077266358955485</v>
      </c>
      <c r="E527" s="79">
        <f>MIN(D527*Constantes!$D$17,0.8*(H526+Observaciones!$F526-F527-G527-Constantes!$D$14))</f>
        <v>1.2063639954483252</v>
      </c>
      <c r="F527" s="79">
        <f>IF(Observaciones!$F526&gt;0.05*Constantes!$D$18,((Observaciones!$F526-0.05*Constantes!$D$18)^2)/(Observaciones!$F526+0.95*Constantes!$D$18),0)</f>
        <v>0</v>
      </c>
      <c r="G527" s="79">
        <f>MAX(0,H526+Observaciones!$F526-F527-Constantes!$D$13)</f>
        <v>0</v>
      </c>
      <c r="H527" s="79">
        <f>H526+Observaciones!$F526-F527-E527-G527-I526</f>
        <v>13.731746217175854</v>
      </c>
      <c r="I527" s="79">
        <f>MAX(0,(H527-Constantes!$D$14)*(1-EXP(-Constantes!$D$22)))</f>
        <v>0.21227615336571598</v>
      </c>
      <c r="J527" s="79">
        <f t="shared" si="72"/>
        <v>100.29030553999129</v>
      </c>
      <c r="K527" s="79">
        <f>MAX(0,(J527-Constantes!$D$13)*(1-EXP(-Constantes!$D$23)))</f>
        <v>0.55956840688247589</v>
      </c>
      <c r="L527" s="79">
        <f t="shared" si="73"/>
        <v>0.77184456024819181</v>
      </c>
      <c r="M527" s="79">
        <f>0.0526*F527*Observaciones!$F526^1.218</f>
        <v>0</v>
      </c>
      <c r="N527" s="79">
        <f>M527*Constantes!$D$29</f>
        <v>0</v>
      </c>
      <c r="O527" s="79">
        <f t="shared" si="74"/>
        <v>0</v>
      </c>
      <c r="P527" s="16"/>
      <c r="Q527" s="78">
        <v>521</v>
      </c>
      <c r="R527" s="136">
        <f>ETo!$I526*((1-Constantes!$E$19)*ETo!$K526+ETo!$L526)</f>
        <v>2.6695534363583091</v>
      </c>
      <c r="S527" s="79">
        <f>MIN(R527*Constantes!$E$17,0.8*(V526+Observaciones!$F526-T527-U527-Constantes!$D$14))</f>
        <v>1.5385479493997762</v>
      </c>
      <c r="T527" s="79">
        <f>IF(Observaciones!$F526&gt;0.05*Constantes!$E$18,((Observaciones!$F526-0.05*Constantes!$E$18)^2)/(Observaciones!$F526+0.95*Constantes!$E$18),0)</f>
        <v>0</v>
      </c>
      <c r="U527" s="79">
        <f>MAX(0,V526+Observaciones!$F526-T527-Constantes!$D$13)</f>
        <v>0</v>
      </c>
      <c r="V527" s="79">
        <f>V526+Observaciones!$F526-T527-S527-U527-W526</f>
        <v>13.272296721387956</v>
      </c>
      <c r="W527" s="79">
        <f>MAX(0,(V527-Constantes!$D$14)*(1-EXP(-Constantes!$D$22)))</f>
        <v>0.19662561686555149</v>
      </c>
      <c r="X527" s="79">
        <f t="shared" si="75"/>
        <v>105.30521182918899</v>
      </c>
      <c r="Y527" s="79">
        <f>MAX(0,(X527-Constantes!$D$13)*(1-EXP(-Constantes!$D$23)))</f>
        <v>0.608981473007559</v>
      </c>
      <c r="Z527" s="79">
        <f t="shared" si="76"/>
        <v>0.80560708987311047</v>
      </c>
      <c r="AA527" s="79">
        <f>0.0526*T527*Observaciones!$F526^1.218</f>
        <v>0</v>
      </c>
      <c r="AB527" s="79">
        <f>AA527*Constantes!$E$29</f>
        <v>0</v>
      </c>
      <c r="AC527" s="79">
        <f t="shared" si="77"/>
        <v>0</v>
      </c>
      <c r="AD527" s="16"/>
      <c r="AE527" s="78">
        <v>521</v>
      </c>
      <c r="AF527" s="136">
        <f>ETo!$I526*((1-Constantes!$F$19)*ETo!$K526+ETo!$L526)</f>
        <v>2.632149607720772</v>
      </c>
      <c r="AG527" s="79">
        <f>MIN(AF527*Constantes!$F$17,0.8*(AJ526+Observaciones!$F526-AH527-AI527-Constantes!$D$14))</f>
        <v>1.4144329789406829</v>
      </c>
      <c r="AH527" s="79">
        <f>IF(Observaciones!$F526&gt;0.05*Constantes!$F$18,((Observaciones!$F526-0.05*Constantes!$F$18)^2)/(Observaciones!$F526+0.95*Constantes!$F$18),0)</f>
        <v>0</v>
      </c>
      <c r="AI527" s="79">
        <f>MAX(0,AJ526+Observaciones!$F526-AH527-Constantes!$D$13)</f>
        <v>0</v>
      </c>
      <c r="AJ527" s="79">
        <f>AJ526+Observaciones!$F526-AH527-AG527-AI527-AK526</f>
        <v>13.629505784357512</v>
      </c>
      <c r="AK527" s="79">
        <f>MAX(0,(AJ527-Constantes!$D$14)*(1-EXP(-Constantes!$D$22)))</f>
        <v>0.20879346889161057</v>
      </c>
      <c r="AL527" s="79">
        <f t="shared" si="78"/>
        <v>106.16766502438766</v>
      </c>
      <c r="AM527" s="79">
        <f>MAX(0,(AL527-Constantes!$D$13)*(1-EXP(-Constantes!$D$23)))</f>
        <v>0.61747942976019832</v>
      </c>
      <c r="AN527" s="79">
        <f t="shared" si="79"/>
        <v>0.82627289865180886</v>
      </c>
      <c r="AO527" s="79">
        <f>0.0526*AH527*Observaciones!$F526^1.218</f>
        <v>0</v>
      </c>
      <c r="AP527" s="79">
        <f>AO527*Constantes!$F$29</f>
        <v>0</v>
      </c>
      <c r="AQ527" s="79">
        <f t="shared" si="80"/>
        <v>0</v>
      </c>
      <c r="AR527" s="16"/>
      <c r="AS527" s="78">
        <v>521</v>
      </c>
      <c r="AT527" s="79">
        <f>0.0526*Observaciones!$F526^2.218</f>
        <v>0</v>
      </c>
      <c r="AU527" s="79">
        <f>IF(Observaciones!$F526&gt;0.05*$AY$7,((Observaciones!$F526-0.05*$AY$7)^2)/(Observaciones!$F526+0.95*$AY$7),0)</f>
        <v>0</v>
      </c>
      <c r="AV527" s="79">
        <f>0.0526*AU527*Observaciones!$F526^1.218</f>
        <v>0</v>
      </c>
      <c r="AW527" s="30"/>
      <c r="AX527" s="30"/>
      <c r="AY527" s="110"/>
      <c r="AZ527" s="41"/>
    </row>
    <row r="528" spans="2:52" s="3" customFormat="1" x14ac:dyDescent="0.3">
      <c r="B528" s="40"/>
      <c r="C528" s="78">
        <v>522</v>
      </c>
      <c r="D528" s="136">
        <f>ETo!$I527*((1-Constantes!$D$19)*ETo!$K527+ETo!$L527)</f>
        <v>2.474418054429151</v>
      </c>
      <c r="E528" s="79">
        <f>MIN(D528*Constantes!$D$17,0.8*(H527+Observaciones!$F527-F528-G528-Constantes!$D$14))</f>
        <v>1.2397789707718789</v>
      </c>
      <c r="F528" s="79">
        <f>IF(Observaciones!$F527&gt;0.05*Constantes!$D$18,((Observaciones!$F527-0.05*Constantes!$D$18)^2)/(Observaciones!$F527+0.95*Constantes!$D$18),0)</f>
        <v>0</v>
      </c>
      <c r="G528" s="79">
        <f>MAX(0,H527+Observaciones!$F527-F528-Constantes!$D$13)</f>
        <v>0</v>
      </c>
      <c r="H528" s="79">
        <f>H527+Observaciones!$F527-F528-E528-G528-I527</f>
        <v>12.279691093038259</v>
      </c>
      <c r="I528" s="79">
        <f>MAX(0,(H528-Constantes!$D$14)*(1-EXP(-Constantes!$D$22)))</f>
        <v>0.16281382523410048</v>
      </c>
      <c r="J528" s="79">
        <f t="shared" si="72"/>
        <v>99.730737133108818</v>
      </c>
      <c r="K528" s="79">
        <f>MAX(0,(J528-Constantes!$D$13)*(1-EXP(-Constantes!$D$23)))</f>
        <v>0.55405484609065203</v>
      </c>
      <c r="L528" s="79">
        <f t="shared" si="73"/>
        <v>0.71686867132475252</v>
      </c>
      <c r="M528" s="79">
        <f>0.0526*F528*Observaciones!$F527^1.218</f>
        <v>0</v>
      </c>
      <c r="N528" s="79">
        <f>M528*Constantes!$D$29</f>
        <v>0</v>
      </c>
      <c r="O528" s="79">
        <f t="shared" si="74"/>
        <v>0</v>
      </c>
      <c r="P528" s="16"/>
      <c r="Q528" s="78">
        <v>522</v>
      </c>
      <c r="R528" s="136">
        <f>ETo!$I527*((1-Constantes!$E$19)*ETo!$K527+ETo!$L527)</f>
        <v>2.7430107766213951</v>
      </c>
      <c r="S528" s="79">
        <f>MIN(R528*Constantes!$E$17,0.8*(V527+Observaciones!$F527-T528-U528-Constantes!$D$14))</f>
        <v>1.5808837343632369</v>
      </c>
      <c r="T528" s="79">
        <f>IF(Observaciones!$F527&gt;0.05*Constantes!$E$18,((Observaciones!$F527-0.05*Constantes!$E$18)^2)/(Observaciones!$F527+0.95*Constantes!$E$18),0)</f>
        <v>0</v>
      </c>
      <c r="U528" s="79">
        <f>MAX(0,V527+Observaciones!$F527-T528-Constantes!$D$13)</f>
        <v>0</v>
      </c>
      <c r="V528" s="79">
        <f>V527+Observaciones!$F527-T528-S528-U528-W527</f>
        <v>11.494787370159168</v>
      </c>
      <c r="W528" s="79">
        <f>MAX(0,(V528-Constantes!$D$14)*(1-EXP(-Constantes!$D$22)))</f>
        <v>0.13607712299228297</v>
      </c>
      <c r="X528" s="79">
        <f t="shared" si="75"/>
        <v>104.69623035618143</v>
      </c>
      <c r="Y528" s="79">
        <f>MAX(0,(X528-Constantes!$D$13)*(1-EXP(-Constantes!$D$23)))</f>
        <v>0.60298103350592924</v>
      </c>
      <c r="Z528" s="79">
        <f t="shared" si="76"/>
        <v>0.73905815649821216</v>
      </c>
      <c r="AA528" s="79">
        <f>0.0526*T528*Observaciones!$F527^1.218</f>
        <v>0</v>
      </c>
      <c r="AB528" s="79">
        <f>AA528*Constantes!$E$29</f>
        <v>0</v>
      </c>
      <c r="AC528" s="79">
        <f t="shared" si="77"/>
        <v>0</v>
      </c>
      <c r="AD528" s="16"/>
      <c r="AE528" s="78">
        <v>522</v>
      </c>
      <c r="AF528" s="136">
        <f>ETo!$I527*((1-Constantes!$F$19)*ETo!$K527+ETo!$L527)</f>
        <v>2.7046403877367893</v>
      </c>
      <c r="AG528" s="79">
        <f>MIN(AF528*Constantes!$F$17,0.8*(AJ527+Observaciones!$F527-AH528-AI528-Constantes!$D$14))</f>
        <v>1.4533872046514982</v>
      </c>
      <c r="AH528" s="79">
        <f>IF(Observaciones!$F527&gt;0.05*Constantes!$F$18,((Observaciones!$F527-0.05*Constantes!$F$18)^2)/(Observaciones!$F527+0.95*Constantes!$F$18),0)</f>
        <v>0</v>
      </c>
      <c r="AI528" s="79">
        <f>MAX(0,AJ527+Observaciones!$F527-AH528-Constantes!$D$13)</f>
        <v>0</v>
      </c>
      <c r="AJ528" s="79">
        <f>AJ527+Observaciones!$F527-AH528-AG528-AI528-AK527</f>
        <v>11.967325110814404</v>
      </c>
      <c r="AK528" s="79">
        <f>MAX(0,(AJ528-Constantes!$D$14)*(1-EXP(-Constantes!$D$22)))</f>
        <v>0.15217349316055953</v>
      </c>
      <c r="AL528" s="79">
        <f t="shared" si="78"/>
        <v>105.55018559462746</v>
      </c>
      <c r="AM528" s="79">
        <f>MAX(0,(AL528-Constantes!$D$13)*(1-EXP(-Constantes!$D$23)))</f>
        <v>0.61139525786662929</v>
      </c>
      <c r="AN528" s="79">
        <f t="shared" si="79"/>
        <v>0.7635687510271888</v>
      </c>
      <c r="AO528" s="79">
        <f>0.0526*AH528*Observaciones!$F527^1.218</f>
        <v>0</v>
      </c>
      <c r="AP528" s="79">
        <f>AO528*Constantes!$F$29</f>
        <v>0</v>
      </c>
      <c r="AQ528" s="79">
        <f t="shared" si="80"/>
        <v>0</v>
      </c>
      <c r="AR528" s="16"/>
      <c r="AS528" s="78">
        <v>522</v>
      </c>
      <c r="AT528" s="79">
        <f>0.0526*Observaciones!$F527^2.218</f>
        <v>0</v>
      </c>
      <c r="AU528" s="79">
        <f>IF(Observaciones!$F527&gt;0.05*$AY$7,((Observaciones!$F527-0.05*$AY$7)^2)/(Observaciones!$F527+0.95*$AY$7),0)</f>
        <v>0</v>
      </c>
      <c r="AV528" s="79">
        <f>0.0526*AU528*Observaciones!$F527^1.218</f>
        <v>0</v>
      </c>
      <c r="AW528" s="30"/>
      <c r="AX528" s="30"/>
      <c r="AY528" s="110"/>
      <c r="AZ528" s="41"/>
    </row>
    <row r="529" spans="2:52" s="3" customFormat="1" x14ac:dyDescent="0.3">
      <c r="B529" s="40"/>
      <c r="C529" s="78">
        <v>523</v>
      </c>
      <c r="D529" s="136">
        <f>ETo!$I528*((1-Constantes!$D$19)*ETo!$K528+ETo!$L528)</f>
        <v>2.4077825628096594</v>
      </c>
      <c r="E529" s="79">
        <f>MIN(D529*Constantes!$D$17,0.8*(H528+Observaciones!$F528-F529-G529-Constantes!$D$14))</f>
        <v>1.2063920169913667</v>
      </c>
      <c r="F529" s="79">
        <f>IF(Observaciones!$F528&gt;0.05*Constantes!$D$18,((Observaciones!$F528-0.05*Constantes!$D$18)^2)/(Observaciones!$F528+0.95*Constantes!$D$18),0)</f>
        <v>0</v>
      </c>
      <c r="G529" s="79">
        <f>MAX(0,H528+Observaciones!$F528-F529-Constantes!$D$13)</f>
        <v>0</v>
      </c>
      <c r="H529" s="79">
        <f>H528+Observaciones!$F528-F529-E529-G529-I528</f>
        <v>10.910485250812794</v>
      </c>
      <c r="I529" s="79">
        <f>MAX(0,(H529-Constantes!$D$14)*(1-EXP(-Constantes!$D$22)))</f>
        <v>0.11617364779035247</v>
      </c>
      <c r="J529" s="79">
        <f t="shared" si="72"/>
        <v>99.176682287018167</v>
      </c>
      <c r="K529" s="79">
        <f>MAX(0,(J529-Constantes!$D$13)*(1-EXP(-Constantes!$D$23)))</f>
        <v>0.54859561172653792</v>
      </c>
      <c r="L529" s="79">
        <f t="shared" si="73"/>
        <v>0.66476925951689037</v>
      </c>
      <c r="M529" s="79">
        <f>0.0526*F529*Observaciones!$F528^1.218</f>
        <v>0</v>
      </c>
      <c r="N529" s="79">
        <f>M529*Constantes!$D$29</f>
        <v>0</v>
      </c>
      <c r="O529" s="79">
        <f t="shared" si="74"/>
        <v>0</v>
      </c>
      <c r="P529" s="16"/>
      <c r="Q529" s="78">
        <v>523</v>
      </c>
      <c r="R529" s="136">
        <f>ETo!$I528*((1-Constantes!$E$19)*ETo!$K528+ETo!$L528)</f>
        <v>2.6700669980951903</v>
      </c>
      <c r="S529" s="79">
        <f>MIN(R529*Constantes!$E$17,0.8*(V528+Observaciones!$F528-T529-U529-Constantes!$D$14))</f>
        <v>1.53884393124693</v>
      </c>
      <c r="T529" s="79">
        <f>IF(Observaciones!$F528&gt;0.05*Constantes!$E$18,((Observaciones!$F528-0.05*Constantes!$E$18)^2)/(Observaciones!$F528+0.95*Constantes!$E$18),0)</f>
        <v>0</v>
      </c>
      <c r="U529" s="79">
        <f>MAX(0,V528+Observaciones!$F528-T529-Constantes!$D$13)</f>
        <v>0</v>
      </c>
      <c r="V529" s="79">
        <f>V528+Observaciones!$F528-T529-S529-U529-W528</f>
        <v>9.8198663159199544</v>
      </c>
      <c r="W529" s="79">
        <f>MAX(0,(V529-Constantes!$D$14)*(1-EXP(-Constantes!$D$22)))</f>
        <v>7.9023163123827553E-2</v>
      </c>
      <c r="X529" s="79">
        <f t="shared" si="75"/>
        <v>104.0932493226755</v>
      </c>
      <c r="Y529" s="79">
        <f>MAX(0,(X529-Constantes!$D$13)*(1-EXP(-Constantes!$D$23)))</f>
        <v>0.59703971776390252</v>
      </c>
      <c r="Z529" s="79">
        <f t="shared" si="76"/>
        <v>0.67606288088773003</v>
      </c>
      <c r="AA529" s="79">
        <f>0.0526*T529*Observaciones!$F528^1.218</f>
        <v>0</v>
      </c>
      <c r="AB529" s="79">
        <f>AA529*Constantes!$E$29</f>
        <v>0</v>
      </c>
      <c r="AC529" s="79">
        <f t="shared" si="77"/>
        <v>0</v>
      </c>
      <c r="AD529" s="16"/>
      <c r="AE529" s="78">
        <v>523</v>
      </c>
      <c r="AF529" s="136">
        <f>ETo!$I528*((1-Constantes!$F$19)*ETo!$K528+ETo!$L528)</f>
        <v>2.6325977930544</v>
      </c>
      <c r="AG529" s="79">
        <f>MIN(AF529*Constantes!$F$17,0.8*(AJ528+Observaciones!$F528-AH529-AI529-Constantes!$D$14))</f>
        <v>1.4146738193984978</v>
      </c>
      <c r="AH529" s="79">
        <f>IF(Observaciones!$F528&gt;0.05*Constantes!$F$18,((Observaciones!$F528-0.05*Constantes!$F$18)^2)/(Observaciones!$F528+0.95*Constantes!$F$18),0)</f>
        <v>0</v>
      </c>
      <c r="AI529" s="79">
        <f>MAX(0,AJ528+Observaciones!$F528-AH529-Constantes!$D$13)</f>
        <v>0</v>
      </c>
      <c r="AJ529" s="79">
        <f>AJ528+Observaciones!$F528-AH529-AG529-AI529-AK528</f>
        <v>10.400477798255347</v>
      </c>
      <c r="AK529" s="79">
        <f>MAX(0,(AJ529-Constantes!$D$14)*(1-EXP(-Constantes!$D$22)))</f>
        <v>9.8800921680558179E-2</v>
      </c>
      <c r="AL529" s="79">
        <f t="shared" si="78"/>
        <v>104.93879033676083</v>
      </c>
      <c r="AM529" s="79">
        <f>MAX(0,(AL529-Constantes!$D$13)*(1-EXP(-Constantes!$D$23)))</f>
        <v>0.60537103476786436</v>
      </c>
      <c r="AN529" s="79">
        <f t="shared" si="79"/>
        <v>0.70417195644842256</v>
      </c>
      <c r="AO529" s="79">
        <f>0.0526*AH529*Observaciones!$F528^1.218</f>
        <v>0</v>
      </c>
      <c r="AP529" s="79">
        <f>AO529*Constantes!$F$29</f>
        <v>0</v>
      </c>
      <c r="AQ529" s="79">
        <f t="shared" si="80"/>
        <v>0</v>
      </c>
      <c r="AR529" s="16"/>
      <c r="AS529" s="78">
        <v>523</v>
      </c>
      <c r="AT529" s="79">
        <f>0.0526*Observaciones!$F528^2.218</f>
        <v>0</v>
      </c>
      <c r="AU529" s="79">
        <f>IF(Observaciones!$F528&gt;0.05*$AY$7,((Observaciones!$F528-0.05*$AY$7)^2)/(Observaciones!$F528+0.95*$AY$7),0)</f>
        <v>0</v>
      </c>
      <c r="AV529" s="79">
        <f>0.0526*AU529*Observaciones!$F528^1.218</f>
        <v>0</v>
      </c>
      <c r="AW529" s="30"/>
      <c r="AX529" s="30"/>
      <c r="AY529" s="110"/>
      <c r="AZ529" s="41"/>
    </row>
    <row r="530" spans="2:52" s="3" customFormat="1" x14ac:dyDescent="0.3">
      <c r="B530" s="40"/>
      <c r="C530" s="78">
        <v>524</v>
      </c>
      <c r="D530" s="136">
        <f>ETo!$I529*((1-Constantes!$D$19)*ETo!$K529+ETo!$L529)</f>
        <v>2.4295771947209182</v>
      </c>
      <c r="E530" s="79">
        <f>MIN(D530*Constantes!$D$17,0.8*(H529+Observaciones!$F529-F530-G530-Constantes!$D$14))</f>
        <v>1.2173119689659031</v>
      </c>
      <c r="F530" s="79">
        <f>IF(Observaciones!$F529&gt;0.05*Constantes!$D$18,((Observaciones!$F529-0.05*Constantes!$D$18)^2)/(Observaciones!$F529+0.95*Constantes!$D$18),0)</f>
        <v>0</v>
      </c>
      <c r="G530" s="79">
        <f>MAX(0,H529+Observaciones!$F529-F530-Constantes!$D$13)</f>
        <v>0</v>
      </c>
      <c r="H530" s="79">
        <f>H529+Observaciones!$F529-F530-E530-G530-I529</f>
        <v>9.5769996340565378</v>
      </c>
      <c r="I530" s="79">
        <f>MAX(0,(H530-Constantes!$D$14)*(1-EXP(-Constantes!$D$22)))</f>
        <v>7.0750232357717963E-2</v>
      </c>
      <c r="J530" s="79">
        <f t="shared" si="72"/>
        <v>98.628086675291627</v>
      </c>
      <c r="K530" s="79">
        <f>MAX(0,(J530-Constantes!$D$13)*(1-EXP(-Constantes!$D$23)))</f>
        <v>0.54319016849890167</v>
      </c>
      <c r="L530" s="79">
        <f t="shared" si="73"/>
        <v>0.61394040085661961</v>
      </c>
      <c r="M530" s="79">
        <f>0.0526*F530*Observaciones!$F529^1.218</f>
        <v>0</v>
      </c>
      <c r="N530" s="79">
        <f>M530*Constantes!$D$29</f>
        <v>0</v>
      </c>
      <c r="O530" s="79">
        <f t="shared" si="74"/>
        <v>0</v>
      </c>
      <c r="P530" s="16"/>
      <c r="Q530" s="78">
        <v>524</v>
      </c>
      <c r="R530" s="136">
        <f>ETo!$I529*((1-Constantes!$E$19)*ETo!$K529+ETo!$L529)</f>
        <v>2.6942154445954505</v>
      </c>
      <c r="S530" s="79">
        <f>MIN(R530*Constantes!$E$17,0.8*(V529+Observaciones!$F529-T530-U530-Constantes!$D$14))</f>
        <v>1.5527614435687094</v>
      </c>
      <c r="T530" s="79">
        <f>IF(Observaciones!$F529&gt;0.05*Constantes!$E$18,((Observaciones!$F529-0.05*Constantes!$E$18)^2)/(Observaciones!$F529+0.95*Constantes!$E$18),0)</f>
        <v>0</v>
      </c>
      <c r="U530" s="79">
        <f>MAX(0,V529+Observaciones!$F529-T530-Constantes!$D$13)</f>
        <v>0</v>
      </c>
      <c r="V530" s="79">
        <f>V529+Observaciones!$F529-T530-S530-U530-W529</f>
        <v>8.1880817092274185</v>
      </c>
      <c r="W530" s="79">
        <f>MAX(0,(V530-Constantes!$D$14)*(1-EXP(-Constantes!$D$22)))</f>
        <v>2.3438589015952818E-2</v>
      </c>
      <c r="X530" s="79">
        <f t="shared" si="75"/>
        <v>103.4962096049116</v>
      </c>
      <c r="Y530" s="79">
        <f>MAX(0,(X530-Constantes!$D$13)*(1-EXP(-Constantes!$D$23)))</f>
        <v>0.59115694322099299</v>
      </c>
      <c r="Z530" s="79">
        <f t="shared" si="76"/>
        <v>0.61459553223694585</v>
      </c>
      <c r="AA530" s="79">
        <f>0.0526*T530*Observaciones!$F529^1.218</f>
        <v>0</v>
      </c>
      <c r="AB530" s="79">
        <f>AA530*Constantes!$E$29</f>
        <v>0</v>
      </c>
      <c r="AC530" s="79">
        <f t="shared" si="77"/>
        <v>0</v>
      </c>
      <c r="AD530" s="16"/>
      <c r="AE530" s="78">
        <v>524</v>
      </c>
      <c r="AF530" s="136">
        <f>ETo!$I529*((1-Constantes!$F$19)*ETo!$K529+ETo!$L529)</f>
        <v>2.6564099803276604</v>
      </c>
      <c r="AG530" s="79">
        <f>MIN(AF530*Constantes!$F$17,0.8*(AJ529+Observaciones!$F529-AH530-AI530-Constantes!$D$14))</f>
        <v>1.4274697269264047</v>
      </c>
      <c r="AH530" s="79">
        <f>IF(Observaciones!$F529&gt;0.05*Constantes!$F$18,((Observaciones!$F529-0.05*Constantes!$F$18)^2)/(Observaciones!$F529+0.95*Constantes!$F$18),0)</f>
        <v>0</v>
      </c>
      <c r="AI530" s="79">
        <f>MAX(0,AJ529+Observaciones!$F529-AH530-Constantes!$D$13)</f>
        <v>0</v>
      </c>
      <c r="AJ530" s="79">
        <f>AJ529+Observaciones!$F529-AH530-AG530-AI530-AK529</f>
        <v>8.8742071496483828</v>
      </c>
      <c r="AK530" s="79">
        <f>MAX(0,(AJ530-Constantes!$D$14)*(1-EXP(-Constantes!$D$22)))</f>
        <v>4.6810540334747991E-2</v>
      </c>
      <c r="AL530" s="79">
        <f t="shared" si="78"/>
        <v>104.33341930199296</v>
      </c>
      <c r="AM530" s="79">
        <f>MAX(0,(AL530-Constantes!$D$13)*(1-EXP(-Constantes!$D$23)))</f>
        <v>0.59940616977414973</v>
      </c>
      <c r="AN530" s="79">
        <f t="shared" si="79"/>
        <v>0.6462167101088977</v>
      </c>
      <c r="AO530" s="79">
        <f>0.0526*AH530*Observaciones!$F529^1.218</f>
        <v>0</v>
      </c>
      <c r="AP530" s="79">
        <f>AO530*Constantes!$F$29</f>
        <v>0</v>
      </c>
      <c r="AQ530" s="79">
        <f t="shared" si="80"/>
        <v>0</v>
      </c>
      <c r="AR530" s="16"/>
      <c r="AS530" s="78">
        <v>524</v>
      </c>
      <c r="AT530" s="79">
        <f>0.0526*Observaciones!$F529^2.218</f>
        <v>0</v>
      </c>
      <c r="AU530" s="79">
        <f>IF(Observaciones!$F529&gt;0.05*$AY$7,((Observaciones!$F529-0.05*$AY$7)^2)/(Observaciones!$F529+0.95*$AY$7),0)</f>
        <v>0</v>
      </c>
      <c r="AV530" s="79">
        <f>0.0526*AU530*Observaciones!$F529^1.218</f>
        <v>0</v>
      </c>
      <c r="AW530" s="30"/>
      <c r="AX530" s="30"/>
      <c r="AY530" s="110"/>
      <c r="AZ530" s="41"/>
    </row>
    <row r="531" spans="2:52" s="3" customFormat="1" x14ac:dyDescent="0.3">
      <c r="B531" s="40"/>
      <c r="C531" s="78">
        <v>525</v>
      </c>
      <c r="D531" s="136">
        <f>ETo!$I530*((1-Constantes!$D$19)*ETo!$K530+ETo!$L530)</f>
        <v>2.3005590135097389</v>
      </c>
      <c r="E531" s="79">
        <f>MIN(D531*Constantes!$D$17,0.8*(H530+Observaciones!$F530-F531-G531-Constantes!$D$14))</f>
        <v>1.1526688794012512</v>
      </c>
      <c r="F531" s="79">
        <f>IF(Observaciones!$F530&gt;0.05*Constantes!$D$18,((Observaciones!$F530-0.05*Constantes!$D$18)^2)/(Observaciones!$F530+0.95*Constantes!$D$18),0)</f>
        <v>0</v>
      </c>
      <c r="G531" s="79">
        <f>MAX(0,H530+Observaciones!$F530-F531-Constantes!$D$13)</f>
        <v>0</v>
      </c>
      <c r="H531" s="79">
        <f>H530+Observaciones!$F530-F531-E531-G531-I530</f>
        <v>10.053580522297569</v>
      </c>
      <c r="I531" s="79">
        <f>MAX(0,(H531-Constantes!$D$14)*(1-EXP(-Constantes!$D$22)))</f>
        <v>8.6984326975465362E-2</v>
      </c>
      <c r="J531" s="79">
        <f t="shared" si="72"/>
        <v>98.084896506792731</v>
      </c>
      <c r="K531" s="79">
        <f>MAX(0,(J531-Constantes!$D$13)*(1-EXP(-Constantes!$D$23)))</f>
        <v>0.53783798639086366</v>
      </c>
      <c r="L531" s="79">
        <f t="shared" si="73"/>
        <v>0.62482231336632899</v>
      </c>
      <c r="M531" s="79">
        <f>0.0526*F531*Observaciones!$F530^1.218</f>
        <v>0</v>
      </c>
      <c r="N531" s="79">
        <f>M531*Constantes!$D$29</f>
        <v>0</v>
      </c>
      <c r="O531" s="79">
        <f t="shared" si="74"/>
        <v>0</v>
      </c>
      <c r="P531" s="16"/>
      <c r="Q531" s="78">
        <v>525</v>
      </c>
      <c r="R531" s="136">
        <f>ETo!$I530*((1-Constantes!$E$19)*ETo!$K530+ETo!$L530)</f>
        <v>2.5522882859022462</v>
      </c>
      <c r="S531" s="79">
        <f>MIN(R531*Constantes!$E$17,0.8*(V530+Observaciones!$F530-T531-U531-Constantes!$D$14))</f>
        <v>1.4709643399791872</v>
      </c>
      <c r="T531" s="79">
        <f>IF(Observaciones!$F530&gt;0.05*Constantes!$E$18,((Observaciones!$F530-0.05*Constantes!$E$18)^2)/(Observaciones!$F530+0.95*Constantes!$E$18),0)</f>
        <v>0</v>
      </c>
      <c r="U531" s="79">
        <f>MAX(0,V530+Observaciones!$F530-T531-Constantes!$D$13)</f>
        <v>0</v>
      </c>
      <c r="V531" s="79">
        <f>V530+Observaciones!$F530-T531-S531-U531-W530</f>
        <v>8.3936787802322783</v>
      </c>
      <c r="W531" s="79">
        <f>MAX(0,(V531-Constantes!$D$14)*(1-EXP(-Constantes!$D$22)))</f>
        <v>3.0441980016677524E-2</v>
      </c>
      <c r="X531" s="79">
        <f t="shared" si="75"/>
        <v>102.9050526616906</v>
      </c>
      <c r="Y531" s="79">
        <f>MAX(0,(X531-Constantes!$D$13)*(1-EXP(-Constantes!$D$23)))</f>
        <v>0.58533213305682252</v>
      </c>
      <c r="Z531" s="79">
        <f t="shared" si="76"/>
        <v>0.61577411307350005</v>
      </c>
      <c r="AA531" s="79">
        <f>0.0526*T531*Observaciones!$F530^1.218</f>
        <v>0</v>
      </c>
      <c r="AB531" s="79">
        <f>AA531*Constantes!$E$29</f>
        <v>0</v>
      </c>
      <c r="AC531" s="79">
        <f t="shared" si="77"/>
        <v>0</v>
      </c>
      <c r="AD531" s="16"/>
      <c r="AE531" s="78">
        <v>525</v>
      </c>
      <c r="AF531" s="136">
        <f>ETo!$I530*((1-Constantes!$F$19)*ETo!$K530+ETo!$L530)</f>
        <v>2.516326961274745</v>
      </c>
      <c r="AG531" s="79">
        <f>MIN(AF531*Constantes!$F$17,0.8*(AJ530+Observaciones!$F530-AH531-AI531-Constantes!$D$14))</f>
        <v>1.3521935946895327</v>
      </c>
      <c r="AH531" s="79">
        <f>IF(Observaciones!$F530&gt;0.05*Constantes!$F$18,((Observaciones!$F530-0.05*Constantes!$F$18)^2)/(Observaciones!$F530+0.95*Constantes!$F$18),0)</f>
        <v>0</v>
      </c>
      <c r="AI531" s="79">
        <f>MAX(0,AJ530+Observaciones!$F530-AH531-Constantes!$D$13)</f>
        <v>0</v>
      </c>
      <c r="AJ531" s="79">
        <f>AJ530+Observaciones!$F530-AH531-AG531-AI531-AK530</f>
        <v>9.1752030146241008</v>
      </c>
      <c r="AK531" s="79">
        <f>MAX(0,(AJ531-Constantes!$D$14)*(1-EXP(-Constantes!$D$22)))</f>
        <v>5.7063564474262439E-2</v>
      </c>
      <c r="AL531" s="79">
        <f t="shared" si="78"/>
        <v>103.73401313221881</v>
      </c>
      <c r="AM531" s="79">
        <f>MAX(0,(AL531-Constantes!$D$13)*(1-EXP(-Constantes!$D$23)))</f>
        <v>0.59350007801593829</v>
      </c>
      <c r="AN531" s="79">
        <f t="shared" si="79"/>
        <v>0.65056364249020071</v>
      </c>
      <c r="AO531" s="79">
        <f>0.0526*AH531*Observaciones!$F530^1.218</f>
        <v>0</v>
      </c>
      <c r="AP531" s="79">
        <f>AO531*Constantes!$F$29</f>
        <v>0</v>
      </c>
      <c r="AQ531" s="79">
        <f t="shared" si="80"/>
        <v>0</v>
      </c>
      <c r="AR531" s="16"/>
      <c r="AS531" s="78">
        <v>525</v>
      </c>
      <c r="AT531" s="79">
        <f>0.0526*Observaciones!$F530^2.218</f>
        <v>0.17065595668433275</v>
      </c>
      <c r="AU531" s="79">
        <f>IF(Observaciones!$F530&gt;0.05*$AY$7,((Observaciones!$F530-0.05*$AY$7)^2)/(Observaciones!$F530+0.95*$AY$7),0)</f>
        <v>0</v>
      </c>
      <c r="AV531" s="79">
        <f>0.0526*AU531*Observaciones!$F530^1.218</f>
        <v>0</v>
      </c>
      <c r="AW531" s="30"/>
      <c r="AX531" s="30"/>
      <c r="AY531" s="110"/>
      <c r="AZ531" s="41"/>
    </row>
    <row r="532" spans="2:52" s="3" customFormat="1" x14ac:dyDescent="0.3">
      <c r="B532" s="40"/>
      <c r="C532" s="78">
        <v>526</v>
      </c>
      <c r="D532" s="136">
        <f>ETo!$I531*((1-Constantes!$D$19)*ETo!$K531+ETo!$L531)</f>
        <v>2.251181929308967</v>
      </c>
      <c r="E532" s="79">
        <f>MIN(D532*Constantes!$D$17,0.8*(H531+Observaciones!$F531-F532-G532-Constantes!$D$14))</f>
        <v>1.1279290540024778</v>
      </c>
      <c r="F532" s="79">
        <f>IF(Observaciones!$F531&gt;0.05*Constantes!$D$18,((Observaciones!$F531-0.05*Constantes!$D$18)^2)/(Observaciones!$F531+0.95*Constantes!$D$18),0)</f>
        <v>0</v>
      </c>
      <c r="G532" s="79">
        <f>MAX(0,H531+Observaciones!$F531-F532-Constantes!$D$13)</f>
        <v>0</v>
      </c>
      <c r="H532" s="79">
        <f>H531+Observaciones!$F531-F532-E532-G532-I531</f>
        <v>10.138667141319628</v>
      </c>
      <c r="I532" s="79">
        <f>MAX(0,(H532-Constantes!$D$14)*(1-EXP(-Constantes!$D$22)))</f>
        <v>8.988268957872976E-2</v>
      </c>
      <c r="J532" s="79">
        <f t="shared" si="72"/>
        <v>97.547058520401862</v>
      </c>
      <c r="K532" s="79">
        <f>MAX(0,(J532-Constantes!$D$13)*(1-EXP(-Constantes!$D$23)))</f>
        <v>0.5325385406079266</v>
      </c>
      <c r="L532" s="79">
        <f t="shared" si="73"/>
        <v>0.6224212301866564</v>
      </c>
      <c r="M532" s="79">
        <f>0.0526*F532*Observaciones!$F531^1.218</f>
        <v>0</v>
      </c>
      <c r="N532" s="79">
        <f>M532*Constantes!$D$29</f>
        <v>0</v>
      </c>
      <c r="O532" s="79">
        <f t="shared" si="74"/>
        <v>0</v>
      </c>
      <c r="P532" s="16"/>
      <c r="Q532" s="78">
        <v>526</v>
      </c>
      <c r="R532" s="136">
        <f>ETo!$I531*((1-Constantes!$E$19)*ETo!$K531+ETo!$L531)</f>
        <v>2.4978617527212506</v>
      </c>
      <c r="S532" s="79">
        <f>MIN(R532*Constantes!$E$17,0.8*(V531+Observaciones!$F531-T532-U532-Constantes!$D$14))</f>
        <v>1.4395966101266648</v>
      </c>
      <c r="T532" s="79">
        <f>IF(Observaciones!$F531&gt;0.05*Constantes!$E$18,((Observaciones!$F531-0.05*Constantes!$E$18)^2)/(Observaciones!$F531+0.95*Constantes!$E$18),0)</f>
        <v>0</v>
      </c>
      <c r="U532" s="79">
        <f>MAX(0,V531+Observaciones!$F531-T532-Constantes!$D$13)</f>
        <v>0</v>
      </c>
      <c r="V532" s="79">
        <f>V531+Observaciones!$F531-T532-S532-U532-W531</f>
        <v>8.2236401900889362</v>
      </c>
      <c r="W532" s="79">
        <f>MAX(0,(V532-Constantes!$D$14)*(1-EXP(-Constantes!$D$22)))</f>
        <v>2.4649841411951728E-2</v>
      </c>
      <c r="X532" s="79">
        <f t="shared" si="75"/>
        <v>102.31972052863378</v>
      </c>
      <c r="Y532" s="79">
        <f>MAX(0,(X532-Constantes!$D$13)*(1-EXP(-Constantes!$D$23)))</f>
        <v>0.5795647161345614</v>
      </c>
      <c r="Z532" s="79">
        <f t="shared" si="76"/>
        <v>0.6042145575465131</v>
      </c>
      <c r="AA532" s="79">
        <f>0.0526*T532*Observaciones!$F531^1.218</f>
        <v>0</v>
      </c>
      <c r="AB532" s="79">
        <f>AA532*Constantes!$E$29</f>
        <v>0</v>
      </c>
      <c r="AC532" s="79">
        <f t="shared" si="77"/>
        <v>0</v>
      </c>
      <c r="AD532" s="16"/>
      <c r="AE532" s="78">
        <v>526</v>
      </c>
      <c r="AF532" s="136">
        <f>ETo!$I531*((1-Constantes!$F$19)*ETo!$K531+ETo!$L531)</f>
        <v>2.4626217779480672</v>
      </c>
      <c r="AG532" s="79">
        <f>MIN(AF532*Constantes!$F$17,0.8*(AJ531+Observaciones!$F531-AH532-AI532-Constantes!$D$14))</f>
        <v>1.3233341475614169</v>
      </c>
      <c r="AH532" s="79">
        <f>IF(Observaciones!$F531&gt;0.05*Constantes!$F$18,((Observaciones!$F531-0.05*Constantes!$F$18)^2)/(Observaciones!$F531+0.95*Constantes!$F$18),0)</f>
        <v>0</v>
      </c>
      <c r="AI532" s="79">
        <f>MAX(0,AJ531+Observaciones!$F531-AH532-Constantes!$D$13)</f>
        <v>0</v>
      </c>
      <c r="AJ532" s="79">
        <f>AJ531+Observaciones!$F531-AH532-AG532-AI532-AK531</f>
        <v>9.0948053025884228</v>
      </c>
      <c r="AK532" s="79">
        <f>MAX(0,(AJ532-Constantes!$D$14)*(1-EXP(-Constantes!$D$22)))</f>
        <v>5.4324923256284116E-2</v>
      </c>
      <c r="AL532" s="79">
        <f t="shared" si="78"/>
        <v>103.14051305420287</v>
      </c>
      <c r="AM532" s="79">
        <f>MAX(0,(AL532-Constantes!$D$13)*(1-EXP(-Constantes!$D$23)))</f>
        <v>0.5876521803865421</v>
      </c>
      <c r="AN532" s="79">
        <f t="shared" si="79"/>
        <v>0.64197710364282623</v>
      </c>
      <c r="AO532" s="79">
        <f>0.0526*AH532*Observaciones!$F531^1.218</f>
        <v>0</v>
      </c>
      <c r="AP532" s="79">
        <f>AO532*Constantes!$F$29</f>
        <v>0</v>
      </c>
      <c r="AQ532" s="79">
        <f t="shared" si="80"/>
        <v>0</v>
      </c>
      <c r="AR532" s="16"/>
      <c r="AS532" s="78">
        <v>526</v>
      </c>
      <c r="AT532" s="79">
        <f>0.0526*Observaciones!$F531^2.218</f>
        <v>9.412654104711686E-2</v>
      </c>
      <c r="AU532" s="79">
        <f>IF(Observaciones!$F531&gt;0.05*$AY$7,((Observaciones!$F531-0.05*$AY$7)^2)/(Observaciones!$F531+0.95*$AY$7),0)</f>
        <v>0</v>
      </c>
      <c r="AV532" s="79">
        <f>0.0526*AU532*Observaciones!$F531^1.218</f>
        <v>0</v>
      </c>
      <c r="AW532" s="30"/>
      <c r="AX532" s="30"/>
      <c r="AY532" s="110"/>
      <c r="AZ532" s="41"/>
    </row>
    <row r="533" spans="2:52" s="3" customFormat="1" x14ac:dyDescent="0.3">
      <c r="B533" s="40"/>
      <c r="C533" s="78">
        <v>527</v>
      </c>
      <c r="D533" s="136">
        <f>ETo!$I532*((1-Constantes!$D$19)*ETo!$K532+ETo!$L532)</f>
        <v>2.3343650019835711</v>
      </c>
      <c r="E533" s="79">
        <f>MIN(D533*Constantes!$D$17,0.8*(H532+Observaciones!$F532-F533-G533-Constantes!$D$14))</f>
        <v>1.1696069847149397</v>
      </c>
      <c r="F533" s="79">
        <f>IF(Observaciones!$F532&gt;0.05*Constantes!$D$18,((Observaciones!$F532-0.05*Constantes!$D$18)^2)/(Observaciones!$F532+0.95*Constantes!$D$18),0)</f>
        <v>0</v>
      </c>
      <c r="G533" s="79">
        <f>MAX(0,H532+Observaciones!$F532-F533-Constantes!$D$13)</f>
        <v>0</v>
      </c>
      <c r="H533" s="79">
        <f>H532+Observaciones!$F532-F533-E533-G533-I532</f>
        <v>9.1791774670259585</v>
      </c>
      <c r="I533" s="79">
        <f>MAX(0,(H533-Constantes!$D$14)*(1-EXP(-Constantes!$D$22)))</f>
        <v>5.7198948913583174E-2</v>
      </c>
      <c r="J533" s="79">
        <f t="shared" si="72"/>
        <v>97.014519979793931</v>
      </c>
      <c r="K533" s="79">
        <f>MAX(0,(J533-Constantes!$D$13)*(1-EXP(-Constantes!$D$23)))</f>
        <v>0.52729131152651842</v>
      </c>
      <c r="L533" s="79">
        <f t="shared" si="73"/>
        <v>0.58449026044010155</v>
      </c>
      <c r="M533" s="79">
        <f>0.0526*F533*Observaciones!$F532^1.218</f>
        <v>0</v>
      </c>
      <c r="N533" s="79">
        <f>M533*Constantes!$D$29</f>
        <v>0</v>
      </c>
      <c r="O533" s="79">
        <f t="shared" si="74"/>
        <v>0</v>
      </c>
      <c r="P533" s="16"/>
      <c r="Q533" s="78">
        <v>527</v>
      </c>
      <c r="R533" s="136">
        <f>ETo!$I532*((1-Constantes!$E$19)*ETo!$K532+ETo!$L532)</f>
        <v>2.5899901188999066</v>
      </c>
      <c r="S533" s="79">
        <f>MIN(R533*Constantes!$E$17,0.8*(V532+Observaciones!$F532-T533-U533-Constantes!$D$14))</f>
        <v>0.81891215207114954</v>
      </c>
      <c r="T533" s="79">
        <f>IF(Observaciones!$F532&gt;0.05*Constantes!$E$18,((Observaciones!$F532-0.05*Constantes!$E$18)^2)/(Observaciones!$F532+0.95*Constantes!$E$18),0)</f>
        <v>0</v>
      </c>
      <c r="U533" s="79">
        <f>MAX(0,V532+Observaciones!$F532-T533-Constantes!$D$13)</f>
        <v>0</v>
      </c>
      <c r="V533" s="79">
        <f>V532+Observaciones!$F532-T533-S533-U533-W532</f>
        <v>7.6800781966058356</v>
      </c>
      <c r="W533" s="79">
        <f>MAX(0,(V533-Constantes!$D$14)*(1-EXP(-Constantes!$D$22)))</f>
        <v>6.1341244569881681E-3</v>
      </c>
      <c r="X533" s="79">
        <f t="shared" si="75"/>
        <v>101.74015581249922</v>
      </c>
      <c r="Y533" s="79">
        <f>MAX(0,(X533-Constantes!$D$13)*(1-EXP(-Constantes!$D$23)))</f>
        <v>0.57385412694492699</v>
      </c>
      <c r="Z533" s="79">
        <f t="shared" si="76"/>
        <v>0.57998825140191512</v>
      </c>
      <c r="AA533" s="79">
        <f>0.0526*T533*Observaciones!$F532^1.218</f>
        <v>0</v>
      </c>
      <c r="AB533" s="79">
        <f>AA533*Constantes!$E$29</f>
        <v>0</v>
      </c>
      <c r="AC533" s="79">
        <f t="shared" si="77"/>
        <v>0</v>
      </c>
      <c r="AD533" s="16"/>
      <c r="AE533" s="78">
        <v>527</v>
      </c>
      <c r="AF533" s="136">
        <f>ETo!$I532*((1-Constantes!$F$19)*ETo!$K532+ETo!$L532)</f>
        <v>2.5534722450547158</v>
      </c>
      <c r="AG533" s="79">
        <f>MIN(AF533*Constantes!$F$17,0.8*(AJ532+Observaciones!$F532-AH533-AI533-Constantes!$D$14))</f>
        <v>1.3721542816643115</v>
      </c>
      <c r="AH533" s="79">
        <f>IF(Observaciones!$F532&gt;0.05*Constantes!$F$18,((Observaciones!$F532-0.05*Constantes!$F$18)^2)/(Observaciones!$F532+0.95*Constantes!$F$18),0)</f>
        <v>0</v>
      </c>
      <c r="AI533" s="79">
        <f>MAX(0,AJ532+Observaciones!$F532-AH533-Constantes!$D$13)</f>
        <v>0</v>
      </c>
      <c r="AJ533" s="79">
        <f>AJ532+Observaciones!$F532-AH533-AG533-AI533-AK532</f>
        <v>7.9683260976678278</v>
      </c>
      <c r="AK533" s="79">
        <f>MAX(0,(AJ533-Constantes!$D$14)*(1-EXP(-Constantes!$D$22)))</f>
        <v>1.5952906146867521E-2</v>
      </c>
      <c r="AL533" s="79">
        <f t="shared" si="78"/>
        <v>102.55286087381633</v>
      </c>
      <c r="AM533" s="79">
        <f>MAX(0,(AL533-Constantes!$D$13)*(1-EXP(-Constantes!$D$23)))</f>
        <v>0.58186190348534894</v>
      </c>
      <c r="AN533" s="79">
        <f t="shared" si="79"/>
        <v>0.59781480963221645</v>
      </c>
      <c r="AO533" s="79">
        <f>0.0526*AH533*Observaciones!$F532^1.218</f>
        <v>0</v>
      </c>
      <c r="AP533" s="79">
        <f>AO533*Constantes!$F$29</f>
        <v>0</v>
      </c>
      <c r="AQ533" s="79">
        <f t="shared" si="80"/>
        <v>0</v>
      </c>
      <c r="AR533" s="16"/>
      <c r="AS533" s="78">
        <v>527</v>
      </c>
      <c r="AT533" s="79">
        <f>0.0526*Observaciones!$F532^2.218</f>
        <v>3.6411677467564265E-3</v>
      </c>
      <c r="AU533" s="79">
        <f>IF(Observaciones!$F532&gt;0.05*$AY$7,((Observaciones!$F532-0.05*$AY$7)^2)/(Observaciones!$F532+0.95*$AY$7),0)</f>
        <v>0</v>
      </c>
      <c r="AV533" s="79">
        <f>0.0526*AU533*Observaciones!$F532^1.218</f>
        <v>0</v>
      </c>
      <c r="AW533" s="30"/>
      <c r="AX533" s="30"/>
      <c r="AY533" s="110"/>
      <c r="AZ533" s="41"/>
    </row>
    <row r="534" spans="2:52" s="3" customFormat="1" x14ac:dyDescent="0.3">
      <c r="B534" s="40"/>
      <c r="C534" s="78">
        <v>528</v>
      </c>
      <c r="D534" s="136">
        <f>ETo!$I533*((1-Constantes!$D$19)*ETo!$K533+ETo!$L533)</f>
        <v>2.4274604228350767</v>
      </c>
      <c r="E534" s="79">
        <f>MIN(D534*Constantes!$D$17,0.8*(H533+Observaciones!$F533-F534-G534-Constantes!$D$14))</f>
        <v>1.2162513845326097</v>
      </c>
      <c r="F534" s="79">
        <f>IF(Observaciones!$F533&gt;0.05*Constantes!$D$18,((Observaciones!$F533-0.05*Constantes!$D$18)^2)/(Observaciones!$F533+0.95*Constantes!$D$18),0)</f>
        <v>0</v>
      </c>
      <c r="G534" s="79">
        <f>MAX(0,H533+Observaciones!$F533-F534-Constantes!$D$13)</f>
        <v>0</v>
      </c>
      <c r="H534" s="79">
        <f>H533+Observaciones!$F533-F534-E534-G534-I533</f>
        <v>7.9057271335797656</v>
      </c>
      <c r="I534" s="79">
        <f>MAX(0,(H534-Constantes!$D$14)*(1-EXP(-Constantes!$D$22)))</f>
        <v>1.3820555624526368E-2</v>
      </c>
      <c r="J534" s="79">
        <f t="shared" si="72"/>
        <v>96.487228668267406</v>
      </c>
      <c r="K534" s="79">
        <f>MAX(0,(J534-Constantes!$D$13)*(1-EXP(-Constantes!$D$23)))</f>
        <v>0.52209578464304185</v>
      </c>
      <c r="L534" s="79">
        <f t="shared" si="73"/>
        <v>0.53591634026756818</v>
      </c>
      <c r="M534" s="79">
        <f>0.0526*F534*Observaciones!$F533^1.218</f>
        <v>0</v>
      </c>
      <c r="N534" s="79">
        <f>M534*Constantes!$D$29</f>
        <v>0</v>
      </c>
      <c r="O534" s="79">
        <f t="shared" si="74"/>
        <v>0</v>
      </c>
      <c r="P534" s="16"/>
      <c r="Q534" s="78">
        <v>528</v>
      </c>
      <c r="R534" s="136">
        <f>ETo!$I533*((1-Constantes!$E$19)*ETo!$K533+ETo!$L533)</f>
        <v>2.6925431264095576</v>
      </c>
      <c r="S534" s="79">
        <f>MIN(R534*Constantes!$E$17,0.8*(V533+Observaciones!$F533-T534-U534-Constantes!$D$14))</f>
        <v>0.14406255728466846</v>
      </c>
      <c r="T534" s="79">
        <f>IF(Observaciones!$F533&gt;0.05*Constantes!$E$18,((Observaciones!$F533-0.05*Constantes!$E$18)^2)/(Observaciones!$F533+0.95*Constantes!$E$18),0)</f>
        <v>0</v>
      </c>
      <c r="U534" s="79">
        <f>MAX(0,V533+Observaciones!$F533-T534-Constantes!$D$13)</f>
        <v>0</v>
      </c>
      <c r="V534" s="79">
        <f>V533+Observaciones!$F533-T534-S534-U534-W533</f>
        <v>7.5298815148641793</v>
      </c>
      <c r="W534" s="79">
        <f>MAX(0,(V534-Constantes!$D$14)*(1-EXP(-Constantes!$D$22)))</f>
        <v>1.017874093560742E-3</v>
      </c>
      <c r="X534" s="79">
        <f t="shared" si="75"/>
        <v>101.1663016855543</v>
      </c>
      <c r="Y534" s="79">
        <f>MAX(0,(X534-Constantes!$D$13)*(1-EXP(-Constantes!$D$23)))</f>
        <v>0.56819980555073446</v>
      </c>
      <c r="Z534" s="79">
        <f t="shared" si="76"/>
        <v>0.56921767964429515</v>
      </c>
      <c r="AA534" s="79">
        <f>0.0526*T534*Observaciones!$F533^1.218</f>
        <v>0</v>
      </c>
      <c r="AB534" s="79">
        <f>AA534*Constantes!$E$29</f>
        <v>0</v>
      </c>
      <c r="AC534" s="79">
        <f t="shared" si="77"/>
        <v>0</v>
      </c>
      <c r="AD534" s="16"/>
      <c r="AE534" s="78">
        <v>528</v>
      </c>
      <c r="AF534" s="136">
        <f>ETo!$I533*((1-Constantes!$F$19)*ETo!$K533+ETo!$L533)</f>
        <v>2.6546741687560593</v>
      </c>
      <c r="AG534" s="79">
        <f>MIN(AF534*Constantes!$F$17,0.8*(AJ533+Observaciones!$F533-AH534-AI534-Constantes!$D$14))</f>
        <v>0.3746608781342623</v>
      </c>
      <c r="AH534" s="79">
        <f>IF(Observaciones!$F533&gt;0.05*Constantes!$F$18,((Observaciones!$F533-0.05*Constantes!$F$18)^2)/(Observaciones!$F533+0.95*Constantes!$F$18),0)</f>
        <v>0</v>
      </c>
      <c r="AI534" s="79">
        <f>MAX(0,AJ533+Observaciones!$F533-AH534-Constantes!$D$13)</f>
        <v>0</v>
      </c>
      <c r="AJ534" s="79">
        <f>AJ533+Observaciones!$F533-AH534-AG534-AI534-AK533</f>
        <v>7.5777123133866979</v>
      </c>
      <c r="AK534" s="79">
        <f>MAX(0,(AJ534-Constantes!$D$14)*(1-EXP(-Constantes!$D$22)))</f>
        <v>2.6471666816937963E-3</v>
      </c>
      <c r="AL534" s="79">
        <f t="shared" si="78"/>
        <v>101.97099897033098</v>
      </c>
      <c r="AM534" s="79">
        <f>MAX(0,(AL534-Constantes!$D$13)*(1-EXP(-Constantes!$D$23)))</f>
        <v>0.57612867956159985</v>
      </c>
      <c r="AN534" s="79">
        <f t="shared" si="79"/>
        <v>0.5787758462432937</v>
      </c>
      <c r="AO534" s="79">
        <f>0.0526*AH534*Observaciones!$F533^1.218</f>
        <v>0</v>
      </c>
      <c r="AP534" s="79">
        <f>AO534*Constantes!$F$29</f>
        <v>0</v>
      </c>
      <c r="AQ534" s="79">
        <f t="shared" si="80"/>
        <v>0</v>
      </c>
      <c r="AR534" s="16"/>
      <c r="AS534" s="78">
        <v>528</v>
      </c>
      <c r="AT534" s="79">
        <f>0.0526*Observaciones!$F533^2.218</f>
        <v>0</v>
      </c>
      <c r="AU534" s="79">
        <f>IF(Observaciones!$F533&gt;0.05*$AY$7,((Observaciones!$F533-0.05*$AY$7)^2)/(Observaciones!$F533+0.95*$AY$7),0)</f>
        <v>0</v>
      </c>
      <c r="AV534" s="79">
        <f>0.0526*AU534*Observaciones!$F533^1.218</f>
        <v>0</v>
      </c>
      <c r="AW534" s="30"/>
      <c r="AX534" s="30"/>
      <c r="AY534" s="110"/>
      <c r="AZ534" s="41"/>
    </row>
    <row r="535" spans="2:52" s="3" customFormat="1" x14ac:dyDescent="0.3">
      <c r="B535" s="40"/>
      <c r="C535" s="78">
        <v>529</v>
      </c>
      <c r="D535" s="136">
        <f>ETo!$I534*((1-Constantes!$D$19)*ETo!$K534+ETo!$L534)</f>
        <v>2.2951422074776708</v>
      </c>
      <c r="E535" s="79">
        <f>MIN(D535*Constantes!$D$17,0.8*(H534+Observaciones!$F534-F535-G535-Constantes!$D$14))</f>
        <v>0.32458170686381255</v>
      </c>
      <c r="F535" s="79">
        <f>IF(Observaciones!$F534&gt;0.05*Constantes!$D$18,((Observaciones!$F534-0.05*Constantes!$D$18)^2)/(Observaciones!$F534+0.95*Constantes!$D$18),0)</f>
        <v>0</v>
      </c>
      <c r="G535" s="79">
        <f>MAX(0,H534+Observaciones!$F534-F535-Constantes!$D$13)</f>
        <v>0</v>
      </c>
      <c r="H535" s="79">
        <f>H534+Observaciones!$F534-F535-E535-G535-I534</f>
        <v>7.5673248710914267</v>
      </c>
      <c r="I535" s="79">
        <f>MAX(0,(H535-Constantes!$D$14)*(1-EXP(-Constantes!$D$22)))</f>
        <v>2.2933322640355308E-3</v>
      </c>
      <c r="J535" s="79">
        <f t="shared" si="72"/>
        <v>95.965132883624364</v>
      </c>
      <c r="K535" s="79">
        <f>MAX(0,(J535-Constantes!$D$13)*(1-EXP(-Constantes!$D$23)))</f>
        <v>0.5169514505234265</v>
      </c>
      <c r="L535" s="79">
        <f t="shared" si="73"/>
        <v>0.519244782787462</v>
      </c>
      <c r="M535" s="79">
        <f>0.0526*F535*Observaciones!$F534^1.218</f>
        <v>0</v>
      </c>
      <c r="N535" s="79">
        <f>M535*Constantes!$D$29</f>
        <v>0</v>
      </c>
      <c r="O535" s="79">
        <f t="shared" si="74"/>
        <v>0</v>
      </c>
      <c r="P535" s="16"/>
      <c r="Q535" s="78">
        <v>529</v>
      </c>
      <c r="R535" s="136">
        <f>ETo!$I534*((1-Constantes!$E$19)*ETo!$K534+ETo!$L534)</f>
        <v>2.5470161945031138</v>
      </c>
      <c r="S535" s="79">
        <f>MIN(R535*Constantes!$E$17,0.8*(V534+Observaciones!$F534-T535-U535-Constantes!$D$14))</f>
        <v>2.390521189134347E-2</v>
      </c>
      <c r="T535" s="79">
        <f>IF(Observaciones!$F534&gt;0.05*Constantes!$E$18,((Observaciones!$F534-0.05*Constantes!$E$18)^2)/(Observaciones!$F534+0.95*Constantes!$E$18),0)</f>
        <v>0</v>
      </c>
      <c r="U535" s="79">
        <f>MAX(0,V534+Observaciones!$F534-T535-Constantes!$D$13)</f>
        <v>0</v>
      </c>
      <c r="V535" s="79">
        <f>V534+Observaciones!$F534-T535-S535-U535-W534</f>
        <v>7.5049584288792746</v>
      </c>
      <c r="W535" s="79">
        <f>MAX(0,(V535-Constantes!$D$14)*(1-EXP(-Constantes!$D$22)))</f>
        <v>1.6890229039315496E-4</v>
      </c>
      <c r="X535" s="79">
        <f t="shared" si="75"/>
        <v>100.59810188000357</v>
      </c>
      <c r="Y535" s="79">
        <f>MAX(0,(X535-Constantes!$D$13)*(1-EXP(-Constantes!$D$23)))</f>
        <v>0.56260119753199334</v>
      </c>
      <c r="Z535" s="79">
        <f t="shared" si="76"/>
        <v>0.56277009982238646</v>
      </c>
      <c r="AA535" s="79">
        <f>0.0526*T535*Observaciones!$F534^1.218</f>
        <v>0</v>
      </c>
      <c r="AB535" s="79">
        <f>AA535*Constantes!$E$29</f>
        <v>0</v>
      </c>
      <c r="AC535" s="79">
        <f t="shared" si="77"/>
        <v>0</v>
      </c>
      <c r="AD535" s="16"/>
      <c r="AE535" s="78">
        <v>529</v>
      </c>
      <c r="AF535" s="136">
        <f>ETo!$I534*((1-Constantes!$F$19)*ETo!$K534+ETo!$L534)</f>
        <v>2.5110341963566225</v>
      </c>
      <c r="AG535" s="79">
        <f>MIN(AF535*Constantes!$F$17,0.8*(AJ534+Observaciones!$F534-AH535-AI535-Constantes!$D$14))</f>
        <v>6.2169850709358349E-2</v>
      </c>
      <c r="AH535" s="79">
        <f>IF(Observaciones!$F534&gt;0.05*Constantes!$F$18,((Observaciones!$F534-0.05*Constantes!$F$18)^2)/(Observaciones!$F534+0.95*Constantes!$F$18),0)</f>
        <v>0</v>
      </c>
      <c r="AI535" s="79">
        <f>MAX(0,AJ534+Observaciones!$F534-AH535-Constantes!$D$13)</f>
        <v>0</v>
      </c>
      <c r="AJ535" s="79">
        <f>AJ534+Observaciones!$F534-AH535-AG535-AI535-AK534</f>
        <v>7.5128952959956461</v>
      </c>
      <c r="AK535" s="79">
        <f>MAX(0,(AJ535-Constantes!$D$14)*(1-EXP(-Constantes!$D$22)))</f>
        <v>4.3926112121244425E-4</v>
      </c>
      <c r="AL535" s="79">
        <f t="shared" si="78"/>
        <v>101.39487029076938</v>
      </c>
      <c r="AM535" s="79">
        <f>MAX(0,(AL535-Constantes!$D$13)*(1-EXP(-Constantes!$D$23)))</f>
        <v>0.57045194645871888</v>
      </c>
      <c r="AN535" s="79">
        <f t="shared" si="79"/>
        <v>0.57089120757993128</v>
      </c>
      <c r="AO535" s="79">
        <f>0.0526*AH535*Observaciones!$F534^1.218</f>
        <v>0</v>
      </c>
      <c r="AP535" s="79">
        <f>AO535*Constantes!$F$29</f>
        <v>0</v>
      </c>
      <c r="AQ535" s="79">
        <f t="shared" si="80"/>
        <v>0</v>
      </c>
      <c r="AR535" s="16"/>
      <c r="AS535" s="78">
        <v>529</v>
      </c>
      <c r="AT535" s="79">
        <f>0.0526*Observaciones!$F534^2.218</f>
        <v>0</v>
      </c>
      <c r="AU535" s="79">
        <f>IF(Observaciones!$F534&gt;0.05*$AY$7,((Observaciones!$F534-0.05*$AY$7)^2)/(Observaciones!$F534+0.95*$AY$7),0)</f>
        <v>0</v>
      </c>
      <c r="AV535" s="79">
        <f>0.0526*AU535*Observaciones!$F534^1.218</f>
        <v>0</v>
      </c>
      <c r="AW535" s="30"/>
      <c r="AX535" s="30"/>
      <c r="AY535" s="110"/>
      <c r="AZ535" s="41"/>
    </row>
    <row r="536" spans="2:52" s="3" customFormat="1" x14ac:dyDescent="0.3">
      <c r="B536" s="40"/>
      <c r="C536" s="78">
        <v>530</v>
      </c>
      <c r="D536" s="136">
        <f>ETo!$I535*((1-Constantes!$D$19)*ETo!$K535+ETo!$L535)</f>
        <v>2.3576259440284444</v>
      </c>
      <c r="E536" s="79">
        <f>MIN(D536*Constantes!$D$17,0.8*(H535+Observaciones!$F535-F536-G536-Constantes!$D$14))</f>
        <v>5.3859896873141369E-2</v>
      </c>
      <c r="F536" s="79">
        <f>IF(Observaciones!$F535&gt;0.05*Constantes!$D$18,((Observaciones!$F535-0.05*Constantes!$D$18)^2)/(Observaciones!$F535+0.95*Constantes!$D$18),0)</f>
        <v>0</v>
      </c>
      <c r="G536" s="79">
        <f>MAX(0,H535+Observaciones!$F535-F536-Constantes!$D$13)</f>
        <v>0</v>
      </c>
      <c r="H536" s="79">
        <f>H535+Observaciones!$F535-F536-E536-G536-I535</f>
        <v>7.5111716419542498</v>
      </c>
      <c r="I536" s="79">
        <f>MAX(0,(H536-Constantes!$D$14)*(1-EXP(-Constantes!$D$22)))</f>
        <v>3.8054713689896028E-4</v>
      </c>
      <c r="J536" s="79">
        <f t="shared" si="72"/>
        <v>95.448181433100942</v>
      </c>
      <c r="K536" s="79">
        <f>MAX(0,(J536-Constantes!$D$13)*(1-EXP(-Constantes!$D$23)))</f>
        <v>0.51185780475317655</v>
      </c>
      <c r="L536" s="79">
        <f t="shared" si="73"/>
        <v>0.51223835189007549</v>
      </c>
      <c r="M536" s="79">
        <f>0.0526*F536*Observaciones!$F535^1.218</f>
        <v>0</v>
      </c>
      <c r="N536" s="79">
        <f>M536*Constantes!$D$29</f>
        <v>0</v>
      </c>
      <c r="O536" s="79">
        <f t="shared" si="74"/>
        <v>0</v>
      </c>
      <c r="P536" s="16"/>
      <c r="Q536" s="78">
        <v>530</v>
      </c>
      <c r="R536" s="136">
        <f>ETo!$I535*((1-Constantes!$E$19)*ETo!$K535+ETo!$L535)</f>
        <v>2.616056087415469</v>
      </c>
      <c r="S536" s="79">
        <f>MIN(R536*Constantes!$E$17,0.8*(V535+Observaciones!$F535-T536-U536-Constantes!$D$14))</f>
        <v>3.9667431034196452E-3</v>
      </c>
      <c r="T536" s="79">
        <f>IF(Observaciones!$F535&gt;0.05*Constantes!$E$18,((Observaciones!$F535-0.05*Constantes!$E$18)^2)/(Observaciones!$F535+0.95*Constantes!$E$18),0)</f>
        <v>0</v>
      </c>
      <c r="U536" s="79">
        <f>MAX(0,V535+Observaciones!$F535-T536-Constantes!$D$13)</f>
        <v>0</v>
      </c>
      <c r="V536" s="79">
        <f>V535+Observaciones!$F535-T536-S536-U536-W535</f>
        <v>7.5008227834854617</v>
      </c>
      <c r="W536" s="79">
        <f>MAX(0,(V536-Constantes!$D$14)*(1-EXP(-Constantes!$D$22)))</f>
        <v>2.8027026014837113E-5</v>
      </c>
      <c r="X536" s="79">
        <f t="shared" si="75"/>
        <v>100.03550068247158</v>
      </c>
      <c r="Y536" s="79">
        <f>MAX(0,(X536-Constantes!$D$13)*(1-EXP(-Constantes!$D$23)))</f>
        <v>0.55705775393154533</v>
      </c>
      <c r="Z536" s="79">
        <f t="shared" si="76"/>
        <v>0.55708578095756012</v>
      </c>
      <c r="AA536" s="79">
        <f>0.0526*T536*Observaciones!$F535^1.218</f>
        <v>0</v>
      </c>
      <c r="AB536" s="79">
        <f>AA536*Constantes!$E$29</f>
        <v>0</v>
      </c>
      <c r="AC536" s="79">
        <f t="shared" si="77"/>
        <v>0</v>
      </c>
      <c r="AD536" s="16"/>
      <c r="AE536" s="78">
        <v>530</v>
      </c>
      <c r="AF536" s="136">
        <f>ETo!$I535*((1-Constantes!$F$19)*ETo!$K535+ETo!$L535)</f>
        <v>2.5791374955030371</v>
      </c>
      <c r="AG536" s="79">
        <f>MIN(AF536*Constantes!$F$17,0.8*(AJ535+Observaciones!$F535-AH536-AI536-Constantes!$D$14))</f>
        <v>1.0316236796516876E-2</v>
      </c>
      <c r="AH536" s="79">
        <f>IF(Observaciones!$F535&gt;0.05*Constantes!$F$18,((Observaciones!$F535-0.05*Constantes!$F$18)^2)/(Observaciones!$F535+0.95*Constantes!$F$18),0)</f>
        <v>0</v>
      </c>
      <c r="AI536" s="79">
        <f>MAX(0,AJ535+Observaciones!$F535-AH536-Constantes!$D$13)</f>
        <v>0</v>
      </c>
      <c r="AJ536" s="79">
        <f>AJ535+Observaciones!$F535-AH536-AG536-AI536-AK535</f>
        <v>7.5021397980779163</v>
      </c>
      <c r="AK536" s="79">
        <f>MAX(0,(AJ536-Constantes!$D$14)*(1-EXP(-Constantes!$D$22)))</f>
        <v>7.2889377893388808E-5</v>
      </c>
      <c r="AL536" s="79">
        <f t="shared" si="78"/>
        <v>100.82441834431066</v>
      </c>
      <c r="AM536" s="79">
        <f>MAX(0,(AL536-Constantes!$D$13)*(1-EXP(-Constantes!$D$23)))</f>
        <v>0.56483114755919317</v>
      </c>
      <c r="AN536" s="79">
        <f t="shared" si="79"/>
        <v>0.56490403693708657</v>
      </c>
      <c r="AO536" s="79">
        <f>0.0526*AH536*Observaciones!$F535^1.218</f>
        <v>0</v>
      </c>
      <c r="AP536" s="79">
        <f>AO536*Constantes!$F$29</f>
        <v>0</v>
      </c>
      <c r="AQ536" s="79">
        <f t="shared" si="80"/>
        <v>0</v>
      </c>
      <c r="AR536" s="16"/>
      <c r="AS536" s="78">
        <v>530</v>
      </c>
      <c r="AT536" s="79">
        <f>0.0526*Observaciones!$F535^2.218</f>
        <v>0</v>
      </c>
      <c r="AU536" s="79">
        <f>IF(Observaciones!$F535&gt;0.05*$AY$7,((Observaciones!$F535-0.05*$AY$7)^2)/(Observaciones!$F535+0.95*$AY$7),0)</f>
        <v>0</v>
      </c>
      <c r="AV536" s="79">
        <f>0.0526*AU536*Observaciones!$F535^1.218</f>
        <v>0</v>
      </c>
      <c r="AW536" s="30"/>
      <c r="AX536" s="30"/>
      <c r="AY536" s="110"/>
      <c r="AZ536" s="41"/>
    </row>
    <row r="537" spans="2:52" s="3" customFormat="1" x14ac:dyDescent="0.3">
      <c r="B537" s="40"/>
      <c r="C537" s="78">
        <v>531</v>
      </c>
      <c r="D537" s="136">
        <f>ETo!$I536*((1-Constantes!$D$19)*ETo!$K536+ETo!$L536)</f>
        <v>2.2661450634126026</v>
      </c>
      <c r="E537" s="79">
        <f>MIN(D537*Constantes!$D$17,0.8*(H536+Observaciones!$F536-F537-G537-Constantes!$D$14))</f>
        <v>8.9373135633998412E-3</v>
      </c>
      <c r="F537" s="79">
        <f>IF(Observaciones!$F536&gt;0.05*Constantes!$D$18,((Observaciones!$F536-0.05*Constantes!$D$18)^2)/(Observaciones!$F536+0.95*Constantes!$D$18),0)</f>
        <v>0</v>
      </c>
      <c r="G537" s="79">
        <f>MAX(0,H536+Observaciones!$F536-F537-Constantes!$D$13)</f>
        <v>0</v>
      </c>
      <c r="H537" s="79">
        <f>H536+Observaciones!$F536-F537-E537-G537-I536</f>
        <v>7.501853781253951</v>
      </c>
      <c r="I537" s="79">
        <f>MAX(0,(H537-Constantes!$D$14)*(1-EXP(-Constantes!$D$22)))</f>
        <v>6.3146594879873112E-5</v>
      </c>
      <c r="J537" s="79">
        <f t="shared" si="72"/>
        <v>94.936323628347765</v>
      </c>
      <c r="K537" s="79">
        <f>MAX(0,(J537-Constantes!$D$13)*(1-EXP(-Constantes!$D$23)))</f>
        <v>0.5068143478879128</v>
      </c>
      <c r="L537" s="79">
        <f t="shared" si="73"/>
        <v>0.50687749448279262</v>
      </c>
      <c r="M537" s="79">
        <f>0.0526*F537*Observaciones!$F536^1.218</f>
        <v>0</v>
      </c>
      <c r="N537" s="79">
        <f>M537*Constantes!$D$29</f>
        <v>0</v>
      </c>
      <c r="O537" s="79">
        <f t="shared" si="74"/>
        <v>0</v>
      </c>
      <c r="P537" s="16"/>
      <c r="Q537" s="78">
        <v>531</v>
      </c>
      <c r="R537" s="136">
        <f>ETo!$I536*((1-Constantes!$E$19)*ETo!$K536+ETo!$L536)</f>
        <v>2.5152294126378569</v>
      </c>
      <c r="S537" s="79">
        <f>MIN(R537*Constantes!$E$17,0.8*(V536+Observaciones!$F536-T537-U537-Constantes!$D$14))</f>
        <v>6.58226788369376E-4</v>
      </c>
      <c r="T537" s="79">
        <f>IF(Observaciones!$F536&gt;0.05*Constantes!$E$18,((Observaciones!$F536-0.05*Constantes!$E$18)^2)/(Observaciones!$F536+0.95*Constantes!$E$18),0)</f>
        <v>0</v>
      </c>
      <c r="U537" s="79">
        <f>MAX(0,V536+Observaciones!$F536-T537-Constantes!$D$13)</f>
        <v>0</v>
      </c>
      <c r="V537" s="79">
        <f>V536+Observaciones!$F536-T537-S537-U537-W536</f>
        <v>7.500136529671078</v>
      </c>
      <c r="W537" s="79">
        <f>MAX(0,(V537-Constantes!$D$14)*(1-EXP(-Constantes!$D$22)))</f>
        <v>4.6507018076007908E-6</v>
      </c>
      <c r="X537" s="79">
        <f t="shared" si="75"/>
        <v>99.478442928540034</v>
      </c>
      <c r="Y537" s="79">
        <f>MAX(0,(X537-Constantes!$D$13)*(1-EXP(-Constantes!$D$23)))</f>
        <v>0.55156893120123796</v>
      </c>
      <c r="Z537" s="79">
        <f t="shared" si="76"/>
        <v>0.55157358190304551</v>
      </c>
      <c r="AA537" s="79">
        <f>0.0526*T537*Observaciones!$F536^1.218</f>
        <v>0</v>
      </c>
      <c r="AB537" s="79">
        <f>AA537*Constantes!$E$29</f>
        <v>0</v>
      </c>
      <c r="AC537" s="79">
        <f t="shared" si="77"/>
        <v>0</v>
      </c>
      <c r="AD537" s="16"/>
      <c r="AE537" s="78">
        <v>531</v>
      </c>
      <c r="AF537" s="136">
        <f>ETo!$I536*((1-Constantes!$F$19)*ETo!$K536+ETo!$L536)</f>
        <v>2.4796459341771069</v>
      </c>
      <c r="AG537" s="79">
        <f>MIN(AF537*Constantes!$F$17,0.8*(AJ536+Observaciones!$F536-AH537-AI537-Constantes!$D$14))</f>
        <v>1.7118384623330486E-3</v>
      </c>
      <c r="AH537" s="79">
        <f>IF(Observaciones!$F536&gt;0.05*Constantes!$F$18,((Observaciones!$F536-0.05*Constantes!$F$18)^2)/(Observaciones!$F536+0.95*Constantes!$F$18),0)</f>
        <v>0</v>
      </c>
      <c r="AI537" s="79">
        <f>MAX(0,AJ536+Observaciones!$F536-AH537-Constantes!$D$13)</f>
        <v>0</v>
      </c>
      <c r="AJ537" s="79">
        <f>AJ536+Observaciones!$F536-AH537-AG537-AI537-AK536</f>
        <v>7.5003550702376902</v>
      </c>
      <c r="AK537" s="79">
        <f>MAX(0,(AJ537-Constantes!$D$14)*(1-EXP(-Constantes!$D$22)))</f>
        <v>1.209499578525633E-5</v>
      </c>
      <c r="AL537" s="79">
        <f t="shared" si="78"/>
        <v>100.25958719675147</v>
      </c>
      <c r="AM537" s="79">
        <f>MAX(0,(AL537-Constantes!$D$13)*(1-EXP(-Constantes!$D$23)))</f>
        <v>0.5592657317299945</v>
      </c>
      <c r="AN537" s="79">
        <f t="shared" si="79"/>
        <v>0.55927782672577975</v>
      </c>
      <c r="AO537" s="79">
        <f>0.0526*AH537*Observaciones!$F536^1.218</f>
        <v>0</v>
      </c>
      <c r="AP537" s="79">
        <f>AO537*Constantes!$F$29</f>
        <v>0</v>
      </c>
      <c r="AQ537" s="79">
        <f t="shared" si="80"/>
        <v>0</v>
      </c>
      <c r="AR537" s="16"/>
      <c r="AS537" s="78">
        <v>531</v>
      </c>
      <c r="AT537" s="79">
        <f>0.0526*Observaciones!$F536^2.218</f>
        <v>0</v>
      </c>
      <c r="AU537" s="79">
        <f>IF(Observaciones!$F536&gt;0.05*$AY$7,((Observaciones!$F536-0.05*$AY$7)^2)/(Observaciones!$F536+0.95*$AY$7),0)</f>
        <v>0</v>
      </c>
      <c r="AV537" s="79">
        <f>0.0526*AU537*Observaciones!$F536^1.218</f>
        <v>0</v>
      </c>
      <c r="AW537" s="30"/>
      <c r="AX537" s="30"/>
      <c r="AY537" s="110"/>
      <c r="AZ537" s="41"/>
    </row>
    <row r="538" spans="2:52" s="3" customFormat="1" x14ac:dyDescent="0.3">
      <c r="B538" s="40"/>
      <c r="C538" s="78">
        <v>532</v>
      </c>
      <c r="D538" s="136">
        <f>ETo!$I537*((1-Constantes!$D$19)*ETo!$K537+ETo!$L537)</f>
        <v>2.3567361539414118</v>
      </c>
      <c r="E538" s="79">
        <f>MIN(D538*Constantes!$D$17,0.8*(H537+Observaciones!$F537-F538-G538-Constantes!$D$14))</f>
        <v>1.4830250031607761E-3</v>
      </c>
      <c r="F538" s="79">
        <f>IF(Observaciones!$F537&gt;0.05*Constantes!$D$18,((Observaciones!$F537-0.05*Constantes!$D$18)^2)/(Observaciones!$F537+0.95*Constantes!$D$18),0)</f>
        <v>0</v>
      </c>
      <c r="G538" s="79">
        <f>MAX(0,H537+Observaciones!$F537-F538-Constantes!$D$13)</f>
        <v>0</v>
      </c>
      <c r="H538" s="79">
        <f>H537+Observaciones!$F537-F538-E538-G538-I537</f>
        <v>7.50030760965591</v>
      </c>
      <c r="I538" s="79">
        <f>MAX(0,(H538-Constantes!$D$14)*(1-EXP(-Constantes!$D$22)))</f>
        <v>1.0478314138460857E-5</v>
      </c>
      <c r="J538" s="79">
        <f t="shared" si="72"/>
        <v>94.429509280459854</v>
      </c>
      <c r="K538" s="79">
        <f>MAX(0,(J538-Constantes!$D$13)*(1-EXP(-Constantes!$D$23)))</f>
        <v>0.50182058540440033</v>
      </c>
      <c r="L538" s="79">
        <f t="shared" si="73"/>
        <v>0.50183106371853881</v>
      </c>
      <c r="M538" s="79">
        <f>0.0526*F538*Observaciones!$F537^1.218</f>
        <v>0</v>
      </c>
      <c r="N538" s="79">
        <f>M538*Constantes!$D$29</f>
        <v>0</v>
      </c>
      <c r="O538" s="79">
        <f t="shared" si="74"/>
        <v>0</v>
      </c>
      <c r="P538" s="16"/>
      <c r="Q538" s="78">
        <v>532</v>
      </c>
      <c r="R538" s="136">
        <f>ETo!$I537*((1-Constantes!$E$19)*ETo!$K537+ETo!$L537)</f>
        <v>2.6152887561578777</v>
      </c>
      <c r="S538" s="79">
        <f>MIN(R538*Constantes!$E$17,0.8*(V537+Observaciones!$F537-T538-U538-Constantes!$D$14))</f>
        <v>1.0922373686241827E-4</v>
      </c>
      <c r="T538" s="79">
        <f>IF(Observaciones!$F537&gt;0.05*Constantes!$E$18,((Observaciones!$F537-0.05*Constantes!$E$18)^2)/(Observaciones!$F537+0.95*Constantes!$E$18),0)</f>
        <v>0</v>
      </c>
      <c r="U538" s="79">
        <f>MAX(0,V537+Observaciones!$F537-T538-Constantes!$D$13)</f>
        <v>0</v>
      </c>
      <c r="V538" s="79">
        <f>V537+Observaciones!$F537-T538-S538-U538-W537</f>
        <v>7.5000226552324083</v>
      </c>
      <c r="W538" s="79">
        <f>MAX(0,(V538-Constantes!$D$14)*(1-EXP(-Constantes!$D$22)))</f>
        <v>7.7172038488741958E-7</v>
      </c>
      <c r="X538" s="79">
        <f t="shared" si="75"/>
        <v>98.926873997338802</v>
      </c>
      <c r="Y538" s="79">
        <f>MAX(0,(X538-Constantes!$D$13)*(1-EXP(-Constantes!$D$23)))</f>
        <v>0.54613419114862816</v>
      </c>
      <c r="Z538" s="79">
        <f t="shared" si="76"/>
        <v>0.54613496286901309</v>
      </c>
      <c r="AA538" s="79">
        <f>0.0526*T538*Observaciones!$F537^1.218</f>
        <v>0</v>
      </c>
      <c r="AB538" s="79">
        <f>AA538*Constantes!$E$29</f>
        <v>0</v>
      </c>
      <c r="AC538" s="79">
        <f t="shared" si="77"/>
        <v>0</v>
      </c>
      <c r="AD538" s="16"/>
      <c r="AE538" s="78">
        <v>532</v>
      </c>
      <c r="AF538" s="136">
        <f>ETo!$I537*((1-Constantes!$F$19)*ETo!$K537+ETo!$L537)</f>
        <v>2.5783526701269537</v>
      </c>
      <c r="AG538" s="79">
        <f>MIN(AF538*Constantes!$F$17,0.8*(AJ537+Observaciones!$F537-AH538-AI538-Constantes!$D$14))</f>
        <v>2.8405619015217101E-4</v>
      </c>
      <c r="AH538" s="79">
        <f>IF(Observaciones!$F537&gt;0.05*Constantes!$F$18,((Observaciones!$F537-0.05*Constantes!$F$18)^2)/(Observaciones!$F537+0.95*Constantes!$F$18),0)</f>
        <v>0</v>
      </c>
      <c r="AI538" s="79">
        <f>MAX(0,AJ537+Observaciones!$F537-AH538-Constantes!$D$13)</f>
        <v>0</v>
      </c>
      <c r="AJ538" s="79">
        <f>AJ537+Observaciones!$F537-AH538-AG538-AI538-AK537</f>
        <v>7.500058919051753</v>
      </c>
      <c r="AK538" s="79">
        <f>MAX(0,(AJ538-Constantes!$D$14)*(1-EXP(-Constantes!$D$22)))</f>
        <v>2.0069991989754485E-6</v>
      </c>
      <c r="AL538" s="79">
        <f t="shared" si="78"/>
        <v>99.700321465021474</v>
      </c>
      <c r="AM538" s="79">
        <f>MAX(0,(AL538-Constantes!$D$13)*(1-EXP(-Constantes!$D$23)))</f>
        <v>0.55375515326853963</v>
      </c>
      <c r="AN538" s="79">
        <f t="shared" si="79"/>
        <v>0.55375716026773858</v>
      </c>
      <c r="AO538" s="79">
        <f>0.0526*AH538*Observaciones!$F537^1.218</f>
        <v>0</v>
      </c>
      <c r="AP538" s="79">
        <f>AO538*Constantes!$F$29</f>
        <v>0</v>
      </c>
      <c r="AQ538" s="79">
        <f t="shared" si="80"/>
        <v>0</v>
      </c>
      <c r="AR538" s="16"/>
      <c r="AS538" s="78">
        <v>532</v>
      </c>
      <c r="AT538" s="79">
        <f>0.0526*Observaciones!$F537^2.218</f>
        <v>0</v>
      </c>
      <c r="AU538" s="79">
        <f>IF(Observaciones!$F537&gt;0.05*$AY$7,((Observaciones!$F537-0.05*$AY$7)^2)/(Observaciones!$F537+0.95*$AY$7),0)</f>
        <v>0</v>
      </c>
      <c r="AV538" s="79">
        <f>0.0526*AU538*Observaciones!$F537^1.218</f>
        <v>0</v>
      </c>
      <c r="AW538" s="30"/>
      <c r="AX538" s="30"/>
      <c r="AY538" s="110"/>
      <c r="AZ538" s="41"/>
    </row>
    <row r="539" spans="2:52" s="3" customFormat="1" x14ac:dyDescent="0.3">
      <c r="B539" s="40"/>
      <c r="C539" s="78">
        <v>533</v>
      </c>
      <c r="D539" s="136">
        <f>ETo!$I538*((1-Constantes!$D$19)*ETo!$K538+ETo!$L538)</f>
        <v>2.2963070717009608</v>
      </c>
      <c r="E539" s="79">
        <f>MIN(D539*Constantes!$D$17,0.8*(H538+Observaciones!$F538-F539-G539-Constantes!$D$14))</f>
        <v>2.46087724728028E-4</v>
      </c>
      <c r="F539" s="79">
        <f>IF(Observaciones!$F538&gt;0.05*Constantes!$D$18,((Observaciones!$F538-0.05*Constantes!$D$18)^2)/(Observaciones!$F538+0.95*Constantes!$D$18),0)</f>
        <v>0</v>
      </c>
      <c r="G539" s="79">
        <f>MAX(0,H538+Observaciones!$F538-F539-Constantes!$D$13)</f>
        <v>0</v>
      </c>
      <c r="H539" s="79">
        <f>H538+Observaciones!$F538-F539-E539-G539-I538</f>
        <v>7.5000510436170442</v>
      </c>
      <c r="I539" s="79">
        <f>MAX(0,(H539-Constantes!$D$14)*(1-EXP(-Constantes!$D$22)))</f>
        <v>1.7387329814805193E-6</v>
      </c>
      <c r="J539" s="79">
        <f t="shared" si="72"/>
        <v>93.927688695055451</v>
      </c>
      <c r="K539" s="79">
        <f>MAX(0,(J539-Constantes!$D$13)*(1-EXP(-Constantes!$D$23)))</f>
        <v>0.4968760276520594</v>
      </c>
      <c r="L539" s="79">
        <f t="shared" si="73"/>
        <v>0.49687776638504089</v>
      </c>
      <c r="M539" s="79">
        <f>0.0526*F539*Observaciones!$F538^1.218</f>
        <v>0</v>
      </c>
      <c r="N539" s="79">
        <f>M539*Constantes!$D$29</f>
        <v>0</v>
      </c>
      <c r="O539" s="79">
        <f t="shared" si="74"/>
        <v>0</v>
      </c>
      <c r="P539" s="16"/>
      <c r="Q539" s="78">
        <v>533</v>
      </c>
      <c r="R539" s="136">
        <f>ETo!$I538*((1-Constantes!$E$19)*ETo!$K538+ETo!$L538)</f>
        <v>2.5487622850120806</v>
      </c>
      <c r="S539" s="79">
        <f>MIN(R539*Constantes!$E$17,0.8*(V538+Observaciones!$F538-T539-U539-Constantes!$D$14))</f>
        <v>1.8124185926637894E-5</v>
      </c>
      <c r="T539" s="79">
        <f>IF(Observaciones!$F538&gt;0.05*Constantes!$E$18,((Observaciones!$F538-0.05*Constantes!$E$18)^2)/(Observaciones!$F538+0.95*Constantes!$E$18),0)</f>
        <v>0</v>
      </c>
      <c r="U539" s="79">
        <f>MAX(0,V538+Observaciones!$F538-T539-Constantes!$D$13)</f>
        <v>0</v>
      </c>
      <c r="V539" s="79">
        <f>V538+Observaciones!$F538-T539-S539-U539-W538</f>
        <v>7.5000037593260975</v>
      </c>
      <c r="W539" s="79">
        <f>MAX(0,(V539-Constantes!$D$14)*(1-EXP(-Constantes!$D$22)))</f>
        <v>1.2805644765050354E-7</v>
      </c>
      <c r="X539" s="79">
        <f t="shared" si="75"/>
        <v>98.380739806190178</v>
      </c>
      <c r="Y539" s="79">
        <f>MAX(0,(X539-Constantes!$D$13)*(1-EXP(-Constantes!$D$23)))</f>
        <v>0.54075300088421074</v>
      </c>
      <c r="Z539" s="79">
        <f t="shared" si="76"/>
        <v>0.54075312894065841</v>
      </c>
      <c r="AA539" s="79">
        <f>0.0526*T539*Observaciones!$F538^1.218</f>
        <v>0</v>
      </c>
      <c r="AB539" s="79">
        <f>AA539*Constantes!$E$29</f>
        <v>0</v>
      </c>
      <c r="AC539" s="79">
        <f t="shared" si="77"/>
        <v>0</v>
      </c>
      <c r="AD539" s="16"/>
      <c r="AE539" s="78">
        <v>533</v>
      </c>
      <c r="AF539" s="136">
        <f>ETo!$I538*((1-Constantes!$F$19)*ETo!$K538+ETo!$L538)</f>
        <v>2.5126972545390633</v>
      </c>
      <c r="AG539" s="79">
        <f>MIN(AF539*Constantes!$F$17,0.8*(AJ538+Observaciones!$F538-AH539-AI539-Constantes!$D$14))</f>
        <v>4.7135241402429529E-5</v>
      </c>
      <c r="AH539" s="79">
        <f>IF(Observaciones!$F538&gt;0.05*Constantes!$F$18,((Observaciones!$F538-0.05*Constantes!$F$18)^2)/(Observaciones!$F538+0.95*Constantes!$F$18),0)</f>
        <v>0</v>
      </c>
      <c r="AI539" s="79">
        <f>MAX(0,AJ538+Observaciones!$F538-AH539-Constantes!$D$13)</f>
        <v>0</v>
      </c>
      <c r="AJ539" s="79">
        <f>AJ538+Observaciones!$F538-AH539-AG539-AI539-AK538</f>
        <v>7.5000097768111518</v>
      </c>
      <c r="AK539" s="79">
        <f>MAX(0,(AJ539-Constantes!$D$14)*(1-EXP(-Constantes!$D$22)))</f>
        <v>3.330340792379227E-7</v>
      </c>
      <c r="AL539" s="79">
        <f t="shared" si="78"/>
        <v>99.146566311752935</v>
      </c>
      <c r="AM539" s="79">
        <f>MAX(0,(AL539-Constantes!$D$13)*(1-EXP(-Constantes!$D$23)))</f>
        <v>0.54829887184918313</v>
      </c>
      <c r="AN539" s="79">
        <f t="shared" si="79"/>
        <v>0.54829920488326234</v>
      </c>
      <c r="AO539" s="79">
        <f>0.0526*AH539*Observaciones!$F538^1.218</f>
        <v>0</v>
      </c>
      <c r="AP539" s="79">
        <f>AO539*Constantes!$F$29</f>
        <v>0</v>
      </c>
      <c r="AQ539" s="79">
        <f t="shared" si="80"/>
        <v>0</v>
      </c>
      <c r="AR539" s="16"/>
      <c r="AS539" s="78">
        <v>533</v>
      </c>
      <c r="AT539" s="79">
        <f>0.0526*Observaciones!$F538^2.218</f>
        <v>0</v>
      </c>
      <c r="AU539" s="79">
        <f>IF(Observaciones!$F538&gt;0.05*$AY$7,((Observaciones!$F538-0.05*$AY$7)^2)/(Observaciones!$F538+0.95*$AY$7),0)</f>
        <v>0</v>
      </c>
      <c r="AV539" s="79">
        <f>0.0526*AU539*Observaciones!$F538^1.218</f>
        <v>0</v>
      </c>
      <c r="AW539" s="30"/>
      <c r="AX539" s="30"/>
      <c r="AY539" s="110"/>
      <c r="AZ539" s="41"/>
    </row>
    <row r="540" spans="2:52" s="3" customFormat="1" x14ac:dyDescent="0.3">
      <c r="B540" s="40"/>
      <c r="C540" s="78">
        <v>534</v>
      </c>
      <c r="D540" s="136">
        <f>ETo!$I539*((1-Constantes!$D$19)*ETo!$K539+ETo!$L539)</f>
        <v>2.2805590911622251</v>
      </c>
      <c r="E540" s="79">
        <f>MIN(D540*Constantes!$D$17,0.8*(H539+Observaciones!$F539-F540-G540-Constantes!$D$14))</f>
        <v>4.0834893635377512E-5</v>
      </c>
      <c r="F540" s="79">
        <f>IF(Observaciones!$F539&gt;0.05*Constantes!$D$18,((Observaciones!$F539-0.05*Constantes!$D$18)^2)/(Observaciones!$F539+0.95*Constantes!$D$18),0)</f>
        <v>0</v>
      </c>
      <c r="G540" s="79">
        <f>MAX(0,H539+Observaciones!$F539-F540-Constantes!$D$13)</f>
        <v>0</v>
      </c>
      <c r="H540" s="79">
        <f>H539+Observaciones!$F539-F540-E540-G540-I539</f>
        <v>7.5000084699904273</v>
      </c>
      <c r="I540" s="79">
        <f>MAX(0,(H540-Constantes!$D$14)*(1-EXP(-Constantes!$D$22)))</f>
        <v>2.8851896792359007E-7</v>
      </c>
      <c r="J540" s="79">
        <f t="shared" si="72"/>
        <v>93.430812667403387</v>
      </c>
      <c r="K540" s="79">
        <f>MAX(0,(J540-Constantes!$D$13)*(1-EXP(-Constantes!$D$23)))</f>
        <v>0.49198018980495417</v>
      </c>
      <c r="L540" s="79">
        <f t="shared" si="73"/>
        <v>0.49198047832392211</v>
      </c>
      <c r="M540" s="79">
        <f>0.0526*F540*Observaciones!$F539^1.218</f>
        <v>0</v>
      </c>
      <c r="N540" s="79">
        <f>M540*Constantes!$D$29</f>
        <v>0</v>
      </c>
      <c r="O540" s="79">
        <f t="shared" si="74"/>
        <v>0</v>
      </c>
      <c r="P540" s="16"/>
      <c r="Q540" s="78">
        <v>534</v>
      </c>
      <c r="R540" s="136">
        <f>ETo!$I539*((1-Constantes!$E$19)*ETo!$K539+ETo!$L539)</f>
        <v>2.5314443923357737</v>
      </c>
      <c r="S540" s="79">
        <f>MIN(R540*Constantes!$E$17,0.8*(V539+Observaciones!$F539-T540-U540-Constantes!$D$14))</f>
        <v>3.0074608780239488E-6</v>
      </c>
      <c r="T540" s="79">
        <f>IF(Observaciones!$F539&gt;0.05*Constantes!$E$18,((Observaciones!$F539-0.05*Constantes!$E$18)^2)/(Observaciones!$F539+0.95*Constantes!$E$18),0)</f>
        <v>0</v>
      </c>
      <c r="U540" s="79">
        <f>MAX(0,V539+Observaciones!$F539-T540-Constantes!$D$13)</f>
        <v>0</v>
      </c>
      <c r="V540" s="79">
        <f>V539+Observaciones!$F539-T540-S540-U540-W539</f>
        <v>7.5000006238087726</v>
      </c>
      <c r="W540" s="79">
        <f>MAX(0,(V540-Constantes!$D$14)*(1-EXP(-Constantes!$D$22)))</f>
        <v>2.1249216844914346E-8</v>
      </c>
      <c r="X540" s="79">
        <f t="shared" si="75"/>
        <v>97.839986805305969</v>
      </c>
      <c r="Y540" s="79">
        <f>MAX(0,(X540-Constantes!$D$13)*(1-EXP(-Constantes!$D$23)))</f>
        <v>0.53542483276916841</v>
      </c>
      <c r="Z540" s="79">
        <f t="shared" si="76"/>
        <v>0.53542485401838524</v>
      </c>
      <c r="AA540" s="79">
        <f>0.0526*T540*Observaciones!$F539^1.218</f>
        <v>0</v>
      </c>
      <c r="AB540" s="79">
        <f>AA540*Constantes!$E$29</f>
        <v>0</v>
      </c>
      <c r="AC540" s="79">
        <f t="shared" si="77"/>
        <v>0</v>
      </c>
      <c r="AD540" s="16"/>
      <c r="AE540" s="78">
        <v>534</v>
      </c>
      <c r="AF540" s="136">
        <f>ETo!$I539*((1-Constantes!$F$19)*ETo!$K539+ETo!$L539)</f>
        <v>2.4956036350252666</v>
      </c>
      <c r="AG540" s="79">
        <f>MIN(AF540*Constantes!$F$17,0.8*(AJ539+Observaciones!$F539-AH540-AI540-Constantes!$D$14))</f>
        <v>7.8214489214190053E-6</v>
      </c>
      <c r="AH540" s="79">
        <f>IF(Observaciones!$F539&gt;0.05*Constantes!$F$18,((Observaciones!$F539-0.05*Constantes!$F$18)^2)/(Observaciones!$F539+0.95*Constantes!$F$18),0)</f>
        <v>0</v>
      </c>
      <c r="AI540" s="79">
        <f>MAX(0,AJ539+Observaciones!$F539-AH540-Constantes!$D$13)</f>
        <v>0</v>
      </c>
      <c r="AJ540" s="79">
        <f>AJ539+Observaciones!$F539-AH540-AG540-AI540-AK539</f>
        <v>7.5000016223281509</v>
      </c>
      <c r="AK540" s="79">
        <f>MAX(0,(AJ540-Constantes!$D$14)*(1-EXP(-Constantes!$D$22)))</f>
        <v>5.5262452509235295E-8</v>
      </c>
      <c r="AL540" s="79">
        <f t="shared" si="78"/>
        <v>98.598267439903751</v>
      </c>
      <c r="AM540" s="79">
        <f>MAX(0,(AL540-Constantes!$D$13)*(1-EXP(-Constantes!$D$23)))</f>
        <v>0.54289635247023638</v>
      </c>
      <c r="AN540" s="79">
        <f t="shared" si="79"/>
        <v>0.54289640773268888</v>
      </c>
      <c r="AO540" s="79">
        <f>0.0526*AH540*Observaciones!$F539^1.218</f>
        <v>0</v>
      </c>
      <c r="AP540" s="79">
        <f>AO540*Constantes!$F$29</f>
        <v>0</v>
      </c>
      <c r="AQ540" s="79">
        <f t="shared" si="80"/>
        <v>0</v>
      </c>
      <c r="AR540" s="16"/>
      <c r="AS540" s="78">
        <v>534</v>
      </c>
      <c r="AT540" s="79">
        <f>0.0526*Observaciones!$F539^2.218</f>
        <v>0</v>
      </c>
      <c r="AU540" s="79">
        <f>IF(Observaciones!$F539&gt;0.05*$AY$7,((Observaciones!$F539-0.05*$AY$7)^2)/(Observaciones!$F539+0.95*$AY$7),0)</f>
        <v>0</v>
      </c>
      <c r="AV540" s="79">
        <f>0.0526*AU540*Observaciones!$F539^1.218</f>
        <v>0</v>
      </c>
      <c r="AW540" s="30"/>
      <c r="AX540" s="30"/>
      <c r="AY540" s="110"/>
      <c r="AZ540" s="41"/>
    </row>
    <row r="541" spans="2:52" s="3" customFormat="1" x14ac:dyDescent="0.3">
      <c r="B541" s="40"/>
      <c r="C541" s="78">
        <v>535</v>
      </c>
      <c r="D541" s="136">
        <f>ETo!$I540*((1-Constantes!$D$19)*ETo!$K540+ETo!$L540)</f>
        <v>2.2843940263001721</v>
      </c>
      <c r="E541" s="79">
        <f>MIN(D541*Constantes!$D$17,0.8*(H540+Observaciones!$F540-F541-G541-Constantes!$D$14))</f>
        <v>6.7759923418009299E-6</v>
      </c>
      <c r="F541" s="79">
        <f>IF(Observaciones!$F540&gt;0.05*Constantes!$D$18,((Observaciones!$F540-0.05*Constantes!$D$18)^2)/(Observaciones!$F540+0.95*Constantes!$D$18),0)</f>
        <v>0</v>
      </c>
      <c r="G541" s="79">
        <f>MAX(0,H540+Observaciones!$F540-F541-Constantes!$D$13)</f>
        <v>0</v>
      </c>
      <c r="H541" s="79">
        <f>H540+Observaciones!$F540-F541-E541-G541-I540</f>
        <v>7.500001405479118</v>
      </c>
      <c r="I541" s="79">
        <f>MAX(0,(H541-Constantes!$D$14)*(1-EXP(-Constantes!$D$22)))</f>
        <v>4.7875778377780036E-8</v>
      </c>
      <c r="J541" s="79">
        <f t="shared" si="72"/>
        <v>92.938832477598439</v>
      </c>
      <c r="K541" s="79">
        <f>MAX(0,(J541-Constantes!$D$13)*(1-EXP(-Constantes!$D$23)))</f>
        <v>0.48713259181425433</v>
      </c>
      <c r="L541" s="79">
        <f t="shared" si="73"/>
        <v>0.48713263969003273</v>
      </c>
      <c r="M541" s="79">
        <f>0.0526*F541*Observaciones!$F540^1.218</f>
        <v>0</v>
      </c>
      <c r="N541" s="79">
        <f>M541*Constantes!$D$29</f>
        <v>0</v>
      </c>
      <c r="O541" s="79">
        <f t="shared" si="74"/>
        <v>0</v>
      </c>
      <c r="P541" s="16"/>
      <c r="Q541" s="78">
        <v>535</v>
      </c>
      <c r="R541" s="136">
        <f>ETo!$I540*((1-Constantes!$E$19)*ETo!$K540+ETo!$L540)</f>
        <v>2.5357413960505615</v>
      </c>
      <c r="S541" s="79">
        <f>MIN(R541*Constantes!$E$17,0.8*(V540+Observaciones!$F540-T541-U541-Constantes!$D$14))</f>
        <v>4.9904701810987721E-7</v>
      </c>
      <c r="T541" s="79">
        <f>IF(Observaciones!$F540&gt;0.05*Constantes!$E$18,((Observaciones!$F540-0.05*Constantes!$E$18)^2)/(Observaciones!$F540+0.95*Constantes!$E$18),0)</f>
        <v>0</v>
      </c>
      <c r="U541" s="79">
        <f>MAX(0,V540+Observaciones!$F540-T541-Constantes!$D$13)</f>
        <v>0</v>
      </c>
      <c r="V541" s="79">
        <f>V540+Observaciones!$F540-T541-S541-U541-W540</f>
        <v>7.5000001035125381</v>
      </c>
      <c r="W541" s="79">
        <f>MAX(0,(V541-Constantes!$D$14)*(1-EXP(-Constantes!$D$22)))</f>
        <v>3.5260170498768048E-9</v>
      </c>
      <c r="X541" s="79">
        <f t="shared" si="75"/>
        <v>97.304561972536803</v>
      </c>
      <c r="Y541" s="79">
        <f>MAX(0,(X541-Constantes!$D$13)*(1-EXP(-Constantes!$D$23)))</f>
        <v>0.53014916436363435</v>
      </c>
      <c r="Z541" s="79">
        <f t="shared" si="76"/>
        <v>0.53014916788965138</v>
      </c>
      <c r="AA541" s="79">
        <f>0.0526*T541*Observaciones!$F540^1.218</f>
        <v>0</v>
      </c>
      <c r="AB541" s="79">
        <f>AA541*Constantes!$E$29</f>
        <v>0</v>
      </c>
      <c r="AC541" s="79">
        <f t="shared" si="77"/>
        <v>0</v>
      </c>
      <c r="AD541" s="16"/>
      <c r="AE541" s="78">
        <v>535</v>
      </c>
      <c r="AF541" s="136">
        <f>ETo!$I540*((1-Constantes!$F$19)*ETo!$K540+ETo!$L540)</f>
        <v>2.4998346289433631</v>
      </c>
      <c r="AG541" s="79">
        <f>MIN(AF541*Constantes!$F$17,0.8*(AJ540+Observaciones!$F540-AH541-AI541-Constantes!$D$14))</f>
        <v>1.29786252074382E-6</v>
      </c>
      <c r="AH541" s="79">
        <f>IF(Observaciones!$F540&gt;0.05*Constantes!$F$18,((Observaciones!$F540-0.05*Constantes!$F$18)^2)/(Observaciones!$F540+0.95*Constantes!$F$18),0)</f>
        <v>0</v>
      </c>
      <c r="AI541" s="79">
        <f>MAX(0,AJ540+Observaciones!$F540-AH541-Constantes!$D$13)</f>
        <v>0</v>
      </c>
      <c r="AJ541" s="79">
        <f>AJ540+Observaciones!$F540-AH541-AG541-AI541-AK540</f>
        <v>7.500000269203178</v>
      </c>
      <c r="AK541" s="79">
        <f>MAX(0,(AJ541-Constantes!$D$14)*(1-EXP(-Constantes!$D$22)))</f>
        <v>9.170048506811959E-9</v>
      </c>
      <c r="AL541" s="79">
        <f t="shared" si="78"/>
        <v>98.055371087433514</v>
      </c>
      <c r="AM541" s="79">
        <f>MAX(0,(AL541-Constantes!$D$13)*(1-EXP(-Constantes!$D$23)))</f>
        <v>0.53754706540151032</v>
      </c>
      <c r="AN541" s="79">
        <f t="shared" si="79"/>
        <v>0.53754707457155881</v>
      </c>
      <c r="AO541" s="79">
        <f>0.0526*AH541*Observaciones!$F540^1.218</f>
        <v>0</v>
      </c>
      <c r="AP541" s="79">
        <f>AO541*Constantes!$F$29</f>
        <v>0</v>
      </c>
      <c r="AQ541" s="79">
        <f t="shared" si="80"/>
        <v>0</v>
      </c>
      <c r="AR541" s="16"/>
      <c r="AS541" s="78">
        <v>535</v>
      </c>
      <c r="AT541" s="79">
        <f>0.0526*Observaciones!$F540^2.218</f>
        <v>0</v>
      </c>
      <c r="AU541" s="79">
        <f>IF(Observaciones!$F540&gt;0.05*$AY$7,((Observaciones!$F540-0.05*$AY$7)^2)/(Observaciones!$F540+0.95*$AY$7),0)</f>
        <v>0</v>
      </c>
      <c r="AV541" s="79">
        <f>0.0526*AU541*Observaciones!$F540^1.218</f>
        <v>0</v>
      </c>
      <c r="AW541" s="30"/>
      <c r="AX541" s="30"/>
      <c r="AY541" s="110"/>
      <c r="AZ541" s="41"/>
    </row>
    <row r="542" spans="2:52" s="3" customFormat="1" x14ac:dyDescent="0.3">
      <c r="B542" s="40"/>
      <c r="C542" s="78">
        <v>536</v>
      </c>
      <c r="D542" s="136">
        <f>ETo!$I541*((1-Constantes!$D$19)*ETo!$K541+ETo!$L541)</f>
        <v>2.3105778664214047</v>
      </c>
      <c r="E542" s="79">
        <f>MIN(D542*Constantes!$D$17,0.8*(H541+Observaciones!$F541-F542-G542-Constantes!$D$14))</f>
        <v>1.1243832943819144E-6</v>
      </c>
      <c r="F542" s="79">
        <f>IF(Observaciones!$F541&gt;0.05*Constantes!$D$18,((Observaciones!$F541-0.05*Constantes!$D$18)^2)/(Observaciones!$F541+0.95*Constantes!$D$18),0)</f>
        <v>0</v>
      </c>
      <c r="G542" s="79">
        <f>MAX(0,H541+Observaciones!$F541-F542-Constantes!$D$13)</f>
        <v>0</v>
      </c>
      <c r="H542" s="79">
        <f>H541+Observaciones!$F541-F542-E542-G542-I541</f>
        <v>7.5000002332200459</v>
      </c>
      <c r="I542" s="79">
        <f>MAX(0,(H542-Constantes!$D$14)*(1-EXP(-Constantes!$D$22)))</f>
        <v>7.9443309331027948E-9</v>
      </c>
      <c r="J542" s="79">
        <f t="shared" si="72"/>
        <v>92.45169988578418</v>
      </c>
      <c r="K542" s="79">
        <f>MAX(0,(J542-Constantes!$D$13)*(1-EXP(-Constantes!$D$23)))</f>
        <v>0.48233275836116457</v>
      </c>
      <c r="L542" s="79">
        <f t="shared" si="73"/>
        <v>0.48233276630549549</v>
      </c>
      <c r="M542" s="79">
        <f>0.0526*F542*Observaciones!$F541^1.218</f>
        <v>0</v>
      </c>
      <c r="N542" s="79">
        <f>M542*Constantes!$D$29</f>
        <v>0</v>
      </c>
      <c r="O542" s="79">
        <f t="shared" si="74"/>
        <v>0</v>
      </c>
      <c r="P542" s="16"/>
      <c r="Q542" s="78">
        <v>536</v>
      </c>
      <c r="R542" s="136">
        <f>ETo!$I541*((1-Constantes!$E$19)*ETo!$K541+ETo!$L541)</f>
        <v>2.5646871869100747</v>
      </c>
      <c r="S542" s="79">
        <f>MIN(R542*Constantes!$E$17,0.8*(V541+Observaciones!$F541-T542-U542-Constantes!$D$14))</f>
        <v>8.2810030477276094E-8</v>
      </c>
      <c r="T542" s="79">
        <f>IF(Observaciones!$F541&gt;0.05*Constantes!$E$18,((Observaciones!$F541-0.05*Constantes!$E$18)^2)/(Observaciones!$F541+0.95*Constantes!$E$18),0)</f>
        <v>0</v>
      </c>
      <c r="U542" s="79">
        <f>MAX(0,V541+Observaciones!$F541-T542-Constantes!$D$13)</f>
        <v>0</v>
      </c>
      <c r="V542" s="79">
        <f>V541+Observaciones!$F541-T542-S542-U542-W541</f>
        <v>7.5000000171764905</v>
      </c>
      <c r="W542" s="79">
        <f>MAX(0,(V542-Constantes!$D$14)*(1-EXP(-Constantes!$D$22)))</f>
        <v>5.8509432098881099E-10</v>
      </c>
      <c r="X542" s="79">
        <f t="shared" si="75"/>
        <v>96.774412808173167</v>
      </c>
      <c r="Y542" s="79">
        <f>MAX(0,(X542-Constantes!$D$13)*(1-EXP(-Constantes!$D$23)))</f>
        <v>0.52492547837546633</v>
      </c>
      <c r="Z542" s="79">
        <f t="shared" si="76"/>
        <v>0.52492547896056063</v>
      </c>
      <c r="AA542" s="79">
        <f>0.0526*T542*Observaciones!$F541^1.218</f>
        <v>0</v>
      </c>
      <c r="AB542" s="79">
        <f>AA542*Constantes!$E$29</f>
        <v>0</v>
      </c>
      <c r="AC542" s="79">
        <f t="shared" si="77"/>
        <v>0</v>
      </c>
      <c r="AD542" s="16"/>
      <c r="AE542" s="78">
        <v>536</v>
      </c>
      <c r="AF542" s="136">
        <f>ETo!$I541*((1-Constantes!$F$19)*ETo!$K541+ETo!$L541)</f>
        <v>2.5283858554116931</v>
      </c>
      <c r="AG542" s="79">
        <f>MIN(AF542*Constantes!$F$17,0.8*(AJ541+Observaciones!$F541-AH542-AI542-Constantes!$D$14))</f>
        <v>2.1536254237730646E-7</v>
      </c>
      <c r="AH542" s="79">
        <f>IF(Observaciones!$F541&gt;0.05*Constantes!$F$18,((Observaciones!$F541-0.05*Constantes!$F$18)^2)/(Observaciones!$F541+0.95*Constantes!$F$18),0)</f>
        <v>0</v>
      </c>
      <c r="AI542" s="79">
        <f>MAX(0,AJ541+Observaciones!$F541-AH542-Constantes!$D$13)</f>
        <v>0</v>
      </c>
      <c r="AJ542" s="79">
        <f>AJ541+Observaciones!$F541-AH542-AG542-AI542-AK541</f>
        <v>7.5000000446705872</v>
      </c>
      <c r="AK542" s="79">
        <f>MAX(0,(AJ542-Constantes!$D$14)*(1-EXP(-Constantes!$D$22)))</f>
        <v>1.5216441901106236E-9</v>
      </c>
      <c r="AL542" s="79">
        <f t="shared" si="78"/>
        <v>97.517824022032002</v>
      </c>
      <c r="AM542" s="79">
        <f>MAX(0,(AL542-Constantes!$D$13)*(1-EXP(-Constantes!$D$23)))</f>
        <v>0.53225048613237336</v>
      </c>
      <c r="AN542" s="79">
        <f t="shared" si="79"/>
        <v>0.5322504876540175</v>
      </c>
      <c r="AO542" s="79">
        <f>0.0526*AH542*Observaciones!$F541^1.218</f>
        <v>0</v>
      </c>
      <c r="AP542" s="79">
        <f>AO542*Constantes!$F$29</f>
        <v>0</v>
      </c>
      <c r="AQ542" s="79">
        <f t="shared" si="80"/>
        <v>0</v>
      </c>
      <c r="AR542" s="16"/>
      <c r="AS542" s="78">
        <v>536</v>
      </c>
      <c r="AT542" s="79">
        <f>0.0526*Observaciones!$F541^2.218</f>
        <v>0</v>
      </c>
      <c r="AU542" s="79">
        <f>IF(Observaciones!$F541&gt;0.05*$AY$7,((Observaciones!$F541-0.05*$AY$7)^2)/(Observaciones!$F541+0.95*$AY$7),0)</f>
        <v>0</v>
      </c>
      <c r="AV542" s="79">
        <f>0.0526*AU542*Observaciones!$F541^1.218</f>
        <v>0</v>
      </c>
      <c r="AW542" s="30"/>
      <c r="AX542" s="30"/>
      <c r="AY542" s="110"/>
      <c r="AZ542" s="41"/>
    </row>
    <row r="543" spans="2:52" s="3" customFormat="1" x14ac:dyDescent="0.3">
      <c r="B543" s="40"/>
      <c r="C543" s="78">
        <v>537</v>
      </c>
      <c r="D543" s="136">
        <f>ETo!$I542*((1-Constantes!$D$19)*ETo!$K542+ETo!$L542)</f>
        <v>2.2933668280764357</v>
      </c>
      <c r="E543" s="79">
        <f>MIN(D543*Constantes!$D$17,0.8*(H542+Observaciones!$F542-F543-G543-Constantes!$D$14))</f>
        <v>1.8657603675364954E-7</v>
      </c>
      <c r="F543" s="79">
        <f>IF(Observaciones!$F542&gt;0.05*Constantes!$D$18,((Observaciones!$F542-0.05*Constantes!$D$18)^2)/(Observaciones!$F542+0.95*Constantes!$D$18),0)</f>
        <v>0</v>
      </c>
      <c r="G543" s="79">
        <f>MAX(0,H542+Observaciones!$F542-F543-Constantes!$D$13)</f>
        <v>0</v>
      </c>
      <c r="H543" s="79">
        <f>H542+Observaciones!$F542-F543-E543-G543-I542</f>
        <v>7.500000038699679</v>
      </c>
      <c r="I543" s="79">
        <f>MAX(0,(H543-Constantes!$D$14)*(1-EXP(-Constantes!$D$22)))</f>
        <v>1.3182531367467297E-9</v>
      </c>
      <c r="J543" s="79">
        <f t="shared" si="72"/>
        <v>91.969367127423013</v>
      </c>
      <c r="K543" s="79">
        <f>MAX(0,(J543-Constantes!$D$13)*(1-EXP(-Constantes!$D$23)))</f>
        <v>0.47758021881031948</v>
      </c>
      <c r="L543" s="79">
        <f t="shared" si="73"/>
        <v>0.4775802201285726</v>
      </c>
      <c r="M543" s="79">
        <f>0.0526*F543*Observaciones!$F542^1.218</f>
        <v>0</v>
      </c>
      <c r="N543" s="79">
        <f>M543*Constantes!$D$29</f>
        <v>0</v>
      </c>
      <c r="O543" s="79">
        <f t="shared" si="74"/>
        <v>0</v>
      </c>
      <c r="P543" s="16"/>
      <c r="Q543" s="78">
        <v>537</v>
      </c>
      <c r="R543" s="136">
        <f>ETo!$I542*((1-Constantes!$E$19)*ETo!$K542+ETo!$L542)</f>
        <v>2.5457219770238924</v>
      </c>
      <c r="S543" s="79">
        <f>MIN(R543*Constantes!$E$17,0.8*(V542+Observaciones!$F542-T543-U543-Constantes!$D$14))</f>
        <v>1.37411923617492E-8</v>
      </c>
      <c r="T543" s="79">
        <f>IF(Observaciones!$F542&gt;0.05*Constantes!$E$18,((Observaciones!$F542-0.05*Constantes!$E$18)^2)/(Observaciones!$F542+0.95*Constantes!$E$18),0)</f>
        <v>0</v>
      </c>
      <c r="U543" s="79">
        <f>MAX(0,V542+Observaciones!$F542-T543-Constantes!$D$13)</f>
        <v>0</v>
      </c>
      <c r="V543" s="79">
        <f>V542+Observaciones!$F542-T543-S543-U543-W542</f>
        <v>7.5000000028502036</v>
      </c>
      <c r="W543" s="79">
        <f>MAX(0,(V543-Constantes!$D$14)*(1-EXP(-Constantes!$D$22)))</f>
        <v>9.7088398904164015E-11</v>
      </c>
      <c r="X543" s="79">
        <f t="shared" si="75"/>
        <v>96.249487329797702</v>
      </c>
      <c r="Y543" s="79">
        <f>MAX(0,(X543-Constantes!$D$13)*(1-EXP(-Constantes!$D$23)))</f>
        <v>0.51975326260952481</v>
      </c>
      <c r="Z543" s="79">
        <f t="shared" si="76"/>
        <v>0.51975326270661326</v>
      </c>
      <c r="AA543" s="79">
        <f>0.0526*T543*Observaciones!$F542^1.218</f>
        <v>0</v>
      </c>
      <c r="AB543" s="79">
        <f>AA543*Constantes!$E$29</f>
        <v>0</v>
      </c>
      <c r="AC543" s="79">
        <f t="shared" si="77"/>
        <v>0</v>
      </c>
      <c r="AD543" s="16"/>
      <c r="AE543" s="78">
        <v>537</v>
      </c>
      <c r="AF543" s="136">
        <f>ETo!$I542*((1-Constantes!$F$19)*ETo!$K542+ETo!$L542)</f>
        <v>2.5096712414599698</v>
      </c>
      <c r="AG543" s="79">
        <f>MIN(AF543*Constantes!$F$17,0.8*(AJ542+Observaciones!$F542-AH543-AI543-Constantes!$D$14))</f>
        <v>3.5736469783387292E-8</v>
      </c>
      <c r="AH543" s="79">
        <f>IF(Observaciones!$F542&gt;0.05*Constantes!$F$18,((Observaciones!$F542-0.05*Constantes!$F$18)^2)/(Observaciones!$F542+0.95*Constantes!$F$18),0)</f>
        <v>0</v>
      </c>
      <c r="AI543" s="79">
        <f>MAX(0,AJ542+Observaciones!$F542-AH543-Constantes!$D$13)</f>
        <v>0</v>
      </c>
      <c r="AJ543" s="79">
        <f>AJ542+Observaciones!$F542-AH543-AG543-AI543-AK542</f>
        <v>7.5000000074124733</v>
      </c>
      <c r="AK543" s="79">
        <f>MAX(0,(AJ543-Constantes!$D$14)*(1-EXP(-Constantes!$D$22)))</f>
        <v>2.5249605240678481E-10</v>
      </c>
      <c r="AL543" s="79">
        <f t="shared" si="78"/>
        <v>96.985573535899633</v>
      </c>
      <c r="AM543" s="79">
        <f>MAX(0,(AL543-Constantes!$D$13)*(1-EXP(-Constantes!$D$23)))</f>
        <v>0.52700609532032205</v>
      </c>
      <c r="AN543" s="79">
        <f t="shared" si="79"/>
        <v>0.52700609557281808</v>
      </c>
      <c r="AO543" s="79">
        <f>0.0526*AH543*Observaciones!$F542^1.218</f>
        <v>0</v>
      </c>
      <c r="AP543" s="79">
        <f>AO543*Constantes!$F$29</f>
        <v>0</v>
      </c>
      <c r="AQ543" s="79">
        <f t="shared" si="80"/>
        <v>0</v>
      </c>
      <c r="AR543" s="16"/>
      <c r="AS543" s="78">
        <v>537</v>
      </c>
      <c r="AT543" s="79">
        <f>0.0526*Observaciones!$F542^2.218</f>
        <v>0</v>
      </c>
      <c r="AU543" s="79">
        <f>IF(Observaciones!$F542&gt;0.05*$AY$7,((Observaciones!$F542-0.05*$AY$7)^2)/(Observaciones!$F542+0.95*$AY$7),0)</f>
        <v>0</v>
      </c>
      <c r="AV543" s="79">
        <f>0.0526*AU543*Observaciones!$F542^1.218</f>
        <v>0</v>
      </c>
      <c r="AW543" s="30"/>
      <c r="AX543" s="30"/>
      <c r="AY543" s="110"/>
      <c r="AZ543" s="41"/>
    </row>
    <row r="544" spans="2:52" s="3" customFormat="1" x14ac:dyDescent="0.3">
      <c r="B544" s="40"/>
      <c r="C544" s="78">
        <v>538</v>
      </c>
      <c r="D544" s="136">
        <f>ETo!$I543*((1-Constantes!$D$19)*ETo!$K543+ETo!$L543)</f>
        <v>2.2957746618190988</v>
      </c>
      <c r="E544" s="79">
        <f>MIN(D544*Constantes!$D$17,0.8*(H543+Observaciones!$F543-F544-G544-Constantes!$D$14))</f>
        <v>3.0959743213543334E-8</v>
      </c>
      <c r="F544" s="79">
        <f>IF(Observaciones!$F543&gt;0.05*Constantes!$D$18,((Observaciones!$F543-0.05*Constantes!$D$18)^2)/(Observaciones!$F543+0.95*Constantes!$D$18),0)</f>
        <v>0</v>
      </c>
      <c r="G544" s="79">
        <f>MAX(0,H543+Observaciones!$F543-F544-Constantes!$D$13)</f>
        <v>0</v>
      </c>
      <c r="H544" s="79">
        <f>H543+Observaciones!$F543-F544-E544-G544-I543</f>
        <v>7.5000000064216827</v>
      </c>
      <c r="I544" s="79">
        <f>MAX(0,(H544-Constantes!$D$14)*(1-EXP(-Constantes!$D$22)))</f>
        <v>2.1874608864251077E-10</v>
      </c>
      <c r="J544" s="79">
        <f t="shared" si="72"/>
        <v>91.491786908612696</v>
      </c>
      <c r="K544" s="79">
        <f>MAX(0,(J544-Constantes!$D$13)*(1-EXP(-Constantes!$D$23)))</f>
        <v>0.47287450716363555</v>
      </c>
      <c r="L544" s="79">
        <f t="shared" si="73"/>
        <v>0.47287450738238163</v>
      </c>
      <c r="M544" s="79">
        <f>0.0526*F544*Observaciones!$F543^1.218</f>
        <v>0</v>
      </c>
      <c r="N544" s="79">
        <f>M544*Constantes!$D$29</f>
        <v>0</v>
      </c>
      <c r="O544" s="79">
        <f t="shared" si="74"/>
        <v>0</v>
      </c>
      <c r="P544" s="16"/>
      <c r="Q544" s="78">
        <v>538</v>
      </c>
      <c r="R544" s="136">
        <f>ETo!$I543*((1-Constantes!$E$19)*ETo!$K543+ETo!$L543)</f>
        <v>2.5483919333205822</v>
      </c>
      <c r="S544" s="79">
        <f>MIN(R544*Constantes!$E$17,0.8*(V543+Observaciones!$F543-T544-U544-Constantes!$D$14))</f>
        <v>2.2801629029345351E-9</v>
      </c>
      <c r="T544" s="79">
        <f>IF(Observaciones!$F543&gt;0.05*Constantes!$E$18,((Observaciones!$F543-0.05*Constantes!$E$18)^2)/(Observaciones!$F543+0.95*Constantes!$E$18),0)</f>
        <v>0</v>
      </c>
      <c r="U544" s="79">
        <f>MAX(0,V543+Observaciones!$F543-T544-Constantes!$D$13)</f>
        <v>0</v>
      </c>
      <c r="V544" s="79">
        <f>V543+Observaciones!$F543-T544-S544-U544-W543</f>
        <v>7.5000000004729523</v>
      </c>
      <c r="W544" s="79">
        <f>MAX(0,(V544-Constantes!$D$14)*(1-EXP(-Constantes!$D$22)))</f>
        <v>1.6110493078708371E-11</v>
      </c>
      <c r="X544" s="79">
        <f t="shared" si="75"/>
        <v>95.729734067188176</v>
      </c>
      <c r="Y544" s="79">
        <f>MAX(0,(X544-Constantes!$D$13)*(1-EXP(-Constantes!$D$23)))</f>
        <v>0.51463200991745084</v>
      </c>
      <c r="Z544" s="79">
        <f t="shared" si="76"/>
        <v>0.51463200993356129</v>
      </c>
      <c r="AA544" s="79">
        <f>0.0526*T544*Observaciones!$F543^1.218</f>
        <v>0</v>
      </c>
      <c r="AB544" s="79">
        <f>AA544*Constantes!$E$29</f>
        <v>0</v>
      </c>
      <c r="AC544" s="79">
        <f t="shared" si="77"/>
        <v>0</v>
      </c>
      <c r="AD544" s="16"/>
      <c r="AE544" s="78">
        <v>538</v>
      </c>
      <c r="AF544" s="136">
        <f>ETo!$I543*((1-Constantes!$F$19)*ETo!$K543+ETo!$L543)</f>
        <v>2.5123037516775129</v>
      </c>
      <c r="AG544" s="79">
        <f>MIN(AF544*Constantes!$F$17,0.8*(AJ543+Observaciones!$F543-AH544-AI544-Constantes!$D$14))</f>
        <v>5.9299786414612757E-9</v>
      </c>
      <c r="AH544" s="79">
        <f>IF(Observaciones!$F543&gt;0.05*Constantes!$F$18,((Observaciones!$F543-0.05*Constantes!$F$18)^2)/(Observaciones!$F543+0.95*Constantes!$F$18),0)</f>
        <v>0</v>
      </c>
      <c r="AI544" s="79">
        <f>MAX(0,AJ543+Observaciones!$F543-AH544-Constantes!$D$13)</f>
        <v>0</v>
      </c>
      <c r="AJ544" s="79">
        <f>AJ543+Observaciones!$F543-AH544-AG544-AI544-AK543</f>
        <v>7.5000000012299992</v>
      </c>
      <c r="AK544" s="79">
        <f>MAX(0,(AJ544-Constantes!$D$14)*(1-EXP(-Constantes!$D$22)))</f>
        <v>4.1898288634504527E-11</v>
      </c>
      <c r="AL544" s="79">
        <f t="shared" si="78"/>
        <v>96.458567440579316</v>
      </c>
      <c r="AM544" s="79">
        <f>MAX(0,(AL544-Constantes!$D$13)*(1-EXP(-Constantes!$D$23)))</f>
        <v>0.52181337874005862</v>
      </c>
      <c r="AN544" s="79">
        <f t="shared" si="79"/>
        <v>0.52181337878195688</v>
      </c>
      <c r="AO544" s="79">
        <f>0.0526*AH544*Observaciones!$F543^1.218</f>
        <v>0</v>
      </c>
      <c r="AP544" s="79">
        <f>AO544*Constantes!$F$29</f>
        <v>0</v>
      </c>
      <c r="AQ544" s="79">
        <f t="shared" si="80"/>
        <v>0</v>
      </c>
      <c r="AR544" s="16"/>
      <c r="AS544" s="78">
        <v>538</v>
      </c>
      <c r="AT544" s="79">
        <f>0.0526*Observaciones!$F543^2.218</f>
        <v>0</v>
      </c>
      <c r="AU544" s="79">
        <f>IF(Observaciones!$F543&gt;0.05*$AY$7,((Observaciones!$F543-0.05*$AY$7)^2)/(Observaciones!$F543+0.95*$AY$7),0)</f>
        <v>0</v>
      </c>
      <c r="AV544" s="79">
        <f>0.0526*AU544*Observaciones!$F543^1.218</f>
        <v>0</v>
      </c>
      <c r="AW544" s="30"/>
      <c r="AX544" s="30"/>
      <c r="AY544" s="110"/>
      <c r="AZ544" s="41"/>
    </row>
    <row r="545" spans="2:52" s="3" customFormat="1" x14ac:dyDescent="0.3">
      <c r="B545" s="40"/>
      <c r="C545" s="78">
        <v>539</v>
      </c>
      <c r="D545" s="136">
        <f>ETo!$I544*((1-Constantes!$D$19)*ETo!$K544+ETo!$L544)</f>
        <v>2.3564394898757124</v>
      </c>
      <c r="E545" s="79">
        <f>MIN(D545*Constantes!$D$17,0.8*(H544+Observaciones!$F544-F545-G545-Constantes!$D$14))</f>
        <v>5.1373461928960756E-9</v>
      </c>
      <c r="F545" s="79">
        <f>IF(Observaciones!$F544&gt;0.05*Constantes!$D$18,((Observaciones!$F544-0.05*Constantes!$D$18)^2)/(Observaciones!$F544+0.95*Constantes!$D$18),0)</f>
        <v>0</v>
      </c>
      <c r="G545" s="79">
        <f>MAX(0,H544+Observaciones!$F544-F545-Constantes!$D$13)</f>
        <v>0</v>
      </c>
      <c r="H545" s="79">
        <f>H544+Observaciones!$F544-F545-E545-G545-I544</f>
        <v>7.5000000010655903</v>
      </c>
      <c r="I545" s="79">
        <f>MAX(0,(H545-Constantes!$D$14)*(1-EXP(-Constantes!$D$22)))</f>
        <v>3.6297916890037336E-11</v>
      </c>
      <c r="J545" s="79">
        <f t="shared" si="72"/>
        <v>91.018912401449057</v>
      </c>
      <c r="K545" s="79">
        <f>MAX(0,(J545-Constantes!$D$13)*(1-EXP(-Constantes!$D$23)))</f>
        <v>0.4682151620146196</v>
      </c>
      <c r="L545" s="79">
        <f t="shared" si="73"/>
        <v>0.46821516205091751</v>
      </c>
      <c r="M545" s="79">
        <f>0.0526*F545*Observaciones!$F544^1.218</f>
        <v>0</v>
      </c>
      <c r="N545" s="79">
        <f>M545*Constantes!$D$29</f>
        <v>0</v>
      </c>
      <c r="O545" s="79">
        <f t="shared" si="74"/>
        <v>0</v>
      </c>
      <c r="P545" s="16"/>
      <c r="Q545" s="78">
        <v>539</v>
      </c>
      <c r="R545" s="136">
        <f>ETo!$I544*((1-Constantes!$E$19)*ETo!$K544+ETo!$L544)</f>
        <v>2.6152430388606369</v>
      </c>
      <c r="S545" s="79">
        <f>MIN(R545*Constantes!$E$17,0.8*(V544+Observaciones!$F544-T545-U545-Constantes!$D$14))</f>
        <v>3.783618751640461E-10</v>
      </c>
      <c r="T545" s="79">
        <f>IF(Observaciones!$F544&gt;0.05*Constantes!$E$18,((Observaciones!$F544-0.05*Constantes!$E$18)^2)/(Observaciones!$F544+0.95*Constantes!$E$18),0)</f>
        <v>0</v>
      </c>
      <c r="U545" s="79">
        <f>MAX(0,V544+Observaciones!$F544-T545-Constantes!$D$13)</f>
        <v>0</v>
      </c>
      <c r="V545" s="79">
        <f>V544+Observaciones!$F544-T545-S545-U545-W544</f>
        <v>7.5000000000784794</v>
      </c>
      <c r="W545" s="79">
        <f>MAX(0,(V545-Constantes!$D$14)*(1-EXP(-Constantes!$D$22)))</f>
        <v>2.6732980062510616E-12</v>
      </c>
      <c r="X545" s="79">
        <f t="shared" si="75"/>
        <v>95.215102057270727</v>
      </c>
      <c r="Y545" s="79">
        <f>MAX(0,(X545-Constantes!$D$13)*(1-EXP(-Constantes!$D$23)))</f>
        <v>0.50956121814793931</v>
      </c>
      <c r="Z545" s="79">
        <f t="shared" si="76"/>
        <v>0.50956121815061262</v>
      </c>
      <c r="AA545" s="79">
        <f>0.0526*T545*Observaciones!$F544^1.218</f>
        <v>0</v>
      </c>
      <c r="AB545" s="79">
        <f>AA545*Constantes!$E$29</f>
        <v>0</v>
      </c>
      <c r="AC545" s="79">
        <f t="shared" si="77"/>
        <v>0</v>
      </c>
      <c r="AD545" s="16"/>
      <c r="AE545" s="78">
        <v>539</v>
      </c>
      <c r="AF545" s="136">
        <f>ETo!$I544*((1-Constantes!$F$19)*ETo!$K544+ETo!$L544)</f>
        <v>2.5782711032913617</v>
      </c>
      <c r="AG545" s="79">
        <f>MIN(AF545*Constantes!$F$17,0.8*(AJ544+Observaciones!$F544-AH545-AI545-Constantes!$D$14))</f>
        <v>9.8399937087378934E-10</v>
      </c>
      <c r="AH545" s="79">
        <f>IF(Observaciones!$F544&gt;0.05*Constantes!$F$18,((Observaciones!$F544-0.05*Constantes!$F$18)^2)/(Observaciones!$F544+0.95*Constantes!$F$18),0)</f>
        <v>0</v>
      </c>
      <c r="AI545" s="79">
        <f>MAX(0,AJ544+Observaciones!$F544-AH545-Constantes!$D$13)</f>
        <v>0</v>
      </c>
      <c r="AJ545" s="79">
        <f>AJ544+Observaciones!$F544-AH545-AG545-AI545-AK544</f>
        <v>7.5000000002041016</v>
      </c>
      <c r="AK545" s="79">
        <f>MAX(0,(AJ545-Constantes!$D$14)*(1-EXP(-Constantes!$D$22)))</f>
        <v>6.9524506025405329E-12</v>
      </c>
      <c r="AL545" s="79">
        <f t="shared" si="78"/>
        <v>95.936754061839252</v>
      </c>
      <c r="AM545" s="79">
        <f>MAX(0,(AL545-Constantes!$D$13)*(1-EXP(-Constantes!$D$23)))</f>
        <v>0.51667182723306904</v>
      </c>
      <c r="AN545" s="79">
        <f t="shared" si="79"/>
        <v>0.51667182724002148</v>
      </c>
      <c r="AO545" s="79">
        <f>0.0526*AH545*Observaciones!$F544^1.218</f>
        <v>0</v>
      </c>
      <c r="AP545" s="79">
        <f>AO545*Constantes!$F$29</f>
        <v>0</v>
      </c>
      <c r="AQ545" s="79">
        <f t="shared" si="80"/>
        <v>0</v>
      </c>
      <c r="AR545" s="16"/>
      <c r="AS545" s="78">
        <v>539</v>
      </c>
      <c r="AT545" s="79">
        <f>0.0526*Observaciones!$F544^2.218</f>
        <v>0</v>
      </c>
      <c r="AU545" s="79">
        <f>IF(Observaciones!$F544&gt;0.05*$AY$7,((Observaciones!$F544-0.05*$AY$7)^2)/(Observaciones!$F544+0.95*$AY$7),0)</f>
        <v>0</v>
      </c>
      <c r="AV545" s="79">
        <f>0.0526*AU545*Observaciones!$F544^1.218</f>
        <v>0</v>
      </c>
      <c r="AW545" s="30"/>
      <c r="AX545" s="30"/>
      <c r="AY545" s="110"/>
      <c r="AZ545" s="41"/>
    </row>
    <row r="546" spans="2:52" s="3" customFormat="1" x14ac:dyDescent="0.3">
      <c r="B546" s="40"/>
      <c r="C546" s="78">
        <v>540</v>
      </c>
      <c r="D546" s="136">
        <f>ETo!$I545*((1-Constantes!$D$19)*ETo!$K545+ETo!$L545)</f>
        <v>2.3019100206495353</v>
      </c>
      <c r="E546" s="79">
        <f>MIN(D546*Constantes!$D$17,0.8*(H545+Observaciones!$F545-F546-G546-Constantes!$D$14))</f>
        <v>8.524722261427087E-10</v>
      </c>
      <c r="F546" s="79">
        <f>IF(Observaciones!$F545&gt;0.05*Constantes!$D$18,((Observaciones!$F545-0.05*Constantes!$D$18)^2)/(Observaciones!$F545+0.95*Constantes!$D$18),0)</f>
        <v>0</v>
      </c>
      <c r="G546" s="79">
        <f>MAX(0,H545+Observaciones!$F545-F546-Constantes!$D$13)</f>
        <v>0</v>
      </c>
      <c r="H546" s="79">
        <f>H545+Observaciones!$F545-F546-E546-G546-I545</f>
        <v>7.5000000001768203</v>
      </c>
      <c r="I546" s="79">
        <f>MAX(0,(H546-Constantes!$D$14)*(1-EXP(-Constantes!$D$22)))</f>
        <v>6.0231497700370517E-12</v>
      </c>
      <c r="J546" s="79">
        <f t="shared" si="72"/>
        <v>90.550697239434442</v>
      </c>
      <c r="K546" s="79">
        <f>MAX(0,(J546-Constantes!$D$13)*(1-EXP(-Constantes!$D$23)))</f>
        <v>0.46360172650312653</v>
      </c>
      <c r="L546" s="79">
        <f t="shared" si="73"/>
        <v>0.46360172650914966</v>
      </c>
      <c r="M546" s="79">
        <f>0.0526*F546*Observaciones!$F545^1.218</f>
        <v>0</v>
      </c>
      <c r="N546" s="79">
        <f>M546*Constantes!$D$29</f>
        <v>0</v>
      </c>
      <c r="O546" s="79">
        <f t="shared" si="74"/>
        <v>0</v>
      </c>
      <c r="P546" s="16"/>
      <c r="Q546" s="78">
        <v>540</v>
      </c>
      <c r="R546" s="136">
        <f>ETo!$I545*((1-Constantes!$E$19)*ETo!$K545+ETo!$L545)</f>
        <v>2.5551398198147166</v>
      </c>
      <c r="S546" s="79">
        <f>MIN(R546*Constantes!$E$17,0.8*(V545+Observaciones!$F545-T546-U546-Constantes!$D$14))</f>
        <v>6.2783556131762452E-11</v>
      </c>
      <c r="T546" s="79">
        <f>IF(Observaciones!$F545&gt;0.05*Constantes!$E$18,((Observaciones!$F545-0.05*Constantes!$E$18)^2)/(Observaciones!$F545+0.95*Constantes!$E$18),0)</f>
        <v>0</v>
      </c>
      <c r="U546" s="79">
        <f>MAX(0,V545+Observaciones!$F545-T546-Constantes!$D$13)</f>
        <v>0</v>
      </c>
      <c r="V546" s="79">
        <f>V545+Observaciones!$F545-T546-S546-U546-W545</f>
        <v>7.5000000000130225</v>
      </c>
      <c r="W546" s="79">
        <f>MAX(0,(V546-Constantes!$D$14)*(1-EXP(-Constantes!$D$22)))</f>
        <v>4.4359320244061867E-13</v>
      </c>
      <c r="X546" s="79">
        <f t="shared" si="75"/>
        <v>94.70554083912279</v>
      </c>
      <c r="Y546" s="79">
        <f>MAX(0,(X546-Constantes!$D$13)*(1-EXP(-Constantes!$D$23)))</f>
        <v>0.50454039009750129</v>
      </c>
      <c r="Z546" s="79">
        <f t="shared" si="76"/>
        <v>0.50454039009794494</v>
      </c>
      <c r="AA546" s="79">
        <f>0.0526*T546*Observaciones!$F545^1.218</f>
        <v>0</v>
      </c>
      <c r="AB546" s="79">
        <f>AA546*Constantes!$E$29</f>
        <v>0</v>
      </c>
      <c r="AC546" s="79">
        <f t="shared" si="77"/>
        <v>0</v>
      </c>
      <c r="AD546" s="16"/>
      <c r="AE546" s="78">
        <v>540</v>
      </c>
      <c r="AF546" s="136">
        <f>ETo!$I545*((1-Constantes!$F$19)*ETo!$K545+ETo!$L545)</f>
        <v>2.5189641342196909</v>
      </c>
      <c r="AG546" s="79">
        <f>MIN(AF546*Constantes!$F$17,0.8*(AJ545+Observaciones!$F545-AH546-AI546-Constantes!$D$14))</f>
        <v>1.6328129959219952E-10</v>
      </c>
      <c r="AH546" s="79">
        <f>IF(Observaciones!$F545&gt;0.05*Constantes!$F$18,((Observaciones!$F545-0.05*Constantes!$F$18)^2)/(Observaciones!$F545+0.95*Constantes!$F$18),0)</f>
        <v>0</v>
      </c>
      <c r="AI546" s="79">
        <f>MAX(0,AJ545+Observaciones!$F545-AH546-Constantes!$D$13)</f>
        <v>0</v>
      </c>
      <c r="AJ546" s="79">
        <f>AJ545+Observaciones!$F545-AH546-AG546-AI546-AK545</f>
        <v>7.500000000033868</v>
      </c>
      <c r="AK546" s="79">
        <f>MAX(0,(AJ546-Constantes!$D$14)*(1-EXP(-Constantes!$D$22)))</f>
        <v>1.1536690762150915E-12</v>
      </c>
      <c r="AL546" s="79">
        <f t="shared" si="78"/>
        <v>95.420082234606184</v>
      </c>
      <c r="AM546" s="79">
        <f>MAX(0,(AL546-Constantes!$D$13)*(1-EXP(-Constantes!$D$23)))</f>
        <v>0.5115809366577001</v>
      </c>
      <c r="AN546" s="79">
        <f t="shared" si="79"/>
        <v>0.51158093665885374</v>
      </c>
      <c r="AO546" s="79">
        <f>0.0526*AH546*Observaciones!$F545^1.218</f>
        <v>0</v>
      </c>
      <c r="AP546" s="79">
        <f>AO546*Constantes!$F$29</f>
        <v>0</v>
      </c>
      <c r="AQ546" s="79">
        <f t="shared" si="80"/>
        <v>0</v>
      </c>
      <c r="AR546" s="16"/>
      <c r="AS546" s="78">
        <v>540</v>
      </c>
      <c r="AT546" s="79">
        <f>0.0526*Observaciones!$F545^2.218</f>
        <v>0</v>
      </c>
      <c r="AU546" s="79">
        <f>IF(Observaciones!$F545&gt;0.05*$AY$7,((Observaciones!$F545-0.05*$AY$7)^2)/(Observaciones!$F545+0.95*$AY$7),0)</f>
        <v>0</v>
      </c>
      <c r="AV546" s="79">
        <f>0.0526*AU546*Observaciones!$F545^1.218</f>
        <v>0</v>
      </c>
      <c r="AW546" s="30"/>
      <c r="AX546" s="30"/>
      <c r="AY546" s="110"/>
      <c r="AZ546" s="41"/>
    </row>
    <row r="547" spans="2:52" s="3" customFormat="1" x14ac:dyDescent="0.3">
      <c r="B547" s="40"/>
      <c r="C547" s="78">
        <v>541</v>
      </c>
      <c r="D547" s="136">
        <f>ETo!$I546*((1-Constantes!$D$19)*ETo!$K546+ETo!$L546)</f>
        <v>2.3028978777411111</v>
      </c>
      <c r="E547" s="79">
        <f>MIN(D547*Constantes!$D$17,0.8*(H546+Observaciones!$F546-F547-G547-Constantes!$D$14))</f>
        <v>1.4145626892059227E-10</v>
      </c>
      <c r="F547" s="79">
        <f>IF(Observaciones!$F546&gt;0.05*Constantes!$D$18,((Observaciones!$F546-0.05*Constantes!$D$18)^2)/(Observaciones!$F546+0.95*Constantes!$D$18),0)</f>
        <v>0</v>
      </c>
      <c r="G547" s="79">
        <f>MAX(0,H546+Observaciones!$F546-F547-Constantes!$D$13)</f>
        <v>0</v>
      </c>
      <c r="H547" s="79">
        <f>H546+Observaciones!$F546-F547-E547-G547-I546</f>
        <v>7.500000000029341</v>
      </c>
      <c r="I547" s="79">
        <f>MAX(0,(H547-Constantes!$D$14)*(1-EXP(-Constantes!$D$22)))</f>
        <v>9.994612905896765E-13</v>
      </c>
      <c r="J547" s="79">
        <f t="shared" si="72"/>
        <v>90.087095512931313</v>
      </c>
      <c r="K547" s="79">
        <f>MAX(0,(J547-Constantes!$D$13)*(1-EXP(-Constantes!$D$23)))</f>
        <v>0.45903374827056281</v>
      </c>
      <c r="L547" s="79">
        <f t="shared" si="73"/>
        <v>0.45903374827156229</v>
      </c>
      <c r="M547" s="79">
        <f>0.0526*F547*Observaciones!$F546^1.218</f>
        <v>0</v>
      </c>
      <c r="N547" s="79">
        <f>M547*Constantes!$D$29</f>
        <v>0</v>
      </c>
      <c r="O547" s="79">
        <f t="shared" si="74"/>
        <v>0</v>
      </c>
      <c r="P547" s="16"/>
      <c r="Q547" s="78">
        <v>541</v>
      </c>
      <c r="R547" s="136">
        <f>ETo!$I546*((1-Constantes!$E$19)*ETo!$K546+ETo!$L546)</f>
        <v>2.5561946502684334</v>
      </c>
      <c r="S547" s="79">
        <f>MIN(R547*Constantes!$E$17,0.8*(V546+Observaciones!$F546-T547-U547-Constantes!$D$14))</f>
        <v>1.0417977591714589E-11</v>
      </c>
      <c r="T547" s="79">
        <f>IF(Observaciones!$F546&gt;0.05*Constantes!$E$18,((Observaciones!$F546-0.05*Constantes!$E$18)^2)/(Observaciones!$F546+0.95*Constantes!$E$18),0)</f>
        <v>0</v>
      </c>
      <c r="U547" s="79">
        <f>MAX(0,V546+Observaciones!$F546-T547-Constantes!$D$13)</f>
        <v>0</v>
      </c>
      <c r="V547" s="79">
        <f>V546+Observaciones!$F546-T547-S547-U547-W546</f>
        <v>7.5000000000021609</v>
      </c>
      <c r="W547" s="79">
        <f>MAX(0,(V547-Constantes!$D$14)*(1-EXP(-Constantes!$D$22)))</f>
        <v>7.3609484486292819E-14</v>
      </c>
      <c r="X547" s="79">
        <f t="shared" si="75"/>
        <v>94.201000449025287</v>
      </c>
      <c r="Y547" s="79">
        <f>MAX(0,(X547-Constantes!$D$13)*(1-EXP(-Constantes!$D$23)))</f>
        <v>0.49956903346171222</v>
      </c>
      <c r="Z547" s="79">
        <f t="shared" si="76"/>
        <v>0.49956903346178583</v>
      </c>
      <c r="AA547" s="79">
        <f>0.0526*T547*Observaciones!$F546^1.218</f>
        <v>0</v>
      </c>
      <c r="AB547" s="79">
        <f>AA547*Constantes!$E$29</f>
        <v>0</v>
      </c>
      <c r="AC547" s="79">
        <f t="shared" si="77"/>
        <v>0</v>
      </c>
      <c r="AD547" s="16"/>
      <c r="AE547" s="78">
        <v>541</v>
      </c>
      <c r="AF547" s="136">
        <f>ETo!$I546*((1-Constantes!$F$19)*ETo!$K546+ETo!$L546)</f>
        <v>2.5200093970502437</v>
      </c>
      <c r="AG547" s="79">
        <f>MIN(AF547*Constantes!$F$17,0.8*(AJ546+Observaciones!$F546-AH547-AI547-Constantes!$D$14))</f>
        <v>2.7094415600004142E-11</v>
      </c>
      <c r="AH547" s="79">
        <f>IF(Observaciones!$F546&gt;0.05*Constantes!$F$18,((Observaciones!$F546-0.05*Constantes!$F$18)^2)/(Observaciones!$F546+0.95*Constantes!$F$18),0)</f>
        <v>0</v>
      </c>
      <c r="AI547" s="79">
        <f>MAX(0,AJ546+Observaciones!$F546-AH547-Constantes!$D$13)</f>
        <v>0</v>
      </c>
      <c r="AJ547" s="79">
        <f>AJ546+Observaciones!$F546-AH547-AG547-AI547-AK546</f>
        <v>7.5000000000056195</v>
      </c>
      <c r="AK547" s="79">
        <f>MAX(0,(AJ547-Constantes!$D$14)*(1-EXP(-Constantes!$D$22)))</f>
        <v>1.9142096520541497E-13</v>
      </c>
      <c r="AL547" s="79">
        <f t="shared" si="78"/>
        <v>94.90850129794849</v>
      </c>
      <c r="AM547" s="79">
        <f>MAX(0,(AL547-Constantes!$D$13)*(1-EXP(-Constantes!$D$23)))</f>
        <v>0.50654020783972586</v>
      </c>
      <c r="AN547" s="79">
        <f t="shared" si="79"/>
        <v>0.50654020783991727</v>
      </c>
      <c r="AO547" s="79">
        <f>0.0526*AH547*Observaciones!$F546^1.218</f>
        <v>0</v>
      </c>
      <c r="AP547" s="79">
        <f>AO547*Constantes!$F$29</f>
        <v>0</v>
      </c>
      <c r="AQ547" s="79">
        <f t="shared" si="80"/>
        <v>0</v>
      </c>
      <c r="AR547" s="16"/>
      <c r="AS547" s="78">
        <v>541</v>
      </c>
      <c r="AT547" s="79">
        <f>0.0526*Observaciones!$F546^2.218</f>
        <v>0</v>
      </c>
      <c r="AU547" s="79">
        <f>IF(Observaciones!$F546&gt;0.05*$AY$7,((Observaciones!$F546-0.05*$AY$7)^2)/(Observaciones!$F546+0.95*$AY$7),0)</f>
        <v>0</v>
      </c>
      <c r="AV547" s="79">
        <f>0.0526*AU547*Observaciones!$F546^1.218</f>
        <v>0</v>
      </c>
      <c r="AW547" s="30"/>
      <c r="AX547" s="30"/>
      <c r="AY547" s="110"/>
      <c r="AZ547" s="41"/>
    </row>
    <row r="548" spans="2:52" s="3" customFormat="1" x14ac:dyDescent="0.3">
      <c r="B548" s="40"/>
      <c r="C548" s="78">
        <v>542</v>
      </c>
      <c r="D548" s="136">
        <f>ETo!$I547*((1-Constantes!$D$19)*ETo!$K547+ETo!$L547)</f>
        <v>2.3984243428342285</v>
      </c>
      <c r="E548" s="79">
        <f>MIN(D548*Constantes!$D$17,0.8*(H547+Observaciones!$F547-F548-G548-Constantes!$D$14))</f>
        <v>2.347277927583491E-11</v>
      </c>
      <c r="F548" s="79">
        <f>IF(Observaciones!$F547&gt;0.05*Constantes!$D$18,((Observaciones!$F547-0.05*Constantes!$D$18)^2)/(Observaciones!$F547+0.95*Constantes!$D$18),0)</f>
        <v>0</v>
      </c>
      <c r="G548" s="79">
        <f>MAX(0,H547+Observaciones!$F547-F548-Constantes!$D$13)</f>
        <v>0</v>
      </c>
      <c r="H548" s="79">
        <f>H547+Observaciones!$F547-F548-E548-G548-I547</f>
        <v>7.500000000004869</v>
      </c>
      <c r="I548" s="79">
        <f>MAX(0,(H548-Constantes!$D$14)*(1-EXP(-Constantes!$D$22)))</f>
        <v>1.6585581338013039E-13</v>
      </c>
      <c r="J548" s="79">
        <f t="shared" si="72"/>
        <v>89.628061764660757</v>
      </c>
      <c r="K548" s="79">
        <f>MAX(0,(J548-Constantes!$D$13)*(1-EXP(-Constantes!$D$23)))</f>
        <v>0.45451077941553231</v>
      </c>
      <c r="L548" s="79">
        <f t="shared" si="73"/>
        <v>0.45451077941569817</v>
      </c>
      <c r="M548" s="79">
        <f>0.0526*F548*Observaciones!$F547^1.218</f>
        <v>0</v>
      </c>
      <c r="N548" s="79">
        <f>M548*Constantes!$D$29</f>
        <v>0</v>
      </c>
      <c r="O548" s="79">
        <f t="shared" si="74"/>
        <v>0</v>
      </c>
      <c r="P548" s="16"/>
      <c r="Q548" s="78">
        <v>542</v>
      </c>
      <c r="R548" s="136">
        <f>ETo!$I547*((1-Constantes!$E$19)*ETo!$K547+ETo!$L547)</f>
        <v>2.6612891001780388</v>
      </c>
      <c r="S548" s="79">
        <f>MIN(R548*Constantes!$E$17,0.8*(V547+Observaciones!$F547-T548-U548-Constantes!$D$14))</f>
        <v>1.7287504761043238E-12</v>
      </c>
      <c r="T548" s="79">
        <f>IF(Observaciones!$F547&gt;0.05*Constantes!$E$18,((Observaciones!$F547-0.05*Constantes!$E$18)^2)/(Observaciones!$F547+0.95*Constantes!$E$18),0)</f>
        <v>0</v>
      </c>
      <c r="U548" s="79">
        <f>MAX(0,V547+Observaciones!$F547-T548-Constantes!$D$13)</f>
        <v>0</v>
      </c>
      <c r="V548" s="79">
        <f>V547+Observaciones!$F547-T548-S548-U548-W547</f>
        <v>7.5000000000003588</v>
      </c>
      <c r="W548" s="79">
        <f>MAX(0,(V548-Constantes!$D$14)*(1-EXP(-Constantes!$D$22)))</f>
        <v>1.2222865488065062E-14</v>
      </c>
      <c r="X548" s="79">
        <f t="shared" si="75"/>
        <v>93.701431415563576</v>
      </c>
      <c r="Y548" s="79">
        <f>MAX(0,(X548-Constantes!$D$13)*(1-EXP(-Constantes!$D$23)))</f>
        <v>0.49464666078694053</v>
      </c>
      <c r="Z548" s="79">
        <f t="shared" si="76"/>
        <v>0.49464666078695274</v>
      </c>
      <c r="AA548" s="79">
        <f>0.0526*T548*Observaciones!$F547^1.218</f>
        <v>0</v>
      </c>
      <c r="AB548" s="79">
        <f>AA548*Constantes!$E$29</f>
        <v>0</v>
      </c>
      <c r="AC548" s="79">
        <f t="shared" si="77"/>
        <v>0</v>
      </c>
      <c r="AD548" s="16"/>
      <c r="AE548" s="78">
        <v>542</v>
      </c>
      <c r="AF548" s="136">
        <f>ETo!$I547*((1-Constantes!$F$19)*ETo!$K547+ETo!$L547)</f>
        <v>2.6237369919860658</v>
      </c>
      <c r="AG548" s="79">
        <f>MIN(AF548*Constantes!$F$17,0.8*(AJ547+Observaciones!$F547-AH548-AI548-Constantes!$D$14))</f>
        <v>4.4956038891541542E-12</v>
      </c>
      <c r="AH548" s="79">
        <f>IF(Observaciones!$F547&gt;0.05*Constantes!$F$18,((Observaciones!$F547-0.05*Constantes!$F$18)^2)/(Observaciones!$F547+0.95*Constantes!$F$18),0)</f>
        <v>0</v>
      </c>
      <c r="AI548" s="79">
        <f>MAX(0,AJ547+Observaciones!$F547-AH548-Constantes!$D$13)</f>
        <v>0</v>
      </c>
      <c r="AJ548" s="79">
        <f>AJ547+Observaciones!$F547-AH548-AG548-AI548-AK547</f>
        <v>7.5000000000009317</v>
      </c>
      <c r="AK548" s="79">
        <f>MAX(0,(AJ548-Constantes!$D$14)*(1-EXP(-Constantes!$D$22)))</f>
        <v>3.1737093804406563E-14</v>
      </c>
      <c r="AL548" s="79">
        <f t="shared" si="78"/>
        <v>94.40196109010877</v>
      </c>
      <c r="AM548" s="79">
        <f>MAX(0,(AL548-Constantes!$D$13)*(1-EXP(-Constantes!$D$23)))</f>
        <v>0.50154914652340332</v>
      </c>
      <c r="AN548" s="79">
        <f t="shared" si="79"/>
        <v>0.50154914652343507</v>
      </c>
      <c r="AO548" s="79">
        <f>0.0526*AH548*Observaciones!$F547^1.218</f>
        <v>0</v>
      </c>
      <c r="AP548" s="79">
        <f>AO548*Constantes!$F$29</f>
        <v>0</v>
      </c>
      <c r="AQ548" s="79">
        <f t="shared" si="80"/>
        <v>0</v>
      </c>
      <c r="AR548" s="16"/>
      <c r="AS548" s="78">
        <v>542</v>
      </c>
      <c r="AT548" s="79">
        <f>0.0526*Observaciones!$F547^2.218</f>
        <v>0</v>
      </c>
      <c r="AU548" s="79">
        <f>IF(Observaciones!$F547&gt;0.05*$AY$7,((Observaciones!$F547-0.05*$AY$7)^2)/(Observaciones!$F547+0.95*$AY$7),0)</f>
        <v>0</v>
      </c>
      <c r="AV548" s="79">
        <f>0.0526*AU548*Observaciones!$F547^1.218</f>
        <v>0</v>
      </c>
      <c r="AW548" s="30"/>
      <c r="AX548" s="30"/>
      <c r="AY548" s="110"/>
      <c r="AZ548" s="41"/>
    </row>
    <row r="549" spans="2:52" s="3" customFormat="1" x14ac:dyDescent="0.3">
      <c r="B549" s="40"/>
      <c r="C549" s="78">
        <v>543</v>
      </c>
      <c r="D549" s="136">
        <f>ETo!$I548*((1-Constantes!$D$19)*ETo!$K548+ETo!$L548)</f>
        <v>2.3089325669693013</v>
      </c>
      <c r="E549" s="79">
        <f>MIN(D549*Constantes!$D$17,0.8*(H548+Observaciones!$F548-F549-G549-Constantes!$D$14))</f>
        <v>3.8951952774368695E-12</v>
      </c>
      <c r="F549" s="79">
        <f>IF(Observaciones!$F548&gt;0.05*Constantes!$D$18,((Observaciones!$F548-0.05*Constantes!$D$18)^2)/(Observaciones!$F548+0.95*Constantes!$D$18),0)</f>
        <v>0</v>
      </c>
      <c r="G549" s="79">
        <f>MAX(0,H548+Observaciones!$F548-F549-Constantes!$D$13)</f>
        <v>0</v>
      </c>
      <c r="H549" s="79">
        <f>H548+Observaciones!$F548-F549-E549-G549-I548</f>
        <v>7.5000000000008074</v>
      </c>
      <c r="I549" s="79">
        <f>MAX(0,(H549-Constantes!$D$14)*(1-EXP(-Constantes!$D$22)))</f>
        <v>2.7501447348146391E-14</v>
      </c>
      <c r="J549" s="79">
        <f t="shared" si="72"/>
        <v>89.173550985245228</v>
      </c>
      <c r="K549" s="79">
        <f>MAX(0,(J549-Constantes!$D$13)*(1-EXP(-Constantes!$D$23)))</f>
        <v>0.45003237644991767</v>
      </c>
      <c r="L549" s="79">
        <f t="shared" si="73"/>
        <v>0.45003237644994515</v>
      </c>
      <c r="M549" s="79">
        <f>0.0526*F549*Observaciones!$F548^1.218</f>
        <v>0</v>
      </c>
      <c r="N549" s="79">
        <f>M549*Constantes!$D$29</f>
        <v>0</v>
      </c>
      <c r="O549" s="79">
        <f t="shared" si="74"/>
        <v>0</v>
      </c>
      <c r="P549" s="16"/>
      <c r="Q549" s="78">
        <v>543</v>
      </c>
      <c r="R549" s="136">
        <f>ETo!$I548*((1-Constantes!$E$19)*ETo!$K548+ETo!$L548)</f>
        <v>2.562736160400001</v>
      </c>
      <c r="S549" s="79">
        <f>MIN(R549*Constantes!$E$17,0.8*(V548+Observaciones!$F548-T549-U549-Constantes!$D$14))</f>
        <v>2.8705926524708052E-13</v>
      </c>
      <c r="T549" s="79">
        <f>IF(Observaciones!$F548&gt;0.05*Constantes!$E$18,((Observaciones!$F548-0.05*Constantes!$E$18)^2)/(Observaciones!$F548+0.95*Constantes!$E$18),0)</f>
        <v>0</v>
      </c>
      <c r="U549" s="79">
        <f>MAX(0,V548+Observaciones!$F548-T549-Constantes!$D$13)</f>
        <v>0</v>
      </c>
      <c r="V549" s="79">
        <f>V548+Observaciones!$F548-T549-S549-U549-W548</f>
        <v>7.5000000000000595</v>
      </c>
      <c r="W549" s="79">
        <f>MAX(0,(V549-Constantes!$D$14)*(1-EXP(-Constantes!$D$22)))</f>
        <v>2.0270593754959387E-15</v>
      </c>
      <c r="X549" s="79">
        <f t="shared" si="75"/>
        <v>93.206784754776635</v>
      </c>
      <c r="Y549" s="79">
        <f>MAX(0,(X549-Constantes!$D$13)*(1-EXP(-Constantes!$D$23)))</f>
        <v>0.4897727894225512</v>
      </c>
      <c r="Z549" s="79">
        <f t="shared" si="76"/>
        <v>0.48977278942255326</v>
      </c>
      <c r="AA549" s="79">
        <f>0.0526*T549*Observaciones!$F548^1.218</f>
        <v>0</v>
      </c>
      <c r="AB549" s="79">
        <f>AA549*Constantes!$E$29</f>
        <v>0</v>
      </c>
      <c r="AC549" s="79">
        <f t="shared" si="77"/>
        <v>0</v>
      </c>
      <c r="AD549" s="16"/>
      <c r="AE549" s="78">
        <v>543</v>
      </c>
      <c r="AF549" s="136">
        <f>ETo!$I548*((1-Constantes!$F$19)*ETo!$K548+ETo!$L548)</f>
        <v>2.526478504195615</v>
      </c>
      <c r="AG549" s="79">
        <f>MIN(AF549*Constantes!$F$17,0.8*(AJ548+Observaciones!$F548-AH549-AI549-Constantes!$D$14))</f>
        <v>7.4535932981234514E-13</v>
      </c>
      <c r="AH549" s="79">
        <f>IF(Observaciones!$F548&gt;0.05*Constantes!$F$18,((Observaciones!$F548-0.05*Constantes!$F$18)^2)/(Observaciones!$F548+0.95*Constantes!$F$18),0)</f>
        <v>0</v>
      </c>
      <c r="AI549" s="79">
        <f>MAX(0,AJ548+Observaciones!$F548-AH549-Constantes!$D$13)</f>
        <v>0</v>
      </c>
      <c r="AJ549" s="79">
        <f>AJ548+Observaciones!$F548-AH549-AG549-AI549-AK548</f>
        <v>7.5000000000001545</v>
      </c>
      <c r="AK549" s="79">
        <f>MAX(0,(AJ549-Constantes!$D$14)*(1-EXP(-Constantes!$D$22)))</f>
        <v>5.2643034527804974E-15</v>
      </c>
      <c r="AL549" s="79">
        <f t="shared" si="78"/>
        <v>93.900411943585368</v>
      </c>
      <c r="AM549" s="79">
        <f>MAX(0,(AL549-Constantes!$D$13)*(1-EXP(-Constantes!$D$23)))</f>
        <v>0.49660726332300864</v>
      </c>
      <c r="AN549" s="79">
        <f t="shared" si="79"/>
        <v>0.49660726332301391</v>
      </c>
      <c r="AO549" s="79">
        <f>0.0526*AH549*Observaciones!$F548^1.218</f>
        <v>0</v>
      </c>
      <c r="AP549" s="79">
        <f>AO549*Constantes!$F$29</f>
        <v>0</v>
      </c>
      <c r="AQ549" s="79">
        <f t="shared" si="80"/>
        <v>0</v>
      </c>
      <c r="AR549" s="16"/>
      <c r="AS549" s="78">
        <v>543</v>
      </c>
      <c r="AT549" s="79">
        <f>0.0526*Observaciones!$F548^2.218</f>
        <v>0</v>
      </c>
      <c r="AU549" s="79">
        <f>IF(Observaciones!$F548&gt;0.05*$AY$7,((Observaciones!$F548-0.05*$AY$7)^2)/(Observaciones!$F548+0.95*$AY$7),0)</f>
        <v>0</v>
      </c>
      <c r="AV549" s="79">
        <f>0.0526*AU549*Observaciones!$F548^1.218</f>
        <v>0</v>
      </c>
      <c r="AW549" s="30"/>
      <c r="AX549" s="30"/>
      <c r="AY549" s="110"/>
      <c r="AZ549" s="41"/>
    </row>
    <row r="550" spans="2:52" s="3" customFormat="1" x14ac:dyDescent="0.3">
      <c r="B550" s="40"/>
      <c r="C550" s="78">
        <v>544</v>
      </c>
      <c r="D550" s="136">
        <f>ETo!$I549*((1-Constantes!$D$19)*ETo!$K549+ETo!$L549)</f>
        <v>2.4167519990658475</v>
      </c>
      <c r="E550" s="79">
        <f>MIN(D550*Constantes!$D$17,0.8*(H549+Observaciones!$F549-F550-G550-Constantes!$D$14))</f>
        <v>6.4588334680593111E-13</v>
      </c>
      <c r="F550" s="79">
        <f>IF(Observaciones!$F549&gt;0.05*Constantes!$D$18,((Observaciones!$F549-0.05*Constantes!$D$18)^2)/(Observaciones!$F549+0.95*Constantes!$D$18),0)</f>
        <v>0</v>
      </c>
      <c r="G550" s="79">
        <f>MAX(0,H549+Observaciones!$F549-F550-Constantes!$D$13)</f>
        <v>0</v>
      </c>
      <c r="H550" s="79">
        <f>H549+Observaciones!$F549-F550-E550-G550-I549</f>
        <v>7.5000000000001341</v>
      </c>
      <c r="I550" s="79">
        <f>MAX(0,(H550-Constantes!$D$14)*(1-EXP(-Constantes!$D$22)))</f>
        <v>4.5684472492520408E-15</v>
      </c>
      <c r="J550" s="79">
        <f t="shared" si="72"/>
        <v>88.723518608795317</v>
      </c>
      <c r="K550" s="79">
        <f>MAX(0,(J550-Constantes!$D$13)*(1-EXP(-Constantes!$D$23)))</f>
        <v>0.4455981002553957</v>
      </c>
      <c r="L550" s="79">
        <f t="shared" si="73"/>
        <v>0.44559810025540025</v>
      </c>
      <c r="M550" s="79">
        <f>0.0526*F550*Observaciones!$F549^1.218</f>
        <v>0</v>
      </c>
      <c r="N550" s="79">
        <f>M550*Constantes!$D$29</f>
        <v>0</v>
      </c>
      <c r="O550" s="79">
        <f t="shared" si="74"/>
        <v>0</v>
      </c>
      <c r="P550" s="16"/>
      <c r="Q550" s="78">
        <v>544</v>
      </c>
      <c r="R550" s="136">
        <f>ETo!$I549*((1-Constantes!$E$19)*ETo!$K549+ETo!$L549)</f>
        <v>2.681272804706992</v>
      </c>
      <c r="S550" s="79">
        <f>MIN(R550*Constantes!$E$17,0.8*(V549+Observaciones!$F549-T550-U550-Constantes!$D$14))</f>
        <v>4.7606363295926714E-14</v>
      </c>
      <c r="T550" s="79">
        <f>IF(Observaciones!$F549&gt;0.05*Constantes!$E$18,((Observaciones!$F549-0.05*Constantes!$E$18)^2)/(Observaciones!$F549+0.95*Constantes!$E$18),0)</f>
        <v>0</v>
      </c>
      <c r="U550" s="79">
        <f>MAX(0,V549+Observaciones!$F549-T550-Constantes!$D$13)</f>
        <v>0</v>
      </c>
      <c r="V550" s="79">
        <f>V549+Observaciones!$F549-T550-S550-U550-W549</f>
        <v>7.5000000000000098</v>
      </c>
      <c r="W550" s="79">
        <f>MAX(0,(V550-Constantes!$D$14)*(1-EXP(-Constantes!$D$22)))</f>
        <v>3.3280079299187051E-16</v>
      </c>
      <c r="X550" s="79">
        <f t="shared" si="75"/>
        <v>92.717011965354089</v>
      </c>
      <c r="Y550" s="79">
        <f>MAX(0,(X550-Constantes!$D$13)*(1-EXP(-Constantes!$D$23)))</f>
        <v>0.48494694147358097</v>
      </c>
      <c r="Z550" s="79">
        <f t="shared" si="76"/>
        <v>0.48494694147358131</v>
      </c>
      <c r="AA550" s="79">
        <f>0.0526*T550*Observaciones!$F549^1.218</f>
        <v>0</v>
      </c>
      <c r="AB550" s="79">
        <f>AA550*Constantes!$E$29</f>
        <v>0</v>
      </c>
      <c r="AC550" s="79">
        <f t="shared" si="77"/>
        <v>0</v>
      </c>
      <c r="AD550" s="16"/>
      <c r="AE550" s="78">
        <v>544</v>
      </c>
      <c r="AF550" s="136">
        <f>ETo!$I549*((1-Constantes!$F$19)*ETo!$K549+ETo!$L549)</f>
        <v>2.6434841181868283</v>
      </c>
      <c r="AG550" s="79">
        <f>MIN(AF550*Constantes!$F$17,0.8*(AJ549+Observaciones!$F549-AH550-AI550-Constantes!$D$14))</f>
        <v>1.2363443602225745E-13</v>
      </c>
      <c r="AH550" s="79">
        <f>IF(Observaciones!$F549&gt;0.05*Constantes!$F$18,((Observaciones!$F549-0.05*Constantes!$F$18)^2)/(Observaciones!$F549+0.95*Constantes!$F$18),0)</f>
        <v>0</v>
      </c>
      <c r="AI550" s="79">
        <f>MAX(0,AJ549+Observaciones!$F549-AH550-Constantes!$D$13)</f>
        <v>0</v>
      </c>
      <c r="AJ550" s="79">
        <f>AJ549+Observaciones!$F549-AH550-AG550-AI550-AK549</f>
        <v>7.5000000000000258</v>
      </c>
      <c r="AK550" s="79">
        <f>MAX(0,(AJ550-Constantes!$D$14)*(1-EXP(-Constantes!$D$22)))</f>
        <v>8.7738390879674953E-16</v>
      </c>
      <c r="AL550" s="79">
        <f t="shared" si="78"/>
        <v>93.403804680262354</v>
      </c>
      <c r="AM550" s="79">
        <f>MAX(0,(AL550-Constantes!$D$13)*(1-EXP(-Constantes!$D$23)))</f>
        <v>0.4917140736748522</v>
      </c>
      <c r="AN550" s="79">
        <f t="shared" si="79"/>
        <v>0.49171407367485309</v>
      </c>
      <c r="AO550" s="79">
        <f>0.0526*AH550*Observaciones!$F549^1.218</f>
        <v>0</v>
      </c>
      <c r="AP550" s="79">
        <f>AO550*Constantes!$F$29</f>
        <v>0</v>
      </c>
      <c r="AQ550" s="79">
        <f t="shared" si="80"/>
        <v>0</v>
      </c>
      <c r="AR550" s="16"/>
      <c r="AS550" s="78">
        <v>544</v>
      </c>
      <c r="AT550" s="79">
        <f>0.0526*Observaciones!$F549^2.218</f>
        <v>0</v>
      </c>
      <c r="AU550" s="79">
        <f>IF(Observaciones!$F549&gt;0.05*$AY$7,((Observaciones!$F549-0.05*$AY$7)^2)/(Observaciones!$F549+0.95*$AY$7),0)</f>
        <v>0</v>
      </c>
      <c r="AV550" s="79">
        <f>0.0526*AU550*Observaciones!$F549^1.218</f>
        <v>0</v>
      </c>
      <c r="AW550" s="30"/>
      <c r="AX550" s="30"/>
      <c r="AY550" s="110"/>
      <c r="AZ550" s="41"/>
    </row>
    <row r="551" spans="2:52" s="3" customFormat="1" x14ac:dyDescent="0.3">
      <c r="B551" s="40"/>
      <c r="C551" s="78">
        <v>545</v>
      </c>
      <c r="D551" s="136">
        <f>ETo!$I550*((1-Constantes!$D$19)*ETo!$K550+ETo!$L550)</f>
        <v>2.442127056954805</v>
      </c>
      <c r="E551" s="79">
        <f>MIN(D551*Constantes!$D$17,0.8*(H550+Observaciones!$F550-F551-G551-Constantes!$D$14))</f>
        <v>1.0729195309977514E-13</v>
      </c>
      <c r="F551" s="79">
        <f>IF(Observaciones!$F550&gt;0.05*Constantes!$D$18,((Observaciones!$F550-0.05*Constantes!$D$18)^2)/(Observaciones!$F550+0.95*Constantes!$D$18),0)</f>
        <v>0</v>
      </c>
      <c r="G551" s="79">
        <f>MAX(0,H550+Observaciones!$F550-F551-Constantes!$D$13)</f>
        <v>0</v>
      </c>
      <c r="H551" s="79">
        <f>H550+Observaciones!$F550-F551-E551-G551-I550</f>
        <v>7.5000000000000222</v>
      </c>
      <c r="I551" s="79">
        <f>MAX(0,(H551-Constantes!$D$14)*(1-EXP(-Constantes!$D$22)))</f>
        <v>7.5636543861788753E-16</v>
      </c>
      <c r="J551" s="79">
        <f t="shared" si="72"/>
        <v>88.277920508539921</v>
      </c>
      <c r="K551" s="79">
        <f>MAX(0,(J551-Constantes!$D$13)*(1-EXP(-Constantes!$D$23)))</f>
        <v>0.44120751604038061</v>
      </c>
      <c r="L551" s="79">
        <f t="shared" si="73"/>
        <v>0.44120751604038139</v>
      </c>
      <c r="M551" s="79">
        <f>0.0526*F551*Observaciones!$F550^1.218</f>
        <v>0</v>
      </c>
      <c r="N551" s="79">
        <f>M551*Constantes!$D$29</f>
        <v>0</v>
      </c>
      <c r="O551" s="79">
        <f t="shared" si="74"/>
        <v>0</v>
      </c>
      <c r="P551" s="16"/>
      <c r="Q551" s="78">
        <v>545</v>
      </c>
      <c r="R551" s="136">
        <f>ETo!$I550*((1-Constantes!$E$19)*ETo!$K550+ETo!$L550)</f>
        <v>2.7090070875141201</v>
      </c>
      <c r="S551" s="79">
        <f>MIN(R551*Constantes!$E$17,0.8*(V550+Observaciones!$F550-T551-U551-Constantes!$D$14))</f>
        <v>7.8159700933611027E-15</v>
      </c>
      <c r="T551" s="79">
        <f>IF(Observaciones!$F550&gt;0.05*Constantes!$E$18,((Observaciones!$F550-0.05*Constantes!$E$18)^2)/(Observaciones!$F550+0.95*Constantes!$E$18),0)</f>
        <v>0</v>
      </c>
      <c r="U551" s="79">
        <f>MAX(0,V550+Observaciones!$F550-T551-Constantes!$D$13)</f>
        <v>0</v>
      </c>
      <c r="V551" s="79">
        <f>V550+Observaciones!$F550-T551-S551-U551-W550</f>
        <v>7.5000000000000018</v>
      </c>
      <c r="W551" s="79">
        <f>MAX(0,(V551-Constantes!$D$14)*(1-EXP(-Constantes!$D$22)))</f>
        <v>6.0509235089431002E-17</v>
      </c>
      <c r="X551" s="79">
        <f t="shared" si="75"/>
        <v>92.232065023880509</v>
      </c>
      <c r="Y551" s="79">
        <f>MAX(0,(X551-Constantes!$D$13)*(1-EXP(-Constantes!$D$23)))</f>
        <v>0.4801686437538793</v>
      </c>
      <c r="Z551" s="79">
        <f t="shared" si="76"/>
        <v>0.48016864375387935</v>
      </c>
      <c r="AA551" s="79">
        <f>0.0526*T551*Observaciones!$F550^1.218</f>
        <v>0</v>
      </c>
      <c r="AB551" s="79">
        <f>AA551*Constantes!$E$29</f>
        <v>0</v>
      </c>
      <c r="AC551" s="79">
        <f t="shared" si="77"/>
        <v>0</v>
      </c>
      <c r="AD551" s="16"/>
      <c r="AE551" s="78">
        <v>545</v>
      </c>
      <c r="AF551" s="136">
        <f>ETo!$I550*((1-Constantes!$F$19)*ETo!$K550+ETo!$L550)</f>
        <v>2.6708813688627893</v>
      </c>
      <c r="AG551" s="79">
        <f>MIN(AF551*Constantes!$F$17,0.8*(AJ550+Observaciones!$F550-AH551-AI551-Constantes!$D$14))</f>
        <v>2.0605739337042908E-14</v>
      </c>
      <c r="AH551" s="79">
        <f>IF(Observaciones!$F550&gt;0.05*Constantes!$F$18,((Observaciones!$F550-0.05*Constantes!$F$18)^2)/(Observaciones!$F550+0.95*Constantes!$F$18),0)</f>
        <v>0</v>
      </c>
      <c r="AI551" s="79">
        <f>MAX(0,AJ550+Observaciones!$F550-AH551-Constantes!$D$13)</f>
        <v>0</v>
      </c>
      <c r="AJ551" s="79">
        <f>AJ550+Observaciones!$F550-AH551-AG551-AI551-AK550</f>
        <v>7.5000000000000044</v>
      </c>
      <c r="AK551" s="79">
        <f>MAX(0,(AJ551-Constantes!$D$14)*(1-EXP(-Constantes!$D$22)))</f>
        <v>1.5127308772357751E-16</v>
      </c>
      <c r="AL551" s="79">
        <f t="shared" si="78"/>
        <v>92.912090606587498</v>
      </c>
      <c r="AM551" s="79">
        <f>MAX(0,(AL551-Constantes!$D$13)*(1-EXP(-Constantes!$D$23)))</f>
        <v>0.48686909778976606</v>
      </c>
      <c r="AN551" s="79">
        <f t="shared" si="79"/>
        <v>0.48686909778976623</v>
      </c>
      <c r="AO551" s="79">
        <f>0.0526*AH551*Observaciones!$F550^1.218</f>
        <v>0</v>
      </c>
      <c r="AP551" s="79">
        <f>AO551*Constantes!$F$29</f>
        <v>0</v>
      </c>
      <c r="AQ551" s="79">
        <f t="shared" si="80"/>
        <v>0</v>
      </c>
      <c r="AR551" s="16"/>
      <c r="AS551" s="78">
        <v>545</v>
      </c>
      <c r="AT551" s="79">
        <f>0.0526*Observaciones!$F550^2.218</f>
        <v>0</v>
      </c>
      <c r="AU551" s="79">
        <f>IF(Observaciones!$F550&gt;0.05*$AY$7,((Observaciones!$F550-0.05*$AY$7)^2)/(Observaciones!$F550+0.95*$AY$7),0)</f>
        <v>0</v>
      </c>
      <c r="AV551" s="79">
        <f>0.0526*AU551*Observaciones!$F550^1.218</f>
        <v>0</v>
      </c>
      <c r="AW551" s="30"/>
      <c r="AX551" s="30"/>
      <c r="AY551" s="110"/>
      <c r="AZ551" s="41"/>
    </row>
    <row r="552" spans="2:52" s="3" customFormat="1" x14ac:dyDescent="0.3">
      <c r="B552" s="40"/>
      <c r="C552" s="78">
        <v>546</v>
      </c>
      <c r="D552" s="136">
        <f>ETo!$I551*((1-Constantes!$D$19)*ETo!$K551+ETo!$L551)</f>
        <v>2.3558534962567368</v>
      </c>
      <c r="E552" s="79">
        <f>MIN(D552*Constantes!$D$17,0.8*(H551+Observaciones!$F551-F552-G552-Constantes!$D$14))</f>
        <v>1.7763568394002505E-14</v>
      </c>
      <c r="F552" s="79">
        <f>IF(Observaciones!$F551&gt;0.05*Constantes!$D$18,((Observaciones!$F551-0.05*Constantes!$D$18)^2)/(Observaciones!$F551+0.95*Constantes!$D$18),0)</f>
        <v>0</v>
      </c>
      <c r="G552" s="79">
        <f>MAX(0,H551+Observaciones!$F551-F552-Constantes!$D$13)</f>
        <v>0</v>
      </c>
      <c r="H552" s="79">
        <f>H551+Observaciones!$F551-F552-E552-G552-I551</f>
        <v>7.5000000000000036</v>
      </c>
      <c r="I552" s="79">
        <f>MAX(0,(H552-Constantes!$D$14)*(1-EXP(-Constantes!$D$22)))</f>
        <v>1.21018470178862E-16</v>
      </c>
      <c r="J552" s="79">
        <f t="shared" si="72"/>
        <v>87.836712992499542</v>
      </c>
      <c r="K552" s="79">
        <f>MAX(0,(J552-Constantes!$D$13)*(1-EXP(-Constantes!$D$23)))</f>
        <v>0.43686019329739179</v>
      </c>
      <c r="L552" s="79">
        <f t="shared" si="73"/>
        <v>0.4368601932973919</v>
      </c>
      <c r="M552" s="79">
        <f>0.0526*F552*Observaciones!$F551^1.218</f>
        <v>0</v>
      </c>
      <c r="N552" s="79">
        <f>M552*Constantes!$D$29</f>
        <v>0</v>
      </c>
      <c r="O552" s="79">
        <f t="shared" si="74"/>
        <v>0</v>
      </c>
      <c r="P552" s="16"/>
      <c r="Q552" s="78">
        <v>546</v>
      </c>
      <c r="R552" s="136">
        <f>ETo!$I551*((1-Constantes!$E$19)*ETo!$K551+ETo!$L551)</f>
        <v>2.6141634736931363</v>
      </c>
      <c r="S552" s="79">
        <f>MIN(R552*Constantes!$E$17,0.8*(V551+Observaciones!$F551-T552-U552-Constantes!$D$14))</f>
        <v>1.4210854715202005E-15</v>
      </c>
      <c r="T552" s="79">
        <f>IF(Observaciones!$F551&gt;0.05*Constantes!$E$18,((Observaciones!$F551-0.05*Constantes!$E$18)^2)/(Observaciones!$F551+0.95*Constantes!$E$18),0)</f>
        <v>0</v>
      </c>
      <c r="U552" s="79">
        <f>MAX(0,V551+Observaciones!$F551-T552-Constantes!$D$13)</f>
        <v>0</v>
      </c>
      <c r="V552" s="79">
        <f>V551+Observaciones!$F551-T552-S552-U552-W551</f>
        <v>7.5</v>
      </c>
      <c r="W552" s="79">
        <f>MAX(0,(V552-Constantes!$D$14)*(1-EXP(-Constantes!$D$22)))</f>
        <v>0</v>
      </c>
      <c r="X552" s="79">
        <f t="shared" si="75"/>
        <v>91.751896380126624</v>
      </c>
      <c r="Y552" s="79">
        <f>MAX(0,(X552-Constantes!$D$13)*(1-EXP(-Constantes!$D$23)))</f>
        <v>0.47543742773971165</v>
      </c>
      <c r="Z552" s="79">
        <f t="shared" si="76"/>
        <v>0.47543742773971165</v>
      </c>
      <c r="AA552" s="79">
        <f>0.0526*T552*Observaciones!$F551^1.218</f>
        <v>0</v>
      </c>
      <c r="AB552" s="79">
        <f>AA552*Constantes!$E$29</f>
        <v>0</v>
      </c>
      <c r="AC552" s="79">
        <f t="shared" si="77"/>
        <v>0</v>
      </c>
      <c r="AD552" s="16"/>
      <c r="AE552" s="78">
        <v>546</v>
      </c>
      <c r="AF552" s="136">
        <f>ETo!$I551*((1-Constantes!$F$19)*ETo!$K551+ETo!$L551)</f>
        <v>2.5772620483450797</v>
      </c>
      <c r="AG552" s="79">
        <f>MIN(AF552*Constantes!$F$17,0.8*(AJ551+Observaciones!$F551-AH552-AI552-Constantes!$D$14))</f>
        <v>3.5527136788005009E-15</v>
      </c>
      <c r="AH552" s="79">
        <f>IF(Observaciones!$F551&gt;0.05*Constantes!$F$18,((Observaciones!$F551-0.05*Constantes!$F$18)^2)/(Observaciones!$F551+0.95*Constantes!$F$18),0)</f>
        <v>0</v>
      </c>
      <c r="AI552" s="79">
        <f>MAX(0,AJ551+Observaciones!$F551-AH552-Constantes!$D$13)</f>
        <v>0</v>
      </c>
      <c r="AJ552" s="79">
        <f>AJ551+Observaciones!$F551-AH552-AG552-AI552-AK551</f>
        <v>7.5000000000000009</v>
      </c>
      <c r="AK552" s="79">
        <f>MAX(0,(AJ552-Constantes!$D$14)*(1-EXP(-Constantes!$D$22)))</f>
        <v>3.0254617544715501E-17</v>
      </c>
      <c r="AL552" s="79">
        <f t="shared" si="78"/>
        <v>92.425221508797733</v>
      </c>
      <c r="AM552" s="79">
        <f>MAX(0,(AL552-Constantes!$D$13)*(1-EXP(-Constantes!$D$23)))</f>
        <v>0.48207186060605911</v>
      </c>
      <c r="AN552" s="79">
        <f t="shared" si="79"/>
        <v>0.48207186060605917</v>
      </c>
      <c r="AO552" s="79">
        <f>0.0526*AH552*Observaciones!$F551^1.218</f>
        <v>0</v>
      </c>
      <c r="AP552" s="79">
        <f>AO552*Constantes!$F$29</f>
        <v>0</v>
      </c>
      <c r="AQ552" s="79">
        <f t="shared" si="80"/>
        <v>0</v>
      </c>
      <c r="AR552" s="16"/>
      <c r="AS552" s="78">
        <v>546</v>
      </c>
      <c r="AT552" s="79">
        <f>0.0526*Observaciones!$F551^2.218</f>
        <v>0</v>
      </c>
      <c r="AU552" s="79">
        <f>IF(Observaciones!$F551&gt;0.05*$AY$7,((Observaciones!$F551-0.05*$AY$7)^2)/(Observaciones!$F551+0.95*$AY$7),0)</f>
        <v>0</v>
      </c>
      <c r="AV552" s="79">
        <f>0.0526*AU552*Observaciones!$F551^1.218</f>
        <v>0</v>
      </c>
      <c r="AW552" s="30"/>
      <c r="AX552" s="30"/>
      <c r="AY552" s="110"/>
      <c r="AZ552" s="41"/>
    </row>
    <row r="553" spans="2:52" s="3" customFormat="1" x14ac:dyDescent="0.3">
      <c r="B553" s="40"/>
      <c r="C553" s="78">
        <v>547</v>
      </c>
      <c r="D553" s="136">
        <f>ETo!$I552*((1-Constantes!$D$19)*ETo!$K552+ETo!$L552)</f>
        <v>2.4153958686078463</v>
      </c>
      <c r="E553" s="79">
        <f>MIN(D553*Constantes!$D$17,0.8*(H552+Observaciones!$F552-F553-G553-Constantes!$D$14))</f>
        <v>2.8421709430404009E-15</v>
      </c>
      <c r="F553" s="79">
        <f>IF(Observaciones!$F552&gt;0.05*Constantes!$D$18,((Observaciones!$F552-0.05*Constantes!$D$18)^2)/(Observaciones!$F552+0.95*Constantes!$D$18),0)</f>
        <v>0</v>
      </c>
      <c r="G553" s="79">
        <f>MAX(0,H552+Observaciones!$F552-F553-Constantes!$D$13)</f>
        <v>0</v>
      </c>
      <c r="H553" s="79">
        <f>H552+Observaciones!$F552-F553-E553-G553-I552</f>
        <v>7.5000000000000009</v>
      </c>
      <c r="I553" s="79">
        <f>MAX(0,(H553-Constantes!$D$14)*(1-EXP(-Constantes!$D$22)))</f>
        <v>3.0254617544715501E-17</v>
      </c>
      <c r="J553" s="79">
        <f t="shared" si="72"/>
        <v>87.399852799202151</v>
      </c>
      <c r="K553" s="79">
        <f>MAX(0,(J553-Constantes!$D$13)*(1-EXP(-Constantes!$D$23)))</f>
        <v>0.43255570576084124</v>
      </c>
      <c r="L553" s="79">
        <f t="shared" si="73"/>
        <v>0.43255570576084129</v>
      </c>
      <c r="M553" s="79">
        <f>0.0526*F553*Observaciones!$F552^1.218</f>
        <v>0</v>
      </c>
      <c r="N553" s="79">
        <f>M553*Constantes!$D$29</f>
        <v>0</v>
      </c>
      <c r="O553" s="79">
        <f t="shared" si="74"/>
        <v>0</v>
      </c>
      <c r="P553" s="16"/>
      <c r="Q553" s="78">
        <v>547</v>
      </c>
      <c r="R553" s="136">
        <f>ETo!$I552*((1-Constantes!$E$19)*ETo!$K552+ETo!$L552)</f>
        <v>2.6794948032106292</v>
      </c>
      <c r="S553" s="79">
        <f>MIN(R553*Constantes!$E$17,0.8*(V552+Observaciones!$F552-T553-U553-Constantes!$D$14))</f>
        <v>0</v>
      </c>
      <c r="T553" s="79">
        <f>IF(Observaciones!$F552&gt;0.05*Constantes!$E$18,((Observaciones!$F552-0.05*Constantes!$E$18)^2)/(Observaciones!$F552+0.95*Constantes!$E$18),0)</f>
        <v>0</v>
      </c>
      <c r="U553" s="79">
        <f>MAX(0,V552+Observaciones!$F552-T553-Constantes!$D$13)</f>
        <v>0</v>
      </c>
      <c r="V553" s="79">
        <f>V552+Observaciones!$F552-T553-S553-U553-W552</f>
        <v>7.5</v>
      </c>
      <c r="W553" s="79">
        <f>MAX(0,(V553-Constantes!$D$14)*(1-EXP(-Constantes!$D$22)))</f>
        <v>0</v>
      </c>
      <c r="X553" s="79">
        <f t="shared" si="75"/>
        <v>91.276458952386918</v>
      </c>
      <c r="Y553" s="79">
        <f>MAX(0,(X553-Constantes!$D$13)*(1-EXP(-Constantes!$D$23)))</f>
        <v>0.47075282952381958</v>
      </c>
      <c r="Z553" s="79">
        <f t="shared" si="76"/>
        <v>0.47075282952381958</v>
      </c>
      <c r="AA553" s="79">
        <f>0.0526*T553*Observaciones!$F552^1.218</f>
        <v>0</v>
      </c>
      <c r="AB553" s="79">
        <f>AA553*Constantes!$E$29</f>
        <v>0</v>
      </c>
      <c r="AC553" s="79">
        <f t="shared" si="77"/>
        <v>0</v>
      </c>
      <c r="AD553" s="16"/>
      <c r="AE553" s="78">
        <v>547</v>
      </c>
      <c r="AF553" s="136">
        <f>ETo!$I552*((1-Constantes!$F$19)*ETo!$K552+ETo!$L552)</f>
        <v>2.6417663839816599</v>
      </c>
      <c r="AG553" s="79">
        <f>MIN(AF553*Constantes!$F$17,0.8*(AJ552+Observaciones!$F552-AH553-AI553-Constantes!$D$14))</f>
        <v>7.1054273576010023E-16</v>
      </c>
      <c r="AH553" s="79">
        <f>IF(Observaciones!$F552&gt;0.05*Constantes!$F$18,((Observaciones!$F552-0.05*Constantes!$F$18)^2)/(Observaciones!$F552+0.95*Constantes!$F$18),0)</f>
        <v>0</v>
      </c>
      <c r="AI553" s="79">
        <f>MAX(0,AJ552+Observaciones!$F552-AH553-Constantes!$D$13)</f>
        <v>0</v>
      </c>
      <c r="AJ553" s="79">
        <f>AJ552+Observaciones!$F552-AH553-AG553-AI553-AK552</f>
        <v>7.5</v>
      </c>
      <c r="AK553" s="79">
        <f>MAX(0,(AJ553-Constantes!$D$14)*(1-EXP(-Constantes!$D$22)))</f>
        <v>0</v>
      </c>
      <c r="AL553" s="79">
        <f t="shared" si="78"/>
        <v>91.943149648191678</v>
      </c>
      <c r="AM553" s="79">
        <f>MAX(0,(AL553-Constantes!$D$13)*(1-EXP(-Constantes!$D$23)))</f>
        <v>0.4773218917429361</v>
      </c>
      <c r="AN553" s="79">
        <f t="shared" si="79"/>
        <v>0.4773218917429361</v>
      </c>
      <c r="AO553" s="79">
        <f>0.0526*AH553*Observaciones!$F552^1.218</f>
        <v>0</v>
      </c>
      <c r="AP553" s="79">
        <f>AO553*Constantes!$F$29</f>
        <v>0</v>
      </c>
      <c r="AQ553" s="79">
        <f t="shared" si="80"/>
        <v>0</v>
      </c>
      <c r="AR553" s="16"/>
      <c r="AS553" s="78">
        <v>547</v>
      </c>
      <c r="AT553" s="79">
        <f>0.0526*Observaciones!$F552^2.218</f>
        <v>0</v>
      </c>
      <c r="AU553" s="79">
        <f>IF(Observaciones!$F552&gt;0.05*$AY$7,((Observaciones!$F552-0.05*$AY$7)^2)/(Observaciones!$F552+0.95*$AY$7),0)</f>
        <v>0</v>
      </c>
      <c r="AV553" s="79">
        <f>0.0526*AU553*Observaciones!$F552^1.218</f>
        <v>0</v>
      </c>
      <c r="AW553" s="30"/>
      <c r="AX553" s="30"/>
      <c r="AY553" s="110"/>
      <c r="AZ553" s="41"/>
    </row>
    <row r="554" spans="2:52" s="3" customFormat="1" x14ac:dyDescent="0.3">
      <c r="B554" s="40"/>
      <c r="C554" s="78">
        <v>548</v>
      </c>
      <c r="D554" s="136">
        <f>ETo!$I553*((1-Constantes!$D$19)*ETo!$K553+ETo!$L553)</f>
        <v>2.428021090379286</v>
      </c>
      <c r="E554" s="79">
        <f>MIN(D554*Constantes!$D$17,0.8*(H553+Observaciones!$F553-F554-G554-Constantes!$D$14))</f>
        <v>7.1054273576010023E-16</v>
      </c>
      <c r="F554" s="79">
        <f>IF(Observaciones!$F553&gt;0.05*Constantes!$D$18,((Observaciones!$F553-0.05*Constantes!$D$18)^2)/(Observaciones!$F553+0.95*Constantes!$D$18),0)</f>
        <v>0</v>
      </c>
      <c r="G554" s="79">
        <f>MAX(0,H553+Observaciones!$F553-F554-Constantes!$D$13)</f>
        <v>0</v>
      </c>
      <c r="H554" s="79">
        <f>H553+Observaciones!$F553-F554-E554-G554-I553</f>
        <v>7.5</v>
      </c>
      <c r="I554" s="79">
        <f>MAX(0,(H554-Constantes!$D$14)*(1-EXP(-Constantes!$D$22)))</f>
        <v>0</v>
      </c>
      <c r="J554" s="79">
        <f t="shared" si="72"/>
        <v>86.967297093441303</v>
      </c>
      <c r="K554" s="79">
        <f>MAX(0,(J554-Constantes!$D$13)*(1-EXP(-Constantes!$D$23)))</f>
        <v>0.42829363136523724</v>
      </c>
      <c r="L554" s="79">
        <f t="shared" si="73"/>
        <v>0.42829363136523724</v>
      </c>
      <c r="M554" s="79">
        <f>0.0526*F554*Observaciones!$F553^1.218</f>
        <v>0</v>
      </c>
      <c r="N554" s="79">
        <f>M554*Constantes!$D$29</f>
        <v>0</v>
      </c>
      <c r="O554" s="79">
        <f t="shared" si="74"/>
        <v>0</v>
      </c>
      <c r="P554" s="16"/>
      <c r="Q554" s="78">
        <v>548</v>
      </c>
      <c r="R554" s="136">
        <f>ETo!$I553*((1-Constantes!$E$19)*ETo!$K553+ETo!$L553)</f>
        <v>2.69322407123942</v>
      </c>
      <c r="S554" s="79">
        <f>MIN(R554*Constantes!$E$17,0.8*(V553+Observaciones!$F553-T554-U554-Constantes!$D$14))</f>
        <v>0</v>
      </c>
      <c r="T554" s="79">
        <f>IF(Observaciones!$F553&gt;0.05*Constantes!$E$18,((Observaciones!$F553-0.05*Constantes!$E$18)^2)/(Observaciones!$F553+0.95*Constantes!$E$18),0)</f>
        <v>0</v>
      </c>
      <c r="U554" s="79">
        <f>MAX(0,V553+Observaciones!$F553-T554-Constantes!$D$13)</f>
        <v>0</v>
      </c>
      <c r="V554" s="79">
        <f>V553+Observaciones!$F553-T554-S554-U554-W553</f>
        <v>7.5</v>
      </c>
      <c r="W554" s="79">
        <f>MAX(0,(V554-Constantes!$D$14)*(1-EXP(-Constantes!$D$22)))</f>
        <v>0</v>
      </c>
      <c r="X554" s="79">
        <f t="shared" si="75"/>
        <v>90.8057061228631</v>
      </c>
      <c r="Y554" s="79">
        <f>MAX(0,(X554-Constantes!$D$13)*(1-EXP(-Constantes!$D$23)))</f>
        <v>0.46611438976993302</v>
      </c>
      <c r="Z554" s="79">
        <f t="shared" si="76"/>
        <v>0.46611438976993302</v>
      </c>
      <c r="AA554" s="79">
        <f>0.0526*T554*Observaciones!$F553^1.218</f>
        <v>0</v>
      </c>
      <c r="AB554" s="79">
        <f>AA554*Constantes!$E$29</f>
        <v>0</v>
      </c>
      <c r="AC554" s="79">
        <f t="shared" si="77"/>
        <v>0</v>
      </c>
      <c r="AD554" s="16"/>
      <c r="AE554" s="78">
        <v>548</v>
      </c>
      <c r="AF554" s="136">
        <f>ETo!$I553*((1-Constantes!$F$19)*ETo!$K553+ETo!$L553)</f>
        <v>2.6553379311165441</v>
      </c>
      <c r="AG554" s="79">
        <f>MIN(AF554*Constantes!$F$17,0.8*(AJ553+Observaciones!$F553-AH554-AI554-Constantes!$D$14))</f>
        <v>0</v>
      </c>
      <c r="AH554" s="79">
        <f>IF(Observaciones!$F553&gt;0.05*Constantes!$F$18,((Observaciones!$F553-0.05*Constantes!$F$18)^2)/(Observaciones!$F553+0.95*Constantes!$F$18),0)</f>
        <v>0</v>
      </c>
      <c r="AI554" s="79">
        <f>MAX(0,AJ553+Observaciones!$F553-AH554-Constantes!$D$13)</f>
        <v>0</v>
      </c>
      <c r="AJ554" s="79">
        <f>AJ553+Observaciones!$F553-AH554-AG554-AI554-AK553</f>
        <v>7.5</v>
      </c>
      <c r="AK554" s="79">
        <f>MAX(0,(AJ554-Constantes!$D$14)*(1-EXP(-Constantes!$D$22)))</f>
        <v>0</v>
      </c>
      <c r="AL554" s="79">
        <f t="shared" si="78"/>
        <v>91.465827756448746</v>
      </c>
      <c r="AM554" s="79">
        <f>MAX(0,(AL554-Constantes!$D$13)*(1-EXP(-Constantes!$D$23)))</f>
        <v>0.47261872545437583</v>
      </c>
      <c r="AN554" s="79">
        <f t="shared" si="79"/>
        <v>0.47261872545437583</v>
      </c>
      <c r="AO554" s="79">
        <f>0.0526*AH554*Observaciones!$F553^1.218</f>
        <v>0</v>
      </c>
      <c r="AP554" s="79">
        <f>AO554*Constantes!$F$29</f>
        <v>0</v>
      </c>
      <c r="AQ554" s="79">
        <f t="shared" si="80"/>
        <v>0</v>
      </c>
      <c r="AR554" s="16"/>
      <c r="AS554" s="78">
        <v>548</v>
      </c>
      <c r="AT554" s="79">
        <f>0.0526*Observaciones!$F553^2.218</f>
        <v>0</v>
      </c>
      <c r="AU554" s="79">
        <f>IF(Observaciones!$F553&gt;0.05*$AY$7,((Observaciones!$F553-0.05*$AY$7)^2)/(Observaciones!$F553+0.95*$AY$7),0)</f>
        <v>0</v>
      </c>
      <c r="AV554" s="79">
        <f>0.0526*AU554*Observaciones!$F553^1.218</f>
        <v>0</v>
      </c>
      <c r="AW554" s="30"/>
      <c r="AX554" s="30"/>
      <c r="AY554" s="110"/>
      <c r="AZ554" s="41"/>
    </row>
    <row r="555" spans="2:52" s="3" customFormat="1" x14ac:dyDescent="0.3">
      <c r="B555" s="40"/>
      <c r="C555" s="78">
        <v>549</v>
      </c>
      <c r="D555" s="136">
        <f>ETo!$I554*((1-Constantes!$D$19)*ETo!$K554+ETo!$L554)</f>
        <v>2.3820754492497436</v>
      </c>
      <c r="E555" s="79">
        <f>MIN(D555*Constantes!$D$17,0.8*(H554+Observaciones!$F554-F555-G555-Constantes!$D$14))</f>
        <v>0</v>
      </c>
      <c r="F555" s="79">
        <f>IF(Observaciones!$F554&gt;0.05*Constantes!$D$18,((Observaciones!$F554-0.05*Constantes!$D$18)^2)/(Observaciones!$F554+0.95*Constantes!$D$18),0)</f>
        <v>0</v>
      </c>
      <c r="G555" s="79">
        <f>MAX(0,H554+Observaciones!$F554-F555-Constantes!$D$13)</f>
        <v>0</v>
      </c>
      <c r="H555" s="79">
        <f>H554+Observaciones!$F554-F555-E555-G555-I554</f>
        <v>7.5</v>
      </c>
      <c r="I555" s="79">
        <f>MAX(0,(H555-Constantes!$D$14)*(1-EXP(-Constantes!$D$22)))</f>
        <v>0</v>
      </c>
      <c r="J555" s="79">
        <f t="shared" si="72"/>
        <v>86.539003462076067</v>
      </c>
      <c r="K555" s="79">
        <f>MAX(0,(J555-Constantes!$D$13)*(1-EXP(-Constantes!$D$23)))</f>
        <v>0.42407355220380027</v>
      </c>
      <c r="L555" s="79">
        <f t="shared" si="73"/>
        <v>0.42407355220380027</v>
      </c>
      <c r="M555" s="79">
        <f>0.0526*F555*Observaciones!$F554^1.218</f>
        <v>0</v>
      </c>
      <c r="N555" s="79">
        <f>M555*Constantes!$D$29</f>
        <v>0</v>
      </c>
      <c r="O555" s="79">
        <f t="shared" si="74"/>
        <v>0</v>
      </c>
      <c r="P555" s="16"/>
      <c r="Q555" s="78">
        <v>549</v>
      </c>
      <c r="R555" s="136">
        <f>ETo!$I554*((1-Constantes!$E$19)*ETo!$K554+ETo!$L554)</f>
        <v>2.6426170293786706</v>
      </c>
      <c r="S555" s="79">
        <f>MIN(R555*Constantes!$E$17,0.8*(V554+Observaciones!$F554-T555-U555-Constantes!$D$14))</f>
        <v>0</v>
      </c>
      <c r="T555" s="79">
        <f>IF(Observaciones!$F554&gt;0.05*Constantes!$E$18,((Observaciones!$F554-0.05*Constantes!$E$18)^2)/(Observaciones!$F554+0.95*Constantes!$E$18),0)</f>
        <v>0</v>
      </c>
      <c r="U555" s="79">
        <f>MAX(0,V554+Observaciones!$F554-T555-Constantes!$D$13)</f>
        <v>0</v>
      </c>
      <c r="V555" s="79">
        <f>V554+Observaciones!$F554-T555-S555-U555-W554</f>
        <v>7.5</v>
      </c>
      <c r="W555" s="79">
        <f>MAX(0,(V555-Constantes!$D$14)*(1-EXP(-Constantes!$D$22)))</f>
        <v>0</v>
      </c>
      <c r="X555" s="79">
        <f t="shared" si="75"/>
        <v>90.339591733093172</v>
      </c>
      <c r="Y555" s="79">
        <f>MAX(0,(X555-Constantes!$D$13)*(1-EXP(-Constantes!$D$23)))</f>
        <v>0.46152165366773179</v>
      </c>
      <c r="Z555" s="79">
        <f t="shared" si="76"/>
        <v>0.46152165366773179</v>
      </c>
      <c r="AA555" s="79">
        <f>0.0526*T555*Observaciones!$F554^1.218</f>
        <v>0</v>
      </c>
      <c r="AB555" s="79">
        <f>AA555*Constantes!$E$29</f>
        <v>0</v>
      </c>
      <c r="AC555" s="79">
        <f t="shared" si="77"/>
        <v>0</v>
      </c>
      <c r="AD555" s="16"/>
      <c r="AE555" s="78">
        <v>549</v>
      </c>
      <c r="AF555" s="136">
        <f>ETo!$I554*((1-Constantes!$F$19)*ETo!$K554+ETo!$L554)</f>
        <v>2.6053968036459665</v>
      </c>
      <c r="AG555" s="79">
        <f>MIN(AF555*Constantes!$F$17,0.8*(AJ554+Observaciones!$F554-AH555-AI555-Constantes!$D$14))</f>
        <v>0</v>
      </c>
      <c r="AH555" s="79">
        <f>IF(Observaciones!$F554&gt;0.05*Constantes!$F$18,((Observaciones!$F554-0.05*Constantes!$F$18)^2)/(Observaciones!$F554+0.95*Constantes!$F$18),0)</f>
        <v>0</v>
      </c>
      <c r="AI555" s="79">
        <f>MAX(0,AJ554+Observaciones!$F554-AH555-Constantes!$D$13)</f>
        <v>0</v>
      </c>
      <c r="AJ555" s="79">
        <f>AJ554+Observaciones!$F554-AH555-AG555-AI555-AK554</f>
        <v>7.5</v>
      </c>
      <c r="AK555" s="79">
        <f>MAX(0,(AJ555-Constantes!$D$14)*(1-EXP(-Constantes!$D$22)))</f>
        <v>0</v>
      </c>
      <c r="AL555" s="79">
        <f t="shared" si="78"/>
        <v>90.993209030994365</v>
      </c>
      <c r="AM555" s="79">
        <f>MAX(0,(AL555-Constantes!$D$13)*(1-EXP(-Constantes!$D$23)))</f>
        <v>0.46796190058346365</v>
      </c>
      <c r="AN555" s="79">
        <f t="shared" si="79"/>
        <v>0.46796190058346365</v>
      </c>
      <c r="AO555" s="79">
        <f>0.0526*AH555*Observaciones!$F554^1.218</f>
        <v>0</v>
      </c>
      <c r="AP555" s="79">
        <f>AO555*Constantes!$F$29</f>
        <v>0</v>
      </c>
      <c r="AQ555" s="79">
        <f t="shared" si="80"/>
        <v>0</v>
      </c>
      <c r="AR555" s="16"/>
      <c r="AS555" s="78">
        <v>549</v>
      </c>
      <c r="AT555" s="79">
        <f>0.0526*Observaciones!$F554^2.218</f>
        <v>0</v>
      </c>
      <c r="AU555" s="79">
        <f>IF(Observaciones!$F554&gt;0.05*$AY$7,((Observaciones!$F554-0.05*$AY$7)^2)/(Observaciones!$F554+0.95*$AY$7),0)</f>
        <v>0</v>
      </c>
      <c r="AV555" s="79">
        <f>0.0526*AU555*Observaciones!$F554^1.218</f>
        <v>0</v>
      </c>
      <c r="AW555" s="30"/>
      <c r="AX555" s="30"/>
      <c r="AY555" s="110"/>
      <c r="AZ555" s="41"/>
    </row>
    <row r="556" spans="2:52" s="3" customFormat="1" x14ac:dyDescent="0.3">
      <c r="B556" s="40"/>
      <c r="C556" s="78">
        <v>550</v>
      </c>
      <c r="D556" s="136">
        <f>ETo!$I555*((1-Constantes!$D$19)*ETo!$K555+ETo!$L555)</f>
        <v>2.4803383617197299</v>
      </c>
      <c r="E556" s="79">
        <f>MIN(D556*Constantes!$D$17,0.8*(H555+Observaciones!$F555-F556-G556-Constantes!$D$14))</f>
        <v>0</v>
      </c>
      <c r="F556" s="79">
        <f>IF(Observaciones!$F555&gt;0.05*Constantes!$D$18,((Observaciones!$F555-0.05*Constantes!$D$18)^2)/(Observaciones!$F555+0.95*Constantes!$D$18),0)</f>
        <v>0</v>
      </c>
      <c r="G556" s="79">
        <f>MAX(0,H555+Observaciones!$F555-F556-Constantes!$D$13)</f>
        <v>0</v>
      </c>
      <c r="H556" s="79">
        <f>H555+Observaciones!$F555-F556-E556-G556-I555</f>
        <v>7.5</v>
      </c>
      <c r="I556" s="79">
        <f>MAX(0,(H556-Constantes!$D$14)*(1-EXP(-Constantes!$D$22)))</f>
        <v>0</v>
      </c>
      <c r="J556" s="79">
        <f t="shared" si="72"/>
        <v>86.114929909872274</v>
      </c>
      <c r="K556" s="79">
        <f>MAX(0,(J556-Constantes!$D$13)*(1-EXP(-Constantes!$D$23)))</f>
        <v>0.41989505448748554</v>
      </c>
      <c r="L556" s="79">
        <f t="shared" si="73"/>
        <v>0.41989505448748554</v>
      </c>
      <c r="M556" s="79">
        <f>0.0526*F556*Observaciones!$F555^1.218</f>
        <v>0</v>
      </c>
      <c r="N556" s="79">
        <f>M556*Constantes!$D$29</f>
        <v>0</v>
      </c>
      <c r="O556" s="79">
        <f t="shared" si="74"/>
        <v>0</v>
      </c>
      <c r="P556" s="16"/>
      <c r="Q556" s="78">
        <v>550</v>
      </c>
      <c r="R556" s="136">
        <f>ETo!$I555*((1-Constantes!$E$19)*ETo!$K555+ETo!$L555)</f>
        <v>2.7502695726885502</v>
      </c>
      <c r="S556" s="79">
        <f>MIN(R556*Constantes!$E$17,0.8*(V555+Observaciones!$F555-T556-U556-Constantes!$D$14))</f>
        <v>0</v>
      </c>
      <c r="T556" s="79">
        <f>IF(Observaciones!$F555&gt;0.05*Constantes!$E$18,((Observaciones!$F555-0.05*Constantes!$E$18)^2)/(Observaciones!$F555+0.95*Constantes!$E$18),0)</f>
        <v>0</v>
      </c>
      <c r="U556" s="79">
        <f>MAX(0,V555+Observaciones!$F555-T556-Constantes!$D$13)</f>
        <v>0</v>
      </c>
      <c r="V556" s="79">
        <f>V555+Observaciones!$F555-T556-S556-U556-W555</f>
        <v>7.5</v>
      </c>
      <c r="W556" s="79">
        <f>MAX(0,(V556-Constantes!$D$14)*(1-EXP(-Constantes!$D$22)))</f>
        <v>0</v>
      </c>
      <c r="X556" s="79">
        <f t="shared" si="75"/>
        <v>89.878070079425441</v>
      </c>
      <c r="Y556" s="79">
        <f>MAX(0,(X556-Constantes!$D$13)*(1-EXP(-Constantes!$D$23)))</f>
        <v>0.45697417088825004</v>
      </c>
      <c r="Z556" s="79">
        <f t="shared" si="76"/>
        <v>0.45697417088825004</v>
      </c>
      <c r="AA556" s="79">
        <f>0.0526*T556*Observaciones!$F555^1.218</f>
        <v>0</v>
      </c>
      <c r="AB556" s="79">
        <f>AA556*Constantes!$E$29</f>
        <v>0</v>
      </c>
      <c r="AC556" s="79">
        <f t="shared" si="77"/>
        <v>0</v>
      </c>
      <c r="AD556" s="16"/>
      <c r="AE556" s="78">
        <v>550</v>
      </c>
      <c r="AF556" s="136">
        <f>ETo!$I555*((1-Constantes!$F$19)*ETo!$K555+ETo!$L555)</f>
        <v>2.7117079711215757</v>
      </c>
      <c r="AG556" s="79">
        <f>MIN(AF556*Constantes!$F$17,0.8*(AJ555+Observaciones!$F555-AH556-AI556-Constantes!$D$14))</f>
        <v>0</v>
      </c>
      <c r="AH556" s="79">
        <f>IF(Observaciones!$F555&gt;0.05*Constantes!$F$18,((Observaciones!$F555-0.05*Constantes!$F$18)^2)/(Observaciones!$F555+0.95*Constantes!$F$18),0)</f>
        <v>0</v>
      </c>
      <c r="AI556" s="79">
        <f>MAX(0,AJ555+Observaciones!$F555-AH556-Constantes!$D$13)</f>
        <v>0</v>
      </c>
      <c r="AJ556" s="79">
        <f>AJ555+Observaciones!$F555-AH556-AG556-AI556-AK555</f>
        <v>7.5</v>
      </c>
      <c r="AK556" s="79">
        <f>MAX(0,(AJ556-Constantes!$D$14)*(1-EXP(-Constantes!$D$22)))</f>
        <v>0</v>
      </c>
      <c r="AL556" s="79">
        <f t="shared" si="78"/>
        <v>90.525247130410904</v>
      </c>
      <c r="AM556" s="79">
        <f>MAX(0,(AL556-Constantes!$D$13)*(1-EXP(-Constantes!$D$23)))</f>
        <v>0.46335096051717389</v>
      </c>
      <c r="AN556" s="79">
        <f t="shared" si="79"/>
        <v>0.46335096051717389</v>
      </c>
      <c r="AO556" s="79">
        <f>0.0526*AH556*Observaciones!$F555^1.218</f>
        <v>0</v>
      </c>
      <c r="AP556" s="79">
        <f>AO556*Constantes!$F$29</f>
        <v>0</v>
      </c>
      <c r="AQ556" s="79">
        <f t="shared" si="80"/>
        <v>0</v>
      </c>
      <c r="AR556" s="16"/>
      <c r="AS556" s="78">
        <v>550</v>
      </c>
      <c r="AT556" s="79">
        <f>0.0526*Observaciones!$F555^2.218</f>
        <v>0</v>
      </c>
      <c r="AU556" s="79">
        <f>IF(Observaciones!$F555&gt;0.05*$AY$7,((Observaciones!$F555-0.05*$AY$7)^2)/(Observaciones!$F555+0.95*$AY$7),0)</f>
        <v>0</v>
      </c>
      <c r="AV556" s="79">
        <f>0.0526*AU556*Observaciones!$F555^1.218</f>
        <v>0</v>
      </c>
      <c r="AW556" s="30"/>
      <c r="AX556" s="30"/>
      <c r="AY556" s="110"/>
      <c r="AZ556" s="41"/>
    </row>
    <row r="557" spans="2:52" s="3" customFormat="1" x14ac:dyDescent="0.3">
      <c r="B557" s="40"/>
      <c r="C557" s="78">
        <v>551</v>
      </c>
      <c r="D557" s="136">
        <f>ETo!$I556*((1-Constantes!$D$19)*ETo!$K556+ETo!$L556)</f>
        <v>2.4745006399570948</v>
      </c>
      <c r="E557" s="79">
        <f>MIN(D557*Constantes!$D$17,0.8*(H556+Observaciones!$F556-F557-G557-Constantes!$D$14))</f>
        <v>0</v>
      </c>
      <c r="F557" s="79">
        <f>IF(Observaciones!$F556&gt;0.05*Constantes!$D$18,((Observaciones!$F556-0.05*Constantes!$D$18)^2)/(Observaciones!$F556+0.95*Constantes!$D$18),0)</f>
        <v>0</v>
      </c>
      <c r="G557" s="79">
        <f>MAX(0,H556+Observaciones!$F556-F557-Constantes!$D$13)</f>
        <v>0</v>
      </c>
      <c r="H557" s="79">
        <f>H556+Observaciones!$F556-F557-E557-G557-I556</f>
        <v>7.5</v>
      </c>
      <c r="I557" s="79">
        <f>MAX(0,(H557-Constantes!$D$14)*(1-EXP(-Constantes!$D$22)))</f>
        <v>0</v>
      </c>
      <c r="J557" s="79">
        <f t="shared" si="72"/>
        <v>85.69503485538479</v>
      </c>
      <c r="K557" s="79">
        <f>MAX(0,(J557-Constantes!$D$13)*(1-EXP(-Constantes!$D$23)))</f>
        <v>0.41575772850441028</v>
      </c>
      <c r="L557" s="79">
        <f t="shared" si="73"/>
        <v>0.41575772850441028</v>
      </c>
      <c r="M557" s="79">
        <f>0.0526*F557*Observaciones!$F556^1.218</f>
        <v>0</v>
      </c>
      <c r="N557" s="79">
        <f>M557*Constantes!$D$29</f>
        <v>0</v>
      </c>
      <c r="O557" s="79">
        <f t="shared" si="74"/>
        <v>0</v>
      </c>
      <c r="P557" s="16"/>
      <c r="Q557" s="78">
        <v>551</v>
      </c>
      <c r="R557" s="136">
        <f>ETo!$I556*((1-Constantes!$E$19)*ETo!$K556+ETo!$L556)</f>
        <v>2.7437307984449477</v>
      </c>
      <c r="S557" s="79">
        <f>MIN(R557*Constantes!$E$17,0.8*(V556+Observaciones!$F556-T557-U557-Constantes!$D$14))</f>
        <v>0</v>
      </c>
      <c r="T557" s="79">
        <f>IF(Observaciones!$F556&gt;0.05*Constantes!$E$18,((Observaciones!$F556-0.05*Constantes!$E$18)^2)/(Observaciones!$F556+0.95*Constantes!$E$18),0)</f>
        <v>0</v>
      </c>
      <c r="U557" s="79">
        <f>MAX(0,V556+Observaciones!$F556-T557-Constantes!$D$13)</f>
        <v>0</v>
      </c>
      <c r="V557" s="79">
        <f>V556+Observaciones!$F556-T557-S557-U557-W556</f>
        <v>7.5</v>
      </c>
      <c r="W557" s="79">
        <f>MAX(0,(V557-Constantes!$D$14)*(1-EXP(-Constantes!$D$22)))</f>
        <v>0</v>
      </c>
      <c r="X557" s="79">
        <f t="shared" si="75"/>
        <v>89.421095908537197</v>
      </c>
      <c r="Y557" s="79">
        <f>MAX(0,(X557-Constantes!$D$13)*(1-EXP(-Constantes!$D$23)))</f>
        <v>0.45247149553972055</v>
      </c>
      <c r="Z557" s="79">
        <f t="shared" si="76"/>
        <v>0.45247149553972055</v>
      </c>
      <c r="AA557" s="79">
        <f>0.0526*T557*Observaciones!$F556^1.218</f>
        <v>0</v>
      </c>
      <c r="AB557" s="79">
        <f>AA557*Constantes!$E$29</f>
        <v>0</v>
      </c>
      <c r="AC557" s="79">
        <f t="shared" si="77"/>
        <v>0</v>
      </c>
      <c r="AD557" s="16"/>
      <c r="AE557" s="78">
        <v>551</v>
      </c>
      <c r="AF557" s="136">
        <f>ETo!$I556*((1-Constantes!$F$19)*ETo!$K556+ETo!$L556)</f>
        <v>2.7052693472323974</v>
      </c>
      <c r="AG557" s="79">
        <f>MIN(AF557*Constantes!$F$17,0.8*(AJ556+Observaciones!$F556-AH557-AI557-Constantes!$D$14))</f>
        <v>0</v>
      </c>
      <c r="AH557" s="79">
        <f>IF(Observaciones!$F556&gt;0.05*Constantes!$F$18,((Observaciones!$F556-0.05*Constantes!$F$18)^2)/(Observaciones!$F556+0.95*Constantes!$F$18),0)</f>
        <v>0</v>
      </c>
      <c r="AI557" s="79">
        <f>MAX(0,AJ556+Observaciones!$F556-AH557-Constantes!$D$13)</f>
        <v>0</v>
      </c>
      <c r="AJ557" s="79">
        <f>AJ556+Observaciones!$F556-AH557-AG557-AI557-AK556</f>
        <v>7.5</v>
      </c>
      <c r="AK557" s="79">
        <f>MAX(0,(AJ557-Constantes!$D$14)*(1-EXP(-Constantes!$D$22)))</f>
        <v>0</v>
      </c>
      <c r="AL557" s="79">
        <f t="shared" si="78"/>
        <v>90.061896169893728</v>
      </c>
      <c r="AM557" s="79">
        <f>MAX(0,(AL557-Constantes!$D$13)*(1-EXP(-Constantes!$D$23)))</f>
        <v>0.45878545314159763</v>
      </c>
      <c r="AN557" s="79">
        <f t="shared" si="79"/>
        <v>0.45878545314159763</v>
      </c>
      <c r="AO557" s="79">
        <f>0.0526*AH557*Observaciones!$F556^1.218</f>
        <v>0</v>
      </c>
      <c r="AP557" s="79">
        <f>AO557*Constantes!$F$29</f>
        <v>0</v>
      </c>
      <c r="AQ557" s="79">
        <f t="shared" si="80"/>
        <v>0</v>
      </c>
      <c r="AR557" s="16"/>
      <c r="AS557" s="78">
        <v>551</v>
      </c>
      <c r="AT557" s="79">
        <f>0.0526*Observaciones!$F556^2.218</f>
        <v>0</v>
      </c>
      <c r="AU557" s="79">
        <f>IF(Observaciones!$F556&gt;0.05*$AY$7,((Observaciones!$F556-0.05*$AY$7)^2)/(Observaciones!$F556+0.95*$AY$7),0)</f>
        <v>0</v>
      </c>
      <c r="AV557" s="79">
        <f>0.0526*AU557*Observaciones!$F556^1.218</f>
        <v>0</v>
      </c>
      <c r="AW557" s="30"/>
      <c r="AX557" s="30"/>
      <c r="AY557" s="110"/>
      <c r="AZ557" s="41"/>
    </row>
    <row r="558" spans="2:52" s="3" customFormat="1" x14ac:dyDescent="0.3">
      <c r="B558" s="40"/>
      <c r="C558" s="78">
        <v>552</v>
      </c>
      <c r="D558" s="136">
        <f>ETo!$I557*((1-Constantes!$D$19)*ETo!$K557+ETo!$L557)</f>
        <v>2.4948142777353945</v>
      </c>
      <c r="E558" s="79">
        <f>MIN(D558*Constantes!$D$17,0.8*(H557+Observaciones!$F557-F558-G558-Constantes!$D$14))</f>
        <v>0</v>
      </c>
      <c r="F558" s="79">
        <f>IF(Observaciones!$F557&gt;0.05*Constantes!$D$18,((Observaciones!$F557-0.05*Constantes!$D$18)^2)/(Observaciones!$F557+0.95*Constantes!$D$18),0)</f>
        <v>0</v>
      </c>
      <c r="G558" s="79">
        <f>MAX(0,H557+Observaciones!$F557-F558-Constantes!$D$13)</f>
        <v>0</v>
      </c>
      <c r="H558" s="79">
        <f>H557+Observaciones!$F557-F558-E558-G558-I557</f>
        <v>7.5</v>
      </c>
      <c r="I558" s="79">
        <f>MAX(0,(H558-Constantes!$D$14)*(1-EXP(-Constantes!$D$22)))</f>
        <v>0</v>
      </c>
      <c r="J558" s="79">
        <f t="shared" si="72"/>
        <v>85.279277126880373</v>
      </c>
      <c r="K558" s="79">
        <f>MAX(0,(J558-Constantes!$D$13)*(1-EXP(-Constantes!$D$23)))</f>
        <v>0.41166116857968038</v>
      </c>
      <c r="L558" s="79">
        <f t="shared" si="73"/>
        <v>0.41166116857968038</v>
      </c>
      <c r="M558" s="79">
        <f>0.0526*F558*Observaciones!$F557^1.218</f>
        <v>0</v>
      </c>
      <c r="N558" s="79">
        <f>M558*Constantes!$D$29</f>
        <v>0</v>
      </c>
      <c r="O558" s="79">
        <f t="shared" si="74"/>
        <v>0</v>
      </c>
      <c r="P558" s="16"/>
      <c r="Q558" s="78">
        <v>552</v>
      </c>
      <c r="R558" s="136">
        <f>ETo!$I557*((1-Constantes!$E$19)*ETo!$K557+ETo!$L557)</f>
        <v>2.7658021073687546</v>
      </c>
      <c r="S558" s="79">
        <f>MIN(R558*Constantes!$E$17,0.8*(V557+Observaciones!$F557-T558-U558-Constantes!$D$14))</f>
        <v>0</v>
      </c>
      <c r="T558" s="79">
        <f>IF(Observaciones!$F557&gt;0.05*Constantes!$E$18,((Observaciones!$F557-0.05*Constantes!$E$18)^2)/(Observaciones!$F557+0.95*Constantes!$E$18),0)</f>
        <v>0</v>
      </c>
      <c r="U558" s="79">
        <f>MAX(0,V557+Observaciones!$F557-T558-Constantes!$D$13)</f>
        <v>0</v>
      </c>
      <c r="V558" s="79">
        <f>V557+Observaciones!$F557-T558-S558-U558-W557</f>
        <v>7.5</v>
      </c>
      <c r="W558" s="79">
        <f>MAX(0,(V558-Constantes!$D$14)*(1-EXP(-Constantes!$D$22)))</f>
        <v>0</v>
      </c>
      <c r="X558" s="79">
        <f t="shared" si="75"/>
        <v>88.968624412997471</v>
      </c>
      <c r="Y558" s="79">
        <f>MAX(0,(X558-Constantes!$D$13)*(1-EXP(-Constantes!$D$23)))</f>
        <v>0.44801318612385377</v>
      </c>
      <c r="Z558" s="79">
        <f t="shared" si="76"/>
        <v>0.44801318612385377</v>
      </c>
      <c r="AA558" s="79">
        <f>0.0526*T558*Observaciones!$F557^1.218</f>
        <v>0</v>
      </c>
      <c r="AB558" s="79">
        <f>AA558*Constantes!$E$29</f>
        <v>0</v>
      </c>
      <c r="AC558" s="79">
        <f t="shared" si="77"/>
        <v>0</v>
      </c>
      <c r="AD558" s="16"/>
      <c r="AE558" s="78">
        <v>552</v>
      </c>
      <c r="AF558" s="136">
        <f>ETo!$I557*((1-Constantes!$F$19)*ETo!$K557+ETo!$L557)</f>
        <v>2.7270895602782743</v>
      </c>
      <c r="AG558" s="79">
        <f>MIN(AF558*Constantes!$F$17,0.8*(AJ557+Observaciones!$F557-AH558-AI558-Constantes!$D$14))</f>
        <v>0</v>
      </c>
      <c r="AH558" s="79">
        <f>IF(Observaciones!$F557&gt;0.05*Constantes!$F$18,((Observaciones!$F557-0.05*Constantes!$F$18)^2)/(Observaciones!$F557+0.95*Constantes!$F$18),0)</f>
        <v>0</v>
      </c>
      <c r="AI558" s="79">
        <f>MAX(0,AJ557+Observaciones!$F557-AH558-Constantes!$D$13)</f>
        <v>0</v>
      </c>
      <c r="AJ558" s="79">
        <f>AJ557+Observaciones!$F557-AH558-AG558-AI558-AK557</f>
        <v>7.5</v>
      </c>
      <c r="AK558" s="79">
        <f>MAX(0,(AJ558-Constantes!$D$14)*(1-EXP(-Constantes!$D$22)))</f>
        <v>0</v>
      </c>
      <c r="AL558" s="79">
        <f t="shared" si="78"/>
        <v>89.603110716752127</v>
      </c>
      <c r="AM558" s="79">
        <f>MAX(0,(AL558-Constantes!$D$13)*(1-EXP(-Constantes!$D$23)))</f>
        <v>0.45426493079761199</v>
      </c>
      <c r="AN558" s="79">
        <f t="shared" si="79"/>
        <v>0.45426493079761199</v>
      </c>
      <c r="AO558" s="79">
        <f>0.0526*AH558*Observaciones!$F557^1.218</f>
        <v>0</v>
      </c>
      <c r="AP558" s="79">
        <f>AO558*Constantes!$F$29</f>
        <v>0</v>
      </c>
      <c r="AQ558" s="79">
        <f t="shared" si="80"/>
        <v>0</v>
      </c>
      <c r="AR558" s="16"/>
      <c r="AS558" s="78">
        <v>552</v>
      </c>
      <c r="AT558" s="79">
        <f>0.0526*Observaciones!$F557^2.218</f>
        <v>0</v>
      </c>
      <c r="AU558" s="79">
        <f>IF(Observaciones!$F557&gt;0.05*$AY$7,((Observaciones!$F557-0.05*$AY$7)^2)/(Observaciones!$F557+0.95*$AY$7),0)</f>
        <v>0</v>
      </c>
      <c r="AV558" s="79">
        <f>0.0526*AU558*Observaciones!$F557^1.218</f>
        <v>0</v>
      </c>
      <c r="AW558" s="30"/>
      <c r="AX558" s="30"/>
      <c r="AY558" s="110"/>
      <c r="AZ558" s="41"/>
    </row>
    <row r="559" spans="2:52" s="3" customFormat="1" x14ac:dyDescent="0.3">
      <c r="B559" s="40"/>
      <c r="C559" s="78">
        <v>553</v>
      </c>
      <c r="D559" s="136">
        <f>ETo!$I558*((1-Constantes!$D$19)*ETo!$K558+ETo!$L558)</f>
        <v>2.3904252510585522</v>
      </c>
      <c r="E559" s="79">
        <f>MIN(D559*Constantes!$D$17,0.8*(H558+Observaciones!$F558-F559-G559-Constantes!$D$14))</f>
        <v>0</v>
      </c>
      <c r="F559" s="79">
        <f>IF(Observaciones!$F558&gt;0.05*Constantes!$D$18,((Observaciones!$F558-0.05*Constantes!$D$18)^2)/(Observaciones!$F558+0.95*Constantes!$D$18),0)</f>
        <v>0</v>
      </c>
      <c r="G559" s="79">
        <f>MAX(0,H558+Observaciones!$F558-F559-Constantes!$D$13)</f>
        <v>0</v>
      </c>
      <c r="H559" s="79">
        <f>H558+Observaciones!$F558-F559-E559-G559-I558</f>
        <v>7.5</v>
      </c>
      <c r="I559" s="79">
        <f>MAX(0,(H559-Constantes!$D$14)*(1-EXP(-Constantes!$D$22)))</f>
        <v>0</v>
      </c>
      <c r="J559" s="79">
        <f t="shared" si="72"/>
        <v>84.867615958300689</v>
      </c>
      <c r="K559" s="79">
        <f>MAX(0,(J559-Constantes!$D$13)*(1-EXP(-Constantes!$D$23)))</f>
        <v>0.40760497303561344</v>
      </c>
      <c r="L559" s="79">
        <f t="shared" si="73"/>
        <v>0.40760497303561344</v>
      </c>
      <c r="M559" s="79">
        <f>0.0526*F559*Observaciones!$F558^1.218</f>
        <v>0</v>
      </c>
      <c r="N559" s="79">
        <f>M559*Constantes!$D$29</f>
        <v>0</v>
      </c>
      <c r="O559" s="79">
        <f t="shared" si="74"/>
        <v>0</v>
      </c>
      <c r="P559" s="16"/>
      <c r="Q559" s="78">
        <v>553</v>
      </c>
      <c r="R559" s="136">
        <f>ETo!$I558*((1-Constantes!$E$19)*ETo!$K558+ETo!$L558)</f>
        <v>2.6510790762781258</v>
      </c>
      <c r="S559" s="79">
        <f>MIN(R559*Constantes!$E$17,0.8*(V558+Observaciones!$F558-T559-U559-Constantes!$D$14))</f>
        <v>0</v>
      </c>
      <c r="T559" s="79">
        <f>IF(Observaciones!$F558&gt;0.05*Constantes!$E$18,((Observaciones!$F558-0.05*Constantes!$E$18)^2)/(Observaciones!$F558+0.95*Constantes!$E$18),0)</f>
        <v>0</v>
      </c>
      <c r="U559" s="79">
        <f>MAX(0,V558+Observaciones!$F558-T559-Constantes!$D$13)</f>
        <v>0</v>
      </c>
      <c r="V559" s="79">
        <f>V558+Observaciones!$F558-T559-S559-U559-W558</f>
        <v>7.5</v>
      </c>
      <c r="W559" s="79">
        <f>MAX(0,(V559-Constantes!$D$14)*(1-EXP(-Constantes!$D$22)))</f>
        <v>0</v>
      </c>
      <c r="X559" s="79">
        <f t="shared" si="75"/>
        <v>88.520611226873612</v>
      </c>
      <c r="Y559" s="79">
        <f>MAX(0,(X559-Constantes!$D$13)*(1-EXP(-Constantes!$D$23)))</f>
        <v>0.44359880549254804</v>
      </c>
      <c r="Z559" s="79">
        <f t="shared" si="76"/>
        <v>0.44359880549254804</v>
      </c>
      <c r="AA559" s="79">
        <f>0.0526*T559*Observaciones!$F558^1.218</f>
        <v>0</v>
      </c>
      <c r="AB559" s="79">
        <f>AA559*Constantes!$E$29</f>
        <v>0</v>
      </c>
      <c r="AC559" s="79">
        <f t="shared" si="77"/>
        <v>0</v>
      </c>
      <c r="AD559" s="16"/>
      <c r="AE559" s="78">
        <v>553</v>
      </c>
      <c r="AF559" s="136">
        <f>ETo!$I558*((1-Constantes!$F$19)*ETo!$K558+ETo!$L558)</f>
        <v>2.6138428155324727</v>
      </c>
      <c r="AG559" s="79">
        <f>MIN(AF559*Constantes!$F$17,0.8*(AJ558+Observaciones!$F558-AH559-AI559-Constantes!$D$14))</f>
        <v>0</v>
      </c>
      <c r="AH559" s="79">
        <f>IF(Observaciones!$F558&gt;0.05*Constantes!$F$18,((Observaciones!$F558-0.05*Constantes!$F$18)^2)/(Observaciones!$F558+0.95*Constantes!$F$18),0)</f>
        <v>0</v>
      </c>
      <c r="AI559" s="79">
        <f>MAX(0,AJ558+Observaciones!$F558-AH559-Constantes!$D$13)</f>
        <v>0</v>
      </c>
      <c r="AJ559" s="79">
        <f>AJ558+Observaciones!$F558-AH559-AG559-AI559-AK558</f>
        <v>7.5</v>
      </c>
      <c r="AK559" s="79">
        <f>MAX(0,(AJ559-Constantes!$D$14)*(1-EXP(-Constantes!$D$22)))</f>
        <v>0</v>
      </c>
      <c r="AL559" s="79">
        <f t="shared" si="78"/>
        <v>89.148845785954521</v>
      </c>
      <c r="AM559" s="79">
        <f>MAX(0,(AL559-Constantes!$D$13)*(1-EXP(-Constantes!$D$23)))</f>
        <v>0.44978895023698628</v>
      </c>
      <c r="AN559" s="79">
        <f t="shared" si="79"/>
        <v>0.44978895023698628</v>
      </c>
      <c r="AO559" s="79">
        <f>0.0526*AH559*Observaciones!$F558^1.218</f>
        <v>0</v>
      </c>
      <c r="AP559" s="79">
        <f>AO559*Constantes!$F$29</f>
        <v>0</v>
      </c>
      <c r="AQ559" s="79">
        <f t="shared" si="80"/>
        <v>0</v>
      </c>
      <c r="AR559" s="16"/>
      <c r="AS559" s="78">
        <v>553</v>
      </c>
      <c r="AT559" s="79">
        <f>0.0526*Observaciones!$F558^2.218</f>
        <v>0</v>
      </c>
      <c r="AU559" s="79">
        <f>IF(Observaciones!$F558&gt;0.05*$AY$7,((Observaciones!$F558-0.05*$AY$7)^2)/(Observaciones!$F558+0.95*$AY$7),0)</f>
        <v>0</v>
      </c>
      <c r="AV559" s="79">
        <f>0.0526*AU559*Observaciones!$F558^1.218</f>
        <v>0</v>
      </c>
      <c r="AW559" s="30"/>
      <c r="AX559" s="30"/>
      <c r="AY559" s="110"/>
      <c r="AZ559" s="41"/>
    </row>
    <row r="560" spans="2:52" s="3" customFormat="1" x14ac:dyDescent="0.3">
      <c r="B560" s="40"/>
      <c r="C560" s="78">
        <v>554</v>
      </c>
      <c r="D560" s="136">
        <f>ETo!$I559*((1-Constantes!$D$19)*ETo!$K559+ETo!$L559)</f>
        <v>2.3158247873782858</v>
      </c>
      <c r="E560" s="79">
        <f>MIN(D560*Constantes!$D$17,0.8*(H559+Observaciones!$F559-F560-G560-Constantes!$D$14))</f>
        <v>0</v>
      </c>
      <c r="F560" s="79">
        <f>IF(Observaciones!$F559&gt;0.05*Constantes!$D$18,((Observaciones!$F559-0.05*Constantes!$D$18)^2)/(Observaciones!$F559+0.95*Constantes!$D$18),0)</f>
        <v>0</v>
      </c>
      <c r="G560" s="79">
        <f>MAX(0,H559+Observaciones!$F559-F560-Constantes!$D$13)</f>
        <v>0</v>
      </c>
      <c r="H560" s="79">
        <f>H559+Observaciones!$F559-F560-E560-G560-I559</f>
        <v>7.5</v>
      </c>
      <c r="I560" s="79">
        <f>MAX(0,(H560-Constantes!$D$14)*(1-EXP(-Constantes!$D$22)))</f>
        <v>0</v>
      </c>
      <c r="J560" s="79">
        <f t="shared" si="72"/>
        <v>84.460010985265072</v>
      </c>
      <c r="K560" s="79">
        <f>MAX(0,(J560-Constantes!$D$13)*(1-EXP(-Constantes!$D$23)))</f>
        <v>0.40358874415235274</v>
      </c>
      <c r="L560" s="79">
        <f t="shared" si="73"/>
        <v>0.40358874415235274</v>
      </c>
      <c r="M560" s="79">
        <f>0.0526*F560*Observaciones!$F559^1.218</f>
        <v>0</v>
      </c>
      <c r="N560" s="79">
        <f>M560*Constantes!$D$29</f>
        <v>0</v>
      </c>
      <c r="O560" s="79">
        <f t="shared" si="74"/>
        <v>0</v>
      </c>
      <c r="P560" s="16"/>
      <c r="Q560" s="78">
        <v>554</v>
      </c>
      <c r="R560" s="136">
        <f>ETo!$I559*((1-Constantes!$E$19)*ETo!$K559+ETo!$L559)</f>
        <v>2.568589027490694</v>
      </c>
      <c r="S560" s="79">
        <f>MIN(R560*Constantes!$E$17,0.8*(V559+Observaciones!$F559-T560-U560-Constantes!$D$14))</f>
        <v>0</v>
      </c>
      <c r="T560" s="79">
        <f>IF(Observaciones!$F559&gt;0.05*Constantes!$E$18,((Observaciones!$F559-0.05*Constantes!$E$18)^2)/(Observaciones!$F559+0.95*Constantes!$E$18),0)</f>
        <v>0</v>
      </c>
      <c r="U560" s="79">
        <f>MAX(0,V559+Observaciones!$F559-T560-Constantes!$D$13)</f>
        <v>0</v>
      </c>
      <c r="V560" s="79">
        <f>V559+Observaciones!$F559-T560-S560-U560-W559</f>
        <v>7.5</v>
      </c>
      <c r="W560" s="79">
        <f>MAX(0,(V560-Constantes!$D$14)*(1-EXP(-Constantes!$D$22)))</f>
        <v>0</v>
      </c>
      <c r="X560" s="79">
        <f t="shared" si="75"/>
        <v>88.07701242138107</v>
      </c>
      <c r="Y560" s="79">
        <f>MAX(0,(X560-Constantes!$D$13)*(1-EXP(-Constantes!$D$23)))</f>
        <v>0.43922792080502632</v>
      </c>
      <c r="Z560" s="79">
        <f t="shared" si="76"/>
        <v>0.43922792080502632</v>
      </c>
      <c r="AA560" s="79">
        <f>0.0526*T560*Observaciones!$F559^1.218</f>
        <v>0</v>
      </c>
      <c r="AB560" s="79">
        <f>AA560*Constantes!$E$29</f>
        <v>0</v>
      </c>
      <c r="AC560" s="79">
        <f t="shared" si="77"/>
        <v>0</v>
      </c>
      <c r="AD560" s="16"/>
      <c r="AE560" s="78">
        <v>554</v>
      </c>
      <c r="AF560" s="136">
        <f>ETo!$I559*((1-Constantes!$F$19)*ETo!$K559+ETo!$L559)</f>
        <v>2.5324798503317787</v>
      </c>
      <c r="AG560" s="79">
        <f>MIN(AF560*Constantes!$F$17,0.8*(AJ559+Observaciones!$F559-AH560-AI560-Constantes!$D$14))</f>
        <v>0</v>
      </c>
      <c r="AH560" s="79">
        <f>IF(Observaciones!$F559&gt;0.05*Constantes!$F$18,((Observaciones!$F559-0.05*Constantes!$F$18)^2)/(Observaciones!$F559+0.95*Constantes!$F$18),0)</f>
        <v>0</v>
      </c>
      <c r="AI560" s="79">
        <f>MAX(0,AJ559+Observaciones!$F559-AH560-Constantes!$D$13)</f>
        <v>0</v>
      </c>
      <c r="AJ560" s="79">
        <f>AJ559+Observaciones!$F559-AH560-AG560-AI560-AK559</f>
        <v>7.5</v>
      </c>
      <c r="AK560" s="79">
        <f>MAX(0,(AJ560-Constantes!$D$14)*(1-EXP(-Constantes!$D$22)))</f>
        <v>0</v>
      </c>
      <c r="AL560" s="79">
        <f t="shared" si="78"/>
        <v>88.699056835717528</v>
      </c>
      <c r="AM560" s="79">
        <f>MAX(0,(AL560-Constantes!$D$13)*(1-EXP(-Constantes!$D$23)))</f>
        <v>0.44535707257891982</v>
      </c>
      <c r="AN560" s="79">
        <f t="shared" si="79"/>
        <v>0.44535707257891982</v>
      </c>
      <c r="AO560" s="79">
        <f>0.0526*AH560*Observaciones!$F559^1.218</f>
        <v>0</v>
      </c>
      <c r="AP560" s="79">
        <f>AO560*Constantes!$F$29</f>
        <v>0</v>
      </c>
      <c r="AQ560" s="79">
        <f t="shared" si="80"/>
        <v>0</v>
      </c>
      <c r="AR560" s="16"/>
      <c r="AS560" s="78">
        <v>554</v>
      </c>
      <c r="AT560" s="79">
        <f>0.0526*Observaciones!$F559^2.218</f>
        <v>0</v>
      </c>
      <c r="AU560" s="79">
        <f>IF(Observaciones!$F559&gt;0.05*$AY$7,((Observaciones!$F559-0.05*$AY$7)^2)/(Observaciones!$F559+0.95*$AY$7),0)</f>
        <v>0</v>
      </c>
      <c r="AV560" s="79">
        <f>0.0526*AU560*Observaciones!$F559^1.218</f>
        <v>0</v>
      </c>
      <c r="AW560" s="30"/>
      <c r="AX560" s="30"/>
      <c r="AY560" s="110"/>
      <c r="AZ560" s="41"/>
    </row>
    <row r="561" spans="2:52" s="3" customFormat="1" x14ac:dyDescent="0.3">
      <c r="B561" s="40"/>
      <c r="C561" s="78">
        <v>555</v>
      </c>
      <c r="D561" s="136">
        <f>ETo!$I560*((1-Constantes!$D$19)*ETo!$K560+ETo!$L560)</f>
        <v>2.261529256362468</v>
      </c>
      <c r="E561" s="79">
        <f>MIN(D561*Constantes!$D$17,0.8*(H560+Observaciones!$F560-F561-G561-Constantes!$D$14))</f>
        <v>1.1331134643173262</v>
      </c>
      <c r="F561" s="79">
        <f>IF(Observaciones!$F560&gt;0.05*Constantes!$D$18,((Observaciones!$F560-0.05*Constantes!$D$18)^2)/(Observaciones!$F560+0.95*Constantes!$D$18),0)</f>
        <v>0</v>
      </c>
      <c r="G561" s="79">
        <f>MAX(0,H560+Observaciones!$F560-F561-Constantes!$D$13)</f>
        <v>0</v>
      </c>
      <c r="H561" s="79">
        <f>H560+Observaciones!$F560-F561-E561-G561-I560</f>
        <v>8.5668865356826736</v>
      </c>
      <c r="I561" s="79">
        <f>MAX(0,(H561-Constantes!$D$14)*(1-EXP(-Constantes!$D$22)))</f>
        <v>3.6342072026005569E-2</v>
      </c>
      <c r="J561" s="79">
        <f t="shared" si="72"/>
        <v>84.056422241112713</v>
      </c>
      <c r="K561" s="79">
        <f>MAX(0,(J561-Constantes!$D$13)*(1-EXP(-Constantes!$D$23)))</f>
        <v>0.39961208812886995</v>
      </c>
      <c r="L561" s="79">
        <f t="shared" si="73"/>
        <v>0.43595416015487554</v>
      </c>
      <c r="M561" s="79">
        <f>0.0526*F561*Observaciones!$F560^1.218</f>
        <v>0</v>
      </c>
      <c r="N561" s="79">
        <f>M561*Constantes!$D$29</f>
        <v>0</v>
      </c>
      <c r="O561" s="79">
        <f t="shared" si="74"/>
        <v>0</v>
      </c>
      <c r="P561" s="16"/>
      <c r="Q561" s="78">
        <v>555</v>
      </c>
      <c r="R561" s="136">
        <f>ETo!$I560*((1-Constantes!$E$19)*ETo!$K560+ETo!$L560)</f>
        <v>2.5082480941548115</v>
      </c>
      <c r="S561" s="79">
        <f>MIN(R561*Constantes!$E$17,0.8*(V560+Observaciones!$F560-T561-U561-Constantes!$D$14))</f>
        <v>1.4455825866936558</v>
      </c>
      <c r="T561" s="79">
        <f>IF(Observaciones!$F560&gt;0.05*Constantes!$E$18,((Observaciones!$F560-0.05*Constantes!$E$18)^2)/(Observaciones!$F560+0.95*Constantes!$E$18),0)</f>
        <v>0</v>
      </c>
      <c r="U561" s="79">
        <f>MAX(0,V560+Observaciones!$F560-T561-Constantes!$D$13)</f>
        <v>0</v>
      </c>
      <c r="V561" s="79">
        <f>V560+Observaciones!$F560-T561-S561-U561-W560</f>
        <v>8.2544174133063439</v>
      </c>
      <c r="W561" s="79">
        <f>MAX(0,(V561-Constantes!$D$14)*(1-EXP(-Constantes!$D$22)))</f>
        <v>2.569822662023611E-2</v>
      </c>
      <c r="X561" s="79">
        <f t="shared" si="75"/>
        <v>87.637784500576046</v>
      </c>
      <c r="Y561" s="79">
        <f>MAX(0,(X561-Constantes!$D$13)*(1-EXP(-Constantes!$D$23)))</f>
        <v>0.43490010348539426</v>
      </c>
      <c r="Z561" s="79">
        <f t="shared" si="76"/>
        <v>0.46059833010563039</v>
      </c>
      <c r="AA561" s="79">
        <f>0.0526*T561*Observaciones!$F560^1.218</f>
        <v>0</v>
      </c>
      <c r="AB561" s="79">
        <f>AA561*Constantes!$E$29</f>
        <v>0</v>
      </c>
      <c r="AC561" s="79">
        <f t="shared" si="77"/>
        <v>0</v>
      </c>
      <c r="AD561" s="16"/>
      <c r="AE561" s="78">
        <v>555</v>
      </c>
      <c r="AF561" s="136">
        <f>ETo!$I560*((1-Constantes!$F$19)*ETo!$K560+ETo!$L560)</f>
        <v>2.4730025458987623</v>
      </c>
      <c r="AG561" s="79">
        <f>MIN(AF561*Constantes!$F$17,0.8*(AJ560+Observaciones!$F560-AH561-AI561-Constantes!$D$14))</f>
        <v>1.3289124401072223</v>
      </c>
      <c r="AH561" s="79">
        <f>IF(Observaciones!$F560&gt;0.05*Constantes!$F$18,((Observaciones!$F560-0.05*Constantes!$F$18)^2)/(Observaciones!$F560+0.95*Constantes!$F$18),0)</f>
        <v>0</v>
      </c>
      <c r="AI561" s="79">
        <f>MAX(0,AJ560+Observaciones!$F560-AH561-Constantes!$D$13)</f>
        <v>0</v>
      </c>
      <c r="AJ561" s="79">
        <f>AJ560+Observaciones!$F560-AH561-AG561-AI561-AK560</f>
        <v>8.3710875598927768</v>
      </c>
      <c r="AK561" s="79">
        <f>MAX(0,(AJ561-Constantes!$D$14)*(1-EXP(-Constantes!$D$22)))</f>
        <v>2.9672440117846404E-2</v>
      </c>
      <c r="AL561" s="79">
        <f t="shared" si="78"/>
        <v>88.253699763138613</v>
      </c>
      <c r="AM561" s="79">
        <f>MAX(0,(AL561-Constantes!$D$13)*(1-EXP(-Constantes!$D$23)))</f>
        <v>0.44096886326700946</v>
      </c>
      <c r="AN561" s="79">
        <f t="shared" si="79"/>
        <v>0.47064130338485588</v>
      </c>
      <c r="AO561" s="79">
        <f>0.0526*AH561*Observaciones!$F560^1.218</f>
        <v>0</v>
      </c>
      <c r="AP561" s="79">
        <f>AO561*Constantes!$F$29</f>
        <v>0</v>
      </c>
      <c r="AQ561" s="79">
        <f t="shared" si="80"/>
        <v>0</v>
      </c>
      <c r="AR561" s="16"/>
      <c r="AS561" s="78">
        <v>555</v>
      </c>
      <c r="AT561" s="79">
        <f>0.0526*Observaciones!$F560^2.218</f>
        <v>0.30232861200727251</v>
      </c>
      <c r="AU561" s="79">
        <f>IF(Observaciones!$F560&gt;0.05*$AY$7,((Observaciones!$F560-0.05*$AY$7)^2)/(Observaciones!$F560+0.95*$AY$7),0)</f>
        <v>6.2440408225724973E-3</v>
      </c>
      <c r="AV561" s="79">
        <f>0.0526*AU561*Observaciones!$F560^1.218</f>
        <v>8.5806917963867778E-4</v>
      </c>
      <c r="AW561" s="30"/>
      <c r="AX561" s="30"/>
      <c r="AY561" s="110"/>
      <c r="AZ561" s="41"/>
    </row>
    <row r="562" spans="2:52" s="3" customFormat="1" x14ac:dyDescent="0.3">
      <c r="B562" s="40"/>
      <c r="C562" s="78">
        <v>556</v>
      </c>
      <c r="D562" s="136">
        <f>ETo!$I561*((1-Constantes!$D$19)*ETo!$K561+ETo!$L561)</f>
        <v>2.4001563124238334</v>
      </c>
      <c r="E562" s="79">
        <f>MIN(D562*Constantes!$D$17,0.8*(H561+Observaciones!$F561-F562-G562-Constantes!$D$14))</f>
        <v>0.85350922854613887</v>
      </c>
      <c r="F562" s="79">
        <f>IF(Observaciones!$F561&gt;0.05*Constantes!$D$18,((Observaciones!$F561-0.05*Constantes!$D$18)^2)/(Observaciones!$F561+0.95*Constantes!$D$18),0)</f>
        <v>0</v>
      </c>
      <c r="G562" s="79">
        <f>MAX(0,H561+Observaciones!$F561-F562-Constantes!$D$13)</f>
        <v>0</v>
      </c>
      <c r="H562" s="79">
        <f>H561+Observaciones!$F561-F562-E562-G562-I561</f>
        <v>7.6770352351105284</v>
      </c>
      <c r="I562" s="79">
        <f>MAX(0,(H562-Constantes!$D$14)*(1-EXP(-Constantes!$D$22)))</f>
        <v>6.0304700175176657E-3</v>
      </c>
      <c r="J562" s="79">
        <f t="shared" si="72"/>
        <v>83.656810152983837</v>
      </c>
      <c r="K562" s="79">
        <f>MAX(0,(J562-Constantes!$D$13)*(1-EXP(-Constantes!$D$23)))</f>
        <v>0.3956746150443522</v>
      </c>
      <c r="L562" s="79">
        <f t="shared" si="73"/>
        <v>0.40170508506186986</v>
      </c>
      <c r="M562" s="79">
        <f>0.0526*F562*Observaciones!$F561^1.218</f>
        <v>0</v>
      </c>
      <c r="N562" s="79">
        <f>M562*Constantes!$D$29</f>
        <v>0</v>
      </c>
      <c r="O562" s="79">
        <f t="shared" si="74"/>
        <v>0</v>
      </c>
      <c r="P562" s="16"/>
      <c r="Q562" s="78">
        <v>556</v>
      </c>
      <c r="R562" s="136">
        <f>ETo!$I561*((1-Constantes!$E$19)*ETo!$K561+ETo!$L561)</f>
        <v>2.6610993538819279</v>
      </c>
      <c r="S562" s="79">
        <f>MIN(R562*Constantes!$E$17,0.8*(V561+Observaciones!$F561-T562-U562-Constantes!$D$14))</f>
        <v>0.60353393064507521</v>
      </c>
      <c r="T562" s="79">
        <f>IF(Observaciones!$F561&gt;0.05*Constantes!$E$18,((Observaciones!$F561-0.05*Constantes!$E$18)^2)/(Observaciones!$F561+0.95*Constantes!$E$18),0)</f>
        <v>0</v>
      </c>
      <c r="U562" s="79">
        <f>MAX(0,V561+Observaciones!$F561-T562-Constantes!$D$13)</f>
        <v>0</v>
      </c>
      <c r="V562" s="79">
        <f>V561+Observaciones!$F561-T562-S562-U562-W561</f>
        <v>7.6251852560410329</v>
      </c>
      <c r="W562" s="79">
        <f>MAX(0,(V562-Constantes!$D$14)*(1-EXP(-Constantes!$D$22)))</f>
        <v>4.264269385240731E-3</v>
      </c>
      <c r="X562" s="79">
        <f t="shared" si="75"/>
        <v>87.202884397090656</v>
      </c>
      <c r="Y562" s="79">
        <f>MAX(0,(X562-Constantes!$D$13)*(1-EXP(-Constantes!$D$23)))</f>
        <v>0.43061492918061833</v>
      </c>
      <c r="Z562" s="79">
        <f t="shared" si="76"/>
        <v>0.43487919856585905</v>
      </c>
      <c r="AA562" s="79">
        <f>0.0526*T562*Observaciones!$F561^1.218</f>
        <v>0</v>
      </c>
      <c r="AB562" s="79">
        <f>AA562*Constantes!$E$29</f>
        <v>0</v>
      </c>
      <c r="AC562" s="79">
        <f t="shared" si="77"/>
        <v>0</v>
      </c>
      <c r="AD562" s="16"/>
      <c r="AE562" s="78">
        <v>556</v>
      </c>
      <c r="AF562" s="136">
        <f>ETo!$I561*((1-Constantes!$F$19)*ETo!$K561+ETo!$L561)</f>
        <v>2.6238217765307716</v>
      </c>
      <c r="AG562" s="79">
        <f>MIN(AF562*Constantes!$F$17,0.8*(AJ561+Observaciones!$F561-AH562-AI562-Constantes!$D$14))</f>
        <v>0.69687004791422147</v>
      </c>
      <c r="AH562" s="79">
        <f>IF(Observaciones!$F561&gt;0.05*Constantes!$F$18,((Observaciones!$F561-0.05*Constantes!$F$18)^2)/(Observaciones!$F561+0.95*Constantes!$F$18),0)</f>
        <v>0</v>
      </c>
      <c r="AI562" s="79">
        <f>MAX(0,AJ561+Observaciones!$F561-AH562-Constantes!$D$13)</f>
        <v>0</v>
      </c>
      <c r="AJ562" s="79">
        <f>AJ561+Observaciones!$F561-AH562-AG562-AI562-AK561</f>
        <v>7.6445450718607084</v>
      </c>
      <c r="AK562" s="79">
        <f>MAX(0,(AJ562-Constantes!$D$14)*(1-EXP(-Constantes!$D$22)))</f>
        <v>4.9237357833977272E-3</v>
      </c>
      <c r="AL562" s="79">
        <f t="shared" si="78"/>
        <v>87.81273089987161</v>
      </c>
      <c r="AM562" s="79">
        <f>MAX(0,(AL562-Constantes!$D$13)*(1-EXP(-Constantes!$D$23)))</f>
        <v>0.43662389202663932</v>
      </c>
      <c r="AN562" s="79">
        <f t="shared" si="79"/>
        <v>0.44154762781003704</v>
      </c>
      <c r="AO562" s="79">
        <f>0.0526*AH562*Observaciones!$F561^1.218</f>
        <v>0</v>
      </c>
      <c r="AP562" s="79">
        <f>AO562*Constantes!$F$29</f>
        <v>0</v>
      </c>
      <c r="AQ562" s="79">
        <f t="shared" si="80"/>
        <v>0</v>
      </c>
      <c r="AR562" s="16"/>
      <c r="AS562" s="78">
        <v>556</v>
      </c>
      <c r="AT562" s="79">
        <f>0.0526*Observaciones!$F561^2.218</f>
        <v>0</v>
      </c>
      <c r="AU562" s="79">
        <f>IF(Observaciones!$F561&gt;0.05*$AY$7,((Observaciones!$F561-0.05*$AY$7)^2)/(Observaciones!$F561+0.95*$AY$7),0)</f>
        <v>0</v>
      </c>
      <c r="AV562" s="79">
        <f>0.0526*AU562*Observaciones!$F561^1.218</f>
        <v>0</v>
      </c>
      <c r="AW562" s="30"/>
      <c r="AX562" s="30"/>
      <c r="AY562" s="110"/>
      <c r="AZ562" s="41"/>
    </row>
    <row r="563" spans="2:52" s="3" customFormat="1" x14ac:dyDescent="0.3">
      <c r="B563" s="40"/>
      <c r="C563" s="78">
        <v>557</v>
      </c>
      <c r="D563" s="136">
        <f>ETo!$I562*((1-Constantes!$D$19)*ETo!$K562+ETo!$L562)</f>
        <v>2.487982940250506</v>
      </c>
      <c r="E563" s="79">
        <f>MIN(D563*Constantes!$D$17,0.8*(H562+Observaciones!$F562-F563-G563-Constantes!$D$14))</f>
        <v>0.14162818808842276</v>
      </c>
      <c r="F563" s="79">
        <f>IF(Observaciones!$F562&gt;0.05*Constantes!$D$18,((Observaciones!$F562-0.05*Constantes!$D$18)^2)/(Observaciones!$F562+0.95*Constantes!$D$18),0)</f>
        <v>0</v>
      </c>
      <c r="G563" s="79">
        <f>MAX(0,H562+Observaciones!$F562-F563-Constantes!$D$13)</f>
        <v>0</v>
      </c>
      <c r="H563" s="79">
        <f>H562+Observaciones!$F562-F563-E563-G563-I562</f>
        <v>7.5293765770045882</v>
      </c>
      <c r="I563" s="79">
        <f>MAX(0,(H563-Constantes!$D$14)*(1-EXP(-Constantes!$D$22)))</f>
        <v>1.0006740563982361E-3</v>
      </c>
      <c r="J563" s="79">
        <f t="shared" si="72"/>
        <v>83.261135537939481</v>
      </c>
      <c r="K563" s="79">
        <f>MAX(0,(J563-Constantes!$D$13)*(1-EXP(-Constantes!$D$23)))</f>
        <v>0.39177593881996925</v>
      </c>
      <c r="L563" s="79">
        <f t="shared" si="73"/>
        <v>0.3927766128763675</v>
      </c>
      <c r="M563" s="79">
        <f>0.0526*F563*Observaciones!$F562^1.218</f>
        <v>0</v>
      </c>
      <c r="N563" s="79">
        <f>M563*Constantes!$D$29</f>
        <v>0</v>
      </c>
      <c r="O563" s="79">
        <f t="shared" si="74"/>
        <v>0</v>
      </c>
      <c r="P563" s="16"/>
      <c r="Q563" s="78">
        <v>557</v>
      </c>
      <c r="R563" s="136">
        <f>ETo!$I562*((1-Constantes!$E$19)*ETo!$K562+ETo!$L562)</f>
        <v>2.7573329622431531</v>
      </c>
      <c r="S563" s="79">
        <f>MIN(R563*Constantes!$E$17,0.8*(V562+Observaciones!$F562-T563-U563-Constantes!$D$14))</f>
        <v>0.10014820483282634</v>
      </c>
      <c r="T563" s="79">
        <f>IF(Observaciones!$F562&gt;0.05*Constantes!$E$18,((Observaciones!$F562-0.05*Constantes!$E$18)^2)/(Observaciones!$F562+0.95*Constantes!$E$18),0)</f>
        <v>0</v>
      </c>
      <c r="U563" s="79">
        <f>MAX(0,V562+Observaciones!$F562-T563-Constantes!$D$13)</f>
        <v>0</v>
      </c>
      <c r="V563" s="79">
        <f>V562+Observaciones!$F562-T563-S563-U563-W562</f>
        <v>7.5207727818229664</v>
      </c>
      <c r="W563" s="79">
        <f>MAX(0,(V563-Constantes!$D$14)*(1-EXP(-Constantes!$D$22)))</f>
        <v>7.07597207333473E-4</v>
      </c>
      <c r="X563" s="79">
        <f t="shared" si="75"/>
        <v>86.772269467910036</v>
      </c>
      <c r="Y563" s="79">
        <f>MAX(0,(X563-Constantes!$D$13)*(1-EXP(-Constantes!$D$23)))</f>
        <v>0.42637197771891633</v>
      </c>
      <c r="Z563" s="79">
        <f t="shared" si="76"/>
        <v>0.42707957492624982</v>
      </c>
      <c r="AA563" s="79">
        <f>0.0526*T563*Observaciones!$F562^1.218</f>
        <v>0</v>
      </c>
      <c r="AB563" s="79">
        <f>AA563*Constantes!$E$29</f>
        <v>0</v>
      </c>
      <c r="AC563" s="79">
        <f t="shared" si="77"/>
        <v>0</v>
      </c>
      <c r="AD563" s="16"/>
      <c r="AE563" s="78">
        <v>557</v>
      </c>
      <c r="AF563" s="136">
        <f>ETo!$I562*((1-Constantes!$F$19)*ETo!$K562+ETo!$L562)</f>
        <v>2.7188543876727742</v>
      </c>
      <c r="AG563" s="79">
        <f>MIN(AF563*Constantes!$F$17,0.8*(AJ562+Observaciones!$F562-AH563-AI563-Constantes!$D$14))</f>
        <v>0.11563605748856674</v>
      </c>
      <c r="AH563" s="79">
        <f>IF(Observaciones!$F562&gt;0.05*Constantes!$F$18,((Observaciones!$F562-0.05*Constantes!$F$18)^2)/(Observaciones!$F562+0.95*Constantes!$F$18),0)</f>
        <v>0</v>
      </c>
      <c r="AI563" s="79">
        <f>MAX(0,AJ562+Observaciones!$F562-AH563-Constantes!$D$13)</f>
        <v>0</v>
      </c>
      <c r="AJ563" s="79">
        <f>AJ562+Observaciones!$F562-AH563-AG563-AI563-AK562</f>
        <v>7.5239852785887438</v>
      </c>
      <c r="AK563" s="79">
        <f>MAX(0,(AJ563-Constantes!$D$14)*(1-EXP(-Constantes!$D$22)))</f>
        <v>8.1702664049291152E-4</v>
      </c>
      <c r="AL563" s="79">
        <f t="shared" si="78"/>
        <v>87.376107007844965</v>
      </c>
      <c r="AM563" s="79">
        <f>MAX(0,(AL563-Constantes!$D$13)*(1-EXP(-Constantes!$D$23)))</f>
        <v>0.43232173282279202</v>
      </c>
      <c r="AN563" s="79">
        <f t="shared" si="79"/>
        <v>0.43313875946328495</v>
      </c>
      <c r="AO563" s="79">
        <f>0.0526*AH563*Observaciones!$F562^1.218</f>
        <v>0</v>
      </c>
      <c r="AP563" s="79">
        <f>AO563*Constantes!$F$29</f>
        <v>0</v>
      </c>
      <c r="AQ563" s="79">
        <f t="shared" si="80"/>
        <v>0</v>
      </c>
      <c r="AR563" s="16"/>
      <c r="AS563" s="78">
        <v>557</v>
      </c>
      <c r="AT563" s="79">
        <f>0.0526*Observaciones!$F562^2.218</f>
        <v>0</v>
      </c>
      <c r="AU563" s="79">
        <f>IF(Observaciones!$F562&gt;0.05*$AY$7,((Observaciones!$F562-0.05*$AY$7)^2)/(Observaciones!$F562+0.95*$AY$7),0)</f>
        <v>0</v>
      </c>
      <c r="AV563" s="79">
        <f>0.0526*AU563*Observaciones!$F562^1.218</f>
        <v>0</v>
      </c>
      <c r="AW563" s="30"/>
      <c r="AX563" s="30"/>
      <c r="AY563" s="110"/>
      <c r="AZ563" s="41"/>
    </row>
    <row r="564" spans="2:52" s="3" customFormat="1" x14ac:dyDescent="0.3">
      <c r="B564" s="40"/>
      <c r="C564" s="78">
        <v>558</v>
      </c>
      <c r="D564" s="136">
        <f>ETo!$I563*((1-Constantes!$D$19)*ETo!$K563+ETo!$L563)</f>
        <v>2.4877452460853675</v>
      </c>
      <c r="E564" s="79">
        <f>MIN(D564*Constantes!$D$17,0.8*(H563+Observaciones!$F563-F564-G564-Constantes!$D$14))</f>
        <v>2.3501261603670543E-2</v>
      </c>
      <c r="F564" s="79">
        <f>IF(Observaciones!$F563&gt;0.05*Constantes!$D$18,((Observaciones!$F563-0.05*Constantes!$D$18)^2)/(Observaciones!$F563+0.95*Constantes!$D$18),0)</f>
        <v>0</v>
      </c>
      <c r="G564" s="79">
        <f>MAX(0,H563+Observaciones!$F563-F564-Constantes!$D$13)</f>
        <v>0</v>
      </c>
      <c r="H564" s="79">
        <f>H563+Observaciones!$F563-F564-E564-G564-I563</f>
        <v>7.5048746413445189</v>
      </c>
      <c r="I564" s="79">
        <f>MAX(0,(H564-Constantes!$D$14)*(1-EXP(-Constantes!$D$22)))</f>
        <v>1.6604817936903923E-4</v>
      </c>
      <c r="J564" s="79">
        <f t="shared" si="72"/>
        <v>82.869359599119505</v>
      </c>
      <c r="K564" s="79">
        <f>MAX(0,(J564-Constantes!$D$13)*(1-EXP(-Constantes!$D$23)))</f>
        <v>0.38791567718101744</v>
      </c>
      <c r="L564" s="79">
        <f t="shared" si="73"/>
        <v>0.38808172536038649</v>
      </c>
      <c r="M564" s="79">
        <f>0.0526*F564*Observaciones!$F563^1.218</f>
        <v>0</v>
      </c>
      <c r="N564" s="79">
        <f>M564*Constantes!$D$29</f>
        <v>0</v>
      </c>
      <c r="O564" s="79">
        <f t="shared" si="74"/>
        <v>0</v>
      </c>
      <c r="P564" s="16"/>
      <c r="Q564" s="78">
        <v>558</v>
      </c>
      <c r="R564" s="136">
        <f>ETo!$I563*((1-Constantes!$E$19)*ETo!$K563+ETo!$L563)</f>
        <v>2.7568323563448285</v>
      </c>
      <c r="S564" s="79">
        <f>MIN(R564*Constantes!$E$17,0.8*(V563+Observaciones!$F563-T564-U564-Constantes!$D$14))</f>
        <v>1.6618225458373104E-2</v>
      </c>
      <c r="T564" s="79">
        <f>IF(Observaciones!$F563&gt;0.05*Constantes!$E$18,((Observaciones!$F563-0.05*Constantes!$E$18)^2)/(Observaciones!$F563+0.95*Constantes!$E$18),0)</f>
        <v>0</v>
      </c>
      <c r="U564" s="79">
        <f>MAX(0,V563+Observaciones!$F563-T564-Constantes!$D$13)</f>
        <v>0</v>
      </c>
      <c r="V564" s="79">
        <f>V563+Observaciones!$F563-T564-S564-U564-W563</f>
        <v>7.5034469591572597</v>
      </c>
      <c r="W564" s="79">
        <f>MAX(0,(V564-Constantes!$D$14)*(1-EXP(-Constantes!$D$22)))</f>
        <v>1.1741608294238504E-4</v>
      </c>
      <c r="X564" s="79">
        <f t="shared" si="75"/>
        <v>86.34589749019112</v>
      </c>
      <c r="Y564" s="79">
        <f>MAX(0,(X564-Constantes!$D$13)*(1-EXP(-Constantes!$D$23)))</f>
        <v>0.42217083306855879</v>
      </c>
      <c r="Z564" s="79">
        <f t="shared" si="76"/>
        <v>0.4222882491515012</v>
      </c>
      <c r="AA564" s="79">
        <f>0.0526*T564*Observaciones!$F563^1.218</f>
        <v>0</v>
      </c>
      <c r="AB564" s="79">
        <f>AA564*Constantes!$E$29</f>
        <v>0</v>
      </c>
      <c r="AC564" s="79">
        <f t="shared" si="77"/>
        <v>0</v>
      </c>
      <c r="AD564" s="16"/>
      <c r="AE564" s="78">
        <v>558</v>
      </c>
      <c r="AF564" s="136">
        <f>ETo!$I563*((1-Constantes!$F$19)*ETo!$K563+ETo!$L563)</f>
        <v>2.7183913405934765</v>
      </c>
      <c r="AG564" s="79">
        <f>MIN(AF564*Constantes!$F$17,0.8*(AJ563+Observaciones!$F563-AH564-AI564-Constantes!$D$14))</f>
        <v>1.918822287099502E-2</v>
      </c>
      <c r="AH564" s="79">
        <f>IF(Observaciones!$F563&gt;0.05*Constantes!$F$18,((Observaciones!$F563-0.05*Constantes!$F$18)^2)/(Observaciones!$F563+0.95*Constantes!$F$18),0)</f>
        <v>0</v>
      </c>
      <c r="AI564" s="79">
        <f>MAX(0,AJ563+Observaciones!$F563-AH564-Constantes!$D$13)</f>
        <v>0</v>
      </c>
      <c r="AJ564" s="79">
        <f>AJ563+Observaciones!$F563-AH564-AG564-AI564-AK563</f>
        <v>7.5039800290772556</v>
      </c>
      <c r="AK564" s="79">
        <f>MAX(0,(AJ564-Constantes!$D$14)*(1-EXP(-Constantes!$D$22)))</f>
        <v>1.3557440135718459E-4</v>
      </c>
      <c r="AL564" s="79">
        <f t="shared" si="78"/>
        <v>86.943785275022179</v>
      </c>
      <c r="AM564" s="79">
        <f>MAX(0,(AL564-Constantes!$D$13)*(1-EXP(-Constantes!$D$23)))</f>
        <v>0.42806196381827477</v>
      </c>
      <c r="AN564" s="79">
        <f t="shared" si="79"/>
        <v>0.42819753821963197</v>
      </c>
      <c r="AO564" s="79">
        <f>0.0526*AH564*Observaciones!$F563^1.218</f>
        <v>0</v>
      </c>
      <c r="AP564" s="79">
        <f>AO564*Constantes!$F$29</f>
        <v>0</v>
      </c>
      <c r="AQ564" s="79">
        <f t="shared" si="80"/>
        <v>0</v>
      </c>
      <c r="AR564" s="16"/>
      <c r="AS564" s="78">
        <v>558</v>
      </c>
      <c r="AT564" s="79">
        <f>0.0526*Observaciones!$F563^2.218</f>
        <v>0</v>
      </c>
      <c r="AU564" s="79">
        <f>IF(Observaciones!$F563&gt;0.05*$AY$7,((Observaciones!$F563-0.05*$AY$7)^2)/(Observaciones!$F563+0.95*$AY$7),0)</f>
        <v>0</v>
      </c>
      <c r="AV564" s="79">
        <f>0.0526*AU564*Observaciones!$F563^1.218</f>
        <v>0</v>
      </c>
      <c r="AW564" s="30"/>
      <c r="AX564" s="30"/>
      <c r="AY564" s="110"/>
      <c r="AZ564" s="41"/>
    </row>
    <row r="565" spans="2:52" s="3" customFormat="1" x14ac:dyDescent="0.3">
      <c r="B565" s="40"/>
      <c r="C565" s="78">
        <v>559</v>
      </c>
      <c r="D565" s="136">
        <f>ETo!$I564*((1-Constantes!$D$19)*ETo!$K564+ETo!$L564)</f>
        <v>2.3933219416237383</v>
      </c>
      <c r="E565" s="79">
        <f>MIN(D565*Constantes!$D$17,0.8*(H564+Observaciones!$F564-F565-G565-Constantes!$D$14))</f>
        <v>3.8997130756150966E-3</v>
      </c>
      <c r="F565" s="79">
        <f>IF(Observaciones!$F564&gt;0.05*Constantes!$D$18,((Observaciones!$F564-0.05*Constantes!$D$18)^2)/(Observaciones!$F564+0.95*Constantes!$D$18),0)</f>
        <v>0</v>
      </c>
      <c r="G565" s="79">
        <f>MAX(0,H564+Observaciones!$F564-F565-Constantes!$D$13)</f>
        <v>0</v>
      </c>
      <c r="H565" s="79">
        <f>H564+Observaciones!$F564-F565-E565-G565-I564</f>
        <v>7.5008088800895347</v>
      </c>
      <c r="I565" s="79">
        <f>MAX(0,(H565-Constantes!$D$14)*(1-EXP(-Constantes!$D$22)))</f>
        <v>2.7553425309152306E-5</v>
      </c>
      <c r="J565" s="79">
        <f t="shared" si="72"/>
        <v>82.481443921938492</v>
      </c>
      <c r="K565" s="79">
        <f>MAX(0,(J565-Constantes!$D$13)*(1-EXP(-Constantes!$D$23)))</f>
        <v>0.38409345161943703</v>
      </c>
      <c r="L565" s="79">
        <f t="shared" si="73"/>
        <v>0.38412100504474617</v>
      </c>
      <c r="M565" s="79">
        <f>0.0526*F565*Observaciones!$F564^1.218</f>
        <v>0</v>
      </c>
      <c r="N565" s="79">
        <f>M565*Constantes!$D$29</f>
        <v>0</v>
      </c>
      <c r="O565" s="79">
        <f t="shared" si="74"/>
        <v>0</v>
      </c>
      <c r="P565" s="16"/>
      <c r="Q565" s="78">
        <v>559</v>
      </c>
      <c r="R565" s="136">
        <f>ETo!$I564*((1-Constantes!$E$19)*ETo!$K564+ETo!$L564)</f>
        <v>2.6527491591600523</v>
      </c>
      <c r="S565" s="79">
        <f>MIN(R565*Constantes!$E$17,0.8*(V564+Observaciones!$F564-T565-U565-Constantes!$D$14))</f>
        <v>2.7575673258077417E-3</v>
      </c>
      <c r="T565" s="79">
        <f>IF(Observaciones!$F564&gt;0.05*Constantes!$E$18,((Observaciones!$F564-0.05*Constantes!$E$18)^2)/(Observaciones!$F564+0.95*Constantes!$E$18),0)</f>
        <v>0</v>
      </c>
      <c r="U565" s="79">
        <f>MAX(0,V564+Observaciones!$F564-T565-Constantes!$D$13)</f>
        <v>0</v>
      </c>
      <c r="V565" s="79">
        <f>V564+Observaciones!$F564-T565-S565-U565-W564</f>
        <v>7.5005719757485094</v>
      </c>
      <c r="W565" s="79">
        <f>MAX(0,(V565-Constantes!$D$14)*(1-EXP(-Constantes!$D$22)))</f>
        <v>1.9483593760190235E-5</v>
      </c>
      <c r="X565" s="79">
        <f t="shared" si="75"/>
        <v>85.923726657122558</v>
      </c>
      <c r="Y565" s="79">
        <f>MAX(0,(X565-Constantes!$D$13)*(1-EXP(-Constantes!$D$23)))</f>
        <v>0.41801108329707592</v>
      </c>
      <c r="Z565" s="79">
        <f t="shared" si="76"/>
        <v>0.41803056689083612</v>
      </c>
      <c r="AA565" s="79">
        <f>0.0526*T565*Observaciones!$F564^1.218</f>
        <v>0</v>
      </c>
      <c r="AB565" s="79">
        <f>AA565*Constantes!$E$29</f>
        <v>0</v>
      </c>
      <c r="AC565" s="79">
        <f t="shared" si="77"/>
        <v>0</v>
      </c>
      <c r="AD565" s="16"/>
      <c r="AE565" s="78">
        <v>559</v>
      </c>
      <c r="AF565" s="136">
        <f>ETo!$I564*((1-Constantes!$F$19)*ETo!$K564+ETo!$L564)</f>
        <v>2.6156881280834354</v>
      </c>
      <c r="AG565" s="79">
        <f>MIN(AF565*Constantes!$F$17,0.8*(AJ564+Observaciones!$F564-AH565-AI565-Constantes!$D$14))</f>
        <v>3.1840232618044698E-3</v>
      </c>
      <c r="AH565" s="79">
        <f>IF(Observaciones!$F564&gt;0.05*Constantes!$F$18,((Observaciones!$F564-0.05*Constantes!$F$18)^2)/(Observaciones!$F564+0.95*Constantes!$F$18),0)</f>
        <v>0</v>
      </c>
      <c r="AI565" s="79">
        <f>MAX(0,AJ564+Observaciones!$F564-AH565-Constantes!$D$13)</f>
        <v>0</v>
      </c>
      <c r="AJ565" s="79">
        <f>AJ564+Observaciones!$F564-AH565-AG565-AI565-AK564</f>
        <v>7.5006604314140946</v>
      </c>
      <c r="AK565" s="79">
        <f>MAX(0,(AJ565-Constantes!$D$14)*(1-EXP(-Constantes!$D$22)))</f>
        <v>2.2496718457415952E-5</v>
      </c>
      <c r="AL565" s="79">
        <f t="shared" si="78"/>
        <v>86.515723311203899</v>
      </c>
      <c r="AM565" s="79">
        <f>MAX(0,(AL565-Constantes!$D$13)*(1-EXP(-Constantes!$D$23)))</f>
        <v>0.42384416733235691</v>
      </c>
      <c r="AN565" s="79">
        <f t="shared" si="79"/>
        <v>0.42386666405081436</v>
      </c>
      <c r="AO565" s="79">
        <f>0.0526*AH565*Observaciones!$F564^1.218</f>
        <v>0</v>
      </c>
      <c r="AP565" s="79">
        <f>AO565*Constantes!$F$29</f>
        <v>0</v>
      </c>
      <c r="AQ565" s="79">
        <f t="shared" si="80"/>
        <v>0</v>
      </c>
      <c r="AR565" s="16"/>
      <c r="AS565" s="78">
        <v>559</v>
      </c>
      <c r="AT565" s="79">
        <f>0.0526*Observaciones!$F564^2.218</f>
        <v>0</v>
      </c>
      <c r="AU565" s="79">
        <f>IF(Observaciones!$F564&gt;0.05*$AY$7,((Observaciones!$F564-0.05*$AY$7)^2)/(Observaciones!$F564+0.95*$AY$7),0)</f>
        <v>0</v>
      </c>
      <c r="AV565" s="79">
        <f>0.0526*AU565*Observaciones!$F564^1.218</f>
        <v>0</v>
      </c>
      <c r="AW565" s="30"/>
      <c r="AX565" s="30"/>
      <c r="AY565" s="110"/>
      <c r="AZ565" s="41"/>
    </row>
    <row r="566" spans="2:52" s="3" customFormat="1" x14ac:dyDescent="0.3">
      <c r="B566" s="40"/>
      <c r="C566" s="78">
        <v>560</v>
      </c>
      <c r="D566" s="136">
        <f>ETo!$I565*((1-Constantes!$D$19)*ETo!$K565+ETo!$L565)</f>
        <v>2.3538260887159508</v>
      </c>
      <c r="E566" s="79">
        <f>MIN(D566*Constantes!$D$17,0.8*(H565+Observaciones!$F565-F566-G566-Constantes!$D$14))</f>
        <v>6.471040716277799E-4</v>
      </c>
      <c r="F566" s="79">
        <f>IF(Observaciones!$F565&gt;0.05*Constantes!$D$18,((Observaciones!$F565-0.05*Constantes!$D$18)^2)/(Observaciones!$F565+0.95*Constantes!$D$18),0)</f>
        <v>0</v>
      </c>
      <c r="G566" s="79">
        <f>MAX(0,H565+Observaciones!$F565-F566-Constantes!$D$13)</f>
        <v>0</v>
      </c>
      <c r="H566" s="79">
        <f>H565+Observaciones!$F565-F566-E566-G566-I565</f>
        <v>7.5001342225925978</v>
      </c>
      <c r="I566" s="79">
        <f>MAX(0,(H566-Constantes!$D$14)*(1-EXP(-Constantes!$D$22)))</f>
        <v>4.572114245104748E-6</v>
      </c>
      <c r="J566" s="79">
        <f t="shared" si="72"/>
        <v>82.097350470319057</v>
      </c>
      <c r="K566" s="79">
        <f>MAX(0,(J566-Constantes!$D$13)*(1-EXP(-Constantes!$D$23)))</f>
        <v>0.38030888735669804</v>
      </c>
      <c r="L566" s="79">
        <f t="shared" si="73"/>
        <v>0.38031345947094314</v>
      </c>
      <c r="M566" s="79">
        <f>0.0526*F566*Observaciones!$F565^1.218</f>
        <v>0</v>
      </c>
      <c r="N566" s="79">
        <f>M566*Constantes!$D$29</f>
        <v>0</v>
      </c>
      <c r="O566" s="79">
        <f t="shared" si="74"/>
        <v>0</v>
      </c>
      <c r="P566" s="16"/>
      <c r="Q566" s="78">
        <v>560</v>
      </c>
      <c r="R566" s="136">
        <f>ETo!$I565*((1-Constantes!$E$19)*ETo!$K565+ETo!$L565)</f>
        <v>2.6088549142329578</v>
      </c>
      <c r="S566" s="79">
        <f>MIN(R566*Constantes!$E$17,0.8*(V565+Observaciones!$F565-T566-U566-Constantes!$D$14))</f>
        <v>4.5758059880753878E-4</v>
      </c>
      <c r="T566" s="79">
        <f>IF(Observaciones!$F565&gt;0.05*Constantes!$E$18,((Observaciones!$F565-0.05*Constantes!$E$18)^2)/(Observaciones!$F565+0.95*Constantes!$E$18),0)</f>
        <v>0</v>
      </c>
      <c r="U566" s="79">
        <f>MAX(0,V565+Observaciones!$F565-T566-Constantes!$D$13)</f>
        <v>0</v>
      </c>
      <c r="V566" s="79">
        <f>V565+Observaciones!$F565-T566-S566-U566-W565</f>
        <v>7.5000949115559417</v>
      </c>
      <c r="W566" s="79">
        <f>MAX(0,(V566-Constantes!$D$14)*(1-EXP(-Constantes!$D$22)))</f>
        <v>3.233036022827717E-6</v>
      </c>
      <c r="X566" s="79">
        <f t="shared" si="75"/>
        <v>85.505715573825483</v>
      </c>
      <c r="Y566" s="79">
        <f>MAX(0,(X566-Constantes!$D$13)*(1-EXP(-Constantes!$D$23)))</f>
        <v>0.41389232053086666</v>
      </c>
      <c r="Z566" s="79">
        <f t="shared" si="76"/>
        <v>0.41389555356688951</v>
      </c>
      <c r="AA566" s="79">
        <f>0.0526*T566*Observaciones!$F565^1.218</f>
        <v>0</v>
      </c>
      <c r="AB566" s="79">
        <f>AA566*Constantes!$E$29</f>
        <v>0</v>
      </c>
      <c r="AC566" s="79">
        <f t="shared" si="77"/>
        <v>0</v>
      </c>
      <c r="AD566" s="16"/>
      <c r="AE566" s="78">
        <v>560</v>
      </c>
      <c r="AF566" s="136">
        <f>ETo!$I565*((1-Constantes!$F$19)*ETo!$K565+ETo!$L565)</f>
        <v>2.5724222248733852</v>
      </c>
      <c r="AG566" s="79">
        <f>MIN(AF566*Constantes!$F$17,0.8*(AJ565+Observaciones!$F565-AH566-AI566-Constantes!$D$14))</f>
        <v>5.2834513127564264E-4</v>
      </c>
      <c r="AH566" s="79">
        <f>IF(Observaciones!$F565&gt;0.05*Constantes!$F$18,((Observaciones!$F565-0.05*Constantes!$F$18)^2)/(Observaciones!$F565+0.95*Constantes!$F$18),0)</f>
        <v>0</v>
      </c>
      <c r="AI566" s="79">
        <f>MAX(0,AJ565+Observaciones!$F565-AH566-Constantes!$D$13)</f>
        <v>0</v>
      </c>
      <c r="AJ566" s="79">
        <f>AJ565+Observaciones!$F565-AH566-AG566-AI566-AK565</f>
        <v>7.5001095895643619</v>
      </c>
      <c r="AK566" s="79">
        <f>MAX(0,(AJ566-Constantes!$D$14)*(1-EXP(-Constantes!$D$22)))</f>
        <v>3.7330228736936191E-6</v>
      </c>
      <c r="AL566" s="79">
        <f t="shared" si="78"/>
        <v>86.091879143871537</v>
      </c>
      <c r="AM566" s="79">
        <f>MAX(0,(AL566-Constantes!$D$13)*(1-EXP(-Constantes!$D$23)))</f>
        <v>0.4196679297998156</v>
      </c>
      <c r="AN566" s="79">
        <f t="shared" si="79"/>
        <v>0.41967166282268931</v>
      </c>
      <c r="AO566" s="79">
        <f>0.0526*AH566*Observaciones!$F565^1.218</f>
        <v>0</v>
      </c>
      <c r="AP566" s="79">
        <f>AO566*Constantes!$F$29</f>
        <v>0</v>
      </c>
      <c r="AQ566" s="79">
        <f t="shared" si="80"/>
        <v>0</v>
      </c>
      <c r="AR566" s="16"/>
      <c r="AS566" s="78">
        <v>560</v>
      </c>
      <c r="AT566" s="79">
        <f>0.0526*Observaciones!$F565^2.218</f>
        <v>0</v>
      </c>
      <c r="AU566" s="79">
        <f>IF(Observaciones!$F565&gt;0.05*$AY$7,((Observaciones!$F565-0.05*$AY$7)^2)/(Observaciones!$F565+0.95*$AY$7),0)</f>
        <v>0</v>
      </c>
      <c r="AV566" s="79">
        <f>0.0526*AU566*Observaciones!$F565^1.218</f>
        <v>0</v>
      </c>
      <c r="AW566" s="30"/>
      <c r="AX566" s="30"/>
      <c r="AY566" s="110"/>
      <c r="AZ566" s="41"/>
    </row>
    <row r="567" spans="2:52" s="3" customFormat="1" x14ac:dyDescent="0.3">
      <c r="B567" s="40"/>
      <c r="C567" s="78">
        <v>561</v>
      </c>
      <c r="D567" s="136">
        <f>ETo!$I566*((1-Constantes!$D$19)*ETo!$K566+ETo!$L566)</f>
        <v>2.4515384152401425</v>
      </c>
      <c r="E567" s="79">
        <f>MIN(D567*Constantes!$D$17,0.8*(H566+Observaciones!$F566-F567-G567-Constantes!$D$14))</f>
        <v>1.0737807407821265E-4</v>
      </c>
      <c r="F567" s="79">
        <f>IF(Observaciones!$F566&gt;0.05*Constantes!$D$18,((Observaciones!$F566-0.05*Constantes!$D$18)^2)/(Observaciones!$F566+0.95*Constantes!$D$18),0)</f>
        <v>0</v>
      </c>
      <c r="G567" s="79">
        <f>MAX(0,H566+Observaciones!$F566-F567-Constantes!$D$13)</f>
        <v>0</v>
      </c>
      <c r="H567" s="79">
        <f>H566+Observaciones!$F566-F567-E567-G567-I566</f>
        <v>7.5000222724042738</v>
      </c>
      <c r="I567" s="79">
        <f>MAX(0,(H567-Constantes!$D$14)*(1-EXP(-Constantes!$D$22)))</f>
        <v>7.5867985323459754E-7</v>
      </c>
      <c r="J567" s="79">
        <f t="shared" si="72"/>
        <v>81.717041582962352</v>
      </c>
      <c r="K567" s="79">
        <f>MAX(0,(J567-Constantes!$D$13)*(1-EXP(-Constantes!$D$23)))</f>
        <v>0.37656161330705273</v>
      </c>
      <c r="L567" s="79">
        <f t="shared" si="73"/>
        <v>0.37656237198690595</v>
      </c>
      <c r="M567" s="79">
        <f>0.0526*F567*Observaciones!$F566^1.218</f>
        <v>0</v>
      </c>
      <c r="N567" s="79">
        <f>M567*Constantes!$D$29</f>
        <v>0</v>
      </c>
      <c r="O567" s="79">
        <f t="shared" si="74"/>
        <v>0</v>
      </c>
      <c r="P567" s="16"/>
      <c r="Q567" s="78">
        <v>561</v>
      </c>
      <c r="R567" s="136">
        <f>ETo!$I566*((1-Constantes!$E$19)*ETo!$K566+ETo!$L566)</f>
        <v>2.7162434938450999</v>
      </c>
      <c r="S567" s="79">
        <f>MIN(R567*Constantes!$E$17,0.8*(V566+Observaciones!$F566-T567-U567-Constantes!$D$14))</f>
        <v>7.5929244753325528E-5</v>
      </c>
      <c r="T567" s="79">
        <f>IF(Observaciones!$F566&gt;0.05*Constantes!$E$18,((Observaciones!$F566-0.05*Constantes!$E$18)^2)/(Observaciones!$F566+0.95*Constantes!$E$18),0)</f>
        <v>0</v>
      </c>
      <c r="U567" s="79">
        <f>MAX(0,V566+Observaciones!$F566-T567-Constantes!$D$13)</f>
        <v>0</v>
      </c>
      <c r="V567" s="79">
        <f>V566+Observaciones!$F566-T567-S567-U567-W566</f>
        <v>7.5000157492751658</v>
      </c>
      <c r="W567" s="79">
        <f>MAX(0,(V567-Constantes!$D$14)*(1-EXP(-Constantes!$D$22)))</f>
        <v>5.3647812891951349E-7</v>
      </c>
      <c r="X567" s="79">
        <f t="shared" si="75"/>
        <v>85.091823253294621</v>
      </c>
      <c r="Y567" s="79">
        <f>MAX(0,(X567-Constantes!$D$13)*(1-EXP(-Constantes!$D$23)))</f>
        <v>0.40981414091520579</v>
      </c>
      <c r="Z567" s="79">
        <f t="shared" si="76"/>
        <v>0.40981467739333471</v>
      </c>
      <c r="AA567" s="79">
        <f>0.0526*T567*Observaciones!$F566^1.218</f>
        <v>0</v>
      </c>
      <c r="AB567" s="79">
        <f>AA567*Constantes!$E$29</f>
        <v>0</v>
      </c>
      <c r="AC567" s="79">
        <f t="shared" si="77"/>
        <v>0</v>
      </c>
      <c r="AD567" s="16"/>
      <c r="AE567" s="78">
        <v>561</v>
      </c>
      <c r="AF567" s="136">
        <f>ETo!$I566*((1-Constantes!$F$19)*ETo!$K566+ETo!$L566)</f>
        <v>2.67842848261582</v>
      </c>
      <c r="AG567" s="79">
        <f>MIN(AF567*Constantes!$F$17,0.8*(AJ566+Observaciones!$F566-AH567-AI567-Constantes!$D$14))</f>
        <v>8.767165148952927E-5</v>
      </c>
      <c r="AH567" s="79">
        <f>IF(Observaciones!$F566&gt;0.05*Constantes!$F$18,((Observaciones!$F566-0.05*Constantes!$F$18)^2)/(Observaciones!$F566+0.95*Constantes!$F$18),0)</f>
        <v>0</v>
      </c>
      <c r="AI567" s="79">
        <f>MAX(0,AJ566+Observaciones!$F566-AH567-Constantes!$D$13)</f>
        <v>0</v>
      </c>
      <c r="AJ567" s="79">
        <f>AJ566+Observaciones!$F566-AH567-AG567-AI567-AK566</f>
        <v>7.5000181848899983</v>
      </c>
      <c r="AK567" s="79">
        <f>MAX(0,(AJ567-Constantes!$D$14)*(1-EXP(-Constantes!$D$22)))</f>
        <v>6.1944411143906872E-7</v>
      </c>
      <c r="AL567" s="79">
        <f t="shared" si="78"/>
        <v>85.672211214071723</v>
      </c>
      <c r="AM567" s="79">
        <f>MAX(0,(AL567-Constantes!$D$13)*(1-EXP(-Constantes!$D$23)))</f>
        <v>0.41553284173038479</v>
      </c>
      <c r="AN567" s="79">
        <f t="shared" si="79"/>
        <v>0.41553346117449624</v>
      </c>
      <c r="AO567" s="79">
        <f>0.0526*AH567*Observaciones!$F566^1.218</f>
        <v>0</v>
      </c>
      <c r="AP567" s="79">
        <f>AO567*Constantes!$F$29</f>
        <v>0</v>
      </c>
      <c r="AQ567" s="79">
        <f t="shared" si="80"/>
        <v>0</v>
      </c>
      <c r="AR567" s="16"/>
      <c r="AS567" s="78">
        <v>561</v>
      </c>
      <c r="AT567" s="79">
        <f>0.0526*Observaciones!$F566^2.218</f>
        <v>0</v>
      </c>
      <c r="AU567" s="79">
        <f>IF(Observaciones!$F566&gt;0.05*$AY$7,((Observaciones!$F566-0.05*$AY$7)^2)/(Observaciones!$F566+0.95*$AY$7),0)</f>
        <v>0</v>
      </c>
      <c r="AV567" s="79">
        <f>0.0526*AU567*Observaciones!$F566^1.218</f>
        <v>0</v>
      </c>
      <c r="AW567" s="30"/>
      <c r="AX567" s="30"/>
      <c r="AY567" s="110"/>
      <c r="AZ567" s="41"/>
    </row>
    <row r="568" spans="2:52" s="3" customFormat="1" x14ac:dyDescent="0.3">
      <c r="B568" s="40"/>
      <c r="C568" s="78">
        <v>562</v>
      </c>
      <c r="D568" s="136">
        <f>ETo!$I567*((1-Constantes!$D$19)*ETo!$K567+ETo!$L567)</f>
        <v>2.4208786547492553</v>
      </c>
      <c r="E568" s="79">
        <f>MIN(D568*Constantes!$D$17,0.8*(H567+Observaciones!$F567-F568-G568-Constantes!$D$14))</f>
        <v>1.7817923419016781E-5</v>
      </c>
      <c r="F568" s="79">
        <f>IF(Observaciones!$F567&gt;0.05*Constantes!$D$18,((Observaciones!$F567-0.05*Constantes!$D$18)^2)/(Observaciones!$F567+0.95*Constantes!$D$18),0)</f>
        <v>0</v>
      </c>
      <c r="G568" s="79">
        <f>MAX(0,H567+Observaciones!$F567-F568-Constantes!$D$13)</f>
        <v>0</v>
      </c>
      <c r="H568" s="79">
        <f>H567+Observaciones!$F567-F568-E568-G568-I567</f>
        <v>7.5000036958010012</v>
      </c>
      <c r="I568" s="79">
        <f>MAX(0,(H568-Constantes!$D$14)*(1-EXP(-Constantes!$D$22)))</f>
        <v>1.2589254966531461E-7</v>
      </c>
      <c r="J568" s="79">
        <f t="shared" si="72"/>
        <v>81.340479969655306</v>
      </c>
      <c r="K568" s="79">
        <f>MAX(0,(J568-Constantes!$D$13)*(1-EXP(-Constantes!$D$23)))</f>
        <v>0.37285126204114982</v>
      </c>
      <c r="L568" s="79">
        <f t="shared" si="73"/>
        <v>0.37285138793369949</v>
      </c>
      <c r="M568" s="79">
        <f>0.0526*F568*Observaciones!$F567^1.218</f>
        <v>0</v>
      </c>
      <c r="N568" s="79">
        <f>M568*Constantes!$D$29</f>
        <v>0</v>
      </c>
      <c r="O568" s="79">
        <f t="shared" si="74"/>
        <v>0</v>
      </c>
      <c r="P568" s="16"/>
      <c r="Q568" s="78">
        <v>562</v>
      </c>
      <c r="R568" s="136">
        <f>ETo!$I567*((1-Constantes!$E$19)*ETo!$K567+ETo!$L567)</f>
        <v>2.6821741240228922</v>
      </c>
      <c r="S568" s="79">
        <f>MIN(R568*Constantes!$E$17,0.8*(V567+Observaciones!$F567-T568-U568-Constantes!$D$14))</f>
        <v>1.2599420132630712E-5</v>
      </c>
      <c r="T568" s="79">
        <f>IF(Observaciones!$F567&gt;0.05*Constantes!$E$18,((Observaciones!$F567-0.05*Constantes!$E$18)^2)/(Observaciones!$F567+0.95*Constantes!$E$18),0)</f>
        <v>0</v>
      </c>
      <c r="U568" s="79">
        <f>MAX(0,V567+Observaciones!$F567-T568-Constantes!$D$13)</f>
        <v>0</v>
      </c>
      <c r="V568" s="79">
        <f>V567+Observaciones!$F567-T568-S568-U568-W567</f>
        <v>7.5000026133769042</v>
      </c>
      <c r="W568" s="79">
        <f>MAX(0,(V568-Constantes!$D$14)*(1-EXP(-Constantes!$D$22)))</f>
        <v>8.9021211260574954E-8</v>
      </c>
      <c r="X568" s="79">
        <f t="shared" si="75"/>
        <v>84.682009112379419</v>
      </c>
      <c r="Y568" s="79">
        <f>MAX(0,(X568-Constantes!$D$13)*(1-EXP(-Constantes!$D$23)))</f>
        <v>0.40577614457464473</v>
      </c>
      <c r="Z568" s="79">
        <f t="shared" si="76"/>
        <v>0.40577623359585596</v>
      </c>
      <c r="AA568" s="79">
        <f>0.0526*T568*Observaciones!$F567^1.218</f>
        <v>0</v>
      </c>
      <c r="AB568" s="79">
        <f>AA568*Constantes!$E$29</f>
        <v>0</v>
      </c>
      <c r="AC568" s="79">
        <f t="shared" si="77"/>
        <v>0</v>
      </c>
      <c r="AD568" s="16"/>
      <c r="AE568" s="78">
        <v>562</v>
      </c>
      <c r="AF568" s="136">
        <f>ETo!$I567*((1-Constantes!$F$19)*ETo!$K567+ETo!$L567)</f>
        <v>2.6448461998409445</v>
      </c>
      <c r="AG568" s="79">
        <f>MIN(AF568*Constantes!$F$17,0.8*(AJ567+Observaciones!$F567-AH568-AI568-Constantes!$D$14))</f>
        <v>1.4547911998619156E-5</v>
      </c>
      <c r="AH568" s="79">
        <f>IF(Observaciones!$F567&gt;0.05*Constantes!$F$18,((Observaciones!$F567-0.05*Constantes!$F$18)^2)/(Observaciones!$F567+0.95*Constantes!$F$18),0)</f>
        <v>0</v>
      </c>
      <c r="AI568" s="79">
        <f>MAX(0,AJ567+Observaciones!$F567-AH568-Constantes!$D$13)</f>
        <v>0</v>
      </c>
      <c r="AJ568" s="79">
        <f>AJ567+Observaciones!$F567-AH568-AG568-AI568-AK567</f>
        <v>7.5000030175338885</v>
      </c>
      <c r="AK568" s="79">
        <f>MAX(0,(AJ568-Constantes!$D$14)*(1-EXP(-Constantes!$D$22)))</f>
        <v>1.0278828183730835E-7</v>
      </c>
      <c r="AL568" s="79">
        <f t="shared" si="78"/>
        <v>85.256678372341341</v>
      </c>
      <c r="AM568" s="79">
        <f>MAX(0,(AL568-Constantes!$D$13)*(1-EXP(-Constantes!$D$23)))</f>
        <v>0.4114384976686033</v>
      </c>
      <c r="AN568" s="79">
        <f t="shared" si="79"/>
        <v>0.41143860045688513</v>
      </c>
      <c r="AO568" s="79">
        <f>0.0526*AH568*Observaciones!$F567^1.218</f>
        <v>0</v>
      </c>
      <c r="AP568" s="79">
        <f>AO568*Constantes!$F$29</f>
        <v>0</v>
      </c>
      <c r="AQ568" s="79">
        <f t="shared" si="80"/>
        <v>0</v>
      </c>
      <c r="AR568" s="16"/>
      <c r="AS568" s="78">
        <v>562</v>
      </c>
      <c r="AT568" s="79">
        <f>0.0526*Observaciones!$F567^2.218</f>
        <v>0</v>
      </c>
      <c r="AU568" s="79">
        <f>IF(Observaciones!$F567&gt;0.05*$AY$7,((Observaciones!$F567-0.05*$AY$7)^2)/(Observaciones!$F567+0.95*$AY$7),0)</f>
        <v>0</v>
      </c>
      <c r="AV568" s="79">
        <f>0.0526*AU568*Observaciones!$F567^1.218</f>
        <v>0</v>
      </c>
      <c r="AW568" s="30"/>
      <c r="AX568" s="30"/>
      <c r="AY568" s="110"/>
      <c r="AZ568" s="41"/>
    </row>
    <row r="569" spans="2:52" s="3" customFormat="1" x14ac:dyDescent="0.3">
      <c r="B569" s="40"/>
      <c r="C569" s="78">
        <v>563</v>
      </c>
      <c r="D569" s="136">
        <f>ETo!$I568*((1-Constantes!$D$19)*ETo!$K568+ETo!$L568)</f>
        <v>2.404861904379366</v>
      </c>
      <c r="E569" s="79">
        <f>MIN(D569*Constantes!$D$17,0.8*(H568+Observaciones!$F568-F569-G569-Constantes!$D$14))</f>
        <v>2.9566408009884527E-6</v>
      </c>
      <c r="F569" s="79">
        <f>IF(Observaciones!$F568&gt;0.05*Constantes!$D$18,((Observaciones!$F568-0.05*Constantes!$D$18)^2)/(Observaciones!$F568+0.95*Constantes!$D$18),0)</f>
        <v>0</v>
      </c>
      <c r="G569" s="79">
        <f>MAX(0,H568+Observaciones!$F568-F569-Constantes!$D$13)</f>
        <v>0</v>
      </c>
      <c r="H569" s="79">
        <f>H568+Observaciones!$F568-F569-E569-G569-I568</f>
        <v>7.5000006132676509</v>
      </c>
      <c r="I569" s="79">
        <f>MAX(0,(H569-Constantes!$D$14)*(1-EXP(-Constantes!$D$22)))</f>
        <v>2.0890147540748511E-8</v>
      </c>
      <c r="J569" s="79">
        <f t="shared" si="72"/>
        <v>80.967628707614153</v>
      </c>
      <c r="K569" s="79">
        <f>MAX(0,(J569-Constantes!$D$13)*(1-EXP(-Constantes!$D$23)))</f>
        <v>0.36917746975000659</v>
      </c>
      <c r="L569" s="79">
        <f t="shared" si="73"/>
        <v>0.36917749064015415</v>
      </c>
      <c r="M569" s="79">
        <f>0.0526*F569*Observaciones!$F568^1.218</f>
        <v>0</v>
      </c>
      <c r="N569" s="79">
        <f>M569*Constantes!$D$29</f>
        <v>0</v>
      </c>
      <c r="O569" s="79">
        <f t="shared" si="74"/>
        <v>0</v>
      </c>
      <c r="P569" s="16"/>
      <c r="Q569" s="78">
        <v>563</v>
      </c>
      <c r="R569" s="136">
        <f>ETo!$I568*((1-Constantes!$E$19)*ETo!$K568+ETo!$L568)</f>
        <v>2.6641745149235683</v>
      </c>
      <c r="S569" s="79">
        <f>MIN(R569*Constantes!$E$17,0.8*(V568+Observaciones!$F568-T569-U569-Constantes!$D$14))</f>
        <v>2.090701523371763E-6</v>
      </c>
      <c r="T569" s="79">
        <f>IF(Observaciones!$F568&gt;0.05*Constantes!$E$18,((Observaciones!$F568-0.05*Constantes!$E$18)^2)/(Observaciones!$F568+0.95*Constantes!$E$18),0)</f>
        <v>0</v>
      </c>
      <c r="U569" s="79">
        <f>MAX(0,V568+Observaciones!$F568-T569-Constantes!$D$13)</f>
        <v>0</v>
      </c>
      <c r="V569" s="79">
        <f>V568+Observaciones!$F568-T569-S569-U569-W568</f>
        <v>7.5000004336541704</v>
      </c>
      <c r="W569" s="79">
        <f>MAX(0,(V569-Constantes!$D$14)*(1-EXP(-Constantes!$D$22)))</f>
        <v>1.4771853019202221E-8</v>
      </c>
      <c r="X569" s="79">
        <f t="shared" si="75"/>
        <v>84.276232967804773</v>
      </c>
      <c r="Y569" s="79">
        <f>MAX(0,(X569-Constantes!$D$13)*(1-EXP(-Constantes!$D$23)))</f>
        <v>0.40177793557380292</v>
      </c>
      <c r="Z569" s="79">
        <f t="shared" si="76"/>
        <v>0.40177795034565594</v>
      </c>
      <c r="AA569" s="79">
        <f>0.0526*T569*Observaciones!$F568^1.218</f>
        <v>0</v>
      </c>
      <c r="AB569" s="79">
        <f>AA569*Constantes!$E$29</f>
        <v>0</v>
      </c>
      <c r="AC569" s="79">
        <f t="shared" si="77"/>
        <v>0</v>
      </c>
      <c r="AD569" s="16"/>
      <c r="AE569" s="78">
        <v>563</v>
      </c>
      <c r="AF569" s="136">
        <f>ETo!$I568*((1-Constantes!$F$19)*ETo!$K568+ETo!$L568)</f>
        <v>2.6271298562743963</v>
      </c>
      <c r="AG569" s="79">
        <f>MIN(AF569*Constantes!$F$17,0.8*(AJ568+Observaciones!$F568-AH569-AI569-Constantes!$D$14))</f>
        <v>2.41402711083083E-6</v>
      </c>
      <c r="AH569" s="79">
        <f>IF(Observaciones!$F568&gt;0.05*Constantes!$F$18,((Observaciones!$F568-0.05*Constantes!$F$18)^2)/(Observaciones!$F568+0.95*Constantes!$F$18),0)</f>
        <v>0</v>
      </c>
      <c r="AI569" s="79">
        <f>MAX(0,AJ568+Observaciones!$F568-AH569-Constantes!$D$13)</f>
        <v>0</v>
      </c>
      <c r="AJ569" s="79">
        <f>AJ568+Observaciones!$F568-AH569-AG569-AI569-AK568</f>
        <v>7.500000500718496</v>
      </c>
      <c r="AK569" s="79">
        <f>MAX(0,(AJ569-Constantes!$D$14)*(1-EXP(-Constantes!$D$22)))</f>
        <v>1.705631014896645E-8</v>
      </c>
      <c r="AL569" s="79">
        <f t="shared" si="78"/>
        <v>84.845239874672743</v>
      </c>
      <c r="AM569" s="79">
        <f>MAX(0,(AL569-Constantes!$D$13)*(1-EXP(-Constantes!$D$23)))</f>
        <v>0.40738449615405942</v>
      </c>
      <c r="AN569" s="79">
        <f t="shared" si="79"/>
        <v>0.40738451321036956</v>
      </c>
      <c r="AO569" s="79">
        <f>0.0526*AH569*Observaciones!$F568^1.218</f>
        <v>0</v>
      </c>
      <c r="AP569" s="79">
        <f>AO569*Constantes!$F$29</f>
        <v>0</v>
      </c>
      <c r="AQ569" s="79">
        <f t="shared" si="80"/>
        <v>0</v>
      </c>
      <c r="AR569" s="16"/>
      <c r="AS569" s="78">
        <v>563</v>
      </c>
      <c r="AT569" s="79">
        <f>0.0526*Observaciones!$F568^2.218</f>
        <v>0</v>
      </c>
      <c r="AU569" s="79">
        <f>IF(Observaciones!$F568&gt;0.05*$AY$7,((Observaciones!$F568-0.05*$AY$7)^2)/(Observaciones!$F568+0.95*$AY$7),0)</f>
        <v>0</v>
      </c>
      <c r="AV569" s="79">
        <f>0.0526*AU569*Observaciones!$F568^1.218</f>
        <v>0</v>
      </c>
      <c r="AW569" s="30"/>
      <c r="AX569" s="30"/>
      <c r="AY569" s="110"/>
      <c r="AZ569" s="41"/>
    </row>
    <row r="570" spans="2:52" s="3" customFormat="1" x14ac:dyDescent="0.3">
      <c r="B570" s="40"/>
      <c r="C570" s="78">
        <v>564</v>
      </c>
      <c r="D570" s="136">
        <f>ETo!$I569*((1-Constantes!$D$19)*ETo!$K569+ETo!$L569)</f>
        <v>2.4555127433624993</v>
      </c>
      <c r="E570" s="79">
        <f>MIN(D570*Constantes!$D$17,0.8*(H569+Observaciones!$F569-F570-G570-Constantes!$D$14))</f>
        <v>0.16000049061412086</v>
      </c>
      <c r="F570" s="79">
        <f>IF(Observaciones!$F569&gt;0.05*Constantes!$D$18,((Observaciones!$F569-0.05*Constantes!$D$18)^2)/(Observaciones!$F569+0.95*Constantes!$D$18),0)</f>
        <v>0</v>
      </c>
      <c r="G570" s="79">
        <f>MAX(0,H569+Observaciones!$F569-F570-Constantes!$D$13)</f>
        <v>0</v>
      </c>
      <c r="H570" s="79">
        <f>H569+Observaciones!$F569-F570-E570-G570-I569</f>
        <v>7.5400001017633826</v>
      </c>
      <c r="I570" s="79">
        <f>MAX(0,(H570-Constantes!$D$14)*(1-EXP(-Constantes!$D$22)))</f>
        <v>1.3625503094405699E-3</v>
      </c>
      <c r="J570" s="79">
        <f t="shared" si="72"/>
        <v>80.59845123786414</v>
      </c>
      <c r="K570" s="79">
        <f>MAX(0,(J570-Constantes!$D$13)*(1-EXP(-Constantes!$D$23)))</f>
        <v>0.36553987620933714</v>
      </c>
      <c r="L570" s="79">
        <f t="shared" si="73"/>
        <v>0.36690242651877769</v>
      </c>
      <c r="M570" s="79">
        <f>0.0526*F570*Observaciones!$F569^1.218</f>
        <v>0</v>
      </c>
      <c r="N570" s="79">
        <f>M570*Constantes!$D$29</f>
        <v>0</v>
      </c>
      <c r="O570" s="79">
        <f t="shared" si="74"/>
        <v>0</v>
      </c>
      <c r="P570" s="16"/>
      <c r="Q570" s="78">
        <v>564</v>
      </c>
      <c r="R570" s="136">
        <f>ETo!$I569*((1-Constantes!$E$19)*ETo!$K569+ETo!$L569)</f>
        <v>2.7196407348692309</v>
      </c>
      <c r="S570" s="79">
        <f>MIN(R570*Constantes!$E$17,0.8*(V569+Observaciones!$F569-T570-U570-Constantes!$D$14))</f>
        <v>0.16000034692333642</v>
      </c>
      <c r="T570" s="79">
        <f>IF(Observaciones!$F569&gt;0.05*Constantes!$E$18,((Observaciones!$F569-0.05*Constantes!$E$18)^2)/(Observaciones!$F569+0.95*Constantes!$E$18),0)</f>
        <v>0</v>
      </c>
      <c r="U570" s="79">
        <f>MAX(0,V569+Observaciones!$F569-T570-Constantes!$D$13)</f>
        <v>0</v>
      </c>
      <c r="V570" s="79">
        <f>V569+Observaciones!$F569-T570-S570-U570-W569</f>
        <v>7.540000071958981</v>
      </c>
      <c r="W570" s="79">
        <f>MAX(0,(V570-Constantes!$D$14)*(1-EXP(-Constantes!$D$22)))</f>
        <v>1.3625492941932368E-3</v>
      </c>
      <c r="X570" s="79">
        <f t="shared" si="75"/>
        <v>83.874455032230969</v>
      </c>
      <c r="Y570" s="79">
        <f>MAX(0,(X570-Constantes!$D$13)*(1-EXP(-Constantes!$D$23)))</f>
        <v>0.39781912187854568</v>
      </c>
      <c r="Z570" s="79">
        <f t="shared" si="76"/>
        <v>0.39918167117273889</v>
      </c>
      <c r="AA570" s="79">
        <f>0.0526*T570*Observaciones!$F569^1.218</f>
        <v>0</v>
      </c>
      <c r="AB570" s="79">
        <f>AA570*Constantes!$E$29</f>
        <v>0</v>
      </c>
      <c r="AC570" s="79">
        <f t="shared" si="77"/>
        <v>0</v>
      </c>
      <c r="AD570" s="16"/>
      <c r="AE570" s="78">
        <v>564</v>
      </c>
      <c r="AF570" s="136">
        <f>ETo!$I569*((1-Constantes!$F$19)*ETo!$K569+ETo!$L569)</f>
        <v>2.6819081646539837</v>
      </c>
      <c r="AG570" s="79">
        <f>MIN(AF570*Constantes!$F$17,0.8*(AJ569+Observaciones!$F569-AH570-AI570-Constantes!$D$14))</f>
        <v>0.16000040057479695</v>
      </c>
      <c r="AH570" s="79">
        <f>IF(Observaciones!$F569&gt;0.05*Constantes!$F$18,((Observaciones!$F569-0.05*Constantes!$F$18)^2)/(Observaciones!$F569+0.95*Constantes!$F$18),0)</f>
        <v>0</v>
      </c>
      <c r="AI570" s="79">
        <f>MAX(0,AJ569+Observaciones!$F569-AH570-Constantes!$D$13)</f>
        <v>0</v>
      </c>
      <c r="AJ570" s="79">
        <f>AJ569+Observaciones!$F569-AH570-AG570-AI570-AK569</f>
        <v>7.5400000830873894</v>
      </c>
      <c r="AK570" s="79">
        <f>MAX(0,(AJ570-Constantes!$D$14)*(1-EXP(-Constantes!$D$22)))</f>
        <v>1.3625496732676808E-3</v>
      </c>
      <c r="AL570" s="79">
        <f t="shared" si="78"/>
        <v>84.437855378518677</v>
      </c>
      <c r="AM570" s="79">
        <f>MAX(0,(AL570-Constantes!$D$13)*(1-EXP(-Constantes!$D$23)))</f>
        <v>0.40337043968202607</v>
      </c>
      <c r="AN570" s="79">
        <f t="shared" si="79"/>
        <v>0.40473298935529373</v>
      </c>
      <c r="AO570" s="79">
        <f>0.0526*AH570*Observaciones!$F569^1.218</f>
        <v>0</v>
      </c>
      <c r="AP570" s="79">
        <f>AO570*Constantes!$F$29</f>
        <v>0</v>
      </c>
      <c r="AQ570" s="79">
        <f t="shared" si="80"/>
        <v>0</v>
      </c>
      <c r="AR570" s="16"/>
      <c r="AS570" s="78">
        <v>564</v>
      </c>
      <c r="AT570" s="79">
        <f>0.0526*Observaciones!$F569^2.218</f>
        <v>1.4813929535417848E-3</v>
      </c>
      <c r="AU570" s="79">
        <f>IF(Observaciones!$F569&gt;0.05*$AY$7,((Observaciones!$F569-0.05*$AY$7)^2)/(Observaciones!$F569+0.95*$AY$7),0)</f>
        <v>0</v>
      </c>
      <c r="AV570" s="79">
        <f>0.0526*AU570*Observaciones!$F569^1.218</f>
        <v>0</v>
      </c>
      <c r="AW570" s="30"/>
      <c r="AX570" s="30"/>
      <c r="AY570" s="110"/>
      <c r="AZ570" s="41"/>
    </row>
    <row r="571" spans="2:52" s="3" customFormat="1" x14ac:dyDescent="0.3">
      <c r="B571" s="40"/>
      <c r="C571" s="78">
        <v>565</v>
      </c>
      <c r="D571" s="136">
        <f>ETo!$I570*((1-Constantes!$D$19)*ETo!$K570+ETo!$L570)</f>
        <v>2.4603236025436059</v>
      </c>
      <c r="E571" s="79">
        <f>MIN(D571*Constantes!$D$17,0.8*(H570+Observaciones!$F570-F571-G571-Constantes!$D$14))</f>
        <v>1.2327171062575231</v>
      </c>
      <c r="F571" s="79">
        <f>IF(Observaciones!$F570&gt;0.05*Constantes!$D$18,((Observaciones!$F570-0.05*Constantes!$D$18)^2)/(Observaciones!$F570+0.95*Constantes!$D$18),0)</f>
        <v>0</v>
      </c>
      <c r="G571" s="79">
        <f>MAX(0,H570+Observaciones!$F570-F571-Constantes!$D$13)</f>
        <v>0</v>
      </c>
      <c r="H571" s="79">
        <f>H570+Observaciones!$F570-F571-E571-G571-I570</f>
        <v>7.9059204451964185</v>
      </c>
      <c r="I571" s="79">
        <f>MAX(0,(H571-Constantes!$D$14)*(1-EXP(-Constantes!$D$22)))</f>
        <v>1.3827140527851037E-2</v>
      </c>
      <c r="J571" s="79">
        <f t="shared" si="72"/>
        <v>80.2329113616548</v>
      </c>
      <c r="K571" s="79">
        <f>MAX(0,(J571-Constantes!$D$13)*(1-EXP(-Constantes!$D$23)))</f>
        <v>0.3619381247442312</v>
      </c>
      <c r="L571" s="79">
        <f t="shared" si="73"/>
        <v>0.37576526527208226</v>
      </c>
      <c r="M571" s="79">
        <f>0.0526*F571*Observaciones!$F570^1.218</f>
        <v>0</v>
      </c>
      <c r="N571" s="79">
        <f>M571*Constantes!$D$29</f>
        <v>0</v>
      </c>
      <c r="O571" s="79">
        <f t="shared" si="74"/>
        <v>0</v>
      </c>
      <c r="P571" s="16"/>
      <c r="Q571" s="78">
        <v>565</v>
      </c>
      <c r="R571" s="136">
        <f>ETo!$I570*((1-Constantes!$E$19)*ETo!$K570+ETo!$L570)</f>
        <v>2.7245851763286963</v>
      </c>
      <c r="S571" s="79">
        <f>MIN(R571*Constantes!$E$17,0.8*(V570+Observaciones!$F570-T571-U571-Constantes!$D$14))</f>
        <v>1.3120000575671853</v>
      </c>
      <c r="T571" s="79">
        <f>IF(Observaciones!$F570&gt;0.05*Constantes!$E$18,((Observaciones!$F570-0.05*Constantes!$E$18)^2)/(Observaciones!$F570+0.95*Constantes!$E$18),0)</f>
        <v>0</v>
      </c>
      <c r="U571" s="79">
        <f>MAX(0,V570+Observaciones!$F570-T571-Constantes!$D$13)</f>
        <v>0</v>
      </c>
      <c r="V571" s="79">
        <f>V570+Observaciones!$F570-T571-S571-U571-W570</f>
        <v>7.8266374650976029</v>
      </c>
      <c r="W571" s="79">
        <f>MAX(0,(V571-Constantes!$D$14)*(1-EXP(-Constantes!$D$22)))</f>
        <v>1.1126471171906972E-2</v>
      </c>
      <c r="X571" s="79">
        <f t="shared" si="75"/>
        <v>83.476635910352428</v>
      </c>
      <c r="Y571" s="79">
        <f>MAX(0,(X571-Constantes!$D$13)*(1-EXP(-Constantes!$D$23)))</f>
        <v>0.39389931531754374</v>
      </c>
      <c r="Z571" s="79">
        <f t="shared" si="76"/>
        <v>0.4050257864894507</v>
      </c>
      <c r="AA571" s="79">
        <f>0.0526*T571*Observaciones!$F570^1.218</f>
        <v>0</v>
      </c>
      <c r="AB571" s="79">
        <f>AA571*Constantes!$E$29</f>
        <v>0</v>
      </c>
      <c r="AC571" s="79">
        <f t="shared" si="77"/>
        <v>0</v>
      </c>
      <c r="AD571" s="16"/>
      <c r="AE571" s="78">
        <v>565</v>
      </c>
      <c r="AF571" s="136">
        <f>ETo!$I570*((1-Constantes!$F$19)*ETo!$K570+ETo!$L570)</f>
        <v>2.6868335229308253</v>
      </c>
      <c r="AG571" s="79">
        <f>MIN(AF571*Constantes!$F$17,0.8*(AJ570+Observaciones!$F570-AH571-AI571-Constantes!$D$14))</f>
        <v>1.3120000664699121</v>
      </c>
      <c r="AH571" s="79">
        <f>IF(Observaciones!$F570&gt;0.05*Constantes!$F$18,((Observaciones!$F570-0.05*Constantes!$F$18)^2)/(Observaciones!$F570+0.95*Constantes!$F$18),0)</f>
        <v>0</v>
      </c>
      <c r="AI571" s="79">
        <f>MAX(0,AJ570+Observaciones!$F570-AH571-Constantes!$D$13)</f>
        <v>0</v>
      </c>
      <c r="AJ571" s="79">
        <f>AJ570+Observaciones!$F570-AH571-AG571-AI571-AK570</f>
        <v>7.8266374669442103</v>
      </c>
      <c r="AK571" s="79">
        <f>MAX(0,(AJ571-Constantes!$D$14)*(1-EXP(-Constantes!$D$22)))</f>
        <v>1.1126471234809197E-2</v>
      </c>
      <c r="AL571" s="79">
        <f t="shared" si="78"/>
        <v>84.034484938836655</v>
      </c>
      <c r="AM571" s="79">
        <f>MAX(0,(AL571-Constantes!$D$13)*(1-EXP(-Constantes!$D$23)))</f>
        <v>0.39939593466448564</v>
      </c>
      <c r="AN571" s="79">
        <f t="shared" si="79"/>
        <v>0.41052240589929484</v>
      </c>
      <c r="AO571" s="79">
        <f>0.0526*AH571*Observaciones!$F570^1.218</f>
        <v>0</v>
      </c>
      <c r="AP571" s="79">
        <f>AO571*Constantes!$F$29</f>
        <v>0</v>
      </c>
      <c r="AQ571" s="79">
        <f t="shared" si="80"/>
        <v>0</v>
      </c>
      <c r="AR571" s="16"/>
      <c r="AS571" s="78">
        <v>565</v>
      </c>
      <c r="AT571" s="79">
        <f>0.0526*Observaciones!$F570^2.218</f>
        <v>0.14918455586023374</v>
      </c>
      <c r="AU571" s="79">
        <f>IF(Observaciones!$F570&gt;0.05*$AY$7,((Observaciones!$F570-0.05*$AY$7)^2)/(Observaciones!$F570+0.95*$AY$7),0)</f>
        <v>0</v>
      </c>
      <c r="AV571" s="79">
        <f>0.0526*AU571*Observaciones!$F570^1.218</f>
        <v>0</v>
      </c>
      <c r="AW571" s="30"/>
      <c r="AX571" s="30"/>
      <c r="AY571" s="110"/>
      <c r="AZ571" s="41"/>
    </row>
    <row r="572" spans="2:52" s="3" customFormat="1" x14ac:dyDescent="0.3">
      <c r="B572" s="40"/>
      <c r="C572" s="78">
        <v>566</v>
      </c>
      <c r="D572" s="136">
        <f>ETo!$I571*((1-Constantes!$D$19)*ETo!$K571+ETo!$L571)</f>
        <v>2.4101213035147575</v>
      </c>
      <c r="E572" s="79">
        <f>MIN(D572*Constantes!$D$17,0.8*(H571+Observaciones!$F571-F572-G572-Constantes!$D$14))</f>
        <v>1.2075638163722671</v>
      </c>
      <c r="F572" s="79">
        <f>IF(Observaciones!$F571&gt;0.05*Constantes!$D$18,((Observaciones!$F571-0.05*Constantes!$D$18)^2)/(Observaciones!$F571+0.95*Constantes!$D$18),0)</f>
        <v>4.419080477595317E-2</v>
      </c>
      <c r="G572" s="79">
        <f>MAX(0,H571+Observaciones!$F571-F572-Constantes!$D$13)</f>
        <v>0</v>
      </c>
      <c r="H572" s="79">
        <f>H571+Observaciones!$F571-F572-E572-G572-I571</f>
        <v>11.740338683520346</v>
      </c>
      <c r="I572" s="79">
        <f>MAX(0,(H572-Constantes!$D$14)*(1-EXP(-Constantes!$D$22)))</f>
        <v>0.14444150216269028</v>
      </c>
      <c r="J572" s="79">
        <f t="shared" si="72"/>
        <v>79.870973236910572</v>
      </c>
      <c r="K572" s="79">
        <f>MAX(0,(J572-Constantes!$D$13)*(1-EXP(-Constantes!$D$23)))</f>
        <v>0.35837186219418138</v>
      </c>
      <c r="L572" s="79">
        <f t="shared" si="73"/>
        <v>0.54700416913282479</v>
      </c>
      <c r="M572" s="79">
        <f>0.0526*F572*Observaciones!$F571^1.218</f>
        <v>1.690978669759723E-2</v>
      </c>
      <c r="N572" s="79">
        <f>M572*Constantes!$D$29</f>
        <v>2.509581754752923E-4</v>
      </c>
      <c r="O572" s="79">
        <f t="shared" si="74"/>
        <v>45.878658634931554</v>
      </c>
      <c r="P572" s="16"/>
      <c r="Q572" s="78">
        <v>566</v>
      </c>
      <c r="R572" s="136">
        <f>ETo!$I571*((1-Constantes!$E$19)*ETo!$K571+ETo!$L571)</f>
        <v>2.6688620689901295</v>
      </c>
      <c r="S572" s="79">
        <f>MIN(R572*Constantes!$E$17,0.8*(V571+Observaciones!$F571-T572-U572-Constantes!$D$14))</f>
        <v>1.538149492552235</v>
      </c>
      <c r="T572" s="79">
        <f>IF(Observaciones!$F571&gt;0.05*Constantes!$E$18,((Observaciones!$F571-0.05*Constantes!$E$18)^2)/(Observaciones!$F571+0.95*Constantes!$E$18),0)</f>
        <v>0</v>
      </c>
      <c r="U572" s="79">
        <f>MAX(0,V571+Observaciones!$F571-T572-Constantes!$D$13)</f>
        <v>0</v>
      </c>
      <c r="V572" s="79">
        <f>V571+Observaciones!$F571-T572-S572-U572-W571</f>
        <v>11.377361501373461</v>
      </c>
      <c r="W572" s="79">
        <f>MAX(0,(V572-Constantes!$D$14)*(1-EXP(-Constantes!$D$22)))</f>
        <v>0.1320771668222524</v>
      </c>
      <c r="X572" s="79">
        <f t="shared" si="75"/>
        <v>83.082736595034888</v>
      </c>
      <c r="Y572" s="79">
        <f>MAX(0,(X572-Constantes!$D$13)*(1-EXP(-Constantes!$D$23)))</f>
        <v>0.39001813154421255</v>
      </c>
      <c r="Z572" s="79">
        <f t="shared" si="76"/>
        <v>0.52209529836646495</v>
      </c>
      <c r="AA572" s="79">
        <f>0.0526*T572*Observaciones!$F571^1.218</f>
        <v>0</v>
      </c>
      <c r="AB572" s="79">
        <f>AA572*Constantes!$E$29</f>
        <v>0</v>
      </c>
      <c r="AC572" s="79">
        <f t="shared" si="77"/>
        <v>0</v>
      </c>
      <c r="AD572" s="16"/>
      <c r="AE572" s="78">
        <v>566</v>
      </c>
      <c r="AF572" s="136">
        <f>ETo!$I571*((1-Constantes!$F$19)*ETo!$K571+ETo!$L571)</f>
        <v>2.6318991024936471</v>
      </c>
      <c r="AG572" s="79">
        <f>MIN(AF572*Constantes!$F$17,0.8*(AJ571+Observaciones!$F571-AH572-AI572-Constantes!$D$14))</f>
        <v>1.4142983654469805</v>
      </c>
      <c r="AH572" s="79">
        <f>IF(Observaciones!$F571&gt;0.05*Constantes!$F$18,((Observaciones!$F571-0.05*Constantes!$F$18)^2)/(Observaciones!$F571+0.95*Constantes!$F$18),0)</f>
        <v>0</v>
      </c>
      <c r="AI572" s="79">
        <f>MAX(0,AJ571+Observaciones!$F571-AH572-Constantes!$D$13)</f>
        <v>0</v>
      </c>
      <c r="AJ572" s="79">
        <f>AJ571+Observaciones!$F571-AH572-AG572-AI572-AK571</f>
        <v>11.501212630262422</v>
      </c>
      <c r="AK572" s="79">
        <f>MAX(0,(AJ572-Constantes!$D$14)*(1-EXP(-Constantes!$D$22)))</f>
        <v>0.13629599093901254</v>
      </c>
      <c r="AL572" s="79">
        <f t="shared" si="78"/>
        <v>83.635089004172173</v>
      </c>
      <c r="AM572" s="79">
        <f>MAX(0,(AL572-Constantes!$D$13)*(1-EXP(-Constantes!$D$23)))</f>
        <v>0.39546059139153628</v>
      </c>
      <c r="AN572" s="79">
        <f t="shared" si="79"/>
        <v>0.53175658233054879</v>
      </c>
      <c r="AO572" s="79">
        <f>0.0526*AH572*Observaciones!$F571^1.218</f>
        <v>0</v>
      </c>
      <c r="AP572" s="79">
        <f>AO572*Constantes!$F$29</f>
        <v>0</v>
      </c>
      <c r="AQ572" s="79">
        <f t="shared" si="80"/>
        <v>0</v>
      </c>
      <c r="AR572" s="16"/>
      <c r="AS572" s="78">
        <v>566</v>
      </c>
      <c r="AT572" s="79">
        <f>0.0526*Observaciones!$F571^2.218</f>
        <v>1.9515352253705529</v>
      </c>
      <c r="AU572" s="79">
        <f>IF(Observaciones!$F571&gt;0.05*$AY$7,((Observaciones!$F571-0.05*$AY$7)^2)/(Observaciones!$F571+0.95*$AY$7),0)</f>
        <v>0.29850768176925341</v>
      </c>
      <c r="AV572" s="79">
        <f>0.0526*AU572*Observaciones!$F571^1.218</f>
        <v>0.11422514823851004</v>
      </c>
      <c r="AW572" s="30"/>
      <c r="AX572" s="30"/>
      <c r="AY572" s="110"/>
      <c r="AZ572" s="41"/>
    </row>
    <row r="573" spans="2:52" s="3" customFormat="1" x14ac:dyDescent="0.3">
      <c r="B573" s="40"/>
      <c r="C573" s="78">
        <v>567</v>
      </c>
      <c r="D573" s="136">
        <f>ETo!$I572*((1-Constantes!$D$19)*ETo!$K572+ETo!$L572)</f>
        <v>2.3543940221199984</v>
      </c>
      <c r="E573" s="79">
        <f>MIN(D573*Constantes!$D$17,0.8*(H572+Observaciones!$F572-F573-G573-Constantes!$D$14))</f>
        <v>1.1796422970284193</v>
      </c>
      <c r="F573" s="79">
        <f>IF(Observaciones!$F572&gt;0.05*Constantes!$D$18,((Observaciones!$F572-0.05*Constantes!$D$18)^2)/(Observaciones!$F572+0.95*Constantes!$D$18),0)</f>
        <v>0.15874726877067691</v>
      </c>
      <c r="G573" s="79">
        <f>MAX(0,H572+Observaciones!$F572-F573-Constantes!$D$13)</f>
        <v>0</v>
      </c>
      <c r="H573" s="79">
        <f>H572+Observaciones!$F572-F573-E573-G573-I572</f>
        <v>16.957507615558558</v>
      </c>
      <c r="I573" s="79">
        <f>MAX(0,(H573-Constantes!$D$14)*(1-EXP(-Constantes!$D$22)))</f>
        <v>0.32215742860715452</v>
      </c>
      <c r="J573" s="79">
        <f t="shared" si="72"/>
        <v>79.512601374716397</v>
      </c>
      <c r="K573" s="79">
        <f>MAX(0,(J573-Constantes!$D$13)*(1-EXP(-Constantes!$D$23)))</f>
        <v>0.35484073887845474</v>
      </c>
      <c r="L573" s="79">
        <f t="shared" si="73"/>
        <v>0.83574543625628617</v>
      </c>
      <c r="M573" s="79">
        <f>0.0526*F573*Observaciones!$F572^1.218</f>
        <v>8.4693701881660061E-2</v>
      </c>
      <c r="N573" s="79">
        <f>M573*Constantes!$D$29</f>
        <v>1.2569393853731979E-3</v>
      </c>
      <c r="O573" s="79">
        <f t="shared" si="74"/>
        <v>150.39739744241334</v>
      </c>
      <c r="P573" s="16"/>
      <c r="Q573" s="78">
        <v>567</v>
      </c>
      <c r="R573" s="136">
        <f>ETo!$I572*((1-Constantes!$E$19)*ETo!$K572+ETo!$L572)</f>
        <v>2.6068468557812543</v>
      </c>
      <c r="S573" s="79">
        <f>MIN(R573*Constantes!$E$17,0.8*(V572+Observaciones!$F572-T573-U573-Constantes!$D$14))</f>
        <v>1.5024081667504694</v>
      </c>
      <c r="T573" s="79">
        <f>IF(Observaciones!$F572&gt;0.05*Constantes!$E$18,((Observaciones!$F572-0.05*Constantes!$E$18)^2)/(Observaciones!$F572+0.95*Constantes!$E$18),0)</f>
        <v>0</v>
      </c>
      <c r="U573" s="79">
        <f>MAX(0,V572+Observaciones!$F572-T573-Constantes!$D$13)</f>
        <v>0</v>
      </c>
      <c r="V573" s="79">
        <f>V572+Observaciones!$F572-T573-S573-U573-W572</f>
        <v>16.442876167800737</v>
      </c>
      <c r="W573" s="79">
        <f>MAX(0,(V573-Constantes!$D$14)*(1-EXP(-Constantes!$D$22)))</f>
        <v>0.30462719224580159</v>
      </c>
      <c r="X573" s="79">
        <f t="shared" si="75"/>
        <v>82.692718463490678</v>
      </c>
      <c r="Y573" s="79">
        <f>MAX(0,(X573-Constantes!$D$13)*(1-EXP(-Constantes!$D$23)))</f>
        <v>0.38617518999902595</v>
      </c>
      <c r="Z573" s="79">
        <f t="shared" si="76"/>
        <v>0.69080238224482748</v>
      </c>
      <c r="AA573" s="79">
        <f>0.0526*T573*Observaciones!$F572^1.218</f>
        <v>0</v>
      </c>
      <c r="AB573" s="79">
        <f>AA573*Constantes!$E$29</f>
        <v>0</v>
      </c>
      <c r="AC573" s="79">
        <f t="shared" si="77"/>
        <v>0</v>
      </c>
      <c r="AD573" s="16"/>
      <c r="AE573" s="78">
        <v>567</v>
      </c>
      <c r="AF573" s="136">
        <f>ETo!$I572*((1-Constantes!$F$19)*ETo!$K572+ETo!$L572)</f>
        <v>2.5707821652582181</v>
      </c>
      <c r="AG573" s="79">
        <f>MIN(AF573*Constantes!$F$17,0.8*(AJ572+Observaciones!$F572-AH573-AI573-Constantes!$D$14))</f>
        <v>1.3814560789203825</v>
      </c>
      <c r="AH573" s="79">
        <f>IF(Observaciones!$F572&gt;0.05*Constantes!$F$18,((Observaciones!$F572-0.05*Constantes!$F$18)^2)/(Observaciones!$F572+0.95*Constantes!$F$18),0)</f>
        <v>0</v>
      </c>
      <c r="AI573" s="79">
        <f>MAX(0,AJ572+Observaciones!$F572-AH573-Constantes!$D$13)</f>
        <v>0</v>
      </c>
      <c r="AJ573" s="79">
        <f>AJ572+Observaciones!$F572-AH573-AG573-AI573-AK572</f>
        <v>16.683460560403027</v>
      </c>
      <c r="AK573" s="79">
        <f>MAX(0,(AJ573-Constantes!$D$14)*(1-EXP(-Constantes!$D$22)))</f>
        <v>0.3128223798612218</v>
      </c>
      <c r="AL573" s="79">
        <f t="shared" si="78"/>
        <v>83.239628412780633</v>
      </c>
      <c r="AM573" s="79">
        <f>MAX(0,(AL573-Constantes!$D$13)*(1-EXP(-Constantes!$D$23)))</f>
        <v>0.39156402399318097</v>
      </c>
      <c r="AN573" s="79">
        <f t="shared" si="79"/>
        <v>0.70438640385440277</v>
      </c>
      <c r="AO573" s="79">
        <f>0.0526*AH573*Observaciones!$F572^1.218</f>
        <v>0</v>
      </c>
      <c r="AP573" s="79">
        <f>AO573*Constantes!$F$29</f>
        <v>0</v>
      </c>
      <c r="AQ573" s="79">
        <f t="shared" si="80"/>
        <v>0</v>
      </c>
      <c r="AR573" s="16"/>
      <c r="AS573" s="78">
        <v>567</v>
      </c>
      <c r="AT573" s="79">
        <f>0.0526*Observaciones!$F572^2.218</f>
        <v>3.5745358455700194</v>
      </c>
      <c r="AU573" s="79">
        <f>IF(Observaciones!$F572&gt;0.05*$AY$7,((Observaciones!$F572-0.05*$AY$7)^2)/(Observaciones!$F572+0.95*$AY$7),0)</f>
        <v>0.62323226526715592</v>
      </c>
      <c r="AV573" s="79">
        <f>0.0526*AU573*Observaciones!$F572^1.218</f>
        <v>0.33250239885272398</v>
      </c>
      <c r="AW573" s="30"/>
      <c r="AX573" s="30"/>
      <c r="AY573" s="110"/>
      <c r="AZ573" s="41"/>
    </row>
    <row r="574" spans="2:52" s="3" customFormat="1" x14ac:dyDescent="0.3">
      <c r="B574" s="40"/>
      <c r="C574" s="78">
        <v>568</v>
      </c>
      <c r="D574" s="136">
        <f>ETo!$I573*((1-Constantes!$D$19)*ETo!$K573+ETo!$L573)</f>
        <v>2.5207019929872221</v>
      </c>
      <c r="E574" s="79">
        <f>MIN(D574*Constantes!$D$17,0.8*(H573+Observaciones!$F573-F574-G574-Constantes!$D$14))</f>
        <v>1.2629690107920293</v>
      </c>
      <c r="F574" s="79">
        <f>IF(Observaciones!$F573&gt;0.05*Constantes!$D$18,((Observaciones!$F573-0.05*Constantes!$D$18)^2)/(Observaciones!$F573+0.95*Constantes!$D$18),0)</f>
        <v>0</v>
      </c>
      <c r="G574" s="79">
        <f>MAX(0,H573+Observaciones!$F573-F574-Constantes!$D$13)</f>
        <v>0</v>
      </c>
      <c r="H574" s="79">
        <f>H573+Observaciones!$F573-F574-E574-G574-I573</f>
        <v>15.372381176159376</v>
      </c>
      <c r="I574" s="79">
        <f>MAX(0,(H574-Constantes!$D$14)*(1-EXP(-Constantes!$D$22)))</f>
        <v>0.26816220296293009</v>
      </c>
      <c r="J574" s="79">
        <f t="shared" si="72"/>
        <v>79.157760635837946</v>
      </c>
      <c r="K574" s="79">
        <f>MAX(0,(J574-Constantes!$D$13)*(1-EXP(-Constantes!$D$23)))</f>
        <v>0.35134440856180604</v>
      </c>
      <c r="L574" s="79">
        <f t="shared" si="73"/>
        <v>0.61950661152473607</v>
      </c>
      <c r="M574" s="79">
        <f>0.0526*F574*Observaciones!$F573^1.218</f>
        <v>0</v>
      </c>
      <c r="N574" s="79">
        <f>M574*Constantes!$D$29</f>
        <v>0</v>
      </c>
      <c r="O574" s="79">
        <f t="shared" si="74"/>
        <v>0</v>
      </c>
      <c r="P574" s="16"/>
      <c r="Q574" s="78">
        <v>568</v>
      </c>
      <c r="R574" s="136">
        <f>ETo!$I573*((1-Constantes!$E$19)*ETo!$K573+ETo!$L573)</f>
        <v>2.7899108683408969</v>
      </c>
      <c r="S574" s="79">
        <f>MIN(R574*Constantes!$E$17,0.8*(V573+Observaciones!$F573-T574-U574-Constantes!$D$14))</f>
        <v>1.6079137383178068</v>
      </c>
      <c r="T574" s="79">
        <f>IF(Observaciones!$F573&gt;0.05*Constantes!$E$18,((Observaciones!$F573-0.05*Constantes!$E$18)^2)/(Observaciones!$F573+0.95*Constantes!$E$18),0)</f>
        <v>0</v>
      </c>
      <c r="U574" s="79">
        <f>MAX(0,V573+Observaciones!$F573-T574-Constantes!$D$13)</f>
        <v>0</v>
      </c>
      <c r="V574" s="79">
        <f>V573+Observaciones!$F573-T574-S574-U574-W573</f>
        <v>14.530335237237129</v>
      </c>
      <c r="W574" s="79">
        <f>MAX(0,(V574-Constantes!$D$14)*(1-EXP(-Constantes!$D$22)))</f>
        <v>0.23947902706931312</v>
      </c>
      <c r="X574" s="79">
        <f t="shared" si="75"/>
        <v>82.306543273491656</v>
      </c>
      <c r="Y574" s="79">
        <f>MAX(0,(X574-Constantes!$D$13)*(1-EXP(-Constantes!$D$23)))</f>
        <v>0.38237011387220143</v>
      </c>
      <c r="Z574" s="79">
        <f t="shared" si="76"/>
        <v>0.62184914094151456</v>
      </c>
      <c r="AA574" s="79">
        <f>0.0526*T574*Observaciones!$F573^1.218</f>
        <v>0</v>
      </c>
      <c r="AB574" s="79">
        <f>AA574*Constantes!$E$29</f>
        <v>0</v>
      </c>
      <c r="AC574" s="79">
        <f t="shared" si="77"/>
        <v>0</v>
      </c>
      <c r="AD574" s="16"/>
      <c r="AE574" s="78">
        <v>568</v>
      </c>
      <c r="AF574" s="136">
        <f>ETo!$I573*((1-Constantes!$F$19)*ETo!$K573+ETo!$L573)</f>
        <v>2.7514524575760855</v>
      </c>
      <c r="AG574" s="79">
        <f>MIN(AF574*Constantes!$F$17,0.8*(AJ573+Observaciones!$F573-AH574-AI574-Constantes!$D$14))</f>
        <v>1.4785425131487648</v>
      </c>
      <c r="AH574" s="79">
        <f>IF(Observaciones!$F573&gt;0.05*Constantes!$F$18,((Observaciones!$F573-0.05*Constantes!$F$18)^2)/(Observaciones!$F573+0.95*Constantes!$F$18),0)</f>
        <v>0</v>
      </c>
      <c r="AI574" s="79">
        <f>MAX(0,AJ573+Observaciones!$F573-AH574-Constantes!$D$13)</f>
        <v>0</v>
      </c>
      <c r="AJ574" s="79">
        <f>AJ573+Observaciones!$F573-AH574-AG574-AI574-AK573</f>
        <v>14.89209566739304</v>
      </c>
      <c r="AK574" s="79">
        <f>MAX(0,(AJ574-Constantes!$D$14)*(1-EXP(-Constantes!$D$22)))</f>
        <v>0.25180191537015045</v>
      </c>
      <c r="AL574" s="79">
        <f t="shared" si="78"/>
        <v>82.848064388787449</v>
      </c>
      <c r="AM574" s="79">
        <f>MAX(0,(AL574-Constantes!$D$13)*(1-EXP(-Constantes!$D$23)))</f>
        <v>0.38770585040149175</v>
      </c>
      <c r="AN574" s="79">
        <f t="shared" si="79"/>
        <v>0.63950776577164214</v>
      </c>
      <c r="AO574" s="79">
        <f>0.0526*AH574*Observaciones!$F573^1.218</f>
        <v>0</v>
      </c>
      <c r="AP574" s="79">
        <f>AO574*Constantes!$F$29</f>
        <v>0</v>
      </c>
      <c r="AQ574" s="79">
        <f t="shared" si="80"/>
        <v>0</v>
      </c>
      <c r="AR574" s="16"/>
      <c r="AS574" s="78">
        <v>568</v>
      </c>
      <c r="AT574" s="79">
        <f>0.0526*Observaciones!$F573^2.218</f>
        <v>0</v>
      </c>
      <c r="AU574" s="79">
        <f>IF(Observaciones!$F573&gt;0.05*$AY$7,((Observaciones!$F573-0.05*$AY$7)^2)/(Observaciones!$F573+0.95*$AY$7),0)</f>
        <v>0</v>
      </c>
      <c r="AV574" s="79">
        <f>0.0526*AU574*Observaciones!$F573^1.218</f>
        <v>0</v>
      </c>
      <c r="AW574" s="30"/>
      <c r="AX574" s="30"/>
      <c r="AY574" s="110"/>
      <c r="AZ574" s="41"/>
    </row>
    <row r="575" spans="2:52" s="3" customFormat="1" x14ac:dyDescent="0.3">
      <c r="B575" s="40"/>
      <c r="C575" s="78">
        <v>569</v>
      </c>
      <c r="D575" s="136">
        <f>ETo!$I574*((1-Constantes!$D$19)*ETo!$K574+ETo!$L574)</f>
        <v>2.4971131200964862</v>
      </c>
      <c r="E575" s="79">
        <f>MIN(D575*Constantes!$D$17,0.8*(H574+Observaciones!$F574-F575-G575-Constantes!$D$14))</f>
        <v>1.2511500748196711</v>
      </c>
      <c r="F575" s="79">
        <f>IF(Observaciones!$F574&gt;0.05*Constantes!$D$18,((Observaciones!$F574-0.05*Constantes!$D$18)^2)/(Observaciones!$F574+0.95*Constantes!$D$18),0)</f>
        <v>0</v>
      </c>
      <c r="G575" s="79">
        <f>MAX(0,H574+Observaciones!$F574-F575-Constantes!$D$13)</f>
        <v>0</v>
      </c>
      <c r="H575" s="79">
        <f>H574+Observaciones!$F574-F575-E575-G575-I574</f>
        <v>13.853068898376774</v>
      </c>
      <c r="I575" s="79">
        <f>MAX(0,(H575-Constantes!$D$14)*(1-EXP(-Constantes!$D$22)))</f>
        <v>0.21640884927209997</v>
      </c>
      <c r="J575" s="79">
        <f t="shared" si="72"/>
        <v>78.806416227276145</v>
      </c>
      <c r="K575" s="79">
        <f>MAX(0,(J575-Constantes!$D$13)*(1-EXP(-Constantes!$D$23)))</f>
        <v>0.34788252842052825</v>
      </c>
      <c r="L575" s="79">
        <f t="shared" si="73"/>
        <v>0.56429137769262816</v>
      </c>
      <c r="M575" s="79">
        <f>0.0526*F575*Observaciones!$F574^1.218</f>
        <v>0</v>
      </c>
      <c r="N575" s="79">
        <f>M575*Constantes!$D$29</f>
        <v>0</v>
      </c>
      <c r="O575" s="79">
        <f t="shared" si="74"/>
        <v>0</v>
      </c>
      <c r="P575" s="16"/>
      <c r="Q575" s="78">
        <v>569</v>
      </c>
      <c r="R575" s="136">
        <f>ETo!$I574*((1-Constantes!$E$19)*ETo!$K574+ETo!$L574)</f>
        <v>2.7635770276987497</v>
      </c>
      <c r="S575" s="79">
        <f>MIN(R575*Constantes!$E$17,0.8*(V574+Observaciones!$F574-T575-U575-Constantes!$D$14))</f>
        <v>1.5927367143376965</v>
      </c>
      <c r="T575" s="79">
        <f>IF(Observaciones!$F574&gt;0.05*Constantes!$E$18,((Observaciones!$F574-0.05*Constantes!$E$18)^2)/(Observaciones!$F574+0.95*Constantes!$E$18),0)</f>
        <v>0</v>
      </c>
      <c r="U575" s="79">
        <f>MAX(0,V574+Observaciones!$F574-T575-Constantes!$D$13)</f>
        <v>0</v>
      </c>
      <c r="V575" s="79">
        <f>V574+Observaciones!$F574-T575-S575-U575-W574</f>
        <v>12.698119495830118</v>
      </c>
      <c r="W575" s="79">
        <f>MAX(0,(V575-Constantes!$D$14)*(1-EXP(-Constantes!$D$22)))</f>
        <v>0.17706703271530458</v>
      </c>
      <c r="X575" s="79">
        <f t="shared" si="75"/>
        <v>81.924173159619457</v>
      </c>
      <c r="Y575" s="79">
        <f>MAX(0,(X575-Constantes!$D$13)*(1-EXP(-Constantes!$D$23)))</f>
        <v>0.3786025300667531</v>
      </c>
      <c r="Z575" s="79">
        <f t="shared" si="76"/>
        <v>0.5556695627820577</v>
      </c>
      <c r="AA575" s="79">
        <f>0.0526*T575*Observaciones!$F574^1.218</f>
        <v>0</v>
      </c>
      <c r="AB575" s="79">
        <f>AA575*Constantes!$E$29</f>
        <v>0</v>
      </c>
      <c r="AC575" s="79">
        <f t="shared" si="77"/>
        <v>0</v>
      </c>
      <c r="AD575" s="16"/>
      <c r="AE575" s="78">
        <v>569</v>
      </c>
      <c r="AF575" s="136">
        <f>ETo!$I574*((1-Constantes!$F$19)*ETo!$K574+ETo!$L574)</f>
        <v>2.7255107551841395</v>
      </c>
      <c r="AG575" s="79">
        <f>MIN(AF575*Constantes!$F$17,0.8*(AJ574+Observaciones!$F574-AH575-AI575-Constantes!$D$14))</f>
        <v>1.4646022723336518</v>
      </c>
      <c r="AH575" s="79">
        <f>IF(Observaciones!$F574&gt;0.05*Constantes!$F$18,((Observaciones!$F574-0.05*Constantes!$F$18)^2)/(Observaciones!$F574+0.95*Constantes!$F$18),0)</f>
        <v>0</v>
      </c>
      <c r="AI575" s="79">
        <f>MAX(0,AJ574+Observaciones!$F574-AH575-Constantes!$D$13)</f>
        <v>0</v>
      </c>
      <c r="AJ575" s="79">
        <f>AJ574+Observaciones!$F574-AH575-AG575-AI575-AK574</f>
        <v>13.175691479689238</v>
      </c>
      <c r="AK575" s="79">
        <f>MAX(0,(AJ575-Constantes!$D$14)*(1-EXP(-Constantes!$D$22)))</f>
        <v>0.19333488768819057</v>
      </c>
      <c r="AL575" s="79">
        <f t="shared" si="78"/>
        <v>82.460358538385961</v>
      </c>
      <c r="AM575" s="79">
        <f>MAX(0,(AL575-Constantes!$D$13)*(1-EXP(-Constantes!$D$23)))</f>
        <v>0.38388569231314684</v>
      </c>
      <c r="AN575" s="79">
        <f t="shared" si="79"/>
        <v>0.57722058000133747</v>
      </c>
      <c r="AO575" s="79">
        <f>0.0526*AH575*Observaciones!$F574^1.218</f>
        <v>0</v>
      </c>
      <c r="AP575" s="79">
        <f>AO575*Constantes!$F$29</f>
        <v>0</v>
      </c>
      <c r="AQ575" s="79">
        <f t="shared" si="80"/>
        <v>0</v>
      </c>
      <c r="AR575" s="16"/>
      <c r="AS575" s="78">
        <v>569</v>
      </c>
      <c r="AT575" s="79">
        <f>0.0526*Observaciones!$F574^2.218</f>
        <v>0</v>
      </c>
      <c r="AU575" s="79">
        <f>IF(Observaciones!$F574&gt;0.05*$AY$7,((Observaciones!$F574-0.05*$AY$7)^2)/(Observaciones!$F574+0.95*$AY$7),0)</f>
        <v>0</v>
      </c>
      <c r="AV575" s="79">
        <f>0.0526*AU575*Observaciones!$F574^1.218</f>
        <v>0</v>
      </c>
      <c r="AW575" s="30"/>
      <c r="AX575" s="30"/>
      <c r="AY575" s="110"/>
      <c r="AZ575" s="41"/>
    </row>
    <row r="576" spans="2:52" s="3" customFormat="1" x14ac:dyDescent="0.3">
      <c r="B576" s="40"/>
      <c r="C576" s="78">
        <v>570</v>
      </c>
      <c r="D576" s="136">
        <f>ETo!$I575*((1-Constantes!$D$19)*ETo!$K575+ETo!$L575)</f>
        <v>2.5599564159093262</v>
      </c>
      <c r="E576" s="79">
        <f>MIN(D576*Constantes!$D$17,0.8*(H575+Observaciones!$F575-F576-G576-Constantes!$D$14))</f>
        <v>1.2826369921024217</v>
      </c>
      <c r="F576" s="79">
        <f>IF(Observaciones!$F575&gt;0.05*Constantes!$D$18,((Observaciones!$F575-0.05*Constantes!$D$18)^2)/(Observaciones!$F575+0.95*Constantes!$D$18),0)</f>
        <v>0</v>
      </c>
      <c r="G576" s="79">
        <f>MAX(0,H575+Observaciones!$F575-F576-Constantes!$D$13)</f>
        <v>0</v>
      </c>
      <c r="H576" s="79">
        <f>H575+Observaciones!$F575-F576-E576-G576-I575</f>
        <v>12.354023057002253</v>
      </c>
      <c r="I576" s="79">
        <f>MAX(0,(H576-Constantes!$D$14)*(1-EXP(-Constantes!$D$22)))</f>
        <v>0.16534584480494019</v>
      </c>
      <c r="J576" s="79">
        <f t="shared" si="72"/>
        <v>78.458533698855618</v>
      </c>
      <c r="K576" s="79">
        <f>MAX(0,(J576-Constantes!$D$13)*(1-EXP(-Constantes!$D$23)))</f>
        <v>0.3444547590088381</v>
      </c>
      <c r="L576" s="79">
        <f t="shared" si="73"/>
        <v>0.50980060381377834</v>
      </c>
      <c r="M576" s="79">
        <f>0.0526*F576*Observaciones!$F575^1.218</f>
        <v>0</v>
      </c>
      <c r="N576" s="79">
        <f>M576*Constantes!$D$29</f>
        <v>0</v>
      </c>
      <c r="O576" s="79">
        <f t="shared" si="74"/>
        <v>0</v>
      </c>
      <c r="P576" s="16"/>
      <c r="Q576" s="78">
        <v>570</v>
      </c>
      <c r="R576" s="136">
        <f>ETo!$I575*((1-Constantes!$E$19)*ETo!$K575+ETo!$L575)</f>
        <v>2.832286663004973</v>
      </c>
      <c r="S576" s="79">
        <f>MIN(R576*Constantes!$E$17,0.8*(V575+Observaciones!$F575-T576-U576-Constantes!$D$14))</f>
        <v>1.6323362470028322</v>
      </c>
      <c r="T576" s="79">
        <f>IF(Observaciones!$F575&gt;0.05*Constantes!$E$18,((Observaciones!$F575-0.05*Constantes!$E$18)^2)/(Observaciones!$F575+0.95*Constantes!$E$18),0)</f>
        <v>0</v>
      </c>
      <c r="U576" s="79">
        <f>MAX(0,V575+Observaciones!$F575-T576-Constantes!$D$13)</f>
        <v>0</v>
      </c>
      <c r="V576" s="79">
        <f>V575+Observaciones!$F575-T576-S576-U576-W575</f>
        <v>10.88871621611198</v>
      </c>
      <c r="W576" s="79">
        <f>MAX(0,(V576-Constantes!$D$14)*(1-EXP(-Constantes!$D$22)))</f>
        <v>0.11543211455268033</v>
      </c>
      <c r="X576" s="79">
        <f t="shared" si="75"/>
        <v>81.545570629552699</v>
      </c>
      <c r="Y576" s="79">
        <f>MAX(0,(X576-Constantes!$D$13)*(1-EXP(-Constantes!$D$23)))</f>
        <v>0.37487206916190824</v>
      </c>
      <c r="Z576" s="79">
        <f t="shared" si="76"/>
        <v>0.49030418371458856</v>
      </c>
      <c r="AA576" s="79">
        <f>0.0526*T576*Observaciones!$F575^1.218</f>
        <v>0</v>
      </c>
      <c r="AB576" s="79">
        <f>AA576*Constantes!$E$29</f>
        <v>0</v>
      </c>
      <c r="AC576" s="79">
        <f t="shared" si="77"/>
        <v>0</v>
      </c>
      <c r="AD576" s="16"/>
      <c r="AE576" s="78">
        <v>570</v>
      </c>
      <c r="AF576" s="136">
        <f>ETo!$I575*((1-Constantes!$F$19)*ETo!$K575+ETo!$L575)</f>
        <v>2.7933823419913093</v>
      </c>
      <c r="AG576" s="79">
        <f>MIN(AF576*Constantes!$F$17,0.8*(AJ575+Observaciones!$F575-AH576-AI576-Constantes!$D$14))</f>
        <v>1.50107429141323</v>
      </c>
      <c r="AH576" s="79">
        <f>IF(Observaciones!$F575&gt;0.05*Constantes!$F$18,((Observaciones!$F575-0.05*Constantes!$F$18)^2)/(Observaciones!$F575+0.95*Constantes!$F$18),0)</f>
        <v>0</v>
      </c>
      <c r="AI576" s="79">
        <f>MAX(0,AJ575+Observaciones!$F575-AH576-Constantes!$D$13)</f>
        <v>0</v>
      </c>
      <c r="AJ576" s="79">
        <f>AJ575+Observaciones!$F575-AH576-AG576-AI576-AK575</f>
        <v>11.481282300587818</v>
      </c>
      <c r="AK576" s="79">
        <f>MAX(0,(AJ576-Constantes!$D$14)*(1-EXP(-Constantes!$D$22)))</f>
        <v>0.13561709074455741</v>
      </c>
      <c r="AL576" s="79">
        <f t="shared" si="78"/>
        <v>82.076472846072818</v>
      </c>
      <c r="AM576" s="79">
        <f>MAX(0,(AL576-Constantes!$D$13)*(1-EXP(-Constantes!$D$23)))</f>
        <v>0.38010317515233716</v>
      </c>
      <c r="AN576" s="79">
        <f t="shared" si="79"/>
        <v>0.51572026589689457</v>
      </c>
      <c r="AO576" s="79">
        <f>0.0526*AH576*Observaciones!$F575^1.218</f>
        <v>0</v>
      </c>
      <c r="AP576" s="79">
        <f>AO576*Constantes!$F$29</f>
        <v>0</v>
      </c>
      <c r="AQ576" s="79">
        <f t="shared" si="80"/>
        <v>0</v>
      </c>
      <c r="AR576" s="16"/>
      <c r="AS576" s="78">
        <v>570</v>
      </c>
      <c r="AT576" s="79">
        <f>0.0526*Observaciones!$F575^2.218</f>
        <v>0</v>
      </c>
      <c r="AU576" s="79">
        <f>IF(Observaciones!$F575&gt;0.05*$AY$7,((Observaciones!$F575-0.05*$AY$7)^2)/(Observaciones!$F575+0.95*$AY$7),0)</f>
        <v>0</v>
      </c>
      <c r="AV576" s="79">
        <f>0.0526*AU576*Observaciones!$F575^1.218</f>
        <v>0</v>
      </c>
      <c r="AW576" s="30"/>
      <c r="AX576" s="30"/>
      <c r="AY576" s="110"/>
      <c r="AZ576" s="41"/>
    </row>
    <row r="577" spans="2:52" s="3" customFormat="1" x14ac:dyDescent="0.3">
      <c r="B577" s="40"/>
      <c r="C577" s="78">
        <v>571</v>
      </c>
      <c r="D577" s="136">
        <f>ETo!$I576*((1-Constantes!$D$19)*ETo!$K576+ETo!$L576)</f>
        <v>2.5726196388703859</v>
      </c>
      <c r="E577" s="79">
        <f>MIN(D577*Constantes!$D$17,0.8*(H576+Observaciones!$F576-F577-G577-Constantes!$D$14))</f>
        <v>1.2889817556726744</v>
      </c>
      <c r="F577" s="79">
        <f>IF(Observaciones!$F576&gt;0.05*Constantes!$D$18,((Observaciones!$F576-0.05*Constantes!$D$18)^2)/(Observaciones!$F576+0.95*Constantes!$D$18),0)</f>
        <v>0</v>
      </c>
      <c r="G577" s="79">
        <f>MAX(0,H576+Observaciones!$F576-F577-Constantes!$D$13)</f>
        <v>0</v>
      </c>
      <c r="H577" s="79">
        <f>H576+Observaciones!$F576-F577-E577-G577-I576</f>
        <v>10.899695456524638</v>
      </c>
      <c r="I577" s="79">
        <f>MAX(0,(H577-Constantes!$D$14)*(1-EXP(-Constantes!$D$22)))</f>
        <v>0.11580610778675214</v>
      </c>
      <c r="J577" s="79">
        <f t="shared" si="72"/>
        <v>78.114078939846777</v>
      </c>
      <c r="K577" s="79">
        <f>MAX(0,(J577-Constantes!$D$13)*(1-EXP(-Constantes!$D$23)))</f>
        <v>0.34106076422559228</v>
      </c>
      <c r="L577" s="79">
        <f t="shared" si="73"/>
        <v>0.45686687201234444</v>
      </c>
      <c r="M577" s="79">
        <f>0.0526*F577*Observaciones!$F576^1.218</f>
        <v>0</v>
      </c>
      <c r="N577" s="79">
        <f>M577*Constantes!$D$29</f>
        <v>0</v>
      </c>
      <c r="O577" s="79">
        <f t="shared" si="74"/>
        <v>0</v>
      </c>
      <c r="P577" s="16"/>
      <c r="Q577" s="78">
        <v>571</v>
      </c>
      <c r="R577" s="136">
        <f>ETo!$I576*((1-Constantes!$E$19)*ETo!$K576+ETo!$L576)</f>
        <v>2.845808409556613</v>
      </c>
      <c r="S577" s="79">
        <f>MIN(R577*Constantes!$E$17,0.8*(V576+Observaciones!$F576-T577-U577-Constantes!$D$14))</f>
        <v>1.6401292565549126</v>
      </c>
      <c r="T577" s="79">
        <f>IF(Observaciones!$F576&gt;0.05*Constantes!$E$18,((Observaciones!$F576-0.05*Constantes!$E$18)^2)/(Observaciones!$F576+0.95*Constantes!$E$18),0)</f>
        <v>0</v>
      </c>
      <c r="U577" s="79">
        <f>MAX(0,V576+Observaciones!$F576-T577-Constantes!$D$13)</f>
        <v>0</v>
      </c>
      <c r="V577" s="79">
        <f>V576+Observaciones!$F576-T577-S577-U577-W576</f>
        <v>9.1331548450043876</v>
      </c>
      <c r="W577" s="79">
        <f>MAX(0,(V577-Constantes!$D$14)*(1-EXP(-Constantes!$D$22)))</f>
        <v>5.5631249455024227E-2</v>
      </c>
      <c r="X577" s="79">
        <f t="shared" si="75"/>
        <v>81.17069856039079</v>
      </c>
      <c r="Y577" s="79">
        <f>MAX(0,(X577-Constantes!$D$13)*(1-EXP(-Constantes!$D$23)))</f>
        <v>0.37117836537688542</v>
      </c>
      <c r="Z577" s="79">
        <f t="shared" si="76"/>
        <v>0.42680961483190966</v>
      </c>
      <c r="AA577" s="79">
        <f>0.0526*T577*Observaciones!$F576^1.218</f>
        <v>0</v>
      </c>
      <c r="AB577" s="79">
        <f>AA577*Constantes!$E$29</f>
        <v>0</v>
      </c>
      <c r="AC577" s="79">
        <f t="shared" si="77"/>
        <v>0</v>
      </c>
      <c r="AD577" s="16"/>
      <c r="AE577" s="78">
        <v>571</v>
      </c>
      <c r="AF577" s="136">
        <f>ETo!$I576*((1-Constantes!$F$19)*ETo!$K576+ETo!$L576)</f>
        <v>2.8067814423157222</v>
      </c>
      <c r="AG577" s="79">
        <f>MIN(AF577*Constantes!$F$17,0.8*(AJ576+Observaciones!$F576-AH577-AI577-Constantes!$D$14))</f>
        <v>1.5082745391998273</v>
      </c>
      <c r="AH577" s="79">
        <f>IF(Observaciones!$F576&gt;0.05*Constantes!$F$18,((Observaciones!$F576-0.05*Constantes!$F$18)^2)/(Observaciones!$F576+0.95*Constantes!$F$18),0)</f>
        <v>0</v>
      </c>
      <c r="AI577" s="79">
        <f>MAX(0,AJ576+Observaciones!$F576-AH577-Constantes!$D$13)</f>
        <v>0</v>
      </c>
      <c r="AJ577" s="79">
        <f>AJ576+Observaciones!$F576-AH577-AG577-AI577-AK576</f>
        <v>9.8373906706434333</v>
      </c>
      <c r="AK577" s="79">
        <f>MAX(0,(AJ577-Constantes!$D$14)*(1-EXP(-Constantes!$D$22)))</f>
        <v>7.9620106978932459E-2</v>
      </c>
      <c r="AL577" s="79">
        <f t="shared" si="78"/>
        <v>81.696369670920475</v>
      </c>
      <c r="AM577" s="79">
        <f>MAX(0,(AL577-Constantes!$D$13)*(1-EXP(-Constantes!$D$23)))</f>
        <v>0.37635792803403828</v>
      </c>
      <c r="AN577" s="79">
        <f t="shared" si="79"/>
        <v>0.45597803501297074</v>
      </c>
      <c r="AO577" s="79">
        <f>0.0526*AH577*Observaciones!$F576^1.218</f>
        <v>0</v>
      </c>
      <c r="AP577" s="79">
        <f>AO577*Constantes!$F$29</f>
        <v>0</v>
      </c>
      <c r="AQ577" s="79">
        <f t="shared" si="80"/>
        <v>0</v>
      </c>
      <c r="AR577" s="16"/>
      <c r="AS577" s="78">
        <v>571</v>
      </c>
      <c r="AT577" s="79">
        <f>0.0526*Observaciones!$F576^2.218</f>
        <v>0</v>
      </c>
      <c r="AU577" s="79">
        <f>IF(Observaciones!$F576&gt;0.05*$AY$7,((Observaciones!$F576-0.05*$AY$7)^2)/(Observaciones!$F576+0.95*$AY$7),0)</f>
        <v>0</v>
      </c>
      <c r="AV577" s="79">
        <f>0.0526*AU577*Observaciones!$F576^1.218</f>
        <v>0</v>
      </c>
      <c r="AW577" s="30"/>
      <c r="AX577" s="30"/>
      <c r="AY577" s="110"/>
      <c r="AZ577" s="41"/>
    </row>
    <row r="578" spans="2:52" s="3" customFormat="1" x14ac:dyDescent="0.3">
      <c r="B578" s="40"/>
      <c r="C578" s="78">
        <v>572</v>
      </c>
      <c r="D578" s="136">
        <f>ETo!$I577*((1-Constantes!$D$19)*ETo!$K577+ETo!$L577)</f>
        <v>2.5134114463373995</v>
      </c>
      <c r="E578" s="79">
        <f>MIN(D578*Constantes!$D$17,0.8*(H577+Observaciones!$F577-F578-G578-Constantes!$D$14))</f>
        <v>1.259316165467165</v>
      </c>
      <c r="F578" s="79">
        <f>IF(Observaciones!$F577&gt;0.05*Constantes!$D$18,((Observaciones!$F577-0.05*Constantes!$D$18)^2)/(Observaciones!$F577+0.95*Constantes!$D$18),0)</f>
        <v>0</v>
      </c>
      <c r="G578" s="79">
        <f>MAX(0,H577+Observaciones!$F577-F578-Constantes!$D$13)</f>
        <v>0</v>
      </c>
      <c r="H578" s="79">
        <f>H577+Observaciones!$F577-F578-E578-G578-I577</f>
        <v>9.5245731832707197</v>
      </c>
      <c r="I578" s="79">
        <f>MAX(0,(H578-Constantes!$D$14)*(1-EXP(-Constantes!$D$22)))</f>
        <v>6.8964394982512084E-2</v>
      </c>
      <c r="J578" s="79">
        <f t="shared" si="72"/>
        <v>77.773018175621189</v>
      </c>
      <c r="K578" s="79">
        <f>MAX(0,(J578-Constantes!$D$13)*(1-EXP(-Constantes!$D$23)))</f>
        <v>0.33770021128133249</v>
      </c>
      <c r="L578" s="79">
        <f t="shared" si="73"/>
        <v>0.4066646062638446</v>
      </c>
      <c r="M578" s="79">
        <f>0.0526*F578*Observaciones!$F577^1.218</f>
        <v>0</v>
      </c>
      <c r="N578" s="79">
        <f>M578*Constantes!$D$29</f>
        <v>0</v>
      </c>
      <c r="O578" s="79">
        <f t="shared" si="74"/>
        <v>0</v>
      </c>
      <c r="P578" s="16"/>
      <c r="Q578" s="78">
        <v>572</v>
      </c>
      <c r="R578" s="136">
        <f>ETo!$I577*((1-Constantes!$E$19)*ETo!$K577+ETo!$L577)</f>
        <v>2.780285420836075</v>
      </c>
      <c r="S578" s="79">
        <f>MIN(R578*Constantes!$E$17,0.8*(V577+Observaciones!$F577-T578-U578-Constantes!$D$14))</f>
        <v>1.3065238760035101</v>
      </c>
      <c r="T578" s="79">
        <f>IF(Observaciones!$F577&gt;0.05*Constantes!$E$18,((Observaciones!$F577-0.05*Constantes!$E$18)^2)/(Observaciones!$F577+0.95*Constantes!$E$18),0)</f>
        <v>0</v>
      </c>
      <c r="U578" s="79">
        <f>MAX(0,V577+Observaciones!$F577-T578-Constantes!$D$13)</f>
        <v>0</v>
      </c>
      <c r="V578" s="79">
        <f>V577+Observaciones!$F577-T578-S578-U578-W577</f>
        <v>7.7709997195458529</v>
      </c>
      <c r="W578" s="79">
        <f>MAX(0,(V578-Constantes!$D$14)*(1-EXP(-Constantes!$D$22)))</f>
        <v>9.2312453080690242E-3</v>
      </c>
      <c r="X578" s="79">
        <f t="shared" si="75"/>
        <v>80.799520195013898</v>
      </c>
      <c r="Y578" s="79">
        <f>MAX(0,(X578-Constantes!$D$13)*(1-EXP(-Constantes!$D$23)))</f>
        <v>0.36752105653502815</v>
      </c>
      <c r="Z578" s="79">
        <f t="shared" si="76"/>
        <v>0.37675230184309716</v>
      </c>
      <c r="AA578" s="79">
        <f>0.0526*T578*Observaciones!$F577^1.218</f>
        <v>0</v>
      </c>
      <c r="AB578" s="79">
        <f>AA578*Constantes!$E$29</f>
        <v>0</v>
      </c>
      <c r="AC578" s="79">
        <f t="shared" si="77"/>
        <v>0</v>
      </c>
      <c r="AD578" s="16"/>
      <c r="AE578" s="78">
        <v>572</v>
      </c>
      <c r="AF578" s="136">
        <f>ETo!$I577*((1-Constantes!$F$19)*ETo!$K577+ETo!$L577)</f>
        <v>2.7421605673362643</v>
      </c>
      <c r="AG578" s="79">
        <f>MIN(AF578*Constantes!$F$17,0.8*(AJ577+Observaciones!$F577-AH578-AI578-Constantes!$D$14))</f>
        <v>1.4735493486442286</v>
      </c>
      <c r="AH578" s="79">
        <f>IF(Observaciones!$F577&gt;0.05*Constantes!$F$18,((Observaciones!$F577-0.05*Constantes!$F$18)^2)/(Observaciones!$F577+0.95*Constantes!$F$18),0)</f>
        <v>0</v>
      </c>
      <c r="AI578" s="79">
        <f>MAX(0,AJ577+Observaciones!$F577-AH578-Constantes!$D$13)</f>
        <v>0</v>
      </c>
      <c r="AJ578" s="79">
        <f>AJ577+Observaciones!$F577-AH578-AG578-AI578-AK577</f>
        <v>8.2842212150202723</v>
      </c>
      <c r="AK578" s="79">
        <f>MAX(0,(AJ578-Constantes!$D$14)*(1-EXP(-Constantes!$D$22)))</f>
        <v>2.6713453518608491E-2</v>
      </c>
      <c r="AL578" s="79">
        <f t="shared" si="78"/>
        <v>81.320011742886436</v>
      </c>
      <c r="AM578" s="79">
        <f>MAX(0,(AL578-Constantes!$D$13)*(1-EXP(-Constantes!$D$23)))</f>
        <v>0.37264958372764434</v>
      </c>
      <c r="AN578" s="79">
        <f t="shared" si="79"/>
        <v>0.39936303724625283</v>
      </c>
      <c r="AO578" s="79">
        <f>0.0526*AH578*Observaciones!$F577^1.218</f>
        <v>0</v>
      </c>
      <c r="AP578" s="79">
        <f>AO578*Constantes!$F$29</f>
        <v>0</v>
      </c>
      <c r="AQ578" s="79">
        <f t="shared" si="80"/>
        <v>0</v>
      </c>
      <c r="AR578" s="16"/>
      <c r="AS578" s="78">
        <v>572</v>
      </c>
      <c r="AT578" s="79">
        <f>0.0526*Observaciones!$F577^2.218</f>
        <v>0</v>
      </c>
      <c r="AU578" s="79">
        <f>IF(Observaciones!$F577&gt;0.05*$AY$7,((Observaciones!$F577-0.05*$AY$7)^2)/(Observaciones!$F577+0.95*$AY$7),0)</f>
        <v>0</v>
      </c>
      <c r="AV578" s="79">
        <f>0.0526*AU578*Observaciones!$F577^1.218</f>
        <v>0</v>
      </c>
      <c r="AW578" s="30"/>
      <c r="AX578" s="30"/>
      <c r="AY578" s="110"/>
      <c r="AZ578" s="41"/>
    </row>
    <row r="579" spans="2:52" s="3" customFormat="1" x14ac:dyDescent="0.3">
      <c r="B579" s="40"/>
      <c r="C579" s="78">
        <v>573</v>
      </c>
      <c r="D579" s="136">
        <f>ETo!$I578*((1-Constantes!$D$19)*ETo!$K578+ETo!$L578)</f>
        <v>2.5202727000064571</v>
      </c>
      <c r="E579" s="79">
        <f>MIN(D579*Constantes!$D$17,0.8*(H578+Observaciones!$F578-F579-G579-Constantes!$D$14))</f>
        <v>1.2627539184357075</v>
      </c>
      <c r="F579" s="79">
        <f>IF(Observaciones!$F578&gt;0.05*Constantes!$D$18,((Observaciones!$F578-0.05*Constantes!$D$18)^2)/(Observaciones!$F578+0.95*Constantes!$D$18),0)</f>
        <v>0</v>
      </c>
      <c r="G579" s="79">
        <f>MAX(0,H578+Observaciones!$F578-F579-Constantes!$D$13)</f>
        <v>0</v>
      </c>
      <c r="H579" s="79">
        <f>H578+Observaciones!$F578-F579-E579-G579-I578</f>
        <v>8.1928548698524999</v>
      </c>
      <c r="I579" s="79">
        <f>MAX(0,(H579-Constantes!$D$14)*(1-EXP(-Constantes!$D$22)))</f>
        <v>2.3601180389474466E-2</v>
      </c>
      <c r="J579" s="79">
        <f t="shared" si="72"/>
        <v>77.435317964339859</v>
      </c>
      <c r="K579" s="79">
        <f>MAX(0,(J579-Constantes!$D$13)*(1-EXP(-Constantes!$D$23)))</f>
        <v>0.3343727706656538</v>
      </c>
      <c r="L579" s="79">
        <f t="shared" si="73"/>
        <v>0.35797395105512825</v>
      </c>
      <c r="M579" s="79">
        <f>0.0526*F579*Observaciones!$F578^1.218</f>
        <v>0</v>
      </c>
      <c r="N579" s="79">
        <f>M579*Constantes!$D$29</f>
        <v>0</v>
      </c>
      <c r="O579" s="79">
        <f t="shared" si="74"/>
        <v>0</v>
      </c>
      <c r="P579" s="16"/>
      <c r="Q579" s="78">
        <v>573</v>
      </c>
      <c r="R579" s="136">
        <f>ETo!$I578*((1-Constantes!$E$19)*ETo!$K578+ETo!$L578)</f>
        <v>2.7874097712711401</v>
      </c>
      <c r="S579" s="79">
        <f>MIN(R579*Constantes!$E$17,0.8*(V578+Observaciones!$F578-T579-U579-Constantes!$D$14))</f>
        <v>0.21679977563668232</v>
      </c>
      <c r="T579" s="79">
        <f>IF(Observaciones!$F578&gt;0.05*Constantes!$E$18,((Observaciones!$F578-0.05*Constantes!$E$18)^2)/(Observaciones!$F578+0.95*Constantes!$E$18),0)</f>
        <v>0</v>
      </c>
      <c r="U579" s="79">
        <f>MAX(0,V578+Observaciones!$F578-T579-Constantes!$D$13)</f>
        <v>0</v>
      </c>
      <c r="V579" s="79">
        <f>V578+Observaciones!$F578-T579-S579-U579-W578</f>
        <v>7.5449686986011022</v>
      </c>
      <c r="W579" s="79">
        <f>MAX(0,(V579-Constantes!$D$14)*(1-EXP(-Constantes!$D$22)))</f>
        <v>1.5317989578257011E-3</v>
      </c>
      <c r="X579" s="79">
        <f t="shared" si="75"/>
        <v>80.431999138478872</v>
      </c>
      <c r="Y579" s="79">
        <f>MAX(0,(X579-Constantes!$D$13)*(1-EXP(-Constantes!$D$23)))</f>
        <v>0.36389978402829282</v>
      </c>
      <c r="Z579" s="79">
        <f t="shared" si="76"/>
        <v>0.3654315829861185</v>
      </c>
      <c r="AA579" s="79">
        <f>0.0526*T579*Observaciones!$F578^1.218</f>
        <v>0</v>
      </c>
      <c r="AB579" s="79">
        <f>AA579*Constantes!$E$29</f>
        <v>0</v>
      </c>
      <c r="AC579" s="79">
        <f t="shared" si="77"/>
        <v>0</v>
      </c>
      <c r="AD579" s="16"/>
      <c r="AE579" s="78">
        <v>573</v>
      </c>
      <c r="AF579" s="136">
        <f>ETo!$I578*((1-Constantes!$F$19)*ETo!$K578+ETo!$L578)</f>
        <v>2.7492473325190421</v>
      </c>
      <c r="AG579" s="79">
        <f>MIN(AF579*Constantes!$F$17,0.8*(AJ578+Observaciones!$F578-AH579-AI579-Constantes!$D$14))</f>
        <v>0.62737697201621789</v>
      </c>
      <c r="AH579" s="79">
        <f>IF(Observaciones!$F578&gt;0.05*Constantes!$F$18,((Observaciones!$F578-0.05*Constantes!$F$18)^2)/(Observaciones!$F578+0.95*Constantes!$F$18),0)</f>
        <v>0</v>
      </c>
      <c r="AI579" s="79">
        <f>MAX(0,AJ578+Observaciones!$F578-AH579-Constantes!$D$13)</f>
        <v>0</v>
      </c>
      <c r="AJ579" s="79">
        <f>AJ578+Observaciones!$F578-AH579-AG579-AI579-AK578</f>
        <v>7.6301307894854462</v>
      </c>
      <c r="AK579" s="79">
        <f>MAX(0,(AJ579-Constantes!$D$14)*(1-EXP(-Constantes!$D$22)))</f>
        <v>4.4327324097824007E-3</v>
      </c>
      <c r="AL579" s="79">
        <f t="shared" si="78"/>
        <v>80.947362159158786</v>
      </c>
      <c r="AM579" s="79">
        <f>MAX(0,(AL579-Constantes!$D$13)*(1-EXP(-Constantes!$D$23)))</f>
        <v>0.3689777786209601</v>
      </c>
      <c r="AN579" s="79">
        <f t="shared" si="79"/>
        <v>0.37341051103074252</v>
      </c>
      <c r="AO579" s="79">
        <f>0.0526*AH579*Observaciones!$F578^1.218</f>
        <v>0</v>
      </c>
      <c r="AP579" s="79">
        <f>AO579*Constantes!$F$29</f>
        <v>0</v>
      </c>
      <c r="AQ579" s="79">
        <f t="shared" si="80"/>
        <v>0</v>
      </c>
      <c r="AR579" s="16"/>
      <c r="AS579" s="78">
        <v>573</v>
      </c>
      <c r="AT579" s="79">
        <f>0.0526*Observaciones!$F578^2.218</f>
        <v>0</v>
      </c>
      <c r="AU579" s="79">
        <f>IF(Observaciones!$F578&gt;0.05*$AY$7,((Observaciones!$F578-0.05*$AY$7)^2)/(Observaciones!$F578+0.95*$AY$7),0)</f>
        <v>0</v>
      </c>
      <c r="AV579" s="79">
        <f>0.0526*AU579*Observaciones!$F578^1.218</f>
        <v>0</v>
      </c>
      <c r="AW579" s="30"/>
      <c r="AX579" s="30"/>
      <c r="AY579" s="110"/>
      <c r="AZ579" s="41"/>
    </row>
    <row r="580" spans="2:52" s="3" customFormat="1" x14ac:dyDescent="0.3">
      <c r="B580" s="40"/>
      <c r="C580" s="78">
        <v>574</v>
      </c>
      <c r="D580" s="136">
        <f>ETo!$I579*((1-Constantes!$D$19)*ETo!$K579+ETo!$L579)</f>
        <v>2.5666677549180736</v>
      </c>
      <c r="E580" s="79">
        <f>MIN(D580*Constantes!$D$17,0.8*(H579+Observaciones!$F579-F580-G580-Constantes!$D$14))</f>
        <v>0.55428389588199989</v>
      </c>
      <c r="F580" s="79">
        <f>IF(Observaciones!$F579&gt;0.05*Constantes!$D$18,((Observaciones!$F579-0.05*Constantes!$D$18)^2)/(Observaciones!$F579+0.95*Constantes!$D$18),0)</f>
        <v>0</v>
      </c>
      <c r="G580" s="79">
        <f>MAX(0,H579+Observaciones!$F579-F580-Constantes!$D$13)</f>
        <v>0</v>
      </c>
      <c r="H580" s="79">
        <f>H579+Observaciones!$F579-F580-E580-G580-I579</f>
        <v>7.6149697935810261</v>
      </c>
      <c r="I580" s="79">
        <f>MAX(0,(H580-Constantes!$D$14)*(1-EXP(-Constantes!$D$22)))</f>
        <v>3.9162932321224709E-3</v>
      </c>
      <c r="J580" s="79">
        <f t="shared" si="72"/>
        <v>77.100945193674207</v>
      </c>
      <c r="K580" s="79">
        <f>MAX(0,(J580-Constantes!$D$13)*(1-EXP(-Constantes!$D$23)))</f>
        <v>0.33107811611489601</v>
      </c>
      <c r="L580" s="79">
        <f t="shared" si="73"/>
        <v>0.33499440934701846</v>
      </c>
      <c r="M580" s="79">
        <f>0.0526*F580*Observaciones!$F579^1.218</f>
        <v>0</v>
      </c>
      <c r="N580" s="79">
        <f>M580*Constantes!$D$29</f>
        <v>0</v>
      </c>
      <c r="O580" s="79">
        <f t="shared" si="74"/>
        <v>0</v>
      </c>
      <c r="P580" s="16"/>
      <c r="Q580" s="78">
        <v>574</v>
      </c>
      <c r="R580" s="136">
        <f>ETo!$I579*((1-Constantes!$E$19)*ETo!$K579+ETo!$L579)</f>
        <v>2.8380422110164099</v>
      </c>
      <c r="S580" s="79">
        <f>MIN(R580*Constantes!$E$17,0.8*(V579+Observaciones!$F579-T580-U580-Constantes!$D$14))</f>
        <v>3.5974958880881758E-2</v>
      </c>
      <c r="T580" s="79">
        <f>IF(Observaciones!$F579&gt;0.05*Constantes!$E$18,((Observaciones!$F579-0.05*Constantes!$E$18)^2)/(Observaciones!$F579+0.95*Constantes!$E$18),0)</f>
        <v>0</v>
      </c>
      <c r="U580" s="79">
        <f>MAX(0,V579+Observaciones!$F579-T580-Constantes!$D$13)</f>
        <v>0</v>
      </c>
      <c r="V580" s="79">
        <f>V579+Observaciones!$F579-T580-S580-U580-W579</f>
        <v>7.5074619407623944</v>
      </c>
      <c r="W580" s="79">
        <f>MAX(0,(V580-Constantes!$D$14)*(1-EXP(-Constantes!$D$22)))</f>
        <v>2.5418109571248869E-4</v>
      </c>
      <c r="X580" s="79">
        <f t="shared" si="75"/>
        <v>80.068099354450581</v>
      </c>
      <c r="Y580" s="79">
        <f>MAX(0,(X580-Constantes!$D$13)*(1-EXP(-Constantes!$D$23)))</f>
        <v>0.36031419278208626</v>
      </c>
      <c r="Z580" s="79">
        <f t="shared" si="76"/>
        <v>0.36056837387779878</v>
      </c>
      <c r="AA580" s="79">
        <f>0.0526*T580*Observaciones!$F579^1.218</f>
        <v>0</v>
      </c>
      <c r="AB580" s="79">
        <f>AA580*Constantes!$E$29</f>
        <v>0</v>
      </c>
      <c r="AC580" s="79">
        <f t="shared" si="77"/>
        <v>0</v>
      </c>
      <c r="AD580" s="16"/>
      <c r="AE580" s="78">
        <v>574</v>
      </c>
      <c r="AF580" s="136">
        <f>ETo!$I579*((1-Constantes!$F$19)*ETo!$K579+ETo!$L579)</f>
        <v>2.7992744315737901</v>
      </c>
      <c r="AG580" s="79">
        <f>MIN(AF580*Constantes!$F$17,0.8*(AJ579+Observaciones!$F579-AH580-AI580-Constantes!$D$14))</f>
        <v>0.10410463158835698</v>
      </c>
      <c r="AH580" s="79">
        <f>IF(Observaciones!$F579&gt;0.05*Constantes!$F$18,((Observaciones!$F579-0.05*Constantes!$F$18)^2)/(Observaciones!$F579+0.95*Constantes!$F$18),0)</f>
        <v>0</v>
      </c>
      <c r="AI580" s="79">
        <f>MAX(0,AJ579+Observaciones!$F579-AH580-Constantes!$D$13)</f>
        <v>0</v>
      </c>
      <c r="AJ580" s="79">
        <f>AJ579+Observaciones!$F579-AH580-AG580-AI580-AK579</f>
        <v>7.5215934254873069</v>
      </c>
      <c r="AK580" s="79">
        <f>MAX(0,(AJ580-Constantes!$D$14)*(1-EXP(-Constantes!$D$22)))</f>
        <v>7.3555134318547839E-4</v>
      </c>
      <c r="AL580" s="79">
        <f t="shared" si="78"/>
        <v>80.578384380537827</v>
      </c>
      <c r="AM580" s="79">
        <f>MAX(0,(AL580-Constantes!$D$13)*(1-EXP(-Constantes!$D$23)))</f>
        <v>0.36534215268454795</v>
      </c>
      <c r="AN580" s="79">
        <f t="shared" si="79"/>
        <v>0.36607770402773343</v>
      </c>
      <c r="AO580" s="79">
        <f>0.0526*AH580*Observaciones!$F579^1.218</f>
        <v>0</v>
      </c>
      <c r="AP580" s="79">
        <f>AO580*Constantes!$F$29</f>
        <v>0</v>
      </c>
      <c r="AQ580" s="79">
        <f t="shared" si="80"/>
        <v>0</v>
      </c>
      <c r="AR580" s="16"/>
      <c r="AS580" s="78">
        <v>574</v>
      </c>
      <c r="AT580" s="79">
        <f>0.0526*Observaciones!$F579^2.218</f>
        <v>0</v>
      </c>
      <c r="AU580" s="79">
        <f>IF(Observaciones!$F579&gt;0.05*$AY$7,((Observaciones!$F579-0.05*$AY$7)^2)/(Observaciones!$F579+0.95*$AY$7),0)</f>
        <v>0</v>
      </c>
      <c r="AV580" s="79">
        <f>0.0526*AU580*Observaciones!$F579^1.218</f>
        <v>0</v>
      </c>
      <c r="AW580" s="30"/>
      <c r="AX580" s="30"/>
      <c r="AY580" s="110"/>
      <c r="AZ580" s="41"/>
    </row>
    <row r="581" spans="2:52" s="3" customFormat="1" x14ac:dyDescent="0.3">
      <c r="B581" s="40"/>
      <c r="C581" s="78">
        <v>575</v>
      </c>
      <c r="D581" s="136">
        <f>ETo!$I580*((1-Constantes!$D$19)*ETo!$K580+ETo!$L580)</f>
        <v>2.5954371022785701</v>
      </c>
      <c r="E581" s="79">
        <f>MIN(D581*Constantes!$D$17,0.8*(H580+Observaciones!$F580-F581-G581-Constantes!$D$14))</f>
        <v>9.1975834864820888E-2</v>
      </c>
      <c r="F581" s="79">
        <f>IF(Observaciones!$F580&gt;0.05*Constantes!$D$18,((Observaciones!$F580-0.05*Constantes!$D$18)^2)/(Observaciones!$F580+0.95*Constantes!$D$18),0)</f>
        <v>0</v>
      </c>
      <c r="G581" s="79">
        <f>MAX(0,H580+Observaciones!$F580-F581-Constantes!$D$13)</f>
        <v>0</v>
      </c>
      <c r="H581" s="79">
        <f>H580+Observaciones!$F580-F581-E581-G581-I580</f>
        <v>7.5190776654840832</v>
      </c>
      <c r="I581" s="79">
        <f>MAX(0,(H581-Constantes!$D$14)*(1-EXP(-Constantes!$D$22)))</f>
        <v>6.4985532193163583E-4</v>
      </c>
      <c r="J581" s="79">
        <f t="shared" si="72"/>
        <v>76.769867077559311</v>
      </c>
      <c r="K581" s="79">
        <f>MAX(0,(J581-Constantes!$D$13)*(1-EXP(-Constantes!$D$23)))</f>
        <v>0.32781592458015241</v>
      </c>
      <c r="L581" s="79">
        <f t="shared" si="73"/>
        <v>0.32846577990208403</v>
      </c>
      <c r="M581" s="79">
        <f>0.0526*F581*Observaciones!$F580^1.218</f>
        <v>0</v>
      </c>
      <c r="N581" s="79">
        <f>M581*Constantes!$D$29</f>
        <v>0</v>
      </c>
      <c r="O581" s="79">
        <f t="shared" si="74"/>
        <v>0</v>
      </c>
      <c r="P581" s="16"/>
      <c r="Q581" s="78">
        <v>575</v>
      </c>
      <c r="R581" s="136">
        <f>ETo!$I580*((1-Constantes!$E$19)*ETo!$K580+ETo!$L580)</f>
        <v>2.8692424567002859</v>
      </c>
      <c r="S581" s="79">
        <f>MIN(R581*Constantes!$E$17,0.8*(V580+Observaciones!$F580-T581-U581-Constantes!$D$14))</f>
        <v>5.9695526099154961E-3</v>
      </c>
      <c r="T581" s="79">
        <f>IF(Observaciones!$F580&gt;0.05*Constantes!$E$18,((Observaciones!$F580-0.05*Constantes!$E$18)^2)/(Observaciones!$F580+0.95*Constantes!$E$18),0)</f>
        <v>0</v>
      </c>
      <c r="U581" s="79">
        <f>MAX(0,V580+Observaciones!$F580-T581-Constantes!$D$13)</f>
        <v>0</v>
      </c>
      <c r="V581" s="79">
        <f>V580+Observaciones!$F580-T581-S581-U581-W580</f>
        <v>7.5012382070567662</v>
      </c>
      <c r="W581" s="79">
        <f>MAX(0,(V581-Constantes!$D$14)*(1-EXP(-Constantes!$D$22)))</f>
        <v>4.2177877904620554E-5</v>
      </c>
      <c r="X581" s="79">
        <f t="shared" si="75"/>
        <v>79.707785161668497</v>
      </c>
      <c r="Y581" s="79">
        <f>MAX(0,(X581-Constantes!$D$13)*(1-EXP(-Constantes!$D$23)))</f>
        <v>0.35676393122044991</v>
      </c>
      <c r="Z581" s="79">
        <f t="shared" si="76"/>
        <v>0.35680610909835453</v>
      </c>
      <c r="AA581" s="79">
        <f>0.0526*T581*Observaciones!$F580^1.218</f>
        <v>0</v>
      </c>
      <c r="AB581" s="79">
        <f>AA581*Constantes!$E$29</f>
        <v>0</v>
      </c>
      <c r="AC581" s="79">
        <f t="shared" si="77"/>
        <v>0</v>
      </c>
      <c r="AD581" s="16"/>
      <c r="AE581" s="78">
        <v>575</v>
      </c>
      <c r="AF581" s="136">
        <f>ETo!$I580*((1-Constantes!$F$19)*ETo!$K580+ETo!$L580)</f>
        <v>2.8301274060686121</v>
      </c>
      <c r="AG581" s="79">
        <f>MIN(AF581*Constantes!$F$17,0.8*(AJ580+Observaciones!$F580-AH581-AI581-Constantes!$D$14))</f>
        <v>1.7274740389845535E-2</v>
      </c>
      <c r="AH581" s="79">
        <f>IF(Observaciones!$F580&gt;0.05*Constantes!$F$18,((Observaciones!$F580-0.05*Constantes!$F$18)^2)/(Observaciones!$F580+0.95*Constantes!$F$18),0)</f>
        <v>0</v>
      </c>
      <c r="AI581" s="79">
        <f>MAX(0,AJ580+Observaciones!$F580-AH581-Constantes!$D$13)</f>
        <v>0</v>
      </c>
      <c r="AJ581" s="79">
        <f>AJ580+Observaciones!$F580-AH581-AG581-AI581-AK580</f>
        <v>7.503583133754276</v>
      </c>
      <c r="AK581" s="79">
        <f>MAX(0,(AJ581-Constantes!$D$14)*(1-EXP(-Constantes!$D$22)))</f>
        <v>1.2205468962394048E-4</v>
      </c>
      <c r="AL581" s="79">
        <f t="shared" si="78"/>
        <v>80.213042227853279</v>
      </c>
      <c r="AM581" s="79">
        <f>MAX(0,(AL581-Constantes!$D$13)*(1-EXP(-Constantes!$D$23)))</f>
        <v>0.36174234943642586</v>
      </c>
      <c r="AN581" s="79">
        <f t="shared" si="79"/>
        <v>0.36186440412604981</v>
      </c>
      <c r="AO581" s="79">
        <f>0.0526*AH581*Observaciones!$F580^1.218</f>
        <v>0</v>
      </c>
      <c r="AP581" s="79">
        <f>AO581*Constantes!$F$29</f>
        <v>0</v>
      </c>
      <c r="AQ581" s="79">
        <f t="shared" si="80"/>
        <v>0</v>
      </c>
      <c r="AR581" s="16"/>
      <c r="AS581" s="78">
        <v>575</v>
      </c>
      <c r="AT581" s="79">
        <f>0.0526*Observaciones!$F580^2.218</f>
        <v>0</v>
      </c>
      <c r="AU581" s="79">
        <f>IF(Observaciones!$F580&gt;0.05*$AY$7,((Observaciones!$F580-0.05*$AY$7)^2)/(Observaciones!$F580+0.95*$AY$7),0)</f>
        <v>0</v>
      </c>
      <c r="AV581" s="79">
        <f>0.0526*AU581*Observaciones!$F580^1.218</f>
        <v>0</v>
      </c>
      <c r="AW581" s="30"/>
      <c r="AX581" s="30"/>
      <c r="AY581" s="110"/>
      <c r="AZ581" s="41"/>
    </row>
    <row r="582" spans="2:52" s="3" customFormat="1" x14ac:dyDescent="0.3">
      <c r="B582" s="40"/>
      <c r="C582" s="78">
        <v>576</v>
      </c>
      <c r="D582" s="136">
        <f>ETo!$I581*((1-Constantes!$D$19)*ETo!$K581+ETo!$L581)</f>
        <v>2.7578914624983084</v>
      </c>
      <c r="E582" s="79">
        <f>MIN(D582*Constantes!$D$17,0.8*(H581+Observaciones!$F581-F582-G582-Constantes!$D$14))</f>
        <v>1.5262132387266548E-2</v>
      </c>
      <c r="F582" s="79">
        <f>IF(Observaciones!$F581&gt;0.05*Constantes!$D$18,((Observaciones!$F581-0.05*Constantes!$D$18)^2)/(Observaciones!$F581+0.95*Constantes!$D$18),0)</f>
        <v>0</v>
      </c>
      <c r="G582" s="79">
        <f>MAX(0,H581+Observaciones!$F581-F582-Constantes!$D$13)</f>
        <v>0</v>
      </c>
      <c r="H582" s="79">
        <f>H581+Observaciones!$F581-F582-E582-G582-I581</f>
        <v>7.5031656777748852</v>
      </c>
      <c r="I582" s="79">
        <f>MAX(0,(H582-Constantes!$D$14)*(1-EXP(-Constantes!$D$22)))</f>
        <v>1.0783460645361577E-4</v>
      </c>
      <c r="J582" s="79">
        <f t="shared" si="72"/>
        <v>76.442051152979161</v>
      </c>
      <c r="K582" s="79">
        <f>MAX(0,(J582-Constantes!$D$13)*(1-EXP(-Constantes!$D$23)))</f>
        <v>0.32458587619559409</v>
      </c>
      <c r="L582" s="79">
        <f t="shared" si="73"/>
        <v>0.32469371080204773</v>
      </c>
      <c r="M582" s="79">
        <f>0.0526*F582*Observaciones!$F581^1.218</f>
        <v>0</v>
      </c>
      <c r="N582" s="79">
        <f>M582*Constantes!$D$29</f>
        <v>0</v>
      </c>
      <c r="O582" s="79">
        <f t="shared" si="74"/>
        <v>0</v>
      </c>
      <c r="P582" s="16"/>
      <c r="Q582" s="78">
        <v>576</v>
      </c>
      <c r="R582" s="136">
        <f>ETo!$I581*((1-Constantes!$E$19)*ETo!$K581+ETo!$L581)</f>
        <v>3.0467897851871952</v>
      </c>
      <c r="S582" s="79">
        <f>MIN(R582*Constantes!$E$17,0.8*(V581+Observaciones!$F581-T582-U582-Constantes!$D$14))</f>
        <v>9.9056564541299963E-4</v>
      </c>
      <c r="T582" s="79">
        <f>IF(Observaciones!$F581&gt;0.05*Constantes!$E$18,((Observaciones!$F581-0.05*Constantes!$E$18)^2)/(Observaciones!$F581+0.95*Constantes!$E$18),0)</f>
        <v>0</v>
      </c>
      <c r="U582" s="79">
        <f>MAX(0,V581+Observaciones!$F581-T582-Constantes!$D$13)</f>
        <v>0</v>
      </c>
      <c r="V582" s="79">
        <f>V581+Observaciones!$F581-T582-S582-U582-W581</f>
        <v>7.5002054635334483</v>
      </c>
      <c r="W582" s="79">
        <f>MAX(0,(V582-Constantes!$D$14)*(1-EXP(-Constantes!$D$22)))</f>
        <v>6.9988422213219559E-6</v>
      </c>
      <c r="X582" s="79">
        <f t="shared" si="75"/>
        <v>79.35102123044804</v>
      </c>
      <c r="Y582" s="79">
        <f>MAX(0,(X582-Constantes!$D$13)*(1-EXP(-Constantes!$D$23)))</f>
        <v>0.35324865123158666</v>
      </c>
      <c r="Z582" s="79">
        <f t="shared" si="76"/>
        <v>0.35325565007380799</v>
      </c>
      <c r="AA582" s="79">
        <f>0.0526*T582*Observaciones!$F581^1.218</f>
        <v>0</v>
      </c>
      <c r="AB582" s="79">
        <f>AA582*Constantes!$E$29</f>
        <v>0</v>
      </c>
      <c r="AC582" s="79">
        <f t="shared" si="77"/>
        <v>0</v>
      </c>
      <c r="AD582" s="16"/>
      <c r="AE582" s="78">
        <v>576</v>
      </c>
      <c r="AF582" s="136">
        <f>ETo!$I581*((1-Constantes!$F$19)*ETo!$K581+ETo!$L581)</f>
        <v>3.0055185962316404</v>
      </c>
      <c r="AG582" s="79">
        <f>MIN(AF582*Constantes!$F$17,0.8*(AJ581+Observaciones!$F581-AH582-AI582-Constantes!$D$14))</f>
        <v>2.8665070034207931E-3</v>
      </c>
      <c r="AH582" s="79">
        <f>IF(Observaciones!$F581&gt;0.05*Constantes!$F$18,((Observaciones!$F581-0.05*Constantes!$F$18)^2)/(Observaciones!$F581+0.95*Constantes!$F$18),0)</f>
        <v>0</v>
      </c>
      <c r="AI582" s="79">
        <f>MAX(0,AJ581+Observaciones!$F581-AH582-Constantes!$D$13)</f>
        <v>0</v>
      </c>
      <c r="AJ582" s="79">
        <f>AJ581+Observaciones!$F581-AH582-AG582-AI582-AK581</f>
        <v>7.5005945720612317</v>
      </c>
      <c r="AK582" s="79">
        <f>MAX(0,(AJ582-Constantes!$D$14)*(1-EXP(-Constantes!$D$22)))</f>
        <v>2.0253307124273253E-5</v>
      </c>
      <c r="AL582" s="79">
        <f t="shared" si="78"/>
        <v>79.851299878416853</v>
      </c>
      <c r="AM582" s="79">
        <f>MAX(0,(AL582-Constantes!$D$13)*(1-EXP(-Constantes!$D$23)))</f>
        <v>0.35817801590711384</v>
      </c>
      <c r="AN582" s="79">
        <f t="shared" si="79"/>
        <v>0.35819826921423814</v>
      </c>
      <c r="AO582" s="79">
        <f>0.0526*AH582*Observaciones!$F581^1.218</f>
        <v>0</v>
      </c>
      <c r="AP582" s="79">
        <f>AO582*Constantes!$F$29</f>
        <v>0</v>
      </c>
      <c r="AQ582" s="79">
        <f t="shared" si="80"/>
        <v>0</v>
      </c>
      <c r="AR582" s="16"/>
      <c r="AS582" s="78">
        <v>576</v>
      </c>
      <c r="AT582" s="79">
        <f>0.0526*Observaciones!$F581^2.218</f>
        <v>0</v>
      </c>
      <c r="AU582" s="79">
        <f>IF(Observaciones!$F581&gt;0.05*$AY$7,((Observaciones!$F581-0.05*$AY$7)^2)/(Observaciones!$F581+0.95*$AY$7),0)</f>
        <v>0</v>
      </c>
      <c r="AV582" s="79">
        <f>0.0526*AU582*Observaciones!$F581^1.218</f>
        <v>0</v>
      </c>
      <c r="AW582" s="30"/>
      <c r="AX582" s="30"/>
      <c r="AY582" s="110"/>
      <c r="AZ582" s="41"/>
    </row>
    <row r="583" spans="2:52" s="3" customFormat="1" x14ac:dyDescent="0.3">
      <c r="B583" s="40"/>
      <c r="C583" s="78">
        <v>577</v>
      </c>
      <c r="D583" s="136">
        <f>ETo!$I582*((1-Constantes!$D$19)*ETo!$K582+ETo!$L582)</f>
        <v>2.6573312268542333</v>
      </c>
      <c r="E583" s="79">
        <f>MIN(D583*Constantes!$D$17,0.8*(H582+Observaciones!$F582-F583-G583-Constantes!$D$14))</f>
        <v>2.5325422199081516E-3</v>
      </c>
      <c r="F583" s="79">
        <f>IF(Observaciones!$F582&gt;0.05*Constantes!$D$18,((Observaciones!$F582-0.05*Constantes!$D$18)^2)/(Observaciones!$F582+0.95*Constantes!$D$18),0)</f>
        <v>0</v>
      </c>
      <c r="G583" s="79">
        <f>MAX(0,H582+Observaciones!$F582-F583-Constantes!$D$13)</f>
        <v>0</v>
      </c>
      <c r="H583" s="79">
        <f>H582+Observaciones!$F582-F583-E583-G583-I582</f>
        <v>7.5005253009485227</v>
      </c>
      <c r="I583" s="79">
        <f>MAX(0,(H583-Constantes!$D$14)*(1-EXP(-Constantes!$D$22)))</f>
        <v>1.7893678725942355E-5</v>
      </c>
      <c r="J583" s="79">
        <f t="shared" si="72"/>
        <v>76.117465276783562</v>
      </c>
      <c r="K583" s="79">
        <f>MAX(0,(J583-Constantes!$D$13)*(1-EXP(-Constantes!$D$23)))</f>
        <v>0.32138765424710636</v>
      </c>
      <c r="L583" s="79">
        <f t="shared" si="73"/>
        <v>0.32140554792583231</v>
      </c>
      <c r="M583" s="79">
        <f>0.0526*F583*Observaciones!$F582^1.218</f>
        <v>0</v>
      </c>
      <c r="N583" s="79">
        <f>M583*Constantes!$D$29</f>
        <v>0</v>
      </c>
      <c r="O583" s="79">
        <f t="shared" si="74"/>
        <v>0</v>
      </c>
      <c r="P583" s="16"/>
      <c r="Q583" s="78">
        <v>577</v>
      </c>
      <c r="R583" s="136">
        <f>ETo!$I582*((1-Constantes!$E$19)*ETo!$K582+ETo!$L582)</f>
        <v>2.9363539256656579</v>
      </c>
      <c r="S583" s="79">
        <f>MIN(R583*Constantes!$E$17,0.8*(V582+Observaciones!$F582-T583-U583-Constantes!$D$14))</f>
        <v>1.6437082675864191E-4</v>
      </c>
      <c r="T583" s="79">
        <f>IF(Observaciones!$F582&gt;0.05*Constantes!$E$18,((Observaciones!$F582-0.05*Constantes!$E$18)^2)/(Observaciones!$F582+0.95*Constantes!$E$18),0)</f>
        <v>0</v>
      </c>
      <c r="U583" s="79">
        <f>MAX(0,V582+Observaciones!$F582-T583-Constantes!$D$13)</f>
        <v>0</v>
      </c>
      <c r="V583" s="79">
        <f>V582+Observaciones!$F582-T583-S583-U583-W582</f>
        <v>7.5000340938644685</v>
      </c>
      <c r="W583" s="79">
        <f>MAX(0,(V583-Constantes!$D$14)*(1-EXP(-Constantes!$D$22)))</f>
        <v>1.1613621849362046E-6</v>
      </c>
      <c r="X583" s="79">
        <f t="shared" si="75"/>
        <v>78.997772579216459</v>
      </c>
      <c r="Y583" s="79">
        <f>MAX(0,(X583-Constantes!$D$13)*(1-EXP(-Constantes!$D$23)))</f>
        <v>0.34976800813372827</v>
      </c>
      <c r="Z583" s="79">
        <f t="shared" si="76"/>
        <v>0.34976916949591319</v>
      </c>
      <c r="AA583" s="79">
        <f>0.0526*T583*Observaciones!$F582^1.218</f>
        <v>0</v>
      </c>
      <c r="AB583" s="79">
        <f>AA583*Constantes!$E$29</f>
        <v>0</v>
      </c>
      <c r="AC583" s="79">
        <f t="shared" si="77"/>
        <v>0</v>
      </c>
      <c r="AD583" s="16"/>
      <c r="AE583" s="78">
        <v>577</v>
      </c>
      <c r="AF583" s="136">
        <f>ETo!$I582*((1-Constantes!$F$19)*ETo!$K582+ETo!$L582)</f>
        <v>2.8964935401211682</v>
      </c>
      <c r="AG583" s="79">
        <f>MIN(AF583*Constantes!$F$17,0.8*(AJ582+Observaciones!$F582-AH583-AI583-Constantes!$D$14))</f>
        <v>4.7565764898536148E-4</v>
      </c>
      <c r="AH583" s="79">
        <f>IF(Observaciones!$F582&gt;0.05*Constantes!$F$18,((Observaciones!$F582-0.05*Constantes!$F$18)^2)/(Observaciones!$F582+0.95*Constantes!$F$18),0)</f>
        <v>0</v>
      </c>
      <c r="AI583" s="79">
        <f>MAX(0,AJ582+Observaciones!$F582-AH583-Constantes!$D$13)</f>
        <v>0</v>
      </c>
      <c r="AJ583" s="79">
        <f>AJ582+Observaciones!$F582-AH583-AG583-AI583-AK582</f>
        <v>7.5000986611051221</v>
      </c>
      <c r="AK583" s="79">
        <f>MAX(0,(AJ583-Constantes!$D$14)*(1-EXP(-Constantes!$D$22)))</f>
        <v>3.3607594327915733E-6</v>
      </c>
      <c r="AL583" s="79">
        <f t="shared" si="78"/>
        <v>79.493121862509739</v>
      </c>
      <c r="AM583" s="79">
        <f>MAX(0,(AL583-Constantes!$D$13)*(1-EXP(-Constantes!$D$23)))</f>
        <v>0.35464880260502424</v>
      </c>
      <c r="AN583" s="79">
        <f t="shared" si="79"/>
        <v>0.35465216336445704</v>
      </c>
      <c r="AO583" s="79">
        <f>0.0526*AH583*Observaciones!$F582^1.218</f>
        <v>0</v>
      </c>
      <c r="AP583" s="79">
        <f>AO583*Constantes!$F$29</f>
        <v>0</v>
      </c>
      <c r="AQ583" s="79">
        <f t="shared" si="80"/>
        <v>0</v>
      </c>
      <c r="AR583" s="16"/>
      <c r="AS583" s="78">
        <v>577</v>
      </c>
      <c r="AT583" s="79">
        <f>0.0526*Observaciones!$F582^2.218</f>
        <v>0</v>
      </c>
      <c r="AU583" s="79">
        <f>IF(Observaciones!$F582&gt;0.05*$AY$7,((Observaciones!$F582-0.05*$AY$7)^2)/(Observaciones!$F582+0.95*$AY$7),0)</f>
        <v>0</v>
      </c>
      <c r="AV583" s="79">
        <f>0.0526*AU583*Observaciones!$F582^1.218</f>
        <v>0</v>
      </c>
      <c r="AW583" s="30"/>
      <c r="AX583" s="30"/>
      <c r="AY583" s="110"/>
      <c r="AZ583" s="41"/>
    </row>
    <row r="584" spans="2:52" s="3" customFormat="1" x14ac:dyDescent="0.3">
      <c r="B584" s="40"/>
      <c r="C584" s="78">
        <v>578</v>
      </c>
      <c r="D584" s="136">
        <f>ETo!$I583*((1-Constantes!$D$19)*ETo!$K583+ETo!$L583)</f>
        <v>2.8003583972041515</v>
      </c>
      <c r="E584" s="79">
        <f>MIN(D584*Constantes!$D$17,0.8*(H583+Observaciones!$F583-F584-G584-Constantes!$D$14))</f>
        <v>4.2024075881812455E-4</v>
      </c>
      <c r="F584" s="79">
        <f>IF(Observaciones!$F583&gt;0.05*Constantes!$D$18,((Observaciones!$F583-0.05*Constantes!$D$18)^2)/(Observaciones!$F583+0.95*Constantes!$D$18),0)</f>
        <v>0</v>
      </c>
      <c r="G584" s="79">
        <f>MAX(0,H583+Observaciones!$F583-F584-Constantes!$D$13)</f>
        <v>0</v>
      </c>
      <c r="H584" s="79">
        <f>H583+Observaciones!$F583-F584-E584-G584-I583</f>
        <v>7.5000871665109781</v>
      </c>
      <c r="I584" s="79">
        <f>MAX(0,(H584-Constantes!$D$14)*(1-EXP(-Constantes!$D$22)))</f>
        <v>2.9692113587256427E-6</v>
      </c>
      <c r="J584" s="79">
        <f t="shared" ref="J584:J647" si="81">J583+G584-K583</f>
        <v>75.796077622536458</v>
      </c>
      <c r="K584" s="79">
        <f>MAX(0,(J584-Constantes!$D$13)*(1-EXP(-Constantes!$D$23)))</f>
        <v>0.31822094514123428</v>
      </c>
      <c r="L584" s="79">
        <f t="shared" ref="L584:L647" si="82">F584+I584+K584</f>
        <v>0.31822391435259301</v>
      </c>
      <c r="M584" s="79">
        <f>0.0526*F584*Observaciones!$F583^1.218</f>
        <v>0</v>
      </c>
      <c r="N584" s="79">
        <f>M584*Constantes!$D$29</f>
        <v>0</v>
      </c>
      <c r="O584" s="79">
        <f t="shared" ref="O584:O647" si="83">N584*1000000/(L584/1000*10000)</f>
        <v>0</v>
      </c>
      <c r="P584" s="16"/>
      <c r="Q584" s="78">
        <v>578</v>
      </c>
      <c r="R584" s="136">
        <f>ETo!$I583*((1-Constantes!$E$19)*ETo!$K583+ETo!$L583)</f>
        <v>3.0924303351045674</v>
      </c>
      <c r="S584" s="79">
        <f>MIN(R584*Constantes!$E$17,0.8*(V583+Observaciones!$F583-T584-U584-Constantes!$D$14))</f>
        <v>2.7275091574807676E-5</v>
      </c>
      <c r="T584" s="79">
        <f>IF(Observaciones!$F583&gt;0.05*Constantes!$E$18,((Observaciones!$F583-0.05*Constantes!$E$18)^2)/(Observaciones!$F583+0.95*Constantes!$E$18),0)</f>
        <v>0</v>
      </c>
      <c r="U584" s="79">
        <f>MAX(0,V583+Observaciones!$F583-T584-Constantes!$D$13)</f>
        <v>0</v>
      </c>
      <c r="V584" s="79">
        <f>V583+Observaciones!$F583-T584-S584-U584-W583</f>
        <v>7.5000056574107088</v>
      </c>
      <c r="W584" s="79">
        <f>MAX(0,(V584-Constantes!$D$14)*(1-EXP(-Constantes!$D$22)))</f>
        <v>1.9271217752136569E-7</v>
      </c>
      <c r="X584" s="79">
        <f t="shared" ref="X584:X647" si="84">X583+U584-Y583</f>
        <v>78.648004571082737</v>
      </c>
      <c r="Y584" s="79">
        <f>MAX(0,(X584-Constantes!$D$13)*(1-EXP(-Constantes!$D$23)))</f>
        <v>0.34632166064133768</v>
      </c>
      <c r="Z584" s="79">
        <f t="shared" ref="Z584:Z647" si="85">T584+W584+Y584</f>
        <v>0.34632185335351517</v>
      </c>
      <c r="AA584" s="79">
        <f>0.0526*T584*Observaciones!$F583^1.218</f>
        <v>0</v>
      </c>
      <c r="AB584" s="79">
        <f>AA584*Constantes!$E$29</f>
        <v>0</v>
      </c>
      <c r="AC584" s="79">
        <f t="shared" ref="AC584:AC647" si="86">AB584*1000000/(Z584/1000*10000)</f>
        <v>0</v>
      </c>
      <c r="AD584" s="16"/>
      <c r="AE584" s="78">
        <v>578</v>
      </c>
      <c r="AF584" s="136">
        <f>ETo!$I583*((1-Constantes!$F$19)*ETo!$K583+ETo!$L583)</f>
        <v>3.050705772547365</v>
      </c>
      <c r="AG584" s="79">
        <f>MIN(AF584*Constantes!$F$17,0.8*(AJ583+Observaciones!$F583-AH584-AI584-Constantes!$D$14))</f>
        <v>7.8928884097706489E-5</v>
      </c>
      <c r="AH584" s="79">
        <f>IF(Observaciones!$F583&gt;0.05*Constantes!$F$18,((Observaciones!$F583-0.05*Constantes!$F$18)^2)/(Observaciones!$F583+0.95*Constantes!$F$18),0)</f>
        <v>0</v>
      </c>
      <c r="AI584" s="79">
        <f>MAX(0,AJ583+Observaciones!$F583-AH584-Constantes!$D$13)</f>
        <v>0</v>
      </c>
      <c r="AJ584" s="79">
        <f>AJ583+Observaciones!$F583-AH584-AG584-AI584-AK583</f>
        <v>7.5000163714615917</v>
      </c>
      <c r="AK584" s="79">
        <f>MAX(0,(AJ584-Constantes!$D$14)*(1-EXP(-Constantes!$D$22)))</f>
        <v>5.5767208268002063E-7</v>
      </c>
      <c r="AL584" s="79">
        <f t="shared" ref="AL584:AL647" si="87">AL583+AI584-AM583</f>
        <v>79.138473059904712</v>
      </c>
      <c r="AM584" s="79">
        <f>MAX(0,(AL584-Constantes!$D$13)*(1-EXP(-Constantes!$D$23)))</f>
        <v>0.3511543634821932</v>
      </c>
      <c r="AN584" s="79">
        <f t="shared" ref="AN584:AN647" si="88">AH584+AK584+AM584</f>
        <v>0.35115492115427588</v>
      </c>
      <c r="AO584" s="79">
        <f>0.0526*AH584*Observaciones!$F583^1.218</f>
        <v>0</v>
      </c>
      <c r="AP584" s="79">
        <f>AO584*Constantes!$F$29</f>
        <v>0</v>
      </c>
      <c r="AQ584" s="79">
        <f t="shared" ref="AQ584:AQ647" si="89">AP584*1000000/(AN584/1000*10000)</f>
        <v>0</v>
      </c>
      <c r="AR584" s="16"/>
      <c r="AS584" s="78">
        <v>578</v>
      </c>
      <c r="AT584" s="79">
        <f>0.0526*Observaciones!$F583^2.218</f>
        <v>0</v>
      </c>
      <c r="AU584" s="79">
        <f>IF(Observaciones!$F583&gt;0.05*$AY$7,((Observaciones!$F583-0.05*$AY$7)^2)/(Observaciones!$F583+0.95*$AY$7),0)</f>
        <v>0</v>
      </c>
      <c r="AV584" s="79">
        <f>0.0526*AU584*Observaciones!$F583^1.218</f>
        <v>0</v>
      </c>
      <c r="AW584" s="30"/>
      <c r="AX584" s="30"/>
      <c r="AY584" s="110"/>
      <c r="AZ584" s="41"/>
    </row>
    <row r="585" spans="2:52" s="3" customFormat="1" x14ac:dyDescent="0.3">
      <c r="B585" s="40"/>
      <c r="C585" s="78">
        <v>579</v>
      </c>
      <c r="D585" s="136">
        <f>ETo!$I584*((1-Constantes!$D$19)*ETo!$K584+ETo!$L584)</f>
        <v>2.7808110851974344</v>
      </c>
      <c r="E585" s="79">
        <f>MIN(D585*Constantes!$D$17,0.8*(H584+Observaciones!$F584-F585-G585-Constantes!$D$14))</f>
        <v>0.32006973320878274</v>
      </c>
      <c r="F585" s="79">
        <f>IF(Observaciones!$F584&gt;0.05*Constantes!$D$18,((Observaciones!$F584-0.05*Constantes!$D$18)^2)/(Observaciones!$F584+0.95*Constantes!$D$18),0)</f>
        <v>0</v>
      </c>
      <c r="G585" s="79">
        <f>MAX(0,H584+Observaciones!$F584-F585-Constantes!$D$13)</f>
        <v>0</v>
      </c>
      <c r="H585" s="79">
        <f>H584+Observaciones!$F584-F585-E585-G585-I584</f>
        <v>7.5800144640908371</v>
      </c>
      <c r="I585" s="79">
        <f>MAX(0,(H585-Constantes!$D$14)*(1-EXP(-Constantes!$D$22)))</f>
        <v>2.7255863860450287E-3</v>
      </c>
      <c r="J585" s="79">
        <f t="shared" si="81"/>
        <v>75.477856677395224</v>
      </c>
      <c r="K585" s="79">
        <f>MAX(0,(J585-Constantes!$D$13)*(1-EXP(-Constantes!$D$23)))</f>
        <v>0.3150854383744337</v>
      </c>
      <c r="L585" s="79">
        <f t="shared" si="82"/>
        <v>0.31781102476047873</v>
      </c>
      <c r="M585" s="79">
        <f>0.0526*F585*Observaciones!$F584^1.218</f>
        <v>0</v>
      </c>
      <c r="N585" s="79">
        <f>M585*Constantes!$D$29</f>
        <v>0</v>
      </c>
      <c r="O585" s="79">
        <f t="shared" si="83"/>
        <v>0</v>
      </c>
      <c r="P585" s="16"/>
      <c r="Q585" s="78">
        <v>579</v>
      </c>
      <c r="R585" s="136">
        <f>ETo!$I584*((1-Constantes!$E$19)*ETo!$K584+ETo!$L584)</f>
        <v>3.0707306210592265</v>
      </c>
      <c r="S585" s="79">
        <f>MIN(R585*Constantes!$E$17,0.8*(V584+Observaciones!$F584-T585-U585-Constantes!$D$14))</f>
        <v>0.32000452592856732</v>
      </c>
      <c r="T585" s="79">
        <f>IF(Observaciones!$F584&gt;0.05*Constantes!$E$18,((Observaciones!$F584-0.05*Constantes!$E$18)^2)/(Observaciones!$F584+0.95*Constantes!$E$18),0)</f>
        <v>0</v>
      </c>
      <c r="U585" s="79">
        <f>MAX(0,V584+Observaciones!$F584-T585-Constantes!$D$13)</f>
        <v>0</v>
      </c>
      <c r="V585" s="79">
        <f>V584+Observaciones!$F584-T585-S585-U585-W584</f>
        <v>7.5800009387699641</v>
      </c>
      <c r="W585" s="79">
        <f>MAX(0,(V585-Constantes!$D$14)*(1-EXP(-Constantes!$D$22)))</f>
        <v>2.7251256639636229E-3</v>
      </c>
      <c r="X585" s="79">
        <f t="shared" si="84"/>
        <v>78.3016829104414</v>
      </c>
      <c r="Y585" s="79">
        <f>MAX(0,(X585-Constantes!$D$13)*(1-EXP(-Constantes!$D$23)))</f>
        <v>0.34290927083164563</v>
      </c>
      <c r="Z585" s="79">
        <f t="shared" si="85"/>
        <v>0.34563439649560923</v>
      </c>
      <c r="AA585" s="79">
        <f>0.0526*T585*Observaciones!$F584^1.218</f>
        <v>0</v>
      </c>
      <c r="AB585" s="79">
        <f>AA585*Constantes!$E$29</f>
        <v>0</v>
      </c>
      <c r="AC585" s="79">
        <f t="shared" si="86"/>
        <v>0</v>
      </c>
      <c r="AD585" s="16"/>
      <c r="AE585" s="78">
        <v>579</v>
      </c>
      <c r="AF585" s="136">
        <f>ETo!$I584*((1-Constantes!$F$19)*ETo!$K584+ETo!$L584)</f>
        <v>3.0293135445075419</v>
      </c>
      <c r="AG585" s="79">
        <f>MIN(AF585*Constantes!$F$17,0.8*(AJ584+Observaciones!$F584-AH585-AI585-Constantes!$D$14))</f>
        <v>0.32001309716927367</v>
      </c>
      <c r="AH585" s="79">
        <f>IF(Observaciones!$F584&gt;0.05*Constantes!$F$18,((Observaciones!$F584-0.05*Constantes!$F$18)^2)/(Observaciones!$F584+0.95*Constantes!$F$18),0)</f>
        <v>0</v>
      </c>
      <c r="AI585" s="79">
        <f>MAX(0,AJ584+Observaciones!$F584-AH585-Constantes!$D$13)</f>
        <v>0</v>
      </c>
      <c r="AJ585" s="79">
        <f>AJ584+Observaciones!$F584-AH585-AG585-AI585-AK584</f>
        <v>7.5800027166202355</v>
      </c>
      <c r="AK585" s="79">
        <f>MAX(0,(AJ585-Constantes!$D$14)*(1-EXP(-Constantes!$D$22)))</f>
        <v>2.7251862240704901E-3</v>
      </c>
      <c r="AL585" s="79">
        <f t="shared" si="87"/>
        <v>78.787318696422517</v>
      </c>
      <c r="AM585" s="79">
        <f>MAX(0,(AL585-Constantes!$D$13)*(1-EXP(-Constantes!$D$23)))</f>
        <v>0.34769435590035003</v>
      </c>
      <c r="AN585" s="79">
        <f t="shared" si="88"/>
        <v>0.3504195421244205</v>
      </c>
      <c r="AO585" s="79">
        <f>0.0526*AH585*Observaciones!$F584^1.218</f>
        <v>0</v>
      </c>
      <c r="AP585" s="79">
        <f>AO585*Constantes!$F$29</f>
        <v>0</v>
      </c>
      <c r="AQ585" s="79">
        <f t="shared" si="89"/>
        <v>0</v>
      </c>
      <c r="AR585" s="16"/>
      <c r="AS585" s="78">
        <v>579</v>
      </c>
      <c r="AT585" s="79">
        <f>0.0526*Observaciones!$F584^2.218</f>
        <v>6.8921513346888582E-3</v>
      </c>
      <c r="AU585" s="79">
        <f>IF(Observaciones!$F584&gt;0.05*$AY$7,((Observaciones!$F584-0.05*$AY$7)^2)/(Observaciones!$F584+0.95*$AY$7),0)</f>
        <v>0</v>
      </c>
      <c r="AV585" s="79">
        <f>0.0526*AU585*Observaciones!$F584^1.218</f>
        <v>0</v>
      </c>
      <c r="AW585" s="30"/>
      <c r="AX585" s="30"/>
      <c r="AY585" s="110"/>
      <c r="AZ585" s="41"/>
    </row>
    <row r="586" spans="2:52" s="3" customFormat="1" x14ac:dyDescent="0.3">
      <c r="B586" s="40"/>
      <c r="C586" s="78">
        <v>580</v>
      </c>
      <c r="D586" s="136">
        <f>ETo!$I585*((1-Constantes!$D$19)*ETo!$K585+ETo!$L585)</f>
        <v>2.7961765964812493</v>
      </c>
      <c r="E586" s="79">
        <f>MIN(D586*Constantes!$D$17,0.8*(H585+Observaciones!$F585-F586-G586-Constantes!$D$14))</f>
        <v>6.4011571272669696E-2</v>
      </c>
      <c r="F586" s="79">
        <f>IF(Observaciones!$F585&gt;0.05*Constantes!$D$18,((Observaciones!$F585-0.05*Constantes!$D$18)^2)/(Observaciones!$F585+0.95*Constantes!$D$18),0)</f>
        <v>0</v>
      </c>
      <c r="G586" s="79">
        <f>MAX(0,H585+Observaciones!$F585-F586-Constantes!$D$13)</f>
        <v>0</v>
      </c>
      <c r="H586" s="79">
        <f>H585+Observaciones!$F585-F586-E586-G586-I585</f>
        <v>7.5132773064321219</v>
      </c>
      <c r="I586" s="79">
        <f>MAX(0,(H586-Constantes!$D$14)*(1-EXP(-Constantes!$D$22)))</f>
        <v>4.5227379906783165E-4</v>
      </c>
      <c r="J586" s="79">
        <f t="shared" si="81"/>
        <v>75.162771239020785</v>
      </c>
      <c r="K586" s="79">
        <f>MAX(0,(J586-Constantes!$D$13)*(1-EXP(-Constantes!$D$23)))</f>
        <v>0.31198082650262587</v>
      </c>
      <c r="L586" s="79">
        <f t="shared" si="82"/>
        <v>0.31243310030169369</v>
      </c>
      <c r="M586" s="79">
        <f>0.0526*F586*Observaciones!$F585^1.218</f>
        <v>0</v>
      </c>
      <c r="N586" s="79">
        <f>M586*Constantes!$D$29</f>
        <v>0</v>
      </c>
      <c r="O586" s="79">
        <f t="shared" si="83"/>
        <v>0</v>
      </c>
      <c r="P586" s="16"/>
      <c r="Q586" s="78">
        <v>580</v>
      </c>
      <c r="R586" s="136">
        <f>ETo!$I585*((1-Constantes!$E$19)*ETo!$K585+ETo!$L585)</f>
        <v>3.0871378619216046</v>
      </c>
      <c r="S586" s="79">
        <f>MIN(R586*Constantes!$E$17,0.8*(V585+Observaciones!$F585-T586-U586-Constantes!$D$14))</f>
        <v>6.4000751015971247E-2</v>
      </c>
      <c r="T586" s="79">
        <f>IF(Observaciones!$F585&gt;0.05*Constantes!$E$18,((Observaciones!$F585-0.05*Constantes!$E$18)^2)/(Observaciones!$F585+0.95*Constantes!$E$18),0)</f>
        <v>0</v>
      </c>
      <c r="U586" s="79">
        <f>MAX(0,V585+Observaciones!$F585-T586-Constantes!$D$13)</f>
        <v>0</v>
      </c>
      <c r="V586" s="79">
        <f>V585+Observaciones!$F585-T586-S586-U586-W585</f>
        <v>7.5132750620900293</v>
      </c>
      <c r="W586" s="79">
        <f>MAX(0,(V586-Constantes!$D$14)*(1-EXP(-Constantes!$D$22)))</f>
        <v>4.521973485370086E-4</v>
      </c>
      <c r="X586" s="79">
        <f t="shared" si="84"/>
        <v>77.95877363960976</v>
      </c>
      <c r="Y586" s="79">
        <f>MAX(0,(X586-Constantes!$D$13)*(1-EXP(-Constantes!$D$23)))</f>
        <v>0.33953050411151642</v>
      </c>
      <c r="Z586" s="79">
        <f t="shared" si="85"/>
        <v>0.33998270146005344</v>
      </c>
      <c r="AA586" s="79">
        <f>0.0526*T586*Observaciones!$F585^1.218</f>
        <v>0</v>
      </c>
      <c r="AB586" s="79">
        <f>AA586*Constantes!$E$29</f>
        <v>0</v>
      </c>
      <c r="AC586" s="79">
        <f t="shared" si="86"/>
        <v>0</v>
      </c>
      <c r="AD586" s="16"/>
      <c r="AE586" s="78">
        <v>580</v>
      </c>
      <c r="AF586" s="136">
        <f>ETo!$I585*((1-Constantes!$F$19)*ETo!$K585+ETo!$L585)</f>
        <v>3.0455719668586974</v>
      </c>
      <c r="AG586" s="79">
        <f>MIN(AF586*Constantes!$F$17,0.8*(AJ585+Observaciones!$F585-AH586-AI586-Constantes!$D$14))</f>
        <v>6.4002173296188403E-2</v>
      </c>
      <c r="AH586" s="79">
        <f>IF(Observaciones!$F585&gt;0.05*Constantes!$F$18,((Observaciones!$F585-0.05*Constantes!$F$18)^2)/(Observaciones!$F585+0.95*Constantes!$F$18),0)</f>
        <v>0</v>
      </c>
      <c r="AI586" s="79">
        <f>MAX(0,AJ585+Observaciones!$F585-AH586-Constantes!$D$13)</f>
        <v>0</v>
      </c>
      <c r="AJ586" s="79">
        <f>AJ585+Observaciones!$F585-AH586-AG586-AI586-AK585</f>
        <v>7.5132753570999764</v>
      </c>
      <c r="AK586" s="79">
        <f>MAX(0,(AJ586-Constantes!$D$14)*(1-EXP(-Constantes!$D$22)))</f>
        <v>4.5220739765881185E-4</v>
      </c>
      <c r="AL586" s="79">
        <f t="shared" si="87"/>
        <v>78.439624340522172</v>
      </c>
      <c r="AM586" s="79">
        <f>MAX(0,(AL586-Constantes!$D$13)*(1-EXP(-Constantes!$D$23)))</f>
        <v>0.34426844059732037</v>
      </c>
      <c r="AN586" s="79">
        <f t="shared" si="88"/>
        <v>0.3447206479949792</v>
      </c>
      <c r="AO586" s="79">
        <f>0.0526*AH586*Observaciones!$F585^1.218</f>
        <v>0</v>
      </c>
      <c r="AP586" s="79">
        <f>AO586*Constantes!$F$29</f>
        <v>0</v>
      </c>
      <c r="AQ586" s="79">
        <f t="shared" si="89"/>
        <v>0</v>
      </c>
      <c r="AR586" s="16"/>
      <c r="AS586" s="78">
        <v>580</v>
      </c>
      <c r="AT586" s="79">
        <f>0.0526*Observaciones!$F585^2.218</f>
        <v>0</v>
      </c>
      <c r="AU586" s="79">
        <f>IF(Observaciones!$F585&gt;0.05*$AY$7,((Observaciones!$F585-0.05*$AY$7)^2)/(Observaciones!$F585+0.95*$AY$7),0)</f>
        <v>0</v>
      </c>
      <c r="AV586" s="79">
        <f>0.0526*AU586*Observaciones!$F585^1.218</f>
        <v>0</v>
      </c>
      <c r="AW586" s="30"/>
      <c r="AX586" s="30"/>
      <c r="AY586" s="110"/>
      <c r="AZ586" s="41"/>
    </row>
    <row r="587" spans="2:52" s="3" customFormat="1" x14ac:dyDescent="0.3">
      <c r="B587" s="40"/>
      <c r="C587" s="78">
        <v>581</v>
      </c>
      <c r="D587" s="136">
        <f>ETo!$I586*((1-Constantes!$D$19)*ETo!$K586+ETo!$L586)</f>
        <v>2.8117450305419238</v>
      </c>
      <c r="E587" s="79">
        <f>MIN(D587*Constantes!$D$17,0.8*(H586+Observaciones!$F586-F587-G587-Constantes!$D$14))</f>
        <v>1.0621845145697507E-2</v>
      </c>
      <c r="F587" s="79">
        <f>IF(Observaciones!$F586&gt;0.05*Constantes!$D$18,((Observaciones!$F586-0.05*Constantes!$D$18)^2)/(Observaciones!$F586+0.95*Constantes!$D$18),0)</f>
        <v>0</v>
      </c>
      <c r="G587" s="79">
        <f>MAX(0,H586+Observaciones!$F586-F587-Constantes!$D$13)</f>
        <v>0</v>
      </c>
      <c r="H587" s="79">
        <f>H586+Observaciones!$F586-F587-E587-G587-I586</f>
        <v>7.502203187487356</v>
      </c>
      <c r="I587" s="79">
        <f>MAX(0,(H587-Constantes!$D$14)*(1-EXP(-Constantes!$D$22)))</f>
        <v>7.5048653886192036E-5</v>
      </c>
      <c r="J587" s="79">
        <f t="shared" si="81"/>
        <v>74.850790412518165</v>
      </c>
      <c r="K587" s="79">
        <f>MAX(0,(J587-Constantes!$D$13)*(1-EXP(-Constantes!$D$23)))</f>
        <v>0.30890680511105201</v>
      </c>
      <c r="L587" s="79">
        <f t="shared" si="82"/>
        <v>0.3089818537649382</v>
      </c>
      <c r="M587" s="79">
        <f>0.0526*F587*Observaciones!$F586^1.218</f>
        <v>0</v>
      </c>
      <c r="N587" s="79">
        <f>M587*Constantes!$D$29</f>
        <v>0</v>
      </c>
      <c r="O587" s="79">
        <f t="shared" si="83"/>
        <v>0</v>
      </c>
      <c r="P587" s="16"/>
      <c r="Q587" s="78">
        <v>581</v>
      </c>
      <c r="R587" s="136">
        <f>ETo!$I586*((1-Constantes!$E$19)*ETo!$K586+ETo!$L586)</f>
        <v>3.1037617830372413</v>
      </c>
      <c r="S587" s="79">
        <f>MIN(R587*Constantes!$E$17,0.8*(V586+Observaciones!$F586-T587-U587-Constantes!$D$14))</f>
        <v>1.0620049672023414E-2</v>
      </c>
      <c r="T587" s="79">
        <f>IF(Observaciones!$F586&gt;0.05*Constantes!$E$18,((Observaciones!$F586-0.05*Constantes!$E$18)^2)/(Observaciones!$F586+0.95*Constantes!$E$18),0)</f>
        <v>0</v>
      </c>
      <c r="U587" s="79">
        <f>MAX(0,V586+Observaciones!$F586-T587-Constantes!$D$13)</f>
        <v>0</v>
      </c>
      <c r="V587" s="79">
        <f>V586+Observaciones!$F586-T587-S587-U587-W586</f>
        <v>7.5022028150694693</v>
      </c>
      <c r="W587" s="79">
        <f>MAX(0,(V587-Constantes!$D$14)*(1-EXP(-Constantes!$D$22)))</f>
        <v>7.5035967965795221E-5</v>
      </c>
      <c r="X587" s="79">
        <f t="shared" si="84"/>
        <v>77.619243135498238</v>
      </c>
      <c r="Y587" s="79">
        <f>MAX(0,(X587-Constantes!$D$13)*(1-EXP(-Constantes!$D$23)))</f>
        <v>0.33618502918464005</v>
      </c>
      <c r="Z587" s="79">
        <f t="shared" si="85"/>
        <v>0.33626006515260587</v>
      </c>
      <c r="AA587" s="79">
        <f>0.0526*T587*Observaciones!$F586^1.218</f>
        <v>0</v>
      </c>
      <c r="AB587" s="79">
        <f>AA587*Constantes!$E$29</f>
        <v>0</v>
      </c>
      <c r="AC587" s="79">
        <f t="shared" si="86"/>
        <v>0</v>
      </c>
      <c r="AD587" s="16"/>
      <c r="AE587" s="78">
        <v>581</v>
      </c>
      <c r="AF587" s="136">
        <f>ETo!$I586*((1-Constantes!$F$19)*ETo!$K586+ETo!$L586)</f>
        <v>3.0620451041093379</v>
      </c>
      <c r="AG587" s="79">
        <f>MIN(AF587*Constantes!$F$17,0.8*(AJ586+Observaciones!$F586-AH587-AI587-Constantes!$D$14))</f>
        <v>1.0620285679981124E-2</v>
      </c>
      <c r="AH587" s="79">
        <f>IF(Observaciones!$F586&gt;0.05*Constantes!$F$18,((Observaciones!$F586-0.05*Constantes!$F$18)^2)/(Observaciones!$F586+0.95*Constantes!$F$18),0)</f>
        <v>0</v>
      </c>
      <c r="AI587" s="79">
        <f>MAX(0,AJ586+Observaciones!$F586-AH587-Constantes!$D$13)</f>
        <v>0</v>
      </c>
      <c r="AJ587" s="79">
        <f>AJ586+Observaciones!$F586-AH587-AG587-AI587-AK586</f>
        <v>7.5022028640223359</v>
      </c>
      <c r="AK587" s="79">
        <f>MAX(0,(AJ587-Constantes!$D$14)*(1-EXP(-Constantes!$D$22)))</f>
        <v>7.5037635480142947E-5</v>
      </c>
      <c r="AL587" s="79">
        <f t="shared" si="87"/>
        <v>78.095355899924854</v>
      </c>
      <c r="AM587" s="79">
        <f>MAX(0,(AL587-Constantes!$D$13)*(1-EXP(-Constantes!$D$23)))</f>
        <v>0.34087628165376094</v>
      </c>
      <c r="AN587" s="79">
        <f t="shared" si="88"/>
        <v>0.34095131928924111</v>
      </c>
      <c r="AO587" s="79">
        <f>0.0526*AH587*Observaciones!$F586^1.218</f>
        <v>0</v>
      </c>
      <c r="AP587" s="79">
        <f>AO587*Constantes!$F$29</f>
        <v>0</v>
      </c>
      <c r="AQ587" s="79">
        <f t="shared" si="89"/>
        <v>0</v>
      </c>
      <c r="AR587" s="16"/>
      <c r="AS587" s="78">
        <v>581</v>
      </c>
      <c r="AT587" s="79">
        <f>0.0526*Observaciones!$F586^2.218</f>
        <v>0</v>
      </c>
      <c r="AU587" s="79">
        <f>IF(Observaciones!$F586&gt;0.05*$AY$7,((Observaciones!$F586-0.05*$AY$7)^2)/(Observaciones!$F586+0.95*$AY$7),0)</f>
        <v>0</v>
      </c>
      <c r="AV587" s="79">
        <f>0.0526*AU587*Observaciones!$F586^1.218</f>
        <v>0</v>
      </c>
      <c r="AW587" s="30"/>
      <c r="AX587" s="30"/>
      <c r="AY587" s="110"/>
      <c r="AZ587" s="41"/>
    </row>
    <row r="588" spans="2:52" s="3" customFormat="1" x14ac:dyDescent="0.3">
      <c r="B588" s="40"/>
      <c r="C588" s="78">
        <v>582</v>
      </c>
      <c r="D588" s="136">
        <f>ETo!$I587*((1-Constantes!$D$19)*ETo!$K587+ETo!$L587)</f>
        <v>2.9178778040484779</v>
      </c>
      <c r="E588" s="79">
        <f>MIN(D588*Constantes!$D$17,0.8*(H587+Observaciones!$F587-F588-G588-Constantes!$D$14))</f>
        <v>1.7625499898848318E-3</v>
      </c>
      <c r="F588" s="79">
        <f>IF(Observaciones!$F587&gt;0.05*Constantes!$D$18,((Observaciones!$F587-0.05*Constantes!$D$18)^2)/(Observaciones!$F587+0.95*Constantes!$D$18),0)</f>
        <v>0</v>
      </c>
      <c r="G588" s="79">
        <f>MAX(0,H587+Observaciones!$F587-F588-Constantes!$D$13)</f>
        <v>0</v>
      </c>
      <c r="H588" s="79">
        <f>H587+Observaciones!$F587-F588-E588-G588-I587</f>
        <v>7.500365588843585</v>
      </c>
      <c r="I588" s="79">
        <f>MAX(0,(H588-Constantes!$D$14)*(1-EXP(-Constantes!$D$22)))</f>
        <v>1.2453298116623873E-5</v>
      </c>
      <c r="J588" s="79">
        <f t="shared" si="81"/>
        <v>74.541883607407115</v>
      </c>
      <c r="K588" s="79">
        <f>MAX(0,(J588-Constantes!$D$13)*(1-EXP(-Constantes!$D$23)))</f>
        <v>0.30586307278442409</v>
      </c>
      <c r="L588" s="79">
        <f t="shared" si="82"/>
        <v>0.30587552608254071</v>
      </c>
      <c r="M588" s="79">
        <f>0.0526*F588*Observaciones!$F587^1.218</f>
        <v>0</v>
      </c>
      <c r="N588" s="79">
        <f>M588*Constantes!$D$29</f>
        <v>0</v>
      </c>
      <c r="O588" s="79">
        <f t="shared" si="83"/>
        <v>0</v>
      </c>
      <c r="P588" s="16"/>
      <c r="Q588" s="78">
        <v>582</v>
      </c>
      <c r="R588" s="136">
        <f>ETo!$I587*((1-Constantes!$E$19)*ETo!$K587+ETo!$L587)</f>
        <v>3.2190872928980014</v>
      </c>
      <c r="S588" s="79">
        <f>MIN(R588*Constantes!$E$17,0.8*(V587+Observaciones!$F587-T588-U588-Constantes!$D$14))</f>
        <v>1.7622520555754307E-3</v>
      </c>
      <c r="T588" s="79">
        <f>IF(Observaciones!$F587&gt;0.05*Constantes!$E$18,((Observaciones!$F587-0.05*Constantes!$E$18)^2)/(Observaciones!$F587+0.95*Constantes!$E$18),0)</f>
        <v>0</v>
      </c>
      <c r="U588" s="79">
        <f>MAX(0,V587+Observaciones!$F587-T588-Constantes!$D$13)</f>
        <v>0</v>
      </c>
      <c r="V588" s="79">
        <f>V587+Observaciones!$F587-T588-S588-U588-W587</f>
        <v>7.5003655270459273</v>
      </c>
      <c r="W588" s="79">
        <f>MAX(0,(V588-Constantes!$D$14)*(1-EXP(-Constantes!$D$22)))</f>
        <v>1.2451193061540202E-5</v>
      </c>
      <c r="X588" s="79">
        <f t="shared" si="84"/>
        <v>77.283058106313604</v>
      </c>
      <c r="Y588" s="79">
        <f>MAX(0,(X588-Constantes!$D$13)*(1-EXP(-Constantes!$D$23)))</f>
        <v>0.33287251801904838</v>
      </c>
      <c r="Z588" s="79">
        <f t="shared" si="85"/>
        <v>0.33288496921210992</v>
      </c>
      <c r="AA588" s="79">
        <f>0.0526*T588*Observaciones!$F587^1.218</f>
        <v>0</v>
      </c>
      <c r="AB588" s="79">
        <f>AA588*Constantes!$E$29</f>
        <v>0</v>
      </c>
      <c r="AC588" s="79">
        <f t="shared" si="86"/>
        <v>0</v>
      </c>
      <c r="AD588" s="16"/>
      <c r="AE588" s="78">
        <v>582</v>
      </c>
      <c r="AF588" s="136">
        <f>ETo!$I587*((1-Constantes!$F$19)*ETo!$K587+ETo!$L587)</f>
        <v>3.1760573659194988</v>
      </c>
      <c r="AG588" s="79">
        <f>MIN(AF588*Constantes!$F$17,0.8*(AJ587+Observaciones!$F587-AH588-AI588-Constantes!$D$14))</f>
        <v>1.76229121786875E-3</v>
      </c>
      <c r="AH588" s="79">
        <f>IF(Observaciones!$F587&gt;0.05*Constantes!$F$18,((Observaciones!$F587-0.05*Constantes!$F$18)^2)/(Observaciones!$F587+0.95*Constantes!$F$18),0)</f>
        <v>0</v>
      </c>
      <c r="AI588" s="79">
        <f>MAX(0,AJ587+Observaciones!$F587-AH588-Constantes!$D$13)</f>
        <v>0</v>
      </c>
      <c r="AJ588" s="79">
        <f>AJ587+Observaciones!$F587-AH588-AG588-AI588-AK587</f>
        <v>7.5003655351689869</v>
      </c>
      <c r="AK588" s="79">
        <f>MAX(0,(AJ588-Constantes!$D$14)*(1-EXP(-Constantes!$D$22)))</f>
        <v>1.2451469762769122E-5</v>
      </c>
      <c r="AL588" s="79">
        <f t="shared" si="87"/>
        <v>77.754479618271091</v>
      </c>
      <c r="AM588" s="79">
        <f>MAX(0,(AL588-Constantes!$D$13)*(1-EXP(-Constantes!$D$23)))</f>
        <v>0.33751754646022164</v>
      </c>
      <c r="AN588" s="79">
        <f t="shared" si="88"/>
        <v>0.33752999792998439</v>
      </c>
      <c r="AO588" s="79">
        <f>0.0526*AH588*Observaciones!$F587^1.218</f>
        <v>0</v>
      </c>
      <c r="AP588" s="79">
        <f>AO588*Constantes!$F$29</f>
        <v>0</v>
      </c>
      <c r="AQ588" s="79">
        <f t="shared" si="89"/>
        <v>0</v>
      </c>
      <c r="AR588" s="16"/>
      <c r="AS588" s="78">
        <v>582</v>
      </c>
      <c r="AT588" s="79">
        <f>0.0526*Observaciones!$F587^2.218</f>
        <v>0</v>
      </c>
      <c r="AU588" s="79">
        <f>IF(Observaciones!$F587&gt;0.05*$AY$7,((Observaciones!$F587-0.05*$AY$7)^2)/(Observaciones!$F587+0.95*$AY$7),0)</f>
        <v>0</v>
      </c>
      <c r="AV588" s="79">
        <f>0.0526*AU588*Observaciones!$F587^1.218</f>
        <v>0</v>
      </c>
      <c r="AW588" s="30"/>
      <c r="AX588" s="30"/>
      <c r="AY588" s="110"/>
      <c r="AZ588" s="41"/>
    </row>
    <row r="589" spans="2:52" s="3" customFormat="1" x14ac:dyDescent="0.3">
      <c r="B589" s="40"/>
      <c r="C589" s="78">
        <v>583</v>
      </c>
      <c r="D589" s="136">
        <f>ETo!$I588*((1-Constantes!$D$19)*ETo!$K588+ETo!$L588)</f>
        <v>2.5258952337841776</v>
      </c>
      <c r="E589" s="79">
        <f>MIN(D589*Constantes!$D$17,0.8*(H588+Observaciones!$F588-F589-G589-Constantes!$D$14))</f>
        <v>1.2655710249176113</v>
      </c>
      <c r="F589" s="79">
        <f>IF(Observaciones!$F588&gt;0.05*Constantes!$D$18,((Observaciones!$F588-0.05*Constantes!$D$18)^2)/(Observaciones!$F588+0.95*Constantes!$D$18),0)</f>
        <v>0</v>
      </c>
      <c r="G589" s="79">
        <f>MAX(0,H588+Observaciones!$F588-F589-Constantes!$D$13)</f>
        <v>0</v>
      </c>
      <c r="H589" s="79">
        <f>H588+Observaciones!$F588-F589-E589-G589-I588</f>
        <v>8.8347821106278577</v>
      </c>
      <c r="I589" s="79">
        <f>MAX(0,(H589-Constantes!$D$14)*(1-EXP(-Constantes!$D$22)))</f>
        <v>4.5467578773427698E-2</v>
      </c>
      <c r="J589" s="79">
        <f t="shared" si="81"/>
        <v>74.236020534622696</v>
      </c>
      <c r="K589" s="79">
        <f>MAX(0,(J589-Constantes!$D$13)*(1-EXP(-Constantes!$D$23)))</f>
        <v>0.30284933107737111</v>
      </c>
      <c r="L589" s="79">
        <f t="shared" si="82"/>
        <v>0.34831690985079883</v>
      </c>
      <c r="M589" s="79">
        <f>0.0526*F589*Observaciones!$F588^1.218</f>
        <v>0</v>
      </c>
      <c r="N589" s="79">
        <f>M589*Constantes!$D$29</f>
        <v>0</v>
      </c>
      <c r="O589" s="79">
        <f t="shared" si="83"/>
        <v>0</v>
      </c>
      <c r="P589" s="16"/>
      <c r="Q589" s="78">
        <v>583</v>
      </c>
      <c r="R589" s="136">
        <f>ETo!$I588*((1-Constantes!$E$19)*ETo!$K588+ETo!$L588)</f>
        <v>2.7887083409390705</v>
      </c>
      <c r="S589" s="79">
        <f>MIN(R589*Constantes!$E$17,0.8*(V588+Observaciones!$F588-T589-U589-Constantes!$D$14))</f>
        <v>1.6072206838005312</v>
      </c>
      <c r="T589" s="79">
        <f>IF(Observaciones!$F588&gt;0.05*Constantes!$E$18,((Observaciones!$F588-0.05*Constantes!$E$18)^2)/(Observaciones!$F588+0.95*Constantes!$E$18),0)</f>
        <v>0</v>
      </c>
      <c r="U589" s="79">
        <f>MAX(0,V588+Observaciones!$F588-T589-Constantes!$D$13)</f>
        <v>0</v>
      </c>
      <c r="V589" s="79">
        <f>V588+Observaciones!$F588-T589-S589-U589-W588</f>
        <v>8.4931323920523347</v>
      </c>
      <c r="W589" s="79">
        <f>MAX(0,(V589-Constantes!$D$14)*(1-EXP(-Constantes!$D$22)))</f>
        <v>3.3829735136952012E-2</v>
      </c>
      <c r="X589" s="79">
        <f t="shared" si="84"/>
        <v>76.950185588294559</v>
      </c>
      <c r="Y589" s="79">
        <f>MAX(0,(X589-Constantes!$D$13)*(1-EXP(-Constantes!$D$23)))</f>
        <v>0.3295926458149499</v>
      </c>
      <c r="Z589" s="79">
        <f t="shared" si="85"/>
        <v>0.36342238095190194</v>
      </c>
      <c r="AA589" s="79">
        <f>0.0526*T589*Observaciones!$F588^1.218</f>
        <v>0</v>
      </c>
      <c r="AB589" s="79">
        <f>AA589*Constantes!$E$29</f>
        <v>0</v>
      </c>
      <c r="AC589" s="79">
        <f t="shared" si="86"/>
        <v>0</v>
      </c>
      <c r="AD589" s="16"/>
      <c r="AE589" s="78">
        <v>583</v>
      </c>
      <c r="AF589" s="136">
        <f>ETo!$I588*((1-Constantes!$F$19)*ETo!$K588+ETo!$L588)</f>
        <v>2.7511636113455142</v>
      </c>
      <c r="AG589" s="79">
        <f>MIN(AF589*Constantes!$F$17,0.8*(AJ588+Observaciones!$F588-AH589-AI589-Constantes!$D$14))</f>
        <v>1.4783872964265981</v>
      </c>
      <c r="AH589" s="79">
        <f>IF(Observaciones!$F588&gt;0.05*Constantes!$F$18,((Observaciones!$F588-0.05*Constantes!$F$18)^2)/(Observaciones!$F588+0.95*Constantes!$F$18),0)</f>
        <v>0</v>
      </c>
      <c r="AI589" s="79">
        <f>MAX(0,AJ588+Observaciones!$F588-AH589-Constantes!$D$13)</f>
        <v>0</v>
      </c>
      <c r="AJ589" s="79">
        <f>AJ588+Observaciones!$F588-AH589-AG589-AI589-AK588</f>
        <v>8.6219657872726252</v>
      </c>
      <c r="AK589" s="79">
        <f>MAX(0,(AJ589-Constantes!$D$14)*(1-EXP(-Constantes!$D$22)))</f>
        <v>3.8218273535231356E-2</v>
      </c>
      <c r="AL589" s="79">
        <f t="shared" si="87"/>
        <v>77.416962071810872</v>
      </c>
      <c r="AM589" s="79">
        <f>MAX(0,(AL589-Constantes!$D$13)*(1-EXP(-Constantes!$D$23)))</f>
        <v>0.33419190568453272</v>
      </c>
      <c r="AN589" s="79">
        <f t="shared" si="88"/>
        <v>0.37241017921976405</v>
      </c>
      <c r="AO589" s="79">
        <f>0.0526*AH589*Observaciones!$F588^1.218</f>
        <v>0</v>
      </c>
      <c r="AP589" s="79">
        <f>AO589*Constantes!$F$29</f>
        <v>0</v>
      </c>
      <c r="AQ589" s="79">
        <f t="shared" si="89"/>
        <v>0</v>
      </c>
      <c r="AR589" s="16"/>
      <c r="AS589" s="78">
        <v>583</v>
      </c>
      <c r="AT589" s="79">
        <f>0.0526*Observaciones!$F588^2.218</f>
        <v>0.43792186533391209</v>
      </c>
      <c r="AU589" s="79">
        <f>IF(Observaciones!$F588&gt;0.05*$AY$7,((Observaciones!$F588-0.05*$AY$7)^2)/(Observaciones!$F588+0.95*$AY$7),0)</f>
        <v>2.1229385132854627E-2</v>
      </c>
      <c r="AV589" s="79">
        <f>0.0526*AU589*Observaciones!$F588^1.218</f>
        <v>3.5756968989506619E-3</v>
      </c>
      <c r="AW589" s="30"/>
      <c r="AX589" s="30"/>
      <c r="AY589" s="110"/>
      <c r="AZ589" s="41"/>
    </row>
    <row r="590" spans="2:52" s="3" customFormat="1" x14ac:dyDescent="0.3">
      <c r="B590" s="40"/>
      <c r="C590" s="78">
        <v>584</v>
      </c>
      <c r="D590" s="136">
        <f>ETo!$I589*((1-Constantes!$D$19)*ETo!$K589+ETo!$L589)</f>
        <v>2.8563201531431499</v>
      </c>
      <c r="E590" s="79">
        <f>MIN(D590*Constantes!$D$17,0.8*(H589+Observaciones!$F589-F590-G590-Constantes!$D$14))</f>
        <v>1.0678256885022861</v>
      </c>
      <c r="F590" s="79">
        <f>IF(Observaciones!$F589&gt;0.05*Constantes!$D$18,((Observaciones!$F589-0.05*Constantes!$D$18)^2)/(Observaciones!$F589+0.95*Constantes!$D$18),0)</f>
        <v>0</v>
      </c>
      <c r="G590" s="79">
        <f>MAX(0,H589+Observaciones!$F589-F590-Constantes!$D$13)</f>
        <v>0</v>
      </c>
      <c r="H590" s="79">
        <f>H589+Observaciones!$F589-F590-E590-G590-I589</f>
        <v>7.7214888433521436</v>
      </c>
      <c r="I590" s="79">
        <f>MAX(0,(H590-Constantes!$D$14)*(1-EXP(-Constantes!$D$22)))</f>
        <v>7.5447231067638171E-3</v>
      </c>
      <c r="J590" s="79">
        <f t="shared" si="81"/>
        <v>73.933171203545328</v>
      </c>
      <c r="K590" s="79">
        <f>MAX(0,(J590-Constantes!$D$13)*(1-EXP(-Constantes!$D$23)))</f>
        <v>0.29986528448517502</v>
      </c>
      <c r="L590" s="79">
        <f t="shared" si="82"/>
        <v>0.30741000759193882</v>
      </c>
      <c r="M590" s="79">
        <f>0.0526*F590*Observaciones!$F589^1.218</f>
        <v>0</v>
      </c>
      <c r="N590" s="79">
        <f>M590*Constantes!$D$29</f>
        <v>0</v>
      </c>
      <c r="O590" s="79">
        <f t="shared" si="83"/>
        <v>0</v>
      </c>
      <c r="P590" s="16"/>
      <c r="Q590" s="78">
        <v>584</v>
      </c>
      <c r="R590" s="136">
        <f>ETo!$I589*((1-Constantes!$E$19)*ETo!$K589+ETo!$L589)</f>
        <v>3.1512810715796413</v>
      </c>
      <c r="S590" s="79">
        <f>MIN(R590*Constantes!$E$17,0.8*(V589+Observaciones!$F589-T590-U590-Constantes!$D$14))</f>
        <v>0.79450591364186784</v>
      </c>
      <c r="T590" s="79">
        <f>IF(Observaciones!$F589&gt;0.05*Constantes!$E$18,((Observaciones!$F589-0.05*Constantes!$E$18)^2)/(Observaciones!$F589+0.95*Constantes!$E$18),0)</f>
        <v>0</v>
      </c>
      <c r="U590" s="79">
        <f>MAX(0,V589+Observaciones!$F589-T590-Constantes!$D$13)</f>
        <v>0</v>
      </c>
      <c r="V590" s="79">
        <f>V589+Observaciones!$F589-T590-S590-U590-W589</f>
        <v>7.6647967432735147</v>
      </c>
      <c r="W590" s="79">
        <f>MAX(0,(V590-Constantes!$D$14)*(1-EXP(-Constantes!$D$22)))</f>
        <v>5.6135820571256677E-3</v>
      </c>
      <c r="X590" s="79">
        <f t="shared" si="84"/>
        <v>76.620592942479604</v>
      </c>
      <c r="Y590" s="79">
        <f>MAX(0,(X590-Constantes!$D$13)*(1-EXP(-Constantes!$D$23)))</f>
        <v>0.32634509097288306</v>
      </c>
      <c r="Z590" s="79">
        <f t="shared" si="85"/>
        <v>0.3319586730300087</v>
      </c>
      <c r="AA590" s="79">
        <f>0.0526*T590*Observaciones!$F589^1.218</f>
        <v>0</v>
      </c>
      <c r="AB590" s="79">
        <f>AA590*Constantes!$E$29</f>
        <v>0</v>
      </c>
      <c r="AC590" s="79">
        <f t="shared" si="86"/>
        <v>0</v>
      </c>
      <c r="AD590" s="16"/>
      <c r="AE590" s="78">
        <v>584</v>
      </c>
      <c r="AF590" s="136">
        <f>ETo!$I589*((1-Constantes!$F$19)*ETo!$K589+ETo!$L589)</f>
        <v>3.1091437975172851</v>
      </c>
      <c r="AG590" s="79">
        <f>MIN(AF590*Constantes!$F$17,0.8*(AJ589+Observaciones!$F589-AH590-AI590-Constantes!$D$14))</f>
        <v>0.89757262981810015</v>
      </c>
      <c r="AH590" s="79">
        <f>IF(Observaciones!$F589&gt;0.05*Constantes!$F$18,((Observaciones!$F589-0.05*Constantes!$F$18)^2)/(Observaciones!$F589+0.95*Constantes!$F$18),0)</f>
        <v>0</v>
      </c>
      <c r="AI590" s="79">
        <f>MAX(0,AJ589+Observaciones!$F589-AH590-Constantes!$D$13)</f>
        <v>0</v>
      </c>
      <c r="AJ590" s="79">
        <f>AJ589+Observaciones!$F589-AH590-AG590-AI590-AK589</f>
        <v>7.6861748839192936</v>
      </c>
      <c r="AK590" s="79">
        <f>MAX(0,(AJ590-Constantes!$D$14)*(1-EXP(-Constantes!$D$22)))</f>
        <v>6.3418000082818698E-3</v>
      </c>
      <c r="AL590" s="79">
        <f t="shared" si="87"/>
        <v>77.082770166126338</v>
      </c>
      <c r="AM590" s="79">
        <f>MAX(0,(AL590-Constantes!$D$13)*(1-EXP(-Constantes!$D$23)))</f>
        <v>0.33089903323951253</v>
      </c>
      <c r="AN590" s="79">
        <f t="shared" si="88"/>
        <v>0.33724083324779441</v>
      </c>
      <c r="AO590" s="79">
        <f>0.0526*AH590*Observaciones!$F589^1.218</f>
        <v>0</v>
      </c>
      <c r="AP590" s="79">
        <f>AO590*Constantes!$F$29</f>
        <v>0</v>
      </c>
      <c r="AQ590" s="79">
        <f t="shared" si="89"/>
        <v>0</v>
      </c>
      <c r="AR590" s="16"/>
      <c r="AS590" s="78">
        <v>584</v>
      </c>
      <c r="AT590" s="79">
        <f>0.0526*Observaciones!$F589^2.218</f>
        <v>0</v>
      </c>
      <c r="AU590" s="79">
        <f>IF(Observaciones!$F589&gt;0.05*$AY$7,((Observaciones!$F589-0.05*$AY$7)^2)/(Observaciones!$F589+0.95*$AY$7),0)</f>
        <v>0</v>
      </c>
      <c r="AV590" s="79">
        <f>0.0526*AU590*Observaciones!$F589^1.218</f>
        <v>0</v>
      </c>
      <c r="AW590" s="30"/>
      <c r="AX590" s="30"/>
      <c r="AY590" s="110"/>
      <c r="AZ590" s="41"/>
    </row>
    <row r="591" spans="2:52" s="3" customFormat="1" x14ac:dyDescent="0.3">
      <c r="B591" s="40"/>
      <c r="C591" s="78">
        <v>585</v>
      </c>
      <c r="D591" s="136">
        <f>ETo!$I590*((1-Constantes!$D$19)*ETo!$K590+ETo!$L590)</f>
        <v>2.7947283481080372</v>
      </c>
      <c r="E591" s="79">
        <f>MIN(D591*Constantes!$D$17,0.8*(H590+Observaciones!$F590-F591-G591-Constantes!$D$14))</f>
        <v>0.65719107468171534</v>
      </c>
      <c r="F591" s="79">
        <f>IF(Observaciones!$F590&gt;0.05*Constantes!$D$18,((Observaciones!$F590-0.05*Constantes!$D$18)^2)/(Observaciones!$F590+0.95*Constantes!$D$18),0)</f>
        <v>0</v>
      </c>
      <c r="G591" s="79">
        <f>MAX(0,H590+Observaciones!$F590-F591-Constantes!$D$13)</f>
        <v>0</v>
      </c>
      <c r="H591" s="79">
        <f>H590+Observaciones!$F590-F591-E591-G591-I590</f>
        <v>7.656753045563665</v>
      </c>
      <c r="I591" s="79">
        <f>MAX(0,(H591-Constantes!$D$14)*(1-EXP(-Constantes!$D$22)))</f>
        <v>5.339584184109375E-3</v>
      </c>
      <c r="J591" s="79">
        <f t="shared" si="81"/>
        <v>73.633305919060149</v>
      </c>
      <c r="K591" s="79">
        <f>MAX(0,(J591-Constantes!$D$13)*(1-EXP(-Constantes!$D$23)))</f>
        <v>0.29691064041479626</v>
      </c>
      <c r="L591" s="79">
        <f t="shared" si="82"/>
        <v>0.3022502245989056</v>
      </c>
      <c r="M591" s="79">
        <f>0.0526*F591*Observaciones!$F590^1.218</f>
        <v>0</v>
      </c>
      <c r="N591" s="79">
        <f>M591*Constantes!$D$29</f>
        <v>0</v>
      </c>
      <c r="O591" s="79">
        <f t="shared" si="83"/>
        <v>0</v>
      </c>
      <c r="P591" s="16"/>
      <c r="Q591" s="78">
        <v>585</v>
      </c>
      <c r="R591" s="136">
        <f>ETo!$I590*((1-Constantes!$E$19)*ETo!$K590+ETo!$L590)</f>
        <v>3.0835136930953313</v>
      </c>
      <c r="S591" s="79">
        <f>MIN(R591*Constantes!$E$17,0.8*(V590+Observaciones!$F590-T591-U591-Constantes!$D$14))</f>
        <v>0.61183739461881148</v>
      </c>
      <c r="T591" s="79">
        <f>IF(Observaciones!$F590&gt;0.05*Constantes!$E$18,((Observaciones!$F590-0.05*Constantes!$E$18)^2)/(Observaciones!$F590+0.95*Constantes!$E$18),0)</f>
        <v>0</v>
      </c>
      <c r="U591" s="79">
        <f>MAX(0,V590+Observaciones!$F590-T591-Constantes!$D$13)</f>
        <v>0</v>
      </c>
      <c r="V591" s="79">
        <f>V590+Observaciones!$F590-T591-S591-U591-W590</f>
        <v>7.647345766597577</v>
      </c>
      <c r="W591" s="79">
        <f>MAX(0,(V591-Constantes!$D$14)*(1-EXP(-Constantes!$D$22)))</f>
        <v>5.0191377276963363E-3</v>
      </c>
      <c r="X591" s="79">
        <f t="shared" si="84"/>
        <v>76.294247851506725</v>
      </c>
      <c r="Y591" s="79">
        <f>MAX(0,(X591-Constantes!$D$13)*(1-EXP(-Constantes!$D$23)))</f>
        <v>0.3231295350621825</v>
      </c>
      <c r="Z591" s="79">
        <f t="shared" si="85"/>
        <v>0.32814867278987886</v>
      </c>
      <c r="AA591" s="79">
        <f>0.0526*T591*Observaciones!$F590^1.218</f>
        <v>0</v>
      </c>
      <c r="AB591" s="79">
        <f>AA591*Constantes!$E$29</f>
        <v>0</v>
      </c>
      <c r="AC591" s="79">
        <f t="shared" si="86"/>
        <v>0</v>
      </c>
      <c r="AD591" s="16"/>
      <c r="AE591" s="78">
        <v>585</v>
      </c>
      <c r="AF591" s="136">
        <f>ETo!$I590*((1-Constantes!$F$19)*ETo!$K590+ETo!$L590)</f>
        <v>3.0422586438114316</v>
      </c>
      <c r="AG591" s="79">
        <f>MIN(AF591*Constantes!$F$17,0.8*(AJ590+Observaciones!$F590-AH591-AI591-Constantes!$D$14))</f>
        <v>0.62893990713543535</v>
      </c>
      <c r="AH591" s="79">
        <f>IF(Observaciones!$F590&gt;0.05*Constantes!$F$18,((Observaciones!$F590-0.05*Constantes!$F$18)^2)/(Observaciones!$F590+0.95*Constantes!$F$18),0)</f>
        <v>0</v>
      </c>
      <c r="AI591" s="79">
        <f>MAX(0,AJ590+Observaciones!$F590-AH591-Constantes!$D$13)</f>
        <v>0</v>
      </c>
      <c r="AJ591" s="79">
        <f>AJ590+Observaciones!$F590-AH591-AG591-AI591-AK590</f>
        <v>7.6508931767755772</v>
      </c>
      <c r="AK591" s="79">
        <f>MAX(0,(AJ591-Constantes!$D$14)*(1-EXP(-Constantes!$D$22)))</f>
        <v>5.1399755411683902E-3</v>
      </c>
      <c r="AL591" s="79">
        <f t="shared" si="87"/>
        <v>76.751871132886819</v>
      </c>
      <c r="AM591" s="79">
        <f>MAX(0,(AL591-Constantes!$D$13)*(1-EXP(-Constantes!$D$23)))</f>
        <v>0.32763860625099422</v>
      </c>
      <c r="AN591" s="79">
        <f t="shared" si="88"/>
        <v>0.33277858179216263</v>
      </c>
      <c r="AO591" s="79">
        <f>0.0526*AH591*Observaciones!$F590^1.218</f>
        <v>0</v>
      </c>
      <c r="AP591" s="79">
        <f>AO591*Constantes!$F$29</f>
        <v>0</v>
      </c>
      <c r="AQ591" s="79">
        <f t="shared" si="89"/>
        <v>0</v>
      </c>
      <c r="AR591" s="16"/>
      <c r="AS591" s="78">
        <v>585</v>
      </c>
      <c r="AT591" s="79">
        <f>0.0526*Observaciones!$F590^2.218</f>
        <v>1.6940460723560119E-2</v>
      </c>
      <c r="AU591" s="79">
        <f>IF(Observaciones!$F590&gt;0.05*$AY$7,((Observaciones!$F590-0.05*$AY$7)^2)/(Observaciones!$F590+0.95*$AY$7),0)</f>
        <v>0</v>
      </c>
      <c r="AV591" s="79">
        <f>0.0526*AU591*Observaciones!$F590^1.218</f>
        <v>0</v>
      </c>
      <c r="AW591" s="30"/>
      <c r="AX591" s="30"/>
      <c r="AY591" s="110"/>
      <c r="AZ591" s="41"/>
    </row>
    <row r="592" spans="2:52" s="3" customFormat="1" x14ac:dyDescent="0.3">
      <c r="B592" s="40"/>
      <c r="C592" s="78">
        <v>586</v>
      </c>
      <c r="D592" s="136">
        <f>ETo!$I591*((1-Constantes!$D$19)*ETo!$K591+ETo!$L591)</f>
        <v>2.9448039168832869</v>
      </c>
      <c r="E592" s="79">
        <f>MIN(D592*Constantes!$D$17,0.8*(H591+Observaciones!$F591-F592-G592-Constantes!$D$14))</f>
        <v>0.12540243645093199</v>
      </c>
      <c r="F592" s="79">
        <f>IF(Observaciones!$F591&gt;0.05*Constantes!$D$18,((Observaciones!$F591-0.05*Constantes!$D$18)^2)/(Observaciones!$F591+0.95*Constantes!$D$18),0)</f>
        <v>0</v>
      </c>
      <c r="G592" s="79">
        <f>MAX(0,H591+Observaciones!$F591-F592-Constantes!$D$13)</f>
        <v>0</v>
      </c>
      <c r="H592" s="79">
        <f>H591+Observaciones!$F591-F592-E592-G592-I591</f>
        <v>7.5260110249286241</v>
      </c>
      <c r="I592" s="79">
        <f>MAX(0,(H592-Constantes!$D$14)*(1-EXP(-Constantes!$D$22)))</f>
        <v>8.860309974962914E-4</v>
      </c>
      <c r="J592" s="79">
        <f t="shared" si="81"/>
        <v>73.336395278645355</v>
      </c>
      <c r="K592" s="79">
        <f>MAX(0,(J592-Constantes!$D$13)*(1-EXP(-Constantes!$D$23)))</f>
        <v>0.29398510915618442</v>
      </c>
      <c r="L592" s="79">
        <f t="shared" si="82"/>
        <v>0.29487114015368071</v>
      </c>
      <c r="M592" s="79">
        <f>0.0526*F592*Observaciones!$F591^1.218</f>
        <v>0</v>
      </c>
      <c r="N592" s="79">
        <f>M592*Constantes!$D$29</f>
        <v>0</v>
      </c>
      <c r="O592" s="79">
        <f t="shared" si="83"/>
        <v>0</v>
      </c>
      <c r="P592" s="16"/>
      <c r="Q592" s="78">
        <v>586</v>
      </c>
      <c r="R592" s="136">
        <f>ETo!$I591*((1-Constantes!$E$19)*ETo!$K591+ETo!$L591)</f>
        <v>3.2470266974722581</v>
      </c>
      <c r="S592" s="79">
        <f>MIN(R592*Constantes!$E$17,0.8*(V591+Observaciones!$F591-T592-U592-Constantes!$D$14))</f>
        <v>0.11787661327806163</v>
      </c>
      <c r="T592" s="79">
        <f>IF(Observaciones!$F591&gt;0.05*Constantes!$E$18,((Observaciones!$F591-0.05*Constantes!$E$18)^2)/(Observaciones!$F591+0.95*Constantes!$E$18),0)</f>
        <v>0</v>
      </c>
      <c r="U592" s="79">
        <f>MAX(0,V591+Observaciones!$F591-T592-Constantes!$D$13)</f>
        <v>0</v>
      </c>
      <c r="V592" s="79">
        <f>V591+Observaciones!$F591-T592-S592-U592-W591</f>
        <v>7.5244500155918184</v>
      </c>
      <c r="W592" s="79">
        <f>MAX(0,(V592-Constantes!$D$14)*(1-EXP(-Constantes!$D$22)))</f>
        <v>8.3285728890209734E-4</v>
      </c>
      <c r="X592" s="79">
        <f t="shared" si="84"/>
        <v>75.971118316444546</v>
      </c>
      <c r="Y592" s="79">
        <f>MAX(0,(X592-Constantes!$D$13)*(1-EXP(-Constantes!$D$23)))</f>
        <v>0.31994566278975578</v>
      </c>
      <c r="Z592" s="79">
        <f t="shared" si="85"/>
        <v>0.32077852007865787</v>
      </c>
      <c r="AA592" s="79">
        <f>0.0526*T592*Observaciones!$F591^1.218</f>
        <v>0</v>
      </c>
      <c r="AB592" s="79">
        <f>AA592*Constantes!$E$29</f>
        <v>0</v>
      </c>
      <c r="AC592" s="79">
        <f t="shared" si="86"/>
        <v>0</v>
      </c>
      <c r="AD592" s="16"/>
      <c r="AE592" s="78">
        <v>586</v>
      </c>
      <c r="AF592" s="136">
        <f>ETo!$I591*((1-Constantes!$F$19)*ETo!$K591+ETo!$L591)</f>
        <v>3.2038520145309763</v>
      </c>
      <c r="AG592" s="79">
        <f>MIN(AF592*Constantes!$F$17,0.8*(AJ591+Observaciones!$F591-AH592-AI592-Constantes!$D$14))</f>
        <v>0.12071454142046179</v>
      </c>
      <c r="AH592" s="79">
        <f>IF(Observaciones!$F591&gt;0.05*Constantes!$F$18,((Observaciones!$F591-0.05*Constantes!$F$18)^2)/(Observaciones!$F591+0.95*Constantes!$F$18),0)</f>
        <v>0</v>
      </c>
      <c r="AI592" s="79">
        <f>MAX(0,AJ591+Observaciones!$F591-AH592-Constantes!$D$13)</f>
        <v>0</v>
      </c>
      <c r="AJ592" s="79">
        <f>AJ591+Observaciones!$F591-AH592-AG592-AI592-AK591</f>
        <v>7.5250386598139469</v>
      </c>
      <c r="AK592" s="79">
        <f>MAX(0,(AJ592-Constantes!$D$14)*(1-EXP(-Constantes!$D$22)))</f>
        <v>8.5290867206497484E-4</v>
      </c>
      <c r="AL592" s="79">
        <f t="shared" si="87"/>
        <v>76.424232526635819</v>
      </c>
      <c r="AM592" s="79">
        <f>MAX(0,(AL592-Constantes!$D$13)*(1-EXP(-Constantes!$D$23)))</f>
        <v>0.32441030502616702</v>
      </c>
      <c r="AN592" s="79">
        <f t="shared" si="88"/>
        <v>0.32526321369823202</v>
      </c>
      <c r="AO592" s="79">
        <f>0.0526*AH592*Observaciones!$F591^1.218</f>
        <v>0</v>
      </c>
      <c r="AP592" s="79">
        <f>AO592*Constantes!$F$29</f>
        <v>0</v>
      </c>
      <c r="AQ592" s="79">
        <f t="shared" si="89"/>
        <v>0</v>
      </c>
      <c r="AR592" s="16"/>
      <c r="AS592" s="78">
        <v>586</v>
      </c>
      <c r="AT592" s="79">
        <f>0.0526*Observaciones!$F591^2.218</f>
        <v>0</v>
      </c>
      <c r="AU592" s="79">
        <f>IF(Observaciones!$F591&gt;0.05*$AY$7,((Observaciones!$F591-0.05*$AY$7)^2)/(Observaciones!$F591+0.95*$AY$7),0)</f>
        <v>0</v>
      </c>
      <c r="AV592" s="79">
        <f>0.0526*AU592*Observaciones!$F591^1.218</f>
        <v>0</v>
      </c>
      <c r="AW592" s="30"/>
      <c r="AX592" s="30"/>
      <c r="AY592" s="110"/>
      <c r="AZ592" s="41"/>
    </row>
    <row r="593" spans="2:52" s="3" customFormat="1" x14ac:dyDescent="0.3">
      <c r="B593" s="40"/>
      <c r="C593" s="78">
        <v>587</v>
      </c>
      <c r="D593" s="136">
        <f>ETo!$I592*((1-Constantes!$D$19)*ETo!$K592+ETo!$L592)</f>
        <v>2.9815132431825235</v>
      </c>
      <c r="E593" s="79">
        <f>MIN(D593*Constantes!$D$17,0.8*(H592+Observaciones!$F592-F593-G593-Constantes!$D$14))</f>
        <v>2.0808819942899251E-2</v>
      </c>
      <c r="F593" s="79">
        <f>IF(Observaciones!$F592&gt;0.05*Constantes!$D$18,((Observaciones!$F592-0.05*Constantes!$D$18)^2)/(Observaciones!$F592+0.95*Constantes!$D$18),0)</f>
        <v>0</v>
      </c>
      <c r="G593" s="79">
        <f>MAX(0,H592+Observaciones!$F592-F593-Constantes!$D$13)</f>
        <v>0</v>
      </c>
      <c r="H593" s="79">
        <f>H592+Observaciones!$F592-F593-E593-G593-I592</f>
        <v>7.5043161739882285</v>
      </c>
      <c r="I593" s="79">
        <f>MAX(0,(H593-Constantes!$D$14)*(1-EXP(-Constantes!$D$22)))</f>
        <v>1.4702473103815221E-4</v>
      </c>
      <c r="J593" s="79">
        <f t="shared" si="81"/>
        <v>73.042410169489173</v>
      </c>
      <c r="K593" s="79">
        <f>MAX(0,(J593-Constantes!$D$13)*(1-EXP(-Constantes!$D$23)))</f>
        <v>0.29108840385387091</v>
      </c>
      <c r="L593" s="79">
        <f t="shared" si="82"/>
        <v>0.29123542858490908</v>
      </c>
      <c r="M593" s="79">
        <f>0.0526*F593*Observaciones!$F592^1.218</f>
        <v>0</v>
      </c>
      <c r="N593" s="79">
        <f>M593*Constantes!$D$29</f>
        <v>0</v>
      </c>
      <c r="O593" s="79">
        <f t="shared" si="83"/>
        <v>0</v>
      </c>
      <c r="P593" s="16"/>
      <c r="Q593" s="78">
        <v>587</v>
      </c>
      <c r="R593" s="136">
        <f>ETo!$I592*((1-Constantes!$E$19)*ETo!$K592+ETo!$L592)</f>
        <v>3.2866392090431273</v>
      </c>
      <c r="S593" s="79">
        <f>MIN(R593*Constantes!$E$17,0.8*(V592+Observaciones!$F592-T593-U593-Constantes!$D$14))</f>
        <v>1.9560012473454694E-2</v>
      </c>
      <c r="T593" s="79">
        <f>IF(Observaciones!$F592&gt;0.05*Constantes!$E$18,((Observaciones!$F592-0.05*Constantes!$E$18)^2)/(Observaciones!$F592+0.95*Constantes!$E$18),0)</f>
        <v>0</v>
      </c>
      <c r="U593" s="79">
        <f>MAX(0,V592+Observaciones!$F592-T593-Constantes!$D$13)</f>
        <v>0</v>
      </c>
      <c r="V593" s="79">
        <f>V592+Observaciones!$F592-T593-S593-U593-W592</f>
        <v>7.5040571458294618</v>
      </c>
      <c r="W593" s="79">
        <f>MAX(0,(V593-Constantes!$D$14)*(1-EXP(-Constantes!$D$22)))</f>
        <v>1.382012810387218E-4</v>
      </c>
      <c r="X593" s="79">
        <f t="shared" si="84"/>
        <v>75.651172653654797</v>
      </c>
      <c r="Y593" s="79">
        <f>MAX(0,(X593-Constantes!$D$13)*(1-EXP(-Constantes!$D$23)))</f>
        <v>0.31679316196916862</v>
      </c>
      <c r="Z593" s="79">
        <f t="shared" si="85"/>
        <v>0.31693136325020732</v>
      </c>
      <c r="AA593" s="79">
        <f>0.0526*T593*Observaciones!$F592^1.218</f>
        <v>0</v>
      </c>
      <c r="AB593" s="79">
        <f>AA593*Constantes!$E$29</f>
        <v>0</v>
      </c>
      <c r="AC593" s="79">
        <f t="shared" si="86"/>
        <v>0</v>
      </c>
      <c r="AD593" s="16"/>
      <c r="AE593" s="78">
        <v>587</v>
      </c>
      <c r="AF593" s="136">
        <f>ETo!$I592*((1-Constantes!$F$19)*ETo!$K592+ETo!$L592)</f>
        <v>3.2430497853487554</v>
      </c>
      <c r="AG593" s="79">
        <f>MIN(AF593*Constantes!$F$17,0.8*(AJ592+Observaciones!$F592-AH593-AI593-Constantes!$D$14))</f>
        <v>2.0030927851157544E-2</v>
      </c>
      <c r="AH593" s="79">
        <f>IF(Observaciones!$F592&gt;0.05*Constantes!$F$18,((Observaciones!$F592-0.05*Constantes!$F$18)^2)/(Observaciones!$F592+0.95*Constantes!$F$18),0)</f>
        <v>0</v>
      </c>
      <c r="AI593" s="79">
        <f>MAX(0,AJ592+Observaciones!$F592-AH593-Constantes!$D$13)</f>
        <v>0</v>
      </c>
      <c r="AJ593" s="79">
        <f>AJ592+Observaciones!$F592-AH593-AG593-AI593-AK592</f>
        <v>7.5041548232907243</v>
      </c>
      <c r="AK593" s="79">
        <f>MAX(0,(AJ593-Constantes!$D$14)*(1-EXP(-Constantes!$D$22)))</f>
        <v>1.4152853395062154E-4</v>
      </c>
      <c r="AL593" s="79">
        <f t="shared" si="87"/>
        <v>76.099822221609656</v>
      </c>
      <c r="AM593" s="79">
        <f>MAX(0,(AL593-Constantes!$D$13)*(1-EXP(-Constantes!$D$23)))</f>
        <v>0.32121381302222951</v>
      </c>
      <c r="AN593" s="79">
        <f t="shared" si="88"/>
        <v>0.32135534155618012</v>
      </c>
      <c r="AO593" s="79">
        <f>0.0526*AH593*Observaciones!$F592^1.218</f>
        <v>0</v>
      </c>
      <c r="AP593" s="79">
        <f>AO593*Constantes!$F$29</f>
        <v>0</v>
      </c>
      <c r="AQ593" s="79">
        <f t="shared" si="89"/>
        <v>0</v>
      </c>
      <c r="AR593" s="16"/>
      <c r="AS593" s="78">
        <v>587</v>
      </c>
      <c r="AT593" s="79">
        <f>0.0526*Observaciones!$F592^2.218</f>
        <v>0</v>
      </c>
      <c r="AU593" s="79">
        <f>IF(Observaciones!$F592&gt;0.05*$AY$7,((Observaciones!$F592-0.05*$AY$7)^2)/(Observaciones!$F592+0.95*$AY$7),0)</f>
        <v>0</v>
      </c>
      <c r="AV593" s="79">
        <f>0.0526*AU593*Observaciones!$F592^1.218</f>
        <v>0</v>
      </c>
      <c r="AW593" s="30"/>
      <c r="AX593" s="30"/>
      <c r="AY593" s="110"/>
      <c r="AZ593" s="41"/>
    </row>
    <row r="594" spans="2:52" s="3" customFormat="1" x14ac:dyDescent="0.3">
      <c r="B594" s="40"/>
      <c r="C594" s="78">
        <v>588</v>
      </c>
      <c r="D594" s="136">
        <f>ETo!$I593*((1-Constantes!$D$19)*ETo!$K593+ETo!$L593)</f>
        <v>2.8891809883244859</v>
      </c>
      <c r="E594" s="79">
        <f>MIN(D594*Constantes!$D$17,0.8*(H593+Observaciones!$F593-F594-G594-Constantes!$D$14))</f>
        <v>3.4529391905827825E-3</v>
      </c>
      <c r="F594" s="79">
        <f>IF(Observaciones!$F593&gt;0.05*Constantes!$D$18,((Observaciones!$F593-0.05*Constantes!$D$18)^2)/(Observaciones!$F593+0.95*Constantes!$D$18),0)</f>
        <v>0</v>
      </c>
      <c r="G594" s="79">
        <f>MAX(0,H593+Observaciones!$F593-F594-Constantes!$D$13)</f>
        <v>0</v>
      </c>
      <c r="H594" s="79">
        <f>H593+Observaciones!$F593-F594-E594-G594-I593</f>
        <v>7.5007162100666083</v>
      </c>
      <c r="I594" s="79">
        <f>MAX(0,(H594-Constantes!$D$14)*(1-EXP(-Constantes!$D$22)))</f>
        <v>2.4396744129658511E-5</v>
      </c>
      <c r="J594" s="79">
        <f t="shared" si="81"/>
        <v>72.751321765635296</v>
      </c>
      <c r="K594" s="79">
        <f>MAX(0,(J594-Constantes!$D$13)*(1-EXP(-Constantes!$D$23)))</f>
        <v>0.28822024047884254</v>
      </c>
      <c r="L594" s="79">
        <f t="shared" si="82"/>
        <v>0.28824463722297222</v>
      </c>
      <c r="M594" s="79">
        <f>0.0526*F594*Observaciones!$F593^1.218</f>
        <v>0</v>
      </c>
      <c r="N594" s="79">
        <f>M594*Constantes!$D$29</f>
        <v>0</v>
      </c>
      <c r="O594" s="79">
        <f t="shared" si="83"/>
        <v>0</v>
      </c>
      <c r="P594" s="16"/>
      <c r="Q594" s="78">
        <v>588</v>
      </c>
      <c r="R594" s="136">
        <f>ETo!$I593*((1-Constantes!$E$19)*ETo!$K593+ETo!$L593)</f>
        <v>3.1855667810846886</v>
      </c>
      <c r="S594" s="79">
        <f>MIN(R594*Constantes!$E$17,0.8*(V593+Observaciones!$F593-T594-U594-Constantes!$D$14))</f>
        <v>3.2457166635694538E-3</v>
      </c>
      <c r="T594" s="79">
        <f>IF(Observaciones!$F593&gt;0.05*Constantes!$E$18,((Observaciones!$F593-0.05*Constantes!$E$18)^2)/(Observaciones!$F593+0.95*Constantes!$E$18),0)</f>
        <v>0</v>
      </c>
      <c r="U594" s="79">
        <f>MAX(0,V593+Observaciones!$F593-T594-Constantes!$D$13)</f>
        <v>0</v>
      </c>
      <c r="V594" s="79">
        <f>V593+Observaciones!$F593-T594-S594-U594-W593</f>
        <v>7.500673227884854</v>
      </c>
      <c r="W594" s="79">
        <f>MAX(0,(V594-Constantes!$D$14)*(1-EXP(-Constantes!$D$22)))</f>
        <v>2.2932613228289322E-5</v>
      </c>
      <c r="X594" s="79">
        <f t="shared" si="84"/>
        <v>75.334379491685624</v>
      </c>
      <c r="Y594" s="79">
        <f>MAX(0,(X594-Constantes!$D$13)*(1-EXP(-Constantes!$D$23)))</f>
        <v>0.3136717234900338</v>
      </c>
      <c r="Z594" s="79">
        <f t="shared" si="85"/>
        <v>0.31369465610326208</v>
      </c>
      <c r="AA594" s="79">
        <f>0.0526*T594*Observaciones!$F593^1.218</f>
        <v>0</v>
      </c>
      <c r="AB594" s="79">
        <f>AA594*Constantes!$E$29</f>
        <v>0</v>
      </c>
      <c r="AC594" s="79">
        <f t="shared" si="86"/>
        <v>0</v>
      </c>
      <c r="AD594" s="16"/>
      <c r="AE594" s="78">
        <v>588</v>
      </c>
      <c r="AF594" s="136">
        <f>ETo!$I593*((1-Constantes!$F$19)*ETo!$K593+ETo!$L593)</f>
        <v>3.1432259535475175</v>
      </c>
      <c r="AG594" s="79">
        <f>MIN(AF594*Constantes!$F$17,0.8*(AJ593+Observaciones!$F593-AH594-AI594-Constantes!$D$14))</f>
        <v>3.3238586325794019E-3</v>
      </c>
      <c r="AH594" s="79">
        <f>IF(Observaciones!$F593&gt;0.05*Constantes!$F$18,((Observaciones!$F593-0.05*Constantes!$F$18)^2)/(Observaciones!$F593+0.95*Constantes!$F$18),0)</f>
        <v>0</v>
      </c>
      <c r="AI594" s="79">
        <f>MAX(0,AJ593+Observaciones!$F593-AH594-Constantes!$D$13)</f>
        <v>0</v>
      </c>
      <c r="AJ594" s="79">
        <f>AJ593+Observaciones!$F593-AH594-AG594-AI594-AK593</f>
        <v>7.500689436124194</v>
      </c>
      <c r="AK594" s="79">
        <f>MAX(0,(AJ594-Constantes!$D$14)*(1-EXP(-Constantes!$D$22)))</f>
        <v>2.3484725361874793E-5</v>
      </c>
      <c r="AL594" s="79">
        <f t="shared" si="87"/>
        <v>75.778608408587431</v>
      </c>
      <c r="AM594" s="79">
        <f>MAX(0,(AL594-Constantes!$D$13)*(1-EXP(-Constantes!$D$23)))</f>
        <v>0.31804881681535191</v>
      </c>
      <c r="AN594" s="79">
        <f t="shared" si="88"/>
        <v>0.31807230154071381</v>
      </c>
      <c r="AO594" s="79">
        <f>0.0526*AH594*Observaciones!$F593^1.218</f>
        <v>0</v>
      </c>
      <c r="AP594" s="79">
        <f>AO594*Constantes!$F$29</f>
        <v>0</v>
      </c>
      <c r="AQ594" s="79">
        <f t="shared" si="89"/>
        <v>0</v>
      </c>
      <c r="AR594" s="16"/>
      <c r="AS594" s="78">
        <v>588</v>
      </c>
      <c r="AT594" s="79">
        <f>0.0526*Observaciones!$F593^2.218</f>
        <v>0</v>
      </c>
      <c r="AU594" s="79">
        <f>IF(Observaciones!$F593&gt;0.05*$AY$7,((Observaciones!$F593-0.05*$AY$7)^2)/(Observaciones!$F593+0.95*$AY$7),0)</f>
        <v>0</v>
      </c>
      <c r="AV594" s="79">
        <f>0.0526*AU594*Observaciones!$F593^1.218</f>
        <v>0</v>
      </c>
      <c r="AW594" s="30"/>
      <c r="AX594" s="30"/>
      <c r="AY594" s="110"/>
      <c r="AZ594" s="41"/>
    </row>
    <row r="595" spans="2:52" s="3" customFormat="1" x14ac:dyDescent="0.3">
      <c r="B595" s="40"/>
      <c r="C595" s="78">
        <v>589</v>
      </c>
      <c r="D595" s="136">
        <f>ETo!$I594*((1-Constantes!$D$19)*ETo!$K594+ETo!$L594)</f>
        <v>2.8793212861461002</v>
      </c>
      <c r="E595" s="79">
        <f>MIN(D595*Constantes!$D$17,0.8*(H594+Observaciones!$F594-F595-G595-Constantes!$D$14))</f>
        <v>5.7296805328661555E-4</v>
      </c>
      <c r="F595" s="79">
        <f>IF(Observaciones!$F594&gt;0.05*Constantes!$D$18,((Observaciones!$F594-0.05*Constantes!$D$18)^2)/(Observaciones!$F594+0.95*Constantes!$D$18),0)</f>
        <v>0</v>
      </c>
      <c r="G595" s="79">
        <f>MAX(0,H594+Observaciones!$F594-F595-Constantes!$D$13)</f>
        <v>0</v>
      </c>
      <c r="H595" s="79">
        <f>H594+Observaciones!$F594-F595-E595-G595-I594</f>
        <v>7.500118845269192</v>
      </c>
      <c r="I595" s="79">
        <f>MAX(0,(H595-Constantes!$D$14)*(1-EXP(-Constantes!$D$22)))</f>
        <v>4.0483061585956983E-6</v>
      </c>
      <c r="J595" s="79">
        <f t="shared" si="81"/>
        <v>72.463101525156461</v>
      </c>
      <c r="K595" s="79">
        <f>MAX(0,(J595-Constantes!$D$13)*(1-EXP(-Constantes!$D$23)))</f>
        <v>0.28538033780069166</v>
      </c>
      <c r="L595" s="79">
        <f t="shared" si="82"/>
        <v>0.28538438610685024</v>
      </c>
      <c r="M595" s="79">
        <f>0.0526*F595*Observaciones!$F594^1.218</f>
        <v>0</v>
      </c>
      <c r="N595" s="79">
        <f>M595*Constantes!$D$29</f>
        <v>0</v>
      </c>
      <c r="O595" s="79">
        <f t="shared" si="83"/>
        <v>0</v>
      </c>
      <c r="P595" s="16"/>
      <c r="Q595" s="78">
        <v>589</v>
      </c>
      <c r="R595" s="136">
        <f>ETo!$I594*((1-Constantes!$E$19)*ETo!$K594+ETo!$L594)</f>
        <v>3.1743649482291154</v>
      </c>
      <c r="S595" s="79">
        <f>MIN(R595*Constantes!$E$17,0.8*(V594+Observaciones!$F594-T595-U595-Constantes!$D$14))</f>
        <v>5.3858230788321752E-4</v>
      </c>
      <c r="T595" s="79">
        <f>IF(Observaciones!$F594&gt;0.05*Constantes!$E$18,((Observaciones!$F594-0.05*Constantes!$E$18)^2)/(Observaciones!$F594+0.95*Constantes!$E$18),0)</f>
        <v>0</v>
      </c>
      <c r="U595" s="79">
        <f>MAX(0,V594+Observaciones!$F594-T595-Constantes!$D$13)</f>
        <v>0</v>
      </c>
      <c r="V595" s="79">
        <f>V594+Observaciones!$F594-T595-S595-U595-W594</f>
        <v>7.5001117129637427</v>
      </c>
      <c r="W595" s="79">
        <f>MAX(0,(V595-Constantes!$D$14)*(1-EXP(-Constantes!$D$22)))</f>
        <v>3.8053536517613964E-6</v>
      </c>
      <c r="X595" s="79">
        <f t="shared" si="84"/>
        <v>75.020707768195592</v>
      </c>
      <c r="Y595" s="79">
        <f>MAX(0,(X595-Constantes!$D$13)*(1-EXP(-Constantes!$D$23)))</f>
        <v>0.3105810412877027</v>
      </c>
      <c r="Z595" s="79">
        <f t="shared" si="85"/>
        <v>0.31058484664135444</v>
      </c>
      <c r="AA595" s="79">
        <f>0.0526*T595*Observaciones!$F594^1.218</f>
        <v>0</v>
      </c>
      <c r="AB595" s="79">
        <f>AA595*Constantes!$E$29</f>
        <v>0</v>
      </c>
      <c r="AC595" s="79">
        <f t="shared" si="86"/>
        <v>0</v>
      </c>
      <c r="AD595" s="16"/>
      <c r="AE595" s="78">
        <v>589</v>
      </c>
      <c r="AF595" s="136">
        <f>ETo!$I594*((1-Constantes!$F$19)*ETo!$K594+ETo!$L594)</f>
        <v>3.1322158536458273</v>
      </c>
      <c r="AG595" s="79">
        <f>MIN(AF595*Constantes!$F$17,0.8*(AJ594+Observaciones!$F594-AH595-AI595-Constantes!$D$14))</f>
        <v>5.515488993552254E-4</v>
      </c>
      <c r="AH595" s="79">
        <f>IF(Observaciones!$F594&gt;0.05*Constantes!$F$18,((Observaciones!$F594-0.05*Constantes!$F$18)^2)/(Observaciones!$F594+0.95*Constantes!$F$18),0)</f>
        <v>0</v>
      </c>
      <c r="AI595" s="79">
        <f>MAX(0,AJ594+Observaciones!$F594-AH595-Constantes!$D$13)</f>
        <v>0</v>
      </c>
      <c r="AJ595" s="79">
        <f>AJ594+Observaciones!$F594-AH595-AG595-AI595-AK594</f>
        <v>7.5001144024994773</v>
      </c>
      <c r="AK595" s="79">
        <f>MAX(0,(AJ595-Constantes!$D$14)*(1-EXP(-Constantes!$D$22)))</f>
        <v>3.8969691123685939E-6</v>
      </c>
      <c r="AL595" s="79">
        <f t="shared" si="87"/>
        <v>75.460559591772082</v>
      </c>
      <c r="AM595" s="79">
        <f>MAX(0,(AL595-Constantes!$D$13)*(1-EXP(-Constantes!$D$23)))</f>
        <v>0.31491500606994405</v>
      </c>
      <c r="AN595" s="79">
        <f t="shared" si="88"/>
        <v>0.3149189030390564</v>
      </c>
      <c r="AO595" s="79">
        <f>0.0526*AH595*Observaciones!$F594^1.218</f>
        <v>0</v>
      </c>
      <c r="AP595" s="79">
        <f>AO595*Constantes!$F$29</f>
        <v>0</v>
      </c>
      <c r="AQ595" s="79">
        <f t="shared" si="89"/>
        <v>0</v>
      </c>
      <c r="AR595" s="16"/>
      <c r="AS595" s="78">
        <v>589</v>
      </c>
      <c r="AT595" s="79">
        <f>0.0526*Observaciones!$F594^2.218</f>
        <v>0</v>
      </c>
      <c r="AU595" s="79">
        <f>IF(Observaciones!$F594&gt;0.05*$AY$7,((Observaciones!$F594-0.05*$AY$7)^2)/(Observaciones!$F594+0.95*$AY$7),0)</f>
        <v>0</v>
      </c>
      <c r="AV595" s="79">
        <f>0.0526*AU595*Observaciones!$F594^1.218</f>
        <v>0</v>
      </c>
      <c r="AW595" s="30"/>
      <c r="AX595" s="30"/>
      <c r="AY595" s="110"/>
      <c r="AZ595" s="41"/>
    </row>
    <row r="596" spans="2:52" s="3" customFormat="1" x14ac:dyDescent="0.3">
      <c r="B596" s="40"/>
      <c r="C596" s="78">
        <v>590</v>
      </c>
      <c r="D596" s="136">
        <f>ETo!$I595*((1-Constantes!$D$19)*ETo!$K595+ETo!$L595)</f>
        <v>2.8759820448500593</v>
      </c>
      <c r="E596" s="79">
        <f>MIN(D596*Constantes!$D$17,0.8*(H595+Observaciones!$F595-F596-G596-Constantes!$D$14))</f>
        <v>0.16009507621535379</v>
      </c>
      <c r="F596" s="79">
        <f>IF(Observaciones!$F595&gt;0.05*Constantes!$D$18,((Observaciones!$F595-0.05*Constantes!$D$18)^2)/(Observaciones!$F595+0.95*Constantes!$D$18),0)</f>
        <v>0</v>
      </c>
      <c r="G596" s="79">
        <f>MAX(0,H595+Observaciones!$F595-F596-Constantes!$D$13)</f>
        <v>0</v>
      </c>
      <c r="H596" s="79">
        <f>H595+Observaciones!$F595-F596-E596-G596-I595</f>
        <v>7.5400197207476793</v>
      </c>
      <c r="I596" s="79">
        <f>MAX(0,(H596-Constantes!$D$14)*(1-EXP(-Constantes!$D$22)))</f>
        <v>1.3632186040684812E-3</v>
      </c>
      <c r="J596" s="79">
        <f t="shared" si="81"/>
        <v>72.177721187355772</v>
      </c>
      <c r="K596" s="79">
        <f>MAX(0,(J596-Constantes!$D$13)*(1-EXP(-Constantes!$D$23)))</f>
        <v>0.28256841736004074</v>
      </c>
      <c r="L596" s="79">
        <f t="shared" si="82"/>
        <v>0.2839316359641092</v>
      </c>
      <c r="M596" s="79">
        <f>0.0526*F596*Observaciones!$F595^1.218</f>
        <v>0</v>
      </c>
      <c r="N596" s="79">
        <f>M596*Constantes!$D$29</f>
        <v>0</v>
      </c>
      <c r="O596" s="79">
        <f t="shared" si="83"/>
        <v>0</v>
      </c>
      <c r="P596" s="16"/>
      <c r="Q596" s="78">
        <v>590</v>
      </c>
      <c r="R596" s="136">
        <f>ETo!$I595*((1-Constantes!$E$19)*ETo!$K595+ETo!$L595)</f>
        <v>3.1702761150402017</v>
      </c>
      <c r="S596" s="79">
        <f>MIN(R596*Constantes!$E$17,0.8*(V595+Observaciones!$F595-T596-U596-Constantes!$D$14))</f>
        <v>0.1600893703709943</v>
      </c>
      <c r="T596" s="79">
        <f>IF(Observaciones!$F595&gt;0.05*Constantes!$E$18,((Observaciones!$F595-0.05*Constantes!$E$18)^2)/(Observaciones!$F595+0.95*Constantes!$E$18),0)</f>
        <v>0</v>
      </c>
      <c r="U596" s="79">
        <f>MAX(0,V595+Observaciones!$F595-T596-Constantes!$D$13)</f>
        <v>0</v>
      </c>
      <c r="V596" s="79">
        <f>V595+Observaciones!$F595-T596-S596-U596-W595</f>
        <v>7.5400185372390967</v>
      </c>
      <c r="W596" s="79">
        <f>MAX(0,(V596-Constantes!$D$14)*(1-EXP(-Constantes!$D$22)))</f>
        <v>1.3631782894214059E-3</v>
      </c>
      <c r="X596" s="79">
        <f t="shared" si="84"/>
        <v>74.710126726907887</v>
      </c>
      <c r="Y596" s="79">
        <f>MAX(0,(X596-Constantes!$D$13)*(1-EXP(-Constantes!$D$23)))</f>
        <v>0.30752081231325429</v>
      </c>
      <c r="Z596" s="79">
        <f t="shared" si="85"/>
        <v>0.30888399060267568</v>
      </c>
      <c r="AA596" s="79">
        <f>0.0526*T596*Observaciones!$F595^1.218</f>
        <v>0</v>
      </c>
      <c r="AB596" s="79">
        <f>AA596*Constantes!$E$29</f>
        <v>0</v>
      </c>
      <c r="AC596" s="79">
        <f t="shared" si="86"/>
        <v>0</v>
      </c>
      <c r="AD596" s="16"/>
      <c r="AE596" s="78">
        <v>590</v>
      </c>
      <c r="AF596" s="136">
        <f>ETo!$I595*((1-Constantes!$F$19)*ETo!$K595+ETo!$L595)</f>
        <v>3.1282341050130387</v>
      </c>
      <c r="AG596" s="79">
        <f>MIN(AF596*Constantes!$F$17,0.8*(AJ595+Observaciones!$F595-AH596-AI596-Constantes!$D$14))</f>
        <v>0.16009152199958196</v>
      </c>
      <c r="AH596" s="79">
        <f>IF(Observaciones!$F595&gt;0.05*Constantes!$F$18,((Observaciones!$F595-0.05*Constantes!$F$18)^2)/(Observaciones!$F595+0.95*Constantes!$F$18),0)</f>
        <v>0</v>
      </c>
      <c r="AI596" s="79">
        <f>MAX(0,AJ595+Observaciones!$F595-AH596-Constantes!$D$13)</f>
        <v>0</v>
      </c>
      <c r="AJ596" s="79">
        <f>AJ595+Observaciones!$F595-AH596-AG596-AI596-AK595</f>
        <v>7.5400189835307829</v>
      </c>
      <c r="AK596" s="79">
        <f>MAX(0,(AJ596-Constantes!$D$14)*(1-EXP(-Constantes!$D$22)))</f>
        <v>1.3631934917546107E-3</v>
      </c>
      <c r="AL596" s="79">
        <f t="shared" si="87"/>
        <v>75.145644585702144</v>
      </c>
      <c r="AM596" s="79">
        <f>MAX(0,(AL596-Constantes!$D$13)*(1-EXP(-Constantes!$D$23)))</f>
        <v>0.31181207350822626</v>
      </c>
      <c r="AN596" s="79">
        <f t="shared" si="88"/>
        <v>0.31317526699998088</v>
      </c>
      <c r="AO596" s="79">
        <f>0.0526*AH596*Observaciones!$F595^1.218</f>
        <v>0</v>
      </c>
      <c r="AP596" s="79">
        <f>AO596*Constantes!$F$29</f>
        <v>0</v>
      </c>
      <c r="AQ596" s="79">
        <f t="shared" si="89"/>
        <v>0</v>
      </c>
      <c r="AR596" s="16"/>
      <c r="AS596" s="78">
        <v>590</v>
      </c>
      <c r="AT596" s="79">
        <f>0.0526*Observaciones!$F595^2.218</f>
        <v>1.4813929535417848E-3</v>
      </c>
      <c r="AU596" s="79">
        <f>IF(Observaciones!$F595&gt;0.05*$AY$7,((Observaciones!$F595-0.05*$AY$7)^2)/(Observaciones!$F595+0.95*$AY$7),0)</f>
        <v>0</v>
      </c>
      <c r="AV596" s="79">
        <f>0.0526*AU596*Observaciones!$F595^1.218</f>
        <v>0</v>
      </c>
      <c r="AW596" s="30"/>
      <c r="AX596" s="30"/>
      <c r="AY596" s="110"/>
      <c r="AZ596" s="41"/>
    </row>
    <row r="597" spans="2:52" s="3" customFormat="1" x14ac:dyDescent="0.3">
      <c r="B597" s="40"/>
      <c r="C597" s="78">
        <v>591</v>
      </c>
      <c r="D597" s="136">
        <f>ETo!$I596*((1-Constantes!$D$19)*ETo!$K596+ETo!$L596)</f>
        <v>2.8825501630454728</v>
      </c>
      <c r="E597" s="79">
        <f>MIN(D597*Constantes!$D$17,0.8*(H596+Observaciones!$F596-F597-G597-Constantes!$D$14))</f>
        <v>3.2015776598143475E-2</v>
      </c>
      <c r="F597" s="79">
        <f>IF(Observaciones!$F596&gt;0.05*Constantes!$D$18,((Observaciones!$F596-0.05*Constantes!$D$18)^2)/(Observaciones!$F596+0.95*Constantes!$D$18),0)</f>
        <v>0</v>
      </c>
      <c r="G597" s="79">
        <f>MAX(0,H596+Observaciones!$F596-F597-Constantes!$D$13)</f>
        <v>0</v>
      </c>
      <c r="H597" s="79">
        <f>H596+Observaciones!$F596-F597-E597-G597-I596</f>
        <v>7.5066407255454672</v>
      </c>
      <c r="I597" s="79">
        <f>MAX(0,(H597-Constantes!$D$14)*(1-EXP(-Constantes!$D$22)))</f>
        <v>2.2620749068117139E-4</v>
      </c>
      <c r="J597" s="79">
        <f t="shared" si="81"/>
        <v>71.895152769995732</v>
      </c>
      <c r="K597" s="79">
        <f>MAX(0,(J597-Constantes!$D$13)*(1-EXP(-Constantes!$D$23)))</f>
        <v>0.27978420344123878</v>
      </c>
      <c r="L597" s="79">
        <f t="shared" si="82"/>
        <v>0.28001041093191997</v>
      </c>
      <c r="M597" s="79">
        <f>0.0526*F597*Observaciones!$F596^1.218</f>
        <v>0</v>
      </c>
      <c r="N597" s="79">
        <f>M597*Constantes!$D$29</f>
        <v>0</v>
      </c>
      <c r="O597" s="79">
        <f t="shared" si="83"/>
        <v>0</v>
      </c>
      <c r="P597" s="16"/>
      <c r="Q597" s="78">
        <v>591</v>
      </c>
      <c r="R597" s="136">
        <f>ETo!$I596*((1-Constantes!$E$19)*ETo!$K596+ETo!$L596)</f>
        <v>3.1770222322452968</v>
      </c>
      <c r="S597" s="79">
        <f>MIN(R597*Constantes!$E$17,0.8*(V596+Observaciones!$F596-T597-U597-Constantes!$D$14))</f>
        <v>3.2014829791277323E-2</v>
      </c>
      <c r="T597" s="79">
        <f>IF(Observaciones!$F596&gt;0.05*Constantes!$E$18,((Observaciones!$F596-0.05*Constantes!$E$18)^2)/(Observaciones!$F596+0.95*Constantes!$E$18),0)</f>
        <v>0</v>
      </c>
      <c r="U597" s="79">
        <f>MAX(0,V596+Observaciones!$F596-T597-Constantes!$D$13)</f>
        <v>0</v>
      </c>
      <c r="V597" s="79">
        <f>V596+Observaciones!$F596-T597-S597-U597-W596</f>
        <v>7.506640529158398</v>
      </c>
      <c r="W597" s="79">
        <f>MAX(0,(V597-Constantes!$D$14)*(1-EXP(-Constantes!$D$22)))</f>
        <v>2.2620080101664025E-4</v>
      </c>
      <c r="X597" s="79">
        <f t="shared" si="84"/>
        <v>74.402605914594631</v>
      </c>
      <c r="Y597" s="79">
        <f>MAX(0,(X597-Constantes!$D$13)*(1-EXP(-Constantes!$D$23)))</f>
        <v>0.30449073650378083</v>
      </c>
      <c r="Z597" s="79">
        <f t="shared" si="85"/>
        <v>0.30471693730479749</v>
      </c>
      <c r="AA597" s="79">
        <f>0.0526*T597*Observaciones!$F596^1.218</f>
        <v>0</v>
      </c>
      <c r="AB597" s="79">
        <f>AA597*Constantes!$E$29</f>
        <v>0</v>
      </c>
      <c r="AC597" s="79">
        <f t="shared" si="86"/>
        <v>0</v>
      </c>
      <c r="AD597" s="16"/>
      <c r="AE597" s="78">
        <v>591</v>
      </c>
      <c r="AF597" s="136">
        <f>ETo!$I596*((1-Constantes!$F$19)*ETo!$K596+ETo!$L596)</f>
        <v>3.1349547937881792</v>
      </c>
      <c r="AG597" s="79">
        <f>MIN(AF597*Constantes!$F$17,0.8*(AJ596+Observaciones!$F596-AH597-AI597-Constantes!$D$14))</f>
        <v>3.201518682462634E-2</v>
      </c>
      <c r="AH597" s="79">
        <f>IF(Observaciones!$F596&gt;0.05*Constantes!$F$18,((Observaciones!$F596-0.05*Constantes!$F$18)^2)/(Observaciones!$F596+0.95*Constantes!$F$18),0)</f>
        <v>0</v>
      </c>
      <c r="AI597" s="79">
        <f>MAX(0,AJ596+Observaciones!$F596-AH597-Constantes!$D$13)</f>
        <v>0</v>
      </c>
      <c r="AJ597" s="79">
        <f>AJ596+Observaciones!$F596-AH597-AG597-AI597-AK596</f>
        <v>7.506640603214402</v>
      </c>
      <c r="AK597" s="79">
        <f>MAX(0,(AJ597-Constantes!$D$14)*(1-EXP(-Constantes!$D$22)))</f>
        <v>2.262033236360015E-4</v>
      </c>
      <c r="AL597" s="79">
        <f t="shared" si="87"/>
        <v>74.833832512193922</v>
      </c>
      <c r="AM597" s="79">
        <f>MAX(0,(AL597-Constantes!$D$13)*(1-EXP(-Constantes!$D$23)))</f>
        <v>0.30873971488010005</v>
      </c>
      <c r="AN597" s="79">
        <f t="shared" si="88"/>
        <v>0.30896591820373603</v>
      </c>
      <c r="AO597" s="79">
        <f>0.0526*AH597*Observaciones!$F596^1.218</f>
        <v>0</v>
      </c>
      <c r="AP597" s="79">
        <f>AO597*Constantes!$F$29</f>
        <v>0</v>
      </c>
      <c r="AQ597" s="79">
        <f t="shared" si="89"/>
        <v>0</v>
      </c>
      <c r="AR597" s="16"/>
      <c r="AS597" s="78">
        <v>591</v>
      </c>
      <c r="AT597" s="79">
        <f>0.0526*Observaciones!$F596^2.218</f>
        <v>0</v>
      </c>
      <c r="AU597" s="79">
        <f>IF(Observaciones!$F596&gt;0.05*$AY$7,((Observaciones!$F596-0.05*$AY$7)^2)/(Observaciones!$F596+0.95*$AY$7),0)</f>
        <v>0</v>
      </c>
      <c r="AV597" s="79">
        <f>0.0526*AU597*Observaciones!$F596^1.218</f>
        <v>0</v>
      </c>
      <c r="AW597" s="30"/>
      <c r="AX597" s="30"/>
      <c r="AY597" s="110"/>
      <c r="AZ597" s="41"/>
    </row>
    <row r="598" spans="2:52" s="3" customFormat="1" x14ac:dyDescent="0.3">
      <c r="B598" s="40"/>
      <c r="C598" s="78">
        <v>592</v>
      </c>
      <c r="D598" s="136">
        <f>ETo!$I597*((1-Constantes!$D$19)*ETo!$K597+ETo!$L597)</f>
        <v>2.9259783683260276</v>
      </c>
      <c r="E598" s="79">
        <f>MIN(D598*Constantes!$D$17,0.8*(H597+Observaciones!$F597-F598-G598-Constantes!$D$14))</f>
        <v>5.3125804363737929E-3</v>
      </c>
      <c r="F598" s="79">
        <f>IF(Observaciones!$F597&gt;0.05*Constantes!$D$18,((Observaciones!$F597-0.05*Constantes!$D$18)^2)/(Observaciones!$F597+0.95*Constantes!$D$18),0)</f>
        <v>0</v>
      </c>
      <c r="G598" s="79">
        <f>MAX(0,H597+Observaciones!$F597-F598-Constantes!$D$13)</f>
        <v>0</v>
      </c>
      <c r="H598" s="79">
        <f>H597+Observaciones!$F597-F598-E598-G598-I597</f>
        <v>7.5011019376184125</v>
      </c>
      <c r="I598" s="79">
        <f>MAX(0,(H598-Constantes!$D$14)*(1-EXP(-Constantes!$D$22)))</f>
        <v>3.7536040578941901E-5</v>
      </c>
      <c r="J598" s="79">
        <f t="shared" si="81"/>
        <v>71.615368566554494</v>
      </c>
      <c r="K598" s="79">
        <f>MAX(0,(J598-Constantes!$D$13)*(1-EXP(-Constantes!$D$23)))</f>
        <v>0.27702742304532685</v>
      </c>
      <c r="L598" s="79">
        <f t="shared" si="82"/>
        <v>0.27706495908590578</v>
      </c>
      <c r="M598" s="79">
        <f>0.0526*F598*Observaciones!$F597^1.218</f>
        <v>0</v>
      </c>
      <c r="N598" s="79">
        <f>M598*Constantes!$D$29</f>
        <v>0</v>
      </c>
      <c r="O598" s="79">
        <f t="shared" si="83"/>
        <v>0</v>
      </c>
      <c r="P598" s="16"/>
      <c r="Q598" s="78">
        <v>592</v>
      </c>
      <c r="R598" s="136">
        <f>ETo!$I597*((1-Constantes!$E$19)*ETo!$K597+ETo!$L597)</f>
        <v>3.2240990831244192</v>
      </c>
      <c r="S598" s="79">
        <f>MIN(R598*Constantes!$E$17,0.8*(V597+Observaciones!$F597-T598-U598-Constantes!$D$14))</f>
        <v>5.3124233267183747E-3</v>
      </c>
      <c r="T598" s="79">
        <f>IF(Observaciones!$F597&gt;0.05*Constantes!$E$18,((Observaciones!$F597-0.05*Constantes!$E$18)^2)/(Observaciones!$F597+0.95*Constantes!$E$18),0)</f>
        <v>0</v>
      </c>
      <c r="U598" s="79">
        <f>MAX(0,V597+Observaciones!$F597-T598-Constantes!$D$13)</f>
        <v>0</v>
      </c>
      <c r="V598" s="79">
        <f>V597+Observaciones!$F597-T598-S598-U598-W597</f>
        <v>7.5011019050306631</v>
      </c>
      <c r="W598" s="79">
        <f>MAX(0,(V598-Constantes!$D$14)*(1-EXP(-Constantes!$D$22)))</f>
        <v>3.7534930520565667E-5</v>
      </c>
      <c r="X598" s="79">
        <f t="shared" si="84"/>
        <v>74.09811517809085</v>
      </c>
      <c r="Y598" s="79">
        <f>MAX(0,(X598-Constantes!$D$13)*(1-EXP(-Constantes!$D$23)))</f>
        <v>0.30149051675296595</v>
      </c>
      <c r="Z598" s="79">
        <f t="shared" si="85"/>
        <v>0.30152805168348651</v>
      </c>
      <c r="AA598" s="79">
        <f>0.0526*T598*Observaciones!$F597^1.218</f>
        <v>0</v>
      </c>
      <c r="AB598" s="79">
        <f>AA598*Constantes!$E$29</f>
        <v>0</v>
      </c>
      <c r="AC598" s="79">
        <f t="shared" si="86"/>
        <v>0</v>
      </c>
      <c r="AD598" s="16"/>
      <c r="AE598" s="78">
        <v>592</v>
      </c>
      <c r="AF598" s="136">
        <f>ETo!$I597*((1-Constantes!$F$19)*ETo!$K597+ETo!$L597)</f>
        <v>3.1815104095817919</v>
      </c>
      <c r="AG598" s="79">
        <f>MIN(AF598*Constantes!$F$17,0.8*(AJ597+Observaciones!$F597-AH598-AI598-Constantes!$D$14))</f>
        <v>5.3124825715215708E-3</v>
      </c>
      <c r="AH598" s="79">
        <f>IF(Observaciones!$F597&gt;0.05*Constantes!$F$18,((Observaciones!$F597-0.05*Constantes!$F$18)^2)/(Observaciones!$F597+0.95*Constantes!$F$18),0)</f>
        <v>0</v>
      </c>
      <c r="AI598" s="79">
        <f>MAX(0,AJ597+Observaciones!$F597-AH598-Constantes!$D$13)</f>
        <v>0</v>
      </c>
      <c r="AJ598" s="79">
        <f>AJ597+Observaciones!$F597-AH598-AG598-AI598-AK597</f>
        <v>7.5011019173192448</v>
      </c>
      <c r="AK598" s="79">
        <f>MAX(0,(AJ598-Constantes!$D$14)*(1-EXP(-Constantes!$D$22)))</f>
        <v>3.7535349114770945E-5</v>
      </c>
      <c r="AL598" s="79">
        <f t="shared" si="87"/>
        <v>74.525092797313818</v>
      </c>
      <c r="AM598" s="79">
        <f>MAX(0,(AL598-Constantes!$D$13)*(1-EXP(-Constantes!$D$23)))</f>
        <v>0.30569762893331548</v>
      </c>
      <c r="AN598" s="79">
        <f t="shared" si="88"/>
        <v>0.30573516428243025</v>
      </c>
      <c r="AO598" s="79">
        <f>0.0526*AH598*Observaciones!$F597^1.218</f>
        <v>0</v>
      </c>
      <c r="AP598" s="79">
        <f>AO598*Constantes!$F$29</f>
        <v>0</v>
      </c>
      <c r="AQ598" s="79">
        <f t="shared" si="89"/>
        <v>0</v>
      </c>
      <c r="AR598" s="16"/>
      <c r="AS598" s="78">
        <v>592</v>
      </c>
      <c r="AT598" s="79">
        <f>0.0526*Observaciones!$F597^2.218</f>
        <v>0</v>
      </c>
      <c r="AU598" s="79">
        <f>IF(Observaciones!$F597&gt;0.05*$AY$7,((Observaciones!$F597-0.05*$AY$7)^2)/(Observaciones!$F597+0.95*$AY$7),0)</f>
        <v>0</v>
      </c>
      <c r="AV598" s="79">
        <f>0.0526*AU598*Observaciones!$F597^1.218</f>
        <v>0</v>
      </c>
      <c r="AW598" s="30"/>
      <c r="AX598" s="30"/>
      <c r="AY598" s="110"/>
      <c r="AZ598" s="41"/>
    </row>
    <row r="599" spans="2:52" s="3" customFormat="1" x14ac:dyDescent="0.3">
      <c r="B599" s="40"/>
      <c r="C599" s="78">
        <v>593</v>
      </c>
      <c r="D599" s="136">
        <f>ETo!$I598*((1-Constantes!$D$19)*ETo!$K598+ETo!$L598)</f>
        <v>2.9427891150024967</v>
      </c>
      <c r="E599" s="79">
        <f>MIN(D599*Constantes!$D$17,0.8*(H598+Observaciones!$F598-F599-G599-Constantes!$D$14))</f>
        <v>8.8155009472998822E-4</v>
      </c>
      <c r="F599" s="79">
        <f>IF(Observaciones!$F598&gt;0.05*Constantes!$D$18,((Observaciones!$F598-0.05*Constantes!$D$18)^2)/(Observaciones!$F598+0.95*Constantes!$D$18),0)</f>
        <v>0</v>
      </c>
      <c r="G599" s="79">
        <f>MAX(0,H598+Observaciones!$F598-F599-Constantes!$D$13)</f>
        <v>0</v>
      </c>
      <c r="H599" s="79">
        <f>H598+Observaciones!$F598-F599-E599-G599-I598</f>
        <v>7.5001828514831033</v>
      </c>
      <c r="I599" s="79">
        <f>MAX(0,(H599-Constantes!$D$14)*(1-EXP(-Constantes!$D$22)))</f>
        <v>6.2285927760337204E-6</v>
      </c>
      <c r="J599" s="79">
        <f t="shared" si="81"/>
        <v>71.338341143509169</v>
      </c>
      <c r="K599" s="79">
        <f>MAX(0,(J599-Constantes!$D$13)*(1-EXP(-Constantes!$D$23)))</f>
        <v>0.27429780586326979</v>
      </c>
      <c r="L599" s="79">
        <f t="shared" si="82"/>
        <v>0.27430403445604584</v>
      </c>
      <c r="M599" s="79">
        <f>0.0526*F599*Observaciones!$F598^1.218</f>
        <v>0</v>
      </c>
      <c r="N599" s="79">
        <f>M599*Constantes!$D$29</f>
        <v>0</v>
      </c>
      <c r="O599" s="79">
        <f t="shared" si="83"/>
        <v>0</v>
      </c>
      <c r="P599" s="16"/>
      <c r="Q599" s="78">
        <v>593</v>
      </c>
      <c r="R599" s="136">
        <f>ETo!$I598*((1-Constantes!$E$19)*ETo!$K598+ETo!$L598)</f>
        <v>3.2420495414399708</v>
      </c>
      <c r="S599" s="79">
        <f>MIN(R599*Constantes!$E$17,0.8*(V598+Observaciones!$F598-T599-U599-Constantes!$D$14))</f>
        <v>8.8152402453047787E-4</v>
      </c>
      <c r="T599" s="79">
        <f>IF(Observaciones!$F598&gt;0.05*Constantes!$E$18,((Observaciones!$F598-0.05*Constantes!$E$18)^2)/(Observaciones!$F598+0.95*Constantes!$E$18),0)</f>
        <v>0</v>
      </c>
      <c r="U599" s="79">
        <f>MAX(0,V598+Observaciones!$F598-T599-Constantes!$D$13)</f>
        <v>0</v>
      </c>
      <c r="V599" s="79">
        <f>V598+Observaciones!$F598-T599-S599-U599-W598</f>
        <v>7.5001828460756128</v>
      </c>
      <c r="W599" s="79">
        <f>MAX(0,(V599-Constantes!$D$14)*(1-EXP(-Constantes!$D$22)))</f>
        <v>6.2284085770575047E-6</v>
      </c>
      <c r="X599" s="79">
        <f t="shared" si="84"/>
        <v>73.796624661337887</v>
      </c>
      <c r="Y599" s="79">
        <f>MAX(0,(X599-Constantes!$D$13)*(1-EXP(-Constantes!$D$23)))</f>
        <v>0.29851985888195259</v>
      </c>
      <c r="Z599" s="79">
        <f t="shared" si="85"/>
        <v>0.29852608729052965</v>
      </c>
      <c r="AA599" s="79">
        <f>0.0526*T599*Observaciones!$F598^1.218</f>
        <v>0</v>
      </c>
      <c r="AB599" s="79">
        <f>AA599*Constantes!$E$29</f>
        <v>0</v>
      </c>
      <c r="AC599" s="79">
        <f t="shared" si="86"/>
        <v>0</v>
      </c>
      <c r="AD599" s="16"/>
      <c r="AE599" s="78">
        <v>593</v>
      </c>
      <c r="AF599" s="136">
        <f>ETo!$I598*((1-Constantes!$F$19)*ETo!$K598+ETo!$L598)</f>
        <v>3.1992980519489027</v>
      </c>
      <c r="AG599" s="79">
        <f>MIN(AF599*Constantes!$F$17,0.8*(AJ598+Observaciones!$F598-AH599-AI599-Constantes!$D$14))</f>
        <v>8.815338553958441E-4</v>
      </c>
      <c r="AH599" s="79">
        <f>IF(Observaciones!$F598&gt;0.05*Constantes!$F$18,((Observaciones!$F598-0.05*Constantes!$F$18)^2)/(Observaciones!$F598+0.95*Constantes!$F$18),0)</f>
        <v>0</v>
      </c>
      <c r="AI599" s="79">
        <f>MAX(0,AJ598+Observaciones!$F598-AH599-Constantes!$D$13)</f>
        <v>0</v>
      </c>
      <c r="AJ599" s="79">
        <f>AJ598+Observaciones!$F598-AH599-AG599-AI599-AK598</f>
        <v>7.5001828481147337</v>
      </c>
      <c r="AK599" s="79">
        <f>MAX(0,(AJ599-Constantes!$D$14)*(1-EXP(-Constantes!$D$22)))</f>
        <v>6.2284780370001766E-6</v>
      </c>
      <c r="AL599" s="79">
        <f t="shared" si="87"/>
        <v>74.219395168380501</v>
      </c>
      <c r="AM599" s="79">
        <f>MAX(0,(AL599-Constantes!$D$13)*(1-EXP(-Constantes!$D$23)))</f>
        <v>0.30268551738393301</v>
      </c>
      <c r="AN599" s="79">
        <f t="shared" si="88"/>
        <v>0.30269174586197001</v>
      </c>
      <c r="AO599" s="79">
        <f>0.0526*AH599*Observaciones!$F598^1.218</f>
        <v>0</v>
      </c>
      <c r="AP599" s="79">
        <f>AO599*Constantes!$F$29</f>
        <v>0</v>
      </c>
      <c r="AQ599" s="79">
        <f t="shared" si="89"/>
        <v>0</v>
      </c>
      <c r="AR599" s="16"/>
      <c r="AS599" s="78">
        <v>593</v>
      </c>
      <c r="AT599" s="79">
        <f>0.0526*Observaciones!$F598^2.218</f>
        <v>0</v>
      </c>
      <c r="AU599" s="79">
        <f>IF(Observaciones!$F598&gt;0.05*$AY$7,((Observaciones!$F598-0.05*$AY$7)^2)/(Observaciones!$F598+0.95*$AY$7),0)</f>
        <v>0</v>
      </c>
      <c r="AV599" s="79">
        <f>0.0526*AU599*Observaciones!$F598^1.218</f>
        <v>0</v>
      </c>
      <c r="AW599" s="30"/>
      <c r="AX599" s="30"/>
      <c r="AY599" s="110"/>
      <c r="AZ599" s="41"/>
    </row>
    <row r="600" spans="2:52" s="3" customFormat="1" x14ac:dyDescent="0.3">
      <c r="B600" s="40"/>
      <c r="C600" s="78">
        <v>594</v>
      </c>
      <c r="D600" s="136">
        <f>ETo!$I599*((1-Constantes!$D$19)*ETo!$K599+ETo!$L599)</f>
        <v>3.0174665364504154</v>
      </c>
      <c r="E600" s="79">
        <f>MIN(D600*Constantes!$D$17,0.8*(H599+Observaciones!$F599-F600-G600-Constantes!$D$14))</f>
        <v>1.5118672247815175</v>
      </c>
      <c r="F600" s="79">
        <f>IF(Observaciones!$F599&gt;0.05*Constantes!$D$18,((Observaciones!$F599-0.05*Constantes!$D$18)^2)/(Observaciones!$F599+0.95*Constantes!$D$18),0)</f>
        <v>0</v>
      </c>
      <c r="G600" s="79">
        <f>MAX(0,H599+Observaciones!$F599-F600-Constantes!$D$13)</f>
        <v>0</v>
      </c>
      <c r="H600" s="79">
        <f>H599+Observaciones!$F599-F600-E600-G600-I599</f>
        <v>9.2883093981088098</v>
      </c>
      <c r="I600" s="79">
        <f>MAX(0,(H600-Constantes!$D$14)*(1-EXP(-Constantes!$D$22)))</f>
        <v>6.0916383117785841E-2</v>
      </c>
      <c r="J600" s="79">
        <f t="shared" si="81"/>
        <v>71.064043337645899</v>
      </c>
      <c r="K600" s="79">
        <f>MAX(0,(J600-Constantes!$D$13)*(1-EXP(-Constantes!$D$23)))</f>
        <v>0.27159508424945167</v>
      </c>
      <c r="L600" s="79">
        <f t="shared" si="82"/>
        <v>0.33251146736723752</v>
      </c>
      <c r="M600" s="79">
        <f>0.0526*F600*Observaciones!$F599^1.218</f>
        <v>0</v>
      </c>
      <c r="N600" s="79">
        <f>M600*Constantes!$D$29</f>
        <v>0</v>
      </c>
      <c r="O600" s="79">
        <f t="shared" si="83"/>
        <v>0</v>
      </c>
      <c r="P600" s="16"/>
      <c r="Q600" s="78">
        <v>594</v>
      </c>
      <c r="R600" s="136">
        <f>ETo!$I599*((1-Constantes!$E$19)*ETo!$K599+ETo!$L599)</f>
        <v>3.3231955529595401</v>
      </c>
      <c r="S600" s="79">
        <f>MIN(R600*Constantes!$E$17,0.8*(V599+Observaciones!$F599-T600-U600-Constantes!$D$14))</f>
        <v>1.9152625430997741</v>
      </c>
      <c r="T600" s="79">
        <f>IF(Observaciones!$F599&gt;0.05*Constantes!$E$18,((Observaciones!$F599-0.05*Constantes!$E$18)^2)/(Observaciones!$F599+0.95*Constantes!$E$18),0)</f>
        <v>0</v>
      </c>
      <c r="U600" s="79">
        <f>MAX(0,V599+Observaciones!$F599-T600-Constantes!$D$13)</f>
        <v>0</v>
      </c>
      <c r="V600" s="79">
        <f>V599+Observaciones!$F599-T600-S600-U600-W599</f>
        <v>8.8849140745672628</v>
      </c>
      <c r="W600" s="79">
        <f>MAX(0,(V600-Constantes!$D$14)*(1-EXP(-Constantes!$D$22)))</f>
        <v>4.7175257503411096E-2</v>
      </c>
      <c r="X600" s="79">
        <f t="shared" si="84"/>
        <v>73.498104802455941</v>
      </c>
      <c r="Y600" s="79">
        <f>MAX(0,(X600-Constantes!$D$13)*(1-EXP(-Constantes!$D$23)))</f>
        <v>0.29557847161049788</v>
      </c>
      <c r="Z600" s="79">
        <f t="shared" si="85"/>
        <v>0.342753729113909</v>
      </c>
      <c r="AA600" s="79">
        <f>0.0526*T600*Observaciones!$F599^1.218</f>
        <v>0</v>
      </c>
      <c r="AB600" s="79">
        <f>AA600*Constantes!$E$29</f>
        <v>0</v>
      </c>
      <c r="AC600" s="79">
        <f t="shared" si="86"/>
        <v>0</v>
      </c>
      <c r="AD600" s="16"/>
      <c r="AE600" s="78">
        <v>594</v>
      </c>
      <c r="AF600" s="136">
        <f>ETo!$I599*((1-Constantes!$F$19)*ETo!$K599+ETo!$L599)</f>
        <v>3.2795199791725222</v>
      </c>
      <c r="AG600" s="79">
        <f>MIN(AF600*Constantes!$F$17,0.8*(AJ599+Observaciones!$F599-AH600-AI600-Constantes!$D$14))</f>
        <v>1.7623091028071087</v>
      </c>
      <c r="AH600" s="79">
        <f>IF(Observaciones!$F599&gt;0.05*Constantes!$F$18,((Observaciones!$F599-0.05*Constantes!$F$18)^2)/(Observaciones!$F599+0.95*Constantes!$F$18),0)</f>
        <v>0</v>
      </c>
      <c r="AI600" s="79">
        <f>MAX(0,AJ599+Observaciones!$F599-AH600-Constantes!$D$13)</f>
        <v>0</v>
      </c>
      <c r="AJ600" s="79">
        <f>AJ599+Observaciones!$F599-AH600-AG600-AI600-AK599</f>
        <v>9.0378675168295874</v>
      </c>
      <c r="AK600" s="79">
        <f>MAX(0,(AJ600-Constantes!$D$14)*(1-EXP(-Constantes!$D$22)))</f>
        <v>5.2385413250447543E-2</v>
      </c>
      <c r="AL600" s="79">
        <f t="shared" si="87"/>
        <v>73.916709650996566</v>
      </c>
      <c r="AM600" s="79">
        <f>MAX(0,(AL600-Constantes!$D$13)*(1-EXP(-Constantes!$D$23)))</f>
        <v>0.2997030848870757</v>
      </c>
      <c r="AN600" s="79">
        <f t="shared" si="88"/>
        <v>0.35208849813752324</v>
      </c>
      <c r="AO600" s="79">
        <f>0.0526*AH600*Observaciones!$F599^1.218</f>
        <v>0</v>
      </c>
      <c r="AP600" s="79">
        <f>AO600*Constantes!$F$29</f>
        <v>0</v>
      </c>
      <c r="AQ600" s="79">
        <f t="shared" si="89"/>
        <v>0</v>
      </c>
      <c r="AR600" s="16"/>
      <c r="AS600" s="78">
        <v>594</v>
      </c>
      <c r="AT600" s="79">
        <f>0.0526*Observaciones!$F599^2.218</f>
        <v>0.74310410909583668</v>
      </c>
      <c r="AU600" s="79">
        <f>IF(Observaciones!$F599&gt;0.05*$AY$7,((Observaciones!$F599-0.05*$AY$7)^2)/(Observaciones!$F599+0.95*$AY$7),0)</f>
        <v>6.7925012840267113E-2</v>
      </c>
      <c r="AV600" s="79">
        <f>0.0526*AU600*Observaciones!$F599^1.218</f>
        <v>1.529556247029999E-2</v>
      </c>
      <c r="AW600" s="30"/>
      <c r="AX600" s="30"/>
      <c r="AY600" s="110"/>
      <c r="AZ600" s="41"/>
    </row>
    <row r="601" spans="2:52" s="3" customFormat="1" x14ac:dyDescent="0.3">
      <c r="B601" s="40"/>
      <c r="C601" s="78">
        <v>595</v>
      </c>
      <c r="D601" s="136">
        <f>ETo!$I600*((1-Constantes!$D$19)*ETo!$K600+ETo!$L600)</f>
        <v>3.0312625245605447</v>
      </c>
      <c r="E601" s="79">
        <f>MIN(D601*Constantes!$D$17,0.8*(H600+Observaciones!$F600-F601-G601-Constantes!$D$14))</f>
        <v>1.430647518487048</v>
      </c>
      <c r="F601" s="79">
        <f>IF(Observaciones!$F600&gt;0.05*Constantes!$D$18,((Observaciones!$F600-0.05*Constantes!$D$18)^2)/(Observaciones!$F600+0.95*Constantes!$D$18),0)</f>
        <v>0</v>
      </c>
      <c r="G601" s="79">
        <f>MAX(0,H600+Observaciones!$F600-F601-Constantes!$D$13)</f>
        <v>0</v>
      </c>
      <c r="H601" s="79">
        <f>H600+Observaciones!$F600-F601-E601-G601-I600</f>
        <v>7.7967454965039762</v>
      </c>
      <c r="I601" s="79">
        <f>MAX(0,(H601-Constantes!$D$14)*(1-EXP(-Constantes!$D$22)))</f>
        <v>1.0108240985944825E-2</v>
      </c>
      <c r="J601" s="79">
        <f t="shared" si="81"/>
        <v>70.792448253396444</v>
      </c>
      <c r="K601" s="79">
        <f>MAX(0,(J601-Constantes!$D$13)*(1-EXP(-Constantes!$D$23)))</f>
        <v>0.26891899319543261</v>
      </c>
      <c r="L601" s="79">
        <f t="shared" si="82"/>
        <v>0.27902723418137743</v>
      </c>
      <c r="M601" s="79">
        <f>0.0526*F601*Observaciones!$F600^1.218</f>
        <v>0</v>
      </c>
      <c r="N601" s="79">
        <f>M601*Constantes!$D$29</f>
        <v>0</v>
      </c>
      <c r="O601" s="79">
        <f t="shared" si="83"/>
        <v>0</v>
      </c>
      <c r="P601" s="16"/>
      <c r="Q601" s="78">
        <v>595</v>
      </c>
      <c r="R601" s="136">
        <f>ETo!$I600*((1-Constantes!$E$19)*ETo!$K600+ETo!$L600)</f>
        <v>3.3378476598546887</v>
      </c>
      <c r="S601" s="79">
        <f>MIN(R601*Constantes!$E$17,0.8*(V600+Observaciones!$F600-T601-U601-Constantes!$D$14))</f>
        <v>1.1079312596538102</v>
      </c>
      <c r="T601" s="79">
        <f>IF(Observaciones!$F600&gt;0.05*Constantes!$E$18,((Observaciones!$F600-0.05*Constantes!$E$18)^2)/(Observaciones!$F600+0.95*Constantes!$E$18),0)</f>
        <v>0</v>
      </c>
      <c r="U601" s="79">
        <f>MAX(0,V600+Observaciones!$F600-T601-Constantes!$D$13)</f>
        <v>0</v>
      </c>
      <c r="V601" s="79">
        <f>V600+Observaciones!$F600-T601-S601-U601-W600</f>
        <v>7.7298075574100418</v>
      </c>
      <c r="W601" s="79">
        <f>MAX(0,(V601-Constantes!$D$14)*(1-EXP(-Constantes!$D$22)))</f>
        <v>7.8280890462003247E-3</v>
      </c>
      <c r="X601" s="79">
        <f t="shared" si="84"/>
        <v>73.202526330845444</v>
      </c>
      <c r="Y601" s="79">
        <f>MAX(0,(X601-Constantes!$D$13)*(1-EXP(-Constantes!$D$23)))</f>
        <v>0.2926660665284127</v>
      </c>
      <c r="Z601" s="79">
        <f t="shared" si="85"/>
        <v>0.30049415557461301</v>
      </c>
      <c r="AA601" s="79">
        <f>0.0526*T601*Observaciones!$F600^1.218</f>
        <v>0</v>
      </c>
      <c r="AB601" s="79">
        <f>AA601*Constantes!$E$29</f>
        <v>0</v>
      </c>
      <c r="AC601" s="79">
        <f t="shared" si="86"/>
        <v>0</v>
      </c>
      <c r="AD601" s="16"/>
      <c r="AE601" s="78">
        <v>595</v>
      </c>
      <c r="AF601" s="136">
        <f>ETo!$I600*((1-Constantes!$F$19)*ETo!$K600+ETo!$L600)</f>
        <v>3.294049783384096</v>
      </c>
      <c r="AG601" s="79">
        <f>MIN(AF601*Constantes!$F$17,0.8*(AJ600+Observaciones!$F600-AH601-AI601-Constantes!$D$14))</f>
        <v>1.23029401346367</v>
      </c>
      <c r="AH601" s="79">
        <f>IF(Observaciones!$F600&gt;0.05*Constantes!$F$18,((Observaciones!$F600-0.05*Constantes!$F$18)^2)/(Observaciones!$F600+0.95*Constantes!$F$18),0)</f>
        <v>0</v>
      </c>
      <c r="AI601" s="79">
        <f>MAX(0,AJ600+Observaciones!$F600-AH601-Constantes!$D$13)</f>
        <v>0</v>
      </c>
      <c r="AJ601" s="79">
        <f>AJ600+Observaciones!$F600-AH601-AG601-AI601-AK600</f>
        <v>7.7551880901154702</v>
      </c>
      <c r="AK601" s="79">
        <f>MAX(0,(AJ601-Constantes!$D$14)*(1-EXP(-Constantes!$D$22)))</f>
        <v>8.6926431639902362E-3</v>
      </c>
      <c r="AL601" s="79">
        <f t="shared" si="87"/>
        <v>73.617006566109495</v>
      </c>
      <c r="AM601" s="79">
        <f>MAX(0,(AL601-Constantes!$D$13)*(1-EXP(-Constantes!$D$23)))</f>
        <v>0.29675003900797003</v>
      </c>
      <c r="AN601" s="79">
        <f t="shared" si="88"/>
        <v>0.30544268217196024</v>
      </c>
      <c r="AO601" s="79">
        <f>0.0526*AH601*Observaciones!$F600^1.218</f>
        <v>0</v>
      </c>
      <c r="AP601" s="79">
        <f>AO601*Constantes!$F$29</f>
        <v>0</v>
      </c>
      <c r="AQ601" s="79">
        <f t="shared" si="89"/>
        <v>0</v>
      </c>
      <c r="AR601" s="16"/>
      <c r="AS601" s="78">
        <v>595</v>
      </c>
      <c r="AT601" s="79">
        <f>0.0526*Observaciones!$F600^2.218</f>
        <v>0</v>
      </c>
      <c r="AU601" s="79">
        <f>IF(Observaciones!$F600&gt;0.05*$AY$7,((Observaciones!$F600-0.05*$AY$7)^2)/(Observaciones!$F600+0.95*$AY$7),0)</f>
        <v>0</v>
      </c>
      <c r="AV601" s="79">
        <f>0.0526*AU601*Observaciones!$F600^1.218</f>
        <v>0</v>
      </c>
      <c r="AW601" s="30"/>
      <c r="AX601" s="30"/>
      <c r="AY601" s="110"/>
      <c r="AZ601" s="41"/>
    </row>
    <row r="602" spans="2:52" s="3" customFormat="1" x14ac:dyDescent="0.3">
      <c r="B602" s="40"/>
      <c r="C602" s="78">
        <v>596</v>
      </c>
      <c r="D602" s="136">
        <f>ETo!$I601*((1-Constantes!$D$19)*ETo!$K601+ETo!$L601)</f>
        <v>3.0553927493399153</v>
      </c>
      <c r="E602" s="79">
        <f>MIN(D602*Constantes!$D$17,0.8*(H601+Observaciones!$F601-F602-G602-Constantes!$D$14))</f>
        <v>0.23739639720318095</v>
      </c>
      <c r="F602" s="79">
        <f>IF(Observaciones!$F601&gt;0.05*Constantes!$D$18,((Observaciones!$F601-0.05*Constantes!$D$18)^2)/(Observaciones!$F601+0.95*Constantes!$D$18),0)</f>
        <v>0</v>
      </c>
      <c r="G602" s="79">
        <f>MAX(0,H601+Observaciones!$F601-F602-Constantes!$D$13)</f>
        <v>0</v>
      </c>
      <c r="H602" s="79">
        <f>H601+Observaciones!$F601-F602-E602-G602-I601</f>
        <v>7.5492408583148505</v>
      </c>
      <c r="I602" s="79">
        <f>MAX(0,(H602-Constantes!$D$14)*(1-EXP(-Constantes!$D$22)))</f>
        <v>1.6773244010953483E-3</v>
      </c>
      <c r="J602" s="79">
        <f t="shared" si="81"/>
        <v>70.523529260201016</v>
      </c>
      <c r="K602" s="79">
        <f>MAX(0,(J602-Constantes!$D$13)*(1-EXP(-Constantes!$D$23)))</f>
        <v>0.26626927030396413</v>
      </c>
      <c r="L602" s="79">
        <f t="shared" si="82"/>
        <v>0.26794659470505949</v>
      </c>
      <c r="M602" s="79">
        <f>0.0526*F602*Observaciones!$F601^1.218</f>
        <v>0</v>
      </c>
      <c r="N602" s="79">
        <f>M602*Constantes!$D$29</f>
        <v>0</v>
      </c>
      <c r="O602" s="79">
        <f t="shared" si="83"/>
        <v>0</v>
      </c>
      <c r="P602" s="16"/>
      <c r="Q602" s="78">
        <v>596</v>
      </c>
      <c r="R602" s="136">
        <f>ETo!$I601*((1-Constantes!$E$19)*ETo!$K601+ETo!$L601)</f>
        <v>3.3637717957774522</v>
      </c>
      <c r="S602" s="79">
        <f>MIN(R602*Constantes!$E$17,0.8*(V601+Observaciones!$F601-T602-U602-Constantes!$D$14))</f>
        <v>0.18384604592803344</v>
      </c>
      <c r="T602" s="79">
        <f>IF(Observaciones!$F601&gt;0.05*Constantes!$E$18,((Observaciones!$F601-0.05*Constantes!$E$18)^2)/(Observaciones!$F601+0.95*Constantes!$E$18),0)</f>
        <v>0</v>
      </c>
      <c r="U602" s="79">
        <f>MAX(0,V601+Observaciones!$F601-T602-Constantes!$D$13)</f>
        <v>0</v>
      </c>
      <c r="V602" s="79">
        <f>V601+Observaciones!$F601-T602-S602-U602-W601</f>
        <v>7.5381334224358074</v>
      </c>
      <c r="W602" s="79">
        <f>MAX(0,(V602-Constantes!$D$14)*(1-EXP(-Constantes!$D$22)))</f>
        <v>1.298964358823257E-3</v>
      </c>
      <c r="X602" s="79">
        <f t="shared" si="84"/>
        <v>72.909860264317032</v>
      </c>
      <c r="Y602" s="79">
        <f>MAX(0,(X602-Constantes!$D$13)*(1-EXP(-Constantes!$D$23)))</f>
        <v>0.28978235806728209</v>
      </c>
      <c r="Z602" s="79">
        <f t="shared" si="85"/>
        <v>0.29108132242610535</v>
      </c>
      <c r="AA602" s="79">
        <f>0.0526*T602*Observaciones!$F601^1.218</f>
        <v>0</v>
      </c>
      <c r="AB602" s="79">
        <f>AA602*Constantes!$E$29</f>
        <v>0</v>
      </c>
      <c r="AC602" s="79">
        <f t="shared" si="86"/>
        <v>0</v>
      </c>
      <c r="AD602" s="16"/>
      <c r="AE602" s="78">
        <v>596</v>
      </c>
      <c r="AF602" s="136">
        <f>ETo!$I601*((1-Constantes!$F$19)*ETo!$K601+ETo!$L601)</f>
        <v>3.3197176462863753</v>
      </c>
      <c r="AG602" s="79">
        <f>MIN(AF602*Constantes!$F$17,0.8*(AJ601+Observaciones!$F601-AH602-AI602-Constantes!$D$14))</f>
        <v>0.20415047209237613</v>
      </c>
      <c r="AH602" s="79">
        <f>IF(Observaciones!$F601&gt;0.05*Constantes!$F$18,((Observaciones!$F601-0.05*Constantes!$F$18)^2)/(Observaciones!$F601+0.95*Constantes!$F$18),0)</f>
        <v>0</v>
      </c>
      <c r="AI602" s="79">
        <f>MAX(0,AJ601+Observaciones!$F601-AH602-Constantes!$D$13)</f>
        <v>0</v>
      </c>
      <c r="AJ602" s="79">
        <f>AJ601+Observaciones!$F601-AH602-AG602-AI602-AK601</f>
        <v>7.5423449748591036</v>
      </c>
      <c r="AK602" s="79">
        <f>MAX(0,(AJ602-Constantes!$D$14)*(1-EXP(-Constantes!$D$22)))</f>
        <v>1.4424252952861876E-3</v>
      </c>
      <c r="AL602" s="79">
        <f t="shared" si="87"/>
        <v>73.32025652710152</v>
      </c>
      <c r="AM602" s="79">
        <f>MAX(0,(AL602-Constantes!$D$13)*(1-EXP(-Constantes!$D$23)))</f>
        <v>0.29382609019327188</v>
      </c>
      <c r="AN602" s="79">
        <f t="shared" si="88"/>
        <v>0.29526851548855809</v>
      </c>
      <c r="AO602" s="79">
        <f>0.0526*AH602*Observaciones!$F601^1.218</f>
        <v>0</v>
      </c>
      <c r="AP602" s="79">
        <f>AO602*Constantes!$F$29</f>
        <v>0</v>
      </c>
      <c r="AQ602" s="79">
        <f t="shared" si="89"/>
        <v>0</v>
      </c>
      <c r="AR602" s="16"/>
      <c r="AS602" s="78">
        <v>596</v>
      </c>
      <c r="AT602" s="79">
        <f>0.0526*Observaciones!$F601^2.218</f>
        <v>0</v>
      </c>
      <c r="AU602" s="79">
        <f>IF(Observaciones!$F601&gt;0.05*$AY$7,((Observaciones!$F601-0.05*$AY$7)^2)/(Observaciones!$F601+0.95*$AY$7),0)</f>
        <v>0</v>
      </c>
      <c r="AV602" s="79">
        <f>0.0526*AU602*Observaciones!$F601^1.218</f>
        <v>0</v>
      </c>
      <c r="AW602" s="30"/>
      <c r="AX602" s="30"/>
      <c r="AY602" s="110"/>
      <c r="AZ602" s="41"/>
    </row>
    <row r="603" spans="2:52" s="3" customFormat="1" x14ac:dyDescent="0.3">
      <c r="B603" s="40"/>
      <c r="C603" s="78">
        <v>597</v>
      </c>
      <c r="D603" s="136">
        <f>ETo!$I602*((1-Constantes!$D$19)*ETo!$K602+ETo!$L602)</f>
        <v>3.1769868763689706</v>
      </c>
      <c r="E603" s="79">
        <f>MIN(D603*Constantes!$D$17,0.8*(H602+Observaciones!$F602-F603-G603-Constantes!$D$14))</f>
        <v>3.9392686651880386E-2</v>
      </c>
      <c r="F603" s="79">
        <f>IF(Observaciones!$F602&gt;0.05*Constantes!$D$18,((Observaciones!$F602-0.05*Constantes!$D$18)^2)/(Observaciones!$F602+0.95*Constantes!$D$18),0)</f>
        <v>0</v>
      </c>
      <c r="G603" s="79">
        <f>MAX(0,H602+Observaciones!$F602-F603-Constantes!$D$13)</f>
        <v>0</v>
      </c>
      <c r="H603" s="79">
        <f>H602+Observaciones!$F602-F603-E603-G603-I602</f>
        <v>7.5081708472618747</v>
      </c>
      <c r="I603" s="79">
        <f>MAX(0,(H603-Constantes!$D$14)*(1-EXP(-Constantes!$D$22)))</f>
        <v>2.7832905353382474E-4</v>
      </c>
      <c r="J603" s="79">
        <f t="shared" si="81"/>
        <v>70.257259989897051</v>
      </c>
      <c r="K603" s="79">
        <f>MAX(0,(J603-Constantes!$D$13)*(1-EXP(-Constantes!$D$23)))</f>
        <v>0.26364565576326005</v>
      </c>
      <c r="L603" s="79">
        <f t="shared" si="82"/>
        <v>0.26392398481679386</v>
      </c>
      <c r="M603" s="79">
        <f>0.0526*F603*Observaciones!$F602^1.218</f>
        <v>0</v>
      </c>
      <c r="N603" s="79">
        <f>M603*Constantes!$D$29</f>
        <v>0</v>
      </c>
      <c r="O603" s="79">
        <f t="shared" si="83"/>
        <v>0</v>
      </c>
      <c r="P603" s="16"/>
      <c r="Q603" s="78">
        <v>597</v>
      </c>
      <c r="R603" s="136">
        <f>ETo!$I602*((1-Constantes!$E$19)*ETo!$K602+ETo!$L602)</f>
        <v>3.4957630819859853</v>
      </c>
      <c r="S603" s="79">
        <f>MIN(R603*Constantes!$E$17,0.8*(V602+Observaciones!$F602-T603-U603-Constantes!$D$14))</f>
        <v>3.0506737948645935E-2</v>
      </c>
      <c r="T603" s="79">
        <f>IF(Observaciones!$F602&gt;0.05*Constantes!$E$18,((Observaciones!$F602-0.05*Constantes!$E$18)^2)/(Observaciones!$F602+0.95*Constantes!$E$18),0)</f>
        <v>0</v>
      </c>
      <c r="U603" s="79">
        <f>MAX(0,V602+Observaciones!$F602-T603-Constantes!$D$13)</f>
        <v>0</v>
      </c>
      <c r="V603" s="79">
        <f>V602+Observaciones!$F602-T603-S603-U603-W602</f>
        <v>7.506327720128338</v>
      </c>
      <c r="W603" s="79">
        <f>MAX(0,(V603-Constantes!$D$14)*(1-EXP(-Constantes!$D$22)))</f>
        <v>2.1554537710734092E-4</v>
      </c>
      <c r="X603" s="79">
        <f t="shared" si="84"/>
        <v>72.620077906249747</v>
      </c>
      <c r="Y603" s="79">
        <f>MAX(0,(X603-Constantes!$D$13)*(1-EXP(-Constantes!$D$23)))</f>
        <v>0.28692706347246483</v>
      </c>
      <c r="Z603" s="79">
        <f t="shared" si="85"/>
        <v>0.28714260884957216</v>
      </c>
      <c r="AA603" s="79">
        <f>0.0526*T603*Observaciones!$F602^1.218</f>
        <v>0</v>
      </c>
      <c r="AB603" s="79">
        <f>AA603*Constantes!$E$29</f>
        <v>0</v>
      </c>
      <c r="AC603" s="79">
        <f t="shared" si="86"/>
        <v>0</v>
      </c>
      <c r="AD603" s="16"/>
      <c r="AE603" s="78">
        <v>597</v>
      </c>
      <c r="AF603" s="136">
        <f>ETo!$I602*((1-Constantes!$F$19)*ETo!$K602+ETo!$L602)</f>
        <v>3.4502236240406972</v>
      </c>
      <c r="AG603" s="79">
        <f>MIN(AF603*Constantes!$F$17,0.8*(AJ602+Observaciones!$F602-AH603-AI603-Constantes!$D$14))</f>
        <v>3.387597988728288E-2</v>
      </c>
      <c r="AH603" s="79">
        <f>IF(Observaciones!$F602&gt;0.05*Constantes!$F$18,((Observaciones!$F602-0.05*Constantes!$F$18)^2)/(Observaciones!$F602+0.95*Constantes!$F$18),0)</f>
        <v>0</v>
      </c>
      <c r="AI603" s="79">
        <f>MAX(0,AJ602+Observaciones!$F602-AH603-Constantes!$D$13)</f>
        <v>0</v>
      </c>
      <c r="AJ603" s="79">
        <f>AJ602+Observaciones!$F602-AH603-AG603-AI603-AK602</f>
        <v>7.507026569676535</v>
      </c>
      <c r="AK603" s="79">
        <f>MAX(0,(AJ603-Constantes!$D$14)*(1-EXP(-Constantes!$D$22)))</f>
        <v>2.3935075824814341E-4</v>
      </c>
      <c r="AL603" s="79">
        <f t="shared" si="87"/>
        <v>73.026430436908242</v>
      </c>
      <c r="AM603" s="79">
        <f>MAX(0,(AL603-Constantes!$D$13)*(1-EXP(-Constantes!$D$23)))</f>
        <v>0.29093095174267525</v>
      </c>
      <c r="AN603" s="79">
        <f t="shared" si="88"/>
        <v>0.29117030250092341</v>
      </c>
      <c r="AO603" s="79">
        <f>0.0526*AH603*Observaciones!$F602^1.218</f>
        <v>0</v>
      </c>
      <c r="AP603" s="79">
        <f>AO603*Constantes!$F$29</f>
        <v>0</v>
      </c>
      <c r="AQ603" s="79">
        <f t="shared" si="89"/>
        <v>0</v>
      </c>
      <c r="AR603" s="16"/>
      <c r="AS603" s="78">
        <v>597</v>
      </c>
      <c r="AT603" s="79">
        <f>0.0526*Observaciones!$F602^2.218</f>
        <v>0</v>
      </c>
      <c r="AU603" s="79">
        <f>IF(Observaciones!$F602&gt;0.05*$AY$7,((Observaciones!$F602-0.05*$AY$7)^2)/(Observaciones!$F602+0.95*$AY$7),0)</f>
        <v>0</v>
      </c>
      <c r="AV603" s="79">
        <f>0.0526*AU603*Observaciones!$F602^1.218</f>
        <v>0</v>
      </c>
      <c r="AW603" s="30"/>
      <c r="AX603" s="30"/>
      <c r="AY603" s="110"/>
      <c r="AZ603" s="41"/>
    </row>
    <row r="604" spans="2:52" s="3" customFormat="1" x14ac:dyDescent="0.3">
      <c r="B604" s="40"/>
      <c r="C604" s="78">
        <v>598</v>
      </c>
      <c r="D604" s="136">
        <f>ETo!$I603*((1-Constantes!$D$19)*ETo!$K603+ETo!$L603)</f>
        <v>3.1178904622136083</v>
      </c>
      <c r="E604" s="79">
        <f>MIN(D604*Constantes!$D$17,0.8*(H603+Observaciones!$F603-F604-G604-Constantes!$D$14))</f>
        <v>6.5366778094997358E-3</v>
      </c>
      <c r="F604" s="79">
        <f>IF(Observaciones!$F603&gt;0.05*Constantes!$D$18,((Observaciones!$F603-0.05*Constantes!$D$18)^2)/(Observaciones!$F603+0.95*Constantes!$D$18),0)</f>
        <v>0</v>
      </c>
      <c r="G604" s="79">
        <f>MAX(0,H603+Observaciones!$F603-F604-Constantes!$D$13)</f>
        <v>0</v>
      </c>
      <c r="H604" s="79">
        <f>H603+Observaciones!$F603-F604-E604-G604-I603</f>
        <v>7.5013558403988414</v>
      </c>
      <c r="I604" s="79">
        <f>MAX(0,(H604-Constantes!$D$14)*(1-EXP(-Constantes!$D$22)))</f>
        <v>4.6184901376539649E-5</v>
      </c>
      <c r="J604" s="79">
        <f t="shared" si="81"/>
        <v>69.993614334133795</v>
      </c>
      <c r="K604" s="79">
        <f>MAX(0,(J604-Constantes!$D$13)*(1-EXP(-Constantes!$D$23)))</f>
        <v>0.26104789232152187</v>
      </c>
      <c r="L604" s="79">
        <f t="shared" si="82"/>
        <v>0.2610940772228984</v>
      </c>
      <c r="M604" s="79">
        <f>0.0526*F604*Observaciones!$F603^1.218</f>
        <v>0</v>
      </c>
      <c r="N604" s="79">
        <f>M604*Constantes!$D$29</f>
        <v>0</v>
      </c>
      <c r="O604" s="79">
        <f t="shared" si="83"/>
        <v>0</v>
      </c>
      <c r="P604" s="16"/>
      <c r="Q604" s="78">
        <v>598</v>
      </c>
      <c r="R604" s="136">
        <f>ETo!$I603*((1-Constantes!$E$19)*ETo!$K603+ETo!$L603)</f>
        <v>3.4311207450319317</v>
      </c>
      <c r="S604" s="79">
        <f>MIN(R604*Constantes!$E$17,0.8*(V603+Observaciones!$F603-T604-U604-Constantes!$D$14))</f>
        <v>5.0621761026704354E-3</v>
      </c>
      <c r="T604" s="79">
        <f>IF(Observaciones!$F603&gt;0.05*Constantes!$E$18,((Observaciones!$F603-0.05*Constantes!$E$18)^2)/(Observaciones!$F603+0.95*Constantes!$E$18),0)</f>
        <v>0</v>
      </c>
      <c r="U604" s="79">
        <f>MAX(0,V603+Observaciones!$F603-T604-Constantes!$D$13)</f>
        <v>0</v>
      </c>
      <c r="V604" s="79">
        <f>V603+Observaciones!$F603-T604-S604-U604-W603</f>
        <v>7.5010499986485595</v>
      </c>
      <c r="W604" s="79">
        <f>MAX(0,(V604-Constantes!$D$14)*(1-EXP(-Constantes!$D$22)))</f>
        <v>3.5766808593886783E-5</v>
      </c>
      <c r="X604" s="79">
        <f t="shared" si="84"/>
        <v>72.333150842777286</v>
      </c>
      <c r="Y604" s="79">
        <f>MAX(0,(X604-Constantes!$D$13)*(1-EXP(-Constantes!$D$23)))</f>
        <v>0.28409990277536856</v>
      </c>
      <c r="Z604" s="79">
        <f t="shared" si="85"/>
        <v>0.28413566958396247</v>
      </c>
      <c r="AA604" s="79">
        <f>0.0526*T604*Observaciones!$F603^1.218</f>
        <v>0</v>
      </c>
      <c r="AB604" s="79">
        <f>AA604*Constantes!$E$29</f>
        <v>0</v>
      </c>
      <c r="AC604" s="79">
        <f t="shared" si="86"/>
        <v>0</v>
      </c>
      <c r="AD604" s="16"/>
      <c r="AE604" s="78">
        <v>598</v>
      </c>
      <c r="AF604" s="136">
        <f>ETo!$I603*((1-Constantes!$F$19)*ETo!$K603+ETo!$L603)</f>
        <v>3.3863735617721709</v>
      </c>
      <c r="AG604" s="79">
        <f>MIN(AF604*Constantes!$F$17,0.8*(AJ603+Observaciones!$F603-AH604-AI604-Constantes!$D$14))</f>
        <v>5.6212557412280264E-3</v>
      </c>
      <c r="AH604" s="79">
        <f>IF(Observaciones!$F603&gt;0.05*Constantes!$F$18,((Observaciones!$F603-0.05*Constantes!$F$18)^2)/(Observaciones!$F603+0.95*Constantes!$F$18),0)</f>
        <v>0</v>
      </c>
      <c r="AI604" s="79">
        <f>MAX(0,AJ603+Observaciones!$F603-AH604-Constantes!$D$13)</f>
        <v>0</v>
      </c>
      <c r="AJ604" s="79">
        <f>AJ603+Observaciones!$F603-AH604-AG604-AI604-AK603</f>
        <v>7.5011659631770593</v>
      </c>
      <c r="AK604" s="79">
        <f>MAX(0,(AJ604-Constantes!$D$14)*(1-EXP(-Constantes!$D$22)))</f>
        <v>3.9716986149090133E-5</v>
      </c>
      <c r="AL604" s="79">
        <f t="shared" si="87"/>
        <v>72.735499485165562</v>
      </c>
      <c r="AM604" s="79">
        <f>MAX(0,(AL604-Constantes!$D$13)*(1-EXP(-Constantes!$D$23)))</f>
        <v>0.28806433978080059</v>
      </c>
      <c r="AN604" s="79">
        <f t="shared" si="88"/>
        <v>0.28810405676694967</v>
      </c>
      <c r="AO604" s="79">
        <f>0.0526*AH604*Observaciones!$F603^1.218</f>
        <v>0</v>
      </c>
      <c r="AP604" s="79">
        <f>AO604*Constantes!$F$29</f>
        <v>0</v>
      </c>
      <c r="AQ604" s="79">
        <f t="shared" si="89"/>
        <v>0</v>
      </c>
      <c r="AR604" s="16"/>
      <c r="AS604" s="78">
        <v>598</v>
      </c>
      <c r="AT604" s="79">
        <f>0.0526*Observaciones!$F603^2.218</f>
        <v>0</v>
      </c>
      <c r="AU604" s="79">
        <f>IF(Observaciones!$F603&gt;0.05*$AY$7,((Observaciones!$F603-0.05*$AY$7)^2)/(Observaciones!$F603+0.95*$AY$7),0)</f>
        <v>0</v>
      </c>
      <c r="AV604" s="79">
        <f>0.0526*AU604*Observaciones!$F603^1.218</f>
        <v>0</v>
      </c>
      <c r="AW604" s="30"/>
      <c r="AX604" s="30"/>
      <c r="AY604" s="110"/>
      <c r="AZ604" s="41"/>
    </row>
    <row r="605" spans="2:52" s="3" customFormat="1" x14ac:dyDescent="0.3">
      <c r="B605" s="40"/>
      <c r="C605" s="78">
        <v>599</v>
      </c>
      <c r="D605" s="136">
        <f>ETo!$I604*((1-Constantes!$D$19)*ETo!$K604+ETo!$L604)</f>
        <v>3.3082824517628517</v>
      </c>
      <c r="E605" s="79">
        <f>MIN(D605*Constantes!$D$17,0.8*(H604+Observaciones!$F604-F605-G605-Constantes!$D$14))</f>
        <v>1.0846723190731211E-3</v>
      </c>
      <c r="F605" s="79">
        <f>IF(Observaciones!$F604&gt;0.05*Constantes!$D$18,((Observaciones!$F604-0.05*Constantes!$D$18)^2)/(Observaciones!$F604+0.95*Constantes!$D$18),0)</f>
        <v>0</v>
      </c>
      <c r="G605" s="79">
        <f>MAX(0,H604+Observaciones!$F604-F605-Constantes!$D$13)</f>
        <v>0</v>
      </c>
      <c r="H605" s="79">
        <f>H604+Observaciones!$F604-F605-E605-G605-I604</f>
        <v>7.5002249831783923</v>
      </c>
      <c r="I605" s="79">
        <f>MAX(0,(H605-Constantes!$D$14)*(1-EXP(-Constantes!$D$22)))</f>
        <v>7.6637529861966384E-6</v>
      </c>
      <c r="J605" s="79">
        <f t="shared" si="81"/>
        <v>69.732566441812267</v>
      </c>
      <c r="K605" s="79">
        <f>MAX(0,(J605-Constantes!$D$13)*(1-EXP(-Constantes!$D$23)))</f>
        <v>0.25847572526171408</v>
      </c>
      <c r="L605" s="79">
        <f t="shared" si="82"/>
        <v>0.2584833890147003</v>
      </c>
      <c r="M605" s="79">
        <f>0.0526*F605*Observaciones!$F604^1.218</f>
        <v>0</v>
      </c>
      <c r="N605" s="79">
        <f>M605*Constantes!$D$29</f>
        <v>0</v>
      </c>
      <c r="O605" s="79">
        <f t="shared" si="83"/>
        <v>0</v>
      </c>
      <c r="P605" s="16"/>
      <c r="Q605" s="78">
        <v>599</v>
      </c>
      <c r="R605" s="136">
        <f>ETo!$I604*((1-Constantes!$E$19)*ETo!$K604+ETo!$L604)</f>
        <v>3.6375400080132279</v>
      </c>
      <c r="S605" s="79">
        <f>MIN(R605*Constantes!$E$17,0.8*(V604+Observaciones!$F604-T605-U605-Constantes!$D$14))</f>
        <v>8.3999891884758429E-4</v>
      </c>
      <c r="T605" s="79">
        <f>IF(Observaciones!$F604&gt;0.05*Constantes!$E$18,((Observaciones!$F604-0.05*Constantes!$E$18)^2)/(Observaciones!$F604+0.95*Constantes!$E$18),0)</f>
        <v>0</v>
      </c>
      <c r="U605" s="79">
        <f>MAX(0,V604+Observaciones!$F604-T605-Constantes!$D$13)</f>
        <v>0</v>
      </c>
      <c r="V605" s="79">
        <f>V604+Observaciones!$F604-T605-S605-U605-W604</f>
        <v>7.5001742329211183</v>
      </c>
      <c r="W605" s="79">
        <f>MAX(0,(V605-Constantes!$D$14)*(1-EXP(-Constantes!$D$22)))</f>
        <v>5.9350129154367237E-6</v>
      </c>
      <c r="X605" s="79">
        <f t="shared" si="84"/>
        <v>72.049050940001919</v>
      </c>
      <c r="Y605" s="79">
        <f>MAX(0,(X605-Constantes!$D$13)*(1-EXP(-Constantes!$D$23)))</f>
        <v>0.281300598765998</v>
      </c>
      <c r="Z605" s="79">
        <f t="shared" si="85"/>
        <v>0.28130653377891346</v>
      </c>
      <c r="AA605" s="79">
        <f>0.0526*T605*Observaciones!$F604^1.218</f>
        <v>0</v>
      </c>
      <c r="AB605" s="79">
        <f>AA605*Constantes!$E$29</f>
        <v>0</v>
      </c>
      <c r="AC605" s="79">
        <f t="shared" si="86"/>
        <v>0</v>
      </c>
      <c r="AD605" s="16"/>
      <c r="AE605" s="78">
        <v>599</v>
      </c>
      <c r="AF605" s="136">
        <f>ETo!$I604*((1-Constantes!$F$19)*ETo!$K604+ETo!$L604)</f>
        <v>3.5905032142631734</v>
      </c>
      <c r="AG605" s="79">
        <f>MIN(AF605*Constantes!$F$17,0.8*(AJ604+Observaciones!$F604-AH605-AI605-Constantes!$D$14))</f>
        <v>9.3277054164744302E-4</v>
      </c>
      <c r="AH605" s="79">
        <f>IF(Observaciones!$F604&gt;0.05*Constantes!$F$18,((Observaciones!$F604-0.05*Constantes!$F$18)^2)/(Observaciones!$F604+0.95*Constantes!$F$18),0)</f>
        <v>0</v>
      </c>
      <c r="AI605" s="79">
        <f>MAX(0,AJ604+Observaciones!$F604-AH605-Constantes!$D$13)</f>
        <v>0</v>
      </c>
      <c r="AJ605" s="79">
        <f>AJ604+Observaciones!$F604-AH605-AG605-AI605-AK604</f>
        <v>7.5001934756492634</v>
      </c>
      <c r="AK605" s="79">
        <f>MAX(0,(AJ605-Constantes!$D$14)*(1-EXP(-Constantes!$D$22)))</f>
        <v>6.590490877561054E-6</v>
      </c>
      <c r="AL605" s="79">
        <f t="shared" si="87"/>
        <v>72.447435145384759</v>
      </c>
      <c r="AM605" s="79">
        <f>MAX(0,(AL605-Constantes!$D$13)*(1-EXP(-Constantes!$D$23)))</f>
        <v>0.28522597322936016</v>
      </c>
      <c r="AN605" s="79">
        <f t="shared" si="88"/>
        <v>0.2852325637202377</v>
      </c>
      <c r="AO605" s="79">
        <f>0.0526*AH605*Observaciones!$F604^1.218</f>
        <v>0</v>
      </c>
      <c r="AP605" s="79">
        <f>AO605*Constantes!$F$29</f>
        <v>0</v>
      </c>
      <c r="AQ605" s="79">
        <f t="shared" si="89"/>
        <v>0</v>
      </c>
      <c r="AR605" s="16"/>
      <c r="AS605" s="78">
        <v>599</v>
      </c>
      <c r="AT605" s="79">
        <f>0.0526*Observaciones!$F604^2.218</f>
        <v>0</v>
      </c>
      <c r="AU605" s="79">
        <f>IF(Observaciones!$F604&gt;0.05*$AY$7,((Observaciones!$F604-0.05*$AY$7)^2)/(Observaciones!$F604+0.95*$AY$7),0)</f>
        <v>0</v>
      </c>
      <c r="AV605" s="79">
        <f>0.0526*AU605*Observaciones!$F604^1.218</f>
        <v>0</v>
      </c>
      <c r="AW605" s="30"/>
      <c r="AX605" s="30"/>
      <c r="AY605" s="110"/>
      <c r="AZ605" s="41"/>
    </row>
    <row r="606" spans="2:52" s="3" customFormat="1" x14ac:dyDescent="0.3">
      <c r="B606" s="40"/>
      <c r="C606" s="78">
        <v>600</v>
      </c>
      <c r="D606" s="136">
        <f>ETo!$I605*((1-Constantes!$D$19)*ETo!$K605+ETo!$L605)</f>
        <v>3.1810374351805621</v>
      </c>
      <c r="E606" s="79">
        <f>MIN(D606*Constantes!$D$17,0.8*(H605+Observaciones!$F605-F606-G606-Constantes!$D$14))</f>
        <v>1.799865427138059E-4</v>
      </c>
      <c r="F606" s="79">
        <f>IF(Observaciones!$F605&gt;0.05*Constantes!$D$18,((Observaciones!$F605-0.05*Constantes!$D$18)^2)/(Observaciones!$F605+0.95*Constantes!$D$18),0)</f>
        <v>0</v>
      </c>
      <c r="G606" s="79">
        <f>MAX(0,H605+Observaciones!$F605-F606-Constantes!$D$13)</f>
        <v>0</v>
      </c>
      <c r="H606" s="79">
        <f>H605+Observaciones!$F605-F606-E606-G606-I605</f>
        <v>7.5000373328826928</v>
      </c>
      <c r="I606" s="79">
        <f>MAX(0,(H606-Constantes!$D$14)*(1-EXP(-Constantes!$D$22)))</f>
        <v>1.2716950363351623E-6</v>
      </c>
      <c r="J606" s="79">
        <f t="shared" si="81"/>
        <v>69.474090716550549</v>
      </c>
      <c r="K606" s="79">
        <f>MAX(0,(J606-Constantes!$D$13)*(1-EXP(-Constantes!$D$23)))</f>
        <v>0.25592890237658905</v>
      </c>
      <c r="L606" s="79">
        <f t="shared" si="82"/>
        <v>0.25593017407162538</v>
      </c>
      <c r="M606" s="79">
        <f>0.0526*F606*Observaciones!$F605^1.218</f>
        <v>0</v>
      </c>
      <c r="N606" s="79">
        <f>M606*Constantes!$D$29</f>
        <v>0</v>
      </c>
      <c r="O606" s="79">
        <f t="shared" si="83"/>
        <v>0</v>
      </c>
      <c r="P606" s="16"/>
      <c r="Q606" s="78">
        <v>600</v>
      </c>
      <c r="R606" s="136">
        <f>ETo!$I605*((1-Constantes!$E$19)*ETo!$K605+ETo!$L605)</f>
        <v>3.4991342428243999</v>
      </c>
      <c r="S606" s="79">
        <f>MIN(R606*Constantes!$E$17,0.8*(V605+Observaciones!$F605-T606-U606-Constantes!$D$14))</f>
        <v>1.3938633689463133E-4</v>
      </c>
      <c r="T606" s="79">
        <f>IF(Observaciones!$F605&gt;0.05*Constantes!$E$18,((Observaciones!$F605-0.05*Constantes!$E$18)^2)/(Observaciones!$F605+0.95*Constantes!$E$18),0)</f>
        <v>0</v>
      </c>
      <c r="U606" s="79">
        <f>MAX(0,V605+Observaciones!$F605-T606-Constantes!$D$13)</f>
        <v>0</v>
      </c>
      <c r="V606" s="79">
        <f>V605+Observaciones!$F605-T606-S606-U606-W605</f>
        <v>7.5000289115713077</v>
      </c>
      <c r="W606" s="79">
        <f>MAX(0,(V606-Constantes!$D$14)*(1-EXP(-Constantes!$D$22)))</f>
        <v>9.8483425529096168E-7</v>
      </c>
      <c r="X606" s="79">
        <f t="shared" si="84"/>
        <v>71.767750341235924</v>
      </c>
      <c r="Y606" s="79">
        <f>MAX(0,(X606-Constantes!$D$13)*(1-EXP(-Constantes!$D$23)))</f>
        <v>0.278528876965774</v>
      </c>
      <c r="Z606" s="79">
        <f t="shared" si="85"/>
        <v>0.27852986180002931</v>
      </c>
      <c r="AA606" s="79">
        <f>0.0526*T606*Observaciones!$F605^1.218</f>
        <v>0</v>
      </c>
      <c r="AB606" s="79">
        <f>AA606*Constantes!$E$29</f>
        <v>0</v>
      </c>
      <c r="AC606" s="79">
        <f t="shared" si="86"/>
        <v>0</v>
      </c>
      <c r="AD606" s="16"/>
      <c r="AE606" s="78">
        <v>600</v>
      </c>
      <c r="AF606" s="136">
        <f>ETo!$I605*((1-Constantes!$F$19)*ETo!$K605+ETo!$L605)</f>
        <v>3.4536918417324225</v>
      </c>
      <c r="AG606" s="79">
        <f>MIN(AF606*Constantes!$F$17,0.8*(AJ605+Observaciones!$F605-AH606-AI606-Constantes!$D$14))</f>
        <v>1.5478051941073546E-4</v>
      </c>
      <c r="AH606" s="79">
        <f>IF(Observaciones!$F605&gt;0.05*Constantes!$F$18,((Observaciones!$F605-0.05*Constantes!$F$18)^2)/(Observaciones!$F605+0.95*Constantes!$F$18),0)</f>
        <v>0</v>
      </c>
      <c r="AI606" s="79">
        <f>MAX(0,AJ605+Observaciones!$F605-AH606-Constantes!$D$13)</f>
        <v>0</v>
      </c>
      <c r="AJ606" s="79">
        <f>AJ605+Observaciones!$F605-AH606-AG606-AI606-AK605</f>
        <v>7.5000321046389749</v>
      </c>
      <c r="AK606" s="79">
        <f>MAX(0,(AJ606-Constantes!$D$14)*(1-EXP(-Constantes!$D$22)))</f>
        <v>1.0936018620258819E-6</v>
      </c>
      <c r="AL606" s="79">
        <f t="shared" si="87"/>
        <v>72.1622091721554</v>
      </c>
      <c r="AM606" s="79">
        <f>MAX(0,(AL606-Constantes!$D$13)*(1-EXP(-Constantes!$D$23)))</f>
        <v>0.28241557377959731</v>
      </c>
      <c r="AN606" s="79">
        <f t="shared" si="88"/>
        <v>0.28241666738145932</v>
      </c>
      <c r="AO606" s="79">
        <f>0.0526*AH606*Observaciones!$F605^1.218</f>
        <v>0</v>
      </c>
      <c r="AP606" s="79">
        <f>AO606*Constantes!$F$29</f>
        <v>0</v>
      </c>
      <c r="AQ606" s="79">
        <f t="shared" si="89"/>
        <v>0</v>
      </c>
      <c r="AR606" s="16"/>
      <c r="AS606" s="78">
        <v>600</v>
      </c>
      <c r="AT606" s="79">
        <f>0.0526*Observaciones!$F605^2.218</f>
        <v>0</v>
      </c>
      <c r="AU606" s="79">
        <f>IF(Observaciones!$F605&gt;0.05*$AY$7,((Observaciones!$F605-0.05*$AY$7)^2)/(Observaciones!$F605+0.95*$AY$7),0)</f>
        <v>0</v>
      </c>
      <c r="AV606" s="79">
        <f>0.0526*AU606*Observaciones!$F605^1.218</f>
        <v>0</v>
      </c>
      <c r="AW606" s="30"/>
      <c r="AX606" s="30"/>
      <c r="AY606" s="110"/>
      <c r="AZ606" s="41"/>
    </row>
    <row r="607" spans="2:52" s="3" customFormat="1" x14ac:dyDescent="0.3">
      <c r="B607" s="40"/>
      <c r="C607" s="78">
        <v>601</v>
      </c>
      <c r="D607" s="136">
        <f>ETo!$I606*((1-Constantes!$D$19)*ETo!$K606+ETo!$L606)</f>
        <v>3.2199274425295146</v>
      </c>
      <c r="E607" s="79">
        <f>MIN(D607*Constantes!$D$17,0.8*(H606+Observaciones!$F606-F607-G607-Constantes!$D$14))</f>
        <v>2.9866306154247016E-5</v>
      </c>
      <c r="F607" s="79">
        <f>IF(Observaciones!$F606&gt;0.05*Constantes!$D$18,((Observaciones!$F606-0.05*Constantes!$D$18)^2)/(Observaciones!$F606+0.95*Constantes!$D$18),0)</f>
        <v>0</v>
      </c>
      <c r="G607" s="79">
        <f>MAX(0,H606+Observaciones!$F606-F607-Constantes!$D$13)</f>
        <v>0</v>
      </c>
      <c r="H607" s="79">
        <f>H606+Observaciones!$F606-F607-E607-G607-I606</f>
        <v>7.500006194881502</v>
      </c>
      <c r="I607" s="79">
        <f>MAX(0,(H607-Constantes!$D$14)*(1-EXP(-Constantes!$D$22)))</f>
        <v>2.1102040583359888E-7</v>
      </c>
      <c r="J607" s="79">
        <f t="shared" si="81"/>
        <v>69.218161814173953</v>
      </c>
      <c r="K607" s="79">
        <f>MAX(0,(J607-Constantes!$D$13)*(1-EXP(-Constantes!$D$23)))</f>
        <v>0.25340717394395706</v>
      </c>
      <c r="L607" s="79">
        <f t="shared" si="82"/>
        <v>0.25340738496436288</v>
      </c>
      <c r="M607" s="79">
        <f>0.0526*F607*Observaciones!$F606^1.218</f>
        <v>0</v>
      </c>
      <c r="N607" s="79">
        <f>M607*Constantes!$D$29</f>
        <v>0</v>
      </c>
      <c r="O607" s="79">
        <f t="shared" si="83"/>
        <v>0</v>
      </c>
      <c r="P607" s="16"/>
      <c r="Q607" s="78">
        <v>601</v>
      </c>
      <c r="R607" s="136">
        <f>ETo!$I606*((1-Constantes!$E$19)*ETo!$K606+ETo!$L606)</f>
        <v>3.5410807829365218</v>
      </c>
      <c r="S607" s="79">
        <f>MIN(R607*Constantes!$E$17,0.8*(V606+Observaciones!$F606-T607-U607-Constantes!$D$14))</f>
        <v>2.3129257046150544E-5</v>
      </c>
      <c r="T607" s="79">
        <f>IF(Observaciones!$F606&gt;0.05*Constantes!$E$18,((Observaciones!$F606-0.05*Constantes!$E$18)^2)/(Observaciones!$F606+0.95*Constantes!$E$18),0)</f>
        <v>0</v>
      </c>
      <c r="U607" s="79">
        <f>MAX(0,V606+Observaciones!$F606-T607-Constantes!$D$13)</f>
        <v>0</v>
      </c>
      <c r="V607" s="79">
        <f>V606+Observaciones!$F606-T607-S607-U607-W606</f>
        <v>7.5000047974800061</v>
      </c>
      <c r="W607" s="79">
        <f>MAX(0,(V607-Constantes!$D$14)*(1-EXP(-Constantes!$D$22)))</f>
        <v>1.6341978091901329E-7</v>
      </c>
      <c r="X607" s="79">
        <f t="shared" si="84"/>
        <v>71.489221464270145</v>
      </c>
      <c r="Y607" s="79">
        <f>MAX(0,(X607-Constantes!$D$13)*(1-EXP(-Constantes!$D$23)))</f>
        <v>0.27578446560062025</v>
      </c>
      <c r="Z607" s="79">
        <f t="shared" si="85"/>
        <v>0.27578462902040118</v>
      </c>
      <c r="AA607" s="79">
        <f>0.0526*T607*Observaciones!$F606^1.218</f>
        <v>0</v>
      </c>
      <c r="AB607" s="79">
        <f>AA607*Constantes!$E$29</f>
        <v>0</v>
      </c>
      <c r="AC607" s="79">
        <f t="shared" si="86"/>
        <v>0</v>
      </c>
      <c r="AD607" s="16"/>
      <c r="AE607" s="78">
        <v>601</v>
      </c>
      <c r="AF607" s="136">
        <f>ETo!$I606*((1-Constantes!$F$19)*ETo!$K606+ETo!$L606)</f>
        <v>3.4952017343069488</v>
      </c>
      <c r="AG607" s="79">
        <f>MIN(AF607*Constantes!$F$17,0.8*(AJ606+Observaciones!$F606-AH607-AI607-Constantes!$D$14))</f>
        <v>2.5683711179880222E-5</v>
      </c>
      <c r="AH607" s="79">
        <f>IF(Observaciones!$F606&gt;0.05*Constantes!$F$18,((Observaciones!$F606-0.05*Constantes!$F$18)^2)/(Observaciones!$F606+0.95*Constantes!$F$18),0)</f>
        <v>0</v>
      </c>
      <c r="AI607" s="79">
        <f>MAX(0,AJ606+Observaciones!$F606-AH607-Constantes!$D$13)</f>
        <v>0</v>
      </c>
      <c r="AJ607" s="79">
        <f>AJ606+Observaciones!$F606-AH607-AG607-AI607-AK606</f>
        <v>7.5000053273259324</v>
      </c>
      <c r="AK607" s="79">
        <f>MAX(0,(AJ607-Constantes!$D$14)*(1-EXP(-Constantes!$D$22)))</f>
        <v>1.8146827827112778E-7</v>
      </c>
      <c r="AL607" s="79">
        <f t="shared" si="87"/>
        <v>71.879793598375798</v>
      </c>
      <c r="AM607" s="79">
        <f>MAX(0,(AL607-Constantes!$D$13)*(1-EXP(-Constantes!$D$23)))</f>
        <v>0.27963286586499786</v>
      </c>
      <c r="AN607" s="79">
        <f t="shared" si="88"/>
        <v>0.27963304733327615</v>
      </c>
      <c r="AO607" s="79">
        <f>0.0526*AH607*Observaciones!$F606^1.218</f>
        <v>0</v>
      </c>
      <c r="AP607" s="79">
        <f>AO607*Constantes!$F$29</f>
        <v>0</v>
      </c>
      <c r="AQ607" s="79">
        <f t="shared" si="89"/>
        <v>0</v>
      </c>
      <c r="AR607" s="16"/>
      <c r="AS607" s="78">
        <v>601</v>
      </c>
      <c r="AT607" s="79">
        <f>0.0526*Observaciones!$F606^2.218</f>
        <v>0</v>
      </c>
      <c r="AU607" s="79">
        <f>IF(Observaciones!$F606&gt;0.05*$AY$7,((Observaciones!$F606-0.05*$AY$7)^2)/(Observaciones!$F606+0.95*$AY$7),0)</f>
        <v>0</v>
      </c>
      <c r="AV607" s="79">
        <f>0.0526*AU607*Observaciones!$F606^1.218</f>
        <v>0</v>
      </c>
      <c r="AW607" s="30"/>
      <c r="AX607" s="30"/>
      <c r="AY607" s="110"/>
      <c r="AZ607" s="41"/>
    </row>
    <row r="608" spans="2:52" s="3" customFormat="1" x14ac:dyDescent="0.3">
      <c r="B608" s="40"/>
      <c r="C608" s="78">
        <v>602</v>
      </c>
      <c r="D608" s="136">
        <f>ETo!$I607*((1-Constantes!$D$19)*ETo!$K607+ETo!$L607)</f>
        <v>3.0320133069081976</v>
      </c>
      <c r="E608" s="79">
        <f>MIN(D608*Constantes!$D$17,0.8*(H607+Observaciones!$F607-F608-G608-Constantes!$D$14))</f>
        <v>4.9559052015979434E-6</v>
      </c>
      <c r="F608" s="79">
        <f>IF(Observaciones!$F607&gt;0.05*Constantes!$D$18,((Observaciones!$F607-0.05*Constantes!$D$18)^2)/(Observaciones!$F607+0.95*Constantes!$D$18),0)</f>
        <v>0</v>
      </c>
      <c r="G608" s="79">
        <f>MAX(0,H607+Observaciones!$F607-F608-Constantes!$D$13)</f>
        <v>0</v>
      </c>
      <c r="H608" s="79">
        <f>H607+Observaciones!$F607-F608-E608-G608-I607</f>
        <v>7.5000010279558946</v>
      </c>
      <c r="I608" s="79">
        <f>MAX(0,(H608-Constantes!$D$14)*(1-EXP(-Constantes!$D$22)))</f>
        <v>3.501595147437453E-8</v>
      </c>
      <c r="J608" s="79">
        <f t="shared" si="81"/>
        <v>68.964754640229998</v>
      </c>
      <c r="K608" s="79">
        <f>MAX(0,(J608-Constantes!$D$13)*(1-EXP(-Constantes!$D$23)))</f>
        <v>0.25091029270220083</v>
      </c>
      <c r="L608" s="79">
        <f t="shared" si="82"/>
        <v>0.2509103277181523</v>
      </c>
      <c r="M608" s="79">
        <f>0.0526*F608*Observaciones!$F607^1.218</f>
        <v>0</v>
      </c>
      <c r="N608" s="79">
        <f>M608*Constantes!$D$29</f>
        <v>0</v>
      </c>
      <c r="O608" s="79">
        <f t="shared" si="83"/>
        <v>0</v>
      </c>
      <c r="P608" s="16"/>
      <c r="Q608" s="78">
        <v>602</v>
      </c>
      <c r="R608" s="136">
        <f>ETo!$I607*((1-Constantes!$E$19)*ETo!$K607+ETo!$L607)</f>
        <v>3.3357004561987131</v>
      </c>
      <c r="S608" s="79">
        <f>MIN(R608*Constantes!$E$17,0.8*(V607+Observaciones!$F607-T608-U608-Constantes!$D$14))</f>
        <v>3.8379840049174167E-6</v>
      </c>
      <c r="T608" s="79">
        <f>IF(Observaciones!$F607&gt;0.05*Constantes!$E$18,((Observaciones!$F607-0.05*Constantes!$E$18)^2)/(Observaciones!$F607+0.95*Constantes!$E$18),0)</f>
        <v>0</v>
      </c>
      <c r="U608" s="79">
        <f>MAX(0,V607+Observaciones!$F607-T608-Constantes!$D$13)</f>
        <v>0</v>
      </c>
      <c r="V608" s="79">
        <f>V607+Observaciones!$F607-T608-S608-U608-W607</f>
        <v>7.5000007960762201</v>
      </c>
      <c r="W608" s="79">
        <f>MAX(0,(V608-Constantes!$D$14)*(1-EXP(-Constantes!$D$22)))</f>
        <v>2.7117278510719283E-8</v>
      </c>
      <c r="X608" s="79">
        <f t="shared" si="84"/>
        <v>71.213436998669522</v>
      </c>
      <c r="Y608" s="79">
        <f>MAX(0,(X608-Constantes!$D$13)*(1-EXP(-Constantes!$D$23)))</f>
        <v>0.27306709557431524</v>
      </c>
      <c r="Z608" s="79">
        <f t="shared" si="85"/>
        <v>0.27306712269159378</v>
      </c>
      <c r="AA608" s="79">
        <f>0.0526*T608*Observaciones!$F607^1.218</f>
        <v>0</v>
      </c>
      <c r="AB608" s="79">
        <f>AA608*Constantes!$E$29</f>
        <v>0</v>
      </c>
      <c r="AC608" s="79">
        <f t="shared" si="86"/>
        <v>0</v>
      </c>
      <c r="AD608" s="16"/>
      <c r="AE608" s="78">
        <v>602</v>
      </c>
      <c r="AF608" s="136">
        <f>ETo!$I607*((1-Constantes!$F$19)*ETo!$K607+ETo!$L607)</f>
        <v>3.2923165777286396</v>
      </c>
      <c r="AG608" s="79">
        <f>MIN(AF608*Constantes!$F$17,0.8*(AJ607+Observaciones!$F607-AH608-AI608-Constantes!$D$14))</f>
        <v>4.261860745913282E-6</v>
      </c>
      <c r="AH608" s="79">
        <f>IF(Observaciones!$F607&gt;0.05*Constantes!$F$18,((Observaciones!$F607-0.05*Constantes!$F$18)^2)/(Observaciones!$F607+0.95*Constantes!$F$18),0)</f>
        <v>0</v>
      </c>
      <c r="AI608" s="79">
        <f>MAX(0,AJ607+Observaciones!$F607-AH608-Constantes!$D$13)</f>
        <v>0</v>
      </c>
      <c r="AJ608" s="79">
        <f>AJ607+Observaciones!$F607-AH608-AG608-AI608-AK607</f>
        <v>7.5000008839969077</v>
      </c>
      <c r="AK608" s="79">
        <f>MAX(0,(AJ608-Constantes!$D$14)*(1-EXP(-Constantes!$D$22)))</f>
        <v>3.0112179894481211E-8</v>
      </c>
      <c r="AL608" s="79">
        <f t="shared" si="87"/>
        <v>71.600160732510801</v>
      </c>
      <c r="AM608" s="79">
        <f>MAX(0,(AL608-Constantes!$D$13)*(1-EXP(-Constantes!$D$23)))</f>
        <v>0.27687757663427048</v>
      </c>
      <c r="AN608" s="79">
        <f t="shared" si="88"/>
        <v>0.2768776067464504</v>
      </c>
      <c r="AO608" s="79">
        <f>0.0526*AH608*Observaciones!$F607^1.218</f>
        <v>0</v>
      </c>
      <c r="AP608" s="79">
        <f>AO608*Constantes!$F$29</f>
        <v>0</v>
      </c>
      <c r="AQ608" s="79">
        <f t="shared" si="89"/>
        <v>0</v>
      </c>
      <c r="AR608" s="16"/>
      <c r="AS608" s="78">
        <v>602</v>
      </c>
      <c r="AT608" s="79">
        <f>0.0526*Observaciones!$F607^2.218</f>
        <v>0</v>
      </c>
      <c r="AU608" s="79">
        <f>IF(Observaciones!$F607&gt;0.05*$AY$7,((Observaciones!$F607-0.05*$AY$7)^2)/(Observaciones!$F607+0.95*$AY$7),0)</f>
        <v>0</v>
      </c>
      <c r="AV608" s="79">
        <f>0.0526*AU608*Observaciones!$F607^1.218</f>
        <v>0</v>
      </c>
      <c r="AW608" s="30"/>
      <c r="AX608" s="30"/>
      <c r="AY608" s="110"/>
      <c r="AZ608" s="41"/>
    </row>
    <row r="609" spans="2:52" s="3" customFormat="1" x14ac:dyDescent="0.3">
      <c r="B609" s="40"/>
      <c r="C609" s="78">
        <v>603</v>
      </c>
      <c r="D609" s="136">
        <f>ETo!$I608*((1-Constantes!$D$19)*ETo!$K608+ETo!$L608)</f>
        <v>3.190856487343015</v>
      </c>
      <c r="E609" s="79">
        <f>MIN(D609*Constantes!$D$17,0.8*(H608+Observaciones!$F608-F609-G609-Constantes!$D$14))</f>
        <v>8.2236471570240617E-7</v>
      </c>
      <c r="F609" s="79">
        <f>IF(Observaciones!$F608&gt;0.05*Constantes!$D$18,((Observaciones!$F608-0.05*Constantes!$D$18)^2)/(Observaciones!$F608+0.95*Constantes!$D$18),0)</f>
        <v>0</v>
      </c>
      <c r="G609" s="79">
        <f>MAX(0,H608+Observaciones!$F608-F609-Constantes!$D$13)</f>
        <v>0</v>
      </c>
      <c r="H609" s="79">
        <f>H608+Observaciones!$F608-F609-E609-G609-I608</f>
        <v>7.5000001705752268</v>
      </c>
      <c r="I609" s="79">
        <f>MAX(0,(H609-Constantes!$D$14)*(1-EXP(-Constantes!$D$22)))</f>
        <v>5.8104184203809004E-9</v>
      </c>
      <c r="J609" s="79">
        <f t="shared" si="81"/>
        <v>68.713844347527797</v>
      </c>
      <c r="K609" s="79">
        <f>MAX(0,(J609-Constantes!$D$13)*(1-EXP(-Constantes!$D$23)))</f>
        <v>0.2484380138260304</v>
      </c>
      <c r="L609" s="79">
        <f t="shared" si="82"/>
        <v>0.24843801963644882</v>
      </c>
      <c r="M609" s="79">
        <f>0.0526*F609*Observaciones!$F608^1.218</f>
        <v>0</v>
      </c>
      <c r="N609" s="79">
        <f>M609*Constantes!$D$29</f>
        <v>0</v>
      </c>
      <c r="O609" s="79">
        <f t="shared" si="83"/>
        <v>0</v>
      </c>
      <c r="P609" s="16"/>
      <c r="Q609" s="78">
        <v>603</v>
      </c>
      <c r="R609" s="136">
        <f>ETo!$I608*((1-Constantes!$E$19)*ETo!$K608+ETo!$L608)</f>
        <v>3.50873013177271</v>
      </c>
      <c r="S609" s="79">
        <f>MIN(R609*Constantes!$E$17,0.8*(V608+Observaciones!$F608-T609-U609-Constantes!$D$14))</f>
        <v>6.3686097604431782E-7</v>
      </c>
      <c r="T609" s="79">
        <f>IF(Observaciones!$F608&gt;0.05*Constantes!$E$18,((Observaciones!$F608-0.05*Constantes!$E$18)^2)/(Observaciones!$F608+0.95*Constantes!$E$18),0)</f>
        <v>0</v>
      </c>
      <c r="U609" s="79">
        <f>MAX(0,V608+Observaciones!$F608-T609-Constantes!$D$13)</f>
        <v>0</v>
      </c>
      <c r="V609" s="79">
        <f>V608+Observaciones!$F608-T609-S609-U609-W608</f>
        <v>7.5000001320979655</v>
      </c>
      <c r="W609" s="79">
        <f>MAX(0,(V609-Constantes!$D$14)*(1-EXP(-Constantes!$D$22)))</f>
        <v>4.4997416449597182E-9</v>
      </c>
      <c r="X609" s="79">
        <f t="shared" si="84"/>
        <v>70.940369903095203</v>
      </c>
      <c r="Y609" s="79">
        <f>MAX(0,(X609-Constantes!$D$13)*(1-EXP(-Constantes!$D$23)))</f>
        <v>0.27037650044210654</v>
      </c>
      <c r="Z609" s="79">
        <f t="shared" si="85"/>
        <v>0.27037650494184817</v>
      </c>
      <c r="AA609" s="79">
        <f>0.0526*T609*Observaciones!$F608^1.218</f>
        <v>0</v>
      </c>
      <c r="AB609" s="79">
        <f>AA609*Constantes!$E$29</f>
        <v>0</v>
      </c>
      <c r="AC609" s="79">
        <f t="shared" si="86"/>
        <v>0</v>
      </c>
      <c r="AD609" s="16"/>
      <c r="AE609" s="78">
        <v>603</v>
      </c>
      <c r="AF609" s="136">
        <f>ETo!$I608*((1-Constantes!$F$19)*ETo!$K608+ETo!$L608)</f>
        <v>3.4633196111398967</v>
      </c>
      <c r="AG609" s="79">
        <f>MIN(AF609*Constantes!$F$17,0.8*(AJ608+Observaciones!$F608-AH609-AI609-Constantes!$D$14))</f>
        <v>7.0719752613968019E-7</v>
      </c>
      <c r="AH609" s="79">
        <f>IF(Observaciones!$F608&gt;0.05*Constantes!$F$18,((Observaciones!$F608-0.05*Constantes!$F$18)^2)/(Observaciones!$F608+0.95*Constantes!$F$18),0)</f>
        <v>0</v>
      </c>
      <c r="AI609" s="79">
        <f>MAX(0,AJ608+Observaciones!$F608-AH609-Constantes!$D$13)</f>
        <v>0</v>
      </c>
      <c r="AJ609" s="79">
        <f>AJ608+Observaciones!$F608-AH609-AG609-AI609-AK608</f>
        <v>7.5000001466872011</v>
      </c>
      <c r="AK609" s="79">
        <f>MAX(0,(AJ609-Constantes!$D$14)*(1-EXP(-Constantes!$D$22)))</f>
        <v>4.9967045675869485E-9</v>
      </c>
      <c r="AL609" s="79">
        <f t="shared" si="87"/>
        <v>71.323283155876524</v>
      </c>
      <c r="AM609" s="79">
        <f>MAX(0,(AL609-Constantes!$D$13)*(1-EXP(-Constantes!$D$23)))</f>
        <v>0.27414943592459212</v>
      </c>
      <c r="AN609" s="79">
        <f t="shared" si="88"/>
        <v>0.27414944092129667</v>
      </c>
      <c r="AO609" s="79">
        <f>0.0526*AH609*Observaciones!$F608^1.218</f>
        <v>0</v>
      </c>
      <c r="AP609" s="79">
        <f>AO609*Constantes!$F$29</f>
        <v>0</v>
      </c>
      <c r="AQ609" s="79">
        <f t="shared" si="89"/>
        <v>0</v>
      </c>
      <c r="AR609" s="16"/>
      <c r="AS609" s="78">
        <v>603</v>
      </c>
      <c r="AT609" s="79">
        <f>0.0526*Observaciones!$F608^2.218</f>
        <v>0</v>
      </c>
      <c r="AU609" s="79">
        <f>IF(Observaciones!$F608&gt;0.05*$AY$7,((Observaciones!$F608-0.05*$AY$7)^2)/(Observaciones!$F608+0.95*$AY$7),0)</f>
        <v>0</v>
      </c>
      <c r="AV609" s="79">
        <f>0.0526*AU609*Observaciones!$F608^1.218</f>
        <v>0</v>
      </c>
      <c r="AW609" s="30"/>
      <c r="AX609" s="30"/>
      <c r="AY609" s="110"/>
      <c r="AZ609" s="41"/>
    </row>
    <row r="610" spans="2:52" s="3" customFormat="1" x14ac:dyDescent="0.3">
      <c r="B610" s="40"/>
      <c r="C610" s="78">
        <v>604</v>
      </c>
      <c r="D610" s="136">
        <f>ETo!$I609*((1-Constantes!$D$19)*ETo!$K609+ETo!$L609)</f>
        <v>3.2620496912017325</v>
      </c>
      <c r="E610" s="79">
        <f>MIN(D610*Constantes!$D$17,0.8*(H609+Observaciones!$F609-F610-G610-Constantes!$D$14))</f>
        <v>1.3646018146573624E-7</v>
      </c>
      <c r="F610" s="79">
        <f>IF(Observaciones!$F609&gt;0.05*Constantes!$D$18,((Observaciones!$F609-0.05*Constantes!$D$18)^2)/(Observaciones!$F609+0.95*Constantes!$D$18),0)</f>
        <v>0</v>
      </c>
      <c r="G610" s="79">
        <f>MAX(0,H609+Observaciones!$F609-F610-Constantes!$D$13)</f>
        <v>0</v>
      </c>
      <c r="H610" s="79">
        <f>H609+Observaciones!$F609-F610-E610-G610-I609</f>
        <v>7.5000000283046262</v>
      </c>
      <c r="I610" s="79">
        <f>MAX(0,(H610-Constantes!$D$14)*(1-EXP(-Constantes!$D$22)))</f>
        <v>9.6415947672768142E-10</v>
      </c>
      <c r="J610" s="79">
        <f t="shared" si="81"/>
        <v>68.465406333701765</v>
      </c>
      <c r="K610" s="79">
        <f>MAX(0,(J610-Constantes!$D$13)*(1-EXP(-Constantes!$D$23)))</f>
        <v>0.24599009490247778</v>
      </c>
      <c r="L610" s="79">
        <f t="shared" si="82"/>
        <v>0.24599009586663725</v>
      </c>
      <c r="M610" s="79">
        <f>0.0526*F610*Observaciones!$F609^1.218</f>
        <v>0</v>
      </c>
      <c r="N610" s="79">
        <f>M610*Constantes!$D$29</f>
        <v>0</v>
      </c>
      <c r="O610" s="79">
        <f t="shared" si="83"/>
        <v>0</v>
      </c>
      <c r="P610" s="16"/>
      <c r="Q610" s="78">
        <v>604</v>
      </c>
      <c r="R610" s="136">
        <f>ETo!$I609*((1-Constantes!$E$19)*ETo!$K609+ETo!$L609)</f>
        <v>3.5858508769286113</v>
      </c>
      <c r="S610" s="79">
        <f>MIN(R610*Constantes!$E$17,0.8*(V609+Observaciones!$F609-T610-U610-Constantes!$D$14))</f>
        <v>1.0567837236408196E-7</v>
      </c>
      <c r="T610" s="79">
        <f>IF(Observaciones!$F609&gt;0.05*Constantes!$E$18,((Observaciones!$F609-0.05*Constantes!$E$18)^2)/(Observaciones!$F609+0.95*Constantes!$E$18),0)</f>
        <v>0</v>
      </c>
      <c r="U610" s="79">
        <f>MAX(0,V609+Observaciones!$F609-T610-Constantes!$D$13)</f>
        <v>0</v>
      </c>
      <c r="V610" s="79">
        <f>V609+Observaciones!$F609-T610-S610-U610-W609</f>
        <v>7.5000000219198508</v>
      </c>
      <c r="W610" s="79">
        <f>MAX(0,(V610-Constantes!$D$14)*(1-EXP(-Constantes!$D$22)))</f>
        <v>7.4667058846262384E-10</v>
      </c>
      <c r="X610" s="79">
        <f t="shared" si="84"/>
        <v>70.669993402653091</v>
      </c>
      <c r="Y610" s="79">
        <f>MAX(0,(X610-Constantes!$D$13)*(1-EXP(-Constantes!$D$23)))</f>
        <v>0.26771241638458526</v>
      </c>
      <c r="Z610" s="79">
        <f t="shared" si="85"/>
        <v>0.26771241713125588</v>
      </c>
      <c r="AA610" s="79">
        <f>0.0526*T610*Observaciones!$F609^1.218</f>
        <v>0</v>
      </c>
      <c r="AB610" s="79">
        <f>AA610*Constantes!$E$29</f>
        <v>0</v>
      </c>
      <c r="AC610" s="79">
        <f t="shared" si="86"/>
        <v>0</v>
      </c>
      <c r="AD610" s="16"/>
      <c r="AE610" s="78">
        <v>604</v>
      </c>
      <c r="AF610" s="136">
        <f>ETo!$I609*((1-Constantes!$F$19)*ETo!$K609+ETo!$L609)</f>
        <v>3.5395935646819141</v>
      </c>
      <c r="AG610" s="79">
        <f>MIN(AF610*Constantes!$F$17,0.8*(AJ609+Observaciones!$F609-AH610-AI610-Constantes!$D$14))</f>
        <v>1.1734976084198935E-7</v>
      </c>
      <c r="AH610" s="79">
        <f>IF(Observaciones!$F609&gt;0.05*Constantes!$F$18,((Observaciones!$F609-0.05*Constantes!$F$18)^2)/(Observaciones!$F609+0.95*Constantes!$F$18),0)</f>
        <v>0</v>
      </c>
      <c r="AI610" s="79">
        <f>MAX(0,AJ609+Observaciones!$F609-AH610-Constantes!$D$13)</f>
        <v>0</v>
      </c>
      <c r="AJ610" s="79">
        <f>AJ609+Observaciones!$F609-AH610-AG610-AI610-AK609</f>
        <v>7.5000000243407356</v>
      </c>
      <c r="AK610" s="79">
        <f>MAX(0,(AJ610-Constantes!$D$14)*(1-EXP(-Constantes!$D$22)))</f>
        <v>8.2913481288419871E-10</v>
      </c>
      <c r="AL610" s="79">
        <f t="shared" si="87"/>
        <v>71.049133719951925</v>
      </c>
      <c r="AM610" s="79">
        <f>MAX(0,(AL610-Constantes!$D$13)*(1-EXP(-Constantes!$D$23)))</f>
        <v>0.27144817623511869</v>
      </c>
      <c r="AN610" s="79">
        <f t="shared" si="88"/>
        <v>0.2714481770642535</v>
      </c>
      <c r="AO610" s="79">
        <f>0.0526*AH610*Observaciones!$F609^1.218</f>
        <v>0</v>
      </c>
      <c r="AP610" s="79">
        <f>AO610*Constantes!$F$29</f>
        <v>0</v>
      </c>
      <c r="AQ610" s="79">
        <f t="shared" si="89"/>
        <v>0</v>
      </c>
      <c r="AR610" s="16"/>
      <c r="AS610" s="78">
        <v>604</v>
      </c>
      <c r="AT610" s="79">
        <f>0.0526*Observaciones!$F609^2.218</f>
        <v>0</v>
      </c>
      <c r="AU610" s="79">
        <f>IF(Observaciones!$F609&gt;0.05*$AY$7,((Observaciones!$F609-0.05*$AY$7)^2)/(Observaciones!$F609+0.95*$AY$7),0)</f>
        <v>0</v>
      </c>
      <c r="AV610" s="79">
        <f>0.0526*AU610*Observaciones!$F609^1.218</f>
        <v>0</v>
      </c>
      <c r="AW610" s="30"/>
      <c r="AX610" s="30"/>
      <c r="AY610" s="110"/>
      <c r="AZ610" s="41"/>
    </row>
    <row r="611" spans="2:52" s="3" customFormat="1" x14ac:dyDescent="0.3">
      <c r="B611" s="40"/>
      <c r="C611" s="78">
        <v>605</v>
      </c>
      <c r="D611" s="136">
        <f>ETo!$I610*((1-Constantes!$D$19)*ETo!$K610+ETo!$L610)</f>
        <v>3.1175677778853248</v>
      </c>
      <c r="E611" s="79">
        <f>MIN(D611*Constantes!$D$17,0.8*(H610+Observaciones!$F610-F611-G611-Constantes!$D$14))</f>
        <v>2.2643700958724367E-8</v>
      </c>
      <c r="F611" s="79">
        <f>IF(Observaciones!$F610&gt;0.05*Constantes!$D$18,((Observaciones!$F610-0.05*Constantes!$D$18)^2)/(Observaciones!$F610+0.95*Constantes!$D$18),0)</f>
        <v>0</v>
      </c>
      <c r="G611" s="79">
        <f>MAX(0,H610+Observaciones!$F610-F611-Constantes!$D$13)</f>
        <v>0</v>
      </c>
      <c r="H611" s="79">
        <f>H610+Observaciones!$F610-F611-E611-G611-I610</f>
        <v>7.5000000046967656</v>
      </c>
      <c r="I611" s="79">
        <f>MAX(0,(H611-Constantes!$D$14)*(1-EXP(-Constantes!$D$22)))</f>
        <v>1.599890799827995E-10</v>
      </c>
      <c r="J611" s="79">
        <f t="shared" si="81"/>
        <v>68.219416238799283</v>
      </c>
      <c r="K611" s="79">
        <f>MAX(0,(J611-Constantes!$D$13)*(1-EXP(-Constantes!$D$23)))</f>
        <v>0.24356629590712778</v>
      </c>
      <c r="L611" s="79">
        <f t="shared" si="82"/>
        <v>0.24356629606711686</v>
      </c>
      <c r="M611" s="79">
        <f>0.0526*F611*Observaciones!$F610^1.218</f>
        <v>0</v>
      </c>
      <c r="N611" s="79">
        <f>M611*Constantes!$D$29</f>
        <v>0</v>
      </c>
      <c r="O611" s="79">
        <f t="shared" si="83"/>
        <v>0</v>
      </c>
      <c r="P611" s="16"/>
      <c r="Q611" s="78">
        <v>605</v>
      </c>
      <c r="R611" s="136">
        <f>ETo!$I610*((1-Constantes!$E$19)*ETo!$K610+ETo!$L610)</f>
        <v>3.42797324470141</v>
      </c>
      <c r="S611" s="79">
        <f>MIN(R611*Constantes!$E$17,0.8*(V610+Observaciones!$F610-T611-U611-Constantes!$D$14))</f>
        <v>1.7535880658670069E-8</v>
      </c>
      <c r="T611" s="79">
        <f>IF(Observaciones!$F610&gt;0.05*Constantes!$E$18,((Observaciones!$F610-0.05*Constantes!$E$18)^2)/(Observaciones!$F610+0.95*Constantes!$E$18),0)</f>
        <v>0</v>
      </c>
      <c r="U611" s="79">
        <f>MAX(0,V610+Observaciones!$F610-T611-Constantes!$D$13)</f>
        <v>0</v>
      </c>
      <c r="V611" s="79">
        <f>V610+Observaciones!$F610-T611-S611-U611-W610</f>
        <v>7.5000000036373002</v>
      </c>
      <c r="W611" s="79">
        <f>MAX(0,(V611-Constantes!$D$14)*(1-EXP(-Constantes!$D$22)))</f>
        <v>1.2389979893535054E-10</v>
      </c>
      <c r="X611" s="79">
        <f t="shared" si="84"/>
        <v>70.402280986268508</v>
      </c>
      <c r="Y611" s="79">
        <f>MAX(0,(X611-Constantes!$D$13)*(1-EXP(-Constantes!$D$23)))</f>
        <v>0.26507458218181823</v>
      </c>
      <c r="Z611" s="79">
        <f t="shared" si="85"/>
        <v>0.26507458230571801</v>
      </c>
      <c r="AA611" s="79">
        <f>0.0526*T611*Observaciones!$F610^1.218</f>
        <v>0</v>
      </c>
      <c r="AB611" s="79">
        <f>AA611*Constantes!$E$29</f>
        <v>0</v>
      </c>
      <c r="AC611" s="79">
        <f t="shared" si="86"/>
        <v>0</v>
      </c>
      <c r="AD611" s="16"/>
      <c r="AE611" s="78">
        <v>605</v>
      </c>
      <c r="AF611" s="136">
        <f>ETo!$I610*((1-Constantes!$F$19)*ETo!$K610+ETo!$L610)</f>
        <v>3.3836296065848264</v>
      </c>
      <c r="AG611" s="79">
        <f>MIN(AF611*Constantes!$F$17,0.8*(AJ610+Observaciones!$F610-AH611-AI611-Constantes!$D$14))</f>
        <v>1.9472588519420243E-8</v>
      </c>
      <c r="AH611" s="79">
        <f>IF(Observaciones!$F610&gt;0.05*Constantes!$F$18,((Observaciones!$F610-0.05*Constantes!$F$18)^2)/(Observaciones!$F610+0.95*Constantes!$F$18),0)</f>
        <v>0</v>
      </c>
      <c r="AI611" s="79">
        <f>MAX(0,AJ610+Observaciones!$F610-AH611-Constantes!$D$13)</f>
        <v>0</v>
      </c>
      <c r="AJ611" s="79">
        <f>AJ610+Observaciones!$F610-AH611-AG611-AI611-AK610</f>
        <v>7.5000000040390118</v>
      </c>
      <c r="AK611" s="79">
        <f>MAX(0,(AJ611-Constantes!$D$14)*(1-EXP(-Constantes!$D$22)))</f>
        <v>1.3758356914079727E-10</v>
      </c>
      <c r="AL611" s="79">
        <f t="shared" si="87"/>
        <v>70.7776855437168</v>
      </c>
      <c r="AM611" s="79">
        <f>MAX(0,(AL611-Constantes!$D$13)*(1-EXP(-Constantes!$D$23)))</f>
        <v>0.2687735327007556</v>
      </c>
      <c r="AN611" s="79">
        <f t="shared" si="88"/>
        <v>0.26877353283833916</v>
      </c>
      <c r="AO611" s="79">
        <f>0.0526*AH611*Observaciones!$F610^1.218</f>
        <v>0</v>
      </c>
      <c r="AP611" s="79">
        <f>AO611*Constantes!$F$29</f>
        <v>0</v>
      </c>
      <c r="AQ611" s="79">
        <f t="shared" si="89"/>
        <v>0</v>
      </c>
      <c r="AR611" s="16"/>
      <c r="AS611" s="78">
        <v>605</v>
      </c>
      <c r="AT611" s="79">
        <f>0.0526*Observaciones!$F610^2.218</f>
        <v>0</v>
      </c>
      <c r="AU611" s="79">
        <f>IF(Observaciones!$F610&gt;0.05*$AY$7,((Observaciones!$F610-0.05*$AY$7)^2)/(Observaciones!$F610+0.95*$AY$7),0)</f>
        <v>0</v>
      </c>
      <c r="AV611" s="79">
        <f>0.0526*AU611*Observaciones!$F610^1.218</f>
        <v>0</v>
      </c>
      <c r="AW611" s="30"/>
      <c r="AX611" s="30"/>
      <c r="AY611" s="110"/>
      <c r="AZ611" s="41"/>
    </row>
    <row r="612" spans="2:52" s="3" customFormat="1" x14ac:dyDescent="0.3">
      <c r="B612" s="40"/>
      <c r="C612" s="78">
        <v>606</v>
      </c>
      <c r="D612" s="136">
        <f>ETo!$I611*((1-Constantes!$D$19)*ETo!$K611+ETo!$L611)</f>
        <v>3.0982235239947036</v>
      </c>
      <c r="E612" s="79">
        <f>MIN(D612*Constantes!$D$17,0.8*(H611+Observaciones!$F611-F612-G612-Constantes!$D$14))</f>
        <v>3.757412514460157E-9</v>
      </c>
      <c r="F612" s="79">
        <f>IF(Observaciones!$F611&gt;0.05*Constantes!$D$18,((Observaciones!$F611-0.05*Constantes!$D$18)^2)/(Observaciones!$F611+0.95*Constantes!$D$18),0)</f>
        <v>0</v>
      </c>
      <c r="G612" s="79">
        <f>MAX(0,H611+Observaciones!$F611-F612-Constantes!$D$13)</f>
        <v>0</v>
      </c>
      <c r="H612" s="79">
        <f>H611+Observaciones!$F611-F612-E612-G612-I611</f>
        <v>7.5000000007793641</v>
      </c>
      <c r="I612" s="79">
        <f>MAX(0,(H612-Constantes!$D$14)*(1-EXP(-Constantes!$D$22)))</f>
        <v>2.6548003330842226E-11</v>
      </c>
      <c r="J612" s="79">
        <f t="shared" si="81"/>
        <v>67.975849942892154</v>
      </c>
      <c r="K612" s="79">
        <f>MAX(0,(J612-Constantes!$D$13)*(1-EXP(-Constantes!$D$23)))</f>
        <v>0.24116637918058292</v>
      </c>
      <c r="L612" s="79">
        <f t="shared" si="82"/>
        <v>0.24116637920713094</v>
      </c>
      <c r="M612" s="79">
        <f>0.0526*F612*Observaciones!$F611^1.218</f>
        <v>0</v>
      </c>
      <c r="N612" s="79">
        <f>M612*Constantes!$D$29</f>
        <v>0</v>
      </c>
      <c r="O612" s="79">
        <f t="shared" si="83"/>
        <v>0</v>
      </c>
      <c r="P612" s="16"/>
      <c r="Q612" s="78">
        <v>606</v>
      </c>
      <c r="R612" s="136">
        <f>ETo!$I611*((1-Constantes!$E$19)*ETo!$K611+ETo!$L611)</f>
        <v>3.4063995015622699</v>
      </c>
      <c r="S612" s="79">
        <f>MIN(R612*Constantes!$E$17,0.8*(V611+Observaciones!$F611-T612-U612-Constantes!$D$14))</f>
        <v>2.9098401910232499E-9</v>
      </c>
      <c r="T612" s="79">
        <f>IF(Observaciones!$F611&gt;0.05*Constantes!$E$18,((Observaciones!$F611-0.05*Constantes!$E$18)^2)/(Observaciones!$F611+0.95*Constantes!$E$18),0)</f>
        <v>0</v>
      </c>
      <c r="U612" s="79">
        <f>MAX(0,V611+Observaciones!$F611-T612-Constantes!$D$13)</f>
        <v>0</v>
      </c>
      <c r="V612" s="79">
        <f>V611+Observaciones!$F611-T612-S612-U612-W611</f>
        <v>7.5000000006035599</v>
      </c>
      <c r="W612" s="79">
        <f>MAX(0,(V612-Constantes!$D$14)*(1-EXP(-Constantes!$D$22)))</f>
        <v>2.0559464843276328E-11</v>
      </c>
      <c r="X612" s="79">
        <f t="shared" si="84"/>
        <v>70.137206404086683</v>
      </c>
      <c r="Y612" s="79">
        <f>MAX(0,(X612-Constantes!$D$13)*(1-EXP(-Constantes!$D$23)))</f>
        <v>0.26246273918773416</v>
      </c>
      <c r="Z612" s="79">
        <f t="shared" si="85"/>
        <v>0.26246273920829361</v>
      </c>
      <c r="AA612" s="79">
        <f>0.0526*T612*Observaciones!$F611^1.218</f>
        <v>0</v>
      </c>
      <c r="AB612" s="79">
        <f>AA612*Constantes!$E$29</f>
        <v>0</v>
      </c>
      <c r="AC612" s="79">
        <f t="shared" si="86"/>
        <v>0</v>
      </c>
      <c r="AD612" s="16"/>
      <c r="AE612" s="78">
        <v>606</v>
      </c>
      <c r="AF612" s="136">
        <f>ETo!$I611*((1-Constantes!$F$19)*ETo!$K611+ETo!$L611)</f>
        <v>3.3623743619097604</v>
      </c>
      <c r="AG612" s="79">
        <f>MIN(AF612*Constantes!$F$17,0.8*(AJ611+Observaciones!$F611-AH612-AI612-Constantes!$D$14))</f>
        <v>3.2312094333519784E-9</v>
      </c>
      <c r="AH612" s="79">
        <f>IF(Observaciones!$F611&gt;0.05*Constantes!$F$18,((Observaciones!$F611-0.05*Constantes!$F$18)^2)/(Observaciones!$F611+0.95*Constantes!$F$18),0)</f>
        <v>0</v>
      </c>
      <c r="AI612" s="79">
        <f>MAX(0,AJ611+Observaciones!$F611-AH612-Constantes!$D$13)</f>
        <v>0</v>
      </c>
      <c r="AJ612" s="79">
        <f>AJ611+Observaciones!$F611-AH612-AG612-AI612-AK611</f>
        <v>7.5000000006702194</v>
      </c>
      <c r="AK612" s="79">
        <f>MAX(0,(AJ612-Constantes!$D$14)*(1-EXP(-Constantes!$D$22)))</f>
        <v>2.2830134399242316E-11</v>
      </c>
      <c r="AL612" s="79">
        <f t="shared" si="87"/>
        <v>70.508912011016051</v>
      </c>
      <c r="AM612" s="79">
        <f>MAX(0,(AL612-Constantes!$D$13)*(1-EXP(-Constantes!$D$23)))</f>
        <v>0.26612524306618718</v>
      </c>
      <c r="AN612" s="79">
        <f t="shared" si="88"/>
        <v>0.2661252430890173</v>
      </c>
      <c r="AO612" s="79">
        <f>0.0526*AH612*Observaciones!$F611^1.218</f>
        <v>0</v>
      </c>
      <c r="AP612" s="79">
        <f>AO612*Constantes!$F$29</f>
        <v>0</v>
      </c>
      <c r="AQ612" s="79">
        <f t="shared" si="89"/>
        <v>0</v>
      </c>
      <c r="AR612" s="16"/>
      <c r="AS612" s="78">
        <v>606</v>
      </c>
      <c r="AT612" s="79">
        <f>0.0526*Observaciones!$F611^2.218</f>
        <v>0</v>
      </c>
      <c r="AU612" s="79">
        <f>IF(Observaciones!$F611&gt;0.05*$AY$7,((Observaciones!$F611-0.05*$AY$7)^2)/(Observaciones!$F611+0.95*$AY$7),0)</f>
        <v>0</v>
      </c>
      <c r="AV612" s="79">
        <f>0.0526*AU612*Observaciones!$F611^1.218</f>
        <v>0</v>
      </c>
      <c r="AW612" s="30"/>
      <c r="AX612" s="30"/>
      <c r="AY612" s="110"/>
      <c r="AZ612" s="41"/>
    </row>
    <row r="613" spans="2:52" s="3" customFormat="1" x14ac:dyDescent="0.3">
      <c r="B613" s="40"/>
      <c r="C613" s="78">
        <v>607</v>
      </c>
      <c r="D613" s="136">
        <f>ETo!$I612*((1-Constantes!$D$19)*ETo!$K612+ETo!$L612)</f>
        <v>3.2596738691862592</v>
      </c>
      <c r="E613" s="79">
        <f>MIN(D613*Constantes!$D$17,0.8*(H612+Observaciones!$F612-F613-G613-Constantes!$D$14))</f>
        <v>6.2349130303118731E-10</v>
      </c>
      <c r="F613" s="79">
        <f>IF(Observaciones!$F612&gt;0.05*Constantes!$D$18,((Observaciones!$F612-0.05*Constantes!$D$18)^2)/(Observaciones!$F612+0.95*Constantes!$D$18),0)</f>
        <v>0</v>
      </c>
      <c r="G613" s="79">
        <f>MAX(0,H612+Observaciones!$F612-F613-Constantes!$D$13)</f>
        <v>0</v>
      </c>
      <c r="H613" s="79">
        <f>H612+Observaciones!$F612-F613-E613-G613-I612</f>
        <v>7.500000000129325</v>
      </c>
      <c r="I613" s="79">
        <f>MAX(0,(H613-Constantes!$D$14)*(1-EXP(-Constantes!$D$22)))</f>
        <v>4.4052840968333902E-12</v>
      </c>
      <c r="J613" s="79">
        <f t="shared" si="81"/>
        <v>67.73468356371157</v>
      </c>
      <c r="K613" s="79">
        <f>MAX(0,(J613-Constantes!$D$13)*(1-EXP(-Constantes!$D$23)))</f>
        <v>0.23879010940516035</v>
      </c>
      <c r="L613" s="79">
        <f t="shared" si="82"/>
        <v>0.23879010940956563</v>
      </c>
      <c r="M613" s="79">
        <f>0.0526*F613*Observaciones!$F612^1.218</f>
        <v>0</v>
      </c>
      <c r="N613" s="79">
        <f>M613*Constantes!$D$29</f>
        <v>0</v>
      </c>
      <c r="O613" s="79">
        <f t="shared" si="83"/>
        <v>0</v>
      </c>
      <c r="P613" s="16"/>
      <c r="Q613" s="78">
        <v>607</v>
      </c>
      <c r="R613" s="136">
        <f>ETo!$I612*((1-Constantes!$E$19)*ETo!$K612+ETo!$L612)</f>
        <v>3.5822130988256671</v>
      </c>
      <c r="S613" s="79">
        <f>MIN(R613*Constantes!$E$17,0.8*(V612+Observaciones!$F612-T613-U613-Constantes!$D$14))</f>
        <v>4.8284789500030458E-10</v>
      </c>
      <c r="T613" s="79">
        <f>IF(Observaciones!$F612&gt;0.05*Constantes!$E$18,((Observaciones!$F612-0.05*Constantes!$E$18)^2)/(Observaciones!$F612+0.95*Constantes!$E$18),0)</f>
        <v>0</v>
      </c>
      <c r="U613" s="79">
        <f>MAX(0,V612+Observaciones!$F612-T613-Constantes!$D$13)</f>
        <v>0</v>
      </c>
      <c r="V613" s="79">
        <f>V612+Observaciones!$F612-T613-S613-U613-W612</f>
        <v>7.5000000001001528</v>
      </c>
      <c r="W613" s="79">
        <f>MAX(0,(V613-Constantes!$D$14)*(1-EXP(-Constantes!$D$22)))</f>
        <v>3.4115711835772095E-12</v>
      </c>
      <c r="X613" s="79">
        <f t="shared" si="84"/>
        <v>69.874743664898944</v>
      </c>
      <c r="Y613" s="79">
        <f>MAX(0,(X613-Constantes!$D$13)*(1-EXP(-Constantes!$D$23)))</f>
        <v>0.25987663130476329</v>
      </c>
      <c r="Z613" s="79">
        <f t="shared" si="85"/>
        <v>0.25987663130817484</v>
      </c>
      <c r="AA613" s="79">
        <f>0.0526*T613*Observaciones!$F612^1.218</f>
        <v>0</v>
      </c>
      <c r="AB613" s="79">
        <f>AA613*Constantes!$E$29</f>
        <v>0</v>
      </c>
      <c r="AC613" s="79">
        <f t="shared" si="86"/>
        <v>0</v>
      </c>
      <c r="AD613" s="16"/>
      <c r="AE613" s="78">
        <v>607</v>
      </c>
      <c r="AF613" s="136">
        <f>ETo!$I612*((1-Constantes!$F$19)*ETo!$K612+ETo!$L612)</f>
        <v>3.5361360660200369</v>
      </c>
      <c r="AG613" s="79">
        <f>MIN(AF613*Constantes!$F$17,0.8*(AJ612+Observaciones!$F612-AH613-AI613-Constantes!$D$14))</f>
        <v>5.361755484045716E-10</v>
      </c>
      <c r="AH613" s="79">
        <f>IF(Observaciones!$F612&gt;0.05*Constantes!$F$18,((Observaciones!$F612-0.05*Constantes!$F$18)^2)/(Observaciones!$F612+0.95*Constantes!$F$18),0)</f>
        <v>0</v>
      </c>
      <c r="AI613" s="79">
        <f>MAX(0,AJ612+Observaciones!$F612-AH613-Constantes!$D$13)</f>
        <v>0</v>
      </c>
      <c r="AJ613" s="79">
        <f>AJ612+Observaciones!$F612-AH613-AG613-AI613-AK612</f>
        <v>7.5000000001112141</v>
      </c>
      <c r="AK613" s="79">
        <f>MAX(0,(AJ613-Constantes!$D$14)*(1-EXP(-Constantes!$D$22)))</f>
        <v>3.7883621904790965E-12</v>
      </c>
      <c r="AL613" s="79">
        <f t="shared" si="87"/>
        <v>70.242786767949866</v>
      </c>
      <c r="AM613" s="79">
        <f>MAX(0,(AL613-Constantes!$D$13)*(1-EXP(-Constantes!$D$23)))</f>
        <v>0.26350304766016153</v>
      </c>
      <c r="AN613" s="79">
        <f t="shared" si="88"/>
        <v>0.26350304766394989</v>
      </c>
      <c r="AO613" s="79">
        <f>0.0526*AH613*Observaciones!$F612^1.218</f>
        <v>0</v>
      </c>
      <c r="AP613" s="79">
        <f>AO613*Constantes!$F$29</f>
        <v>0</v>
      </c>
      <c r="AQ613" s="79">
        <f t="shared" si="89"/>
        <v>0</v>
      </c>
      <c r="AR613" s="16"/>
      <c r="AS613" s="78">
        <v>607</v>
      </c>
      <c r="AT613" s="79">
        <f>0.0526*Observaciones!$F612^2.218</f>
        <v>0</v>
      </c>
      <c r="AU613" s="79">
        <f>IF(Observaciones!$F612&gt;0.05*$AY$7,((Observaciones!$F612-0.05*$AY$7)^2)/(Observaciones!$F612+0.95*$AY$7),0)</f>
        <v>0</v>
      </c>
      <c r="AV613" s="79">
        <f>0.0526*AU613*Observaciones!$F612^1.218</f>
        <v>0</v>
      </c>
      <c r="AW613" s="30"/>
      <c r="AX613" s="30"/>
      <c r="AY613" s="110"/>
      <c r="AZ613" s="41"/>
    </row>
    <row r="614" spans="2:52" s="3" customFormat="1" x14ac:dyDescent="0.3">
      <c r="B614" s="40"/>
      <c r="C614" s="78">
        <v>608</v>
      </c>
      <c r="D614" s="136">
        <f>ETo!$I613*((1-Constantes!$D$19)*ETo!$K613+ETo!$L613)</f>
        <v>3.2401725591899275</v>
      </c>
      <c r="E614" s="79">
        <f>MIN(D614*Constantes!$D$17,0.8*(H613+Observaciones!$F613-F614-G614-Constantes!$D$14))</f>
        <v>1.0345999612582091E-10</v>
      </c>
      <c r="F614" s="79">
        <f>IF(Observaciones!$F613&gt;0.05*Constantes!$D$18,((Observaciones!$F613-0.05*Constantes!$D$18)^2)/(Observaciones!$F613+0.95*Constantes!$D$18),0)</f>
        <v>0</v>
      </c>
      <c r="G614" s="79">
        <f>MAX(0,H613+Observaciones!$F613-F614-Constantes!$D$13)</f>
        <v>0</v>
      </c>
      <c r="H614" s="79">
        <f>H613+Observaciones!$F613-F614-E614-G614-I613</f>
        <v>7.5000000000214593</v>
      </c>
      <c r="I614" s="79">
        <f>MAX(0,(H614-Constantes!$D$14)*(1-EXP(-Constantes!$D$22)))</f>
        <v>7.3098181449787122E-13</v>
      </c>
      <c r="J614" s="79">
        <f t="shared" si="81"/>
        <v>67.495893454306412</v>
      </c>
      <c r="K614" s="79">
        <f>MAX(0,(J614-Constantes!$D$13)*(1-EXP(-Constantes!$D$23)))</f>
        <v>0.23643725358181841</v>
      </c>
      <c r="L614" s="79">
        <f t="shared" si="82"/>
        <v>0.23643725358254938</v>
      </c>
      <c r="M614" s="79">
        <f>0.0526*F614*Observaciones!$F613^1.218</f>
        <v>0</v>
      </c>
      <c r="N614" s="79">
        <f>M614*Constantes!$D$29</f>
        <v>0</v>
      </c>
      <c r="O614" s="79">
        <f t="shared" si="83"/>
        <v>0</v>
      </c>
      <c r="P614" s="16"/>
      <c r="Q614" s="78">
        <v>608</v>
      </c>
      <c r="R614" s="136">
        <f>ETo!$I613*((1-Constantes!$E$19)*ETo!$K613+ETo!$L613)</f>
        <v>3.5605998826664083</v>
      </c>
      <c r="S614" s="79">
        <f>MIN(R614*Constantes!$E$17,0.8*(V613+Observaciones!$F613-T614-U614-Constantes!$D$14))</f>
        <v>8.0122219969780422E-11</v>
      </c>
      <c r="T614" s="79">
        <f>IF(Observaciones!$F613&gt;0.05*Constantes!$E$18,((Observaciones!$F613-0.05*Constantes!$E$18)^2)/(Observaciones!$F613+0.95*Constantes!$E$18),0)</f>
        <v>0</v>
      </c>
      <c r="U614" s="79">
        <f>MAX(0,V613+Observaciones!$F613-T614-Constantes!$D$13)</f>
        <v>0</v>
      </c>
      <c r="V614" s="79">
        <f>V613+Observaciones!$F613-T614-S614-U614-W613</f>
        <v>7.5000000000166187</v>
      </c>
      <c r="W614" s="79">
        <f>MAX(0,(V614-Constantes!$D$14)*(1-EXP(-Constantes!$D$22)))</f>
        <v>5.6609414887917172E-13</v>
      </c>
      <c r="X614" s="79">
        <f t="shared" si="84"/>
        <v>69.61486703359418</v>
      </c>
      <c r="Y614" s="79">
        <f>MAX(0,(X614-Constantes!$D$13)*(1-EXP(-Constantes!$D$23)))</f>
        <v>0.25731600495872631</v>
      </c>
      <c r="Z614" s="79">
        <f t="shared" si="85"/>
        <v>0.25731600495929241</v>
      </c>
      <c r="AA614" s="79">
        <f>0.0526*T614*Observaciones!$F613^1.218</f>
        <v>0</v>
      </c>
      <c r="AB614" s="79">
        <f>AA614*Constantes!$E$29</f>
        <v>0</v>
      </c>
      <c r="AC614" s="79">
        <f t="shared" si="86"/>
        <v>0</v>
      </c>
      <c r="AD614" s="16"/>
      <c r="AE614" s="78">
        <v>608</v>
      </c>
      <c r="AF614" s="136">
        <f>ETo!$I613*((1-Constantes!$F$19)*ETo!$K613+ETo!$L613)</f>
        <v>3.5148245507411966</v>
      </c>
      <c r="AG614" s="79">
        <f>MIN(AF614*Constantes!$F$17,0.8*(AJ613+Observaciones!$F613-AH614-AI614-Constantes!$D$14))</f>
        <v>8.8971319200936707E-11</v>
      </c>
      <c r="AH614" s="79">
        <f>IF(Observaciones!$F613&gt;0.05*Constantes!$F$18,((Observaciones!$F613-0.05*Constantes!$F$18)^2)/(Observaciones!$F613+0.95*Constantes!$F$18),0)</f>
        <v>0</v>
      </c>
      <c r="AI614" s="79">
        <f>MAX(0,AJ613+Observaciones!$F613-AH614-Constantes!$D$13)</f>
        <v>0</v>
      </c>
      <c r="AJ614" s="79">
        <f>AJ613+Observaciones!$F613-AH614-AG614-AI614-AK613</f>
        <v>7.5000000000184546</v>
      </c>
      <c r="AK614" s="79">
        <f>MAX(0,(AJ614-Constantes!$D$14)*(1-EXP(-Constantes!$D$22)))</f>
        <v>6.2863044334409865E-13</v>
      </c>
      <c r="AL614" s="79">
        <f t="shared" si="87"/>
        <v>69.9792837202897</v>
      </c>
      <c r="AM614" s="79">
        <f>MAX(0,(AL614-Constantes!$D$13)*(1-EXP(-Constantes!$D$23)))</f>
        <v>0.2609066893700297</v>
      </c>
      <c r="AN614" s="79">
        <f t="shared" si="88"/>
        <v>0.26090668937065831</v>
      </c>
      <c r="AO614" s="79">
        <f>0.0526*AH614*Observaciones!$F613^1.218</f>
        <v>0</v>
      </c>
      <c r="AP614" s="79">
        <f>AO614*Constantes!$F$29</f>
        <v>0</v>
      </c>
      <c r="AQ614" s="79">
        <f t="shared" si="89"/>
        <v>0</v>
      </c>
      <c r="AR614" s="16"/>
      <c r="AS614" s="78">
        <v>608</v>
      </c>
      <c r="AT614" s="79">
        <f>0.0526*Observaciones!$F613^2.218</f>
        <v>0</v>
      </c>
      <c r="AU614" s="79">
        <f>IF(Observaciones!$F613&gt;0.05*$AY$7,((Observaciones!$F613-0.05*$AY$7)^2)/(Observaciones!$F613+0.95*$AY$7),0)</f>
        <v>0</v>
      </c>
      <c r="AV614" s="79">
        <f>0.0526*AU614*Observaciones!$F613^1.218</f>
        <v>0</v>
      </c>
      <c r="AW614" s="30"/>
      <c r="AX614" s="30"/>
      <c r="AY614" s="110"/>
      <c r="AZ614" s="41"/>
    </row>
    <row r="615" spans="2:52" s="3" customFormat="1" x14ac:dyDescent="0.3">
      <c r="B615" s="40"/>
      <c r="C615" s="78">
        <v>609</v>
      </c>
      <c r="D615" s="136">
        <f>ETo!$I614*((1-Constantes!$D$19)*ETo!$K614+ETo!$L614)</f>
        <v>3.3230392767912633</v>
      </c>
      <c r="E615" s="79">
        <f>MIN(D615*Constantes!$D$17,0.8*(H614+Observaciones!$F614-F615-G615-Constantes!$D$14))</f>
        <v>1.716742303869978E-11</v>
      </c>
      <c r="F615" s="79">
        <f>IF(Observaciones!$F614&gt;0.05*Constantes!$D$18,((Observaciones!$F614-0.05*Constantes!$D$18)^2)/(Observaciones!$F614+0.95*Constantes!$D$18),0)</f>
        <v>0</v>
      </c>
      <c r="G615" s="79">
        <f>MAX(0,H614+Observaciones!$F614-F615-Constantes!$D$13)</f>
        <v>0</v>
      </c>
      <c r="H615" s="79">
        <f>H614+Observaciones!$F614-F615-E615-G615-I614</f>
        <v>7.5000000000035607</v>
      </c>
      <c r="I615" s="79">
        <f>MAX(0,(H615-Constantes!$D$14)*(1-EXP(-Constantes!$D$22)))</f>
        <v>1.2129076173676444E-13</v>
      </c>
      <c r="J615" s="79">
        <f t="shared" si="81"/>
        <v>67.2594562007246</v>
      </c>
      <c r="K615" s="79">
        <f>MAX(0,(J615-Constantes!$D$13)*(1-EXP(-Constantes!$D$23)))</f>
        <v>0.23410758100731049</v>
      </c>
      <c r="L615" s="79">
        <f t="shared" si="82"/>
        <v>0.23410758100743179</v>
      </c>
      <c r="M615" s="79">
        <f>0.0526*F615*Observaciones!$F614^1.218</f>
        <v>0</v>
      </c>
      <c r="N615" s="79">
        <f>M615*Constantes!$D$29</f>
        <v>0</v>
      </c>
      <c r="O615" s="79">
        <f t="shared" si="83"/>
        <v>0</v>
      </c>
      <c r="P615" s="16"/>
      <c r="Q615" s="78">
        <v>609</v>
      </c>
      <c r="R615" s="136">
        <f>ETo!$I614*((1-Constantes!$E$19)*ETo!$K614+ETo!$L614)</f>
        <v>3.650474258823091</v>
      </c>
      <c r="S615" s="79">
        <f>MIN(R615*Constantes!$E$17,0.8*(V614+Observaciones!$F614-T615-U615-Constantes!$D$14))</f>
        <v>1.3294965128807236E-11</v>
      </c>
      <c r="T615" s="79">
        <f>IF(Observaciones!$F614&gt;0.05*Constantes!$E$18,((Observaciones!$F614-0.05*Constantes!$E$18)^2)/(Observaciones!$F614+0.95*Constantes!$E$18),0)</f>
        <v>0</v>
      </c>
      <c r="U615" s="79">
        <f>MAX(0,V614+Observaciones!$F614-T615-Constantes!$D$13)</f>
        <v>0</v>
      </c>
      <c r="V615" s="79">
        <f>V614+Observaciones!$F614-T615-S615-U615-W614</f>
        <v>7.5000000000027578</v>
      </c>
      <c r="W615" s="79">
        <f>MAX(0,(V615-Constantes!$D$14)*(1-EXP(-Constantes!$D$22)))</f>
        <v>9.3940587476341632E-14</v>
      </c>
      <c r="X615" s="79">
        <f t="shared" si="84"/>
        <v>69.357551028635456</v>
      </c>
      <c r="Y615" s="79">
        <f>MAX(0,(X615-Constantes!$D$13)*(1-EXP(-Constantes!$D$23)))</f>
        <v>0.25478060907397054</v>
      </c>
      <c r="Z615" s="79">
        <f t="shared" si="85"/>
        <v>0.25478060907406447</v>
      </c>
      <c r="AA615" s="79">
        <f>0.0526*T615*Observaciones!$F614^1.218</f>
        <v>0</v>
      </c>
      <c r="AB615" s="79">
        <f>AA615*Constantes!$E$29</f>
        <v>0</v>
      </c>
      <c r="AC615" s="79">
        <f t="shared" si="86"/>
        <v>0</v>
      </c>
      <c r="AD615" s="16"/>
      <c r="AE615" s="78">
        <v>609</v>
      </c>
      <c r="AF615" s="136">
        <f>ETo!$I614*((1-Constantes!$F$19)*ETo!$K614+ETo!$L614)</f>
        <v>3.6036978328185443</v>
      </c>
      <c r="AG615" s="79">
        <f>MIN(AF615*Constantes!$F$17,0.8*(AJ614+Observaciones!$F614-AH615-AI615-Constantes!$D$14))</f>
        <v>1.4763656963623363E-11</v>
      </c>
      <c r="AH615" s="79">
        <f>IF(Observaciones!$F614&gt;0.05*Constantes!$F$18,((Observaciones!$F614-0.05*Constantes!$F$18)^2)/(Observaciones!$F614+0.95*Constantes!$F$18),0)</f>
        <v>0</v>
      </c>
      <c r="AI615" s="79">
        <f>MAX(0,AJ614+Observaciones!$F614-AH615-Constantes!$D$13)</f>
        <v>0</v>
      </c>
      <c r="AJ615" s="79">
        <f>AJ614+Observaciones!$F614-AH615-AG615-AI615-AK614</f>
        <v>7.5000000000030624</v>
      </c>
      <c r="AK615" s="79">
        <f>MAX(0,(AJ615-Constantes!$D$14)*(1-EXP(-Constantes!$D$22)))</f>
        <v>1.0431792129417905E-13</v>
      </c>
      <c r="AL615" s="79">
        <f t="shared" si="87"/>
        <v>69.718377030919669</v>
      </c>
      <c r="AM615" s="79">
        <f>MAX(0,(AL615-Constantes!$D$13)*(1-EXP(-Constantes!$D$23)))</f>
        <v>0.25833591361653491</v>
      </c>
      <c r="AN615" s="79">
        <f t="shared" si="88"/>
        <v>0.25833591361663921</v>
      </c>
      <c r="AO615" s="79">
        <f>0.0526*AH615*Observaciones!$F614^1.218</f>
        <v>0</v>
      </c>
      <c r="AP615" s="79">
        <f>AO615*Constantes!$F$29</f>
        <v>0</v>
      </c>
      <c r="AQ615" s="79">
        <f t="shared" si="89"/>
        <v>0</v>
      </c>
      <c r="AR615" s="16"/>
      <c r="AS615" s="78">
        <v>609</v>
      </c>
      <c r="AT615" s="79">
        <f>0.0526*Observaciones!$F614^2.218</f>
        <v>0</v>
      </c>
      <c r="AU615" s="79">
        <f>IF(Observaciones!$F614&gt;0.05*$AY$7,((Observaciones!$F614-0.05*$AY$7)^2)/(Observaciones!$F614+0.95*$AY$7),0)</f>
        <v>0</v>
      </c>
      <c r="AV615" s="79">
        <f>0.0526*AU615*Observaciones!$F614^1.218</f>
        <v>0</v>
      </c>
      <c r="AW615" s="30"/>
      <c r="AX615" s="30"/>
      <c r="AY615" s="110"/>
      <c r="AZ615" s="41"/>
    </row>
    <row r="616" spans="2:52" s="3" customFormat="1" x14ac:dyDescent="0.3">
      <c r="B616" s="40"/>
      <c r="C616" s="78">
        <v>610</v>
      </c>
      <c r="D616" s="136">
        <f>ETo!$I615*((1-Constantes!$D$19)*ETo!$K615+ETo!$L615)</f>
        <v>3.3178492891657023</v>
      </c>
      <c r="E616" s="79">
        <f>MIN(D616*Constantes!$D$17,0.8*(H615+Observaciones!$F615-F616-G616-Constantes!$D$14))</f>
        <v>2.8485658276622419E-12</v>
      </c>
      <c r="F616" s="79">
        <f>IF(Observaciones!$F615&gt;0.05*Constantes!$D$18,((Observaciones!$F615-0.05*Constantes!$D$18)^2)/(Observaciones!$F615+0.95*Constantes!$D$18),0)</f>
        <v>0</v>
      </c>
      <c r="G616" s="79">
        <f>MAX(0,H615+Observaciones!$F615-F616-Constantes!$D$13)</f>
        <v>0</v>
      </c>
      <c r="H616" s="79">
        <f>H615+Observaciones!$F615-F616-E616-G616-I615</f>
        <v>7.5000000000005906</v>
      </c>
      <c r="I616" s="79">
        <f>MAX(0,(H616-Constantes!$D$14)*(1-EXP(-Constantes!$D$22)))</f>
        <v>2.0119320667235807E-14</v>
      </c>
      <c r="J616" s="79">
        <f t="shared" si="81"/>
        <v>67.025348619717292</v>
      </c>
      <c r="K616" s="79">
        <f>MAX(0,(J616-Constantes!$D$13)*(1-EXP(-Constantes!$D$23)))</f>
        <v>0.23180086325156396</v>
      </c>
      <c r="L616" s="79">
        <f t="shared" si="82"/>
        <v>0.23180086325158408</v>
      </c>
      <c r="M616" s="79">
        <f>0.0526*F616*Observaciones!$F615^1.218</f>
        <v>0</v>
      </c>
      <c r="N616" s="79">
        <f>M616*Constantes!$D$29</f>
        <v>0</v>
      </c>
      <c r="O616" s="79">
        <f t="shared" si="83"/>
        <v>0</v>
      </c>
      <c r="P616" s="16"/>
      <c r="Q616" s="78">
        <v>610</v>
      </c>
      <c r="R616" s="136">
        <f>ETo!$I615*((1-Constantes!$E$19)*ETo!$K615+ETo!$L615)</f>
        <v>3.6444852532950218</v>
      </c>
      <c r="S616" s="79">
        <f>MIN(R616*Constantes!$E$17,0.8*(V615+Observaciones!$F615-T616-U616-Constantes!$D$14))</f>
        <v>2.2062351945351111E-12</v>
      </c>
      <c r="T616" s="79">
        <f>IF(Observaciones!$F615&gt;0.05*Constantes!$E$18,((Observaciones!$F615-0.05*Constantes!$E$18)^2)/(Observaciones!$F615+0.95*Constantes!$E$18),0)</f>
        <v>0</v>
      </c>
      <c r="U616" s="79">
        <f>MAX(0,V615+Observaciones!$F615-T616-Constantes!$D$13)</f>
        <v>0</v>
      </c>
      <c r="V616" s="79">
        <f>V615+Observaciones!$F615-T616-S616-U616-W615</f>
        <v>7.5000000000004574</v>
      </c>
      <c r="W616" s="79">
        <f>MAX(0,(V616-Constantes!$D$14)*(1-EXP(-Constantes!$D$22)))</f>
        <v>1.5581128035528484E-14</v>
      </c>
      <c r="X616" s="79">
        <f t="shared" si="84"/>
        <v>69.10277041956148</v>
      </c>
      <c r="Y616" s="79">
        <f>MAX(0,(X616-Constantes!$D$13)*(1-EXP(-Constantes!$D$23)))</f>
        <v>0.25227019504875148</v>
      </c>
      <c r="Z616" s="79">
        <f t="shared" si="85"/>
        <v>0.25227019504876708</v>
      </c>
      <c r="AA616" s="79">
        <f>0.0526*T616*Observaciones!$F615^1.218</f>
        <v>0</v>
      </c>
      <c r="AB616" s="79">
        <f>AA616*Constantes!$E$29</f>
        <v>0</v>
      </c>
      <c r="AC616" s="79">
        <f t="shared" si="86"/>
        <v>0</v>
      </c>
      <c r="AD616" s="16"/>
      <c r="AE616" s="78">
        <v>610</v>
      </c>
      <c r="AF616" s="136">
        <f>ETo!$I615*((1-Constantes!$F$19)*ETo!$K615+ETo!$L615)</f>
        <v>3.5978229727051181</v>
      </c>
      <c r="AG616" s="79">
        <f>MIN(AF616*Constantes!$F$17,0.8*(AJ615+Observaciones!$F615-AH616-AI616-Constantes!$D$14))</f>
        <v>2.4499513529008255E-12</v>
      </c>
      <c r="AH616" s="79">
        <f>IF(Observaciones!$F615&gt;0.05*Constantes!$F$18,((Observaciones!$F615-0.05*Constantes!$F$18)^2)/(Observaciones!$F615+0.95*Constantes!$F$18),0)</f>
        <v>0</v>
      </c>
      <c r="AI616" s="79">
        <f>MAX(0,AJ615+Observaciones!$F615-AH616-Constantes!$D$13)</f>
        <v>0</v>
      </c>
      <c r="AJ616" s="79">
        <f>AJ615+Observaciones!$F615-AH616-AG616-AI616-AK615</f>
        <v>7.5000000000005089</v>
      </c>
      <c r="AK616" s="79">
        <f>MAX(0,(AJ616-Constantes!$D$14)*(1-EXP(-Constantes!$D$22)))</f>
        <v>1.7335895853121981E-14</v>
      </c>
      <c r="AL616" s="79">
        <f t="shared" si="87"/>
        <v>69.460041117303135</v>
      </c>
      <c r="AM616" s="79">
        <f>MAX(0,(AL616-Constantes!$D$13)*(1-EXP(-Constantes!$D$23)))</f>
        <v>0.25579046832885044</v>
      </c>
      <c r="AN616" s="79">
        <f t="shared" si="88"/>
        <v>0.25579046832886776</v>
      </c>
      <c r="AO616" s="79">
        <f>0.0526*AH616*Observaciones!$F615^1.218</f>
        <v>0</v>
      </c>
      <c r="AP616" s="79">
        <f>AO616*Constantes!$F$29</f>
        <v>0</v>
      </c>
      <c r="AQ616" s="79">
        <f t="shared" si="89"/>
        <v>0</v>
      </c>
      <c r="AR616" s="16"/>
      <c r="AS616" s="78">
        <v>610</v>
      </c>
      <c r="AT616" s="79">
        <f>0.0526*Observaciones!$F615^2.218</f>
        <v>0</v>
      </c>
      <c r="AU616" s="79">
        <f>IF(Observaciones!$F615&gt;0.05*$AY$7,((Observaciones!$F615-0.05*$AY$7)^2)/(Observaciones!$F615+0.95*$AY$7),0)</f>
        <v>0</v>
      </c>
      <c r="AV616" s="79">
        <f>0.0526*AU616*Observaciones!$F615^1.218</f>
        <v>0</v>
      </c>
      <c r="AW616" s="30"/>
      <c r="AX616" s="30"/>
      <c r="AY616" s="110"/>
      <c r="AZ616" s="41"/>
    </row>
    <row r="617" spans="2:52" s="3" customFormat="1" x14ac:dyDescent="0.3">
      <c r="B617" s="40"/>
      <c r="C617" s="78">
        <v>611</v>
      </c>
      <c r="D617" s="136">
        <f>ETo!$I616*((1-Constantes!$D$19)*ETo!$K616+ETo!$L616)</f>
        <v>3.3494464336792609</v>
      </c>
      <c r="E617" s="79">
        <f>MIN(D617*Constantes!$D$17,0.8*(H616+Observaciones!$F616-F617-G617-Constantes!$D$14))</f>
        <v>4.7251091928046662E-13</v>
      </c>
      <c r="F617" s="79">
        <f>IF(Observaciones!$F616&gt;0.05*Constantes!$D$18,((Observaciones!$F616-0.05*Constantes!$D$18)^2)/(Observaciones!$F616+0.95*Constantes!$D$18),0)</f>
        <v>0</v>
      </c>
      <c r="G617" s="79">
        <f>MAX(0,H616+Observaciones!$F616-F617-Constantes!$D$13)</f>
        <v>0</v>
      </c>
      <c r="H617" s="79">
        <f>H616+Observaciones!$F616-F617-E617-G617-I616</f>
        <v>7.5000000000000977</v>
      </c>
      <c r="I617" s="79">
        <f>MAX(0,(H617-Constantes!$D$14)*(1-EXP(-Constantes!$D$22)))</f>
        <v>3.3280079299187053E-15</v>
      </c>
      <c r="J617" s="79">
        <f t="shared" si="81"/>
        <v>66.793547756465728</v>
      </c>
      <c r="K617" s="79">
        <f>MAX(0,(J617-Constantes!$D$13)*(1-EXP(-Constantes!$D$23)))</f>
        <v>0.22951687413528213</v>
      </c>
      <c r="L617" s="79">
        <f t="shared" si="82"/>
        <v>0.22951687413528546</v>
      </c>
      <c r="M617" s="79">
        <f>0.0526*F617*Observaciones!$F616^1.218</f>
        <v>0</v>
      </c>
      <c r="N617" s="79">
        <f>M617*Constantes!$D$29</f>
        <v>0</v>
      </c>
      <c r="O617" s="79">
        <f t="shared" si="83"/>
        <v>0</v>
      </c>
      <c r="P617" s="16"/>
      <c r="Q617" s="78">
        <v>611</v>
      </c>
      <c r="R617" s="136">
        <f>ETo!$I616*((1-Constantes!$E$19)*ETo!$K616+ETo!$L616)</f>
        <v>3.6785244801055157</v>
      </c>
      <c r="S617" s="79">
        <f>MIN(R617*Constantes!$E$17,0.8*(V616+Observaciones!$F616-T617-U617-Constantes!$D$14))</f>
        <v>3.659295089164516E-13</v>
      </c>
      <c r="T617" s="79">
        <f>IF(Observaciones!$F616&gt;0.05*Constantes!$E$18,((Observaciones!$F616-0.05*Constantes!$E$18)^2)/(Observaciones!$F616+0.95*Constantes!$E$18),0)</f>
        <v>0</v>
      </c>
      <c r="U617" s="79">
        <f>MAX(0,V616+Observaciones!$F616-T617-Constantes!$D$13)</f>
        <v>0</v>
      </c>
      <c r="V617" s="79">
        <f>V616+Observaciones!$F616-T617-S617-U617-W616</f>
        <v>7.5000000000000755</v>
      </c>
      <c r="W617" s="79">
        <f>MAX(0,(V617-Constantes!$D$14)*(1-EXP(-Constantes!$D$22)))</f>
        <v>2.5716424913008175E-15</v>
      </c>
      <c r="X617" s="79">
        <f t="shared" si="84"/>
        <v>68.850500224512729</v>
      </c>
      <c r="Y617" s="79">
        <f>MAX(0,(X617-Constantes!$D$13)*(1-EXP(-Constantes!$D$23)))</f>
        <v>0.24978451673085694</v>
      </c>
      <c r="Z617" s="79">
        <f t="shared" si="85"/>
        <v>0.24978451673085952</v>
      </c>
      <c r="AA617" s="79">
        <f>0.0526*T617*Observaciones!$F616^1.218</f>
        <v>0</v>
      </c>
      <c r="AB617" s="79">
        <f>AA617*Constantes!$E$29</f>
        <v>0</v>
      </c>
      <c r="AC617" s="79">
        <f t="shared" si="86"/>
        <v>0</v>
      </c>
      <c r="AD617" s="16"/>
      <c r="AE617" s="78">
        <v>611</v>
      </c>
      <c r="AF617" s="136">
        <f>ETo!$I616*((1-Constantes!$F$19)*ETo!$K616+ETo!$L616)</f>
        <v>3.6315133306160501</v>
      </c>
      <c r="AG617" s="79">
        <f>MIN(AF617*Constantes!$F$17,0.8*(AJ616+Observaciones!$F616-AH617-AI617-Constantes!$D$14))</f>
        <v>4.0714098759053744E-13</v>
      </c>
      <c r="AH617" s="79">
        <f>IF(Observaciones!$F616&gt;0.05*Constantes!$F$18,((Observaciones!$F616-0.05*Constantes!$F$18)^2)/(Observaciones!$F616+0.95*Constantes!$F$18),0)</f>
        <v>0</v>
      </c>
      <c r="AI617" s="79">
        <f>MAX(0,AJ616+Observaciones!$F616-AH617-Constantes!$D$13)</f>
        <v>0</v>
      </c>
      <c r="AJ617" s="79">
        <f>AJ616+Observaciones!$F616-AH617-AG617-AI617-AK616</f>
        <v>7.5000000000000844</v>
      </c>
      <c r="AK617" s="79">
        <f>MAX(0,(AJ617-Constantes!$D$14)*(1-EXP(-Constantes!$D$22)))</f>
        <v>2.8741886667479727E-15</v>
      </c>
      <c r="AL617" s="79">
        <f t="shared" si="87"/>
        <v>69.204250648974281</v>
      </c>
      <c r="AM617" s="79">
        <f>MAX(0,(AL617-Constantes!$D$13)*(1-EXP(-Constantes!$D$23)))</f>
        <v>0.25327010391986332</v>
      </c>
      <c r="AN617" s="79">
        <f t="shared" si="88"/>
        <v>0.25327010391986621</v>
      </c>
      <c r="AO617" s="79">
        <f>0.0526*AH617*Observaciones!$F616^1.218</f>
        <v>0</v>
      </c>
      <c r="AP617" s="79">
        <f>AO617*Constantes!$F$29</f>
        <v>0</v>
      </c>
      <c r="AQ617" s="79">
        <f t="shared" si="89"/>
        <v>0</v>
      </c>
      <c r="AR617" s="16"/>
      <c r="AS617" s="78">
        <v>611</v>
      </c>
      <c r="AT617" s="79">
        <f>0.0526*Observaciones!$F616^2.218</f>
        <v>0</v>
      </c>
      <c r="AU617" s="79">
        <f>IF(Observaciones!$F616&gt;0.05*$AY$7,((Observaciones!$F616-0.05*$AY$7)^2)/(Observaciones!$F616+0.95*$AY$7),0)</f>
        <v>0</v>
      </c>
      <c r="AV617" s="79">
        <f>0.0526*AU617*Observaciones!$F616^1.218</f>
        <v>0</v>
      </c>
      <c r="AW617" s="30"/>
      <c r="AX617" s="30"/>
      <c r="AY617" s="110"/>
      <c r="AZ617" s="41"/>
    </row>
    <row r="618" spans="2:52" s="3" customFormat="1" x14ac:dyDescent="0.3">
      <c r="B618" s="40"/>
      <c r="C618" s="78">
        <v>612</v>
      </c>
      <c r="D618" s="136">
        <f>ETo!$I617*((1-Constantes!$D$19)*ETo!$K617+ETo!$L617)</f>
        <v>3.2620299966635606</v>
      </c>
      <c r="E618" s="79">
        <f>MIN(D618*Constantes!$D$17,0.8*(H617+Observaciones!$F617-F618-G618-Constantes!$D$14))</f>
        <v>7.815970093361102E-14</v>
      </c>
      <c r="F618" s="79">
        <f>IF(Observaciones!$F617&gt;0.05*Constantes!$D$18,((Observaciones!$F617-0.05*Constantes!$D$18)^2)/(Observaciones!$F617+0.95*Constantes!$D$18),0)</f>
        <v>0</v>
      </c>
      <c r="G618" s="79">
        <f>MAX(0,H617+Observaciones!$F617-F618-Constantes!$D$13)</f>
        <v>0</v>
      </c>
      <c r="H618" s="79">
        <f>H617+Observaciones!$F617-F618-E618-G618-I617</f>
        <v>7.500000000000016</v>
      </c>
      <c r="I618" s="79">
        <f>MAX(0,(H618-Constantes!$D$14)*(1-EXP(-Constantes!$D$22)))</f>
        <v>5.4458311580487902E-16</v>
      </c>
      <c r="J618" s="79">
        <f t="shared" si="81"/>
        <v>66.564030882330442</v>
      </c>
      <c r="K618" s="79">
        <f>MAX(0,(J618-Constantes!$D$13)*(1-EXP(-Constantes!$D$23)))</f>
        <v>0.22725538970776679</v>
      </c>
      <c r="L618" s="79">
        <f t="shared" si="82"/>
        <v>0.22725538970776735</v>
      </c>
      <c r="M618" s="79">
        <f>0.0526*F618*Observaciones!$F617^1.218</f>
        <v>0</v>
      </c>
      <c r="N618" s="79">
        <f>M618*Constantes!$D$29</f>
        <v>0</v>
      </c>
      <c r="O618" s="79">
        <f t="shared" si="83"/>
        <v>0</v>
      </c>
      <c r="P618" s="16"/>
      <c r="Q618" s="78">
        <v>612</v>
      </c>
      <c r="R618" s="136">
        <f>ETo!$I617*((1-Constantes!$E$19)*ETo!$K617+ETo!$L617)</f>
        <v>3.5829338727051754</v>
      </c>
      <c r="S618" s="79">
        <f>MIN(R618*Constantes!$E$17,0.8*(V617+Observaciones!$F617-T618-U618-Constantes!$D$14))</f>
        <v>6.0396132539608516E-14</v>
      </c>
      <c r="T618" s="79">
        <f>IF(Observaciones!$F617&gt;0.05*Constantes!$E$18,((Observaciones!$F617-0.05*Constantes!$E$18)^2)/(Observaciones!$F617+0.95*Constantes!$E$18),0)</f>
        <v>0</v>
      </c>
      <c r="U618" s="79">
        <f>MAX(0,V617+Observaciones!$F617-T618-Constantes!$D$13)</f>
        <v>0</v>
      </c>
      <c r="V618" s="79">
        <f>V617+Observaciones!$F617-T618-S618-U618-W617</f>
        <v>7.5000000000000124</v>
      </c>
      <c r="W618" s="79">
        <f>MAX(0,(V618-Constantes!$D$14)*(1-EXP(-Constantes!$D$22)))</f>
        <v>4.2356464562601701E-16</v>
      </c>
      <c r="X618" s="79">
        <f t="shared" si="84"/>
        <v>68.600715707781873</v>
      </c>
      <c r="Y618" s="79">
        <f>MAX(0,(X618-Constantes!$D$13)*(1-EXP(-Constantes!$D$23)))</f>
        <v>0.24732333039347112</v>
      </c>
      <c r="Z618" s="79">
        <f t="shared" si="85"/>
        <v>0.24732333039347154</v>
      </c>
      <c r="AA618" s="79">
        <f>0.0526*T618*Observaciones!$F617^1.218</f>
        <v>0</v>
      </c>
      <c r="AB618" s="79">
        <f>AA618*Constantes!$E$29</f>
        <v>0</v>
      </c>
      <c r="AC618" s="79">
        <f t="shared" si="86"/>
        <v>0</v>
      </c>
      <c r="AD618" s="16"/>
      <c r="AE618" s="78">
        <v>612</v>
      </c>
      <c r="AF618" s="136">
        <f>ETo!$I617*((1-Constantes!$F$19)*ETo!$K617+ETo!$L617)</f>
        <v>3.5370904618420878</v>
      </c>
      <c r="AG618" s="79">
        <f>MIN(AF618*Constantes!$F$17,0.8*(AJ617+Observaciones!$F617-AH618-AI618-Constantes!$D$14))</f>
        <v>6.7501559897209518E-14</v>
      </c>
      <c r="AH618" s="79">
        <f>IF(Observaciones!$F617&gt;0.05*Constantes!$F$18,((Observaciones!$F617-0.05*Constantes!$F$18)^2)/(Observaciones!$F617+0.95*Constantes!$F$18),0)</f>
        <v>0</v>
      </c>
      <c r="AI618" s="79">
        <f>MAX(0,AJ617+Observaciones!$F617-AH618-Constantes!$D$13)</f>
        <v>0</v>
      </c>
      <c r="AJ618" s="79">
        <f>AJ617+Observaciones!$F617-AH618-AG618-AI618-AK617</f>
        <v>7.5000000000000142</v>
      </c>
      <c r="AK618" s="79">
        <f>MAX(0,(AJ618-Constantes!$D$14)*(1-EXP(-Constantes!$D$22)))</f>
        <v>4.8407388071544802E-16</v>
      </c>
      <c r="AL618" s="79">
        <f t="shared" si="87"/>
        <v>68.950980545054421</v>
      </c>
      <c r="AM618" s="79">
        <f>MAX(0,(AL618-Constantes!$D$13)*(1-EXP(-Constantes!$D$23)))</f>
        <v>0.25077457326170199</v>
      </c>
      <c r="AN618" s="79">
        <f t="shared" si="88"/>
        <v>0.25077457326170249</v>
      </c>
      <c r="AO618" s="79">
        <f>0.0526*AH618*Observaciones!$F617^1.218</f>
        <v>0</v>
      </c>
      <c r="AP618" s="79">
        <f>AO618*Constantes!$F$29</f>
        <v>0</v>
      </c>
      <c r="AQ618" s="79">
        <f t="shared" si="89"/>
        <v>0</v>
      </c>
      <c r="AR618" s="16"/>
      <c r="AS618" s="78">
        <v>612</v>
      </c>
      <c r="AT618" s="79">
        <f>0.0526*Observaciones!$F617^2.218</f>
        <v>0</v>
      </c>
      <c r="AU618" s="79">
        <f>IF(Observaciones!$F617&gt;0.05*$AY$7,((Observaciones!$F617-0.05*$AY$7)^2)/(Observaciones!$F617+0.95*$AY$7),0)</f>
        <v>0</v>
      </c>
      <c r="AV618" s="79">
        <f>0.0526*AU618*Observaciones!$F617^1.218</f>
        <v>0</v>
      </c>
      <c r="AW618" s="30"/>
      <c r="AX618" s="30"/>
      <c r="AY618" s="110"/>
      <c r="AZ618" s="41"/>
    </row>
    <row r="619" spans="2:52" s="3" customFormat="1" x14ac:dyDescent="0.3">
      <c r="B619" s="40"/>
      <c r="C619" s="78">
        <v>613</v>
      </c>
      <c r="D619" s="136">
        <f>ETo!$I618*((1-Constantes!$D$19)*ETo!$K618+ETo!$L618)</f>
        <v>3.3415971678824046</v>
      </c>
      <c r="E619" s="79">
        <f>MIN(D619*Constantes!$D$17,0.8*(H618+Observaciones!$F618-F619-G619-Constantes!$D$14))</f>
        <v>1.2789769243681804E-14</v>
      </c>
      <c r="F619" s="79">
        <f>IF(Observaciones!$F618&gt;0.05*Constantes!$D$18,((Observaciones!$F618-0.05*Constantes!$D$18)^2)/(Observaciones!$F618+0.95*Constantes!$D$18),0)</f>
        <v>0</v>
      </c>
      <c r="G619" s="79">
        <f>MAX(0,H618+Observaciones!$F618-F619-Constantes!$D$13)</f>
        <v>0</v>
      </c>
      <c r="H619" s="79">
        <f>H618+Observaciones!$F618-F619-E619-G619-I618</f>
        <v>7.5000000000000027</v>
      </c>
      <c r="I619" s="79">
        <f>MAX(0,(H619-Constantes!$D$14)*(1-EXP(-Constantes!$D$22)))</f>
        <v>9.0763852634146503E-17</v>
      </c>
      <c r="J619" s="79">
        <f t="shared" si="81"/>
        <v>66.336775492622678</v>
      </c>
      <c r="K619" s="79">
        <f>MAX(0,(J619-Constantes!$D$13)*(1-EXP(-Constantes!$D$23)))</f>
        <v>0.22501618822495947</v>
      </c>
      <c r="L619" s="79">
        <f t="shared" si="82"/>
        <v>0.22501618822495956</v>
      </c>
      <c r="M619" s="79">
        <f>0.0526*F619*Observaciones!$F618^1.218</f>
        <v>0</v>
      </c>
      <c r="N619" s="79">
        <f>M619*Constantes!$D$29</f>
        <v>0</v>
      </c>
      <c r="O619" s="79">
        <f t="shared" si="83"/>
        <v>0</v>
      </c>
      <c r="P619" s="16"/>
      <c r="Q619" s="78">
        <v>613</v>
      </c>
      <c r="R619" s="136">
        <f>ETo!$I618*((1-Constantes!$E$19)*ETo!$K618+ETo!$L618)</f>
        <v>3.6693011424547151</v>
      </c>
      <c r="S619" s="79">
        <f>MIN(R619*Constantes!$E$17,0.8*(V618+Observaciones!$F618-T619-U619-Constantes!$D$14))</f>
        <v>9.9475983006414035E-15</v>
      </c>
      <c r="T619" s="79">
        <f>IF(Observaciones!$F618&gt;0.05*Constantes!$E$18,((Observaciones!$F618-0.05*Constantes!$E$18)^2)/(Observaciones!$F618+0.95*Constantes!$E$18),0)</f>
        <v>0</v>
      </c>
      <c r="U619" s="79">
        <f>MAX(0,V618+Observaciones!$F618-T619-Constantes!$D$13)</f>
        <v>0</v>
      </c>
      <c r="V619" s="79">
        <f>V618+Observaciones!$F618-T619-S619-U619-W618</f>
        <v>7.5000000000000027</v>
      </c>
      <c r="W619" s="79">
        <f>MAX(0,(V619-Constantes!$D$14)*(1-EXP(-Constantes!$D$22)))</f>
        <v>9.0763852634146503E-17</v>
      </c>
      <c r="X619" s="79">
        <f t="shared" si="84"/>
        <v>68.353392377388403</v>
      </c>
      <c r="Y619" s="79">
        <f>MAX(0,(X619-Constantes!$D$13)*(1-EXP(-Constantes!$D$23)))</f>
        <v>0.24488639471127643</v>
      </c>
      <c r="Z619" s="79">
        <f t="shared" si="85"/>
        <v>0.24488639471127652</v>
      </c>
      <c r="AA619" s="79">
        <f>0.0526*T619*Observaciones!$F618^1.218</f>
        <v>0</v>
      </c>
      <c r="AB619" s="79">
        <f>AA619*Constantes!$E$29</f>
        <v>0</v>
      </c>
      <c r="AC619" s="79">
        <f t="shared" si="86"/>
        <v>0</v>
      </c>
      <c r="AD619" s="16"/>
      <c r="AE619" s="78">
        <v>613</v>
      </c>
      <c r="AF619" s="136">
        <f>ETo!$I618*((1-Constantes!$F$19)*ETo!$K618+ETo!$L618)</f>
        <v>3.6224862889443852</v>
      </c>
      <c r="AG619" s="79">
        <f>MIN(AF619*Constantes!$F$17,0.8*(AJ618+Observaciones!$F618-AH619-AI619-Constantes!$D$14))</f>
        <v>1.1368683772161604E-14</v>
      </c>
      <c r="AH619" s="79">
        <f>IF(Observaciones!$F618&gt;0.05*Constantes!$F$18,((Observaciones!$F618-0.05*Constantes!$F$18)^2)/(Observaciones!$F618+0.95*Constantes!$F$18),0)</f>
        <v>0</v>
      </c>
      <c r="AI619" s="79">
        <f>MAX(0,AJ618+Observaciones!$F618-AH619-Constantes!$D$13)</f>
        <v>0</v>
      </c>
      <c r="AJ619" s="79">
        <f>AJ618+Observaciones!$F618-AH619-AG619-AI619-AK618</f>
        <v>7.5000000000000018</v>
      </c>
      <c r="AK619" s="79">
        <f>MAX(0,(AJ619-Constantes!$D$14)*(1-EXP(-Constantes!$D$22)))</f>
        <v>6.0509235089431002E-17</v>
      </c>
      <c r="AL619" s="79">
        <f t="shared" si="87"/>
        <v>68.700205971792712</v>
      </c>
      <c r="AM619" s="79">
        <f>MAX(0,(AL619-Constantes!$D$13)*(1-EXP(-Constantes!$D$23)))</f>
        <v>0.2483036316615046</v>
      </c>
      <c r="AN619" s="79">
        <f t="shared" si="88"/>
        <v>0.24830363166150465</v>
      </c>
      <c r="AO619" s="79">
        <f>0.0526*AH619*Observaciones!$F618^1.218</f>
        <v>0</v>
      </c>
      <c r="AP619" s="79">
        <f>AO619*Constantes!$F$29</f>
        <v>0</v>
      </c>
      <c r="AQ619" s="79">
        <f t="shared" si="89"/>
        <v>0</v>
      </c>
      <c r="AR619" s="16"/>
      <c r="AS619" s="78">
        <v>613</v>
      </c>
      <c r="AT619" s="79">
        <f>0.0526*Observaciones!$F618^2.218</f>
        <v>0</v>
      </c>
      <c r="AU619" s="79">
        <f>IF(Observaciones!$F618&gt;0.05*$AY$7,((Observaciones!$F618-0.05*$AY$7)^2)/(Observaciones!$F618+0.95*$AY$7),0)</f>
        <v>0</v>
      </c>
      <c r="AV619" s="79">
        <f>0.0526*AU619*Observaciones!$F618^1.218</f>
        <v>0</v>
      </c>
      <c r="AW619" s="30"/>
      <c r="AX619" s="30"/>
      <c r="AY619" s="110"/>
      <c r="AZ619" s="41"/>
    </row>
    <row r="620" spans="2:52" s="3" customFormat="1" x14ac:dyDescent="0.3">
      <c r="B620" s="40"/>
      <c r="C620" s="78">
        <v>614</v>
      </c>
      <c r="D620" s="136">
        <f>ETo!$I619*((1-Constantes!$D$19)*ETo!$K619+ETo!$L619)</f>
        <v>3.2417417073472192</v>
      </c>
      <c r="E620" s="79">
        <f>MIN(D620*Constantes!$D$17,0.8*(H619+Observaciones!$F619-F620-G620-Constantes!$D$14))</f>
        <v>2.1316282072803009E-15</v>
      </c>
      <c r="F620" s="79">
        <f>IF(Observaciones!$F619&gt;0.05*Constantes!$D$18,((Observaciones!$F619-0.05*Constantes!$D$18)^2)/(Observaciones!$F619+0.95*Constantes!$D$18),0)</f>
        <v>0</v>
      </c>
      <c r="G620" s="79">
        <f>MAX(0,H619+Observaciones!$F619-F620-Constantes!$D$13)</f>
        <v>0</v>
      </c>
      <c r="H620" s="79">
        <f>H619+Observaciones!$F619-F620-E620-G620-I619</f>
        <v>7.5000000000000009</v>
      </c>
      <c r="I620" s="79">
        <f>MAX(0,(H620-Constantes!$D$14)*(1-EXP(-Constantes!$D$22)))</f>
        <v>3.0254617544715501E-17</v>
      </c>
      <c r="J620" s="79">
        <f t="shared" si="81"/>
        <v>66.111759304397722</v>
      </c>
      <c r="K620" s="79">
        <f>MAX(0,(J620-Constantes!$D$13)*(1-EXP(-Constantes!$D$23)))</f>
        <v>0.22279905012769849</v>
      </c>
      <c r="L620" s="79">
        <f t="shared" si="82"/>
        <v>0.22279905012769852</v>
      </c>
      <c r="M620" s="79">
        <f>0.0526*F620*Observaciones!$F619^1.218</f>
        <v>0</v>
      </c>
      <c r="N620" s="79">
        <f>M620*Constantes!$D$29</f>
        <v>0</v>
      </c>
      <c r="O620" s="79">
        <f t="shared" si="83"/>
        <v>0</v>
      </c>
      <c r="P620" s="16"/>
      <c r="Q620" s="78">
        <v>614</v>
      </c>
      <c r="R620" s="136">
        <f>ETo!$I619*((1-Constantes!$E$19)*ETo!$K619+ETo!$L619)</f>
        <v>3.5600198905018083</v>
      </c>
      <c r="S620" s="79">
        <f>MIN(R620*Constantes!$E$17,0.8*(V619+Observaciones!$F619-T620-U620-Constantes!$D$14))</f>
        <v>2.1316282072803009E-15</v>
      </c>
      <c r="T620" s="79">
        <f>IF(Observaciones!$F619&gt;0.05*Constantes!$E$18,((Observaciones!$F619-0.05*Constantes!$E$18)^2)/(Observaciones!$F619+0.95*Constantes!$E$18),0)</f>
        <v>0</v>
      </c>
      <c r="U620" s="79">
        <f>MAX(0,V619+Observaciones!$F619-T620-Constantes!$D$13)</f>
        <v>0</v>
      </c>
      <c r="V620" s="79">
        <f>V619+Observaciones!$F619-T620-S620-U620-W619</f>
        <v>7.5000000000000009</v>
      </c>
      <c r="W620" s="79">
        <f>MAX(0,(V620-Constantes!$D$14)*(1-EXP(-Constantes!$D$22)))</f>
        <v>3.0254617544715501E-17</v>
      </c>
      <c r="X620" s="79">
        <f t="shared" si="84"/>
        <v>68.10850598267713</v>
      </c>
      <c r="Y620" s="79">
        <f>MAX(0,(X620-Constantes!$D$13)*(1-EXP(-Constantes!$D$23)))</f>
        <v>0.24247347073679132</v>
      </c>
      <c r="Z620" s="79">
        <f t="shared" si="85"/>
        <v>0.24247347073679135</v>
      </c>
      <c r="AA620" s="79">
        <f>0.0526*T620*Observaciones!$F619^1.218</f>
        <v>0</v>
      </c>
      <c r="AB620" s="79">
        <f>AA620*Constantes!$E$29</f>
        <v>0</v>
      </c>
      <c r="AC620" s="79">
        <f t="shared" si="86"/>
        <v>0</v>
      </c>
      <c r="AD620" s="16"/>
      <c r="AE620" s="78">
        <v>614</v>
      </c>
      <c r="AF620" s="136">
        <f>ETo!$I619*((1-Constantes!$F$19)*ETo!$K619+ETo!$L619)</f>
        <v>3.5145515786225814</v>
      </c>
      <c r="AG620" s="79">
        <f>MIN(AF620*Constantes!$F$17,0.8*(AJ619+Observaciones!$F619-AH620-AI620-Constantes!$D$14))</f>
        <v>1.4210854715202005E-15</v>
      </c>
      <c r="AH620" s="79">
        <f>IF(Observaciones!$F619&gt;0.05*Constantes!$F$18,((Observaciones!$F619-0.05*Constantes!$F$18)^2)/(Observaciones!$F619+0.95*Constantes!$F$18),0)</f>
        <v>0</v>
      </c>
      <c r="AI620" s="79">
        <f>MAX(0,AJ619+Observaciones!$F619-AH620-Constantes!$D$13)</f>
        <v>0</v>
      </c>
      <c r="AJ620" s="79">
        <f>AJ619+Observaciones!$F619-AH620-AG620-AI620-AK619</f>
        <v>7.5</v>
      </c>
      <c r="AK620" s="79">
        <f>MAX(0,(AJ620-Constantes!$D$14)*(1-EXP(-Constantes!$D$22)))</f>
        <v>0</v>
      </c>
      <c r="AL620" s="79">
        <f t="shared" si="87"/>
        <v>68.451902340131213</v>
      </c>
      <c r="AM620" s="79">
        <f>MAX(0,(AL620-Constantes!$D$13)*(1-EXP(-Constantes!$D$23)))</f>
        <v>0.24585703683742646</v>
      </c>
      <c r="AN620" s="79">
        <f t="shared" si="88"/>
        <v>0.24585703683742646</v>
      </c>
      <c r="AO620" s="79">
        <f>0.0526*AH620*Observaciones!$F619^1.218</f>
        <v>0</v>
      </c>
      <c r="AP620" s="79">
        <f>AO620*Constantes!$F$29</f>
        <v>0</v>
      </c>
      <c r="AQ620" s="79">
        <f t="shared" si="89"/>
        <v>0</v>
      </c>
      <c r="AR620" s="16"/>
      <c r="AS620" s="78">
        <v>614</v>
      </c>
      <c r="AT620" s="79">
        <f>0.0526*Observaciones!$F619^2.218</f>
        <v>0</v>
      </c>
      <c r="AU620" s="79">
        <f>IF(Observaciones!$F619&gt;0.05*$AY$7,((Observaciones!$F619-0.05*$AY$7)^2)/(Observaciones!$F619+0.95*$AY$7),0)</f>
        <v>0</v>
      </c>
      <c r="AV620" s="79">
        <f>0.0526*AU620*Observaciones!$F619^1.218</f>
        <v>0</v>
      </c>
      <c r="AW620" s="30"/>
      <c r="AX620" s="30"/>
      <c r="AY620" s="110"/>
      <c r="AZ620" s="41"/>
    </row>
    <row r="621" spans="2:52" s="3" customFormat="1" x14ac:dyDescent="0.3">
      <c r="B621" s="40"/>
      <c r="C621" s="78">
        <v>615</v>
      </c>
      <c r="D621" s="136">
        <f>ETo!$I620*((1-Constantes!$D$19)*ETo!$K620+ETo!$L620)</f>
        <v>3.4835624593070293</v>
      </c>
      <c r="E621" s="79">
        <f>MIN(D621*Constantes!$D$17,0.8*(H620+Observaciones!$F620-F621-G621-Constantes!$D$14))</f>
        <v>7.1054273576010023E-16</v>
      </c>
      <c r="F621" s="79">
        <f>IF(Observaciones!$F620&gt;0.05*Constantes!$D$18,((Observaciones!$F620-0.05*Constantes!$D$18)^2)/(Observaciones!$F620+0.95*Constantes!$D$18),0)</f>
        <v>0</v>
      </c>
      <c r="G621" s="79">
        <f>MAX(0,H620+Observaciones!$F620-F621-Constantes!$D$13)</f>
        <v>0</v>
      </c>
      <c r="H621" s="79">
        <f>H620+Observaciones!$F620-F621-E621-G621-I620</f>
        <v>7.5</v>
      </c>
      <c r="I621" s="79">
        <f>MAX(0,(H621-Constantes!$D$14)*(1-EXP(-Constantes!$D$22)))</f>
        <v>0</v>
      </c>
      <c r="J621" s="79">
        <f t="shared" si="81"/>
        <v>65.888960254270017</v>
      </c>
      <c r="K621" s="79">
        <f>MAX(0,(J621-Constantes!$D$13)*(1-EXP(-Constantes!$D$23)))</f>
        <v>0.22060375802019089</v>
      </c>
      <c r="L621" s="79">
        <f t="shared" si="82"/>
        <v>0.22060375802019089</v>
      </c>
      <c r="M621" s="79">
        <f>0.0526*F621*Observaciones!$F620^1.218</f>
        <v>0</v>
      </c>
      <c r="N621" s="79">
        <f>M621*Constantes!$D$29</f>
        <v>0</v>
      </c>
      <c r="O621" s="79">
        <f t="shared" si="83"/>
        <v>0</v>
      </c>
      <c r="P621" s="16"/>
      <c r="Q621" s="78">
        <v>615</v>
      </c>
      <c r="R621" s="136">
        <f>ETo!$I620*((1-Constantes!$E$19)*ETo!$K620+ETo!$L620)</f>
        <v>3.8229927113542255</v>
      </c>
      <c r="S621" s="79">
        <f>MIN(R621*Constantes!$E$17,0.8*(V620+Observaciones!$F620-T621-U621-Constantes!$D$14))</f>
        <v>7.1054273576010023E-16</v>
      </c>
      <c r="T621" s="79">
        <f>IF(Observaciones!$F620&gt;0.05*Constantes!$E$18,((Observaciones!$F620-0.05*Constantes!$E$18)^2)/(Observaciones!$F620+0.95*Constantes!$E$18),0)</f>
        <v>0</v>
      </c>
      <c r="U621" s="79">
        <f>MAX(0,V620+Observaciones!$F620-T621-Constantes!$D$13)</f>
        <v>0</v>
      </c>
      <c r="V621" s="79">
        <f>V620+Observaciones!$F620-T621-S621-U621-W620</f>
        <v>7.5</v>
      </c>
      <c r="W621" s="79">
        <f>MAX(0,(V621-Constantes!$D$14)*(1-EXP(-Constantes!$D$22)))</f>
        <v>0</v>
      </c>
      <c r="X621" s="79">
        <f t="shared" si="84"/>
        <v>67.866032511940332</v>
      </c>
      <c r="Y621" s="79">
        <f>MAX(0,(X621-Constantes!$D$13)*(1-EXP(-Constantes!$D$23)))</f>
        <v>0.24008432187694043</v>
      </c>
      <c r="Z621" s="79">
        <f t="shared" si="85"/>
        <v>0.24008432187694043</v>
      </c>
      <c r="AA621" s="79">
        <f>0.0526*T621*Observaciones!$F620^1.218</f>
        <v>0</v>
      </c>
      <c r="AB621" s="79">
        <f>AA621*Constantes!$E$29</f>
        <v>0</v>
      </c>
      <c r="AC621" s="79">
        <f t="shared" si="86"/>
        <v>0</v>
      </c>
      <c r="AD621" s="16"/>
      <c r="AE621" s="78">
        <v>615</v>
      </c>
      <c r="AF621" s="136">
        <f>ETo!$I620*((1-Constantes!$F$19)*ETo!$K620+ETo!$L620)</f>
        <v>3.7745026753474828</v>
      </c>
      <c r="AG621" s="79">
        <f>MIN(AF621*Constantes!$F$17,0.8*(AJ620+Observaciones!$F620-AH621-AI621-Constantes!$D$14))</f>
        <v>0</v>
      </c>
      <c r="AH621" s="79">
        <f>IF(Observaciones!$F620&gt;0.05*Constantes!$F$18,((Observaciones!$F620-0.05*Constantes!$F$18)^2)/(Observaciones!$F620+0.95*Constantes!$F$18),0)</f>
        <v>0</v>
      </c>
      <c r="AI621" s="79">
        <f>MAX(0,AJ620+Observaciones!$F620-AH621-Constantes!$D$13)</f>
        <v>0</v>
      </c>
      <c r="AJ621" s="79">
        <f>AJ620+Observaciones!$F620-AH621-AG621-AI621-AK620</f>
        <v>7.5</v>
      </c>
      <c r="AK621" s="79">
        <f>MAX(0,(AJ621-Constantes!$D$14)*(1-EXP(-Constantes!$D$22)))</f>
        <v>0</v>
      </c>
      <c r="AL621" s="79">
        <f t="shared" si="87"/>
        <v>68.206045303293791</v>
      </c>
      <c r="AM621" s="79">
        <f>MAX(0,(AL621-Constantes!$D$13)*(1-EXP(-Constantes!$D$23)))</f>
        <v>0.24343454889488345</v>
      </c>
      <c r="AN621" s="79">
        <f t="shared" si="88"/>
        <v>0.24343454889488345</v>
      </c>
      <c r="AO621" s="79">
        <f>0.0526*AH621*Observaciones!$F620^1.218</f>
        <v>0</v>
      </c>
      <c r="AP621" s="79">
        <f>AO621*Constantes!$F$29</f>
        <v>0</v>
      </c>
      <c r="AQ621" s="79">
        <f t="shared" si="89"/>
        <v>0</v>
      </c>
      <c r="AR621" s="16"/>
      <c r="AS621" s="78">
        <v>615</v>
      </c>
      <c r="AT621" s="79">
        <f>0.0526*Observaciones!$F620^2.218</f>
        <v>0</v>
      </c>
      <c r="AU621" s="79">
        <f>IF(Observaciones!$F620&gt;0.05*$AY$7,((Observaciones!$F620-0.05*$AY$7)^2)/(Observaciones!$F620+0.95*$AY$7),0)</f>
        <v>0</v>
      </c>
      <c r="AV621" s="79">
        <f>0.0526*AU621*Observaciones!$F620^1.218</f>
        <v>0</v>
      </c>
      <c r="AW621" s="30"/>
      <c r="AX621" s="30"/>
      <c r="AY621" s="110"/>
      <c r="AZ621" s="41"/>
    </row>
    <row r="622" spans="2:52" s="3" customFormat="1" x14ac:dyDescent="0.3">
      <c r="B622" s="40"/>
      <c r="C622" s="78">
        <v>616</v>
      </c>
      <c r="D622" s="136">
        <f>ETo!$I621*((1-Constantes!$D$19)*ETo!$K621+ETo!$L621)</f>
        <v>3.5114157361085412</v>
      </c>
      <c r="E622" s="79">
        <f>MIN(D622*Constantes!$D$17,0.8*(H621+Observaciones!$F621-F622-G622-Constantes!$D$14))</f>
        <v>0</v>
      </c>
      <c r="F622" s="79">
        <f>IF(Observaciones!$F621&gt;0.05*Constantes!$D$18,((Observaciones!$F621-0.05*Constantes!$D$18)^2)/(Observaciones!$F621+0.95*Constantes!$D$18),0)</f>
        <v>0</v>
      </c>
      <c r="G622" s="79">
        <f>MAX(0,H621+Observaciones!$F621-F622-Constantes!$D$13)</f>
        <v>0</v>
      </c>
      <c r="H622" s="79">
        <f>H621+Observaciones!$F621-F622-E622-G622-I621</f>
        <v>7.5</v>
      </c>
      <c r="I622" s="79">
        <f>MAX(0,(H622-Constantes!$D$14)*(1-EXP(-Constantes!$D$22)))</f>
        <v>0</v>
      </c>
      <c r="J622" s="79">
        <f t="shared" si="81"/>
        <v>65.668356496249828</v>
      </c>
      <c r="K622" s="79">
        <f>MAX(0,(J622-Constantes!$D$13)*(1-EXP(-Constantes!$D$23)))</f>
        <v>0.21843009664869645</v>
      </c>
      <c r="L622" s="79">
        <f t="shared" si="82"/>
        <v>0.21843009664869645</v>
      </c>
      <c r="M622" s="79">
        <f>0.0526*F622*Observaciones!$F621^1.218</f>
        <v>0</v>
      </c>
      <c r="N622" s="79">
        <f>M622*Constantes!$D$29</f>
        <v>0</v>
      </c>
      <c r="O622" s="79">
        <f t="shared" si="83"/>
        <v>0</v>
      </c>
      <c r="P622" s="16"/>
      <c r="Q622" s="78">
        <v>616</v>
      </c>
      <c r="R622" s="136">
        <f>ETo!$I621*((1-Constantes!$E$19)*ETo!$K621+ETo!$L621)</f>
        <v>3.8529297548267176</v>
      </c>
      <c r="S622" s="79">
        <f>MIN(R622*Constantes!$E$17,0.8*(V621+Observaciones!$F621-T622-U622-Constantes!$D$14))</f>
        <v>0</v>
      </c>
      <c r="T622" s="79">
        <f>IF(Observaciones!$F621&gt;0.05*Constantes!$E$18,((Observaciones!$F621-0.05*Constantes!$E$18)^2)/(Observaciones!$F621+0.95*Constantes!$E$18),0)</f>
        <v>0</v>
      </c>
      <c r="U622" s="79">
        <f>MAX(0,V621+Observaciones!$F621-T622-Constantes!$D$13)</f>
        <v>0</v>
      </c>
      <c r="V622" s="79">
        <f>V621+Observaciones!$F621-T622-S622-U622-W621</f>
        <v>7.5</v>
      </c>
      <c r="W622" s="79">
        <f>MAX(0,(V622-Constantes!$D$14)*(1-EXP(-Constantes!$D$22)))</f>
        <v>0</v>
      </c>
      <c r="X622" s="79">
        <f t="shared" si="84"/>
        <v>67.625948190063397</v>
      </c>
      <c r="Y622" s="79">
        <f>MAX(0,(X622-Constantes!$D$13)*(1-EXP(-Constantes!$D$23)))</f>
        <v>0.23771871386985666</v>
      </c>
      <c r="Z622" s="79">
        <f t="shared" si="85"/>
        <v>0.23771871386985666</v>
      </c>
      <c r="AA622" s="79">
        <f>0.0526*T622*Observaciones!$F621^1.218</f>
        <v>0</v>
      </c>
      <c r="AB622" s="79">
        <f>AA622*Constantes!$E$29</f>
        <v>0</v>
      </c>
      <c r="AC622" s="79">
        <f t="shared" si="86"/>
        <v>0</v>
      </c>
      <c r="AD622" s="16"/>
      <c r="AE622" s="78">
        <v>616</v>
      </c>
      <c r="AF622" s="136">
        <f>ETo!$I621*((1-Constantes!$F$19)*ETo!$K621+ETo!$L621)</f>
        <v>3.8041420378669781</v>
      </c>
      <c r="AG622" s="79">
        <f>MIN(AF622*Constantes!$F$17,0.8*(AJ621+Observaciones!$F621-AH622-AI622-Constantes!$D$14))</f>
        <v>0</v>
      </c>
      <c r="AH622" s="79">
        <f>IF(Observaciones!$F621&gt;0.05*Constantes!$F$18,((Observaciones!$F621-0.05*Constantes!$F$18)^2)/(Observaciones!$F621+0.95*Constantes!$F$18),0)</f>
        <v>0</v>
      </c>
      <c r="AI622" s="79">
        <f>MAX(0,AJ621+Observaciones!$F621-AH622-Constantes!$D$13)</f>
        <v>0</v>
      </c>
      <c r="AJ622" s="79">
        <f>AJ621+Observaciones!$F621-AH622-AG622-AI622-AK621</f>
        <v>7.5</v>
      </c>
      <c r="AK622" s="79">
        <f>MAX(0,(AJ622-Constantes!$D$14)*(1-EXP(-Constantes!$D$22)))</f>
        <v>0</v>
      </c>
      <c r="AL622" s="79">
        <f t="shared" si="87"/>
        <v>67.962610754398909</v>
      </c>
      <c r="AM622" s="79">
        <f>MAX(0,(AL622-Constantes!$D$13)*(1-EXP(-Constantes!$D$23)))</f>
        <v>0.24103593030302997</v>
      </c>
      <c r="AN622" s="79">
        <f t="shared" si="88"/>
        <v>0.24103593030302997</v>
      </c>
      <c r="AO622" s="79">
        <f>0.0526*AH622*Observaciones!$F621^1.218</f>
        <v>0</v>
      </c>
      <c r="AP622" s="79">
        <f>AO622*Constantes!$F$29</f>
        <v>0</v>
      </c>
      <c r="AQ622" s="79">
        <f t="shared" si="89"/>
        <v>0</v>
      </c>
      <c r="AR622" s="16"/>
      <c r="AS622" s="78">
        <v>616</v>
      </c>
      <c r="AT622" s="79">
        <f>0.0526*Observaciones!$F621^2.218</f>
        <v>0</v>
      </c>
      <c r="AU622" s="79">
        <f>IF(Observaciones!$F621&gt;0.05*$AY$7,((Observaciones!$F621-0.05*$AY$7)^2)/(Observaciones!$F621+0.95*$AY$7),0)</f>
        <v>0</v>
      </c>
      <c r="AV622" s="79">
        <f>0.0526*AU622*Observaciones!$F621^1.218</f>
        <v>0</v>
      </c>
      <c r="AW622" s="30"/>
      <c r="AX622" s="30"/>
      <c r="AY622" s="110"/>
      <c r="AZ622" s="41"/>
    </row>
    <row r="623" spans="2:52" s="3" customFormat="1" x14ac:dyDescent="0.3">
      <c r="B623" s="40"/>
      <c r="C623" s="78">
        <v>617</v>
      </c>
      <c r="D623" s="136">
        <f>ETo!$I622*((1-Constantes!$D$19)*ETo!$K622+ETo!$L622)</f>
        <v>3.5506787869536112</v>
      </c>
      <c r="E623" s="79">
        <f>MIN(D623*Constantes!$D$17,0.8*(H622+Observaciones!$F622-F623-G623-Constantes!$D$14))</f>
        <v>0</v>
      </c>
      <c r="F623" s="79">
        <f>IF(Observaciones!$F622&gt;0.05*Constantes!$D$18,((Observaciones!$F622-0.05*Constantes!$D$18)^2)/(Observaciones!$F622+0.95*Constantes!$D$18),0)</f>
        <v>0</v>
      </c>
      <c r="G623" s="79">
        <f>MAX(0,H622+Observaciones!$F622-F623-Constantes!$D$13)</f>
        <v>0</v>
      </c>
      <c r="H623" s="79">
        <f>H622+Observaciones!$F622-F623-E623-G623-I622</f>
        <v>7.5</v>
      </c>
      <c r="I623" s="79">
        <f>MAX(0,(H623-Constantes!$D$14)*(1-EXP(-Constantes!$D$22)))</f>
        <v>0</v>
      </c>
      <c r="J623" s="79">
        <f t="shared" si="81"/>
        <v>65.449926399601125</v>
      </c>
      <c r="K623" s="79">
        <f>MAX(0,(J623-Constantes!$D$13)*(1-EXP(-Constantes!$D$23)))</f>
        <v>0.21627785288042109</v>
      </c>
      <c r="L623" s="79">
        <f t="shared" si="82"/>
        <v>0.21627785288042109</v>
      </c>
      <c r="M623" s="79">
        <f>0.0526*F623*Observaciones!$F622^1.218</f>
        <v>0</v>
      </c>
      <c r="N623" s="79">
        <f>M623*Constantes!$D$29</f>
        <v>0</v>
      </c>
      <c r="O623" s="79">
        <f t="shared" si="83"/>
        <v>0</v>
      </c>
      <c r="P623" s="16"/>
      <c r="Q623" s="78">
        <v>617</v>
      </c>
      <c r="R623" s="136">
        <f>ETo!$I622*((1-Constantes!$E$19)*ETo!$K622+ETo!$L622)</f>
        <v>3.8952328894670791</v>
      </c>
      <c r="S623" s="79">
        <f>MIN(R623*Constantes!$E$17,0.8*(V622+Observaciones!$F622-T623-U623-Constantes!$D$14))</f>
        <v>0</v>
      </c>
      <c r="T623" s="79">
        <f>IF(Observaciones!$F622&gt;0.05*Constantes!$E$18,((Observaciones!$F622-0.05*Constantes!$E$18)^2)/(Observaciones!$F622+0.95*Constantes!$E$18),0)</f>
        <v>0</v>
      </c>
      <c r="U623" s="79">
        <f>MAX(0,V622+Observaciones!$F622-T623-Constantes!$D$13)</f>
        <v>0</v>
      </c>
      <c r="V623" s="79">
        <f>V622+Observaciones!$F622-T623-S623-U623-W622</f>
        <v>7.5</v>
      </c>
      <c r="W623" s="79">
        <f>MAX(0,(V623-Constantes!$D$14)*(1-EXP(-Constantes!$D$22)))</f>
        <v>0</v>
      </c>
      <c r="X623" s="79">
        <f t="shared" si="84"/>
        <v>67.388229476193544</v>
      </c>
      <c r="Y623" s="79">
        <f>MAX(0,(X623-Constantes!$D$13)*(1-EXP(-Constantes!$D$23)))</f>
        <v>0.23537641476191062</v>
      </c>
      <c r="Z623" s="79">
        <f t="shared" si="85"/>
        <v>0.23537641476191062</v>
      </c>
      <c r="AA623" s="79">
        <f>0.0526*T623*Observaciones!$F622^1.218</f>
        <v>0</v>
      </c>
      <c r="AB623" s="79">
        <f>AA623*Constantes!$E$29</f>
        <v>0</v>
      </c>
      <c r="AC623" s="79">
        <f t="shared" si="86"/>
        <v>0</v>
      </c>
      <c r="AD623" s="16"/>
      <c r="AE623" s="78">
        <v>617</v>
      </c>
      <c r="AF623" s="136">
        <f>ETo!$I622*((1-Constantes!$F$19)*ETo!$K622+ETo!$L622)</f>
        <v>3.8460108748222983</v>
      </c>
      <c r="AG623" s="79">
        <f>MIN(AF623*Constantes!$F$17,0.8*(AJ622+Observaciones!$F622-AH623-AI623-Constantes!$D$14))</f>
        <v>0</v>
      </c>
      <c r="AH623" s="79">
        <f>IF(Observaciones!$F622&gt;0.05*Constantes!$F$18,((Observaciones!$F622-0.05*Constantes!$F$18)^2)/(Observaciones!$F622+0.95*Constantes!$F$18),0)</f>
        <v>0</v>
      </c>
      <c r="AI623" s="79">
        <f>MAX(0,AJ622+Observaciones!$F622-AH623-Constantes!$D$13)</f>
        <v>0</v>
      </c>
      <c r="AJ623" s="79">
        <f>AJ622+Observaciones!$F622-AH623-AG623-AI623-AK622</f>
        <v>7.5</v>
      </c>
      <c r="AK623" s="79">
        <f>MAX(0,(AJ623-Constantes!$D$14)*(1-EXP(-Constantes!$D$22)))</f>
        <v>0</v>
      </c>
      <c r="AL623" s="79">
        <f t="shared" si="87"/>
        <v>67.721574824095882</v>
      </c>
      <c r="AM623" s="79">
        <f>MAX(0,(AL623-Constantes!$D$13)*(1-EXP(-Constantes!$D$23)))</f>
        <v>0.23866094587146847</v>
      </c>
      <c r="AN623" s="79">
        <f t="shared" si="88"/>
        <v>0.23866094587146847</v>
      </c>
      <c r="AO623" s="79">
        <f>0.0526*AH623*Observaciones!$F622^1.218</f>
        <v>0</v>
      </c>
      <c r="AP623" s="79">
        <f>AO623*Constantes!$F$29</f>
        <v>0</v>
      </c>
      <c r="AQ623" s="79">
        <f t="shared" si="89"/>
        <v>0</v>
      </c>
      <c r="AR623" s="16"/>
      <c r="AS623" s="78">
        <v>617</v>
      </c>
      <c r="AT623" s="79">
        <f>0.0526*Observaciones!$F622^2.218</f>
        <v>0</v>
      </c>
      <c r="AU623" s="79">
        <f>IF(Observaciones!$F622&gt;0.05*$AY$7,((Observaciones!$F622-0.05*$AY$7)^2)/(Observaciones!$F622+0.95*$AY$7),0)</f>
        <v>0</v>
      </c>
      <c r="AV623" s="79">
        <f>0.0526*AU623*Observaciones!$F622^1.218</f>
        <v>0</v>
      </c>
      <c r="AW623" s="30"/>
      <c r="AX623" s="30"/>
      <c r="AY623" s="110"/>
      <c r="AZ623" s="41"/>
    </row>
    <row r="624" spans="2:52" s="3" customFormat="1" x14ac:dyDescent="0.3">
      <c r="B624" s="40"/>
      <c r="C624" s="78">
        <v>618</v>
      </c>
      <c r="D624" s="136">
        <f>ETo!$I623*((1-Constantes!$D$19)*ETo!$K623+ETo!$L623)</f>
        <v>3.5477356189383387</v>
      </c>
      <c r="E624" s="79">
        <f>MIN(D624*Constantes!$D$17,0.8*(H623+Observaciones!$F623-F624-G624-Constantes!$D$14))</f>
        <v>0</v>
      </c>
      <c r="F624" s="79">
        <f>IF(Observaciones!$F623&gt;0.05*Constantes!$D$18,((Observaciones!$F623-0.05*Constantes!$D$18)^2)/(Observaciones!$F623+0.95*Constantes!$D$18),0)</f>
        <v>0</v>
      </c>
      <c r="G624" s="79">
        <f>MAX(0,H623+Observaciones!$F623-F624-Constantes!$D$13)</f>
        <v>0</v>
      </c>
      <c r="H624" s="79">
        <f>H623+Observaciones!$F623-F624-E624-G624-I623</f>
        <v>7.5</v>
      </c>
      <c r="I624" s="79">
        <f>MAX(0,(H624-Constantes!$D$14)*(1-EXP(-Constantes!$D$22)))</f>
        <v>0</v>
      </c>
      <c r="J624" s="79">
        <f t="shared" si="81"/>
        <v>65.233648546720701</v>
      </c>
      <c r="K624" s="79">
        <f>MAX(0,(J624-Constantes!$D$13)*(1-EXP(-Constantes!$D$23)))</f>
        <v>0.21414681568261912</v>
      </c>
      <c r="L624" s="79">
        <f t="shared" si="82"/>
        <v>0.21414681568261912</v>
      </c>
      <c r="M624" s="79">
        <f>0.0526*F624*Observaciones!$F623^1.218</f>
        <v>0</v>
      </c>
      <c r="N624" s="79">
        <f>M624*Constantes!$D$29</f>
        <v>0</v>
      </c>
      <c r="O624" s="79">
        <f t="shared" si="83"/>
        <v>0</v>
      </c>
      <c r="P624" s="16"/>
      <c r="Q624" s="78">
        <v>618</v>
      </c>
      <c r="R624" s="136">
        <f>ETo!$I623*((1-Constantes!$E$19)*ETo!$K623+ETo!$L623)</f>
        <v>3.8917762054146419</v>
      </c>
      <c r="S624" s="79">
        <f>MIN(R624*Constantes!$E$17,0.8*(V623+Observaciones!$F623-T624-U624-Constantes!$D$14))</f>
        <v>0</v>
      </c>
      <c r="T624" s="79">
        <f>IF(Observaciones!$F623&gt;0.05*Constantes!$E$18,((Observaciones!$F623-0.05*Constantes!$E$18)^2)/(Observaciones!$F623+0.95*Constantes!$E$18),0)</f>
        <v>0</v>
      </c>
      <c r="U624" s="79">
        <f>MAX(0,V623+Observaciones!$F623-T624-Constantes!$D$13)</f>
        <v>0</v>
      </c>
      <c r="V624" s="79">
        <f>V623+Observaciones!$F623-T624-S624-U624-W623</f>
        <v>7.5</v>
      </c>
      <c r="W624" s="79">
        <f>MAX(0,(V624-Constantes!$D$14)*(1-EXP(-Constantes!$D$22)))</f>
        <v>0</v>
      </c>
      <c r="X624" s="79">
        <f t="shared" si="84"/>
        <v>67.152853061431628</v>
      </c>
      <c r="Y624" s="79">
        <f>MAX(0,(X624-Constantes!$D$13)*(1-EXP(-Constantes!$D$23)))</f>
        <v>0.23305719488496726</v>
      </c>
      <c r="Z624" s="79">
        <f t="shared" si="85"/>
        <v>0.23305719488496726</v>
      </c>
      <c r="AA624" s="79">
        <f>0.0526*T624*Observaciones!$F623^1.218</f>
        <v>0</v>
      </c>
      <c r="AB624" s="79">
        <f>AA624*Constantes!$E$29</f>
        <v>0</v>
      </c>
      <c r="AC624" s="79">
        <f t="shared" si="86"/>
        <v>0</v>
      </c>
      <c r="AD624" s="16"/>
      <c r="AE624" s="78">
        <v>618</v>
      </c>
      <c r="AF624" s="136">
        <f>ETo!$I623*((1-Constantes!$F$19)*ETo!$K623+ETo!$L623)</f>
        <v>3.8426275502037415</v>
      </c>
      <c r="AG624" s="79">
        <f>MIN(AF624*Constantes!$F$17,0.8*(AJ623+Observaciones!$F623-AH624-AI624-Constantes!$D$14))</f>
        <v>0</v>
      </c>
      <c r="AH624" s="79">
        <f>IF(Observaciones!$F623&gt;0.05*Constantes!$F$18,((Observaciones!$F623-0.05*Constantes!$F$18)^2)/(Observaciones!$F623+0.95*Constantes!$F$18),0)</f>
        <v>0</v>
      </c>
      <c r="AI624" s="79">
        <f>MAX(0,AJ623+Observaciones!$F623-AH624-Constantes!$D$13)</f>
        <v>0</v>
      </c>
      <c r="AJ624" s="79">
        <f>AJ623+Observaciones!$F623-AH624-AG624-AI624-AK623</f>
        <v>7.5</v>
      </c>
      <c r="AK624" s="79">
        <f>MAX(0,(AJ624-Constantes!$D$14)*(1-EXP(-Constantes!$D$22)))</f>
        <v>0</v>
      </c>
      <c r="AL624" s="79">
        <f t="shared" si="87"/>
        <v>67.482913878224409</v>
      </c>
      <c r="AM624" s="79">
        <f>MAX(0,(AL624-Constantes!$D$13)*(1-EXP(-Constantes!$D$23)))</f>
        <v>0.23630936272718828</v>
      </c>
      <c r="AN624" s="79">
        <f t="shared" si="88"/>
        <v>0.23630936272718828</v>
      </c>
      <c r="AO624" s="79">
        <f>0.0526*AH624*Observaciones!$F623^1.218</f>
        <v>0</v>
      </c>
      <c r="AP624" s="79">
        <f>AO624*Constantes!$F$29</f>
        <v>0</v>
      </c>
      <c r="AQ624" s="79">
        <f t="shared" si="89"/>
        <v>0</v>
      </c>
      <c r="AR624" s="16"/>
      <c r="AS624" s="78">
        <v>618</v>
      </c>
      <c r="AT624" s="79">
        <f>0.0526*Observaciones!$F623^2.218</f>
        <v>0</v>
      </c>
      <c r="AU624" s="79">
        <f>IF(Observaciones!$F623&gt;0.05*$AY$7,((Observaciones!$F623-0.05*$AY$7)^2)/(Observaciones!$F623+0.95*$AY$7),0)</f>
        <v>0</v>
      </c>
      <c r="AV624" s="79">
        <f>0.0526*AU624*Observaciones!$F623^1.218</f>
        <v>0</v>
      </c>
      <c r="AW624" s="30"/>
      <c r="AX624" s="30"/>
      <c r="AY624" s="110"/>
      <c r="AZ624" s="41"/>
    </row>
    <row r="625" spans="2:52" s="3" customFormat="1" x14ac:dyDescent="0.3">
      <c r="B625" s="40"/>
      <c r="C625" s="78">
        <v>619</v>
      </c>
      <c r="D625" s="136">
        <f>ETo!$I624*((1-Constantes!$D$19)*ETo!$K624+ETo!$L624)</f>
        <v>3.5214014369187785</v>
      </c>
      <c r="E625" s="79">
        <f>MIN(D625*Constantes!$D$17,0.8*(H624+Observaciones!$F624-F625-G625-Constantes!$D$14))</f>
        <v>0</v>
      </c>
      <c r="F625" s="79">
        <f>IF(Observaciones!$F624&gt;0.05*Constantes!$D$18,((Observaciones!$F624-0.05*Constantes!$D$18)^2)/(Observaciones!$F624+0.95*Constantes!$D$18),0)</f>
        <v>0</v>
      </c>
      <c r="G625" s="79">
        <f>MAX(0,H624+Observaciones!$F624-F625-Constantes!$D$13)</f>
        <v>0</v>
      </c>
      <c r="H625" s="79">
        <f>H624+Observaciones!$F624-F625-E625-G625-I624</f>
        <v>7.5</v>
      </c>
      <c r="I625" s="79">
        <f>MAX(0,(H625-Constantes!$D$14)*(1-EXP(-Constantes!$D$22)))</f>
        <v>0</v>
      </c>
      <c r="J625" s="79">
        <f t="shared" si="81"/>
        <v>65.019501731038076</v>
      </c>
      <c r="K625" s="79">
        <f>MAX(0,(J625-Constantes!$D$13)*(1-EXP(-Constantes!$D$23)))</f>
        <v>0.21203677610190055</v>
      </c>
      <c r="L625" s="79">
        <f t="shared" si="82"/>
        <v>0.21203677610190055</v>
      </c>
      <c r="M625" s="79">
        <f>0.0526*F625*Observaciones!$F624^1.218</f>
        <v>0</v>
      </c>
      <c r="N625" s="79">
        <f>M625*Constantes!$D$29</f>
        <v>0</v>
      </c>
      <c r="O625" s="79">
        <f t="shared" si="83"/>
        <v>0</v>
      </c>
      <c r="P625" s="16"/>
      <c r="Q625" s="78">
        <v>619</v>
      </c>
      <c r="R625" s="136">
        <f>ETo!$I624*((1-Constantes!$E$19)*ETo!$K624+ETo!$L624)</f>
        <v>3.8629248513425831</v>
      </c>
      <c r="S625" s="79">
        <f>MIN(R625*Constantes!$E$17,0.8*(V624+Observaciones!$F624-T625-U625-Constantes!$D$14))</f>
        <v>0</v>
      </c>
      <c r="T625" s="79">
        <f>IF(Observaciones!$F624&gt;0.05*Constantes!$E$18,((Observaciones!$F624-0.05*Constantes!$E$18)^2)/(Observaciones!$F624+0.95*Constantes!$E$18),0)</f>
        <v>0</v>
      </c>
      <c r="U625" s="79">
        <f>MAX(0,V624+Observaciones!$F624-T625-Constantes!$D$13)</f>
        <v>0</v>
      </c>
      <c r="V625" s="79">
        <f>V624+Observaciones!$F624-T625-S625-U625-W624</f>
        <v>7.5</v>
      </c>
      <c r="W625" s="79">
        <f>MAX(0,(V625-Constantes!$D$14)*(1-EXP(-Constantes!$D$22)))</f>
        <v>0</v>
      </c>
      <c r="X625" s="79">
        <f t="shared" si="84"/>
        <v>66.919795866546664</v>
      </c>
      <c r="Y625" s="79">
        <f>MAX(0,(X625-Constantes!$D$13)*(1-EXP(-Constantes!$D$23)))</f>
        <v>0.23076082683386667</v>
      </c>
      <c r="Z625" s="79">
        <f t="shared" si="85"/>
        <v>0.23076082683386667</v>
      </c>
      <c r="AA625" s="79">
        <f>0.0526*T625*Observaciones!$F624^1.218</f>
        <v>0</v>
      </c>
      <c r="AB625" s="79">
        <f>AA625*Constantes!$E$29</f>
        <v>0</v>
      </c>
      <c r="AC625" s="79">
        <f t="shared" si="86"/>
        <v>0</v>
      </c>
      <c r="AD625" s="16"/>
      <c r="AE625" s="78">
        <v>619</v>
      </c>
      <c r="AF625" s="136">
        <f>ETo!$I624*((1-Constantes!$F$19)*ETo!$K624+ETo!$L624)</f>
        <v>3.8141357921391825</v>
      </c>
      <c r="AG625" s="79">
        <f>MIN(AF625*Constantes!$F$17,0.8*(AJ624+Observaciones!$F624-AH625-AI625-Constantes!$D$14))</f>
        <v>0</v>
      </c>
      <c r="AH625" s="79">
        <f>IF(Observaciones!$F624&gt;0.05*Constantes!$F$18,((Observaciones!$F624-0.05*Constantes!$F$18)^2)/(Observaciones!$F624+0.95*Constantes!$F$18),0)</f>
        <v>0</v>
      </c>
      <c r="AI625" s="79">
        <f>MAX(0,AJ624+Observaciones!$F624-AH625-Constantes!$D$13)</f>
        <v>0</v>
      </c>
      <c r="AJ625" s="79">
        <f>AJ624+Observaciones!$F624-AH625-AG625-AI625-AK624</f>
        <v>7.5</v>
      </c>
      <c r="AK625" s="79">
        <f>MAX(0,(AJ625-Constantes!$D$14)*(1-EXP(-Constantes!$D$22)))</f>
        <v>0</v>
      </c>
      <c r="AL625" s="79">
        <f t="shared" si="87"/>
        <v>67.246604515497225</v>
      </c>
      <c r="AM625" s="79">
        <f>MAX(0,(AL625-Constantes!$D$13)*(1-EXP(-Constantes!$D$23)))</f>
        <v>0.23398095029173224</v>
      </c>
      <c r="AN625" s="79">
        <f t="shared" si="88"/>
        <v>0.23398095029173224</v>
      </c>
      <c r="AO625" s="79">
        <f>0.0526*AH625*Observaciones!$F624^1.218</f>
        <v>0</v>
      </c>
      <c r="AP625" s="79">
        <f>AO625*Constantes!$F$29</f>
        <v>0</v>
      </c>
      <c r="AQ625" s="79">
        <f t="shared" si="89"/>
        <v>0</v>
      </c>
      <c r="AR625" s="16"/>
      <c r="AS625" s="78">
        <v>619</v>
      </c>
      <c r="AT625" s="79">
        <f>0.0526*Observaciones!$F624^2.218</f>
        <v>0</v>
      </c>
      <c r="AU625" s="79">
        <f>IF(Observaciones!$F624&gt;0.05*$AY$7,((Observaciones!$F624-0.05*$AY$7)^2)/(Observaciones!$F624+0.95*$AY$7),0)</f>
        <v>0</v>
      </c>
      <c r="AV625" s="79">
        <f>0.0526*AU625*Observaciones!$F624^1.218</f>
        <v>0</v>
      </c>
      <c r="AW625" s="30"/>
      <c r="AX625" s="30"/>
      <c r="AY625" s="110"/>
      <c r="AZ625" s="41"/>
    </row>
    <row r="626" spans="2:52" s="3" customFormat="1" x14ac:dyDescent="0.3">
      <c r="B626" s="40"/>
      <c r="C626" s="78">
        <v>620</v>
      </c>
      <c r="D626" s="136">
        <f>ETo!$I625*((1-Constantes!$D$19)*ETo!$K625+ETo!$L625)</f>
        <v>3.5988866219486892</v>
      </c>
      <c r="E626" s="79">
        <f>MIN(D626*Constantes!$D$17,0.8*(H625+Observaciones!$F625-F626-G626-Constantes!$D$14))</f>
        <v>0</v>
      </c>
      <c r="F626" s="79">
        <f>IF(Observaciones!$F625&gt;0.05*Constantes!$D$18,((Observaciones!$F625-0.05*Constantes!$D$18)^2)/(Observaciones!$F625+0.95*Constantes!$D$18),0)</f>
        <v>0</v>
      </c>
      <c r="G626" s="79">
        <f>MAX(0,H625+Observaciones!$F625-F626-Constantes!$D$13)</f>
        <v>0</v>
      </c>
      <c r="H626" s="79">
        <f>H625+Observaciones!$F625-F626-E626-G626-I625</f>
        <v>7.5</v>
      </c>
      <c r="I626" s="79">
        <f>MAX(0,(H626-Constantes!$D$14)*(1-EXP(-Constantes!$D$22)))</f>
        <v>0</v>
      </c>
      <c r="J626" s="79">
        <f t="shared" si="81"/>
        <v>64.807464954936179</v>
      </c>
      <c r="K626" s="79">
        <f>MAX(0,(J626-Constantes!$D$13)*(1-EXP(-Constantes!$D$23)))</f>
        <v>0.20994752724374321</v>
      </c>
      <c r="L626" s="79">
        <f t="shared" si="82"/>
        <v>0.20994752724374321</v>
      </c>
      <c r="M626" s="79">
        <f>0.0526*F626*Observaciones!$F625^1.218</f>
        <v>0</v>
      </c>
      <c r="N626" s="79">
        <f>M626*Constantes!$D$29</f>
        <v>0</v>
      </c>
      <c r="O626" s="79">
        <f t="shared" si="83"/>
        <v>0</v>
      </c>
      <c r="P626" s="16"/>
      <c r="Q626" s="78">
        <v>620</v>
      </c>
      <c r="R626" s="136">
        <f>ETo!$I625*((1-Constantes!$E$19)*ETo!$K625+ETo!$L625)</f>
        <v>3.9467090522584343</v>
      </c>
      <c r="S626" s="79">
        <f>MIN(R626*Constantes!$E$17,0.8*(V625+Observaciones!$F625-T626-U626-Constantes!$D$14))</f>
        <v>0</v>
      </c>
      <c r="T626" s="79">
        <f>IF(Observaciones!$F625&gt;0.05*Constantes!$E$18,((Observaciones!$F625-0.05*Constantes!$E$18)^2)/(Observaciones!$F625+0.95*Constantes!$E$18),0)</f>
        <v>0</v>
      </c>
      <c r="U626" s="79">
        <f>MAX(0,V625+Observaciones!$F625-T626-Constantes!$D$13)</f>
        <v>0</v>
      </c>
      <c r="V626" s="79">
        <f>V625+Observaciones!$F625-T626-S626-U626-W625</f>
        <v>7.5</v>
      </c>
      <c r="W626" s="79">
        <f>MAX(0,(V626-Constantes!$D$14)*(1-EXP(-Constantes!$D$22)))</f>
        <v>0</v>
      </c>
      <c r="X626" s="79">
        <f t="shared" si="84"/>
        <v>66.689035039712792</v>
      </c>
      <c r="Y626" s="79">
        <f>MAX(0,(X626-Constantes!$D$13)*(1-EXP(-Constantes!$D$23)))</f>
        <v>0.22848708544412571</v>
      </c>
      <c r="Z626" s="79">
        <f t="shared" si="85"/>
        <v>0.22848708544412571</v>
      </c>
      <c r="AA626" s="79">
        <f>0.0526*T626*Observaciones!$F625^1.218</f>
        <v>0</v>
      </c>
      <c r="AB626" s="79">
        <f>AA626*Constantes!$E$29</f>
        <v>0</v>
      </c>
      <c r="AC626" s="79">
        <f t="shared" si="86"/>
        <v>0</v>
      </c>
      <c r="AD626" s="16"/>
      <c r="AE626" s="78">
        <v>620</v>
      </c>
      <c r="AF626" s="136">
        <f>ETo!$I625*((1-Constantes!$F$19)*ETo!$K625+ETo!$L625)</f>
        <v>3.8970201336427559</v>
      </c>
      <c r="AG626" s="79">
        <f>MIN(AF626*Constantes!$F$17,0.8*(AJ625+Observaciones!$F625-AH626-AI626-Constantes!$D$14))</f>
        <v>0</v>
      </c>
      <c r="AH626" s="79">
        <f>IF(Observaciones!$F625&gt;0.05*Constantes!$F$18,((Observaciones!$F625-0.05*Constantes!$F$18)^2)/(Observaciones!$F625+0.95*Constantes!$F$18),0)</f>
        <v>0</v>
      </c>
      <c r="AI626" s="79">
        <f>MAX(0,AJ625+Observaciones!$F625-AH626-Constantes!$D$13)</f>
        <v>0</v>
      </c>
      <c r="AJ626" s="79">
        <f>AJ625+Observaciones!$F625-AH626-AG626-AI626-AK625</f>
        <v>7.5</v>
      </c>
      <c r="AK626" s="79">
        <f>MAX(0,(AJ626-Constantes!$D$14)*(1-EXP(-Constantes!$D$22)))</f>
        <v>0</v>
      </c>
      <c r="AL626" s="79">
        <f t="shared" si="87"/>
        <v>67.012623565205487</v>
      </c>
      <c r="AM626" s="79">
        <f>MAX(0,(AL626-Constantes!$D$13)*(1-EXP(-Constantes!$D$23)))</f>
        <v>0.23167548025858731</v>
      </c>
      <c r="AN626" s="79">
        <f t="shared" si="88"/>
        <v>0.23167548025858731</v>
      </c>
      <c r="AO626" s="79">
        <f>0.0526*AH626*Observaciones!$F625^1.218</f>
        <v>0</v>
      </c>
      <c r="AP626" s="79">
        <f>AO626*Constantes!$F$29</f>
        <v>0</v>
      </c>
      <c r="AQ626" s="79">
        <f t="shared" si="89"/>
        <v>0</v>
      </c>
      <c r="AR626" s="16"/>
      <c r="AS626" s="78">
        <v>620</v>
      </c>
      <c r="AT626" s="79">
        <f>0.0526*Observaciones!$F625^2.218</f>
        <v>0</v>
      </c>
      <c r="AU626" s="79">
        <f>IF(Observaciones!$F625&gt;0.05*$AY$7,((Observaciones!$F625-0.05*$AY$7)^2)/(Observaciones!$F625+0.95*$AY$7),0)</f>
        <v>0</v>
      </c>
      <c r="AV626" s="79">
        <f>0.0526*AU626*Observaciones!$F625^1.218</f>
        <v>0</v>
      </c>
      <c r="AW626" s="30"/>
      <c r="AX626" s="30"/>
      <c r="AY626" s="110"/>
      <c r="AZ626" s="41"/>
    </row>
    <row r="627" spans="2:52" s="3" customFormat="1" x14ac:dyDescent="0.3">
      <c r="B627" s="40"/>
      <c r="C627" s="78">
        <v>621</v>
      </c>
      <c r="D627" s="136">
        <f>ETo!$I626*((1-Constantes!$D$19)*ETo!$K626+ETo!$L626)</f>
        <v>3.5447612765599805</v>
      </c>
      <c r="E627" s="79">
        <f>MIN(D627*Constantes!$D$17,0.8*(H626+Observaciones!$F626-F627-G627-Constantes!$D$14))</f>
        <v>0</v>
      </c>
      <c r="F627" s="79">
        <f>IF(Observaciones!$F626&gt;0.05*Constantes!$D$18,((Observaciones!$F626-0.05*Constantes!$D$18)^2)/(Observaciones!$F626+0.95*Constantes!$D$18),0)</f>
        <v>0</v>
      </c>
      <c r="G627" s="79">
        <f>MAX(0,H626+Observaciones!$F626-F627-Constantes!$D$13)</f>
        <v>0</v>
      </c>
      <c r="H627" s="79">
        <f>H626+Observaciones!$F626-F627-E627-G627-I626</f>
        <v>7.5</v>
      </c>
      <c r="I627" s="79">
        <f>MAX(0,(H627-Constantes!$D$14)*(1-EXP(-Constantes!$D$22)))</f>
        <v>0</v>
      </c>
      <c r="J627" s="79">
        <f t="shared" si="81"/>
        <v>64.597517427692438</v>
      </c>
      <c r="K627" s="79">
        <f>MAX(0,(J627-Constantes!$D$13)*(1-EXP(-Constantes!$D$23)))</f>
        <v>0.20787886425220556</v>
      </c>
      <c r="L627" s="79">
        <f t="shared" si="82"/>
        <v>0.20787886425220556</v>
      </c>
      <c r="M627" s="79">
        <f>0.0526*F627*Observaciones!$F626^1.218</f>
        <v>0</v>
      </c>
      <c r="N627" s="79">
        <f>M627*Constantes!$D$29</f>
        <v>0</v>
      </c>
      <c r="O627" s="79">
        <f t="shared" si="83"/>
        <v>0</v>
      </c>
      <c r="P627" s="16"/>
      <c r="Q627" s="78">
        <v>621</v>
      </c>
      <c r="R627" s="136">
        <f>ETo!$I626*((1-Constantes!$E$19)*ETo!$K626+ETo!$L626)</f>
        <v>3.8877293494297911</v>
      </c>
      <c r="S627" s="79">
        <f>MIN(R627*Constantes!$E$17,0.8*(V626+Observaciones!$F626-T627-U627-Constantes!$D$14))</f>
        <v>0</v>
      </c>
      <c r="T627" s="79">
        <f>IF(Observaciones!$F626&gt;0.05*Constantes!$E$18,((Observaciones!$F626-0.05*Constantes!$E$18)^2)/(Observaciones!$F626+0.95*Constantes!$E$18),0)</f>
        <v>0</v>
      </c>
      <c r="U627" s="79">
        <f>MAX(0,V626+Observaciones!$F626-T627-Constantes!$D$13)</f>
        <v>0</v>
      </c>
      <c r="V627" s="79">
        <f>V626+Observaciones!$F626-T627-S627-U627-W626</f>
        <v>7.5</v>
      </c>
      <c r="W627" s="79">
        <f>MAX(0,(V627-Constantes!$D$14)*(1-EXP(-Constantes!$D$22)))</f>
        <v>0</v>
      </c>
      <c r="X627" s="79">
        <f t="shared" si="84"/>
        <v>66.460547954268662</v>
      </c>
      <c r="Y627" s="79">
        <f>MAX(0,(X627-Constantes!$D$13)*(1-EXP(-Constantes!$D$23)))</f>
        <v>0.22623574776986091</v>
      </c>
      <c r="Z627" s="79">
        <f t="shared" si="85"/>
        <v>0.22623574776986091</v>
      </c>
      <c r="AA627" s="79">
        <f>0.0526*T627*Observaciones!$F626^1.218</f>
        <v>0</v>
      </c>
      <c r="AB627" s="79">
        <f>AA627*Constantes!$E$29</f>
        <v>0</v>
      </c>
      <c r="AC627" s="79">
        <f t="shared" si="86"/>
        <v>0</v>
      </c>
      <c r="AD627" s="16"/>
      <c r="AE627" s="78">
        <v>621</v>
      </c>
      <c r="AF627" s="136">
        <f>ETo!$I626*((1-Constantes!$F$19)*ETo!$K626+ETo!$L626)</f>
        <v>3.8387339104483895</v>
      </c>
      <c r="AG627" s="79">
        <f>MIN(AF627*Constantes!$F$17,0.8*(AJ626+Observaciones!$F626-AH627-AI627-Constantes!$D$14))</f>
        <v>0</v>
      </c>
      <c r="AH627" s="79">
        <f>IF(Observaciones!$F626&gt;0.05*Constantes!$F$18,((Observaciones!$F626-0.05*Constantes!$F$18)^2)/(Observaciones!$F626+0.95*Constantes!$F$18),0)</f>
        <v>0</v>
      </c>
      <c r="AI627" s="79">
        <f>MAX(0,AJ626+Observaciones!$F626-AH627-Constantes!$D$13)</f>
        <v>0</v>
      </c>
      <c r="AJ627" s="79">
        <f>AJ626+Observaciones!$F626-AH627-AG627-AI627-AK626</f>
        <v>7.5</v>
      </c>
      <c r="AK627" s="79">
        <f>MAX(0,(AJ627-Constantes!$D$14)*(1-EXP(-Constantes!$D$22)))</f>
        <v>0</v>
      </c>
      <c r="AL627" s="79">
        <f t="shared" si="87"/>
        <v>66.7809480849469</v>
      </c>
      <c r="AM627" s="79">
        <f>MAX(0,(AL627-Constantes!$D$13)*(1-EXP(-Constantes!$D$23)))</f>
        <v>0.22939272657079915</v>
      </c>
      <c r="AN627" s="79">
        <f t="shared" si="88"/>
        <v>0.22939272657079915</v>
      </c>
      <c r="AO627" s="79">
        <f>0.0526*AH627*Observaciones!$F626^1.218</f>
        <v>0</v>
      </c>
      <c r="AP627" s="79">
        <f>AO627*Constantes!$F$29</f>
        <v>0</v>
      </c>
      <c r="AQ627" s="79">
        <f t="shared" si="89"/>
        <v>0</v>
      </c>
      <c r="AR627" s="16"/>
      <c r="AS627" s="78">
        <v>621</v>
      </c>
      <c r="AT627" s="79">
        <f>0.0526*Observaciones!$F626^2.218</f>
        <v>0</v>
      </c>
      <c r="AU627" s="79">
        <f>IF(Observaciones!$F626&gt;0.05*$AY$7,((Observaciones!$F626-0.05*$AY$7)^2)/(Observaciones!$F626+0.95*$AY$7),0)</f>
        <v>0</v>
      </c>
      <c r="AV627" s="79">
        <f>0.0526*AU627*Observaciones!$F626^1.218</f>
        <v>0</v>
      </c>
      <c r="AW627" s="30"/>
      <c r="AX627" s="30"/>
      <c r="AY627" s="110"/>
      <c r="AZ627" s="41"/>
    </row>
    <row r="628" spans="2:52" s="3" customFormat="1" x14ac:dyDescent="0.3">
      <c r="B628" s="40"/>
      <c r="C628" s="78">
        <v>622</v>
      </c>
      <c r="D628" s="136">
        <f>ETo!$I627*((1-Constantes!$D$19)*ETo!$K627+ETo!$L627)</f>
        <v>3.5327892462663</v>
      </c>
      <c r="E628" s="79">
        <f>MIN(D628*Constantes!$D$17,0.8*(H627+Observaciones!$F627-F628-G628-Constantes!$D$14))</f>
        <v>0</v>
      </c>
      <c r="F628" s="79">
        <f>IF(Observaciones!$F627&gt;0.05*Constantes!$D$18,((Observaciones!$F627-0.05*Constantes!$D$18)^2)/(Observaciones!$F627+0.95*Constantes!$D$18),0)</f>
        <v>0</v>
      </c>
      <c r="G628" s="79">
        <f>MAX(0,H627+Observaciones!$F627-F628-Constantes!$D$13)</f>
        <v>0</v>
      </c>
      <c r="H628" s="79">
        <f>H627+Observaciones!$F627-F628-E628-G628-I627</f>
        <v>7.5</v>
      </c>
      <c r="I628" s="79">
        <f>MAX(0,(H628-Constantes!$D$14)*(1-EXP(-Constantes!$D$22)))</f>
        <v>0</v>
      </c>
      <c r="J628" s="79">
        <f t="shared" si="81"/>
        <v>64.389638563440229</v>
      </c>
      <c r="K628" s="79">
        <f>MAX(0,(J628-Constantes!$D$13)*(1-EXP(-Constantes!$D$23)))</f>
        <v>0.20583058428984061</v>
      </c>
      <c r="L628" s="79">
        <f t="shared" si="82"/>
        <v>0.20583058428984061</v>
      </c>
      <c r="M628" s="79">
        <f>0.0526*F628*Observaciones!$F627^1.218</f>
        <v>0</v>
      </c>
      <c r="N628" s="79">
        <f>M628*Constantes!$D$29</f>
        <v>0</v>
      </c>
      <c r="O628" s="79">
        <f t="shared" si="83"/>
        <v>0</v>
      </c>
      <c r="P628" s="16"/>
      <c r="Q628" s="78">
        <v>622</v>
      </c>
      <c r="R628" s="136">
        <f>ETo!$I627*((1-Constantes!$E$19)*ETo!$K627+ETo!$L627)</f>
        <v>3.8744445652116895</v>
      </c>
      <c r="S628" s="79">
        <f>MIN(R628*Constantes!$E$17,0.8*(V627+Observaciones!$F627-T628-U628-Constantes!$D$14))</f>
        <v>0</v>
      </c>
      <c r="T628" s="79">
        <f>IF(Observaciones!$F627&gt;0.05*Constantes!$E$18,((Observaciones!$F627-0.05*Constantes!$E$18)^2)/(Observaciones!$F627+0.95*Constantes!$E$18),0)</f>
        <v>0</v>
      </c>
      <c r="U628" s="79">
        <f>MAX(0,V627+Observaciones!$F627-T628-Constantes!$D$13)</f>
        <v>0</v>
      </c>
      <c r="V628" s="79">
        <f>V627+Observaciones!$F627-T628-S628-U628-W627</f>
        <v>7.5</v>
      </c>
      <c r="W628" s="79">
        <f>MAX(0,(V628-Constantes!$D$14)*(1-EXP(-Constantes!$D$22)))</f>
        <v>0</v>
      </c>
      <c r="X628" s="79">
        <f t="shared" si="84"/>
        <v>66.234312206498799</v>
      </c>
      <c r="Y628" s="79">
        <f>MAX(0,(X628-Constantes!$D$13)*(1-EXP(-Constantes!$D$23)))</f>
        <v>0.22400659306192752</v>
      </c>
      <c r="Z628" s="79">
        <f t="shared" si="85"/>
        <v>0.22400659306192752</v>
      </c>
      <c r="AA628" s="79">
        <f>0.0526*T628*Observaciones!$F627^1.218</f>
        <v>0</v>
      </c>
      <c r="AB628" s="79">
        <f>AA628*Constantes!$E$29</f>
        <v>0</v>
      </c>
      <c r="AC628" s="79">
        <f t="shared" si="86"/>
        <v>0</v>
      </c>
      <c r="AD628" s="16"/>
      <c r="AE628" s="78">
        <v>622</v>
      </c>
      <c r="AF628" s="136">
        <f>ETo!$I627*((1-Constantes!$F$19)*ETo!$K627+ETo!$L627)</f>
        <v>3.8256366625052052</v>
      </c>
      <c r="AG628" s="79">
        <f>MIN(AF628*Constantes!$F$17,0.8*(AJ627+Observaciones!$F627-AH628-AI628-Constantes!$D$14))</f>
        <v>0</v>
      </c>
      <c r="AH628" s="79">
        <f>IF(Observaciones!$F627&gt;0.05*Constantes!$F$18,((Observaciones!$F627-0.05*Constantes!$F$18)^2)/(Observaciones!$F627+0.95*Constantes!$F$18),0)</f>
        <v>0</v>
      </c>
      <c r="AI628" s="79">
        <f>MAX(0,AJ627+Observaciones!$F627-AH628-Constantes!$D$13)</f>
        <v>0</v>
      </c>
      <c r="AJ628" s="79">
        <f>AJ627+Observaciones!$F627-AH628-AG628-AI628-AK627</f>
        <v>7.5</v>
      </c>
      <c r="AK628" s="79">
        <f>MAX(0,(AJ628-Constantes!$D$14)*(1-EXP(-Constantes!$D$22)))</f>
        <v>0</v>
      </c>
      <c r="AL628" s="79">
        <f t="shared" si="87"/>
        <v>66.551555358376106</v>
      </c>
      <c r="AM628" s="79">
        <f>MAX(0,(AL628-Constantes!$D$13)*(1-EXP(-Constantes!$D$23)))</f>
        <v>0.22713246539880641</v>
      </c>
      <c r="AN628" s="79">
        <f t="shared" si="88"/>
        <v>0.22713246539880641</v>
      </c>
      <c r="AO628" s="79">
        <f>0.0526*AH628*Observaciones!$F627^1.218</f>
        <v>0</v>
      </c>
      <c r="AP628" s="79">
        <f>AO628*Constantes!$F$29</f>
        <v>0</v>
      </c>
      <c r="AQ628" s="79">
        <f t="shared" si="89"/>
        <v>0</v>
      </c>
      <c r="AR628" s="16"/>
      <c r="AS628" s="78">
        <v>622</v>
      </c>
      <c r="AT628" s="79">
        <f>0.0526*Observaciones!$F627^2.218</f>
        <v>0</v>
      </c>
      <c r="AU628" s="79">
        <f>IF(Observaciones!$F627&gt;0.05*$AY$7,((Observaciones!$F627-0.05*$AY$7)^2)/(Observaciones!$F627+0.95*$AY$7),0)</f>
        <v>0</v>
      </c>
      <c r="AV628" s="79">
        <f>0.0526*AU628*Observaciones!$F627^1.218</f>
        <v>0</v>
      </c>
      <c r="AW628" s="30"/>
      <c r="AX628" s="30"/>
      <c r="AY628" s="110"/>
      <c r="AZ628" s="41"/>
    </row>
    <row r="629" spans="2:52" s="3" customFormat="1" x14ac:dyDescent="0.3">
      <c r="B629" s="40"/>
      <c r="C629" s="78">
        <v>623</v>
      </c>
      <c r="D629" s="136">
        <f>ETo!$I628*((1-Constantes!$D$19)*ETo!$K628+ETo!$L628)</f>
        <v>3.5360250144386529</v>
      </c>
      <c r="E629" s="79">
        <f>MIN(D629*Constantes!$D$17,0.8*(H628+Observaciones!$F628-F629-G629-Constantes!$D$14))</f>
        <v>0.4</v>
      </c>
      <c r="F629" s="79">
        <f>IF(Observaciones!$F628&gt;0.05*Constantes!$D$18,((Observaciones!$F628-0.05*Constantes!$D$18)^2)/(Observaciones!$F628+0.95*Constantes!$D$18),0)</f>
        <v>0</v>
      </c>
      <c r="G629" s="79">
        <f>MAX(0,H628+Observaciones!$F628-F629-Constantes!$D$13)</f>
        <v>0</v>
      </c>
      <c r="H629" s="79">
        <f>H628+Observaciones!$F628-F629-E629-G629-I628</f>
        <v>7.6</v>
      </c>
      <c r="I629" s="79">
        <f>MAX(0,(H629-Constantes!$D$14)*(1-EXP(-Constantes!$D$22)))</f>
        <v>3.406367107515428E-3</v>
      </c>
      <c r="J629" s="79">
        <f t="shared" si="81"/>
        <v>64.183807979150387</v>
      </c>
      <c r="K629" s="79">
        <f>MAX(0,(J629-Constantes!$D$13)*(1-EXP(-Constantes!$D$23)))</f>
        <v>0.20380248651780714</v>
      </c>
      <c r="L629" s="79">
        <f t="shared" si="82"/>
        <v>0.20720885362532257</v>
      </c>
      <c r="M629" s="79">
        <f>0.0526*F629*Observaciones!$F628^1.218</f>
        <v>0</v>
      </c>
      <c r="N629" s="79">
        <f>M629*Constantes!$D$29</f>
        <v>0</v>
      </c>
      <c r="O629" s="79">
        <f t="shared" si="83"/>
        <v>0</v>
      </c>
      <c r="P629" s="16"/>
      <c r="Q629" s="78">
        <v>623</v>
      </c>
      <c r="R629" s="136">
        <f>ETo!$I628*((1-Constantes!$E$19)*ETo!$K628+ETo!$L628)</f>
        <v>3.8776781542082412</v>
      </c>
      <c r="S629" s="79">
        <f>MIN(R629*Constantes!$E$17,0.8*(V628+Observaciones!$F628-T629-U629-Constantes!$D$14))</f>
        <v>0.4</v>
      </c>
      <c r="T629" s="79">
        <f>IF(Observaciones!$F628&gt;0.05*Constantes!$E$18,((Observaciones!$F628-0.05*Constantes!$E$18)^2)/(Observaciones!$F628+0.95*Constantes!$E$18),0)</f>
        <v>0</v>
      </c>
      <c r="U629" s="79">
        <f>MAX(0,V628+Observaciones!$F628-T629-Constantes!$D$13)</f>
        <v>0</v>
      </c>
      <c r="V629" s="79">
        <f>V628+Observaciones!$F628-T629-S629-U629-W628</f>
        <v>7.6</v>
      </c>
      <c r="W629" s="79">
        <f>MAX(0,(V629-Constantes!$D$14)*(1-EXP(-Constantes!$D$22)))</f>
        <v>3.406367107515428E-3</v>
      </c>
      <c r="X629" s="79">
        <f t="shared" si="84"/>
        <v>66.01030561343687</v>
      </c>
      <c r="Y629" s="79">
        <f>MAX(0,(X629-Constantes!$D$13)*(1-EXP(-Constantes!$D$23)))</f>
        <v>0.22179940274627466</v>
      </c>
      <c r="Z629" s="79">
        <f t="shared" si="85"/>
        <v>0.22520576985379009</v>
      </c>
      <c r="AA629" s="79">
        <f>0.0526*T629*Observaciones!$F628^1.218</f>
        <v>0</v>
      </c>
      <c r="AB629" s="79">
        <f>AA629*Constantes!$E$29</f>
        <v>0</v>
      </c>
      <c r="AC629" s="79">
        <f t="shared" si="86"/>
        <v>0</v>
      </c>
      <c r="AD629" s="16"/>
      <c r="AE629" s="78">
        <v>623</v>
      </c>
      <c r="AF629" s="136">
        <f>ETo!$I628*((1-Constantes!$F$19)*ETo!$K628+ETo!$L628)</f>
        <v>3.8288705628125856</v>
      </c>
      <c r="AG629" s="79">
        <f>MIN(AF629*Constantes!$F$17,0.8*(AJ628+Observaciones!$F628-AH629-AI629-Constantes!$D$14))</f>
        <v>0.4</v>
      </c>
      <c r="AH629" s="79">
        <f>IF(Observaciones!$F628&gt;0.05*Constantes!$F$18,((Observaciones!$F628-0.05*Constantes!$F$18)^2)/(Observaciones!$F628+0.95*Constantes!$F$18),0)</f>
        <v>0</v>
      </c>
      <c r="AI629" s="79">
        <f>MAX(0,AJ628+Observaciones!$F628-AH629-Constantes!$D$13)</f>
        <v>0</v>
      </c>
      <c r="AJ629" s="79">
        <f>AJ628+Observaciones!$F628-AH629-AG629-AI629-AK628</f>
        <v>7.6</v>
      </c>
      <c r="AK629" s="79">
        <f>MAX(0,(AJ629-Constantes!$D$14)*(1-EXP(-Constantes!$D$22)))</f>
        <v>3.406367107515428E-3</v>
      </c>
      <c r="AL629" s="79">
        <f t="shared" si="87"/>
        <v>66.324422892977296</v>
      </c>
      <c r="AM629" s="79">
        <f>MAX(0,(AL629-Constantes!$D$13)*(1-EXP(-Constantes!$D$23)))</f>
        <v>0.2248944751184935</v>
      </c>
      <c r="AN629" s="79">
        <f t="shared" si="88"/>
        <v>0.22830084222600894</v>
      </c>
      <c r="AO629" s="79">
        <f>0.0526*AH629*Observaciones!$F628^1.218</f>
        <v>0</v>
      </c>
      <c r="AP629" s="79">
        <f>AO629*Constantes!$F$29</f>
        <v>0</v>
      </c>
      <c r="AQ629" s="79">
        <f t="shared" si="89"/>
        <v>0</v>
      </c>
      <c r="AR629" s="16"/>
      <c r="AS629" s="78">
        <v>623</v>
      </c>
      <c r="AT629" s="79">
        <f>0.0526*Observaciones!$F628^2.218</f>
        <v>1.1305797794095535E-2</v>
      </c>
      <c r="AU629" s="79">
        <f>IF(Observaciones!$F628&gt;0.05*$AY$7,((Observaciones!$F628-0.05*$AY$7)^2)/(Observaciones!$F628+0.95*$AY$7),0)</f>
        <v>0</v>
      </c>
      <c r="AV629" s="79">
        <f>0.0526*AU629*Observaciones!$F628^1.218</f>
        <v>0</v>
      </c>
      <c r="AW629" s="30"/>
      <c r="AX629" s="30"/>
      <c r="AY629" s="110"/>
      <c r="AZ629" s="41"/>
    </row>
    <row r="630" spans="2:52" s="3" customFormat="1" x14ac:dyDescent="0.3">
      <c r="B630" s="40"/>
      <c r="C630" s="78">
        <v>624</v>
      </c>
      <c r="D630" s="136">
        <f>ETo!$I629*((1-Constantes!$D$19)*ETo!$K629+ETo!$L629)</f>
        <v>3.7155064620071214</v>
      </c>
      <c r="E630" s="79">
        <f>MIN(D630*Constantes!$D$17,0.8*(H629+Observaciones!$F629-F630-G630-Constantes!$D$14))</f>
        <v>7.9999999999999724E-2</v>
      </c>
      <c r="F630" s="79">
        <f>IF(Observaciones!$F629&gt;0.05*Constantes!$D$18,((Observaciones!$F629-0.05*Constantes!$D$18)^2)/(Observaciones!$F629+0.95*Constantes!$D$18),0)</f>
        <v>0</v>
      </c>
      <c r="G630" s="79">
        <f>MAX(0,H629+Observaciones!$F629-F630-Constantes!$D$13)</f>
        <v>0</v>
      </c>
      <c r="H630" s="79">
        <f>H629+Observaciones!$F629-F630-E630-G630-I629</f>
        <v>7.5165936328924845</v>
      </c>
      <c r="I630" s="79">
        <f>MAX(0,(H630-Constantes!$D$14)*(1-EXP(-Constantes!$D$22)))</f>
        <v>5.6524005279145486E-4</v>
      </c>
      <c r="J630" s="79">
        <f t="shared" si="81"/>
        <v>63.980005492632579</v>
      </c>
      <c r="K630" s="79">
        <f>MAX(0,(J630-Constantes!$D$13)*(1-EXP(-Constantes!$D$23)))</f>
        <v>0.20179437207617679</v>
      </c>
      <c r="L630" s="79">
        <f t="shared" si="82"/>
        <v>0.20235961212896825</v>
      </c>
      <c r="M630" s="79">
        <f>0.0526*F630*Observaciones!$F629^1.218</f>
        <v>0</v>
      </c>
      <c r="N630" s="79">
        <f>M630*Constantes!$D$29</f>
        <v>0</v>
      </c>
      <c r="O630" s="79">
        <f t="shared" si="83"/>
        <v>0</v>
      </c>
      <c r="P630" s="16"/>
      <c r="Q630" s="78">
        <v>624</v>
      </c>
      <c r="R630" s="136">
        <f>ETo!$I629*((1-Constantes!$E$19)*ETo!$K629+ETo!$L629)</f>
        <v>4.072051442531369</v>
      </c>
      <c r="S630" s="79">
        <f>MIN(R630*Constantes!$E$17,0.8*(V629+Observaciones!$F629-T630-U630-Constantes!$D$14))</f>
        <v>7.9999999999999724E-2</v>
      </c>
      <c r="T630" s="79">
        <f>IF(Observaciones!$F629&gt;0.05*Constantes!$E$18,((Observaciones!$F629-0.05*Constantes!$E$18)^2)/(Observaciones!$F629+0.95*Constantes!$E$18),0)</f>
        <v>0</v>
      </c>
      <c r="U630" s="79">
        <f>MAX(0,V629+Observaciones!$F629-T630-Constantes!$D$13)</f>
        <v>0</v>
      </c>
      <c r="V630" s="79">
        <f>V629+Observaciones!$F629-T630-S630-U630-W629</f>
        <v>7.5165936328924845</v>
      </c>
      <c r="W630" s="79">
        <f>MAX(0,(V630-Constantes!$D$14)*(1-EXP(-Constantes!$D$22)))</f>
        <v>5.6524005279145486E-4</v>
      </c>
      <c r="X630" s="79">
        <f t="shared" si="84"/>
        <v>65.788506210690599</v>
      </c>
      <c r="Y630" s="79">
        <f>MAX(0,(X630-Constantes!$D$13)*(1-EXP(-Constantes!$D$23)))</f>
        <v>0.21961396040251377</v>
      </c>
      <c r="Z630" s="79">
        <f t="shared" si="85"/>
        <v>0.22017920045530523</v>
      </c>
      <c r="AA630" s="79">
        <f>0.0526*T630*Observaciones!$F629^1.218</f>
        <v>0</v>
      </c>
      <c r="AB630" s="79">
        <f>AA630*Constantes!$E$29</f>
        <v>0</v>
      </c>
      <c r="AC630" s="79">
        <f t="shared" si="86"/>
        <v>0</v>
      </c>
      <c r="AD630" s="16"/>
      <c r="AE630" s="78">
        <v>624</v>
      </c>
      <c r="AF630" s="136">
        <f>ETo!$I629*((1-Constantes!$F$19)*ETo!$K629+ETo!$L629)</f>
        <v>4.021116445313619</v>
      </c>
      <c r="AG630" s="79">
        <f>MIN(AF630*Constantes!$F$17,0.8*(AJ629+Observaciones!$F629-AH630-AI630-Constantes!$D$14))</f>
        <v>7.9999999999999724E-2</v>
      </c>
      <c r="AH630" s="79">
        <f>IF(Observaciones!$F629&gt;0.05*Constantes!$F$18,((Observaciones!$F629-0.05*Constantes!$F$18)^2)/(Observaciones!$F629+0.95*Constantes!$F$18),0)</f>
        <v>0</v>
      </c>
      <c r="AI630" s="79">
        <f>MAX(0,AJ629+Observaciones!$F629-AH630-Constantes!$D$13)</f>
        <v>0</v>
      </c>
      <c r="AJ630" s="79">
        <f>AJ629+Observaciones!$F629-AH630-AG630-AI630-AK629</f>
        <v>7.5165936328924845</v>
      </c>
      <c r="AK630" s="79">
        <f>MAX(0,(AJ630-Constantes!$D$14)*(1-EXP(-Constantes!$D$22)))</f>
        <v>5.6524005279145486E-4</v>
      </c>
      <c r="AL630" s="79">
        <f t="shared" si="87"/>
        <v>66.099528417858807</v>
      </c>
      <c r="AM630" s="79">
        <f>MAX(0,(AL630-Constantes!$D$13)*(1-EXP(-Constantes!$D$23)))</f>
        <v>0.22267853628946035</v>
      </c>
      <c r="AN630" s="79">
        <f t="shared" si="88"/>
        <v>0.22324377634225182</v>
      </c>
      <c r="AO630" s="79">
        <f>0.0526*AH630*Observaciones!$F629^1.218</f>
        <v>0</v>
      </c>
      <c r="AP630" s="79">
        <f>AO630*Constantes!$F$29</f>
        <v>0</v>
      </c>
      <c r="AQ630" s="79">
        <f t="shared" si="89"/>
        <v>0</v>
      </c>
      <c r="AR630" s="16"/>
      <c r="AS630" s="78">
        <v>624</v>
      </c>
      <c r="AT630" s="79">
        <f>0.0526*Observaciones!$F629^2.218</f>
        <v>0</v>
      </c>
      <c r="AU630" s="79">
        <f>IF(Observaciones!$F629&gt;0.05*$AY$7,((Observaciones!$F629-0.05*$AY$7)^2)/(Observaciones!$F629+0.95*$AY$7),0)</f>
        <v>0</v>
      </c>
      <c r="AV630" s="79">
        <f>0.0526*AU630*Observaciones!$F629^1.218</f>
        <v>0</v>
      </c>
      <c r="AW630" s="30"/>
      <c r="AX630" s="30"/>
      <c r="AY630" s="110"/>
      <c r="AZ630" s="41"/>
    </row>
    <row r="631" spans="2:52" s="3" customFormat="1" x14ac:dyDescent="0.3">
      <c r="B631" s="40"/>
      <c r="C631" s="78">
        <v>625</v>
      </c>
      <c r="D631" s="136">
        <f>ETo!$I630*((1-Constantes!$D$19)*ETo!$K630+ETo!$L630)</f>
        <v>3.7345190788233142</v>
      </c>
      <c r="E631" s="79">
        <f>MIN(D631*Constantes!$D$17,0.8*(H630+Observaciones!$F630-F631-G631-Constantes!$D$14))</f>
        <v>1.3274906313987601E-2</v>
      </c>
      <c r="F631" s="79">
        <f>IF(Observaciones!$F630&gt;0.05*Constantes!$D$18,((Observaciones!$F630-0.05*Constantes!$D$18)^2)/(Observaciones!$F630+0.95*Constantes!$D$18),0)</f>
        <v>0</v>
      </c>
      <c r="G631" s="79">
        <f>MAX(0,H630+Observaciones!$F630-F631-Constantes!$D$13)</f>
        <v>0</v>
      </c>
      <c r="H631" s="79">
        <f>H630+Observaciones!$F630-F631-E631-G631-I630</f>
        <v>7.5027534865257053</v>
      </c>
      <c r="I631" s="79">
        <f>MAX(0,(H631-Constantes!$D$14)*(1-EXP(-Constantes!$D$22)))</f>
        <v>9.379385932149447E-5</v>
      </c>
      <c r="J631" s="79">
        <f t="shared" si="81"/>
        <v>63.778211120556399</v>
      </c>
      <c r="K631" s="79">
        <f>MAX(0,(J631-Constantes!$D$13)*(1-EXP(-Constantes!$D$23)))</f>
        <v>0.19980604406443539</v>
      </c>
      <c r="L631" s="79">
        <f t="shared" si="82"/>
        <v>0.19989983792375687</v>
      </c>
      <c r="M631" s="79">
        <f>0.0526*F631*Observaciones!$F630^1.218</f>
        <v>0</v>
      </c>
      <c r="N631" s="79">
        <f>M631*Constantes!$D$29</f>
        <v>0</v>
      </c>
      <c r="O631" s="79">
        <f t="shared" si="83"/>
        <v>0</v>
      </c>
      <c r="P631" s="16"/>
      <c r="Q631" s="78">
        <v>625</v>
      </c>
      <c r="R631" s="136">
        <f>ETo!$I630*((1-Constantes!$E$19)*ETo!$K630+ETo!$L630)</f>
        <v>4.0924077553649267</v>
      </c>
      <c r="S631" s="79">
        <f>MIN(R631*Constantes!$E$17,0.8*(V630+Observaciones!$F630-T631-U631-Constantes!$D$14))</f>
        <v>1.3274906313987601E-2</v>
      </c>
      <c r="T631" s="79">
        <f>IF(Observaciones!$F630&gt;0.05*Constantes!$E$18,((Observaciones!$F630-0.05*Constantes!$E$18)^2)/(Observaciones!$F630+0.95*Constantes!$E$18),0)</f>
        <v>0</v>
      </c>
      <c r="U631" s="79">
        <f>MAX(0,V630+Observaciones!$F630-T631-Constantes!$D$13)</f>
        <v>0</v>
      </c>
      <c r="V631" s="79">
        <f>V630+Observaciones!$F630-T631-S631-U631-W630</f>
        <v>7.5027534865257053</v>
      </c>
      <c r="W631" s="79">
        <f>MAX(0,(V631-Constantes!$D$14)*(1-EXP(-Constantes!$D$22)))</f>
        <v>9.379385932149447E-5</v>
      </c>
      <c r="X631" s="79">
        <f t="shared" si="84"/>
        <v>65.568892250288087</v>
      </c>
      <c r="Y631" s="79">
        <f>MAX(0,(X631-Constantes!$D$13)*(1-EXP(-Constantes!$D$23)))</f>
        <v>0.21745005174269777</v>
      </c>
      <c r="Z631" s="79">
        <f t="shared" si="85"/>
        <v>0.21754384560201925</v>
      </c>
      <c r="AA631" s="79">
        <f>0.0526*T631*Observaciones!$F630^1.218</f>
        <v>0</v>
      </c>
      <c r="AB631" s="79">
        <f>AA631*Constantes!$E$29</f>
        <v>0</v>
      </c>
      <c r="AC631" s="79">
        <f t="shared" si="86"/>
        <v>0</v>
      </c>
      <c r="AD631" s="16"/>
      <c r="AE631" s="78">
        <v>625</v>
      </c>
      <c r="AF631" s="136">
        <f>ETo!$I630*((1-Constantes!$F$19)*ETo!$K630+ETo!$L630)</f>
        <v>4.0412808015732677</v>
      </c>
      <c r="AG631" s="79">
        <f>MIN(AF631*Constantes!$F$17,0.8*(AJ630+Observaciones!$F630-AH631-AI631-Constantes!$D$14))</f>
        <v>1.3274906313987601E-2</v>
      </c>
      <c r="AH631" s="79">
        <f>IF(Observaciones!$F630&gt;0.05*Constantes!$F$18,((Observaciones!$F630-0.05*Constantes!$F$18)^2)/(Observaciones!$F630+0.95*Constantes!$F$18),0)</f>
        <v>0</v>
      </c>
      <c r="AI631" s="79">
        <f>MAX(0,AJ630+Observaciones!$F630-AH631-Constantes!$D$13)</f>
        <v>0</v>
      </c>
      <c r="AJ631" s="79">
        <f>AJ630+Observaciones!$F630-AH631-AG631-AI631-AK630</f>
        <v>7.5027534865257053</v>
      </c>
      <c r="AK631" s="79">
        <f>MAX(0,(AJ631-Constantes!$D$14)*(1-EXP(-Constantes!$D$22)))</f>
        <v>9.379385932149447E-5</v>
      </c>
      <c r="AL631" s="79">
        <f t="shared" si="87"/>
        <v>65.876849881569342</v>
      </c>
      <c r="AM631" s="79">
        <f>MAX(0,(AL631-Constantes!$D$13)*(1-EXP(-Constantes!$D$23)))</f>
        <v>0.22048443163350506</v>
      </c>
      <c r="AN631" s="79">
        <f t="shared" si="88"/>
        <v>0.22057822549282655</v>
      </c>
      <c r="AO631" s="79">
        <f>0.0526*AH631*Observaciones!$F630^1.218</f>
        <v>0</v>
      </c>
      <c r="AP631" s="79">
        <f>AO631*Constantes!$F$29</f>
        <v>0</v>
      </c>
      <c r="AQ631" s="79">
        <f t="shared" si="89"/>
        <v>0</v>
      </c>
      <c r="AR631" s="16"/>
      <c r="AS631" s="78">
        <v>625</v>
      </c>
      <c r="AT631" s="79">
        <f>0.0526*Observaciones!$F630^2.218</f>
        <v>0</v>
      </c>
      <c r="AU631" s="79">
        <f>IF(Observaciones!$F630&gt;0.05*$AY$7,((Observaciones!$F630-0.05*$AY$7)^2)/(Observaciones!$F630+0.95*$AY$7),0)</f>
        <v>0</v>
      </c>
      <c r="AV631" s="79">
        <f>0.0526*AU631*Observaciones!$F630^1.218</f>
        <v>0</v>
      </c>
      <c r="AW631" s="30"/>
      <c r="AX631" s="30"/>
      <c r="AY631" s="110"/>
      <c r="AZ631" s="41"/>
    </row>
    <row r="632" spans="2:52" s="3" customFormat="1" x14ac:dyDescent="0.3">
      <c r="B632" s="40"/>
      <c r="C632" s="78">
        <v>626</v>
      </c>
      <c r="D632" s="136">
        <f>ETo!$I631*((1-Constantes!$D$19)*ETo!$K631+ETo!$L631)</f>
        <v>3.6978944072475461</v>
      </c>
      <c r="E632" s="79">
        <f>MIN(D632*Constantes!$D$17,0.8*(H631+Observaciones!$F631-F632-G632-Constantes!$D$14))</f>
        <v>2.2027892205642276E-3</v>
      </c>
      <c r="F632" s="79">
        <f>IF(Observaciones!$F631&gt;0.05*Constantes!$D$18,((Observaciones!$F631-0.05*Constantes!$D$18)^2)/(Observaciones!$F631+0.95*Constantes!$D$18),0)</f>
        <v>0</v>
      </c>
      <c r="G632" s="79">
        <f>MAX(0,H631+Observaciones!$F631-F632-Constantes!$D$13)</f>
        <v>0</v>
      </c>
      <c r="H632" s="79">
        <f>H631+Observaciones!$F631-F632-E632-G632-I631</f>
        <v>7.5004569034458202</v>
      </c>
      <c r="I632" s="79">
        <f>MAX(0,(H632-Constantes!$D$14)*(1-EXP(-Constantes!$D$22)))</f>
        <v>1.5563808691522801E-5</v>
      </c>
      <c r="J632" s="79">
        <f t="shared" si="81"/>
        <v>63.578405076491961</v>
      </c>
      <c r="K632" s="79">
        <f>MAX(0,(J632-Constantes!$D$13)*(1-EXP(-Constantes!$D$23)))</f>
        <v>0.19783730752217651</v>
      </c>
      <c r="L632" s="79">
        <f t="shared" si="82"/>
        <v>0.19785287133086804</v>
      </c>
      <c r="M632" s="79">
        <f>0.0526*F632*Observaciones!$F631^1.218</f>
        <v>0</v>
      </c>
      <c r="N632" s="79">
        <f>M632*Constantes!$D$29</f>
        <v>0</v>
      </c>
      <c r="O632" s="79">
        <f t="shared" si="83"/>
        <v>0</v>
      </c>
      <c r="P632" s="16"/>
      <c r="Q632" s="78">
        <v>626</v>
      </c>
      <c r="R632" s="136">
        <f>ETo!$I631*((1-Constantes!$E$19)*ETo!$K631+ETo!$L631)</f>
        <v>4.0525515247273711</v>
      </c>
      <c r="S632" s="79">
        <f>MIN(R632*Constantes!$E$17,0.8*(V631+Observaciones!$F631-T632-U632-Constantes!$D$14))</f>
        <v>2.2027892205642276E-3</v>
      </c>
      <c r="T632" s="79">
        <f>IF(Observaciones!$F631&gt;0.05*Constantes!$E$18,((Observaciones!$F631-0.05*Constantes!$E$18)^2)/(Observaciones!$F631+0.95*Constantes!$E$18),0)</f>
        <v>0</v>
      </c>
      <c r="U632" s="79">
        <f>MAX(0,V631+Observaciones!$F631-T632-Constantes!$D$13)</f>
        <v>0</v>
      </c>
      <c r="V632" s="79">
        <f>V631+Observaciones!$F631-T632-S632-U632-W631</f>
        <v>7.5004569034458202</v>
      </c>
      <c r="W632" s="79">
        <f>MAX(0,(V632-Constantes!$D$14)*(1-EXP(-Constantes!$D$22)))</f>
        <v>1.5563808691522801E-5</v>
      </c>
      <c r="X632" s="79">
        <f t="shared" si="84"/>
        <v>65.351442198545385</v>
      </c>
      <c r="Y632" s="79">
        <f>MAX(0,(X632-Constantes!$D$13)*(1-EXP(-Constantes!$D$23)))</f>
        <v>0.21530746459030975</v>
      </c>
      <c r="Z632" s="79">
        <f t="shared" si="85"/>
        <v>0.21532302839900128</v>
      </c>
      <c r="AA632" s="79">
        <f>0.0526*T632*Observaciones!$F631^1.218</f>
        <v>0</v>
      </c>
      <c r="AB632" s="79">
        <f>AA632*Constantes!$E$29</f>
        <v>0</v>
      </c>
      <c r="AC632" s="79">
        <f t="shared" si="86"/>
        <v>0</v>
      </c>
      <c r="AD632" s="16"/>
      <c r="AE632" s="78">
        <v>626</v>
      </c>
      <c r="AF632" s="136">
        <f>ETo!$I631*((1-Constantes!$F$19)*ETo!$K631+ETo!$L631)</f>
        <v>4.0018862222302536</v>
      </c>
      <c r="AG632" s="79">
        <f>MIN(AF632*Constantes!$F$17,0.8*(AJ631+Observaciones!$F631-AH632-AI632-Constantes!$D$14))</f>
        <v>2.2027892205642276E-3</v>
      </c>
      <c r="AH632" s="79">
        <f>IF(Observaciones!$F631&gt;0.05*Constantes!$F$18,((Observaciones!$F631-0.05*Constantes!$F$18)^2)/(Observaciones!$F631+0.95*Constantes!$F$18),0)</f>
        <v>0</v>
      </c>
      <c r="AI632" s="79">
        <f>MAX(0,AJ631+Observaciones!$F631-AH632-Constantes!$D$13)</f>
        <v>0</v>
      </c>
      <c r="AJ632" s="79">
        <f>AJ631+Observaciones!$F631-AH632-AG632-AI632-AK631</f>
        <v>7.5004569034458202</v>
      </c>
      <c r="AK632" s="79">
        <f>MAX(0,(AJ632-Constantes!$D$14)*(1-EXP(-Constantes!$D$22)))</f>
        <v>1.5563808691522801E-5</v>
      </c>
      <c r="AL632" s="79">
        <f t="shared" si="87"/>
        <v>65.656365449935834</v>
      </c>
      <c r="AM632" s="79">
        <f>MAX(0,(AL632-Constantes!$D$13)*(1-EXP(-Constantes!$D$23)))</f>
        <v>0.21831194601331996</v>
      </c>
      <c r="AN632" s="79">
        <f t="shared" si="88"/>
        <v>0.21832750982201149</v>
      </c>
      <c r="AO632" s="79">
        <f>0.0526*AH632*Observaciones!$F631^1.218</f>
        <v>0</v>
      </c>
      <c r="AP632" s="79">
        <f>AO632*Constantes!$F$29</f>
        <v>0</v>
      </c>
      <c r="AQ632" s="79">
        <f t="shared" si="89"/>
        <v>0</v>
      </c>
      <c r="AR632" s="16"/>
      <c r="AS632" s="78">
        <v>626</v>
      </c>
      <c r="AT632" s="79">
        <f>0.0526*Observaciones!$F631^2.218</f>
        <v>0</v>
      </c>
      <c r="AU632" s="79">
        <f>IF(Observaciones!$F631&gt;0.05*$AY$7,((Observaciones!$F631-0.05*$AY$7)^2)/(Observaciones!$F631+0.95*$AY$7),0)</f>
        <v>0</v>
      </c>
      <c r="AV632" s="79">
        <f>0.0526*AU632*Observaciones!$F631^1.218</f>
        <v>0</v>
      </c>
      <c r="AW632" s="30"/>
      <c r="AX632" s="30"/>
      <c r="AY632" s="110"/>
      <c r="AZ632" s="41"/>
    </row>
    <row r="633" spans="2:52" s="3" customFormat="1" x14ac:dyDescent="0.3">
      <c r="B633" s="40"/>
      <c r="C633" s="78">
        <v>627</v>
      </c>
      <c r="D633" s="136">
        <f>ETo!$I632*((1-Constantes!$D$19)*ETo!$K632+ETo!$L632)</f>
        <v>3.8077815004375721</v>
      </c>
      <c r="E633" s="79">
        <f>MIN(D633*Constantes!$D$17,0.8*(H632+Observaciones!$F632-F633-G633-Constantes!$D$14))</f>
        <v>3.6552275665613365E-4</v>
      </c>
      <c r="F633" s="79">
        <f>IF(Observaciones!$F632&gt;0.05*Constantes!$D$18,((Observaciones!$F632-0.05*Constantes!$D$18)^2)/(Observaciones!$F632+0.95*Constantes!$D$18),0)</f>
        <v>0</v>
      </c>
      <c r="G633" s="79">
        <f>MAX(0,H632+Observaciones!$F632-F633-Constantes!$D$13)</f>
        <v>0</v>
      </c>
      <c r="H633" s="79">
        <f>H632+Observaciones!$F632-F633-E633-G633-I632</f>
        <v>7.5000758168804724</v>
      </c>
      <c r="I633" s="79">
        <f>MAX(0,(H633-Constantes!$D$14)*(1-EXP(-Constantes!$D$22)))</f>
        <v>2.5826012783569315E-6</v>
      </c>
      <c r="J633" s="79">
        <f t="shared" si="81"/>
        <v>63.380567768969783</v>
      </c>
      <c r="K633" s="79">
        <f>MAX(0,(J633-Constantes!$D$13)*(1-EXP(-Constantes!$D$23)))</f>
        <v>0.19588796940998504</v>
      </c>
      <c r="L633" s="79">
        <f t="shared" si="82"/>
        <v>0.1958905520112634</v>
      </c>
      <c r="M633" s="79">
        <f>0.0526*F633*Observaciones!$F632^1.218</f>
        <v>0</v>
      </c>
      <c r="N633" s="79">
        <f>M633*Constantes!$D$29</f>
        <v>0</v>
      </c>
      <c r="O633" s="79">
        <f t="shared" si="83"/>
        <v>0</v>
      </c>
      <c r="P633" s="16"/>
      <c r="Q633" s="78">
        <v>627</v>
      </c>
      <c r="R633" s="136">
        <f>ETo!$I632*((1-Constantes!$E$19)*ETo!$K632+ETo!$L632)</f>
        <v>4.1712069018210061</v>
      </c>
      <c r="S633" s="79">
        <f>MIN(R633*Constantes!$E$17,0.8*(V632+Observaciones!$F632-T633-U633-Constantes!$D$14))</f>
        <v>3.6552275665613365E-4</v>
      </c>
      <c r="T633" s="79">
        <f>IF(Observaciones!$F632&gt;0.05*Constantes!$E$18,((Observaciones!$F632-0.05*Constantes!$E$18)^2)/(Observaciones!$F632+0.95*Constantes!$E$18),0)</f>
        <v>0</v>
      </c>
      <c r="U633" s="79">
        <f>MAX(0,V632+Observaciones!$F632-T633-Constantes!$D$13)</f>
        <v>0</v>
      </c>
      <c r="V633" s="79">
        <f>V632+Observaciones!$F632-T633-S633-U633-W632</f>
        <v>7.5000758168804724</v>
      </c>
      <c r="W633" s="79">
        <f>MAX(0,(V633-Constantes!$D$14)*(1-EXP(-Constantes!$D$22)))</f>
        <v>2.5826012783569315E-6</v>
      </c>
      <c r="X633" s="79">
        <f t="shared" si="84"/>
        <v>65.136134733955075</v>
      </c>
      <c r="Y633" s="79">
        <f>MAX(0,(X633-Constantes!$D$13)*(1-EXP(-Constantes!$D$23)))</f>
        <v>0.21318598885945872</v>
      </c>
      <c r="Z633" s="79">
        <f t="shared" si="85"/>
        <v>0.21318857146073708</v>
      </c>
      <c r="AA633" s="79">
        <f>0.0526*T633*Observaciones!$F632^1.218</f>
        <v>0</v>
      </c>
      <c r="AB633" s="79">
        <f>AA633*Constantes!$E$29</f>
        <v>0</v>
      </c>
      <c r="AC633" s="79">
        <f t="shared" si="86"/>
        <v>0</v>
      </c>
      <c r="AD633" s="16"/>
      <c r="AE633" s="78">
        <v>627</v>
      </c>
      <c r="AF633" s="136">
        <f>ETo!$I632*((1-Constantes!$F$19)*ETo!$K632+ETo!$L632)</f>
        <v>4.1192889873376579</v>
      </c>
      <c r="AG633" s="79">
        <f>MIN(AF633*Constantes!$F$17,0.8*(AJ632+Observaciones!$F632-AH633-AI633-Constantes!$D$14))</f>
        <v>3.6552275665613365E-4</v>
      </c>
      <c r="AH633" s="79">
        <f>IF(Observaciones!$F632&gt;0.05*Constantes!$F$18,((Observaciones!$F632-0.05*Constantes!$F$18)^2)/(Observaciones!$F632+0.95*Constantes!$F$18),0)</f>
        <v>0</v>
      </c>
      <c r="AI633" s="79">
        <f>MAX(0,AJ632+Observaciones!$F632-AH633-Constantes!$D$13)</f>
        <v>0</v>
      </c>
      <c r="AJ633" s="79">
        <f>AJ632+Observaciones!$F632-AH633-AG633-AI633-AK632</f>
        <v>7.5000758168804724</v>
      </c>
      <c r="AK633" s="79">
        <f>MAX(0,(AJ633-Constantes!$D$14)*(1-EXP(-Constantes!$D$22)))</f>
        <v>2.5826012783569315E-6</v>
      </c>
      <c r="AL633" s="79">
        <f t="shared" si="87"/>
        <v>65.438053503922518</v>
      </c>
      <c r="AM633" s="79">
        <f>MAX(0,(AL633-Constantes!$D$13)*(1-EXP(-Constantes!$D$23)))</f>
        <v>0.21616086641139634</v>
      </c>
      <c r="AN633" s="79">
        <f t="shared" si="88"/>
        <v>0.2161634490126747</v>
      </c>
      <c r="AO633" s="79">
        <f>0.0526*AH633*Observaciones!$F632^1.218</f>
        <v>0</v>
      </c>
      <c r="AP633" s="79">
        <f>AO633*Constantes!$F$29</f>
        <v>0</v>
      </c>
      <c r="AQ633" s="79">
        <f t="shared" si="89"/>
        <v>0</v>
      </c>
      <c r="AR633" s="16"/>
      <c r="AS633" s="78">
        <v>627</v>
      </c>
      <c r="AT633" s="79">
        <f>0.0526*Observaciones!$F632^2.218</f>
        <v>0</v>
      </c>
      <c r="AU633" s="79">
        <f>IF(Observaciones!$F632&gt;0.05*$AY$7,((Observaciones!$F632-0.05*$AY$7)^2)/(Observaciones!$F632+0.95*$AY$7),0)</f>
        <v>0</v>
      </c>
      <c r="AV633" s="79">
        <f>0.0526*AU633*Observaciones!$F632^1.218</f>
        <v>0</v>
      </c>
      <c r="AW633" s="30"/>
      <c r="AX633" s="30"/>
      <c r="AY633" s="110"/>
      <c r="AZ633" s="41"/>
    </row>
    <row r="634" spans="2:52" s="3" customFormat="1" x14ac:dyDescent="0.3">
      <c r="B634" s="40"/>
      <c r="C634" s="78">
        <v>628</v>
      </c>
      <c r="D634" s="136">
        <f>ETo!$I633*((1-Constantes!$D$19)*ETo!$K633+ETo!$L633)</f>
        <v>3.8983954499910753</v>
      </c>
      <c r="E634" s="79">
        <f>MIN(D634*Constantes!$D$17,0.8*(H633+Observaciones!$F633-F634-G634-Constantes!$D$14))</f>
        <v>6.0653504377938819E-5</v>
      </c>
      <c r="F634" s="79">
        <f>IF(Observaciones!$F633&gt;0.05*Constantes!$D$18,((Observaciones!$F633-0.05*Constantes!$D$18)^2)/(Observaciones!$F633+0.95*Constantes!$D$18),0)</f>
        <v>0</v>
      </c>
      <c r="G634" s="79">
        <f>MAX(0,H633+Observaciones!$F633-F634-Constantes!$D$13)</f>
        <v>0</v>
      </c>
      <c r="H634" s="79">
        <f>H633+Observaciones!$F633-F634-E634-G634-I633</f>
        <v>7.5000125807748157</v>
      </c>
      <c r="I634" s="79">
        <f>MAX(0,(H634-Constantes!$D$14)*(1-EXP(-Constantes!$D$22)))</f>
        <v>4.2854737519245003E-7</v>
      </c>
      <c r="J634" s="79">
        <f t="shared" si="81"/>
        <v>63.184679799559795</v>
      </c>
      <c r="K634" s="79">
        <f>MAX(0,(J634-Constantes!$D$13)*(1-EXP(-Constantes!$D$23)))</f>
        <v>0.19395783859050914</v>
      </c>
      <c r="L634" s="79">
        <f t="shared" si="82"/>
        <v>0.19395826713788433</v>
      </c>
      <c r="M634" s="79">
        <f>0.0526*F634*Observaciones!$F633^1.218</f>
        <v>0</v>
      </c>
      <c r="N634" s="79">
        <f>M634*Constantes!$D$29</f>
        <v>0</v>
      </c>
      <c r="O634" s="79">
        <f t="shared" si="83"/>
        <v>0</v>
      </c>
      <c r="P634" s="16"/>
      <c r="Q634" s="78">
        <v>628</v>
      </c>
      <c r="R634" s="136">
        <f>ETo!$I633*((1-Constantes!$E$19)*ETo!$K633+ETo!$L633)</f>
        <v>4.2688083823270437</v>
      </c>
      <c r="S634" s="79">
        <f>MIN(R634*Constantes!$E$17,0.8*(V633+Observaciones!$F633-T634-U634-Constantes!$D$14))</f>
        <v>6.0653504377938819E-5</v>
      </c>
      <c r="T634" s="79">
        <f>IF(Observaciones!$F633&gt;0.05*Constantes!$E$18,((Observaciones!$F633-0.05*Constantes!$E$18)^2)/(Observaciones!$F633+0.95*Constantes!$E$18),0)</f>
        <v>0</v>
      </c>
      <c r="U634" s="79">
        <f>MAX(0,V633+Observaciones!$F633-T634-Constantes!$D$13)</f>
        <v>0</v>
      </c>
      <c r="V634" s="79">
        <f>V633+Observaciones!$F633-T634-S634-U634-W633</f>
        <v>7.5000125807748157</v>
      </c>
      <c r="W634" s="79">
        <f>MAX(0,(V634-Constantes!$D$14)*(1-EXP(-Constantes!$D$22)))</f>
        <v>4.2854737519245003E-7</v>
      </c>
      <c r="X634" s="79">
        <f t="shared" si="84"/>
        <v>64.92294874509561</v>
      </c>
      <c r="Y634" s="79">
        <f>MAX(0,(X634-Constantes!$D$13)*(1-EXP(-Constantes!$D$23)))</f>
        <v>0.2110854165342799</v>
      </c>
      <c r="Z634" s="79">
        <f t="shared" si="85"/>
        <v>0.21108584508165509</v>
      </c>
      <c r="AA634" s="79">
        <f>0.0526*T634*Observaciones!$F633^1.218</f>
        <v>0</v>
      </c>
      <c r="AB634" s="79">
        <f>AA634*Constantes!$E$29</f>
        <v>0</v>
      </c>
      <c r="AC634" s="79">
        <f t="shared" si="86"/>
        <v>0</v>
      </c>
      <c r="AD634" s="16"/>
      <c r="AE634" s="78">
        <v>628</v>
      </c>
      <c r="AF634" s="136">
        <f>ETo!$I633*((1-Constantes!$F$19)*ETo!$K633+ETo!$L633)</f>
        <v>4.2158922491361901</v>
      </c>
      <c r="AG634" s="79">
        <f>MIN(AF634*Constantes!$F$17,0.8*(AJ633+Observaciones!$F633-AH634-AI634-Constantes!$D$14))</f>
        <v>6.0653504377938819E-5</v>
      </c>
      <c r="AH634" s="79">
        <f>IF(Observaciones!$F633&gt;0.05*Constantes!$F$18,((Observaciones!$F633-0.05*Constantes!$F$18)^2)/(Observaciones!$F633+0.95*Constantes!$F$18),0)</f>
        <v>0</v>
      </c>
      <c r="AI634" s="79">
        <f>MAX(0,AJ633+Observaciones!$F633-AH634-Constantes!$D$13)</f>
        <v>0</v>
      </c>
      <c r="AJ634" s="79">
        <f>AJ633+Observaciones!$F633-AH634-AG634-AI634-AK633</f>
        <v>7.5000125807748157</v>
      </c>
      <c r="AK634" s="79">
        <f>MAX(0,(AJ634-Constantes!$D$14)*(1-EXP(-Constantes!$D$22)))</f>
        <v>4.2854737519245003E-7</v>
      </c>
      <c r="AL634" s="79">
        <f t="shared" si="87"/>
        <v>65.221892637511118</v>
      </c>
      <c r="AM634" s="79">
        <f>MAX(0,(AL634-Constantes!$D$13)*(1-EXP(-Constantes!$D$23)))</f>
        <v>0.21403098190913766</v>
      </c>
      <c r="AN634" s="79">
        <f t="shared" si="88"/>
        <v>0.21403141045651286</v>
      </c>
      <c r="AO634" s="79">
        <f>0.0526*AH634*Observaciones!$F633^1.218</f>
        <v>0</v>
      </c>
      <c r="AP634" s="79">
        <f>AO634*Constantes!$F$29</f>
        <v>0</v>
      </c>
      <c r="AQ634" s="79">
        <f t="shared" si="89"/>
        <v>0</v>
      </c>
      <c r="AR634" s="16"/>
      <c r="AS634" s="78">
        <v>628</v>
      </c>
      <c r="AT634" s="79">
        <f>0.0526*Observaciones!$F633^2.218</f>
        <v>0</v>
      </c>
      <c r="AU634" s="79">
        <f>IF(Observaciones!$F633&gt;0.05*$AY$7,((Observaciones!$F633-0.05*$AY$7)^2)/(Observaciones!$F633+0.95*$AY$7),0)</f>
        <v>0</v>
      </c>
      <c r="AV634" s="79">
        <f>0.0526*AU634*Observaciones!$F633^1.218</f>
        <v>0</v>
      </c>
      <c r="AW634" s="30"/>
      <c r="AX634" s="30"/>
      <c r="AY634" s="110"/>
      <c r="AZ634" s="41"/>
    </row>
    <row r="635" spans="2:52" s="3" customFormat="1" x14ac:dyDescent="0.3">
      <c r="B635" s="40"/>
      <c r="C635" s="78">
        <v>629</v>
      </c>
      <c r="D635" s="136">
        <f>ETo!$I634*((1-Constantes!$D$19)*ETo!$K634+ETo!$L634)</f>
        <v>3.824573588625944</v>
      </c>
      <c r="E635" s="79">
        <f>MIN(D635*Constantes!$D$17,0.8*(H634+Observaciones!$F634-F635-G635-Constantes!$D$14))</f>
        <v>1.006461985255669E-5</v>
      </c>
      <c r="F635" s="79">
        <f>IF(Observaciones!$F634&gt;0.05*Constantes!$D$18,((Observaciones!$F634-0.05*Constantes!$D$18)^2)/(Observaciones!$F634+0.95*Constantes!$D$18),0)</f>
        <v>0</v>
      </c>
      <c r="G635" s="79">
        <f>MAX(0,H634+Observaciones!$F634-F635-Constantes!$D$13)</f>
        <v>0</v>
      </c>
      <c r="H635" s="79">
        <f>H634+Observaciones!$F634-F635-E635-G635-I634</f>
        <v>7.5000020876075881</v>
      </c>
      <c r="I635" s="79">
        <f>MAX(0,(H635-Constantes!$D$14)*(1-EXP(-Constantes!$D$22)))</f>
        <v>7.1111578216071183E-8</v>
      </c>
      <c r="J635" s="79">
        <f t="shared" si="81"/>
        <v>62.990721960969289</v>
      </c>
      <c r="K635" s="79">
        <f>MAX(0,(J635-Constantes!$D$13)*(1-EXP(-Constantes!$D$23)))</f>
        <v>0.19204672580971893</v>
      </c>
      <c r="L635" s="79">
        <f t="shared" si="82"/>
        <v>0.19204679692129714</v>
      </c>
      <c r="M635" s="79">
        <f>0.0526*F635*Observaciones!$F634^1.218</f>
        <v>0</v>
      </c>
      <c r="N635" s="79">
        <f>M635*Constantes!$D$29</f>
        <v>0</v>
      </c>
      <c r="O635" s="79">
        <f t="shared" si="83"/>
        <v>0</v>
      </c>
      <c r="P635" s="16"/>
      <c r="Q635" s="78">
        <v>629</v>
      </c>
      <c r="R635" s="136">
        <f>ETo!$I634*((1-Constantes!$E$19)*ETo!$K634+ETo!$L634)</f>
        <v>4.1889878791217496</v>
      </c>
      <c r="S635" s="79">
        <f>MIN(R635*Constantes!$E$17,0.8*(V634+Observaciones!$F634-T635-U635-Constantes!$D$14))</f>
        <v>1.006461985255669E-5</v>
      </c>
      <c r="T635" s="79">
        <f>IF(Observaciones!$F634&gt;0.05*Constantes!$E$18,((Observaciones!$F634-0.05*Constantes!$E$18)^2)/(Observaciones!$F634+0.95*Constantes!$E$18),0)</f>
        <v>0</v>
      </c>
      <c r="U635" s="79">
        <f>MAX(0,V634+Observaciones!$F634-T635-Constantes!$D$13)</f>
        <v>0</v>
      </c>
      <c r="V635" s="79">
        <f>V634+Observaciones!$F634-T635-S635-U635-W634</f>
        <v>7.5000020876075881</v>
      </c>
      <c r="W635" s="79">
        <f>MAX(0,(V635-Constantes!$D$14)*(1-EXP(-Constantes!$D$22)))</f>
        <v>7.1111578216071183E-8</v>
      </c>
      <c r="X635" s="79">
        <f t="shared" si="84"/>
        <v>64.711863328561336</v>
      </c>
      <c r="Y635" s="79">
        <f>MAX(0,(X635-Constantes!$D$13)*(1-EXP(-Constantes!$D$23)))</f>
        <v>0.20900554164853852</v>
      </c>
      <c r="Z635" s="79">
        <f t="shared" si="85"/>
        <v>0.20900561276011673</v>
      </c>
      <c r="AA635" s="79">
        <f>0.0526*T635*Observaciones!$F634^1.218</f>
        <v>0</v>
      </c>
      <c r="AB635" s="79">
        <f>AA635*Constantes!$E$29</f>
        <v>0</v>
      </c>
      <c r="AC635" s="79">
        <f t="shared" si="86"/>
        <v>0</v>
      </c>
      <c r="AD635" s="16"/>
      <c r="AE635" s="78">
        <v>629</v>
      </c>
      <c r="AF635" s="136">
        <f>ETo!$I634*((1-Constantes!$F$19)*ETo!$K634+ETo!$L634)</f>
        <v>4.1369286947652064</v>
      </c>
      <c r="AG635" s="79">
        <f>MIN(AF635*Constantes!$F$17,0.8*(AJ634+Observaciones!$F634-AH635-AI635-Constantes!$D$14))</f>
        <v>1.006461985255669E-5</v>
      </c>
      <c r="AH635" s="79">
        <f>IF(Observaciones!$F634&gt;0.05*Constantes!$F$18,((Observaciones!$F634-0.05*Constantes!$F$18)^2)/(Observaciones!$F634+0.95*Constantes!$F$18),0)</f>
        <v>0</v>
      </c>
      <c r="AI635" s="79">
        <f>MAX(0,AJ634+Observaciones!$F634-AH635-Constantes!$D$13)</f>
        <v>0</v>
      </c>
      <c r="AJ635" s="79">
        <f>AJ634+Observaciones!$F634-AH635-AG635-AI635-AK634</f>
        <v>7.5000020876075881</v>
      </c>
      <c r="AK635" s="79">
        <f>MAX(0,(AJ635-Constantes!$D$14)*(1-EXP(-Constantes!$D$22)))</f>
        <v>7.1111578216071183E-8</v>
      </c>
      <c r="AL635" s="79">
        <f t="shared" si="87"/>
        <v>65.007861655601985</v>
      </c>
      <c r="AM635" s="79">
        <f>MAX(0,(AL635-Constantes!$D$13)*(1-EXP(-Constantes!$D$23)))</f>
        <v>0.21192208366617879</v>
      </c>
      <c r="AN635" s="79">
        <f t="shared" si="88"/>
        <v>0.211922154777757</v>
      </c>
      <c r="AO635" s="79">
        <f>0.0526*AH635*Observaciones!$F634^1.218</f>
        <v>0</v>
      </c>
      <c r="AP635" s="79">
        <f>AO635*Constantes!$F$29</f>
        <v>0</v>
      </c>
      <c r="AQ635" s="79">
        <f t="shared" si="89"/>
        <v>0</v>
      </c>
      <c r="AR635" s="16"/>
      <c r="AS635" s="78">
        <v>629</v>
      </c>
      <c r="AT635" s="79">
        <f>0.0526*Observaciones!$F634^2.218</f>
        <v>0</v>
      </c>
      <c r="AU635" s="79">
        <f>IF(Observaciones!$F634&gt;0.05*$AY$7,((Observaciones!$F634-0.05*$AY$7)^2)/(Observaciones!$F634+0.95*$AY$7),0)</f>
        <v>0</v>
      </c>
      <c r="AV635" s="79">
        <f>0.0526*AU635*Observaciones!$F634^1.218</f>
        <v>0</v>
      </c>
      <c r="AW635" s="30"/>
      <c r="AX635" s="30"/>
      <c r="AY635" s="110"/>
      <c r="AZ635" s="41"/>
    </row>
    <row r="636" spans="2:52" s="3" customFormat="1" x14ac:dyDescent="0.3">
      <c r="B636" s="40"/>
      <c r="C636" s="78">
        <v>630</v>
      </c>
      <c r="D636" s="136">
        <f>ETo!$I635*((1-Constantes!$D$19)*ETo!$K635+ETo!$L635)</f>
        <v>3.7623045317738479</v>
      </c>
      <c r="E636" s="79">
        <f>MIN(D636*Constantes!$D$17,0.8*(H635+Observaciones!$F635-F636-G636-Constantes!$D$14))</f>
        <v>1.6700860705043397E-6</v>
      </c>
      <c r="F636" s="79">
        <f>IF(Observaciones!$F635&gt;0.05*Constantes!$D$18,((Observaciones!$F635-0.05*Constantes!$D$18)^2)/(Observaciones!$F635+0.95*Constantes!$D$18),0)</f>
        <v>0</v>
      </c>
      <c r="G636" s="79">
        <f>MAX(0,H635+Observaciones!$F635-F636-Constantes!$D$13)</f>
        <v>0</v>
      </c>
      <c r="H636" s="79">
        <f>H635+Observaciones!$F635-F636-E636-G636-I635</f>
        <v>7.5000003464099398</v>
      </c>
      <c r="I636" s="79">
        <f>MAX(0,(H636-Constantes!$D$14)*(1-EXP(-Constantes!$D$22)))</f>
        <v>1.1799994248018552E-8</v>
      </c>
      <c r="J636" s="79">
        <f t="shared" si="81"/>
        <v>62.798675235159571</v>
      </c>
      <c r="K636" s="79">
        <f>MAX(0,(J636-Constantes!$D$13)*(1-EXP(-Constantes!$D$23)))</f>
        <v>0.19015444367834944</v>
      </c>
      <c r="L636" s="79">
        <f t="shared" si="82"/>
        <v>0.1901544554783437</v>
      </c>
      <c r="M636" s="79">
        <f>0.0526*F636*Observaciones!$F635^1.218</f>
        <v>0</v>
      </c>
      <c r="N636" s="79">
        <f>M636*Constantes!$D$29</f>
        <v>0</v>
      </c>
      <c r="O636" s="79">
        <f t="shared" si="83"/>
        <v>0</v>
      </c>
      <c r="P636" s="16"/>
      <c r="Q636" s="78">
        <v>630</v>
      </c>
      <c r="R636" s="136">
        <f>ETo!$I635*((1-Constantes!$E$19)*ETo!$K635+ETo!$L635)</f>
        <v>4.1214488396924427</v>
      </c>
      <c r="S636" s="79">
        <f>MIN(R636*Constantes!$E$17,0.8*(V635+Observaciones!$F635-T636-U636-Constantes!$D$14))</f>
        <v>1.6700860705043397E-6</v>
      </c>
      <c r="T636" s="79">
        <f>IF(Observaciones!$F635&gt;0.05*Constantes!$E$18,((Observaciones!$F635-0.05*Constantes!$E$18)^2)/(Observaciones!$F635+0.95*Constantes!$E$18),0)</f>
        <v>0</v>
      </c>
      <c r="U636" s="79">
        <f>MAX(0,V635+Observaciones!$F635-T636-Constantes!$D$13)</f>
        <v>0</v>
      </c>
      <c r="V636" s="79">
        <f>V635+Observaciones!$F635-T636-S636-U636-W635</f>
        <v>7.5000003464099398</v>
      </c>
      <c r="W636" s="79">
        <f>MAX(0,(V636-Constantes!$D$14)*(1-EXP(-Constantes!$D$22)))</f>
        <v>1.1799994248018552E-8</v>
      </c>
      <c r="X636" s="79">
        <f t="shared" si="84"/>
        <v>64.502857786912799</v>
      </c>
      <c r="Y636" s="79">
        <f>MAX(0,(X636-Constantes!$D$13)*(1-EXP(-Constantes!$D$23)))</f>
        <v>0.20694616026543389</v>
      </c>
      <c r="Z636" s="79">
        <f t="shared" si="85"/>
        <v>0.20694617206542815</v>
      </c>
      <c r="AA636" s="79">
        <f>0.0526*T636*Observaciones!$F635^1.218</f>
        <v>0</v>
      </c>
      <c r="AB636" s="79">
        <f>AA636*Constantes!$E$29</f>
        <v>0</v>
      </c>
      <c r="AC636" s="79">
        <f t="shared" si="86"/>
        <v>0</v>
      </c>
      <c r="AD636" s="16"/>
      <c r="AE636" s="78">
        <v>630</v>
      </c>
      <c r="AF636" s="136">
        <f>ETo!$I635*((1-Constantes!$F$19)*ETo!$K635+ETo!$L635)</f>
        <v>4.070142509989787</v>
      </c>
      <c r="AG636" s="79">
        <f>MIN(AF636*Constantes!$F$17,0.8*(AJ635+Observaciones!$F635-AH636-AI636-Constantes!$D$14))</f>
        <v>1.6700860705043397E-6</v>
      </c>
      <c r="AH636" s="79">
        <f>IF(Observaciones!$F635&gt;0.05*Constantes!$F$18,((Observaciones!$F635-0.05*Constantes!$F$18)^2)/(Observaciones!$F635+0.95*Constantes!$F$18),0)</f>
        <v>0</v>
      </c>
      <c r="AI636" s="79">
        <f>MAX(0,AJ635+Observaciones!$F635-AH636-Constantes!$D$13)</f>
        <v>0</v>
      </c>
      <c r="AJ636" s="79">
        <f>AJ635+Observaciones!$F635-AH636-AG636-AI636-AK635</f>
        <v>7.5000003464099398</v>
      </c>
      <c r="AK636" s="79">
        <f>MAX(0,(AJ636-Constantes!$D$14)*(1-EXP(-Constantes!$D$22)))</f>
        <v>1.1799994248018552E-8</v>
      </c>
      <c r="AL636" s="79">
        <f t="shared" si="87"/>
        <v>64.795939571935804</v>
      </c>
      <c r="AM636" s="79">
        <f>MAX(0,(AL636-Constantes!$D$13)*(1-EXP(-Constantes!$D$23)))</f>
        <v>0.20983396489990816</v>
      </c>
      <c r="AN636" s="79">
        <f t="shared" si="88"/>
        <v>0.20983397669990242</v>
      </c>
      <c r="AO636" s="79">
        <f>0.0526*AH636*Observaciones!$F635^1.218</f>
        <v>0</v>
      </c>
      <c r="AP636" s="79">
        <f>AO636*Constantes!$F$29</f>
        <v>0</v>
      </c>
      <c r="AQ636" s="79">
        <f t="shared" si="89"/>
        <v>0</v>
      </c>
      <c r="AR636" s="16"/>
      <c r="AS636" s="78">
        <v>630</v>
      </c>
      <c r="AT636" s="79">
        <f>0.0526*Observaciones!$F635^2.218</f>
        <v>0</v>
      </c>
      <c r="AU636" s="79">
        <f>IF(Observaciones!$F635&gt;0.05*$AY$7,((Observaciones!$F635-0.05*$AY$7)^2)/(Observaciones!$F635+0.95*$AY$7),0)</f>
        <v>0</v>
      </c>
      <c r="AV636" s="79">
        <f>0.0526*AU636*Observaciones!$F635^1.218</f>
        <v>0</v>
      </c>
      <c r="AW636" s="30"/>
      <c r="AX636" s="30"/>
      <c r="AY636" s="110"/>
      <c r="AZ636" s="41"/>
    </row>
    <row r="637" spans="2:52" s="3" customFormat="1" x14ac:dyDescent="0.3">
      <c r="B637" s="40"/>
      <c r="C637" s="78">
        <v>631</v>
      </c>
      <c r="D637" s="136">
        <f>ETo!$I636*((1-Constantes!$D$19)*ETo!$K636+ETo!$L636)</f>
        <v>3.6674025191106687</v>
      </c>
      <c r="E637" s="79">
        <f>MIN(D637*Constantes!$D$17,0.8*(H636+Observaciones!$F636-F637-G637-Constantes!$D$14))</f>
        <v>2.7712795187539995E-7</v>
      </c>
      <c r="F637" s="79">
        <f>IF(Observaciones!$F636&gt;0.05*Constantes!$D$18,((Observaciones!$F636-0.05*Constantes!$D$18)^2)/(Observaciones!$F636+0.95*Constantes!$D$18),0)</f>
        <v>0</v>
      </c>
      <c r="G637" s="79">
        <f>MAX(0,H636+Observaciones!$F636-F637-Constantes!$D$13)</f>
        <v>0</v>
      </c>
      <c r="H637" s="79">
        <f>H636+Observaciones!$F636-F637-E637-G637-I636</f>
        <v>7.5000000574819943</v>
      </c>
      <c r="I637" s="79">
        <f>MAX(0,(H637-Constantes!$D$14)*(1-EXP(-Constantes!$D$22)))</f>
        <v>1.9580477457471514E-9</v>
      </c>
      <c r="J637" s="79">
        <f t="shared" si="81"/>
        <v>62.608520791481219</v>
      </c>
      <c r="K637" s="79">
        <f>MAX(0,(J637-Constantes!$D$13)*(1-EXP(-Constantes!$D$23)))</f>
        <v>0.18828080665352678</v>
      </c>
      <c r="L637" s="79">
        <f t="shared" si="82"/>
        <v>0.18828080861157453</v>
      </c>
      <c r="M637" s="79">
        <f>0.0526*F637*Observaciones!$F636^1.218</f>
        <v>0</v>
      </c>
      <c r="N637" s="79">
        <f>M637*Constantes!$D$29</f>
        <v>0</v>
      </c>
      <c r="O637" s="79">
        <f t="shared" si="83"/>
        <v>0</v>
      </c>
      <c r="P637" s="16"/>
      <c r="Q637" s="78">
        <v>631</v>
      </c>
      <c r="R637" s="136">
        <f>ETo!$I636*((1-Constantes!$E$19)*ETo!$K636+ETo!$L636)</f>
        <v>4.0183296039766336</v>
      </c>
      <c r="S637" s="79">
        <f>MIN(R637*Constantes!$E$17,0.8*(V636+Observaciones!$F636-T637-U637-Constantes!$D$14))</f>
        <v>2.7712795187539995E-7</v>
      </c>
      <c r="T637" s="79">
        <f>IF(Observaciones!$F636&gt;0.05*Constantes!$E$18,((Observaciones!$F636-0.05*Constantes!$E$18)^2)/(Observaciones!$F636+0.95*Constantes!$E$18),0)</f>
        <v>0</v>
      </c>
      <c r="U637" s="79">
        <f>MAX(0,V636+Observaciones!$F636-T637-Constantes!$D$13)</f>
        <v>0</v>
      </c>
      <c r="V637" s="79">
        <f>V636+Observaciones!$F636-T637-S637-U637-W636</f>
        <v>7.5000000574819943</v>
      </c>
      <c r="W637" s="79">
        <f>MAX(0,(V637-Constantes!$D$14)*(1-EXP(-Constantes!$D$22)))</f>
        <v>1.9580477457471514E-9</v>
      </c>
      <c r="X637" s="79">
        <f t="shared" si="84"/>
        <v>64.295911626647367</v>
      </c>
      <c r="Y637" s="79">
        <f>MAX(0,(X637-Constantes!$D$13)*(1-EXP(-Constantes!$D$23)))</f>
        <v>0.20490707045760345</v>
      </c>
      <c r="Z637" s="79">
        <f t="shared" si="85"/>
        <v>0.2049070724156512</v>
      </c>
      <c r="AA637" s="79">
        <f>0.0526*T637*Observaciones!$F636^1.218</f>
        <v>0</v>
      </c>
      <c r="AB637" s="79">
        <f>AA637*Constantes!$E$29</f>
        <v>0</v>
      </c>
      <c r="AC637" s="79">
        <f t="shared" si="86"/>
        <v>0</v>
      </c>
      <c r="AD637" s="16"/>
      <c r="AE637" s="78">
        <v>631</v>
      </c>
      <c r="AF637" s="136">
        <f>ETo!$I636*((1-Constantes!$F$19)*ETo!$K636+ETo!$L636)</f>
        <v>3.9681971632814959</v>
      </c>
      <c r="AG637" s="79">
        <f>MIN(AF637*Constantes!$F$17,0.8*(AJ636+Observaciones!$F636-AH637-AI637-Constantes!$D$14))</f>
        <v>2.7712795187539995E-7</v>
      </c>
      <c r="AH637" s="79">
        <f>IF(Observaciones!$F636&gt;0.05*Constantes!$F$18,((Observaciones!$F636-0.05*Constantes!$F$18)^2)/(Observaciones!$F636+0.95*Constantes!$F$18),0)</f>
        <v>0</v>
      </c>
      <c r="AI637" s="79">
        <f>MAX(0,AJ636+Observaciones!$F636-AH637-Constantes!$D$13)</f>
        <v>0</v>
      </c>
      <c r="AJ637" s="79">
        <f>AJ636+Observaciones!$F636-AH637-AG637-AI637-AK636</f>
        <v>7.5000000574819943</v>
      </c>
      <c r="AK637" s="79">
        <f>MAX(0,(AJ637-Constantes!$D$14)*(1-EXP(-Constantes!$D$22)))</f>
        <v>1.9580477457471514E-9</v>
      </c>
      <c r="AL637" s="79">
        <f t="shared" si="87"/>
        <v>64.58610560703589</v>
      </c>
      <c r="AM637" s="79">
        <f>MAX(0,(AL637-Constantes!$D$13)*(1-EXP(-Constantes!$D$23)))</f>
        <v>0.20776642086519267</v>
      </c>
      <c r="AN637" s="79">
        <f t="shared" si="88"/>
        <v>0.20776642282324043</v>
      </c>
      <c r="AO637" s="79">
        <f>0.0526*AH637*Observaciones!$F636^1.218</f>
        <v>0</v>
      </c>
      <c r="AP637" s="79">
        <f>AO637*Constantes!$F$29</f>
        <v>0</v>
      </c>
      <c r="AQ637" s="79">
        <f t="shared" si="89"/>
        <v>0</v>
      </c>
      <c r="AR637" s="16"/>
      <c r="AS637" s="78">
        <v>631</v>
      </c>
      <c r="AT637" s="79">
        <f>0.0526*Observaciones!$F636^2.218</f>
        <v>0</v>
      </c>
      <c r="AU637" s="79">
        <f>IF(Observaciones!$F636&gt;0.05*$AY$7,((Observaciones!$F636-0.05*$AY$7)^2)/(Observaciones!$F636+0.95*$AY$7),0)</f>
        <v>0</v>
      </c>
      <c r="AV637" s="79">
        <f>0.0526*AU637*Observaciones!$F636^1.218</f>
        <v>0</v>
      </c>
      <c r="AW637" s="30"/>
      <c r="AX637" s="30"/>
      <c r="AY637" s="110"/>
      <c r="AZ637" s="41"/>
    </row>
    <row r="638" spans="2:52" s="3" customFormat="1" x14ac:dyDescent="0.3">
      <c r="B638" s="40"/>
      <c r="C638" s="78">
        <v>632</v>
      </c>
      <c r="D638" s="136">
        <f>ETo!$I637*((1-Constantes!$D$19)*ETo!$K637+ETo!$L637)</f>
        <v>3.7326699525377594</v>
      </c>
      <c r="E638" s="79">
        <f>MIN(D638*Constantes!$D$17,0.8*(H637+Observaciones!$F637-F638-G638-Constantes!$D$14))</f>
        <v>1.6000000459855954</v>
      </c>
      <c r="F638" s="79">
        <f>IF(Observaciones!$F637&gt;0.05*Constantes!$D$18,((Observaciones!$F637-0.05*Constantes!$D$18)^2)/(Observaciones!$F637+0.95*Constantes!$D$18),0)</f>
        <v>0</v>
      </c>
      <c r="G638" s="79">
        <f>MAX(0,H637+Observaciones!$F637-F638-Constantes!$D$13)</f>
        <v>0</v>
      </c>
      <c r="H638" s="79">
        <f>H637+Observaciones!$F637-F638-E638-G638-I637</f>
        <v>7.9000000095383509</v>
      </c>
      <c r="I638" s="79">
        <f>MAX(0,(H638-Constantes!$D$14)*(1-EXP(-Constantes!$D$22)))</f>
        <v>1.3625468754973008E-2</v>
      </c>
      <c r="J638" s="79">
        <f t="shared" si="81"/>
        <v>62.420239984827695</v>
      </c>
      <c r="K638" s="79">
        <f>MAX(0,(J638-Constantes!$D$13)*(1-EXP(-Constantes!$D$23)))</f>
        <v>0.18642563102057533</v>
      </c>
      <c r="L638" s="79">
        <f t="shared" si="82"/>
        <v>0.20005109977554833</v>
      </c>
      <c r="M638" s="79">
        <f>0.0526*F638*Observaciones!$F637^1.218</f>
        <v>0</v>
      </c>
      <c r="N638" s="79">
        <f>M638*Constantes!$D$29</f>
        <v>0</v>
      </c>
      <c r="O638" s="79">
        <f t="shared" si="83"/>
        <v>0</v>
      </c>
      <c r="P638" s="16"/>
      <c r="Q638" s="78">
        <v>632</v>
      </c>
      <c r="R638" s="136">
        <f>ETo!$I637*((1-Constantes!$E$19)*ETo!$K637+ETo!$L637)</f>
        <v>4.0889227809297584</v>
      </c>
      <c r="S638" s="79">
        <f>MIN(R638*Constantes!$E$17,0.8*(V637+Observaciones!$F637-T638-U638-Constantes!$D$14))</f>
        <v>1.6000000459855954</v>
      </c>
      <c r="T638" s="79">
        <f>IF(Observaciones!$F637&gt;0.05*Constantes!$E$18,((Observaciones!$F637-0.05*Constantes!$E$18)^2)/(Observaciones!$F637+0.95*Constantes!$E$18),0)</f>
        <v>0</v>
      </c>
      <c r="U638" s="79">
        <f>MAX(0,V637+Observaciones!$F637-T638-Constantes!$D$13)</f>
        <v>0</v>
      </c>
      <c r="V638" s="79">
        <f>V637+Observaciones!$F637-T638-S638-U638-W637</f>
        <v>7.9000000095383509</v>
      </c>
      <c r="W638" s="79">
        <f>MAX(0,(V638-Constantes!$D$14)*(1-EXP(-Constantes!$D$22)))</f>
        <v>1.3625468754973008E-2</v>
      </c>
      <c r="X638" s="79">
        <f t="shared" si="84"/>
        <v>64.091004556189759</v>
      </c>
      <c r="Y638" s="79">
        <f>MAX(0,(X638-Constantes!$D$13)*(1-EXP(-Constantes!$D$23)))</f>
        <v>0.20288807228732283</v>
      </c>
      <c r="Z638" s="79">
        <f t="shared" si="85"/>
        <v>0.21651354104229584</v>
      </c>
      <c r="AA638" s="79">
        <f>0.0526*T638*Observaciones!$F637^1.218</f>
        <v>0</v>
      </c>
      <c r="AB638" s="79">
        <f>AA638*Constantes!$E$29</f>
        <v>0</v>
      </c>
      <c r="AC638" s="79">
        <f t="shared" si="86"/>
        <v>0</v>
      </c>
      <c r="AD638" s="16"/>
      <c r="AE638" s="78">
        <v>632</v>
      </c>
      <c r="AF638" s="136">
        <f>ETo!$I637*((1-Constantes!$F$19)*ETo!$K637+ETo!$L637)</f>
        <v>4.0380295197309009</v>
      </c>
      <c r="AG638" s="79">
        <f>MIN(AF638*Constantes!$F$17,0.8*(AJ637+Observaciones!$F637-AH638-AI638-Constantes!$D$14))</f>
        <v>1.6000000459855954</v>
      </c>
      <c r="AH638" s="79">
        <f>IF(Observaciones!$F637&gt;0.05*Constantes!$F$18,((Observaciones!$F637-0.05*Constantes!$F$18)^2)/(Observaciones!$F637+0.95*Constantes!$F$18),0)</f>
        <v>0</v>
      </c>
      <c r="AI638" s="79">
        <f>MAX(0,AJ637+Observaciones!$F637-AH638-Constantes!$D$13)</f>
        <v>0</v>
      </c>
      <c r="AJ638" s="79">
        <f>AJ637+Observaciones!$F637-AH638-AG638-AI638-AK637</f>
        <v>7.9000000095383509</v>
      </c>
      <c r="AK638" s="79">
        <f>MAX(0,(AJ638-Constantes!$D$14)*(1-EXP(-Constantes!$D$22)))</f>
        <v>1.3625468754973008E-2</v>
      </c>
      <c r="AL638" s="79">
        <f t="shared" si="87"/>
        <v>64.378339186170692</v>
      </c>
      <c r="AM638" s="79">
        <f>MAX(0,(AL638-Constantes!$D$13)*(1-EXP(-Constantes!$D$23)))</f>
        <v>0.20571924883430187</v>
      </c>
      <c r="AN638" s="79">
        <f t="shared" si="88"/>
        <v>0.21934471758927487</v>
      </c>
      <c r="AO638" s="79">
        <f>0.0526*AH638*Observaciones!$F637^1.218</f>
        <v>0</v>
      </c>
      <c r="AP638" s="79">
        <f>AO638*Constantes!$F$29</f>
        <v>0</v>
      </c>
      <c r="AQ638" s="79">
        <f t="shared" si="89"/>
        <v>0</v>
      </c>
      <c r="AR638" s="16"/>
      <c r="AS638" s="78">
        <v>632</v>
      </c>
      <c r="AT638" s="79">
        <f>0.0526*Observaciones!$F637^2.218</f>
        <v>0.24472045674166781</v>
      </c>
      <c r="AU638" s="79">
        <f>IF(Observaciones!$F637&gt;0.05*$AY$7,((Observaciones!$F637-0.05*$AY$7)^2)/(Observaciones!$F637+0.95*$AY$7),0)</f>
        <v>2.0605192437462322E-3</v>
      </c>
      <c r="AV638" s="79">
        <f>0.0526*AU638*Observaciones!$F637^1.218</f>
        <v>2.5212560522728692E-4</v>
      </c>
      <c r="AW638" s="30"/>
      <c r="AX638" s="30"/>
      <c r="AY638" s="110"/>
      <c r="AZ638" s="41"/>
    </row>
    <row r="639" spans="2:52" s="3" customFormat="1" x14ac:dyDescent="0.3">
      <c r="B639" s="40"/>
      <c r="C639" s="78">
        <v>633</v>
      </c>
      <c r="D639" s="136">
        <f>ETo!$I638*((1-Constantes!$D$19)*ETo!$K638+ETo!$L638)</f>
        <v>3.7414813575275216</v>
      </c>
      <c r="E639" s="79">
        <f>MIN(D639*Constantes!$D$17,0.8*(H638+Observaciones!$F638-F639-G639-Constantes!$D$14))</f>
        <v>1.8746266009070855</v>
      </c>
      <c r="F639" s="79">
        <f>IF(Observaciones!$F638&gt;0.05*Constantes!$D$18,((Observaciones!$F638-0.05*Constantes!$D$18)^2)/(Observaciones!$F638+0.95*Constantes!$D$18),0)</f>
        <v>1.9186229140417583E-2</v>
      </c>
      <c r="G639" s="79">
        <f>MAX(0,H638+Observaciones!$F638-F639-Constantes!$D$13)</f>
        <v>0</v>
      </c>
      <c r="H639" s="79">
        <f>H638+Observaciones!$F638-F639-E639-G639-I638</f>
        <v>10.492561710735874</v>
      </c>
      <c r="I639" s="79">
        <f>MAX(0,(H639-Constantes!$D$14)*(1-EXP(-Constantes!$D$22)))</f>
        <v>0.10193763778660817</v>
      </c>
      <c r="J639" s="79">
        <f t="shared" si="81"/>
        <v>62.233814353807119</v>
      </c>
      <c r="K639" s="79">
        <f>MAX(0,(J639-Constantes!$D$13)*(1-EXP(-Constantes!$D$23)))</f>
        <v>0.18458873487500371</v>
      </c>
      <c r="L639" s="79">
        <f t="shared" si="82"/>
        <v>0.30571260180202947</v>
      </c>
      <c r="M639" s="79">
        <f>0.0526*F639*Observaciones!$F638^1.218</f>
        <v>6.3035937008090546E-3</v>
      </c>
      <c r="N639" s="79">
        <f>M639*Constantes!$D$29</f>
        <v>9.3551645705700659E-5</v>
      </c>
      <c r="O639" s="79">
        <f t="shared" si="83"/>
        <v>30.601174159736459</v>
      </c>
      <c r="P639" s="16"/>
      <c r="Q639" s="78">
        <v>633</v>
      </c>
      <c r="R639" s="136">
        <f>ETo!$I638*((1-Constantes!$E$19)*ETo!$K638+ETo!$L638)</f>
        <v>4.0982650378405987</v>
      </c>
      <c r="S639" s="79">
        <f>MIN(R639*Constantes!$E$17,0.8*(V638+Observaciones!$F638-T639-U639-Constantes!$D$14))</f>
        <v>2.3619595637943012</v>
      </c>
      <c r="T639" s="79">
        <f>IF(Observaciones!$F638&gt;0.05*Constantes!$E$18,((Observaciones!$F638-0.05*Constantes!$E$18)^2)/(Observaciones!$F638+0.95*Constantes!$E$18),0)</f>
        <v>0</v>
      </c>
      <c r="U639" s="79">
        <f>MAX(0,V638+Observaciones!$F638-T639-Constantes!$D$13)</f>
        <v>0</v>
      </c>
      <c r="V639" s="79">
        <f>V638+Observaciones!$F638-T639-S639-U639-W638</f>
        <v>10.024414976989076</v>
      </c>
      <c r="W639" s="79">
        <f>MAX(0,(V639-Constantes!$D$14)*(1-EXP(-Constantes!$D$22)))</f>
        <v>8.5990841433349369E-2</v>
      </c>
      <c r="X639" s="79">
        <f t="shared" si="84"/>
        <v>63.888116483902436</v>
      </c>
      <c r="Y639" s="79">
        <f>MAX(0,(X639-Constantes!$D$13)*(1-EXP(-Constantes!$D$23)))</f>
        <v>0.20088896778690196</v>
      </c>
      <c r="Z639" s="79">
        <f t="shared" si="85"/>
        <v>0.28687980922025136</v>
      </c>
      <c r="AA639" s="79">
        <f>0.0526*T639*Observaciones!$F638^1.218</f>
        <v>0</v>
      </c>
      <c r="AB639" s="79">
        <f>AA639*Constantes!$E$29</f>
        <v>0</v>
      </c>
      <c r="AC639" s="79">
        <f t="shared" si="86"/>
        <v>0</v>
      </c>
      <c r="AD639" s="16"/>
      <c r="AE639" s="78">
        <v>633</v>
      </c>
      <c r="AF639" s="136">
        <f>ETo!$I638*((1-Constantes!$F$19)*ETo!$K638+ETo!$L638)</f>
        <v>4.047295940653016</v>
      </c>
      <c r="AG639" s="79">
        <f>MIN(AF639*Constantes!$F$17,0.8*(AJ638+Observaciones!$F638-AH639-AI639-Constantes!$D$14))</f>
        <v>2.1748873381667098</v>
      </c>
      <c r="AH639" s="79">
        <f>IF(Observaciones!$F638&gt;0.05*Constantes!$F$18,((Observaciones!$F638-0.05*Constantes!$F$18)^2)/(Observaciones!$F638+0.95*Constantes!$F$18),0)</f>
        <v>0</v>
      </c>
      <c r="AI639" s="79">
        <f>MAX(0,AJ638+Observaciones!$F638-AH639-Constantes!$D$13)</f>
        <v>0</v>
      </c>
      <c r="AJ639" s="79">
        <f>AJ638+Observaciones!$F638-AH639-AG639-AI639-AK638</f>
        <v>10.211487202616667</v>
      </c>
      <c r="AK639" s="79">
        <f>MAX(0,(AJ639-Constantes!$D$14)*(1-EXP(-Constantes!$D$22)))</f>
        <v>9.2363208194424659E-2</v>
      </c>
      <c r="AL639" s="79">
        <f t="shared" si="87"/>
        <v>64.172619937336393</v>
      </c>
      <c r="AM639" s="79">
        <f>MAX(0,(AL639-Constantes!$D$13)*(1-EXP(-Constantes!$D$23)))</f>
        <v>0.2036922480770299</v>
      </c>
      <c r="AN639" s="79">
        <f t="shared" si="88"/>
        <v>0.29605545627145458</v>
      </c>
      <c r="AO639" s="79">
        <f>0.0526*AH639*Observaciones!$F638^1.218</f>
        <v>0</v>
      </c>
      <c r="AP639" s="79">
        <f>AO639*Constantes!$F$29</f>
        <v>0</v>
      </c>
      <c r="AQ639" s="79">
        <f t="shared" si="89"/>
        <v>0</v>
      </c>
      <c r="AR639" s="16"/>
      <c r="AS639" s="78">
        <v>633</v>
      </c>
      <c r="AT639" s="79">
        <f>0.0526*Observaciones!$F638^2.218</f>
        <v>1.4784651765617014</v>
      </c>
      <c r="AU639" s="79">
        <f>IF(Observaciones!$F638&gt;0.05*$AY$7,((Observaciones!$F638-0.05*$AY$7)^2)/(Observaciones!$F638+0.95*$AY$7),0)</f>
        <v>0.20486361979252987</v>
      </c>
      <c r="AV639" s="79">
        <f>0.0526*AU639*Observaciones!$F638^1.218</f>
        <v>6.7307495068362658E-2</v>
      </c>
      <c r="AW639" s="30"/>
      <c r="AX639" s="30"/>
      <c r="AY639" s="110"/>
      <c r="AZ639" s="41"/>
    </row>
    <row r="640" spans="2:52" s="3" customFormat="1" x14ac:dyDescent="0.3">
      <c r="B640" s="40"/>
      <c r="C640" s="78">
        <v>634</v>
      </c>
      <c r="D640" s="136">
        <f>ETo!$I639*((1-Constantes!$D$19)*ETo!$K639+ETo!$L639)</f>
        <v>3.7216656455925676</v>
      </c>
      <c r="E640" s="79">
        <f>MIN(D640*Constantes!$D$17,0.8*(H639+Observaciones!$F639-F640-G640-Constantes!$D$14))</f>
        <v>1.8646981642373586</v>
      </c>
      <c r="F640" s="79">
        <f>IF(Observaciones!$F639&gt;0.05*Constantes!$D$18,((Observaciones!$F639-0.05*Constantes!$D$18)^2)/(Observaciones!$F639+0.95*Constantes!$D$18),0)</f>
        <v>0</v>
      </c>
      <c r="G640" s="79">
        <f>MAX(0,H639+Observaciones!$F639-F640-Constantes!$D$13)</f>
        <v>0</v>
      </c>
      <c r="H640" s="79">
        <f>H639+Observaciones!$F639-F640-E640-G640-I639</f>
        <v>8.5259259087119066</v>
      </c>
      <c r="I640" s="79">
        <f>MAX(0,(H640-Constantes!$D$14)*(1-EXP(-Constantes!$D$22)))</f>
        <v>3.4946802701841265E-2</v>
      </c>
      <c r="J640" s="79">
        <f t="shared" si="81"/>
        <v>62.049225618932113</v>
      </c>
      <c r="K640" s="79">
        <f>MAX(0,(J640-Constantes!$D$13)*(1-EXP(-Constantes!$D$23)))</f>
        <v>0.18276993810466899</v>
      </c>
      <c r="L640" s="79">
        <f t="shared" si="82"/>
        <v>0.21771674080651027</v>
      </c>
      <c r="M640" s="79">
        <f>0.0526*F640*Observaciones!$F639^1.218</f>
        <v>0</v>
      </c>
      <c r="N640" s="79">
        <f>M640*Constantes!$D$29</f>
        <v>0</v>
      </c>
      <c r="O640" s="79">
        <f t="shared" si="83"/>
        <v>0</v>
      </c>
      <c r="P640" s="16"/>
      <c r="Q640" s="78">
        <v>634</v>
      </c>
      <c r="R640" s="136">
        <f>ETo!$I639*((1-Constantes!$E$19)*ETo!$K639+ETo!$L639)</f>
        <v>4.0765570179584385</v>
      </c>
      <c r="S640" s="79">
        <f>MIN(R640*Constantes!$E$17,0.8*(V639+Observaciones!$F639-T640-U640-Constantes!$D$14))</f>
        <v>2.0195319815912613</v>
      </c>
      <c r="T640" s="79">
        <f>IF(Observaciones!$F639&gt;0.05*Constantes!$E$18,((Observaciones!$F639-0.05*Constantes!$E$18)^2)/(Observaciones!$F639+0.95*Constantes!$E$18),0)</f>
        <v>0</v>
      </c>
      <c r="U640" s="79">
        <f>MAX(0,V639+Observaciones!$F639-T640-Constantes!$D$13)</f>
        <v>0</v>
      </c>
      <c r="V640" s="79">
        <f>V639+Observaciones!$F639-T640-S640-U640-W639</f>
        <v>7.9188921539644648</v>
      </c>
      <c r="W640" s="79">
        <f>MAX(0,(V640-Constantes!$D$14)*(1-EXP(-Constantes!$D$22)))</f>
        <v>1.4269004548608463E-2</v>
      </c>
      <c r="X640" s="79">
        <f t="shared" si="84"/>
        <v>63.687227516115534</v>
      </c>
      <c r="Y640" s="79">
        <f>MAX(0,(X640-Constantes!$D$13)*(1-EXP(-Constantes!$D$23)))</f>
        <v>0.19890956093927331</v>
      </c>
      <c r="Z640" s="79">
        <f t="shared" si="85"/>
        <v>0.21317856548788178</v>
      </c>
      <c r="AA640" s="79">
        <f>0.0526*T640*Observaciones!$F639^1.218</f>
        <v>0</v>
      </c>
      <c r="AB640" s="79">
        <f>AA640*Constantes!$E$29</f>
        <v>0</v>
      </c>
      <c r="AC640" s="79">
        <f t="shared" si="86"/>
        <v>0</v>
      </c>
      <c r="AD640" s="16"/>
      <c r="AE640" s="78">
        <v>634</v>
      </c>
      <c r="AF640" s="136">
        <f>ETo!$I639*((1-Constantes!$F$19)*ETo!$K639+ETo!$L639)</f>
        <v>4.0258582504775999</v>
      </c>
      <c r="AG640" s="79">
        <f>MIN(AF640*Constantes!$F$17,0.8*(AJ639+Observaciones!$F639-AH640-AI640-Constantes!$D$14))</f>
        <v>2.1633674094029804</v>
      </c>
      <c r="AH640" s="79">
        <f>IF(Observaciones!$F639&gt;0.05*Constantes!$F$18,((Observaciones!$F639-0.05*Constantes!$F$18)^2)/(Observaciones!$F639+0.95*Constantes!$F$18),0)</f>
        <v>0</v>
      </c>
      <c r="AI640" s="79">
        <f>MAX(0,AJ639+Observaciones!$F639-AH640-Constantes!$D$13)</f>
        <v>0</v>
      </c>
      <c r="AJ640" s="79">
        <f>AJ639+Observaciones!$F639-AH640-AG640-AI640-AK639</f>
        <v>7.9557565850192615</v>
      </c>
      <c r="AK640" s="79">
        <f>MAX(0,(AJ640-Constantes!$D$14)*(1-EXP(-Constantes!$D$22)))</f>
        <v>1.5524742402431766E-2</v>
      </c>
      <c r="AL640" s="79">
        <f t="shared" si="87"/>
        <v>63.96892768925936</v>
      </c>
      <c r="AM640" s="79">
        <f>MAX(0,(AL640-Constantes!$D$13)*(1-EXP(-Constantes!$D$23)))</f>
        <v>0.20168521984101326</v>
      </c>
      <c r="AN640" s="79">
        <f t="shared" si="88"/>
        <v>0.21720996224344502</v>
      </c>
      <c r="AO640" s="79">
        <f>0.0526*AH640*Observaciones!$F639^1.218</f>
        <v>0</v>
      </c>
      <c r="AP640" s="79">
        <f>AO640*Constantes!$F$29</f>
        <v>0</v>
      </c>
      <c r="AQ640" s="79">
        <f t="shared" si="89"/>
        <v>0</v>
      </c>
      <c r="AR640" s="16"/>
      <c r="AS640" s="78">
        <v>634</v>
      </c>
      <c r="AT640" s="79">
        <f>0.0526*Observaciones!$F639^2.218</f>
        <v>0</v>
      </c>
      <c r="AU640" s="79">
        <f>IF(Observaciones!$F639&gt;0.05*$AY$7,((Observaciones!$F639-0.05*$AY$7)^2)/(Observaciones!$F639+0.95*$AY$7),0)</f>
        <v>0</v>
      </c>
      <c r="AV640" s="79">
        <f>0.0526*AU640*Observaciones!$F639^1.218</f>
        <v>0</v>
      </c>
      <c r="AW640" s="30"/>
      <c r="AX640" s="30"/>
      <c r="AY640" s="110"/>
      <c r="AZ640" s="41"/>
    </row>
    <row r="641" spans="2:52" s="3" customFormat="1" x14ac:dyDescent="0.3">
      <c r="B641" s="40"/>
      <c r="C641" s="78">
        <v>635</v>
      </c>
      <c r="D641" s="136">
        <f>ETo!$I640*((1-Constantes!$D$19)*ETo!$K640+ETo!$L640)</f>
        <v>3.6770749955868851</v>
      </c>
      <c r="E641" s="79">
        <f>MIN(D641*Constantes!$D$17,0.8*(H640+Observaciones!$F640-F641-G641-Constantes!$D$14))</f>
        <v>0.82074072696952527</v>
      </c>
      <c r="F641" s="79">
        <f>IF(Observaciones!$F640&gt;0.05*Constantes!$D$18,((Observaciones!$F640-0.05*Constantes!$D$18)^2)/(Observaciones!$F640+0.95*Constantes!$D$18),0)</f>
        <v>0</v>
      </c>
      <c r="G641" s="79">
        <f>MAX(0,H640+Observaciones!$F640-F641-Constantes!$D$13)</f>
        <v>0</v>
      </c>
      <c r="H641" s="79">
        <f>H640+Observaciones!$F640-F641-E641-G641-I640</f>
        <v>7.6702383790405397</v>
      </c>
      <c r="I641" s="79">
        <f>MAX(0,(H641-Constantes!$D$14)*(1-EXP(-Constantes!$D$22)))</f>
        <v>5.7989441480044042E-3</v>
      </c>
      <c r="J641" s="79">
        <f t="shared" si="81"/>
        <v>61.866455680827443</v>
      </c>
      <c r="K641" s="79">
        <f>MAX(0,(J641-Constantes!$D$13)*(1-EXP(-Constantes!$D$23)))</f>
        <v>0.18096906237211602</v>
      </c>
      <c r="L641" s="79">
        <f t="shared" si="82"/>
        <v>0.18676800652012043</v>
      </c>
      <c r="M641" s="79">
        <f>0.0526*F641*Observaciones!$F640^1.218</f>
        <v>0</v>
      </c>
      <c r="N641" s="79">
        <f>M641*Constantes!$D$29</f>
        <v>0</v>
      </c>
      <c r="O641" s="79">
        <f t="shared" si="83"/>
        <v>0</v>
      </c>
      <c r="P641" s="16"/>
      <c r="Q641" s="78">
        <v>635</v>
      </c>
      <c r="R641" s="136">
        <f>ETo!$I640*((1-Constantes!$E$19)*ETo!$K640+ETo!$L640)</f>
        <v>4.0279126066771829</v>
      </c>
      <c r="S641" s="79">
        <f>MIN(R641*Constantes!$E$17,0.8*(V640+Observaciones!$F640-T641-U641-Constantes!$D$14))</f>
        <v>0.33511372317157184</v>
      </c>
      <c r="T641" s="79">
        <f>IF(Observaciones!$F640&gt;0.05*Constantes!$E$18,((Observaciones!$F640-0.05*Constantes!$E$18)^2)/(Observaciones!$F640+0.95*Constantes!$E$18),0)</f>
        <v>0</v>
      </c>
      <c r="U641" s="79">
        <f>MAX(0,V640+Observaciones!$F640-T641-Constantes!$D$13)</f>
        <v>0</v>
      </c>
      <c r="V641" s="79">
        <f>V640+Observaciones!$F640-T641-S641-U641-W640</f>
        <v>7.5695094262442844</v>
      </c>
      <c r="W641" s="79">
        <f>MAX(0,(V641-Constantes!$D$14)*(1-EXP(-Constantes!$D$22)))</f>
        <v>2.3677462322080072E-3</v>
      </c>
      <c r="X641" s="79">
        <f t="shared" si="84"/>
        <v>63.488317955176264</v>
      </c>
      <c r="Y641" s="79">
        <f>MAX(0,(X641-Constantes!$D$13)*(1-EXP(-Constantes!$D$23)))</f>
        <v>0.19694965765877237</v>
      </c>
      <c r="Z641" s="79">
        <f t="shared" si="85"/>
        <v>0.19931740389098038</v>
      </c>
      <c r="AA641" s="79">
        <f>0.0526*T641*Observaciones!$F640^1.218</f>
        <v>0</v>
      </c>
      <c r="AB641" s="79">
        <f>AA641*Constantes!$E$29</f>
        <v>0</v>
      </c>
      <c r="AC641" s="79">
        <f t="shared" si="86"/>
        <v>0</v>
      </c>
      <c r="AD641" s="16"/>
      <c r="AE641" s="78">
        <v>635</v>
      </c>
      <c r="AF641" s="136">
        <f>ETo!$I640*((1-Constantes!$F$19)*ETo!$K640+ETo!$L640)</f>
        <v>3.9777929479499963</v>
      </c>
      <c r="AG641" s="79">
        <f>MIN(AF641*Constantes!$F$17,0.8*(AJ640+Observaciones!$F640-AH641-AI641-Constantes!$D$14))</f>
        <v>0.36460526801540927</v>
      </c>
      <c r="AH641" s="79">
        <f>IF(Observaciones!$F640&gt;0.05*Constantes!$F$18,((Observaciones!$F640-0.05*Constantes!$F$18)^2)/(Observaciones!$F640+0.95*Constantes!$F$18),0)</f>
        <v>0</v>
      </c>
      <c r="AI641" s="79">
        <f>MAX(0,AJ640+Observaciones!$F640-AH641-Constantes!$D$13)</f>
        <v>0</v>
      </c>
      <c r="AJ641" s="79">
        <f>AJ640+Observaciones!$F640-AH641-AG641-AI641-AK640</f>
        <v>7.5756265746014204</v>
      </c>
      <c r="AK641" s="79">
        <f>MAX(0,(AJ641-Constantes!$D$14)*(1-EXP(-Constantes!$D$22)))</f>
        <v>2.5761187617634111E-3</v>
      </c>
      <c r="AL641" s="79">
        <f t="shared" si="87"/>
        <v>63.767242469418349</v>
      </c>
      <c r="AM641" s="79">
        <f>MAX(0,(AL641-Constantes!$D$13)*(1-EXP(-Constantes!$D$23)))</f>
        <v>0.19969796733224301</v>
      </c>
      <c r="AN641" s="79">
        <f t="shared" si="88"/>
        <v>0.20227408609400643</v>
      </c>
      <c r="AO641" s="79">
        <f>0.0526*AH641*Observaciones!$F640^1.218</f>
        <v>0</v>
      </c>
      <c r="AP641" s="79">
        <f>AO641*Constantes!$F$29</f>
        <v>0</v>
      </c>
      <c r="AQ641" s="79">
        <f t="shared" si="89"/>
        <v>0</v>
      </c>
      <c r="AR641" s="16"/>
      <c r="AS641" s="78">
        <v>635</v>
      </c>
      <c r="AT641" s="79">
        <f>0.0526*Observaciones!$F640^2.218</f>
        <v>0</v>
      </c>
      <c r="AU641" s="79">
        <f>IF(Observaciones!$F640&gt;0.05*$AY$7,((Observaciones!$F640-0.05*$AY$7)^2)/(Observaciones!$F640+0.95*$AY$7),0)</f>
        <v>0</v>
      </c>
      <c r="AV641" s="79">
        <f>0.0526*AU641*Observaciones!$F640^1.218</f>
        <v>0</v>
      </c>
      <c r="AW641" s="30"/>
      <c r="AX641" s="30"/>
      <c r="AY641" s="110"/>
      <c r="AZ641" s="41"/>
    </row>
    <row r="642" spans="2:52" s="3" customFormat="1" x14ac:dyDescent="0.3">
      <c r="B642" s="40"/>
      <c r="C642" s="78">
        <v>636</v>
      </c>
      <c r="D642" s="136">
        <f>ETo!$I641*((1-Constantes!$D$19)*ETo!$K641+ETo!$L641)</f>
        <v>3.7581042528712056</v>
      </c>
      <c r="E642" s="79">
        <f>MIN(D642*Constantes!$D$17,0.8*(H641+Observaciones!$F641-F642-G642-Constantes!$D$14))</f>
        <v>0.13619070323243179</v>
      </c>
      <c r="F642" s="79">
        <f>IF(Observaciones!$F641&gt;0.05*Constantes!$D$18,((Observaciones!$F641-0.05*Constantes!$D$18)^2)/(Observaciones!$F641+0.95*Constantes!$D$18),0)</f>
        <v>0</v>
      </c>
      <c r="G642" s="79">
        <f>MAX(0,H641+Observaciones!$F641-F642-Constantes!$D$13)</f>
        <v>0</v>
      </c>
      <c r="H642" s="79">
        <f>H641+Observaciones!$F641-F642-E642-G642-I641</f>
        <v>7.5282487316601037</v>
      </c>
      <c r="I642" s="79">
        <f>MAX(0,(H642-Constantes!$D$14)*(1-EXP(-Constantes!$D$22)))</f>
        <v>9.6225550356007154E-4</v>
      </c>
      <c r="J642" s="79">
        <f t="shared" si="81"/>
        <v>61.685486618455329</v>
      </c>
      <c r="K642" s="79">
        <f>MAX(0,(J642-Constantes!$D$13)*(1-EXP(-Constantes!$D$23)))</f>
        <v>0.17918593109709111</v>
      </c>
      <c r="L642" s="79">
        <f t="shared" si="82"/>
        <v>0.18014818660065118</v>
      </c>
      <c r="M642" s="79">
        <f>0.0526*F642*Observaciones!$F641^1.218</f>
        <v>0</v>
      </c>
      <c r="N642" s="79">
        <f>M642*Constantes!$D$29</f>
        <v>0</v>
      </c>
      <c r="O642" s="79">
        <f t="shared" si="83"/>
        <v>0</v>
      </c>
      <c r="P642" s="16"/>
      <c r="Q642" s="78">
        <v>636</v>
      </c>
      <c r="R642" s="136">
        <f>ETo!$I641*((1-Constantes!$E$19)*ETo!$K641+ETo!$L641)</f>
        <v>4.1156753158341592</v>
      </c>
      <c r="S642" s="79">
        <f>MIN(R642*Constantes!$E$17,0.8*(V641+Observaciones!$F641-T642-U642-Constantes!$D$14))</f>
        <v>5.5607540995427487E-2</v>
      </c>
      <c r="T642" s="79">
        <f>IF(Observaciones!$F641&gt;0.05*Constantes!$E$18,((Observaciones!$F641-0.05*Constantes!$E$18)^2)/(Observaciones!$F641+0.95*Constantes!$E$18),0)</f>
        <v>0</v>
      </c>
      <c r="U642" s="79">
        <f>MAX(0,V641+Observaciones!$F641-T642-Constantes!$D$13)</f>
        <v>0</v>
      </c>
      <c r="V642" s="79">
        <f>V641+Observaciones!$F641-T642-S642-U642-W641</f>
        <v>7.511534139016649</v>
      </c>
      <c r="W642" s="79">
        <f>MAX(0,(V642-Constantes!$D$14)*(1-EXP(-Constantes!$D$22)))</f>
        <v>3.9289511759823685E-4</v>
      </c>
      <c r="X642" s="79">
        <f t="shared" si="84"/>
        <v>63.291368297517494</v>
      </c>
      <c r="Y642" s="79">
        <f>MAX(0,(X642-Constantes!$D$13)*(1-EXP(-Constantes!$D$23)))</f>
        <v>0.19500906577210678</v>
      </c>
      <c r="Z642" s="79">
        <f t="shared" si="85"/>
        <v>0.19540196088970502</v>
      </c>
      <c r="AA642" s="79">
        <f>0.0526*T642*Observaciones!$F641^1.218</f>
        <v>0</v>
      </c>
      <c r="AB642" s="79">
        <f>AA642*Constantes!$E$29</f>
        <v>0</v>
      </c>
      <c r="AC642" s="79">
        <f t="shared" si="86"/>
        <v>0</v>
      </c>
      <c r="AD642" s="16"/>
      <c r="AE642" s="78">
        <v>636</v>
      </c>
      <c r="AF642" s="136">
        <f>ETo!$I641*((1-Constantes!$F$19)*ETo!$K641+ETo!$L641)</f>
        <v>4.0645937354108792</v>
      </c>
      <c r="AG642" s="79">
        <f>MIN(AF642*Constantes!$F$17,0.8*(AJ641+Observaciones!$F641-AH642-AI642-Constantes!$D$14))</f>
        <v>6.0501259681136337E-2</v>
      </c>
      <c r="AH642" s="79">
        <f>IF(Observaciones!$F641&gt;0.05*Constantes!$F$18,((Observaciones!$F641-0.05*Constantes!$F$18)^2)/(Observaciones!$F641+0.95*Constantes!$F$18),0)</f>
        <v>0</v>
      </c>
      <c r="AI642" s="79">
        <f>MAX(0,AJ641+Observaciones!$F641-AH642-Constantes!$D$13)</f>
        <v>0</v>
      </c>
      <c r="AJ642" s="79">
        <f>AJ641+Observaciones!$F641-AH642-AG642-AI642-AK641</f>
        <v>7.5125491961585205</v>
      </c>
      <c r="AK642" s="79">
        <f>MAX(0,(AJ642-Constantes!$D$14)*(1-EXP(-Constantes!$D$22)))</f>
        <v>4.274716902014321E-4</v>
      </c>
      <c r="AL642" s="79">
        <f t="shared" si="87"/>
        <v>63.567544502086108</v>
      </c>
      <c r="AM642" s="79">
        <f>MAX(0,(AL642-Constantes!$D$13)*(1-EXP(-Constantes!$D$23)))</f>
        <v>0.19773029569576836</v>
      </c>
      <c r="AN642" s="79">
        <f t="shared" si="88"/>
        <v>0.1981577673859698</v>
      </c>
      <c r="AO642" s="79">
        <f>0.0526*AH642*Observaciones!$F641^1.218</f>
        <v>0</v>
      </c>
      <c r="AP642" s="79">
        <f>AO642*Constantes!$F$29</f>
        <v>0</v>
      </c>
      <c r="AQ642" s="79">
        <f t="shared" si="89"/>
        <v>0</v>
      </c>
      <c r="AR642" s="16"/>
      <c r="AS642" s="78">
        <v>636</v>
      </c>
      <c r="AT642" s="79">
        <f>0.0526*Observaciones!$F641^2.218</f>
        <v>0</v>
      </c>
      <c r="AU642" s="79">
        <f>IF(Observaciones!$F641&gt;0.05*$AY$7,((Observaciones!$F641-0.05*$AY$7)^2)/(Observaciones!$F641+0.95*$AY$7),0)</f>
        <v>0</v>
      </c>
      <c r="AV642" s="79">
        <f>0.0526*AU642*Observaciones!$F641^1.218</f>
        <v>0</v>
      </c>
      <c r="AW642" s="30"/>
      <c r="AX642" s="30"/>
      <c r="AY642" s="110"/>
      <c r="AZ642" s="41"/>
    </row>
    <row r="643" spans="2:52" s="3" customFormat="1" x14ac:dyDescent="0.3">
      <c r="B643" s="40"/>
      <c r="C643" s="78">
        <v>637</v>
      </c>
      <c r="D643" s="136">
        <f>ETo!$I642*((1-Constantes!$D$19)*ETo!$K642+ETo!$L642)</f>
        <v>3.851622451326679</v>
      </c>
      <c r="E643" s="79">
        <f>MIN(D643*Constantes!$D$17,0.8*(H642+Observaciones!$F642-F643-G643-Constantes!$D$14))</f>
        <v>2.2598985328082934E-2</v>
      </c>
      <c r="F643" s="79">
        <f>IF(Observaciones!$F642&gt;0.05*Constantes!$D$18,((Observaciones!$F642-0.05*Constantes!$D$18)^2)/(Observaciones!$F642+0.95*Constantes!$D$18),0)</f>
        <v>0</v>
      </c>
      <c r="G643" s="79">
        <f>MAX(0,H642+Observaciones!$F642-F643-Constantes!$D$13)</f>
        <v>0</v>
      </c>
      <c r="H643" s="79">
        <f>H642+Observaciones!$F642-F643-E643-G643-I642</f>
        <v>7.5046874908284611</v>
      </c>
      <c r="I643" s="79">
        <f>MAX(0,(H643-Constantes!$D$14)*(1-EXP(-Constantes!$D$22)))</f>
        <v>1.5967314574850169E-4</v>
      </c>
      <c r="J643" s="79">
        <f t="shared" si="81"/>
        <v>61.506300687358241</v>
      </c>
      <c r="K643" s="79">
        <f>MAX(0,(J643-Constantes!$D$13)*(1-EXP(-Constantes!$D$23)))</f>
        <v>0.17742036943922779</v>
      </c>
      <c r="L643" s="79">
        <f t="shared" si="82"/>
        <v>0.17758004258497628</v>
      </c>
      <c r="M643" s="79">
        <f>0.0526*F643*Observaciones!$F642^1.218</f>
        <v>0</v>
      </c>
      <c r="N643" s="79">
        <f>M643*Constantes!$D$29</f>
        <v>0</v>
      </c>
      <c r="O643" s="79">
        <f t="shared" si="83"/>
        <v>0</v>
      </c>
      <c r="P643" s="16"/>
      <c r="Q643" s="78">
        <v>637</v>
      </c>
      <c r="R643" s="136">
        <f>ETo!$I642*((1-Constantes!$E$19)*ETo!$K642+ETo!$L642)</f>
        <v>4.2168222114183473</v>
      </c>
      <c r="S643" s="79">
        <f>MIN(R643*Constantes!$E$17,0.8*(V642+Observaciones!$F642-T643-U643-Constantes!$D$14))</f>
        <v>9.2273112133192114E-3</v>
      </c>
      <c r="T643" s="79">
        <f>IF(Observaciones!$F642&gt;0.05*Constantes!$E$18,((Observaciones!$F642-0.05*Constantes!$E$18)^2)/(Observaciones!$F642+0.95*Constantes!$E$18),0)</f>
        <v>0</v>
      </c>
      <c r="U643" s="79">
        <f>MAX(0,V642+Observaciones!$F642-T643-Constantes!$D$13)</f>
        <v>0</v>
      </c>
      <c r="V643" s="79">
        <f>V642+Observaciones!$F642-T643-S643-U643-W642</f>
        <v>7.5019139326857314</v>
      </c>
      <c r="W643" s="79">
        <f>MAX(0,(V643-Constantes!$D$14)*(1-EXP(-Constantes!$D$22)))</f>
        <v>6.5195573466740161E-5</v>
      </c>
      <c r="X643" s="79">
        <f t="shared" si="84"/>
        <v>63.096359231745389</v>
      </c>
      <c r="Y643" s="79">
        <f>MAX(0,(X643-Constantes!$D$13)*(1-EXP(-Constantes!$D$23)))</f>
        <v>0.19308759499951347</v>
      </c>
      <c r="Z643" s="79">
        <f t="shared" si="85"/>
        <v>0.19315279057298021</v>
      </c>
      <c r="AA643" s="79">
        <f>0.0526*T643*Observaciones!$F642^1.218</f>
        <v>0</v>
      </c>
      <c r="AB643" s="79">
        <f>AA643*Constantes!$E$29</f>
        <v>0</v>
      </c>
      <c r="AC643" s="79">
        <f t="shared" si="86"/>
        <v>0</v>
      </c>
      <c r="AD643" s="16"/>
      <c r="AE643" s="78">
        <v>637</v>
      </c>
      <c r="AF643" s="136">
        <f>ETo!$I642*((1-Constantes!$F$19)*ETo!$K642+ETo!$L642)</f>
        <v>4.1646508171195364</v>
      </c>
      <c r="AG643" s="79">
        <f>MIN(AF643*Constantes!$F$17,0.8*(AJ642+Observaciones!$F642-AH643-AI643-Constantes!$D$14))</f>
        <v>1.0039356926816368E-2</v>
      </c>
      <c r="AH643" s="79">
        <f>IF(Observaciones!$F642&gt;0.05*Constantes!$F$18,((Observaciones!$F642-0.05*Constantes!$F$18)^2)/(Observaciones!$F642+0.95*Constantes!$F$18),0)</f>
        <v>0</v>
      </c>
      <c r="AI643" s="79">
        <f>MAX(0,AJ642+Observaciones!$F642-AH643-Constantes!$D$13)</f>
        <v>0</v>
      </c>
      <c r="AJ643" s="79">
        <f>AJ642+Observaciones!$F642-AH643-AG643-AI643-AK642</f>
        <v>7.5020823675415027</v>
      </c>
      <c r="AK643" s="79">
        <f>MAX(0,(AJ643-Constantes!$D$14)*(1-EXP(-Constantes!$D$22)))</f>
        <v>7.0933082991326085E-5</v>
      </c>
      <c r="AL643" s="79">
        <f t="shared" si="87"/>
        <v>63.369814206390338</v>
      </c>
      <c r="AM643" s="79">
        <f>MAX(0,(AL643-Constantes!$D$13)*(1-EXP(-Constantes!$D$23)))</f>
        <v>0.1957820119965907</v>
      </c>
      <c r="AN643" s="79">
        <f t="shared" si="88"/>
        <v>0.19585294507958204</v>
      </c>
      <c r="AO643" s="79">
        <f>0.0526*AH643*Observaciones!$F642^1.218</f>
        <v>0</v>
      </c>
      <c r="AP643" s="79">
        <f>AO643*Constantes!$F$29</f>
        <v>0</v>
      </c>
      <c r="AQ643" s="79">
        <f t="shared" si="89"/>
        <v>0</v>
      </c>
      <c r="AR643" s="16"/>
      <c r="AS643" s="78">
        <v>637</v>
      </c>
      <c r="AT643" s="79">
        <f>0.0526*Observaciones!$F642^2.218</f>
        <v>0</v>
      </c>
      <c r="AU643" s="79">
        <f>IF(Observaciones!$F642&gt;0.05*$AY$7,((Observaciones!$F642-0.05*$AY$7)^2)/(Observaciones!$F642+0.95*$AY$7),0)</f>
        <v>0</v>
      </c>
      <c r="AV643" s="79">
        <f>0.0526*AU643*Observaciones!$F642^1.218</f>
        <v>0</v>
      </c>
      <c r="AW643" s="30"/>
      <c r="AX643" s="30"/>
      <c r="AY643" s="110"/>
      <c r="AZ643" s="41"/>
    </row>
    <row r="644" spans="2:52" s="3" customFormat="1" x14ac:dyDescent="0.3">
      <c r="B644" s="40"/>
      <c r="C644" s="78">
        <v>638</v>
      </c>
      <c r="D644" s="136">
        <f>ETo!$I643*((1-Constantes!$D$19)*ETo!$K643+ETo!$L643)</f>
        <v>3.9619261512944104</v>
      </c>
      <c r="E644" s="79">
        <f>MIN(D644*Constantes!$D$17,0.8*(H643+Observaciones!$F643-F644-G644-Constantes!$D$14))</f>
        <v>3.7499926627688751E-3</v>
      </c>
      <c r="F644" s="79">
        <f>IF(Observaciones!$F643&gt;0.05*Constantes!$D$18,((Observaciones!$F643-0.05*Constantes!$D$18)^2)/(Observaciones!$F643+0.95*Constantes!$D$18),0)</f>
        <v>0</v>
      </c>
      <c r="G644" s="79">
        <f>MAX(0,H643+Observaciones!$F643-F644-Constantes!$D$13)</f>
        <v>0</v>
      </c>
      <c r="H644" s="79">
        <f>H643+Observaciones!$F643-F644-E644-G644-I643</f>
        <v>7.5007778250199433</v>
      </c>
      <c r="I644" s="79">
        <f>MAX(0,(H644-Constantes!$D$14)*(1-EXP(-Constantes!$D$22)))</f>
        <v>2.6495575633373266E-5</v>
      </c>
      <c r="J644" s="79">
        <f t="shared" si="81"/>
        <v>61.328880317919015</v>
      </c>
      <c r="K644" s="79">
        <f>MAX(0,(J644-Constantes!$D$13)*(1-EXP(-Constantes!$D$23)))</f>
        <v>0.17567220428090344</v>
      </c>
      <c r="L644" s="79">
        <f t="shared" si="82"/>
        <v>0.1756986998565368</v>
      </c>
      <c r="M644" s="79">
        <f>0.0526*F644*Observaciones!$F643^1.218</f>
        <v>0</v>
      </c>
      <c r="N644" s="79">
        <f>M644*Constantes!$D$29</f>
        <v>0</v>
      </c>
      <c r="O644" s="79">
        <f t="shared" si="83"/>
        <v>0</v>
      </c>
      <c r="P644" s="16"/>
      <c r="Q644" s="78">
        <v>638</v>
      </c>
      <c r="R644" s="136">
        <f>ETo!$I643*((1-Constantes!$E$19)*ETo!$K643+ETo!$L643)</f>
        <v>4.3358992963063354</v>
      </c>
      <c r="S644" s="79">
        <f>MIN(R644*Constantes!$E$17,0.8*(V643+Observaciones!$F643-T644-U644-Constantes!$D$14))</f>
        <v>1.5311461485850943E-3</v>
      </c>
      <c r="T644" s="79">
        <f>IF(Observaciones!$F643&gt;0.05*Constantes!$E$18,((Observaciones!$F643-0.05*Constantes!$E$18)^2)/(Observaciones!$F643+0.95*Constantes!$E$18),0)</f>
        <v>0</v>
      </c>
      <c r="U644" s="79">
        <f>MAX(0,V643+Observaciones!$F643-T644-Constantes!$D$13)</f>
        <v>0</v>
      </c>
      <c r="V644" s="79">
        <f>V643+Observaciones!$F643-T644-S644-U644-W643</f>
        <v>7.5003175909636797</v>
      </c>
      <c r="W644" s="79">
        <f>MAX(0,(V644-Constantes!$D$14)*(1-EXP(-Constantes!$D$22)))</f>
        <v>1.0818314123225597E-5</v>
      </c>
      <c r="X644" s="79">
        <f t="shared" si="84"/>
        <v>62.903271636745878</v>
      </c>
      <c r="Y644" s="79">
        <f>MAX(0,(X644-Constantes!$D$13)*(1-EXP(-Constantes!$D$23)))</f>
        <v>0.19118505693610122</v>
      </c>
      <c r="Z644" s="79">
        <f t="shared" si="85"/>
        <v>0.19119587525022444</v>
      </c>
      <c r="AA644" s="79">
        <f>0.0526*T644*Observaciones!$F643^1.218</f>
        <v>0</v>
      </c>
      <c r="AB644" s="79">
        <f>AA644*Constantes!$E$29</f>
        <v>0</v>
      </c>
      <c r="AC644" s="79">
        <f t="shared" si="86"/>
        <v>0</v>
      </c>
      <c r="AD644" s="16"/>
      <c r="AE644" s="78">
        <v>638</v>
      </c>
      <c r="AF644" s="136">
        <f>ETo!$I643*((1-Constantes!$F$19)*ETo!$K643+ETo!$L643)</f>
        <v>4.2824745613046309</v>
      </c>
      <c r="AG644" s="79">
        <f>MIN(AF644*Constantes!$F$17,0.8*(AJ643+Observaciones!$F643-AH644-AI644-Constantes!$D$14))</f>
        <v>1.6658940332021643E-3</v>
      </c>
      <c r="AH644" s="79">
        <f>IF(Observaciones!$F643&gt;0.05*Constantes!$F$18,((Observaciones!$F643-0.05*Constantes!$F$18)^2)/(Observaciones!$F643+0.95*Constantes!$F$18),0)</f>
        <v>0</v>
      </c>
      <c r="AI644" s="79">
        <f>MAX(0,AJ643+Observaciones!$F643-AH644-Constantes!$D$13)</f>
        <v>0</v>
      </c>
      <c r="AJ644" s="79">
        <f>AJ643+Observaciones!$F643-AH644-AG644-AI644-AK643</f>
        <v>7.5003455404253092</v>
      </c>
      <c r="AK644" s="79">
        <f>MAX(0,(AJ644-Constantes!$D$14)*(1-EXP(-Constantes!$D$22)))</f>
        <v>1.177037539090188E-5</v>
      </c>
      <c r="AL644" s="79">
        <f t="shared" si="87"/>
        <v>63.174032194393746</v>
      </c>
      <c r="AM644" s="79">
        <f>MAX(0,(AL644-Constantes!$D$13)*(1-EXP(-Constantes!$D$23)))</f>
        <v>0.1938529252007461</v>
      </c>
      <c r="AN644" s="79">
        <f t="shared" si="88"/>
        <v>0.193864695576137</v>
      </c>
      <c r="AO644" s="79">
        <f>0.0526*AH644*Observaciones!$F643^1.218</f>
        <v>0</v>
      </c>
      <c r="AP644" s="79">
        <f>AO644*Constantes!$F$29</f>
        <v>0</v>
      </c>
      <c r="AQ644" s="79">
        <f t="shared" si="89"/>
        <v>0</v>
      </c>
      <c r="AR644" s="16"/>
      <c r="AS644" s="78">
        <v>638</v>
      </c>
      <c r="AT644" s="79">
        <f>0.0526*Observaciones!$F643^2.218</f>
        <v>0</v>
      </c>
      <c r="AU644" s="79">
        <f>IF(Observaciones!$F643&gt;0.05*$AY$7,((Observaciones!$F643-0.05*$AY$7)^2)/(Observaciones!$F643+0.95*$AY$7),0)</f>
        <v>0</v>
      </c>
      <c r="AV644" s="79">
        <f>0.0526*AU644*Observaciones!$F643^1.218</f>
        <v>0</v>
      </c>
      <c r="AW644" s="30"/>
      <c r="AX644" s="30"/>
      <c r="AY644" s="110"/>
      <c r="AZ644" s="41"/>
    </row>
    <row r="645" spans="2:52" s="3" customFormat="1" x14ac:dyDescent="0.3">
      <c r="B645" s="40"/>
      <c r="C645" s="78">
        <v>639</v>
      </c>
      <c r="D645" s="136">
        <f>ETo!$I644*((1-Constantes!$D$19)*ETo!$K644+ETo!$L644)</f>
        <v>3.8747892628172647</v>
      </c>
      <c r="E645" s="79">
        <f>MIN(D645*Constantes!$D$17,0.8*(H644+Observaciones!$F644-F645-G645-Constantes!$D$14))</f>
        <v>6.2226001595462328E-4</v>
      </c>
      <c r="F645" s="79">
        <f>IF(Observaciones!$F644&gt;0.05*Constantes!$D$18,((Observaciones!$F644-0.05*Constantes!$D$18)^2)/(Observaciones!$F644+0.95*Constantes!$D$18),0)</f>
        <v>0</v>
      </c>
      <c r="G645" s="79">
        <f>MAX(0,H644+Observaciones!$F644-F645-Constantes!$D$13)</f>
        <v>0</v>
      </c>
      <c r="H645" s="79">
        <f>H644+Observaciones!$F644-F645-E645-G645-I644</f>
        <v>7.5001290694283558</v>
      </c>
      <c r="I645" s="79">
        <f>MAX(0,(H645-Constantes!$D$14)*(1-EXP(-Constantes!$D$22)))</f>
        <v>4.3965785533693928E-6</v>
      </c>
      <c r="J645" s="79">
        <f t="shared" si="81"/>
        <v>61.153208113638115</v>
      </c>
      <c r="K645" s="79">
        <f>MAX(0,(J645-Constantes!$D$13)*(1-EXP(-Constantes!$D$23)))</f>
        <v>0.17394126421026457</v>
      </c>
      <c r="L645" s="79">
        <f t="shared" si="82"/>
        <v>0.17394566078881793</v>
      </c>
      <c r="M645" s="79">
        <f>0.0526*F645*Observaciones!$F644^1.218</f>
        <v>0</v>
      </c>
      <c r="N645" s="79">
        <f>M645*Constantes!$D$29</f>
        <v>0</v>
      </c>
      <c r="O645" s="79">
        <f t="shared" si="83"/>
        <v>0</v>
      </c>
      <c r="P645" s="16"/>
      <c r="Q645" s="78">
        <v>639</v>
      </c>
      <c r="R645" s="136">
        <f>ETo!$I644*((1-Constantes!$E$19)*ETo!$K644+ETo!$L644)</f>
        <v>4.2415596541964291</v>
      </c>
      <c r="S645" s="79">
        <f>MIN(R645*Constantes!$E$17,0.8*(V644+Observaciones!$F644-T645-U645-Constantes!$D$14))</f>
        <v>2.5407277094373625E-4</v>
      </c>
      <c r="T645" s="79">
        <f>IF(Observaciones!$F644&gt;0.05*Constantes!$E$18,((Observaciones!$F644-0.05*Constantes!$E$18)^2)/(Observaciones!$F644+0.95*Constantes!$E$18),0)</f>
        <v>0</v>
      </c>
      <c r="U645" s="79">
        <f>MAX(0,V644+Observaciones!$F644-T645-Constantes!$D$13)</f>
        <v>0</v>
      </c>
      <c r="V645" s="79">
        <f>V644+Observaciones!$F644-T645-S645-U645-W644</f>
        <v>7.5000526998786121</v>
      </c>
      <c r="W645" s="79">
        <f>MAX(0,(V645-Constantes!$D$14)*(1-EXP(-Constantes!$D$22)))</f>
        <v>1.7951513307437142E-6</v>
      </c>
      <c r="X645" s="79">
        <f t="shared" si="84"/>
        <v>62.712086579809778</v>
      </c>
      <c r="Y645" s="79">
        <f>MAX(0,(X645-Constantes!$D$13)*(1-EXP(-Constantes!$D$23)))</f>
        <v>0.18930126503337702</v>
      </c>
      <c r="Z645" s="79">
        <f t="shared" si="85"/>
        <v>0.18930306018470777</v>
      </c>
      <c r="AA645" s="79">
        <f>0.0526*T645*Observaciones!$F644^1.218</f>
        <v>0</v>
      </c>
      <c r="AB645" s="79">
        <f>AA645*Constantes!$E$29</f>
        <v>0</v>
      </c>
      <c r="AC645" s="79">
        <f t="shared" si="86"/>
        <v>0</v>
      </c>
      <c r="AD645" s="16"/>
      <c r="AE645" s="78">
        <v>639</v>
      </c>
      <c r="AF645" s="136">
        <f>ETo!$I644*((1-Constantes!$F$19)*ETo!$K644+ETo!$L644)</f>
        <v>4.189163883999405</v>
      </c>
      <c r="AG645" s="79">
        <f>MIN(AF645*Constantes!$F$17,0.8*(AJ644+Observaciones!$F644-AH645-AI645-Constantes!$D$14))</f>
        <v>2.7643234024736784E-4</v>
      </c>
      <c r="AH645" s="79">
        <f>IF(Observaciones!$F644&gt;0.05*Constantes!$F$18,((Observaciones!$F644-0.05*Constantes!$F$18)^2)/(Observaciones!$F644+0.95*Constantes!$F$18),0)</f>
        <v>0</v>
      </c>
      <c r="AI645" s="79">
        <f>MAX(0,AJ644+Observaciones!$F644-AH645-Constantes!$D$13)</f>
        <v>0</v>
      </c>
      <c r="AJ645" s="79">
        <f>AJ644+Observaciones!$F644-AH645-AG645-AI645-AK644</f>
        <v>7.5000573377096709</v>
      </c>
      <c r="AK645" s="79">
        <f>MAX(0,(AJ645-Constantes!$D$14)*(1-EXP(-Constantes!$D$22)))</f>
        <v>1.9531328824311559E-6</v>
      </c>
      <c r="AL645" s="79">
        <f t="shared" si="87"/>
        <v>62.980179269193002</v>
      </c>
      <c r="AM645" s="79">
        <f>MAX(0,(AL645-Constantes!$D$13)*(1-EXP(-Constantes!$D$23)))</f>
        <v>0.19194284615657364</v>
      </c>
      <c r="AN645" s="79">
        <f t="shared" si="88"/>
        <v>0.19194479928945607</v>
      </c>
      <c r="AO645" s="79">
        <f>0.0526*AH645*Observaciones!$F644^1.218</f>
        <v>0</v>
      </c>
      <c r="AP645" s="79">
        <f>AO645*Constantes!$F$29</f>
        <v>0</v>
      </c>
      <c r="AQ645" s="79">
        <f t="shared" si="89"/>
        <v>0</v>
      </c>
      <c r="AR645" s="16"/>
      <c r="AS645" s="78">
        <v>639</v>
      </c>
      <c r="AT645" s="79">
        <f>0.0526*Observaciones!$F644^2.218</f>
        <v>0</v>
      </c>
      <c r="AU645" s="79">
        <f>IF(Observaciones!$F644&gt;0.05*$AY$7,((Observaciones!$F644-0.05*$AY$7)^2)/(Observaciones!$F644+0.95*$AY$7),0)</f>
        <v>0</v>
      </c>
      <c r="AV645" s="79">
        <f>0.0526*AU645*Observaciones!$F644^1.218</f>
        <v>0</v>
      </c>
      <c r="AW645" s="30"/>
      <c r="AX645" s="30"/>
      <c r="AY645" s="110"/>
      <c r="AZ645" s="41"/>
    </row>
    <row r="646" spans="2:52" s="3" customFormat="1" x14ac:dyDescent="0.3">
      <c r="B646" s="40"/>
      <c r="C646" s="78">
        <v>640</v>
      </c>
      <c r="D646" s="136">
        <f>ETo!$I645*((1-Constantes!$D$19)*ETo!$K645+ETo!$L645)</f>
        <v>3.9809165680952123</v>
      </c>
      <c r="E646" s="79">
        <f>MIN(D646*Constantes!$D$17,0.8*(H645+Observaciones!$F645-F646-G646-Constantes!$D$14))</f>
        <v>1.0325554268462157E-4</v>
      </c>
      <c r="F646" s="79">
        <f>IF(Observaciones!$F645&gt;0.05*Constantes!$D$18,((Observaciones!$F645-0.05*Constantes!$D$18)^2)/(Observaciones!$F645+0.95*Constantes!$D$18),0)</f>
        <v>0</v>
      </c>
      <c r="G646" s="79">
        <f>MAX(0,H645+Observaciones!$F645-F646-Constantes!$D$13)</f>
        <v>0</v>
      </c>
      <c r="H646" s="79">
        <f>H645+Observaciones!$F645-F646-E646-G646-I645</f>
        <v>7.5000214173071171</v>
      </c>
      <c r="I646" s="79">
        <f>MAX(0,(H646-Constantes!$D$14)*(1-EXP(-Constantes!$D$22)))</f>
        <v>7.2955210495358448E-7</v>
      </c>
      <c r="J646" s="79">
        <f t="shared" si="81"/>
        <v>60.979266849427852</v>
      </c>
      <c r="K646" s="79">
        <f>MAX(0,(J646-Constantes!$D$13)*(1-EXP(-Constantes!$D$23)))</f>
        <v>0.17222737950441946</v>
      </c>
      <c r="L646" s="79">
        <f t="shared" si="82"/>
        <v>0.17222810905652441</v>
      </c>
      <c r="M646" s="79">
        <f>0.0526*F646*Observaciones!$F645^1.218</f>
        <v>0</v>
      </c>
      <c r="N646" s="79">
        <f>M646*Constantes!$D$29</f>
        <v>0</v>
      </c>
      <c r="O646" s="79">
        <f t="shared" si="83"/>
        <v>0</v>
      </c>
      <c r="P646" s="16"/>
      <c r="Q646" s="78">
        <v>640</v>
      </c>
      <c r="R646" s="136">
        <f>ETo!$I645*((1-Constantes!$E$19)*ETo!$K645+ETo!$L645)</f>
        <v>4.3561288146239461</v>
      </c>
      <c r="S646" s="79">
        <f>MIN(R646*Constantes!$E$17,0.8*(V645+Observaciones!$F645-T646-U646-Constantes!$D$14))</f>
        <v>4.2159902889693512E-5</v>
      </c>
      <c r="T646" s="79">
        <f>IF(Observaciones!$F645&gt;0.05*Constantes!$E$18,((Observaciones!$F645-0.05*Constantes!$E$18)^2)/(Observaciones!$F645+0.95*Constantes!$E$18),0)</f>
        <v>0</v>
      </c>
      <c r="U646" s="79">
        <f>MAX(0,V645+Observaciones!$F645-T646-Constantes!$D$13)</f>
        <v>0</v>
      </c>
      <c r="V646" s="79">
        <f>V645+Observaciones!$F645-T646-S646-U646-W645</f>
        <v>7.5000087448243917</v>
      </c>
      <c r="W646" s="79">
        <f>MAX(0,(V646-Constantes!$D$14)*(1-EXP(-Constantes!$D$22)))</f>
        <v>2.978808216897595E-7</v>
      </c>
      <c r="X646" s="79">
        <f t="shared" si="84"/>
        <v>62.522785314776399</v>
      </c>
      <c r="Y646" s="79">
        <f>MAX(0,(X646-Constantes!$D$13)*(1-EXP(-Constantes!$D$23)))</f>
        <v>0.18743603458095462</v>
      </c>
      <c r="Z646" s="79">
        <f t="shared" si="85"/>
        <v>0.18743633246177632</v>
      </c>
      <c r="AA646" s="79">
        <f>0.0526*T646*Observaciones!$F645^1.218</f>
        <v>0</v>
      </c>
      <c r="AB646" s="79">
        <f>AA646*Constantes!$E$29</f>
        <v>0</v>
      </c>
      <c r="AC646" s="79">
        <f t="shared" si="86"/>
        <v>0</v>
      </c>
      <c r="AD646" s="16"/>
      <c r="AE646" s="78">
        <v>640</v>
      </c>
      <c r="AF646" s="136">
        <f>ETo!$I645*((1-Constantes!$F$19)*ETo!$K645+ETo!$L645)</f>
        <v>4.3025270651198406</v>
      </c>
      <c r="AG646" s="79">
        <f>MIN(AF646*Constantes!$F$17,0.8*(AJ645+Observaciones!$F645-AH646-AI646-Constantes!$D$14))</f>
        <v>4.5870167736694617E-5</v>
      </c>
      <c r="AH646" s="79">
        <f>IF(Observaciones!$F645&gt;0.05*Constantes!$F$18,((Observaciones!$F645-0.05*Constantes!$F$18)^2)/(Observaciones!$F645+0.95*Constantes!$F$18),0)</f>
        <v>0</v>
      </c>
      <c r="AI646" s="79">
        <f>MAX(0,AJ645+Observaciones!$F645-AH646-Constantes!$D$13)</f>
        <v>0</v>
      </c>
      <c r="AJ646" s="79">
        <f>AJ645+Observaciones!$F645-AH646-AG646-AI646-AK645</f>
        <v>7.5000095144090517</v>
      </c>
      <c r="AK646" s="79">
        <f>MAX(0,(AJ646-Constantes!$D$14)*(1-EXP(-Constantes!$D$22)))</f>
        <v>3.2409570041243825E-7</v>
      </c>
      <c r="AL646" s="79">
        <f t="shared" si="87"/>
        <v>62.78823642303643</v>
      </c>
      <c r="AM646" s="79">
        <f>MAX(0,(AL646-Constantes!$D$13)*(1-EXP(-Constantes!$D$23)))</f>
        <v>0.1900515875761688</v>
      </c>
      <c r="AN646" s="79">
        <f t="shared" si="88"/>
        <v>0.19005191167186922</v>
      </c>
      <c r="AO646" s="79">
        <f>0.0526*AH646*Observaciones!$F645^1.218</f>
        <v>0</v>
      </c>
      <c r="AP646" s="79">
        <f>AO646*Constantes!$F$29</f>
        <v>0</v>
      </c>
      <c r="AQ646" s="79">
        <f t="shared" si="89"/>
        <v>0</v>
      </c>
      <c r="AR646" s="16"/>
      <c r="AS646" s="78">
        <v>640</v>
      </c>
      <c r="AT646" s="79">
        <f>0.0526*Observaciones!$F645^2.218</f>
        <v>0</v>
      </c>
      <c r="AU646" s="79">
        <f>IF(Observaciones!$F645&gt;0.05*$AY$7,((Observaciones!$F645-0.05*$AY$7)^2)/(Observaciones!$F645+0.95*$AY$7),0)</f>
        <v>0</v>
      </c>
      <c r="AV646" s="79">
        <f>0.0526*AU646*Observaciones!$F645^1.218</f>
        <v>0</v>
      </c>
      <c r="AW646" s="30"/>
      <c r="AX646" s="30"/>
      <c r="AY646" s="110"/>
      <c r="AZ646" s="41"/>
    </row>
    <row r="647" spans="2:52" s="3" customFormat="1" x14ac:dyDescent="0.3">
      <c r="B647" s="40"/>
      <c r="C647" s="78">
        <v>641</v>
      </c>
      <c r="D647" s="136">
        <f>ETo!$I646*((1-Constantes!$D$19)*ETo!$K646+ETo!$L646)</f>
        <v>3.9547862168362271</v>
      </c>
      <c r="E647" s="79">
        <f>MIN(D647*Constantes!$D$17,0.8*(H646+Observaciones!$F646-F647-G647-Constantes!$D$14))</f>
        <v>1.7133845693706463E-5</v>
      </c>
      <c r="F647" s="79">
        <f>IF(Observaciones!$F646&gt;0.05*Constantes!$D$18,((Observaciones!$F646-0.05*Constantes!$D$18)^2)/(Observaciones!$F646+0.95*Constantes!$D$18),0)</f>
        <v>0</v>
      </c>
      <c r="G647" s="79">
        <f>MAX(0,H646+Observaciones!$F646-F647-Constantes!$D$13)</f>
        <v>0</v>
      </c>
      <c r="H647" s="79">
        <f>H646+Observaciones!$F646-F647-E647-G647-I646</f>
        <v>7.5000035539093188</v>
      </c>
      <c r="I647" s="79">
        <f>MAX(0,(H647-Constantes!$D$14)*(1-EXP(-Constantes!$D$22)))</f>
        <v>1.2105919806761679E-7</v>
      </c>
      <c r="J647" s="79">
        <f t="shared" si="81"/>
        <v>60.807039469923431</v>
      </c>
      <c r="K647" s="79">
        <f>MAX(0,(J647-Constantes!$D$13)*(1-EXP(-Constantes!$D$23)))</f>
        <v>0.17053038211279659</v>
      </c>
      <c r="L647" s="79">
        <f t="shared" si="82"/>
        <v>0.17053050317199464</v>
      </c>
      <c r="M647" s="79">
        <f>0.0526*F647*Observaciones!$F646^1.218</f>
        <v>0</v>
      </c>
      <c r="N647" s="79">
        <f>M647*Constantes!$D$29</f>
        <v>0</v>
      </c>
      <c r="O647" s="79">
        <f t="shared" si="83"/>
        <v>0</v>
      </c>
      <c r="P647" s="16"/>
      <c r="Q647" s="78">
        <v>641</v>
      </c>
      <c r="R647" s="136">
        <f>ETo!$I646*((1-Constantes!$E$19)*ETo!$K646+ETo!$L646)</f>
        <v>4.3277694776511915</v>
      </c>
      <c r="S647" s="79">
        <f>MIN(R647*Constantes!$E$17,0.8*(V646+Observaciones!$F646-T647-U647-Constantes!$D$14))</f>
        <v>6.9958595133812201E-6</v>
      </c>
      <c r="T647" s="79">
        <f>IF(Observaciones!$F646&gt;0.05*Constantes!$E$18,((Observaciones!$F646-0.05*Constantes!$E$18)^2)/(Observaciones!$F646+0.95*Constantes!$E$18),0)</f>
        <v>0</v>
      </c>
      <c r="U647" s="79">
        <f>MAX(0,V646+Observaciones!$F646-T647-Constantes!$D$13)</f>
        <v>0</v>
      </c>
      <c r="V647" s="79">
        <f>V646+Observaciones!$F646-T647-S647-U647-W646</f>
        <v>7.5000014510840574</v>
      </c>
      <c r="W647" s="79">
        <f>MAX(0,(V647-Constantes!$D$14)*(1-EXP(-Constantes!$D$22)))</f>
        <v>4.9429250032237676E-8</v>
      </c>
      <c r="X647" s="79">
        <f t="shared" si="84"/>
        <v>62.335349280195445</v>
      </c>
      <c r="Y647" s="79">
        <f>MAX(0,(X647-Constantes!$D$13)*(1-EXP(-Constantes!$D$23)))</f>
        <v>0.18558918268844321</v>
      </c>
      <c r="Z647" s="79">
        <f t="shared" si="85"/>
        <v>0.18558923211769324</v>
      </c>
      <c r="AA647" s="79">
        <f>0.0526*T647*Observaciones!$F646^1.218</f>
        <v>0</v>
      </c>
      <c r="AB647" s="79">
        <f>AA647*Constantes!$E$29</f>
        <v>0</v>
      </c>
      <c r="AC647" s="79">
        <f t="shared" si="86"/>
        <v>0</v>
      </c>
      <c r="AD647" s="16"/>
      <c r="AE647" s="78">
        <v>641</v>
      </c>
      <c r="AF647" s="136">
        <f>ETo!$I646*((1-Constantes!$F$19)*ETo!$K646+ETo!$L646)</f>
        <v>4.2744861546776249</v>
      </c>
      <c r="AG647" s="79">
        <f>MIN(AF647*Constantes!$F$17,0.8*(AJ646+Observaciones!$F646-AH647-AI647-Constantes!$D$14))</f>
        <v>7.6115272413801449E-6</v>
      </c>
      <c r="AH647" s="79">
        <f>IF(Observaciones!$F646&gt;0.05*Constantes!$F$18,((Observaciones!$F646-0.05*Constantes!$F$18)^2)/(Observaciones!$F646+0.95*Constantes!$F$18),0)</f>
        <v>0</v>
      </c>
      <c r="AI647" s="79">
        <f>MAX(0,AJ646+Observaciones!$F646-AH647-Constantes!$D$13)</f>
        <v>0</v>
      </c>
      <c r="AJ647" s="79">
        <f>AJ646+Observaciones!$F646-AH647-AG647-AI647-AK646</f>
        <v>7.5000015787861098</v>
      </c>
      <c r="AK647" s="79">
        <f>MAX(0,(AJ647-Constantes!$D$14)*(1-EXP(-Constantes!$D$22)))</f>
        <v>5.3779250743815512E-8</v>
      </c>
      <c r="AL647" s="79">
        <f t="shared" si="87"/>
        <v>62.598184835460259</v>
      </c>
      <c r="AM647" s="79">
        <f>MAX(0,(AL647-Constantes!$D$13)*(1-EXP(-Constantes!$D$23)))</f>
        <v>0.18817896401701933</v>
      </c>
      <c r="AN647" s="79">
        <f t="shared" si="88"/>
        <v>0.18817901779627008</v>
      </c>
      <c r="AO647" s="79">
        <f>0.0526*AH647*Observaciones!$F646^1.218</f>
        <v>0</v>
      </c>
      <c r="AP647" s="79">
        <f>AO647*Constantes!$F$29</f>
        <v>0</v>
      </c>
      <c r="AQ647" s="79">
        <f t="shared" si="89"/>
        <v>0</v>
      </c>
      <c r="AR647" s="16"/>
      <c r="AS647" s="78">
        <v>641</v>
      </c>
      <c r="AT647" s="79">
        <f>0.0526*Observaciones!$F646^2.218</f>
        <v>0</v>
      </c>
      <c r="AU647" s="79">
        <f>IF(Observaciones!$F646&gt;0.05*$AY$7,((Observaciones!$F646-0.05*$AY$7)^2)/(Observaciones!$F646+0.95*$AY$7),0)</f>
        <v>0</v>
      </c>
      <c r="AV647" s="79">
        <f>0.0526*AU647*Observaciones!$F646^1.218</f>
        <v>0</v>
      </c>
      <c r="AW647" s="30"/>
      <c r="AX647" s="30"/>
      <c r="AY647" s="110"/>
      <c r="AZ647" s="41"/>
    </row>
    <row r="648" spans="2:52" s="3" customFormat="1" x14ac:dyDescent="0.3">
      <c r="B648" s="40"/>
      <c r="C648" s="78">
        <v>642</v>
      </c>
      <c r="D648" s="136">
        <f>ETo!$I647*((1-Constantes!$D$19)*ETo!$K647+ETo!$L647)</f>
        <v>3.5600809611189188</v>
      </c>
      <c r="E648" s="79">
        <f>MIN(D648*Constantes!$D$17,0.8*(H647+Observaciones!$F647-F648-G648-Constantes!$D$14))</f>
        <v>2.8431274550655418E-6</v>
      </c>
      <c r="F648" s="79">
        <f>IF(Observaciones!$F647&gt;0.05*Constantes!$D$18,((Observaciones!$F647-0.05*Constantes!$D$18)^2)/(Observaciones!$F647+0.95*Constantes!$D$18),0)</f>
        <v>0</v>
      </c>
      <c r="G648" s="79">
        <f>MAX(0,H647+Observaciones!$F647-F648-Constantes!$D$13)</f>
        <v>0</v>
      </c>
      <c r="H648" s="79">
        <f>H647+Observaciones!$F647-F648-E648-G648-I647</f>
        <v>7.5000005897226654</v>
      </c>
      <c r="I648" s="79">
        <f>MAX(0,(H648-Constantes!$D$14)*(1-EXP(-Constantes!$D$22)))</f>
        <v>2.0088118898634236E-8</v>
      </c>
      <c r="J648" s="79">
        <f t="shared" ref="J648:J711" si="90">J647+G648-K647</f>
        <v>60.636509087810637</v>
      </c>
      <c r="K648" s="79">
        <f>MAX(0,(J648-Constantes!$D$13)*(1-EXP(-Constantes!$D$23)))</f>
        <v>0.16885010564066666</v>
      </c>
      <c r="L648" s="79">
        <f t="shared" ref="L648:L711" si="91">F648+I648+K648</f>
        <v>0.16885012572878555</v>
      </c>
      <c r="M648" s="79">
        <f>0.0526*F648*Observaciones!$F647^1.218</f>
        <v>0</v>
      </c>
      <c r="N648" s="79">
        <f>M648*Constantes!$D$29</f>
        <v>0</v>
      </c>
      <c r="O648" s="79">
        <f t="shared" ref="O648:O711" si="92">N648*1000000/(L648/1000*10000)</f>
        <v>0</v>
      </c>
      <c r="P648" s="16"/>
      <c r="Q648" s="78">
        <v>642</v>
      </c>
      <c r="R648" s="136">
        <f>ETo!$I647*((1-Constantes!$E$19)*ETo!$K647+ETo!$L647)</f>
        <v>3.8989023558243696</v>
      </c>
      <c r="S648" s="79">
        <f>MIN(R648*Constantes!$E$17,0.8*(V647+Observaciones!$F647-T648-U648-Constantes!$D$14))</f>
        <v>1.1608672458862657E-6</v>
      </c>
      <c r="T648" s="79">
        <f>IF(Observaciones!$F647&gt;0.05*Constantes!$E$18,((Observaciones!$F647-0.05*Constantes!$E$18)^2)/(Observaciones!$F647+0.95*Constantes!$E$18),0)</f>
        <v>0</v>
      </c>
      <c r="U648" s="79">
        <f>MAX(0,V647+Observaciones!$F647-T648-Constantes!$D$13)</f>
        <v>0</v>
      </c>
      <c r="V648" s="79">
        <f>V647+Observaciones!$F647-T648-S648-U648-W647</f>
        <v>7.5000002407875614</v>
      </c>
      <c r="W648" s="79">
        <f>MAX(0,(V648-Constantes!$D$14)*(1-EXP(-Constantes!$D$22)))</f>
        <v>8.2021082920574211E-9</v>
      </c>
      <c r="X648" s="79">
        <f t="shared" ref="X648:X711" si="93">X647+U648-Y647</f>
        <v>62.149760097506999</v>
      </c>
      <c r="Y648" s="79">
        <f>MAX(0,(X648-Constantes!$D$13)*(1-EXP(-Constantes!$D$23)))</f>
        <v>0.18376052826751454</v>
      </c>
      <c r="Z648" s="79">
        <f t="shared" ref="Z648:Z711" si="94">T648+W648+Y648</f>
        <v>0.18376053646962284</v>
      </c>
      <c r="AA648" s="79">
        <f>0.0526*T648*Observaciones!$F647^1.218</f>
        <v>0</v>
      </c>
      <c r="AB648" s="79">
        <f>AA648*Constantes!$E$29</f>
        <v>0</v>
      </c>
      <c r="AC648" s="79">
        <f t="shared" ref="AC648:AC711" si="95">AB648*1000000/(Z648/1000*10000)</f>
        <v>0</v>
      </c>
      <c r="AD648" s="16"/>
      <c r="AE648" s="78">
        <v>642</v>
      </c>
      <c r="AF648" s="136">
        <f>ETo!$I647*((1-Constantes!$F$19)*ETo!$K647+ETo!$L647)</f>
        <v>3.8504992994378764</v>
      </c>
      <c r="AG648" s="79">
        <f>MIN(AF648*Constantes!$F$17,0.8*(AJ647+Observaciones!$F647-AH648-AI648-Constantes!$D$14))</f>
        <v>1.2630288878767715E-6</v>
      </c>
      <c r="AH648" s="79">
        <f>IF(Observaciones!$F647&gt;0.05*Constantes!$F$18,((Observaciones!$F647-0.05*Constantes!$F$18)^2)/(Observaciones!$F647+0.95*Constantes!$F$18),0)</f>
        <v>0</v>
      </c>
      <c r="AI648" s="79">
        <f>MAX(0,AJ647+Observaciones!$F647-AH648-Constantes!$D$13)</f>
        <v>0</v>
      </c>
      <c r="AJ648" s="79">
        <f>AJ647+Observaciones!$F647-AH648-AG648-AI648-AK647</f>
        <v>7.5000002619779718</v>
      </c>
      <c r="AK648" s="79">
        <f>MAX(0,(AJ648-Constantes!$D$14)*(1-EXP(-Constantes!$D$22)))</f>
        <v>8.9239314589867729E-9</v>
      </c>
      <c r="AL648" s="79">
        <f t="shared" ref="AL648:AL711" si="96">AL647+AI648-AM647</f>
        <v>62.410005871443239</v>
      </c>
      <c r="AM648" s="79">
        <f>MAX(0,(AL648-Constantes!$D$13)*(1-EXP(-Constantes!$D$23)))</f>
        <v>0.18632479186382239</v>
      </c>
      <c r="AN648" s="79">
        <f t="shared" ref="AN648:AN711" si="97">AH648+AK648+AM648</f>
        <v>0.18632480078775385</v>
      </c>
      <c r="AO648" s="79">
        <f>0.0526*AH648*Observaciones!$F647^1.218</f>
        <v>0</v>
      </c>
      <c r="AP648" s="79">
        <f>AO648*Constantes!$F$29</f>
        <v>0</v>
      </c>
      <c r="AQ648" s="79">
        <f t="shared" ref="AQ648:AQ711" si="98">AP648*1000000/(AN648/1000*10000)</f>
        <v>0</v>
      </c>
      <c r="AR648" s="16"/>
      <c r="AS648" s="78">
        <v>642</v>
      </c>
      <c r="AT648" s="79">
        <f>0.0526*Observaciones!$F647^2.218</f>
        <v>0</v>
      </c>
      <c r="AU648" s="79">
        <f>IF(Observaciones!$F647&gt;0.05*$AY$7,((Observaciones!$F647-0.05*$AY$7)^2)/(Observaciones!$F647+0.95*$AY$7),0)</f>
        <v>0</v>
      </c>
      <c r="AV648" s="79">
        <f>0.0526*AU648*Observaciones!$F647^1.218</f>
        <v>0</v>
      </c>
      <c r="AW648" s="30"/>
      <c r="AX648" s="30"/>
      <c r="AY648" s="110"/>
      <c r="AZ648" s="41"/>
    </row>
    <row r="649" spans="2:52" s="3" customFormat="1" x14ac:dyDescent="0.3">
      <c r="B649" s="40"/>
      <c r="C649" s="78">
        <v>643</v>
      </c>
      <c r="D649" s="136">
        <f>ETo!$I648*((1-Constantes!$D$19)*ETo!$K648+ETo!$L648)</f>
        <v>4.013504030908754</v>
      </c>
      <c r="E649" s="79">
        <f>MIN(D649*Constantes!$D$17,0.8*(H648+Observaciones!$F648-F649-G649-Constantes!$D$14))</f>
        <v>4.7177813229382086E-7</v>
      </c>
      <c r="F649" s="79">
        <f>IF(Observaciones!$F648&gt;0.05*Constantes!$D$18,((Observaciones!$F648-0.05*Constantes!$D$18)^2)/(Observaciones!$F648+0.95*Constantes!$D$18),0)</f>
        <v>0</v>
      </c>
      <c r="G649" s="79">
        <f>MAX(0,H648+Observaciones!$F648-F649-Constantes!$D$13)</f>
        <v>0</v>
      </c>
      <c r="H649" s="79">
        <f>H648+Observaciones!$F648-F649-E649-G649-I648</f>
        <v>7.5000000978564145</v>
      </c>
      <c r="I649" s="79">
        <f>MAX(0,(H649-Constantes!$D$14)*(1-EXP(-Constantes!$D$22)))</f>
        <v>3.3333487170446387E-9</v>
      </c>
      <c r="J649" s="79">
        <f t="shared" si="90"/>
        <v>60.467658982169972</v>
      </c>
      <c r="K649" s="79">
        <f>MAX(0,(J649-Constantes!$D$13)*(1-EXP(-Constantes!$D$23)))</f>
        <v>0.16718638533282731</v>
      </c>
      <c r="L649" s="79">
        <f t="shared" si="91"/>
        <v>0.16718638866617602</v>
      </c>
      <c r="M649" s="79">
        <f>0.0526*F649*Observaciones!$F648^1.218</f>
        <v>0</v>
      </c>
      <c r="N649" s="79">
        <f>M649*Constantes!$D$29</f>
        <v>0</v>
      </c>
      <c r="O649" s="79">
        <f t="shared" si="92"/>
        <v>0</v>
      </c>
      <c r="P649" s="16"/>
      <c r="Q649" s="78">
        <v>643</v>
      </c>
      <c r="R649" s="136">
        <f>ETo!$I648*((1-Constantes!$E$19)*ETo!$K648+ETo!$L648)</f>
        <v>4.3909255969502707</v>
      </c>
      <c r="S649" s="79">
        <f>MIN(R649*Constantes!$E$17,0.8*(V648+Observaciones!$F648-T649-U649-Constantes!$D$14))</f>
        <v>1.9263004915615057E-7</v>
      </c>
      <c r="T649" s="79">
        <f>IF(Observaciones!$F648&gt;0.05*Constantes!$E$18,((Observaciones!$F648-0.05*Constantes!$E$18)^2)/(Observaciones!$F648+0.95*Constantes!$E$18),0)</f>
        <v>0</v>
      </c>
      <c r="U649" s="79">
        <f>MAX(0,V648+Observaciones!$F648-T649-Constantes!$D$13)</f>
        <v>0</v>
      </c>
      <c r="V649" s="79">
        <f>V648+Observaciones!$F648-T649-S649-U649-W648</f>
        <v>7.5000000399554043</v>
      </c>
      <c r="W649" s="79">
        <f>MAX(0,(V649-Constantes!$D$14)*(1-EXP(-Constantes!$D$22)))</f>
        <v>1.361027750378417E-9</v>
      </c>
      <c r="X649" s="79">
        <f t="shared" si="93"/>
        <v>61.965999569239486</v>
      </c>
      <c r="Y649" s="79">
        <f>MAX(0,(X649-Constantes!$D$13)*(1-EXP(-Constantes!$D$23)))</f>
        <v>0.18194989201414691</v>
      </c>
      <c r="Z649" s="79">
        <f t="shared" si="94"/>
        <v>0.18194989337517467</v>
      </c>
      <c r="AA649" s="79">
        <f>0.0526*T649*Observaciones!$F648^1.218</f>
        <v>0</v>
      </c>
      <c r="AB649" s="79">
        <f>AA649*Constantes!$E$29</f>
        <v>0</v>
      </c>
      <c r="AC649" s="79">
        <f t="shared" si="95"/>
        <v>0</v>
      </c>
      <c r="AD649" s="16"/>
      <c r="AE649" s="78">
        <v>643</v>
      </c>
      <c r="AF649" s="136">
        <f>ETo!$I648*((1-Constantes!$F$19)*ETo!$K648+ETo!$L648)</f>
        <v>4.3370082303729118</v>
      </c>
      <c r="AG649" s="79">
        <f>MIN(AF649*Constantes!$F$17,0.8*(AJ648+Observaciones!$F648-AH649-AI649-Constantes!$D$14))</f>
        <v>2.095823774084238E-7</v>
      </c>
      <c r="AH649" s="79">
        <f>IF(Observaciones!$F648&gt;0.05*Constantes!$F$18,((Observaciones!$F648-0.05*Constantes!$F$18)^2)/(Observaciones!$F648+0.95*Constantes!$F$18),0)</f>
        <v>0</v>
      </c>
      <c r="AI649" s="79">
        <f>MAX(0,AJ648+Observaciones!$F648-AH649-Constantes!$D$13)</f>
        <v>0</v>
      </c>
      <c r="AJ649" s="79">
        <f>AJ648+Observaciones!$F648-AH649-AG649-AI649-AK648</f>
        <v>7.5000000434716627</v>
      </c>
      <c r="AK649" s="79">
        <f>MAX(0,(AJ649-Constantes!$D$14)*(1-EXP(-Constantes!$D$22)))</f>
        <v>1.4808044197801562E-9</v>
      </c>
      <c r="AL649" s="79">
        <f t="shared" si="96"/>
        <v>62.223681079579414</v>
      </c>
      <c r="AM649" s="79">
        <f>MAX(0,(AL649-Constantes!$D$13)*(1-EXP(-Constantes!$D$23)))</f>
        <v>0.18448888931048027</v>
      </c>
      <c r="AN649" s="79">
        <f t="shared" si="97"/>
        <v>0.18448889079128469</v>
      </c>
      <c r="AO649" s="79">
        <f>0.0526*AH649*Observaciones!$F648^1.218</f>
        <v>0</v>
      </c>
      <c r="AP649" s="79">
        <f>AO649*Constantes!$F$29</f>
        <v>0</v>
      </c>
      <c r="AQ649" s="79">
        <f t="shared" si="98"/>
        <v>0</v>
      </c>
      <c r="AR649" s="16"/>
      <c r="AS649" s="78">
        <v>643</v>
      </c>
      <c r="AT649" s="79">
        <f>0.0526*Observaciones!$F648^2.218</f>
        <v>0</v>
      </c>
      <c r="AU649" s="79">
        <f>IF(Observaciones!$F648&gt;0.05*$AY$7,((Observaciones!$F648-0.05*$AY$7)^2)/(Observaciones!$F648+0.95*$AY$7),0)</f>
        <v>0</v>
      </c>
      <c r="AV649" s="79">
        <f>0.0526*AU649*Observaciones!$F648^1.218</f>
        <v>0</v>
      </c>
      <c r="AW649" s="30"/>
      <c r="AX649" s="30"/>
      <c r="AY649" s="110"/>
      <c r="AZ649" s="41"/>
    </row>
    <row r="650" spans="2:52" s="3" customFormat="1" x14ac:dyDescent="0.3">
      <c r="B650" s="40"/>
      <c r="C650" s="78">
        <v>644</v>
      </c>
      <c r="D650" s="136">
        <f>ETo!$I649*((1-Constantes!$D$19)*ETo!$K649+ETo!$L649)</f>
        <v>3.9404750780162665</v>
      </c>
      <c r="E650" s="79">
        <f>MIN(D650*Constantes!$D$17,0.8*(H649+Observaciones!$F649-F650-G650-Constantes!$D$14))</f>
        <v>7.8285131621669285E-8</v>
      </c>
      <c r="F650" s="79">
        <f>IF(Observaciones!$F649&gt;0.05*Constantes!$D$18,((Observaciones!$F649-0.05*Constantes!$D$18)^2)/(Observaciones!$F649+0.95*Constantes!$D$18),0)</f>
        <v>0</v>
      </c>
      <c r="G650" s="79">
        <f>MAX(0,H649+Observaciones!$F649-F650-Constantes!$D$13)</f>
        <v>0</v>
      </c>
      <c r="H650" s="79">
        <f>H649+Observaciones!$F649-F650-E650-G650-I649</f>
        <v>7.5000000162379346</v>
      </c>
      <c r="I650" s="79">
        <f>MAX(0,(H650-Constantes!$D$14)*(1-EXP(-Constantes!$D$22)))</f>
        <v>5.5312366153695919E-10</v>
      </c>
      <c r="J650" s="79">
        <f t="shared" si="90"/>
        <v>60.300472596837146</v>
      </c>
      <c r="K650" s="79">
        <f>MAX(0,(J650-Constantes!$D$13)*(1-EXP(-Constantes!$D$23)))</f>
        <v>0.16553905805744842</v>
      </c>
      <c r="L650" s="79">
        <f t="shared" si="91"/>
        <v>0.16553905861057208</v>
      </c>
      <c r="M650" s="79">
        <f>0.0526*F650*Observaciones!$F649^1.218</f>
        <v>0</v>
      </c>
      <c r="N650" s="79">
        <f>M650*Constantes!$D$29</f>
        <v>0</v>
      </c>
      <c r="O650" s="79">
        <f t="shared" si="92"/>
        <v>0</v>
      </c>
      <c r="P650" s="16"/>
      <c r="Q650" s="78">
        <v>644</v>
      </c>
      <c r="R650" s="136">
        <f>ETo!$I649*((1-Constantes!$E$19)*ETo!$K649+ETo!$L649)</f>
        <v>4.3118757872825233</v>
      </c>
      <c r="S650" s="79">
        <f>MIN(R650*Constantes!$E$17,0.8*(V649+Observaciones!$F649-T650-U650-Constantes!$D$14))</f>
        <v>3.1964323454758418E-8</v>
      </c>
      <c r="T650" s="79">
        <f>IF(Observaciones!$F649&gt;0.05*Constantes!$E$18,((Observaciones!$F649-0.05*Constantes!$E$18)^2)/(Observaciones!$F649+0.95*Constantes!$E$18),0)</f>
        <v>0</v>
      </c>
      <c r="U650" s="79">
        <f>MAX(0,V649+Observaciones!$F649-T650-Constantes!$D$13)</f>
        <v>0</v>
      </c>
      <c r="V650" s="79">
        <f>V649+Observaciones!$F649-T650-S650-U650-W649</f>
        <v>7.500000006630053</v>
      </c>
      <c r="W650" s="79">
        <f>MAX(0,(V650-Constantes!$D$14)*(1-EXP(-Constantes!$D$22)))</f>
        <v>2.2584394293697119E-10</v>
      </c>
      <c r="X650" s="79">
        <f t="shared" si="93"/>
        <v>61.78404967722534</v>
      </c>
      <c r="Y650" s="79">
        <f>MAX(0,(X650-Constantes!$D$13)*(1-EXP(-Constantes!$D$23)))</f>
        <v>0.18015709639104363</v>
      </c>
      <c r="Z650" s="79">
        <f t="shared" si="94"/>
        <v>0.18015709661688759</v>
      </c>
      <c r="AA650" s="79">
        <f>0.0526*T650*Observaciones!$F649^1.218</f>
        <v>0</v>
      </c>
      <c r="AB650" s="79">
        <f>AA650*Constantes!$E$29</f>
        <v>0</v>
      </c>
      <c r="AC650" s="79">
        <f t="shared" si="95"/>
        <v>0</v>
      </c>
      <c r="AD650" s="16"/>
      <c r="AE650" s="78">
        <v>644</v>
      </c>
      <c r="AF650" s="136">
        <f>ETo!$I649*((1-Constantes!$F$19)*ETo!$K649+ETo!$L649)</f>
        <v>4.2588185431016292</v>
      </c>
      <c r="AG650" s="79">
        <f>MIN(AF650*Constantes!$F$17,0.8*(AJ649+Observaciones!$F649-AH650-AI650-Constantes!$D$14))</f>
        <v>3.4777330171209546E-8</v>
      </c>
      <c r="AH650" s="79">
        <f>IF(Observaciones!$F649&gt;0.05*Constantes!$F$18,((Observaciones!$F649-0.05*Constantes!$F$18)^2)/(Observaciones!$F649+0.95*Constantes!$F$18),0)</f>
        <v>0</v>
      </c>
      <c r="AI650" s="79">
        <f>MAX(0,AJ649+Observaciones!$F649-AH650-Constantes!$D$13)</f>
        <v>0</v>
      </c>
      <c r="AJ650" s="79">
        <f>AJ649+Observaciones!$F649-AH650-AG650-AI650-AK649</f>
        <v>7.5000000072135276</v>
      </c>
      <c r="AK650" s="79">
        <f>MAX(0,(AJ650-Constantes!$D$14)*(1-EXP(-Constantes!$D$22)))</f>
        <v>2.4571922985909132E-10</v>
      </c>
      <c r="AL650" s="79">
        <f t="shared" si="96"/>
        <v>62.039192190268935</v>
      </c>
      <c r="AM650" s="79">
        <f>MAX(0,(AL650-Constantes!$D$13)*(1-EXP(-Constantes!$D$23)))</f>
        <v>0.18267107634227417</v>
      </c>
      <c r="AN650" s="79">
        <f t="shared" si="97"/>
        <v>0.18267107658799339</v>
      </c>
      <c r="AO650" s="79">
        <f>0.0526*AH650*Observaciones!$F649^1.218</f>
        <v>0</v>
      </c>
      <c r="AP650" s="79">
        <f>AO650*Constantes!$F$29</f>
        <v>0</v>
      </c>
      <c r="AQ650" s="79">
        <f t="shared" si="98"/>
        <v>0</v>
      </c>
      <c r="AR650" s="16"/>
      <c r="AS650" s="78">
        <v>644</v>
      </c>
      <c r="AT650" s="79">
        <f>0.0526*Observaciones!$F649^2.218</f>
        <v>0</v>
      </c>
      <c r="AU650" s="79">
        <f>IF(Observaciones!$F649&gt;0.05*$AY$7,((Observaciones!$F649-0.05*$AY$7)^2)/(Observaciones!$F649+0.95*$AY$7),0)</f>
        <v>0</v>
      </c>
      <c r="AV650" s="79">
        <f>0.0526*AU650*Observaciones!$F649^1.218</f>
        <v>0</v>
      </c>
      <c r="AW650" s="30"/>
      <c r="AX650" s="30"/>
      <c r="AY650" s="110"/>
      <c r="AZ650" s="41"/>
    </row>
    <row r="651" spans="2:52" s="3" customFormat="1" x14ac:dyDescent="0.3">
      <c r="B651" s="40"/>
      <c r="C651" s="78">
        <v>645</v>
      </c>
      <c r="D651" s="136">
        <f>ETo!$I650*((1-Constantes!$D$19)*ETo!$K650+ETo!$L650)</f>
        <v>3.8836100875531181</v>
      </c>
      <c r="E651" s="79">
        <f>MIN(D651*Constantes!$D$17,0.8*(H650+Observaciones!$F650-F651-G651-Constantes!$D$14))</f>
        <v>1.2990347642016787E-8</v>
      </c>
      <c r="F651" s="79">
        <f>IF(Observaciones!$F650&gt;0.05*Constantes!$D$18,((Observaciones!$F650-0.05*Constantes!$D$18)^2)/(Observaciones!$F650+0.95*Constantes!$D$18),0)</f>
        <v>0</v>
      </c>
      <c r="G651" s="79">
        <f>MAX(0,H650+Observaciones!$F650-F651-Constantes!$D$13)</f>
        <v>0</v>
      </c>
      <c r="H651" s="79">
        <f>H650+Observaciones!$F650-F651-E651-G651-I650</f>
        <v>7.5000000026944633</v>
      </c>
      <c r="I651" s="79">
        <f>MAX(0,(H651-Constantes!$D$14)*(1-EXP(-Constantes!$D$22)))</f>
        <v>9.1783312226933231E-11</v>
      </c>
      <c r="J651" s="79">
        <f t="shared" si="90"/>
        <v>60.134933538779698</v>
      </c>
      <c r="K651" s="79">
        <f>MAX(0,(J651-Constantes!$D$13)*(1-EXP(-Constantes!$D$23)))</f>
        <v>0.16390796229007662</v>
      </c>
      <c r="L651" s="79">
        <f t="shared" si="91"/>
        <v>0.16390796238185992</v>
      </c>
      <c r="M651" s="79">
        <f>0.0526*F651*Observaciones!$F650^1.218</f>
        <v>0</v>
      </c>
      <c r="N651" s="79">
        <f>M651*Constantes!$D$29</f>
        <v>0</v>
      </c>
      <c r="O651" s="79">
        <f t="shared" si="92"/>
        <v>0</v>
      </c>
      <c r="P651" s="16"/>
      <c r="Q651" s="78">
        <v>645</v>
      </c>
      <c r="R651" s="136">
        <f>ETo!$I650*((1-Constantes!$E$19)*ETo!$K650+ETo!$L650)</f>
        <v>4.2501622127017438</v>
      </c>
      <c r="S651" s="79">
        <f>MIN(R651*Constantes!$E$17,0.8*(V650+Observaciones!$F650-T651-U651-Constantes!$D$14))</f>
        <v>5.3040423608763383E-9</v>
      </c>
      <c r="T651" s="79">
        <f>IF(Observaciones!$F650&gt;0.05*Constantes!$E$18,((Observaciones!$F650-0.05*Constantes!$E$18)^2)/(Observaciones!$F650+0.95*Constantes!$E$18),0)</f>
        <v>0</v>
      </c>
      <c r="U651" s="79">
        <f>MAX(0,V650+Observaciones!$F650-T651-Constantes!$D$13)</f>
        <v>0</v>
      </c>
      <c r="V651" s="79">
        <f>V650+Observaciones!$F650-T651-S651-U651-W650</f>
        <v>7.5000000011001662</v>
      </c>
      <c r="W651" s="79">
        <f>MAX(0,(V651-Constantes!$D$14)*(1-EXP(-Constantes!$D$22)))</f>
        <v>3.7475698896435561E-11</v>
      </c>
      <c r="X651" s="79">
        <f t="shared" si="93"/>
        <v>61.603892580834298</v>
      </c>
      <c r="Y651" s="79">
        <f>MAX(0,(X651-Constantes!$D$13)*(1-EXP(-Constantes!$D$23)))</f>
        <v>0.17838196561022543</v>
      </c>
      <c r="Z651" s="79">
        <f t="shared" si="94"/>
        <v>0.17838196564770112</v>
      </c>
      <c r="AA651" s="79">
        <f>0.0526*T651*Observaciones!$F650^1.218</f>
        <v>0</v>
      </c>
      <c r="AB651" s="79">
        <f>AA651*Constantes!$E$29</f>
        <v>0</v>
      </c>
      <c r="AC651" s="79">
        <f t="shared" si="95"/>
        <v>0</v>
      </c>
      <c r="AD651" s="16"/>
      <c r="AE651" s="78">
        <v>645</v>
      </c>
      <c r="AF651" s="136">
        <f>ETo!$I650*((1-Constantes!$F$19)*ETo!$K650+ETo!$L650)</f>
        <v>4.1977976233947958</v>
      </c>
      <c r="AG651" s="79">
        <f>MIN(AF651*Constantes!$F$17,0.8*(AJ650+Observaciones!$F650-AH651-AI651-Constantes!$D$14))</f>
        <v>5.7708220424501633E-9</v>
      </c>
      <c r="AH651" s="79">
        <f>IF(Observaciones!$F650&gt;0.05*Constantes!$F$18,((Observaciones!$F650-0.05*Constantes!$F$18)^2)/(Observaciones!$F650+0.95*Constantes!$F$18),0)</f>
        <v>0</v>
      </c>
      <c r="AI651" s="79">
        <f>MAX(0,AJ650+Observaciones!$F650-AH651-Constantes!$D$13)</f>
        <v>0</v>
      </c>
      <c r="AJ651" s="79">
        <f>AJ650+Observaciones!$F650-AH651-AG651-AI651-AK650</f>
        <v>7.5000000011969865</v>
      </c>
      <c r="AK651" s="79">
        <f>MAX(0,(AJ651-Constantes!$D$14)*(1-EXP(-Constantes!$D$22)))</f>
        <v>4.0773754754985E-11</v>
      </c>
      <c r="AL651" s="79">
        <f t="shared" si="96"/>
        <v>61.856521113926661</v>
      </c>
      <c r="AM651" s="79">
        <f>MAX(0,(AL651-Constantes!$D$13)*(1-EXP(-Constantes!$D$23)))</f>
        <v>0.18087117471821312</v>
      </c>
      <c r="AN651" s="79">
        <f t="shared" si="97"/>
        <v>0.18087117475898687</v>
      </c>
      <c r="AO651" s="79">
        <f>0.0526*AH651*Observaciones!$F650^1.218</f>
        <v>0</v>
      </c>
      <c r="AP651" s="79">
        <f>AO651*Constantes!$F$29</f>
        <v>0</v>
      </c>
      <c r="AQ651" s="79">
        <f t="shared" si="98"/>
        <v>0</v>
      </c>
      <c r="AR651" s="16"/>
      <c r="AS651" s="78">
        <v>645</v>
      </c>
      <c r="AT651" s="79">
        <f>0.0526*Observaciones!$F650^2.218</f>
        <v>0</v>
      </c>
      <c r="AU651" s="79">
        <f>IF(Observaciones!$F650&gt;0.05*$AY$7,((Observaciones!$F650-0.05*$AY$7)^2)/(Observaciones!$F650+0.95*$AY$7),0)</f>
        <v>0</v>
      </c>
      <c r="AV651" s="79">
        <f>0.0526*AU651*Observaciones!$F650^1.218</f>
        <v>0</v>
      </c>
      <c r="AW651" s="30"/>
      <c r="AX651" s="30"/>
      <c r="AY651" s="110"/>
      <c r="AZ651" s="41"/>
    </row>
    <row r="652" spans="2:52" s="3" customFormat="1" x14ac:dyDescent="0.3">
      <c r="B652" s="40"/>
      <c r="C652" s="78">
        <v>646</v>
      </c>
      <c r="D652" s="136">
        <f>ETo!$I651*((1-Constantes!$D$19)*ETo!$K651+ETo!$L651)</f>
        <v>3.6592954310363384</v>
      </c>
      <c r="E652" s="79">
        <f>MIN(D652*Constantes!$D$17,0.8*(H651+Observaciones!$F651-F652-G652-Constantes!$D$14))</f>
        <v>2.1555706553044731E-9</v>
      </c>
      <c r="F652" s="79">
        <f>IF(Observaciones!$F651&gt;0.05*Constantes!$D$18,((Observaciones!$F651-0.05*Constantes!$D$18)^2)/(Observaciones!$F651+0.95*Constantes!$D$18),0)</f>
        <v>0</v>
      </c>
      <c r="G652" s="79">
        <f>MAX(0,H651+Observaciones!$F651-F652-Constantes!$D$13)</f>
        <v>0</v>
      </c>
      <c r="H652" s="79">
        <f>H651+Observaciones!$F651-F652-E652-G652-I651</f>
        <v>7.500000000447109</v>
      </c>
      <c r="I652" s="79">
        <f>MAX(0,(H652-Constantes!$D$14)*(1-EXP(-Constantes!$D$22)))</f>
        <v>1.5230174472009784E-11</v>
      </c>
      <c r="J652" s="79">
        <f t="shared" si="90"/>
        <v>59.971025576489623</v>
      </c>
      <c r="K652" s="79">
        <f>MAX(0,(J652-Constantes!$D$13)*(1-EXP(-Constantes!$D$23)))</f>
        <v>0.16229293809779746</v>
      </c>
      <c r="L652" s="79">
        <f t="shared" si="91"/>
        <v>0.16229293811302764</v>
      </c>
      <c r="M652" s="79">
        <f>0.0526*F652*Observaciones!$F651^1.218</f>
        <v>0</v>
      </c>
      <c r="N652" s="79">
        <f>M652*Constantes!$D$29</f>
        <v>0</v>
      </c>
      <c r="O652" s="79">
        <f t="shared" si="92"/>
        <v>0</v>
      </c>
      <c r="P652" s="16"/>
      <c r="Q652" s="78">
        <v>646</v>
      </c>
      <c r="R652" s="136">
        <f>ETo!$I651*((1-Constantes!$E$19)*ETo!$K651+ETo!$L651)</f>
        <v>4.0062479064024821</v>
      </c>
      <c r="S652" s="79">
        <f>MIN(R652*Constantes!$E$17,0.8*(V651+Observaciones!$F651-T652-U652-Constantes!$D$14))</f>
        <v>8.801329443031137E-10</v>
      </c>
      <c r="T652" s="79">
        <f>IF(Observaciones!$F651&gt;0.05*Constantes!$E$18,((Observaciones!$F651-0.05*Constantes!$E$18)^2)/(Observaciones!$F651+0.95*Constantes!$E$18),0)</f>
        <v>0</v>
      </c>
      <c r="U652" s="79">
        <f>MAX(0,V651+Observaciones!$F651-T652-Constantes!$D$13)</f>
        <v>0</v>
      </c>
      <c r="V652" s="79">
        <f>V651+Observaciones!$F651-T652-S652-U652-W651</f>
        <v>7.5000000001825571</v>
      </c>
      <c r="W652" s="79">
        <f>MAX(0,(V652-Constantes!$D$14)*(1-EXP(-Constantes!$D$22)))</f>
        <v>6.2185643447583687E-12</v>
      </c>
      <c r="X652" s="79">
        <f t="shared" si="93"/>
        <v>61.42551061522407</v>
      </c>
      <c r="Y652" s="79">
        <f>MAX(0,(X652-Constantes!$D$13)*(1-EXP(-Constantes!$D$23)))</f>
        <v>0.17662432561579383</v>
      </c>
      <c r="Z652" s="79">
        <f t="shared" si="94"/>
        <v>0.17662432562201238</v>
      </c>
      <c r="AA652" s="79">
        <f>0.0526*T652*Observaciones!$F651^1.218</f>
        <v>0</v>
      </c>
      <c r="AB652" s="79">
        <f>AA652*Constantes!$E$29</f>
        <v>0</v>
      </c>
      <c r="AC652" s="79">
        <f t="shared" si="95"/>
        <v>0</v>
      </c>
      <c r="AD652" s="16"/>
      <c r="AE652" s="78">
        <v>646</v>
      </c>
      <c r="AF652" s="136">
        <f>ETo!$I651*((1-Constantes!$F$19)*ETo!$K651+ETo!$L651)</f>
        <v>3.9566832670644612</v>
      </c>
      <c r="AG652" s="79">
        <f>MIN(AF652*Constantes!$F$17,0.8*(AJ651+Observaciones!$F651-AH652-AI652-Constantes!$D$14))</f>
        <v>9.5758920792832222E-10</v>
      </c>
      <c r="AH652" s="79">
        <f>IF(Observaciones!$F651&gt;0.05*Constantes!$F$18,((Observaciones!$F651-0.05*Constantes!$F$18)^2)/(Observaciones!$F651+0.95*Constantes!$F$18),0)</f>
        <v>0</v>
      </c>
      <c r="AI652" s="79">
        <f>MAX(0,AJ651+Observaciones!$F651-AH652-Constantes!$D$13)</f>
        <v>0</v>
      </c>
      <c r="AJ652" s="79">
        <f>AJ651+Observaciones!$F651-AH652-AG652-AI652-AK651</f>
        <v>7.5000000001986233</v>
      </c>
      <c r="AK652" s="79">
        <f>MAX(0,(AJ652-Constantes!$D$14)*(1-EXP(-Constantes!$D$22)))</f>
        <v>6.7658401215247273E-12</v>
      </c>
      <c r="AL652" s="79">
        <f t="shared" si="96"/>
        <v>61.675649939208448</v>
      </c>
      <c r="AM652" s="79">
        <f>MAX(0,(AL652-Constantes!$D$13)*(1-EXP(-Constantes!$D$23)))</f>
        <v>0.17908900795355712</v>
      </c>
      <c r="AN652" s="79">
        <f t="shared" si="97"/>
        <v>0.17908900796032295</v>
      </c>
      <c r="AO652" s="79">
        <f>0.0526*AH652*Observaciones!$F651^1.218</f>
        <v>0</v>
      </c>
      <c r="AP652" s="79">
        <f>AO652*Constantes!$F$29</f>
        <v>0</v>
      </c>
      <c r="AQ652" s="79">
        <f t="shared" si="98"/>
        <v>0</v>
      </c>
      <c r="AR652" s="16"/>
      <c r="AS652" s="78">
        <v>646</v>
      </c>
      <c r="AT652" s="79">
        <f>0.0526*Observaciones!$F651^2.218</f>
        <v>0</v>
      </c>
      <c r="AU652" s="79">
        <f>IF(Observaciones!$F651&gt;0.05*$AY$7,((Observaciones!$F651-0.05*$AY$7)^2)/(Observaciones!$F651+0.95*$AY$7),0)</f>
        <v>0</v>
      </c>
      <c r="AV652" s="79">
        <f>0.0526*AU652*Observaciones!$F651^1.218</f>
        <v>0</v>
      </c>
      <c r="AW652" s="30"/>
      <c r="AX652" s="30"/>
      <c r="AY652" s="110"/>
      <c r="AZ652" s="41"/>
    </row>
    <row r="653" spans="2:52" s="3" customFormat="1" x14ac:dyDescent="0.3">
      <c r="B653" s="40"/>
      <c r="C653" s="78">
        <v>647</v>
      </c>
      <c r="D653" s="136">
        <f>ETo!$I652*((1-Constantes!$D$19)*ETo!$K652+ETo!$L652)</f>
        <v>3.9524591940440965</v>
      </c>
      <c r="E653" s="79">
        <f>MIN(D653*Constantes!$D$17,0.8*(H652+Observaciones!$F652-F653-G653-Constantes!$D$14))</f>
        <v>3.5768721318163443E-10</v>
      </c>
      <c r="F653" s="79">
        <f>IF(Observaciones!$F652&gt;0.05*Constantes!$D$18,((Observaciones!$F652-0.05*Constantes!$D$18)^2)/(Observaciones!$F652+0.95*Constantes!$D$18),0)</f>
        <v>0</v>
      </c>
      <c r="G653" s="79">
        <f>MAX(0,H652+Observaciones!$F652-F653-Constantes!$D$13)</f>
        <v>0</v>
      </c>
      <c r="H653" s="79">
        <f>H652+Observaciones!$F652-F653-E653-G653-I652</f>
        <v>7.5000000000741913</v>
      </c>
      <c r="I653" s="79">
        <f>MAX(0,(H653-Constantes!$D$14)*(1-EXP(-Constantes!$D$22)))</f>
        <v>2.5272287127451754E-12</v>
      </c>
      <c r="J653" s="79">
        <f t="shared" si="90"/>
        <v>59.808732638391824</v>
      </c>
      <c r="K653" s="79">
        <f>MAX(0,(J653-Constantes!$D$13)*(1-EXP(-Constantes!$D$23)))</f>
        <v>0.1606938271235536</v>
      </c>
      <c r="L653" s="79">
        <f t="shared" si="91"/>
        <v>0.16069382712608082</v>
      </c>
      <c r="M653" s="79">
        <f>0.0526*F653*Observaciones!$F652^1.218</f>
        <v>0</v>
      </c>
      <c r="N653" s="79">
        <f>M653*Constantes!$D$29</f>
        <v>0</v>
      </c>
      <c r="O653" s="79">
        <f t="shared" si="92"/>
        <v>0</v>
      </c>
      <c r="P653" s="16"/>
      <c r="Q653" s="78">
        <v>647</v>
      </c>
      <c r="R653" s="136">
        <f>ETo!$I652*((1-Constantes!$E$19)*ETo!$K652+ETo!$L652)</f>
        <v>4.3244353792424786</v>
      </c>
      <c r="S653" s="79">
        <f>MIN(R653*Constantes!$E$17,0.8*(V652+Observaciones!$F652-T653-U653-Constantes!$D$14))</f>
        <v>1.4604566445086677E-10</v>
      </c>
      <c r="T653" s="79">
        <f>IF(Observaciones!$F652&gt;0.05*Constantes!$E$18,((Observaciones!$F652-0.05*Constantes!$E$18)^2)/(Observaciones!$F652+0.95*Constantes!$E$18),0)</f>
        <v>0</v>
      </c>
      <c r="U653" s="79">
        <f>MAX(0,V652+Observaciones!$F652-T653-Constantes!$D$13)</f>
        <v>0</v>
      </c>
      <c r="V653" s="79">
        <f>V652+Observaciones!$F652-T653-S653-U653-W652</f>
        <v>7.5000000000302931</v>
      </c>
      <c r="W653" s="79">
        <f>MAX(0,(V653-Constantes!$D$14)*(1-EXP(-Constantes!$D$22)))</f>
        <v>1.0318942405976116E-12</v>
      </c>
      <c r="X653" s="79">
        <f t="shared" si="93"/>
        <v>61.248886289608279</v>
      </c>
      <c r="Y653" s="79">
        <f>MAX(0,(X653-Constantes!$D$13)*(1-EXP(-Constantes!$D$23)))</f>
        <v>0.17488400406686463</v>
      </c>
      <c r="Z653" s="79">
        <f t="shared" si="94"/>
        <v>0.17488400406789653</v>
      </c>
      <c r="AA653" s="79">
        <f>0.0526*T653*Observaciones!$F652^1.218</f>
        <v>0</v>
      </c>
      <c r="AB653" s="79">
        <f>AA653*Constantes!$E$29</f>
        <v>0</v>
      </c>
      <c r="AC653" s="79">
        <f t="shared" si="95"/>
        <v>0</v>
      </c>
      <c r="AD653" s="16"/>
      <c r="AE653" s="78">
        <v>647</v>
      </c>
      <c r="AF653" s="136">
        <f>ETo!$I652*((1-Constantes!$F$19)*ETo!$K652+ETo!$L652)</f>
        <v>4.2712959242141384</v>
      </c>
      <c r="AG653" s="79">
        <f>MIN(AF653*Constantes!$F$17,0.8*(AJ652+Observaciones!$F652-AH653-AI653-Constantes!$D$14))</f>
        <v>1.588986719980312E-10</v>
      </c>
      <c r="AH653" s="79">
        <f>IF(Observaciones!$F652&gt;0.05*Constantes!$F$18,((Observaciones!$F652-0.05*Constantes!$F$18)^2)/(Observaciones!$F652+0.95*Constantes!$F$18),0)</f>
        <v>0</v>
      </c>
      <c r="AI653" s="79">
        <f>MAX(0,AJ652+Observaciones!$F652-AH653-Constantes!$D$13)</f>
        <v>0</v>
      </c>
      <c r="AJ653" s="79">
        <f>AJ652+Observaciones!$F652-AH653-AG653-AI653-AK652</f>
        <v>7.5000000000329585</v>
      </c>
      <c r="AK653" s="79">
        <f>MAX(0,(AJ653-Constantes!$D$14)*(1-EXP(-Constantes!$D$22)))</f>
        <v>1.1226883478493027E-12</v>
      </c>
      <c r="AL653" s="79">
        <f t="shared" si="96"/>
        <v>61.496560931254891</v>
      </c>
      <c r="AM653" s="79">
        <f>MAX(0,(AL653-Constantes!$D$13)*(1-EXP(-Constantes!$D$23)))</f>
        <v>0.17732440130251231</v>
      </c>
      <c r="AN653" s="79">
        <f t="shared" si="97"/>
        <v>0.177324401303635</v>
      </c>
      <c r="AO653" s="79">
        <f>0.0526*AH653*Observaciones!$F652^1.218</f>
        <v>0</v>
      </c>
      <c r="AP653" s="79">
        <f>AO653*Constantes!$F$29</f>
        <v>0</v>
      </c>
      <c r="AQ653" s="79">
        <f t="shared" si="98"/>
        <v>0</v>
      </c>
      <c r="AR653" s="16"/>
      <c r="AS653" s="78">
        <v>647</v>
      </c>
      <c r="AT653" s="79">
        <f>0.0526*Observaciones!$F652^2.218</f>
        <v>0</v>
      </c>
      <c r="AU653" s="79">
        <f>IF(Observaciones!$F652&gt;0.05*$AY$7,((Observaciones!$F652-0.05*$AY$7)^2)/(Observaciones!$F652+0.95*$AY$7),0)</f>
        <v>0</v>
      </c>
      <c r="AV653" s="79">
        <f>0.0526*AU653*Observaciones!$F652^1.218</f>
        <v>0</v>
      </c>
      <c r="AW653" s="30"/>
      <c r="AX653" s="30"/>
      <c r="AY653" s="110"/>
      <c r="AZ653" s="41"/>
    </row>
    <row r="654" spans="2:52" s="3" customFormat="1" x14ac:dyDescent="0.3">
      <c r="B654" s="40"/>
      <c r="C654" s="78">
        <v>648</v>
      </c>
      <c r="D654" s="136">
        <f>ETo!$I653*((1-Constantes!$D$19)*ETo!$K653+ETo!$L653)</f>
        <v>3.8943452304267945</v>
      </c>
      <c r="E654" s="79">
        <f>MIN(D654*Constantes!$D$17,0.8*(H653+Observaciones!$F653-F654-G654-Constantes!$D$14))</f>
        <v>1.9512173025761235</v>
      </c>
      <c r="F654" s="79">
        <f>IF(Observaciones!$F653&gt;0.05*Constantes!$D$18,((Observaciones!$F653-0.05*Constantes!$D$18)^2)/(Observaciones!$F653+0.95*Constantes!$D$18),0)</f>
        <v>0</v>
      </c>
      <c r="G654" s="79">
        <f>MAX(0,H653+Observaciones!$F653-F654-Constantes!$D$13)</f>
        <v>0</v>
      </c>
      <c r="H654" s="79">
        <f>H653+Observaciones!$F653-F654-E654-G654-I653</f>
        <v>8.5487826974955397</v>
      </c>
      <c r="I654" s="79">
        <f>MAX(0,(H654-Constantes!$D$14)*(1-EXP(-Constantes!$D$22)))</f>
        <v>3.5725388836801222E-2</v>
      </c>
      <c r="J654" s="79">
        <f t="shared" si="90"/>
        <v>59.648038811268272</v>
      </c>
      <c r="K654" s="79">
        <f>MAX(0,(J654-Constantes!$D$13)*(1-EXP(-Constantes!$D$23)))</f>
        <v>0.15911047257061756</v>
      </c>
      <c r="L654" s="79">
        <f t="shared" si="91"/>
        <v>0.19483586140741876</v>
      </c>
      <c r="M654" s="79">
        <f>0.0526*F654*Observaciones!$F653^1.218</f>
        <v>0</v>
      </c>
      <c r="N654" s="79">
        <f>M654*Constantes!$D$29</f>
        <v>0</v>
      </c>
      <c r="O654" s="79">
        <f t="shared" si="92"/>
        <v>0</v>
      </c>
      <c r="P654" s="16"/>
      <c r="Q654" s="78">
        <v>648</v>
      </c>
      <c r="R654" s="136">
        <f>ETo!$I653*((1-Constantes!$E$19)*ETo!$K653+ETo!$L653)</f>
        <v>4.2613581106768406</v>
      </c>
      <c r="S654" s="79">
        <f>MIN(R654*Constantes!$E$17,0.8*(V653+Observaciones!$F653-T654-U654-Constantes!$D$14))</f>
        <v>2.4000000000242352</v>
      </c>
      <c r="T654" s="79">
        <f>IF(Observaciones!$F653&gt;0.05*Constantes!$E$18,((Observaciones!$F653-0.05*Constantes!$E$18)^2)/(Observaciones!$F653+0.95*Constantes!$E$18),0)</f>
        <v>0</v>
      </c>
      <c r="U654" s="79">
        <f>MAX(0,V653+Observaciones!$F653-T654-Constantes!$D$13)</f>
        <v>0</v>
      </c>
      <c r="V654" s="79">
        <f>V653+Observaciones!$F653-T654-S654-U654-W653</f>
        <v>8.1000000000050267</v>
      </c>
      <c r="W654" s="79">
        <f>MAX(0,(V654-Constantes!$D$14)*(1-EXP(-Constantes!$D$22)))</f>
        <v>2.0438202645263869E-2</v>
      </c>
      <c r="X654" s="79">
        <f t="shared" si="93"/>
        <v>61.074002285541418</v>
      </c>
      <c r="Y654" s="79">
        <f>MAX(0,(X654-Constantes!$D$13)*(1-EXP(-Constantes!$D$23)))</f>
        <v>0.17316083032066934</v>
      </c>
      <c r="Z654" s="79">
        <f t="shared" si="94"/>
        <v>0.1935990329659332</v>
      </c>
      <c r="AA654" s="79">
        <f>0.0526*T654*Observaciones!$F653^1.218</f>
        <v>0</v>
      </c>
      <c r="AB654" s="79">
        <f>AA654*Constantes!$E$29</f>
        <v>0</v>
      </c>
      <c r="AC654" s="79">
        <f t="shared" si="95"/>
        <v>0</v>
      </c>
      <c r="AD654" s="16"/>
      <c r="AE654" s="78">
        <v>648</v>
      </c>
      <c r="AF654" s="136">
        <f>ETo!$I653*((1-Constantes!$F$19)*ETo!$K653+ETo!$L653)</f>
        <v>4.2089276992125484</v>
      </c>
      <c r="AG654" s="79">
        <f>MIN(AF654*Constantes!$F$17,0.8*(AJ653+Observaciones!$F653-AH654-AI654-Constantes!$D$14))</f>
        <v>2.2617430735246797</v>
      </c>
      <c r="AH654" s="79">
        <f>IF(Observaciones!$F653&gt;0.05*Constantes!$F$18,((Observaciones!$F653-0.05*Constantes!$F$18)^2)/(Observaciones!$F653+0.95*Constantes!$F$18),0)</f>
        <v>0</v>
      </c>
      <c r="AI654" s="79">
        <f>MAX(0,AJ653+Observaciones!$F653-AH654-Constantes!$D$13)</f>
        <v>0</v>
      </c>
      <c r="AJ654" s="79">
        <f>AJ653+Observaciones!$F653-AH654-AG654-AI654-AK653</f>
        <v>8.2382569265071552</v>
      </c>
      <c r="AK654" s="79">
        <f>MAX(0,(AJ654-Constantes!$D$14)*(1-EXP(-Constantes!$D$22)))</f>
        <v>2.514774111349417E-2</v>
      </c>
      <c r="AL654" s="79">
        <f t="shared" si="96"/>
        <v>61.319236529952377</v>
      </c>
      <c r="AM654" s="79">
        <f>MAX(0,(AL654-Constantes!$D$13)*(1-EXP(-Constantes!$D$23)))</f>
        <v>0.17557718174109682</v>
      </c>
      <c r="AN654" s="79">
        <f t="shared" si="97"/>
        <v>0.20072492285459098</v>
      </c>
      <c r="AO654" s="79">
        <f>0.0526*AH654*Observaciones!$F653^1.218</f>
        <v>0</v>
      </c>
      <c r="AP654" s="79">
        <f>AO654*Constantes!$F$29</f>
        <v>0</v>
      </c>
      <c r="AQ654" s="79">
        <f t="shared" si="98"/>
        <v>0</v>
      </c>
      <c r="AR654" s="16"/>
      <c r="AS654" s="78">
        <v>648</v>
      </c>
      <c r="AT654" s="79">
        <f>0.0526*Observaciones!$F653^2.218</f>
        <v>0.6015070018585239</v>
      </c>
      <c r="AU654" s="79">
        <f>IF(Observaciones!$F653&gt;0.05*$AY$7,((Observaciones!$F653-0.05*$AY$7)^2)/(Observaciones!$F653+0.95*$AY$7),0)</f>
        <v>4.4793357041742955E-2</v>
      </c>
      <c r="AV654" s="79">
        <f>0.0526*AU654*Observaciones!$F653^1.218</f>
        <v>8.981172632452402E-3</v>
      </c>
      <c r="AW654" s="30"/>
      <c r="AX654" s="30"/>
      <c r="AY654" s="110"/>
      <c r="AZ654" s="41"/>
    </row>
    <row r="655" spans="2:52" s="3" customFormat="1" x14ac:dyDescent="0.3">
      <c r="B655" s="40"/>
      <c r="C655" s="78">
        <v>649</v>
      </c>
      <c r="D655" s="136">
        <f>ETo!$I654*((1-Constantes!$D$19)*ETo!$K654+ETo!$L654)</f>
        <v>3.978605947704962</v>
      </c>
      <c r="E655" s="79">
        <f>MIN(D655*Constantes!$D$17,0.8*(H654+Observaciones!$F654-F655-G655-Constantes!$D$14))</f>
        <v>1.0790261579964324</v>
      </c>
      <c r="F655" s="79">
        <f>IF(Observaciones!$F654&gt;0.05*Constantes!$D$18,((Observaciones!$F654-0.05*Constantes!$D$18)^2)/(Observaciones!$F654+0.95*Constantes!$D$18),0)</f>
        <v>0</v>
      </c>
      <c r="G655" s="79">
        <f>MAX(0,H654+Observaciones!$F654-F655-Constantes!$D$13)</f>
        <v>0</v>
      </c>
      <c r="H655" s="79">
        <f>H654+Observaciones!$F654-F655-E655-G655-I654</f>
        <v>7.7340311506623065</v>
      </c>
      <c r="I655" s="79">
        <f>MAX(0,(H655-Constantes!$D$14)*(1-EXP(-Constantes!$D$22)))</f>
        <v>7.9719601375007124E-3</v>
      </c>
      <c r="J655" s="79">
        <f t="shared" si="90"/>
        <v>59.488928338697654</v>
      </c>
      <c r="K655" s="79">
        <f>MAX(0,(J655-Constantes!$D$13)*(1-EXP(-Constantes!$D$23)))</f>
        <v>0.15754271918721727</v>
      </c>
      <c r="L655" s="79">
        <f t="shared" si="91"/>
        <v>0.16551467932471797</v>
      </c>
      <c r="M655" s="79">
        <f>0.0526*F655*Observaciones!$F654^1.218</f>
        <v>0</v>
      </c>
      <c r="N655" s="79">
        <f>M655*Constantes!$D$29</f>
        <v>0</v>
      </c>
      <c r="O655" s="79">
        <f t="shared" si="92"/>
        <v>0</v>
      </c>
      <c r="P655" s="16"/>
      <c r="Q655" s="78">
        <v>649</v>
      </c>
      <c r="R655" s="136">
        <f>ETo!$I654*((1-Constantes!$E$19)*ETo!$K654+ETo!$L654)</f>
        <v>4.352474248035703</v>
      </c>
      <c r="S655" s="79">
        <f>MIN(R655*Constantes!$E$17,0.8*(V654+Observaciones!$F654-T655-U655-Constantes!$D$14))</f>
        <v>0.72000000000402198</v>
      </c>
      <c r="T655" s="79">
        <f>IF(Observaciones!$F654&gt;0.05*Constantes!$E$18,((Observaciones!$F654-0.05*Constantes!$E$18)^2)/(Observaciones!$F654+0.95*Constantes!$E$18),0)</f>
        <v>0</v>
      </c>
      <c r="U655" s="79">
        <f>MAX(0,V654+Observaciones!$F654-T655-Constantes!$D$13)</f>
        <v>0</v>
      </c>
      <c r="V655" s="79">
        <f>V654+Observaciones!$F654-T655-S655-U655-W654</f>
        <v>7.6595617973557415</v>
      </c>
      <c r="W655" s="79">
        <f>MAX(0,(V655-Constantes!$D$14)*(1-EXP(-Constantes!$D$22)))</f>
        <v>5.4352605812864191E-3</v>
      </c>
      <c r="X655" s="79">
        <f t="shared" si="93"/>
        <v>60.90084145522075</v>
      </c>
      <c r="Y655" s="79">
        <f>MAX(0,(X655-Constantes!$D$13)*(1-EXP(-Constantes!$D$23)))</f>
        <v>0.17145463541582329</v>
      </c>
      <c r="Z655" s="79">
        <f t="shared" si="94"/>
        <v>0.17688989599710969</v>
      </c>
      <c r="AA655" s="79">
        <f>0.0526*T655*Observaciones!$F654^1.218</f>
        <v>0</v>
      </c>
      <c r="AB655" s="79">
        <f>AA655*Constantes!$E$29</f>
        <v>0</v>
      </c>
      <c r="AC655" s="79">
        <f t="shared" si="95"/>
        <v>0</v>
      </c>
      <c r="AD655" s="16"/>
      <c r="AE655" s="78">
        <v>649</v>
      </c>
      <c r="AF655" s="136">
        <f>ETo!$I654*((1-Constantes!$F$19)*ETo!$K654+ETo!$L654)</f>
        <v>4.2990644908455966</v>
      </c>
      <c r="AG655" s="79">
        <f>MIN(AF655*Constantes!$F$17,0.8*(AJ654+Observaciones!$F654-AH655-AI655-Constantes!$D$14))</f>
        <v>0.83060554120572483</v>
      </c>
      <c r="AH655" s="79">
        <f>IF(Observaciones!$F654&gt;0.05*Constantes!$F$18,((Observaciones!$F654-0.05*Constantes!$F$18)^2)/(Observaciones!$F654+0.95*Constantes!$F$18),0)</f>
        <v>0</v>
      </c>
      <c r="AI655" s="79">
        <f>MAX(0,AJ654+Observaciones!$F654-AH655-Constantes!$D$13)</f>
        <v>0</v>
      </c>
      <c r="AJ655" s="79">
        <f>AJ654+Observaciones!$F654-AH655-AG655-AI655-AK654</f>
        <v>7.6825036441879364</v>
      </c>
      <c r="AK655" s="79">
        <f>MAX(0,(AJ655-Constantes!$D$14)*(1-EXP(-Constantes!$D$22)))</f>
        <v>6.2167441056348799E-3</v>
      </c>
      <c r="AL655" s="79">
        <f t="shared" si="96"/>
        <v>61.14365934821128</v>
      </c>
      <c r="AM655" s="79">
        <f>MAX(0,(AL655-Constantes!$D$13)*(1-EXP(-Constantes!$D$23)))</f>
        <v>0.17384717795017521</v>
      </c>
      <c r="AN655" s="79">
        <f t="shared" si="97"/>
        <v>0.18006392205581009</v>
      </c>
      <c r="AO655" s="79">
        <f>0.0526*AH655*Observaciones!$F654^1.218</f>
        <v>0</v>
      </c>
      <c r="AP655" s="79">
        <f>AO655*Constantes!$F$29</f>
        <v>0</v>
      </c>
      <c r="AQ655" s="79">
        <f t="shared" si="98"/>
        <v>0</v>
      </c>
      <c r="AR655" s="16"/>
      <c r="AS655" s="78">
        <v>649</v>
      </c>
      <c r="AT655" s="79">
        <f>0.0526*Observaciones!$F654^2.218</f>
        <v>3.6411677467564265E-3</v>
      </c>
      <c r="AU655" s="79">
        <f>IF(Observaciones!$F654&gt;0.05*$AY$7,((Observaciones!$F654-0.05*$AY$7)^2)/(Observaciones!$F654+0.95*$AY$7),0)</f>
        <v>0</v>
      </c>
      <c r="AV655" s="79">
        <f>0.0526*AU655*Observaciones!$F654^1.218</f>
        <v>0</v>
      </c>
      <c r="AW655" s="30"/>
      <c r="AX655" s="30"/>
      <c r="AY655" s="110"/>
      <c r="AZ655" s="41"/>
    </row>
    <row r="656" spans="2:52" s="3" customFormat="1" x14ac:dyDescent="0.3">
      <c r="B656" s="40"/>
      <c r="C656" s="78">
        <v>650</v>
      </c>
      <c r="D656" s="136">
        <f>ETo!$I655*((1-Constantes!$D$19)*ETo!$K655+ETo!$L655)</f>
        <v>4.0165848922786971</v>
      </c>
      <c r="E656" s="79">
        <f>MIN(D656*Constantes!$D$17,0.8*(H655+Observaciones!$F655-F656-G656-Constantes!$D$14))</f>
        <v>2.0124640922554109</v>
      </c>
      <c r="F656" s="79">
        <f>IF(Observaciones!$F655&gt;0.05*Constantes!$D$18,((Observaciones!$F655-0.05*Constantes!$D$18)^2)/(Observaciones!$F655+0.95*Constantes!$D$18),0)</f>
        <v>0.12374713587956516</v>
      </c>
      <c r="G656" s="79">
        <f>MAX(0,H655+Observaciones!$F655-F656-Constantes!$D$13)</f>
        <v>0</v>
      </c>
      <c r="H656" s="79">
        <f>H655+Observaciones!$F655-F656-E656-G656-I655</f>
        <v>11.889847962389828</v>
      </c>
      <c r="I656" s="79">
        <f>MAX(0,(H656-Constantes!$D$14)*(1-EXP(-Constantes!$D$22)))</f>
        <v>0.14953433706078387</v>
      </c>
      <c r="J656" s="79">
        <f t="shared" si="90"/>
        <v>59.331385619510435</v>
      </c>
      <c r="K656" s="79">
        <f>MAX(0,(J656-Constantes!$D$13)*(1-EXP(-Constantes!$D$23)))</f>
        <v>0.15599041325131335</v>
      </c>
      <c r="L656" s="79">
        <f t="shared" si="91"/>
        <v>0.4292718861916624</v>
      </c>
      <c r="M656" s="79">
        <f>0.0526*F656*Observaciones!$F655^1.218</f>
        <v>6.1251635494114699E-2</v>
      </c>
      <c r="N656" s="79">
        <f>M656*Constantes!$D$29</f>
        <v>9.0903563500684982E-4</v>
      </c>
      <c r="O656" s="79">
        <f t="shared" si="92"/>
        <v>211.76221044230724</v>
      </c>
      <c r="P656" s="16"/>
      <c r="Q656" s="78">
        <v>650</v>
      </c>
      <c r="R656" s="136">
        <f>ETo!$I655*((1-Constantes!$E$19)*ETo!$K655+ETo!$L655)</f>
        <v>4.3934311156568526</v>
      </c>
      <c r="S656" s="79">
        <f>MIN(R656*Constantes!$E$17,0.8*(V655+Observaciones!$F655-T656-U656-Constantes!$D$14))</f>
        <v>2.5320730957324646</v>
      </c>
      <c r="T656" s="79">
        <f>IF(Observaciones!$F655&gt;0.05*Constantes!$E$18,((Observaciones!$F655-0.05*Constantes!$E$18)^2)/(Observaciones!$F655+0.95*Constantes!$E$18),0)</f>
        <v>0</v>
      </c>
      <c r="U656" s="79">
        <f>MAX(0,V655+Observaciones!$F655-T656-Constantes!$D$13)</f>
        <v>0</v>
      </c>
      <c r="V656" s="79">
        <f>V655+Observaciones!$F655-T656-S656-U656-W655</f>
        <v>11.42205344104199</v>
      </c>
      <c r="W656" s="79">
        <f>MAX(0,(V656-Constantes!$D$14)*(1-EXP(-Constantes!$D$22)))</f>
        <v>0.13359953835483185</v>
      </c>
      <c r="X656" s="79">
        <f t="shared" si="93"/>
        <v>60.72938681980493</v>
      </c>
      <c r="Y656" s="79">
        <f>MAX(0,(X656-Constantes!$D$13)*(1-EXP(-Constantes!$D$23)))</f>
        <v>0.16976525205575868</v>
      </c>
      <c r="Z656" s="79">
        <f t="shared" si="94"/>
        <v>0.3033647904105905</v>
      </c>
      <c r="AA656" s="79">
        <f>0.0526*T656*Observaciones!$F655^1.218</f>
        <v>0</v>
      </c>
      <c r="AB656" s="79">
        <f>AA656*Constantes!$E$29</f>
        <v>0</v>
      </c>
      <c r="AC656" s="79">
        <f t="shared" si="95"/>
        <v>0</v>
      </c>
      <c r="AD656" s="16"/>
      <c r="AE656" s="78">
        <v>650</v>
      </c>
      <c r="AF656" s="136">
        <f>ETo!$I655*((1-Constantes!$F$19)*ETo!$K655+ETo!$L655)</f>
        <v>4.3395959408885449</v>
      </c>
      <c r="AG656" s="79">
        <f>MIN(AF656*Constantes!$F$17,0.8*(AJ655+Observaciones!$F655-AH656-AI656-Constantes!$D$14))</f>
        <v>2.3319600056415291</v>
      </c>
      <c r="AH656" s="79">
        <f>IF(Observaciones!$F655&gt;0.05*Constantes!$F$18,((Observaciones!$F655-0.05*Constantes!$F$18)^2)/(Observaciones!$F655+0.95*Constantes!$F$18),0)</f>
        <v>0</v>
      </c>
      <c r="AI656" s="79">
        <f>MAX(0,AJ655+Observaciones!$F655-AH656-Constantes!$D$13)</f>
        <v>0</v>
      </c>
      <c r="AJ656" s="79">
        <f>AJ655+Observaciones!$F655-AH656-AG656-AI656-AK655</f>
        <v>11.644326894440773</v>
      </c>
      <c r="AK656" s="79">
        <f>MAX(0,(AJ656-Constantes!$D$14)*(1-EXP(-Constantes!$D$22)))</f>
        <v>0.14117098816014664</v>
      </c>
      <c r="AL656" s="79">
        <f t="shared" si="96"/>
        <v>60.969812170261108</v>
      </c>
      <c r="AM656" s="79">
        <f>MAX(0,(AL656-Constantes!$D$13)*(1-EXP(-Constantes!$D$23)))</f>
        <v>0.17213422029866041</v>
      </c>
      <c r="AN656" s="79">
        <f t="shared" si="97"/>
        <v>0.31330520845880705</v>
      </c>
      <c r="AO656" s="79">
        <f>0.0526*AH656*Observaciones!$F655^1.218</f>
        <v>0</v>
      </c>
      <c r="AP656" s="79">
        <f>AO656*Constantes!$F$29</f>
        <v>0</v>
      </c>
      <c r="AQ656" s="79">
        <f t="shared" si="98"/>
        <v>0</v>
      </c>
      <c r="AR656" s="16"/>
      <c r="AS656" s="78">
        <v>650</v>
      </c>
      <c r="AT656" s="79">
        <f>0.0526*Observaciones!$F655^2.218</f>
        <v>3.1183372517686312</v>
      </c>
      <c r="AU656" s="79">
        <f>IF(Observaciones!$F655&gt;0.05*$AY$7,((Observaciones!$F655-0.05*$AY$7)^2)/(Observaciones!$F655+0.95*$AY$7),0)</f>
        <v>0.53229249011857738</v>
      </c>
      <c r="AV656" s="79">
        <f>0.0526*AU656*Observaciones!$F655^1.218</f>
        <v>0.26347103186880089</v>
      </c>
      <c r="AW656" s="30"/>
      <c r="AX656" s="30"/>
      <c r="AY656" s="110"/>
      <c r="AZ656" s="41"/>
    </row>
    <row r="657" spans="2:52" s="3" customFormat="1" x14ac:dyDescent="0.3">
      <c r="B657" s="40"/>
      <c r="C657" s="78">
        <v>651</v>
      </c>
      <c r="D657" s="136">
        <f>ETo!$I656*((1-Constantes!$D$19)*ETo!$K656+ETo!$L656)</f>
        <v>3.8266032775953005</v>
      </c>
      <c r="E657" s="79">
        <f>MIN(D657*Constantes!$D$17,0.8*(H656+Observaciones!$F656-F657-G657-Constantes!$D$14))</f>
        <v>1.9172759690131971</v>
      </c>
      <c r="F657" s="79">
        <f>IF(Observaciones!$F656&gt;0.05*Constantes!$D$18,((Observaciones!$F656-0.05*Constantes!$D$18)^2)/(Observaciones!$F656+0.95*Constantes!$D$18),0)</f>
        <v>0</v>
      </c>
      <c r="G657" s="79">
        <f>MAX(0,H656+Observaciones!$F656-F657-Constantes!$D$13)</f>
        <v>0</v>
      </c>
      <c r="H657" s="79">
        <f>H656+Observaciones!$F656-F657-E657-G657-I656</f>
        <v>13.123037656315846</v>
      </c>
      <c r="I657" s="79">
        <f>MAX(0,(H657-Constantes!$D$14)*(1-EXP(-Constantes!$D$22)))</f>
        <v>0.19154130516795007</v>
      </c>
      <c r="J657" s="79">
        <f t="shared" si="90"/>
        <v>59.175395206259118</v>
      </c>
      <c r="K657" s="79">
        <f>MAX(0,(J657-Constantes!$D$13)*(1-EXP(-Constantes!$D$23)))</f>
        <v>0.15445340255552634</v>
      </c>
      <c r="L657" s="79">
        <f t="shared" si="91"/>
        <v>0.3459947077234764</v>
      </c>
      <c r="M657" s="79">
        <f>0.0526*F657*Observaciones!$F656^1.218</f>
        <v>0</v>
      </c>
      <c r="N657" s="79">
        <f>M657*Constantes!$D$29</f>
        <v>0</v>
      </c>
      <c r="O657" s="79">
        <f t="shared" si="92"/>
        <v>0</v>
      </c>
      <c r="P657" s="16"/>
      <c r="Q657" s="78">
        <v>651</v>
      </c>
      <c r="R657" s="136">
        <f>ETo!$I656*((1-Constantes!$E$19)*ETo!$K656+ETo!$L656)</f>
        <v>4.1874239790433885</v>
      </c>
      <c r="S657" s="79">
        <f>MIN(R657*Constantes!$E$17,0.8*(V656+Observaciones!$F656-T657-U657-Constantes!$D$14))</f>
        <v>2.4133446772331002</v>
      </c>
      <c r="T657" s="79">
        <f>IF(Observaciones!$F656&gt;0.05*Constantes!$E$18,((Observaciones!$F656-0.05*Constantes!$E$18)^2)/(Observaciones!$F656+0.95*Constantes!$E$18),0)</f>
        <v>0</v>
      </c>
      <c r="U657" s="79">
        <f>MAX(0,V656+Observaciones!$F656-T657-Constantes!$D$13)</f>
        <v>0</v>
      </c>
      <c r="V657" s="79">
        <f>V656+Observaciones!$F656-T657-S657-U657-W656</f>
        <v>12.175109225454058</v>
      </c>
      <c r="W657" s="79">
        <f>MAX(0,(V657-Constantes!$D$14)*(1-EXP(-Constantes!$D$22)))</f>
        <v>0.1592513828962869</v>
      </c>
      <c r="X657" s="79">
        <f t="shared" si="93"/>
        <v>60.559621567749168</v>
      </c>
      <c r="Y657" s="79">
        <f>MAX(0,(X657-Constantes!$D$13)*(1-EXP(-Constantes!$D$23)))</f>
        <v>0.16809251459232052</v>
      </c>
      <c r="Z657" s="79">
        <f t="shared" si="94"/>
        <v>0.32734389748860743</v>
      </c>
      <c r="AA657" s="79">
        <f>0.0526*T657*Observaciones!$F656^1.218</f>
        <v>0</v>
      </c>
      <c r="AB657" s="79">
        <f>AA657*Constantes!$E$29</f>
        <v>0</v>
      </c>
      <c r="AC657" s="79">
        <f t="shared" si="95"/>
        <v>0</v>
      </c>
      <c r="AD657" s="16"/>
      <c r="AE657" s="78">
        <v>651</v>
      </c>
      <c r="AF657" s="136">
        <f>ETo!$I656*((1-Constantes!$F$19)*ETo!$K656+ETo!$L656)</f>
        <v>4.1358781645508031</v>
      </c>
      <c r="AG657" s="79">
        <f>MIN(AF657*Constantes!$F$17,0.8*(AJ656+Observaciones!$F656-AH657-AI657-Constantes!$D$14))</f>
        <v>2.2224885909455865</v>
      </c>
      <c r="AH657" s="79">
        <f>IF(Observaciones!$F656&gt;0.05*Constantes!$F$18,((Observaciones!$F656-0.05*Constantes!$F$18)^2)/(Observaciones!$F656+0.95*Constantes!$F$18),0)</f>
        <v>0</v>
      </c>
      <c r="AI657" s="79">
        <f>MAX(0,AJ656+Observaciones!$F656-AH657-Constantes!$D$13)</f>
        <v>0</v>
      </c>
      <c r="AJ657" s="79">
        <f>AJ656+Observaciones!$F656-AH657-AG657-AI657-AK656</f>
        <v>12.580667315335042</v>
      </c>
      <c r="AK657" s="79">
        <f>MAX(0,(AJ657-Constantes!$D$14)*(1-EXP(-Constantes!$D$22)))</f>
        <v>0.17306618027186063</v>
      </c>
      <c r="AL657" s="79">
        <f t="shared" si="96"/>
        <v>60.797677949962448</v>
      </c>
      <c r="AM657" s="79">
        <f>MAX(0,(AL657-Constantes!$D$13)*(1-EXP(-Constantes!$D$23)))</f>
        <v>0.17043814082688066</v>
      </c>
      <c r="AN657" s="79">
        <f t="shared" si="97"/>
        <v>0.34350432109874129</v>
      </c>
      <c r="AO657" s="79">
        <f>0.0526*AH657*Observaciones!$F656^1.218</f>
        <v>0</v>
      </c>
      <c r="AP657" s="79">
        <f>AO657*Constantes!$F$29</f>
        <v>0</v>
      </c>
      <c r="AQ657" s="79">
        <f t="shared" si="98"/>
        <v>0</v>
      </c>
      <c r="AR657" s="16"/>
      <c r="AS657" s="78">
        <v>651</v>
      </c>
      <c r="AT657" s="79">
        <f>0.0526*Observaciones!$F656^2.218</f>
        <v>0.74310410909583668</v>
      </c>
      <c r="AU657" s="79">
        <f>IF(Observaciones!$F656&gt;0.05*$AY$7,((Observaciones!$F656-0.05*$AY$7)^2)/(Observaciones!$F656+0.95*$AY$7),0)</f>
        <v>6.7925012840267113E-2</v>
      </c>
      <c r="AV657" s="79">
        <f>0.0526*AU657*Observaciones!$F656^1.218</f>
        <v>1.529556247029999E-2</v>
      </c>
      <c r="AW657" s="30"/>
      <c r="AX657" s="30"/>
      <c r="AY657" s="110"/>
      <c r="AZ657" s="41"/>
    </row>
    <row r="658" spans="2:52" s="3" customFormat="1" x14ac:dyDescent="0.3">
      <c r="B658" s="40"/>
      <c r="C658" s="78">
        <v>652</v>
      </c>
      <c r="D658" s="136">
        <f>ETo!$I657*((1-Constantes!$D$19)*ETo!$K657+ETo!$L657)</f>
        <v>3.9778866580572272</v>
      </c>
      <c r="E658" s="79">
        <f>MIN(D658*Constantes!$D$17,0.8*(H657+Observaciones!$F657-F658-G658-Constantes!$D$14))</f>
        <v>1.9930747829558346</v>
      </c>
      <c r="F658" s="79">
        <f>IF(Observaciones!$F657&gt;0.05*Constantes!$D$18,((Observaciones!$F657-0.05*Constantes!$D$18)^2)/(Observaciones!$F657+0.95*Constantes!$D$18),0)</f>
        <v>3.3076107863611952</v>
      </c>
      <c r="G658" s="79">
        <f>MAX(0,H657+Observaciones!$F657-F658-Constantes!$D$13)</f>
        <v>0</v>
      </c>
      <c r="H658" s="79">
        <f>H657+Observaciones!$F657-F658-E658-G658-I657</f>
        <v>27.630810781830867</v>
      </c>
      <c r="I658" s="79">
        <f>MAX(0,(H658-Constantes!$D$14)*(1-EXP(-Constantes!$D$22)))</f>
        <v>0.6857293169484584</v>
      </c>
      <c r="J658" s="79">
        <f t="shared" si="90"/>
        <v>59.020941803703593</v>
      </c>
      <c r="K658" s="79">
        <f>MAX(0,(J658-Constantes!$D$13)*(1-EXP(-Constantes!$D$23)))</f>
        <v>0.15293153639221241</v>
      </c>
      <c r="L658" s="79">
        <f t="shared" si="91"/>
        <v>4.1462716397018662</v>
      </c>
      <c r="M658" s="79">
        <f>0.0526*F658*Observaciones!$F657^1.218</f>
        <v>6.6858199744981412</v>
      </c>
      <c r="N658" s="79">
        <f>M658*Constantes!$D$29</f>
        <v>9.922426653641539E-2</v>
      </c>
      <c r="O658" s="79">
        <f t="shared" si="92"/>
        <v>2393.0961393438765</v>
      </c>
      <c r="P658" s="16"/>
      <c r="Q658" s="78">
        <v>652</v>
      </c>
      <c r="R658" s="136">
        <f>ETo!$I657*((1-Constantes!$E$19)*ETo!$K657+ETo!$L657)</f>
        <v>4.3513421506821395</v>
      </c>
      <c r="S658" s="79">
        <f>MIN(R658*Constantes!$E$17,0.8*(V657+Observaciones!$F657-T658-U658-Constantes!$D$14))</f>
        <v>2.5078158960554497</v>
      </c>
      <c r="T658" s="79">
        <f>IF(Observaciones!$F657&gt;0.05*Constantes!$E$18,((Observaciones!$F657-0.05*Constantes!$E$18)^2)/(Observaciones!$F657+0.95*Constantes!$E$18),0)</f>
        <v>0.34959489289666923</v>
      </c>
      <c r="U658" s="79">
        <f>MAX(0,V657+Observaciones!$F657-T658-Constantes!$D$13)</f>
        <v>0</v>
      </c>
      <c r="V658" s="79">
        <f>V657+Observaciones!$F657-T658-S658-U658-W657</f>
        <v>29.158447053605652</v>
      </c>
      <c r="W658" s="79">
        <f>MAX(0,(V658-Constantes!$D$14)*(1-EXP(-Constantes!$D$22)))</f>
        <v>0.73776621643266993</v>
      </c>
      <c r="X658" s="79">
        <f t="shared" si="93"/>
        <v>60.391529053156844</v>
      </c>
      <c r="Y658" s="79">
        <f>MAX(0,(X658-Constantes!$D$13)*(1-EXP(-Constantes!$D$23)))</f>
        <v>0.16643625900952461</v>
      </c>
      <c r="Z658" s="79">
        <f t="shared" si="94"/>
        <v>1.2537973683388637</v>
      </c>
      <c r="AA658" s="79">
        <f>0.0526*T658*Observaciones!$F657^1.218</f>
        <v>0.70665161921377606</v>
      </c>
      <c r="AB658" s="79">
        <f>AA658*Constantes!$E$29</f>
        <v>2.362428892392849E-3</v>
      </c>
      <c r="AC658" s="79">
        <f t="shared" si="95"/>
        <v>188.42190548882661</v>
      </c>
      <c r="AD658" s="16"/>
      <c r="AE658" s="78">
        <v>652</v>
      </c>
      <c r="AF658" s="136">
        <f>ETo!$I657*((1-Constantes!$F$19)*ETo!$K657+ETo!$L657)</f>
        <v>4.2979913660214377</v>
      </c>
      <c r="AG658" s="79">
        <f>MIN(AF658*Constantes!$F$17,0.8*(AJ657+Observaciones!$F657-AH658-AI658-Constantes!$D$14))</f>
        <v>2.3096030383193717</v>
      </c>
      <c r="AH658" s="79">
        <f>IF(Observaciones!$F657&gt;0.05*Constantes!$F$18,((Observaciones!$F657-0.05*Constantes!$F$18)^2)/(Observaciones!$F657+0.95*Constantes!$F$18),0)</f>
        <v>1.0522280729713018</v>
      </c>
      <c r="AI658" s="79">
        <f>MAX(0,AJ657+Observaciones!$F657-AH658-Constantes!$D$13)</f>
        <v>0</v>
      </c>
      <c r="AJ658" s="79">
        <f>AJ657+Observaciones!$F657-AH658-AG658-AI658-AK657</f>
        <v>29.045770023772505</v>
      </c>
      <c r="AK658" s="79">
        <f>MAX(0,(AJ658-Constantes!$D$14)*(1-EXP(-Constantes!$D$22)))</f>
        <v>0.73392802315070826</v>
      </c>
      <c r="AL658" s="79">
        <f t="shared" si="96"/>
        <v>60.627239809135567</v>
      </c>
      <c r="AM658" s="79">
        <f>MAX(0,(AL658-Constantes!$D$13)*(1-EXP(-Constantes!$D$23)))</f>
        <v>0.16875877323011101</v>
      </c>
      <c r="AN658" s="79">
        <f t="shared" si="97"/>
        <v>1.954914869352121</v>
      </c>
      <c r="AO658" s="79">
        <f>0.0526*AH658*Observaciones!$F657^1.218</f>
        <v>2.1269151427996906</v>
      </c>
      <c r="AP658" s="79">
        <f>AO658*Constantes!$F$29</f>
        <v>1.8274793000073071E-2</v>
      </c>
      <c r="AQ658" s="79">
        <f t="shared" si="98"/>
        <v>934.81272696695612</v>
      </c>
      <c r="AR658" s="16"/>
      <c r="AS658" s="78">
        <v>652</v>
      </c>
      <c r="AT658" s="79">
        <f>0.0526*Observaciones!$F657^2.218</f>
        <v>40.42688457823914</v>
      </c>
      <c r="AU658" s="79">
        <f>IF(Observaciones!$F657&gt;0.05*$AY$7,((Observaciones!$F657-0.05*$AY$7)^2)/(Observaciones!$F657+0.95*$AY$7),0)</f>
        <v>6.3080868397003833</v>
      </c>
      <c r="AV658" s="79">
        <f>0.0526*AU658*Observaciones!$F657^1.218</f>
        <v>12.750814928903834</v>
      </c>
      <c r="AW658" s="30"/>
      <c r="AX658" s="30"/>
      <c r="AY658" s="110"/>
      <c r="AZ658" s="41"/>
    </row>
    <row r="659" spans="2:52" s="3" customFormat="1" x14ac:dyDescent="0.3">
      <c r="B659" s="40"/>
      <c r="C659" s="78">
        <v>653</v>
      </c>
      <c r="D659" s="136">
        <f>ETo!$I658*((1-Constantes!$D$19)*ETo!$K658+ETo!$L658)</f>
        <v>4.0575351693600883</v>
      </c>
      <c r="E659" s="79">
        <f>MIN(D659*Constantes!$D$17,0.8*(H658+Observaciones!$F658-F659-G659-Constantes!$D$14))</f>
        <v>2.0329817619684634</v>
      </c>
      <c r="F659" s="79">
        <f>IF(Observaciones!$F658&gt;0.05*Constantes!$D$18,((Observaciones!$F658-0.05*Constantes!$D$18)^2)/(Observaciones!$F658+0.95*Constantes!$D$18),0)</f>
        <v>1.0491471963264349E-2</v>
      </c>
      <c r="G659" s="79">
        <f>MAX(0,H658+Observaciones!$F658-F659-Constantes!$D$13)</f>
        <v>0</v>
      </c>
      <c r="H659" s="79">
        <f>H658+Observaciones!$F658-F659-E659-G659-I658</f>
        <v>29.101608230950681</v>
      </c>
      <c r="I659" s="79">
        <f>MAX(0,(H659-Constantes!$D$14)*(1-EXP(-Constantes!$D$22)))</f>
        <v>0.73583007747345197</v>
      </c>
      <c r="J659" s="79">
        <f t="shared" si="90"/>
        <v>58.868010267311384</v>
      </c>
      <c r="K659" s="79">
        <f>MAX(0,(J659-Constantes!$D$13)*(1-EXP(-Constantes!$D$23)))</f>
        <v>0.15142466553868589</v>
      </c>
      <c r="L659" s="79">
        <f t="shared" si="91"/>
        <v>0.8977462149754023</v>
      </c>
      <c r="M659" s="79">
        <f>0.0526*F659*Observaciones!$F658^1.218</f>
        <v>3.169128172909672E-3</v>
      </c>
      <c r="N659" s="79">
        <f>M659*Constantes!$D$29</f>
        <v>4.7033037042020616E-5</v>
      </c>
      <c r="O659" s="79">
        <f t="shared" si="92"/>
        <v>5.2390125691935436</v>
      </c>
      <c r="P659" s="16"/>
      <c r="Q659" s="78">
        <v>653</v>
      </c>
      <c r="R659" s="136">
        <f>ETo!$I658*((1-Constantes!$E$19)*ETo!$K658+ETo!$L658)</f>
        <v>4.4373774646728528</v>
      </c>
      <c r="S659" s="79">
        <f>MIN(R659*Constantes!$E$17,0.8*(V658+Observaciones!$F658-T659-U659-Constantes!$D$14))</f>
        <v>2.557400764488333</v>
      </c>
      <c r="T659" s="79">
        <f>IF(Observaciones!$F658&gt;0.05*Constantes!$E$18,((Observaciones!$F658-0.05*Constantes!$E$18)^2)/(Observaciones!$F658+0.95*Constantes!$E$18),0)</f>
        <v>0</v>
      </c>
      <c r="U659" s="79">
        <f>MAX(0,V658+Observaciones!$F658-T659-Constantes!$D$13)</f>
        <v>0</v>
      </c>
      <c r="V659" s="79">
        <f>V658+Observaciones!$F658-T659-S659-U659-W658</f>
        <v>30.063280072684648</v>
      </c>
      <c r="W659" s="79">
        <f>MAX(0,(V659-Constantes!$D$14)*(1-EXP(-Constantes!$D$22)))</f>
        <v>0.76858815077251574</v>
      </c>
      <c r="X659" s="79">
        <f t="shared" si="93"/>
        <v>60.225092794147322</v>
      </c>
      <c r="Y659" s="79">
        <f>MAX(0,(X659-Constantes!$D$13)*(1-EXP(-Constantes!$D$23)))</f>
        <v>0.1647963229074754</v>
      </c>
      <c r="Z659" s="79">
        <f t="shared" si="94"/>
        <v>0.93338447367999111</v>
      </c>
      <c r="AA659" s="79">
        <f>0.0526*T659*Observaciones!$F658^1.218</f>
        <v>0</v>
      </c>
      <c r="AB659" s="79">
        <f>AA659*Constantes!$E$29</f>
        <v>0</v>
      </c>
      <c r="AC659" s="79">
        <f t="shared" si="95"/>
        <v>0</v>
      </c>
      <c r="AD659" s="16"/>
      <c r="AE659" s="78">
        <v>653</v>
      </c>
      <c r="AF659" s="136">
        <f>ETo!$I658*((1-Constantes!$F$19)*ETo!$K658+ETo!$L658)</f>
        <v>4.3831142796281721</v>
      </c>
      <c r="AG659" s="79">
        <f>MIN(AF659*Constantes!$F$17,0.8*(AJ658+Observaciones!$F658-AH659-AI659-Constantes!$D$14))</f>
        <v>2.3553453684345436</v>
      </c>
      <c r="AH659" s="79">
        <f>IF(Observaciones!$F658&gt;0.05*Constantes!$F$18,((Observaciones!$F658-0.05*Constantes!$F$18)^2)/(Observaciones!$F658+0.95*Constantes!$F$18),0)</f>
        <v>0</v>
      </c>
      <c r="AI659" s="79">
        <f>MAX(0,AJ658+Observaciones!$F658-AH659-Constantes!$D$13)</f>
        <v>0</v>
      </c>
      <c r="AJ659" s="79">
        <f>AJ658+Observaciones!$F658-AH659-AG659-AI659-AK658</f>
        <v>30.156496632187256</v>
      </c>
      <c r="AK659" s="79">
        <f>MAX(0,(AJ659-Constantes!$D$14)*(1-EXP(-Constantes!$D$22)))</f>
        <v>0.77176344899417015</v>
      </c>
      <c r="AL659" s="79">
        <f t="shared" si="96"/>
        <v>60.458481035905457</v>
      </c>
      <c r="AM659" s="79">
        <f>MAX(0,(AL659-Constantes!$D$13)*(1-EXP(-Constantes!$D$23)))</f>
        <v>0.16709595284226658</v>
      </c>
      <c r="AN659" s="79">
        <f t="shared" si="97"/>
        <v>0.93885940183643668</v>
      </c>
      <c r="AO659" s="79">
        <f>0.0526*AH659*Observaciones!$F658^1.218</f>
        <v>0</v>
      </c>
      <c r="AP659" s="79">
        <f>AO659*Constantes!$F$29</f>
        <v>0</v>
      </c>
      <c r="AQ659" s="79">
        <f t="shared" si="98"/>
        <v>0</v>
      </c>
      <c r="AR659" s="16"/>
      <c r="AS659" s="78">
        <v>653</v>
      </c>
      <c r="AT659" s="79">
        <f>0.0526*Observaciones!$F658^2.218</f>
        <v>1.2686816847842202</v>
      </c>
      <c r="AU659" s="79">
        <f>IF(Observaciones!$F658&gt;0.05*$AY$7,((Observaciones!$F658-0.05*$AY$7)^2)/(Observaciones!$F658+0.95*$AY$7),0)</f>
        <v>0.16418262002606004</v>
      </c>
      <c r="AV659" s="79">
        <f>0.0526*AU659*Observaciones!$F658^1.218</f>
        <v>4.9594162615940303E-2</v>
      </c>
      <c r="AW659" s="30"/>
      <c r="AX659" s="30"/>
      <c r="AY659" s="110"/>
      <c r="AZ659" s="41"/>
    </row>
    <row r="660" spans="2:52" s="3" customFormat="1" x14ac:dyDescent="0.3">
      <c r="B660" s="40"/>
      <c r="C660" s="78">
        <v>654</v>
      </c>
      <c r="D660" s="136">
        <f>ETo!$I659*((1-Constantes!$D$19)*ETo!$K659+ETo!$L659)</f>
        <v>4.1372390391084242</v>
      </c>
      <c r="E660" s="79">
        <f>MIN(D660*Constantes!$D$17,0.8*(H659+Observaciones!$F659-F660-G660-Constantes!$D$14))</f>
        <v>2.0729164776994007</v>
      </c>
      <c r="F660" s="79">
        <f>IF(Observaciones!$F659&gt;0.05*Constantes!$D$18,((Observaciones!$F659-0.05*Constantes!$D$18)^2)/(Observaciones!$F659+0.95*Constantes!$D$18),0)</f>
        <v>1.1191976849475243</v>
      </c>
      <c r="G660" s="79">
        <f>MAX(0,H659+Observaciones!$F659-F660-Constantes!$D$13)</f>
        <v>0</v>
      </c>
      <c r="H660" s="79">
        <f>H659+Observaciones!$F659-F660-E660-G660-I659</f>
        <v>37.773663990830308</v>
      </c>
      <c r="I660" s="79">
        <f>MAX(0,(H660-Constantes!$D$14)*(1-EXP(-Constantes!$D$22)))</f>
        <v>1.0312321324233897</v>
      </c>
      <c r="J660" s="79">
        <f t="shared" si="90"/>
        <v>58.716585601772699</v>
      </c>
      <c r="K660" s="79">
        <f>MAX(0,(J660-Constantes!$D$13)*(1-EXP(-Constantes!$D$23)))</f>
        <v>0.14993264224258784</v>
      </c>
      <c r="L660" s="79">
        <f t="shared" si="91"/>
        <v>2.3003624596135017</v>
      </c>
      <c r="M660" s="79">
        <f>0.0526*F660*Observaciones!$F659^1.218</f>
        <v>1.2886763883041716</v>
      </c>
      <c r="N660" s="79">
        <f>M660*Constantes!$D$29</f>
        <v>1.9125248648633623E-2</v>
      </c>
      <c r="O660" s="79">
        <f t="shared" si="92"/>
        <v>831.40152842900147</v>
      </c>
      <c r="P660" s="16"/>
      <c r="Q660" s="78">
        <v>654</v>
      </c>
      <c r="R660" s="136">
        <f>ETo!$I659*((1-Constantes!$E$19)*ETo!$K659+ETo!$L659)</f>
        <v>4.5233323522035294</v>
      </c>
      <c r="S660" s="79">
        <f>MIN(R660*Constantes!$E$17,0.8*(V659+Observaciones!$F659-T660-U660-Constantes!$D$14))</f>
        <v>2.6069392806124436</v>
      </c>
      <c r="T660" s="79">
        <f>IF(Observaciones!$F659&gt;0.05*Constantes!$E$18,((Observaciones!$F659-0.05*Constantes!$E$18)^2)/(Observaciones!$F659+0.95*Constantes!$E$18),0)</f>
        <v>1.0969608047540168E-2</v>
      </c>
      <c r="U660" s="79">
        <f>MAX(0,V659+Observaciones!$F659-T660-Constantes!$D$13)</f>
        <v>0</v>
      </c>
      <c r="V660" s="79">
        <f>V659+Observaciones!$F659-T660-S660-U660-W659</f>
        <v>39.276783033252151</v>
      </c>
      <c r="W660" s="79">
        <f>MAX(0,(V660-Constantes!$D$14)*(1-EXP(-Constantes!$D$22)))</f>
        <v>1.0824338850712485</v>
      </c>
      <c r="X660" s="79">
        <f t="shared" si="93"/>
        <v>60.060296471239845</v>
      </c>
      <c r="Y660" s="79">
        <f>MAX(0,(X660-Constantes!$D$13)*(1-EXP(-Constantes!$D$23)))</f>
        <v>0.16317254548644197</v>
      </c>
      <c r="Z660" s="79">
        <f t="shared" si="94"/>
        <v>1.2565760386052305</v>
      </c>
      <c r="AA660" s="79">
        <f>0.0526*T660*Observaciones!$F659^1.218</f>
        <v>1.2630722052002143E-2</v>
      </c>
      <c r="AB660" s="79">
        <f>AA660*Constantes!$E$29</f>
        <v>4.2226157693705667E-5</v>
      </c>
      <c r="AC660" s="79">
        <f t="shared" si="95"/>
        <v>3.3604140455022282</v>
      </c>
      <c r="AD660" s="16"/>
      <c r="AE660" s="78">
        <v>654</v>
      </c>
      <c r="AF660" s="136">
        <f>ETo!$I659*((1-Constantes!$F$19)*ETo!$K659+ETo!$L659)</f>
        <v>4.4681761646185141</v>
      </c>
      <c r="AG660" s="79">
        <f>MIN(AF660*Constantes!$F$17,0.8*(AJ659+Observaciones!$F659-AH660-AI660-Constantes!$D$14))</f>
        <v>2.4010549037239839</v>
      </c>
      <c r="AH660" s="79">
        <f>IF(Observaciones!$F659&gt;0.05*Constantes!$F$18,((Observaciones!$F659-0.05*Constantes!$F$18)^2)/(Observaciones!$F659+0.95*Constantes!$F$18),0)</f>
        <v>0.19763963116551544</v>
      </c>
      <c r="AI660" s="79">
        <f>MAX(0,AJ659+Observaciones!$F659-AH660-Constantes!$D$13)</f>
        <v>0</v>
      </c>
      <c r="AJ660" s="79">
        <f>AJ659+Observaciones!$F659-AH660-AG660-AI660-AK659</f>
        <v>39.38603864830359</v>
      </c>
      <c r="AK660" s="79">
        <f>MAX(0,(AJ660-Constantes!$D$14)*(1-EXP(-Constantes!$D$22)))</f>
        <v>1.0861555324054744</v>
      </c>
      <c r="AL660" s="79">
        <f t="shared" si="96"/>
        <v>60.29138508306319</v>
      </c>
      <c r="AM660" s="79">
        <f>MAX(0,(AL660-Constantes!$D$13)*(1-EXP(-Constantes!$D$23)))</f>
        <v>0.16544951661975649</v>
      </c>
      <c r="AN660" s="79">
        <f t="shared" si="97"/>
        <v>1.4492446801907464</v>
      </c>
      <c r="AO660" s="79">
        <f>0.0526*AH660*Observaciones!$F659^1.218</f>
        <v>0.22756795291985157</v>
      </c>
      <c r="AP660" s="79">
        <f>AO660*Constantes!$F$29</f>
        <v>1.9553000255508202E-3</v>
      </c>
      <c r="AQ660" s="79">
        <f t="shared" si="98"/>
        <v>134.91855807905867</v>
      </c>
      <c r="AR660" s="16"/>
      <c r="AS660" s="78">
        <v>654</v>
      </c>
      <c r="AT660" s="79">
        <f>0.0526*Observaciones!$F659^2.218</f>
        <v>14.508002215349354</v>
      </c>
      <c r="AU660" s="79">
        <f>IF(Observaciones!$F659&gt;0.05*$AY$7,((Observaciones!$F659-0.05*$AY$7)^2)/(Observaciones!$F659+0.95*$AY$7),0)</f>
        <v>2.5957269730569106</v>
      </c>
      <c r="AV660" s="79">
        <f>0.0526*AU660*Observaciones!$F659^1.218</f>
        <v>2.9887946567898225</v>
      </c>
      <c r="AW660" s="30"/>
      <c r="AX660" s="30"/>
      <c r="AY660" s="110"/>
      <c r="AZ660" s="41"/>
    </row>
    <row r="661" spans="2:52" s="3" customFormat="1" x14ac:dyDescent="0.3">
      <c r="B661" s="40"/>
      <c r="C661" s="78">
        <v>655</v>
      </c>
      <c r="D661" s="136">
        <f>ETo!$I660*((1-Constantes!$D$19)*ETo!$K660+ETo!$L660)</f>
        <v>4.1445855692126745</v>
      </c>
      <c r="E661" s="79">
        <f>MIN(D661*Constantes!$D$17,0.8*(H660+Observaciones!$F660-F661-G661-Constantes!$D$14))</f>
        <v>2.0765973728961882</v>
      </c>
      <c r="F661" s="79">
        <f>IF(Observaciones!$F660&gt;0.05*Constantes!$D$18,((Observaciones!$F660-0.05*Constantes!$D$18)^2)/(Observaciones!$F660+0.95*Constantes!$D$18),0)</f>
        <v>0</v>
      </c>
      <c r="G661" s="79">
        <f>MAX(0,H660+Observaciones!$F660-F661-Constantes!$D$13)</f>
        <v>0</v>
      </c>
      <c r="H661" s="79">
        <f>H660+Observaciones!$F660-F661-E661-G661-I660</f>
        <v>34.665834485510729</v>
      </c>
      <c r="I661" s="79">
        <f>MAX(0,(H661-Constantes!$D$14)*(1-EXP(-Constantes!$D$22)))</f>
        <v>0.9253680503965237</v>
      </c>
      <c r="J661" s="79">
        <f t="shared" si="90"/>
        <v>58.56665295953011</v>
      </c>
      <c r="K661" s="79">
        <f>MAX(0,(J661-Constantes!$D$13)*(1-EXP(-Constantes!$D$23)))</f>
        <v>0.14845532020739849</v>
      </c>
      <c r="L661" s="79">
        <f t="shared" si="91"/>
        <v>1.0738233706039222</v>
      </c>
      <c r="M661" s="79">
        <f>0.0526*F661*Observaciones!$F660^1.218</f>
        <v>0</v>
      </c>
      <c r="N661" s="79">
        <f>M661*Constantes!$D$29</f>
        <v>0</v>
      </c>
      <c r="O661" s="79">
        <f t="shared" si="92"/>
        <v>0</v>
      </c>
      <c r="P661" s="16"/>
      <c r="Q661" s="78">
        <v>655</v>
      </c>
      <c r="R661" s="136">
        <f>ETo!$I660*((1-Constantes!$E$19)*ETo!$K660+ETo!$L660)</f>
        <v>4.5311769521453549</v>
      </c>
      <c r="S661" s="79">
        <f>MIN(R661*Constantes!$E$17,0.8*(V660+Observaciones!$F660-T661-U661-Constantes!$D$14))</f>
        <v>2.6114603712899997</v>
      </c>
      <c r="T661" s="79">
        <f>IF(Observaciones!$F660&gt;0.05*Constantes!$E$18,((Observaciones!$F660-0.05*Constantes!$E$18)^2)/(Observaciones!$F660+0.95*Constantes!$E$18),0)</f>
        <v>0</v>
      </c>
      <c r="U661" s="79">
        <f>MAX(0,V660+Observaciones!$F660-T661-Constantes!$D$13)</f>
        <v>0</v>
      </c>
      <c r="V661" s="79">
        <f>V660+Observaciones!$F660-T661-S661-U661-W660</f>
        <v>35.582888776890904</v>
      </c>
      <c r="W661" s="79">
        <f>MAX(0,(V661-Constantes!$D$14)*(1-EXP(-Constantes!$D$22)))</f>
        <v>0.95660628613615684</v>
      </c>
      <c r="X661" s="79">
        <f t="shared" si="93"/>
        <v>59.897123925753405</v>
      </c>
      <c r="Y661" s="79">
        <f>MAX(0,(X661-Constantes!$D$13)*(1-EXP(-Constantes!$D$23)))</f>
        <v>0.16156476753109167</v>
      </c>
      <c r="Z661" s="79">
        <f t="shared" si="94"/>
        <v>1.1181710536672484</v>
      </c>
      <c r="AA661" s="79">
        <f>0.0526*T661*Observaciones!$F660^1.218</f>
        <v>0</v>
      </c>
      <c r="AB661" s="79">
        <f>AA661*Constantes!$E$29</f>
        <v>0</v>
      </c>
      <c r="AC661" s="79">
        <f t="shared" si="95"/>
        <v>0</v>
      </c>
      <c r="AD661" s="16"/>
      <c r="AE661" s="78">
        <v>655</v>
      </c>
      <c r="AF661" s="136">
        <f>ETo!$I660*((1-Constantes!$F$19)*ETo!$K660+ETo!$L660)</f>
        <v>4.4759496117264002</v>
      </c>
      <c r="AG661" s="79">
        <f>MIN(AF661*Constantes!$F$17,0.8*(AJ660+Observaciones!$F660-AH661-AI661-Constantes!$D$14))</f>
        <v>2.4052321054746724</v>
      </c>
      <c r="AH661" s="79">
        <f>IF(Observaciones!$F660&gt;0.05*Constantes!$F$18,((Observaciones!$F660-0.05*Constantes!$F$18)^2)/(Observaciones!$F660+0.95*Constantes!$F$18),0)</f>
        <v>0</v>
      </c>
      <c r="AI661" s="79">
        <f>MAX(0,AJ660+Observaciones!$F660-AH661-Constantes!$D$13)</f>
        <v>0</v>
      </c>
      <c r="AJ661" s="79">
        <f>AJ660+Observaciones!$F660-AH661-AG661-AI661-AK660</f>
        <v>35.894651010423438</v>
      </c>
      <c r="AK661" s="79">
        <f>MAX(0,(AJ661-Constantes!$D$14)*(1-EXP(-Constantes!$D$22)))</f>
        <v>0.96722605231286451</v>
      </c>
      <c r="AL661" s="79">
        <f t="shared" si="96"/>
        <v>60.125935566443431</v>
      </c>
      <c r="AM661" s="79">
        <f>MAX(0,(AL661-Constantes!$D$13)*(1-EXP(-Constantes!$D$23)))</f>
        <v>0.16381930312549733</v>
      </c>
      <c r="AN661" s="79">
        <f t="shared" si="97"/>
        <v>1.1310453554383619</v>
      </c>
      <c r="AO661" s="79">
        <f>0.0526*AH661*Observaciones!$F660^1.218</f>
        <v>0</v>
      </c>
      <c r="AP661" s="79">
        <f>AO661*Constantes!$F$29</f>
        <v>0</v>
      </c>
      <c r="AQ661" s="79">
        <f t="shared" si="98"/>
        <v>0</v>
      </c>
      <c r="AR661" s="16"/>
      <c r="AS661" s="78">
        <v>655</v>
      </c>
      <c r="AT661" s="79">
        <f>0.0526*Observaciones!$F660^2.218</f>
        <v>0</v>
      </c>
      <c r="AU661" s="79">
        <f>IF(Observaciones!$F660&gt;0.05*$AY$7,((Observaciones!$F660-0.05*$AY$7)^2)/(Observaciones!$F660+0.95*$AY$7),0)</f>
        <v>0</v>
      </c>
      <c r="AV661" s="79">
        <f>0.0526*AU661*Observaciones!$F660^1.218</f>
        <v>0</v>
      </c>
      <c r="AW661" s="30"/>
      <c r="AX661" s="30"/>
      <c r="AY661" s="110"/>
      <c r="AZ661" s="41"/>
    </row>
    <row r="662" spans="2:52" s="3" customFormat="1" x14ac:dyDescent="0.3">
      <c r="B662" s="40"/>
      <c r="C662" s="78">
        <v>656</v>
      </c>
      <c r="D662" s="136">
        <f>ETo!$I661*((1-Constantes!$D$19)*ETo!$K661+ETo!$L661)</f>
        <v>4.0366885452672925</v>
      </c>
      <c r="E662" s="79">
        <f>MIN(D662*Constantes!$D$17,0.8*(H661+Observaciones!$F661-F662-G662-Constantes!$D$14))</f>
        <v>2.0225367985090461</v>
      </c>
      <c r="F662" s="79">
        <f>IF(Observaciones!$F661&gt;0.05*Constantes!$D$18,((Observaciones!$F661-0.05*Constantes!$D$18)^2)/(Observaciones!$F661+0.95*Constantes!$D$18),0)</f>
        <v>0</v>
      </c>
      <c r="G662" s="79">
        <f>MAX(0,H661+Observaciones!$F661-F662-Constantes!$D$13)</f>
        <v>0</v>
      </c>
      <c r="H662" s="79">
        <f>H661+Observaciones!$F661-F662-E662-G662-I661</f>
        <v>31.71792963660516</v>
      </c>
      <c r="I662" s="79">
        <f>MAX(0,(H662-Constantes!$D$14)*(1-EXP(-Constantes!$D$22)))</f>
        <v>0.82495158926255174</v>
      </c>
      <c r="J662" s="79">
        <f t="shared" si="90"/>
        <v>58.418197639322713</v>
      </c>
      <c r="K662" s="79">
        <f>MAX(0,(J662-Constantes!$D$13)*(1-EXP(-Constantes!$D$23)))</f>
        <v>0.14699255457809257</v>
      </c>
      <c r="L662" s="79">
        <f t="shared" si="91"/>
        <v>0.97194414384064431</v>
      </c>
      <c r="M662" s="79">
        <f>0.0526*F662*Observaciones!$F661^1.218</f>
        <v>0</v>
      </c>
      <c r="N662" s="79">
        <f>M662*Constantes!$D$29</f>
        <v>0</v>
      </c>
      <c r="O662" s="79">
        <f t="shared" si="92"/>
        <v>0</v>
      </c>
      <c r="P662" s="16"/>
      <c r="Q662" s="78">
        <v>656</v>
      </c>
      <c r="R662" s="136">
        <f>ETo!$I661*((1-Constantes!$E$19)*ETo!$K661+ETo!$L661)</f>
        <v>4.4145536631528293</v>
      </c>
      <c r="S662" s="79">
        <f>MIN(R662*Constantes!$E$17,0.8*(V661+Observaciones!$F661-T662-U662-Constantes!$D$14))</f>
        <v>2.5442466869007188</v>
      </c>
      <c r="T662" s="79">
        <f>IF(Observaciones!$F661&gt;0.05*Constantes!$E$18,((Observaciones!$F661-0.05*Constantes!$E$18)^2)/(Observaciones!$F661+0.95*Constantes!$E$18),0)</f>
        <v>0</v>
      </c>
      <c r="U662" s="79">
        <f>MAX(0,V661+Observaciones!$F661-T662-Constantes!$D$13)</f>
        <v>0</v>
      </c>
      <c r="V662" s="79">
        <f>V661+Observaciones!$F661-T662-S662-U662-W661</f>
        <v>32.082035803854026</v>
      </c>
      <c r="W662" s="79">
        <f>MAX(0,(V662-Constantes!$D$14)*(1-EXP(-Constantes!$D$22)))</f>
        <v>0.83735438198015222</v>
      </c>
      <c r="X662" s="79">
        <f t="shared" si="93"/>
        <v>59.735559158222316</v>
      </c>
      <c r="Y662" s="79">
        <f>MAX(0,(X662-Constantes!$D$13)*(1-EXP(-Constantes!$D$23)))</f>
        <v>0.15997283139487833</v>
      </c>
      <c r="Z662" s="79">
        <f t="shared" si="94"/>
        <v>0.99732721337503061</v>
      </c>
      <c r="AA662" s="79">
        <f>0.0526*T662*Observaciones!$F661^1.218</f>
        <v>0</v>
      </c>
      <c r="AB662" s="79">
        <f>AA662*Constantes!$E$29</f>
        <v>0</v>
      </c>
      <c r="AC662" s="79">
        <f t="shared" si="95"/>
        <v>0</v>
      </c>
      <c r="AD662" s="16"/>
      <c r="AE662" s="78">
        <v>656</v>
      </c>
      <c r="AF662" s="136">
        <f>ETo!$I661*((1-Constantes!$F$19)*ETo!$K661+ETo!$L661)</f>
        <v>4.3605729320263231</v>
      </c>
      <c r="AG662" s="79">
        <f>MIN(AF662*Constantes!$F$17,0.8*(AJ661+Observaciones!$F661-AH662-AI662-Constantes!$D$14))</f>
        <v>2.3432323694833066</v>
      </c>
      <c r="AH662" s="79">
        <f>IF(Observaciones!$F661&gt;0.05*Constantes!$F$18,((Observaciones!$F661-0.05*Constantes!$F$18)^2)/(Observaciones!$F661+0.95*Constantes!$F$18),0)</f>
        <v>0</v>
      </c>
      <c r="AI662" s="79">
        <f>MAX(0,AJ661+Observaciones!$F661-AH662-Constantes!$D$13)</f>
        <v>0</v>
      </c>
      <c r="AJ662" s="79">
        <f>AJ661+Observaciones!$F661-AH662-AG662-AI662-AK661</f>
        <v>32.584192588627261</v>
      </c>
      <c r="AK662" s="79">
        <f>MAX(0,(AJ662-Constantes!$D$14)*(1-EXP(-Constantes!$D$22)))</f>
        <v>0.85445968552482476</v>
      </c>
      <c r="AL662" s="79">
        <f t="shared" si="96"/>
        <v>59.962116263317931</v>
      </c>
      <c r="AM662" s="79">
        <f>MAX(0,(AL662-Constantes!$D$13)*(1-EXP(-Constantes!$D$23)))</f>
        <v>0.16220515251308371</v>
      </c>
      <c r="AN662" s="79">
        <f t="shared" si="97"/>
        <v>1.0166648380379084</v>
      </c>
      <c r="AO662" s="79">
        <f>0.0526*AH662*Observaciones!$F661^1.218</f>
        <v>0</v>
      </c>
      <c r="AP662" s="79">
        <f>AO662*Constantes!$F$29</f>
        <v>0</v>
      </c>
      <c r="AQ662" s="79">
        <f t="shared" si="98"/>
        <v>0</v>
      </c>
      <c r="AR662" s="16"/>
      <c r="AS662" s="78">
        <v>656</v>
      </c>
      <c r="AT662" s="79">
        <f>0.0526*Observaciones!$F661^2.218</f>
        <v>0</v>
      </c>
      <c r="AU662" s="79">
        <f>IF(Observaciones!$F661&gt;0.05*$AY$7,((Observaciones!$F661-0.05*$AY$7)^2)/(Observaciones!$F661+0.95*$AY$7),0)</f>
        <v>0</v>
      </c>
      <c r="AV662" s="79">
        <f>0.0526*AU662*Observaciones!$F661^1.218</f>
        <v>0</v>
      </c>
      <c r="AW662" s="30"/>
      <c r="AX662" s="30"/>
      <c r="AY662" s="110"/>
      <c r="AZ662" s="41"/>
    </row>
    <row r="663" spans="2:52" s="3" customFormat="1" x14ac:dyDescent="0.3">
      <c r="B663" s="40"/>
      <c r="C663" s="78">
        <v>657</v>
      </c>
      <c r="D663" s="136">
        <f>ETo!$I662*((1-Constantes!$D$19)*ETo!$K662+ETo!$L662)</f>
        <v>4.0689206861282718</v>
      </c>
      <c r="E663" s="79">
        <f>MIN(D663*Constantes!$D$17,0.8*(H662+Observaciones!$F662-F663-G663-Constantes!$D$14))</f>
        <v>2.0386863454099307</v>
      </c>
      <c r="F663" s="79">
        <f>IF(Observaciones!$F662&gt;0.05*Constantes!$D$18,((Observaciones!$F662-0.05*Constantes!$D$18)^2)/(Observaciones!$F662+0.95*Constantes!$D$18),0)</f>
        <v>0.35264423348417445</v>
      </c>
      <c r="G663" s="79">
        <f>MAX(0,H662+Observaciones!$F662-F663-Constantes!$D$13)</f>
        <v>0</v>
      </c>
      <c r="H663" s="79">
        <f>H662+Observaciones!$F662-F663-E663-G663-I662</f>
        <v>36.901647468448502</v>
      </c>
      <c r="I663" s="79">
        <f>MAX(0,(H663-Constantes!$D$14)*(1-EXP(-Constantes!$D$22)))</f>
        <v>1.0015280484328759</v>
      </c>
      <c r="J663" s="79">
        <f t="shared" si="90"/>
        <v>58.271205084744622</v>
      </c>
      <c r="K663" s="79">
        <f>MAX(0,(J663-Constantes!$D$13)*(1-EXP(-Constantes!$D$23)))</f>
        <v>0.14554420192693582</v>
      </c>
      <c r="L663" s="79">
        <f t="shared" si="91"/>
        <v>1.499716483843986</v>
      </c>
      <c r="M663" s="79">
        <f>0.0526*F663*Observaciones!$F662^1.218</f>
        <v>0.24779623368161172</v>
      </c>
      <c r="N663" s="79">
        <f>M663*Constantes!$D$29</f>
        <v>3.6775443597536774E-3</v>
      </c>
      <c r="O663" s="79">
        <f t="shared" si="92"/>
        <v>245.21597244351207</v>
      </c>
      <c r="P663" s="16"/>
      <c r="Q663" s="78">
        <v>657</v>
      </c>
      <c r="R663" s="136">
        <f>ETo!$I662*((1-Constantes!$E$19)*ETo!$K662+ETo!$L662)</f>
        <v>4.4493150989199588</v>
      </c>
      <c r="S663" s="79">
        <f>MIN(R663*Constantes!$E$17,0.8*(V662+Observaciones!$F662-T663-U663-Constantes!$D$14))</f>
        <v>2.5642808000933233</v>
      </c>
      <c r="T663" s="79">
        <f>IF(Observaciones!$F662&gt;0.05*Constantes!$E$18,((Observaciones!$F662-0.05*Constantes!$E$18)^2)/(Observaciones!$F662+0.95*Constantes!$E$18),0)</f>
        <v>0</v>
      </c>
      <c r="U663" s="79">
        <f>MAX(0,V662+Observaciones!$F662-T663-Constantes!$D$13)</f>
        <v>0</v>
      </c>
      <c r="V663" s="79">
        <f>V662+Observaciones!$F662-T663-S663-U663-W662</f>
        <v>37.080400621780548</v>
      </c>
      <c r="W663" s="79">
        <f>MAX(0,(V663-Constantes!$D$14)*(1-EXP(-Constantes!$D$22)))</f>
        <v>1.0076170370516253</v>
      </c>
      <c r="X663" s="79">
        <f t="shared" si="93"/>
        <v>59.575586326827434</v>
      </c>
      <c r="Y663" s="79">
        <f>MAX(0,(X663-Constantes!$D$13)*(1-EXP(-Constantes!$D$23)))</f>
        <v>0.15839658098458467</v>
      </c>
      <c r="Z663" s="79">
        <f t="shared" si="94"/>
        <v>1.16601361803621</v>
      </c>
      <c r="AA663" s="79">
        <f>0.0526*T663*Observaciones!$F662^1.218</f>
        <v>0</v>
      </c>
      <c r="AB663" s="79">
        <f>AA663*Constantes!$E$29</f>
        <v>0</v>
      </c>
      <c r="AC663" s="79">
        <f t="shared" si="95"/>
        <v>0</v>
      </c>
      <c r="AD663" s="16"/>
      <c r="AE663" s="78">
        <v>657</v>
      </c>
      <c r="AF663" s="136">
        <f>ETo!$I662*((1-Constantes!$F$19)*ETo!$K662+ETo!$L662)</f>
        <v>4.3949730399497184</v>
      </c>
      <c r="AG663" s="79">
        <f>MIN(AF663*Constantes!$F$17,0.8*(AJ662+Observaciones!$F662-AH663-AI663-Constantes!$D$14))</f>
        <v>2.3617178867894832</v>
      </c>
      <c r="AH663" s="79">
        <f>IF(Observaciones!$F662&gt;0.05*Constantes!$F$18,((Observaciones!$F662-0.05*Constantes!$F$18)^2)/(Observaciones!$F662+0.95*Constantes!$F$18),0)</f>
        <v>1.0372381096817353E-2</v>
      </c>
      <c r="AI663" s="79">
        <f>MAX(0,AJ662+Observaciones!$F662-AH663-Constantes!$D$13)</f>
        <v>0</v>
      </c>
      <c r="AJ663" s="79">
        <f>AJ662+Observaciones!$F662-AH663-AG663-AI663-AK662</f>
        <v>37.757642635216136</v>
      </c>
      <c r="AK663" s="79">
        <f>MAX(0,(AJ663-Constantes!$D$14)*(1-EXP(-Constantes!$D$22)))</f>
        <v>1.0306863862355704</v>
      </c>
      <c r="AL663" s="79">
        <f t="shared" si="96"/>
        <v>59.79991111080485</v>
      </c>
      <c r="AM663" s="79">
        <f>MAX(0,(AL663-Constantes!$D$13)*(1-EXP(-Constantes!$D$23)))</f>
        <v>0.16060690651111498</v>
      </c>
      <c r="AN663" s="79">
        <f t="shared" si="97"/>
        <v>1.2016656738435025</v>
      </c>
      <c r="AO663" s="79">
        <f>0.0526*AH663*Observaciones!$F662^1.218</f>
        <v>7.2884701522193717E-3</v>
      </c>
      <c r="AP663" s="79">
        <f>AO663*Constantes!$F$29</f>
        <v>6.2623694118653505E-5</v>
      </c>
      <c r="AQ663" s="79">
        <f t="shared" si="98"/>
        <v>5.2114074223617397</v>
      </c>
      <c r="AR663" s="16"/>
      <c r="AS663" s="78">
        <v>657</v>
      </c>
      <c r="AT663" s="79">
        <f>0.0526*Observaciones!$F662^2.218</f>
        <v>5.9025163756688794</v>
      </c>
      <c r="AU663" s="79">
        <f>IF(Observaciones!$F662&gt;0.05*$AY$7,((Observaciones!$F662-0.05*$AY$7)^2)/(Observaciones!$F662+0.95*$AY$7),0)</f>
        <v>1.0765073981812185</v>
      </c>
      <c r="AV663" s="79">
        <f>0.0526*AU663*Observaciones!$F662^1.218</f>
        <v>0.75644077932063547</v>
      </c>
      <c r="AW663" s="30"/>
      <c r="AX663" s="30"/>
      <c r="AY663" s="110"/>
      <c r="AZ663" s="41"/>
    </row>
    <row r="664" spans="2:52" s="3" customFormat="1" x14ac:dyDescent="0.3">
      <c r="B664" s="40"/>
      <c r="C664" s="78">
        <v>658</v>
      </c>
      <c r="D664" s="136">
        <f>ETo!$I663*((1-Constantes!$D$19)*ETo!$K663+ETo!$L663)</f>
        <v>3.985773980478502</v>
      </c>
      <c r="E664" s="79">
        <f>MIN(D664*Constantes!$D$17,0.8*(H663+Observaciones!$F663-F664-G664-Constantes!$D$14))</f>
        <v>1.9970266359808684</v>
      </c>
      <c r="F664" s="79">
        <f>IF(Observaciones!$F663&gt;0.05*Constantes!$D$18,((Observaciones!$F663-0.05*Constantes!$D$18)^2)/(Observaciones!$F663+0.95*Constantes!$D$18),0)</f>
        <v>2.9320453946146786E-5</v>
      </c>
      <c r="G664" s="79">
        <f>MAX(0,H663+Observaciones!$F663-F664-Constantes!$D$13)</f>
        <v>0</v>
      </c>
      <c r="H664" s="79">
        <f>H663+Observaciones!$F663-F664-E664-G664-I663</f>
        <v>37.303063463580813</v>
      </c>
      <c r="I664" s="79">
        <f>MAX(0,(H664-Constantes!$D$14)*(1-EXP(-Constantes!$D$22)))</f>
        <v>1.0152017508553686</v>
      </c>
      <c r="J664" s="79">
        <f t="shared" si="90"/>
        <v>58.125660882817684</v>
      </c>
      <c r="K664" s="79">
        <f>MAX(0,(J664-Constantes!$D$13)*(1-EXP(-Constantes!$D$23)))</f>
        <v>0.1441101202394216</v>
      </c>
      <c r="L664" s="79">
        <f t="shared" si="91"/>
        <v>1.1593411915487364</v>
      </c>
      <c r="M664" s="79">
        <f>0.0526*F664*Observaciones!$F663^1.218</f>
        <v>6.8469594365150643E-6</v>
      </c>
      <c r="N664" s="79">
        <f>M664*Constantes!$D$29</f>
        <v>1.0161573758853595E-7</v>
      </c>
      <c r="O664" s="79">
        <f t="shared" si="92"/>
        <v>8.7649553323288637E-3</v>
      </c>
      <c r="P664" s="16"/>
      <c r="Q664" s="78">
        <v>658</v>
      </c>
      <c r="R664" s="136">
        <f>ETo!$I663*((1-Constantes!$E$19)*ETo!$K663+ETo!$L663)</f>
        <v>4.3592524712491869</v>
      </c>
      <c r="S664" s="79">
        <f>MIN(R664*Constantes!$E$17,0.8*(V663+Observaciones!$F663-T664-U664-Constantes!$D$14))</f>
        <v>2.5123748636047671</v>
      </c>
      <c r="T664" s="79">
        <f>IF(Observaciones!$F663&gt;0.05*Constantes!$E$18,((Observaciones!$F663-0.05*Constantes!$E$18)^2)/(Observaciones!$F663+0.95*Constantes!$E$18),0)</f>
        <v>0</v>
      </c>
      <c r="U664" s="79">
        <f>MAX(0,V663+Observaciones!$F663-T664-Constantes!$D$13)</f>
        <v>0</v>
      </c>
      <c r="V664" s="79">
        <f>V663+Observaciones!$F663-T664-S664-U664-W663</f>
        <v>36.960408721124153</v>
      </c>
      <c r="W664" s="79">
        <f>MAX(0,(V664-Constantes!$D$14)*(1-EXP(-Constantes!$D$22)))</f>
        <v>1.0035296724159832</v>
      </c>
      <c r="X664" s="79">
        <f t="shared" si="93"/>
        <v>59.417189745842848</v>
      </c>
      <c r="Y664" s="79">
        <f>MAX(0,(X664-Constantes!$D$13)*(1-EXP(-Constantes!$D$23)))</f>
        <v>0.15683586174501726</v>
      </c>
      <c r="Z664" s="79">
        <f t="shared" si="94"/>
        <v>1.1603655341610004</v>
      </c>
      <c r="AA664" s="79">
        <f>0.0526*T664*Observaciones!$F663^1.218</f>
        <v>0</v>
      </c>
      <c r="AB664" s="79">
        <f>AA664*Constantes!$E$29</f>
        <v>0</v>
      </c>
      <c r="AC664" s="79">
        <f t="shared" si="95"/>
        <v>0</v>
      </c>
      <c r="AD664" s="16"/>
      <c r="AE664" s="78">
        <v>658</v>
      </c>
      <c r="AF664" s="136">
        <f>ETo!$I663*((1-Constantes!$F$19)*ETo!$K663+ETo!$L663)</f>
        <v>4.3058984011390882</v>
      </c>
      <c r="AG664" s="79">
        <f>MIN(AF664*Constantes!$F$17,0.8*(AJ663+Observaciones!$F663-AH664-AI664-Constantes!$D$14))</f>
        <v>2.3138520259921247</v>
      </c>
      <c r="AH664" s="79">
        <f>IF(Observaciones!$F663&gt;0.05*Constantes!$F$18,((Observaciones!$F663-0.05*Constantes!$F$18)^2)/(Observaciones!$F663+0.95*Constantes!$F$18),0)</f>
        <v>0</v>
      </c>
      <c r="AI664" s="79">
        <f>MAX(0,AJ663+Observaciones!$F663-AH664-Constantes!$D$13)</f>
        <v>0</v>
      </c>
      <c r="AJ664" s="79">
        <f>AJ663+Observaciones!$F663-AH664-AG664-AI664-AK663</f>
        <v>37.813104222988436</v>
      </c>
      <c r="AK664" s="79">
        <f>MAX(0,(AJ664-Constantes!$D$14)*(1-EXP(-Constantes!$D$22)))</f>
        <v>1.0325756115187519</v>
      </c>
      <c r="AL664" s="79">
        <f t="shared" si="96"/>
        <v>59.639304204293737</v>
      </c>
      <c r="AM664" s="79">
        <f>MAX(0,(AL664-Constantes!$D$13)*(1-EXP(-Constantes!$D$23)))</f>
        <v>0.15902440840767618</v>
      </c>
      <c r="AN664" s="79">
        <f t="shared" si="97"/>
        <v>1.1916000199264281</v>
      </c>
      <c r="AO664" s="79">
        <f>0.0526*AH664*Observaciones!$F663^1.218</f>
        <v>0</v>
      </c>
      <c r="AP664" s="79">
        <f>AO664*Constantes!$F$29</f>
        <v>0</v>
      </c>
      <c r="AQ664" s="79">
        <f t="shared" si="98"/>
        <v>0</v>
      </c>
      <c r="AR664" s="16"/>
      <c r="AS664" s="78">
        <v>658</v>
      </c>
      <c r="AT664" s="79">
        <f>0.0526*Observaciones!$F663^2.218</f>
        <v>0.79397345371627714</v>
      </c>
      <c r="AU664" s="79">
        <f>IF(Observaciones!$F663&gt;0.05*$AY$7,((Observaciones!$F663-0.05*$AY$7)^2)/(Observaciones!$F663+0.95*$AY$7),0)</f>
        <v>7.6652401060814793E-2</v>
      </c>
      <c r="AV664" s="79">
        <f>0.0526*AU664*Observaciones!$F663^1.218</f>
        <v>1.7899991648794227E-2</v>
      </c>
      <c r="AW664" s="30"/>
      <c r="AX664" s="30"/>
      <c r="AY664" s="110"/>
      <c r="AZ664" s="41"/>
    </row>
    <row r="665" spans="2:52" s="3" customFormat="1" x14ac:dyDescent="0.3">
      <c r="B665" s="40"/>
      <c r="C665" s="78">
        <v>659</v>
      </c>
      <c r="D665" s="136">
        <f>ETo!$I664*((1-Constantes!$D$19)*ETo!$K664+ETo!$L664)</f>
        <v>4.0730177429660959</v>
      </c>
      <c r="E665" s="79">
        <f>MIN(D665*Constantes!$D$17,0.8*(H664+Observaciones!$F664-F665-G665-Constantes!$D$14))</f>
        <v>2.0407391290535428</v>
      </c>
      <c r="F665" s="79">
        <f>IF(Observaciones!$F664&gt;0.05*Constantes!$D$18,((Observaciones!$F664-0.05*Constantes!$D$18)^2)/(Observaciones!$F664+0.95*Constantes!$D$18),0)</f>
        <v>0</v>
      </c>
      <c r="G665" s="79">
        <f>MAX(0,H664+Observaciones!$F664-F665-Constantes!$D$13)</f>
        <v>0</v>
      </c>
      <c r="H665" s="79">
        <f>H664+Observaciones!$F664-F665-E665-G665-I664</f>
        <v>34.247122583671903</v>
      </c>
      <c r="I665" s="79">
        <f>MAX(0,(H665-Constantes!$D$14)*(1-EXP(-Constantes!$D$22)))</f>
        <v>0.9111051858970336</v>
      </c>
      <c r="J665" s="79">
        <f t="shared" si="90"/>
        <v>57.981550762578259</v>
      </c>
      <c r="K665" s="79">
        <f>MAX(0,(J665-Constantes!$D$13)*(1-EXP(-Constantes!$D$23)))</f>
        <v>0.14269016890034611</v>
      </c>
      <c r="L665" s="79">
        <f t="shared" si="91"/>
        <v>1.0537953547973797</v>
      </c>
      <c r="M665" s="79">
        <f>0.0526*F665*Observaciones!$F664^1.218</f>
        <v>0</v>
      </c>
      <c r="N665" s="79">
        <f>M665*Constantes!$D$29</f>
        <v>0</v>
      </c>
      <c r="O665" s="79">
        <f t="shared" si="92"/>
        <v>0</v>
      </c>
      <c r="P665" s="16"/>
      <c r="Q665" s="78">
        <v>659</v>
      </c>
      <c r="R665" s="136">
        <f>ETo!$I664*((1-Constantes!$E$19)*ETo!$K664+ETo!$L664)</f>
        <v>4.453577147406711</v>
      </c>
      <c r="S665" s="79">
        <f>MIN(R665*Constantes!$E$17,0.8*(V664+Observaciones!$F664-T665-U665-Constantes!$D$14))</f>
        <v>2.566737153230978</v>
      </c>
      <c r="T665" s="79">
        <f>IF(Observaciones!$F664&gt;0.05*Constantes!$E$18,((Observaciones!$F664-0.05*Constantes!$E$18)^2)/(Observaciones!$F664+0.95*Constantes!$E$18),0)</f>
        <v>0</v>
      </c>
      <c r="U665" s="79">
        <f>MAX(0,V664+Observaciones!$F664-T665-Constantes!$D$13)</f>
        <v>0</v>
      </c>
      <c r="V665" s="79">
        <f>V664+Observaciones!$F664-T665-S665-U665-W664</f>
        <v>33.390141895477193</v>
      </c>
      <c r="W665" s="79">
        <f>MAX(0,(V665-Constantes!$D$14)*(1-EXP(-Constantes!$D$22)))</f>
        <v>0.88191327761660954</v>
      </c>
      <c r="X665" s="79">
        <f t="shared" si="93"/>
        <v>59.260353884097832</v>
      </c>
      <c r="Y665" s="79">
        <f>MAX(0,(X665-Constantes!$D$13)*(1-EXP(-Constantes!$D$23)))</f>
        <v>0.15529052064385171</v>
      </c>
      <c r="Z665" s="79">
        <f t="shared" si="94"/>
        <v>1.0372037982604612</v>
      </c>
      <c r="AA665" s="79">
        <f>0.0526*T665*Observaciones!$F664^1.218</f>
        <v>0</v>
      </c>
      <c r="AB665" s="79">
        <f>AA665*Constantes!$E$29</f>
        <v>0</v>
      </c>
      <c r="AC665" s="79">
        <f t="shared" si="95"/>
        <v>0</v>
      </c>
      <c r="AD665" s="16"/>
      <c r="AE665" s="78">
        <v>659</v>
      </c>
      <c r="AF665" s="136">
        <f>ETo!$I664*((1-Constantes!$F$19)*ETo!$K664+ETo!$L664)</f>
        <v>4.3992115182009091</v>
      </c>
      <c r="AG665" s="79">
        <f>MIN(AF665*Constantes!$F$17,0.8*(AJ664+Observaciones!$F664-AH665-AI665-Constantes!$D$14))</f>
        <v>2.3639955093841194</v>
      </c>
      <c r="AH665" s="79">
        <f>IF(Observaciones!$F664&gt;0.05*Constantes!$F$18,((Observaciones!$F664-0.05*Constantes!$F$18)^2)/(Observaciones!$F664+0.95*Constantes!$F$18),0)</f>
        <v>0</v>
      </c>
      <c r="AI665" s="79">
        <f>MAX(0,AJ664+Observaciones!$F664-AH665-Constantes!$D$13)</f>
        <v>0</v>
      </c>
      <c r="AJ665" s="79">
        <f>AJ664+Observaciones!$F664-AH665-AG665-AI665-AK664</f>
        <v>34.416533102085566</v>
      </c>
      <c r="AK665" s="79">
        <f>MAX(0,(AJ665-Constantes!$D$14)*(1-EXP(-Constantes!$D$22)))</f>
        <v>0.91687593007294799</v>
      </c>
      <c r="AL665" s="79">
        <f t="shared" si="96"/>
        <v>59.480279795886062</v>
      </c>
      <c r="AM665" s="79">
        <f>MAX(0,(AL665-Constantes!$D$13)*(1-EXP(-Constantes!$D$23)))</f>
        <v>0.15745750303497225</v>
      </c>
      <c r="AN665" s="79">
        <f t="shared" si="97"/>
        <v>1.0743334331079202</v>
      </c>
      <c r="AO665" s="79">
        <f>0.0526*AH665*Observaciones!$F664^1.218</f>
        <v>0</v>
      </c>
      <c r="AP665" s="79">
        <f>AO665*Constantes!$F$29</f>
        <v>0</v>
      </c>
      <c r="AQ665" s="79">
        <f t="shared" si="98"/>
        <v>0</v>
      </c>
      <c r="AR665" s="16"/>
      <c r="AS665" s="78">
        <v>659</v>
      </c>
      <c r="AT665" s="79">
        <f>0.0526*Observaciones!$F664^2.218</f>
        <v>0</v>
      </c>
      <c r="AU665" s="79">
        <f>IF(Observaciones!$F664&gt;0.05*$AY$7,((Observaciones!$F664-0.05*$AY$7)^2)/(Observaciones!$F664+0.95*$AY$7),0)</f>
        <v>0</v>
      </c>
      <c r="AV665" s="79">
        <f>0.0526*AU665*Observaciones!$F664^1.218</f>
        <v>0</v>
      </c>
      <c r="AW665" s="30"/>
      <c r="AX665" s="30"/>
      <c r="AY665" s="110"/>
      <c r="AZ665" s="41"/>
    </row>
    <row r="666" spans="2:52" s="3" customFormat="1" x14ac:dyDescent="0.3">
      <c r="B666" s="40"/>
      <c r="C666" s="78">
        <v>660</v>
      </c>
      <c r="D666" s="136">
        <f>ETo!$I665*((1-Constantes!$D$19)*ETo!$K665+ETo!$L665)</f>
        <v>4.1131973430577942</v>
      </c>
      <c r="E666" s="79">
        <f>MIN(D666*Constantes!$D$17,0.8*(H665+Observaciones!$F665-F666-G666-Constantes!$D$14))</f>
        <v>2.060870659842589</v>
      </c>
      <c r="F666" s="79">
        <f>IF(Observaciones!$F665&gt;0.05*Constantes!$D$18,((Observaciones!$F665-0.05*Constantes!$D$18)^2)/(Observaciones!$F665+0.95*Constantes!$D$18),0)</f>
        <v>0</v>
      </c>
      <c r="G666" s="79">
        <f>MAX(0,H665+Observaciones!$F665-F666-Constantes!$D$13)</f>
        <v>0</v>
      </c>
      <c r="H666" s="79">
        <f>H665+Observaciones!$F665-F666-E666-G666-I665</f>
        <v>33.775146737932282</v>
      </c>
      <c r="I666" s="79">
        <f>MAX(0,(H666-Constantes!$D$14)*(1-EXP(-Constantes!$D$22)))</f>
        <v>0.89502795593234141</v>
      </c>
      <c r="J666" s="79">
        <f t="shared" si="90"/>
        <v>57.838860593677914</v>
      </c>
      <c r="K666" s="79">
        <f>MAX(0,(J666-Constantes!$D$13)*(1-EXP(-Constantes!$D$23)))</f>
        <v>0.14128420868002065</v>
      </c>
      <c r="L666" s="79">
        <f t="shared" si="91"/>
        <v>1.0363121646123621</v>
      </c>
      <c r="M666" s="79">
        <f>0.0526*F666*Observaciones!$F665^1.218</f>
        <v>0</v>
      </c>
      <c r="N666" s="79">
        <f>M666*Constantes!$D$29</f>
        <v>0</v>
      </c>
      <c r="O666" s="79">
        <f t="shared" si="92"/>
        <v>0</v>
      </c>
      <c r="P666" s="16"/>
      <c r="Q666" s="78">
        <v>660</v>
      </c>
      <c r="R666" s="136">
        <f>ETo!$I665*((1-Constantes!$E$19)*ETo!$K665+ETo!$L665)</f>
        <v>4.4969203412437118</v>
      </c>
      <c r="S666" s="79">
        <f>MIN(R666*Constantes!$E$17,0.8*(V665+Observaciones!$F665-T666-U666-Constantes!$D$14))</f>
        <v>2.591717204609655</v>
      </c>
      <c r="T666" s="79">
        <f>IF(Observaciones!$F665&gt;0.05*Constantes!$E$18,((Observaciones!$F665-0.05*Constantes!$E$18)^2)/(Observaciones!$F665+0.95*Constantes!$E$18),0)</f>
        <v>0</v>
      </c>
      <c r="U666" s="79">
        <f>MAX(0,V665+Observaciones!$F665-T666-Constantes!$D$13)</f>
        <v>0</v>
      </c>
      <c r="V666" s="79">
        <f>V665+Observaciones!$F665-T666-S666-U666-W665</f>
        <v>32.416511413250923</v>
      </c>
      <c r="W666" s="79">
        <f>MAX(0,(V666-Constantes!$D$14)*(1-EXP(-Constantes!$D$22)))</f>
        <v>0.84874784912130996</v>
      </c>
      <c r="X666" s="79">
        <f t="shared" si="93"/>
        <v>59.105063363453979</v>
      </c>
      <c r="Y666" s="79">
        <f>MAX(0,(X666-Constantes!$D$13)*(1-EXP(-Constantes!$D$23)))</f>
        <v>0.15376040615662748</v>
      </c>
      <c r="Z666" s="79">
        <f t="shared" si="94"/>
        <v>1.0025082552779374</v>
      </c>
      <c r="AA666" s="79">
        <f>0.0526*T666*Observaciones!$F665^1.218</f>
        <v>0</v>
      </c>
      <c r="AB666" s="79">
        <f>AA666*Constantes!$E$29</f>
        <v>0</v>
      </c>
      <c r="AC666" s="79">
        <f t="shared" si="95"/>
        <v>0</v>
      </c>
      <c r="AD666" s="16"/>
      <c r="AE666" s="78">
        <v>660</v>
      </c>
      <c r="AF666" s="136">
        <f>ETo!$I665*((1-Constantes!$F$19)*ETo!$K665+ETo!$L665)</f>
        <v>4.4421027700742952</v>
      </c>
      <c r="AG666" s="79">
        <f>MIN(AF666*Constantes!$F$17,0.8*(AJ665+Observaciones!$F665-AH666-AI666-Constantes!$D$14))</f>
        <v>2.3870438957599611</v>
      </c>
      <c r="AH666" s="79">
        <f>IF(Observaciones!$F665&gt;0.05*Constantes!$F$18,((Observaciones!$F665-0.05*Constantes!$F$18)^2)/(Observaciones!$F665+0.95*Constantes!$F$18),0)</f>
        <v>0</v>
      </c>
      <c r="AI666" s="79">
        <f>MAX(0,AJ665+Observaciones!$F665-AH666-Constantes!$D$13)</f>
        <v>0</v>
      </c>
      <c r="AJ666" s="79">
        <f>AJ665+Observaciones!$F665-AH666-AG666-AI666-AK665</f>
        <v>33.612613276252659</v>
      </c>
      <c r="AK666" s="79">
        <f>MAX(0,(AJ666-Constantes!$D$14)*(1-EXP(-Constantes!$D$22)))</f>
        <v>0.88949146955498049</v>
      </c>
      <c r="AL666" s="79">
        <f t="shared" si="96"/>
        <v>59.322822292851093</v>
      </c>
      <c r="AM666" s="79">
        <f>MAX(0,(AL666-Constantes!$D$13)*(1-EXP(-Constantes!$D$23)))</f>
        <v>0.15590603675411335</v>
      </c>
      <c r="AN666" s="79">
        <f t="shared" si="97"/>
        <v>1.0453975063090939</v>
      </c>
      <c r="AO666" s="79">
        <f>0.0526*AH666*Observaciones!$F665^1.218</f>
        <v>0</v>
      </c>
      <c r="AP666" s="79">
        <f>AO666*Constantes!$F$29</f>
        <v>0</v>
      </c>
      <c r="AQ666" s="79">
        <f t="shared" si="98"/>
        <v>0</v>
      </c>
      <c r="AR666" s="16"/>
      <c r="AS666" s="78">
        <v>660</v>
      </c>
      <c r="AT666" s="79">
        <f>0.0526*Observaciones!$F665^2.218</f>
        <v>0.40143633905347276</v>
      </c>
      <c r="AU666" s="79">
        <f>IF(Observaciones!$F665&gt;0.05*$AY$7,((Observaciones!$F665-0.05*$AY$7)^2)/(Observaciones!$F665+0.95*$AY$7),0)</f>
        <v>1.6667444764761515E-2</v>
      </c>
      <c r="AV666" s="79">
        <f>0.0526*AU666*Observaciones!$F665^1.218</f>
        <v>2.6763672030967324E-3</v>
      </c>
      <c r="AW666" s="30"/>
      <c r="AX666" s="30"/>
      <c r="AY666" s="110"/>
      <c r="AZ666" s="41"/>
    </row>
    <row r="667" spans="2:52" s="3" customFormat="1" x14ac:dyDescent="0.3">
      <c r="B667" s="40"/>
      <c r="C667" s="78">
        <v>661</v>
      </c>
      <c r="D667" s="136">
        <f>ETo!$I666*((1-Constantes!$D$19)*ETo!$K666+ETo!$L666)</f>
        <v>4.1660997062345535</v>
      </c>
      <c r="E667" s="79">
        <f>MIN(D667*Constantes!$D$17,0.8*(H666+Observaciones!$F666-F667-G667-Constantes!$D$14))</f>
        <v>2.0873767861025727</v>
      </c>
      <c r="F667" s="79">
        <f>IF(Observaciones!$F666&gt;0.05*Constantes!$D$18,((Observaciones!$F666-0.05*Constantes!$D$18)^2)/(Observaciones!$F666+0.95*Constantes!$D$18),0)</f>
        <v>0</v>
      </c>
      <c r="G667" s="79">
        <f>MAX(0,H666+Observaciones!$F666-F667-Constantes!$D$13)</f>
        <v>0</v>
      </c>
      <c r="H667" s="79">
        <f>H666+Observaciones!$F666-F667-E667-G667-I666</f>
        <v>33.992741995897369</v>
      </c>
      <c r="I667" s="79">
        <f>MAX(0,(H667-Constantes!$D$14)*(1-EXP(-Constantes!$D$22)))</f>
        <v>0.90244004922717747</v>
      </c>
      <c r="J667" s="79">
        <f t="shared" si="90"/>
        <v>57.697576384997895</v>
      </c>
      <c r="K667" s="79">
        <f>MAX(0,(J667-Constantes!$D$13)*(1-EXP(-Constantes!$D$23)))</f>
        <v>0.13989210172061967</v>
      </c>
      <c r="L667" s="79">
        <f t="shared" si="91"/>
        <v>1.0423321509477972</v>
      </c>
      <c r="M667" s="79">
        <f>0.0526*F667*Observaciones!$F666^1.218</f>
        <v>0</v>
      </c>
      <c r="N667" s="79">
        <f>M667*Constantes!$D$29</f>
        <v>0</v>
      </c>
      <c r="O667" s="79">
        <f t="shared" si="92"/>
        <v>0</v>
      </c>
      <c r="P667" s="16"/>
      <c r="Q667" s="78">
        <v>661</v>
      </c>
      <c r="R667" s="136">
        <f>ETo!$I666*((1-Constantes!$E$19)*ETo!$K666+ETo!$L666)</f>
        <v>4.5539630198066119</v>
      </c>
      <c r="S667" s="79">
        <f>MIN(R667*Constantes!$E$17,0.8*(V666+Observaciones!$F666-T667-U667-Constantes!$D$14))</f>
        <v>2.624592701663178</v>
      </c>
      <c r="T667" s="79">
        <f>IF(Observaciones!$F666&gt;0.05*Constantes!$E$18,((Observaciones!$F666-0.05*Constantes!$E$18)^2)/(Observaciones!$F666+0.95*Constantes!$E$18),0)</f>
        <v>0</v>
      </c>
      <c r="U667" s="79">
        <f>MAX(0,V666+Observaciones!$F666-T667-Constantes!$D$13)</f>
        <v>0</v>
      </c>
      <c r="V667" s="79">
        <f>V666+Observaciones!$F666-T667-S667-U667-W666</f>
        <v>32.143170862466441</v>
      </c>
      <c r="W667" s="79">
        <f>MAX(0,(V667-Constantes!$D$14)*(1-EXP(-Constantes!$D$22)))</f>
        <v>0.83943686650788585</v>
      </c>
      <c r="X667" s="79">
        <f t="shared" si="93"/>
        <v>58.951302957297351</v>
      </c>
      <c r="Y667" s="79">
        <f>MAX(0,(X667-Constantes!$D$13)*(1-EXP(-Constantes!$D$23)))</f>
        <v>0.15224536825189075</v>
      </c>
      <c r="Z667" s="79">
        <f t="shared" si="94"/>
        <v>0.99168223475977657</v>
      </c>
      <c r="AA667" s="79">
        <f>0.0526*T667*Observaciones!$F666^1.218</f>
        <v>0</v>
      </c>
      <c r="AB667" s="79">
        <f>AA667*Constantes!$E$29</f>
        <v>0</v>
      </c>
      <c r="AC667" s="79">
        <f t="shared" si="95"/>
        <v>0</v>
      </c>
      <c r="AD667" s="16"/>
      <c r="AE667" s="78">
        <v>661</v>
      </c>
      <c r="AF667" s="136">
        <f>ETo!$I666*((1-Constantes!$F$19)*ETo!$K666+ETo!$L666)</f>
        <v>4.4985539750106041</v>
      </c>
      <c r="AG667" s="79">
        <f>MIN(AF667*Constantes!$F$17,0.8*(AJ666+Observaciones!$F666-AH667-AI667-Constantes!$D$14))</f>
        <v>2.4173789670373096</v>
      </c>
      <c r="AH667" s="79">
        <f>IF(Observaciones!$F666&gt;0.05*Constantes!$F$18,((Observaciones!$F666-0.05*Constantes!$F$18)^2)/(Observaciones!$F666+0.95*Constantes!$F$18),0)</f>
        <v>0</v>
      </c>
      <c r="AI667" s="79">
        <f>MAX(0,AJ666+Observaciones!$F666-AH667-Constantes!$D$13)</f>
        <v>0</v>
      </c>
      <c r="AJ667" s="79">
        <f>AJ666+Observaciones!$F666-AH667-AG667-AI667-AK666</f>
        <v>33.505742839660371</v>
      </c>
      <c r="AK667" s="79">
        <f>MAX(0,(AJ667-Constantes!$D$14)*(1-EXP(-Constantes!$D$22)))</f>
        <v>0.88585107015524267</v>
      </c>
      <c r="AL667" s="79">
        <f t="shared" si="96"/>
        <v>59.166916256096982</v>
      </c>
      <c r="AM667" s="79">
        <f>MAX(0,(AL667-Constantes!$D$13)*(1-EXP(-Constantes!$D$23)))</f>
        <v>0.15436985744005025</v>
      </c>
      <c r="AN667" s="79">
        <f t="shared" si="97"/>
        <v>1.0402209275952929</v>
      </c>
      <c r="AO667" s="79">
        <f>0.0526*AH667*Observaciones!$F666^1.218</f>
        <v>0</v>
      </c>
      <c r="AP667" s="79">
        <f>AO667*Constantes!$F$29</f>
        <v>0</v>
      </c>
      <c r="AQ667" s="79">
        <f t="shared" si="98"/>
        <v>0</v>
      </c>
      <c r="AR667" s="16"/>
      <c r="AS667" s="78">
        <v>661</v>
      </c>
      <c r="AT667" s="79">
        <f>0.0526*Observaciones!$F666^2.218</f>
        <v>0.69407818724181081</v>
      </c>
      <c r="AU667" s="79">
        <f>IF(Observaciones!$F666&gt;0.05*$AY$7,((Observaciones!$F666-0.05*$AY$7)^2)/(Observaciones!$F666+0.95*$AY$7),0)</f>
        <v>5.9703226397170815E-2</v>
      </c>
      <c r="AV667" s="79">
        <f>0.0526*AU667*Observaciones!$F666^1.218</f>
        <v>1.2949595984448673E-2</v>
      </c>
      <c r="AW667" s="30"/>
      <c r="AX667" s="30"/>
      <c r="AY667" s="110"/>
      <c r="AZ667" s="41"/>
    </row>
    <row r="668" spans="2:52" s="3" customFormat="1" x14ac:dyDescent="0.3">
      <c r="B668" s="40"/>
      <c r="C668" s="78">
        <v>662</v>
      </c>
      <c r="D668" s="136">
        <f>ETo!$I667*((1-Constantes!$D$19)*ETo!$K667+ETo!$L667)</f>
        <v>3.888634317026014</v>
      </c>
      <c r="E668" s="79">
        <f>MIN(D668*Constantes!$D$17,0.8*(H667+Observaciones!$F667-F668-G668-Constantes!$D$14))</f>
        <v>1.9483559144911498</v>
      </c>
      <c r="F668" s="79">
        <f>IF(Observaciones!$F667&gt;0.05*Constantes!$D$18,((Observaciones!$F667-0.05*Constantes!$D$18)^2)/(Observaciones!$F667+0.95*Constantes!$D$18),0)</f>
        <v>0</v>
      </c>
      <c r="G668" s="79">
        <f>MAX(0,H667+Observaciones!$F667-F668-Constantes!$D$13)</f>
        <v>0</v>
      </c>
      <c r="H668" s="79">
        <f>H667+Observaciones!$F667-F668-E668-G668-I667</f>
        <v>32.941946032179032</v>
      </c>
      <c r="I668" s="79">
        <f>MAX(0,(H668-Constantes!$D$14)*(1-EXP(-Constantes!$D$22)))</f>
        <v>0.86664608115197617</v>
      </c>
      <c r="J668" s="79">
        <f t="shared" si="90"/>
        <v>57.557684283277275</v>
      </c>
      <c r="K668" s="79">
        <f>MAX(0,(J668-Constantes!$D$13)*(1-EXP(-Constantes!$D$23)))</f>
        <v>0.1385137115226637</v>
      </c>
      <c r="L668" s="79">
        <f t="shared" si="91"/>
        <v>1.0051597926746398</v>
      </c>
      <c r="M668" s="79">
        <f>0.0526*F668*Observaciones!$F667^1.218</f>
        <v>0</v>
      </c>
      <c r="N668" s="79">
        <f>M668*Constantes!$D$29</f>
        <v>0</v>
      </c>
      <c r="O668" s="79">
        <f t="shared" si="92"/>
        <v>0</v>
      </c>
      <c r="P668" s="16"/>
      <c r="Q668" s="78">
        <v>662</v>
      </c>
      <c r="R668" s="136">
        <f>ETo!$I667*((1-Constantes!$E$19)*ETo!$K667+ETo!$L667)</f>
        <v>4.2535043172049809</v>
      </c>
      <c r="S668" s="79">
        <f>MIN(R668*Constantes!$E$17,0.8*(V667+Observaciones!$F667-T668-U668-Constantes!$D$14))</f>
        <v>2.4514288629210452</v>
      </c>
      <c r="T668" s="79">
        <f>IF(Observaciones!$F667&gt;0.05*Constantes!$E$18,((Observaciones!$F667-0.05*Constantes!$E$18)^2)/(Observaciones!$F667+0.95*Constantes!$E$18),0)</f>
        <v>0</v>
      </c>
      <c r="U668" s="79">
        <f>MAX(0,V667+Observaciones!$F667-T668-Constantes!$D$13)</f>
        <v>0</v>
      </c>
      <c r="V668" s="79">
        <f>V667+Observaciones!$F667-T668-S668-U668-W667</f>
        <v>30.652305133037508</v>
      </c>
      <c r="W668" s="79">
        <f>MAX(0,(V668-Constantes!$D$14)*(1-EXP(-Constantes!$D$22)))</f>
        <v>0.78865250668339848</v>
      </c>
      <c r="X668" s="79">
        <f t="shared" si="93"/>
        <v>58.799057589045461</v>
      </c>
      <c r="Y668" s="79">
        <f>MAX(0,(X668-Constantes!$D$13)*(1-EXP(-Constantes!$D$23)))</f>
        <v>0.15074525837648334</v>
      </c>
      <c r="Z668" s="79">
        <f t="shared" si="94"/>
        <v>0.93939776505988182</v>
      </c>
      <c r="AA668" s="79">
        <f>0.0526*T668*Observaciones!$F667^1.218</f>
        <v>0</v>
      </c>
      <c r="AB668" s="79">
        <f>AA668*Constantes!$E$29</f>
        <v>0</v>
      </c>
      <c r="AC668" s="79">
        <f t="shared" si="95"/>
        <v>0</v>
      </c>
      <c r="AD668" s="16"/>
      <c r="AE668" s="78">
        <v>662</v>
      </c>
      <c r="AF668" s="136">
        <f>ETo!$I667*((1-Constantes!$F$19)*ETo!$K667+ETo!$L667)</f>
        <v>4.2013800314651277</v>
      </c>
      <c r="AG668" s="79">
        <f>MIN(AF668*Constantes!$F$17,0.8*(AJ667+Observaciones!$F667-AH668-AI668-Constantes!$D$14))</f>
        <v>2.2576871983780986</v>
      </c>
      <c r="AH668" s="79">
        <f>IF(Observaciones!$F667&gt;0.05*Constantes!$F$18,((Observaciones!$F667-0.05*Constantes!$F$18)^2)/(Observaciones!$F667+0.95*Constantes!$F$18),0)</f>
        <v>0</v>
      </c>
      <c r="AI668" s="79">
        <f>MAX(0,AJ667+Observaciones!$F667-AH668-Constantes!$D$13)</f>
        <v>0</v>
      </c>
      <c r="AJ668" s="79">
        <f>AJ667+Observaciones!$F667-AH668-AG668-AI668-AK667</f>
        <v>32.162204571127027</v>
      </c>
      <c r="AK668" s="79">
        <f>MAX(0,(AJ668-Constantes!$D$14)*(1-EXP(-Constantes!$D$22)))</f>
        <v>0.84008522449904033</v>
      </c>
      <c r="AL668" s="79">
        <f t="shared" si="96"/>
        <v>59.01254639865693</v>
      </c>
      <c r="AM668" s="79">
        <f>MAX(0,(AL668-Constantes!$D$13)*(1-EXP(-Constantes!$D$23)))</f>
        <v>0.15284881446665793</v>
      </c>
      <c r="AN668" s="79">
        <f t="shared" si="97"/>
        <v>0.99293403896569821</v>
      </c>
      <c r="AO668" s="79">
        <f>0.0526*AH668*Observaciones!$F667^1.218</f>
        <v>0</v>
      </c>
      <c r="AP668" s="79">
        <f>AO668*Constantes!$F$29</f>
        <v>0</v>
      </c>
      <c r="AQ668" s="79">
        <f t="shared" si="98"/>
        <v>0</v>
      </c>
      <c r="AR668" s="16"/>
      <c r="AS668" s="78">
        <v>662</v>
      </c>
      <c r="AT668" s="79">
        <f>0.0526*Observaciones!$F667^2.218</f>
        <v>0.19372254258423433</v>
      </c>
      <c r="AU668" s="79">
        <f>IF(Observaciones!$F667&gt;0.05*$AY$7,((Observaciones!$F667-0.05*$AY$7)^2)/(Observaciones!$F667+0.95*$AY$7),0)</f>
        <v>1.3395249151634377E-4</v>
      </c>
      <c r="AV668" s="79">
        <f>0.0526*AU668*Observaciones!$F667^1.218</f>
        <v>1.441645402335511E-5</v>
      </c>
      <c r="AW668" s="30"/>
      <c r="AX668" s="30"/>
      <c r="AY668" s="110"/>
      <c r="AZ668" s="41"/>
    </row>
    <row r="669" spans="2:52" s="3" customFormat="1" x14ac:dyDescent="0.3">
      <c r="B669" s="40"/>
      <c r="C669" s="78">
        <v>663</v>
      </c>
      <c r="D669" s="136">
        <f>ETo!$I668*((1-Constantes!$D$19)*ETo!$K668+ETo!$L668)</f>
        <v>3.9065104674479771</v>
      </c>
      <c r="E669" s="79">
        <f>MIN(D669*Constantes!$D$17,0.8*(H668+Observaciones!$F668-F669-G669-Constantes!$D$14))</f>
        <v>1.9573125559656308</v>
      </c>
      <c r="F669" s="79">
        <f>IF(Observaciones!$F668&gt;0.05*Constantes!$D$18,((Observaciones!$F668-0.05*Constantes!$D$18)^2)/(Observaciones!$F668+0.95*Constantes!$D$18),0)</f>
        <v>8.5900408669037462E-2</v>
      </c>
      <c r="G669" s="79">
        <f>MAX(0,H668+Observaciones!$F668-F669-Constantes!$D$13)</f>
        <v>0</v>
      </c>
      <c r="H669" s="79">
        <f>H668+Observaciones!$F668-F669-E669-G669-I668</f>
        <v>35.832086986392383</v>
      </c>
      <c r="I669" s="79">
        <f>MAX(0,(H669-Constantes!$D$14)*(1-EXP(-Constantes!$D$22)))</f>
        <v>0.96509489197713261</v>
      </c>
      <c r="J669" s="79">
        <f t="shared" si="90"/>
        <v>57.419170571754613</v>
      </c>
      <c r="K669" s="79">
        <f>MAX(0,(J669-Constantes!$D$13)*(1-EXP(-Constantes!$D$23)))</f>
        <v>0.13714890293163517</v>
      </c>
      <c r="L669" s="79">
        <f t="shared" si="91"/>
        <v>1.1881442035778051</v>
      </c>
      <c r="M669" s="79">
        <f>0.0526*F669*Observaciones!$F668^1.218</f>
        <v>3.8444681766393644E-2</v>
      </c>
      <c r="N669" s="79">
        <f>M669*Constantes!$D$29</f>
        <v>5.705575927928946E-4</v>
      </c>
      <c r="O669" s="79">
        <f t="shared" si="92"/>
        <v>48.020904455435655</v>
      </c>
      <c r="P669" s="16"/>
      <c r="Q669" s="78">
        <v>663</v>
      </c>
      <c r="R669" s="136">
        <f>ETo!$I668*((1-Constantes!$E$19)*ETo!$K668+ETo!$L668)</f>
        <v>4.2728260379691099</v>
      </c>
      <c r="S669" s="79">
        <f>MIN(R669*Constantes!$E$17,0.8*(V668+Observaciones!$F668-T669-U669-Constantes!$D$14))</f>
        <v>2.4625645807739454</v>
      </c>
      <c r="T669" s="79">
        <f>IF(Observaciones!$F668&gt;0.05*Constantes!$E$18,((Observaciones!$F668-0.05*Constantes!$E$18)^2)/(Observaciones!$F668+0.95*Constantes!$E$18),0)</f>
        <v>0</v>
      </c>
      <c r="U669" s="79">
        <f>MAX(0,V668+Observaciones!$F668-T669-Constantes!$D$13)</f>
        <v>0</v>
      </c>
      <c r="V669" s="79">
        <f>V668+Observaciones!$F668-T669-S669-U669-W668</f>
        <v>33.201088045580164</v>
      </c>
      <c r="W669" s="79">
        <f>MAX(0,(V669-Constantes!$D$14)*(1-EXP(-Constantes!$D$22)))</f>
        <v>0.8754734094582256</v>
      </c>
      <c r="X669" s="79">
        <f t="shared" si="93"/>
        <v>58.648312330668979</v>
      </c>
      <c r="Y669" s="79">
        <f>MAX(0,(X669-Constantes!$D$13)*(1-EXP(-Constantes!$D$23)))</f>
        <v>0.14925992944097663</v>
      </c>
      <c r="Z669" s="79">
        <f t="shared" si="94"/>
        <v>1.0247333388992022</v>
      </c>
      <c r="AA669" s="79">
        <f>0.0526*T669*Observaciones!$F668^1.218</f>
        <v>0</v>
      </c>
      <c r="AB669" s="79">
        <f>AA669*Constantes!$E$29</f>
        <v>0</v>
      </c>
      <c r="AC669" s="79">
        <f t="shared" si="95"/>
        <v>0</v>
      </c>
      <c r="AD669" s="16"/>
      <c r="AE669" s="78">
        <v>663</v>
      </c>
      <c r="AF669" s="136">
        <f>ETo!$I668*((1-Constantes!$F$19)*ETo!$K668+ETo!$L668)</f>
        <v>4.2204952421803776</v>
      </c>
      <c r="AG669" s="79">
        <f>MIN(AF669*Constantes!$F$17,0.8*(AJ668+Observaciones!$F668-AH669-AI669-Constantes!$D$14))</f>
        <v>2.2679591009917428</v>
      </c>
      <c r="AH669" s="79">
        <f>IF(Observaciones!$F668&gt;0.05*Constantes!$F$18,((Observaciones!$F668-0.05*Constantes!$F$18)^2)/(Observaciones!$F668+0.95*Constantes!$F$18),0)</f>
        <v>0</v>
      </c>
      <c r="AI669" s="79">
        <f>MAX(0,AJ668+Observaciones!$F668-AH669-Constantes!$D$13)</f>
        <v>0</v>
      </c>
      <c r="AJ669" s="79">
        <f>AJ668+Observaciones!$F668-AH669-AG669-AI669-AK668</f>
        <v>34.854160245636237</v>
      </c>
      <c r="AK669" s="79">
        <f>MAX(0,(AJ669-Constantes!$D$14)*(1-EXP(-Constantes!$D$22)))</f>
        <v>0.93178311714441742</v>
      </c>
      <c r="AL669" s="79">
        <f t="shared" si="96"/>
        <v>58.859697584190272</v>
      </c>
      <c r="AM669" s="79">
        <f>MAX(0,(AL669-Constantes!$D$13)*(1-EXP(-Constantes!$D$23)))</f>
        <v>0.15134275869196673</v>
      </c>
      <c r="AN669" s="79">
        <f t="shared" si="97"/>
        <v>1.0831258758363842</v>
      </c>
      <c r="AO669" s="79">
        <f>0.0526*AH669*Observaciones!$F668^1.218</f>
        <v>0</v>
      </c>
      <c r="AP669" s="79">
        <f>AO669*Constantes!$F$29</f>
        <v>0</v>
      </c>
      <c r="AQ669" s="79">
        <f t="shared" si="98"/>
        <v>0</v>
      </c>
      <c r="AR669" s="16"/>
      <c r="AS669" s="78">
        <v>663</v>
      </c>
      <c r="AT669" s="79">
        <f>0.0526*Observaciones!$F668^2.218</f>
        <v>2.5957868850681649</v>
      </c>
      <c r="AU669" s="79">
        <f>IF(Observaciones!$F668&gt;0.05*$AY$7,((Observaciones!$F668-0.05*$AY$7)^2)/(Observaciones!$F668+0.95*$AY$7),0)</f>
        <v>0.42760102492926944</v>
      </c>
      <c r="AV669" s="79">
        <f>0.0526*AU669*Observaciones!$F668^1.218</f>
        <v>0.19137260906087983</v>
      </c>
      <c r="AW669" s="30"/>
      <c r="AX669" s="30"/>
      <c r="AY669" s="110"/>
      <c r="AZ669" s="41"/>
    </row>
    <row r="670" spans="2:52" s="3" customFormat="1" x14ac:dyDescent="0.3">
      <c r="B670" s="40"/>
      <c r="C670" s="78">
        <v>664</v>
      </c>
      <c r="D670" s="136">
        <f>ETo!$I669*((1-Constantes!$D$19)*ETo!$K669+ETo!$L669)</f>
        <v>4.0358970754849688</v>
      </c>
      <c r="E670" s="79">
        <f>MIN(D670*Constantes!$D$17,0.8*(H669+Observaciones!$F669-F670-G670-Constantes!$D$14))</f>
        <v>2.0221402415932208</v>
      </c>
      <c r="F670" s="79">
        <f>IF(Observaciones!$F669&gt;0.05*Constantes!$D$18,((Observaciones!$F669-0.05*Constantes!$D$18)^2)/(Observaciones!$F669+0.95*Constantes!$D$18),0)</f>
        <v>0</v>
      </c>
      <c r="G670" s="79">
        <f>MAX(0,H669+Observaciones!$F669-F670-Constantes!$D$13)</f>
        <v>0</v>
      </c>
      <c r="H670" s="79">
        <f>H669+Observaciones!$F669-F670-E670-G670-I669</f>
        <v>34.544851852822035</v>
      </c>
      <c r="I670" s="79">
        <f>MAX(0,(H670-Constantes!$D$14)*(1-EXP(-Constantes!$D$22)))</f>
        <v>0.92124693779080979</v>
      </c>
      <c r="J670" s="79">
        <f t="shared" si="90"/>
        <v>57.282021668822978</v>
      </c>
      <c r="K670" s="79">
        <f>MAX(0,(J670-Constantes!$D$13)*(1-EXP(-Constantes!$D$23)))</f>
        <v>0.13579754212472611</v>
      </c>
      <c r="L670" s="79">
        <f t="shared" si="91"/>
        <v>1.0570444799155359</v>
      </c>
      <c r="M670" s="79">
        <f>0.0526*F670*Observaciones!$F669^1.218</f>
        <v>0</v>
      </c>
      <c r="N670" s="79">
        <f>M670*Constantes!$D$29</f>
        <v>0</v>
      </c>
      <c r="O670" s="79">
        <f t="shared" si="92"/>
        <v>0</v>
      </c>
      <c r="P670" s="16"/>
      <c r="Q670" s="78">
        <v>664</v>
      </c>
      <c r="R670" s="136">
        <f>ETo!$I669*((1-Constantes!$E$19)*ETo!$K669+ETo!$L669)</f>
        <v>4.4130333539305351</v>
      </c>
      <c r="S670" s="79">
        <f>MIN(R670*Constantes!$E$17,0.8*(V669+Observaciones!$F669-T670-U670-Constantes!$D$14))</f>
        <v>2.5433704846848135</v>
      </c>
      <c r="T670" s="79">
        <f>IF(Observaciones!$F669&gt;0.05*Constantes!$E$18,((Observaciones!$F669-0.05*Constantes!$E$18)^2)/(Observaciones!$F669+0.95*Constantes!$E$18),0)</f>
        <v>0</v>
      </c>
      <c r="U670" s="79">
        <f>MAX(0,V669+Observaciones!$F669-T670-Constantes!$D$13)</f>
        <v>0</v>
      </c>
      <c r="V670" s="79">
        <f>V669+Observaciones!$F669-T670-S670-U670-W669</f>
        <v>31.482244151437126</v>
      </c>
      <c r="W670" s="79">
        <f>MAX(0,(V670-Constantes!$D$14)*(1-EXP(-Constantes!$D$22)))</f>
        <v>0.81692327641859963</v>
      </c>
      <c r="X670" s="79">
        <f t="shared" si="93"/>
        <v>58.499052401227999</v>
      </c>
      <c r="Y670" s="79">
        <f>MAX(0,(X670-Constantes!$D$13)*(1-EXP(-Constantes!$D$23)))</f>
        <v>0.14778923580524922</v>
      </c>
      <c r="Z670" s="79">
        <f t="shared" si="94"/>
        <v>0.96471251222384891</v>
      </c>
      <c r="AA670" s="79">
        <f>0.0526*T670*Observaciones!$F669^1.218</f>
        <v>0</v>
      </c>
      <c r="AB670" s="79">
        <f>AA670*Constantes!$E$29</f>
        <v>0</v>
      </c>
      <c r="AC670" s="79">
        <f t="shared" si="95"/>
        <v>0</v>
      </c>
      <c r="AD670" s="16"/>
      <c r="AE670" s="78">
        <v>664</v>
      </c>
      <c r="AF670" s="136">
        <f>ETo!$I669*((1-Constantes!$F$19)*ETo!$K669+ETo!$L669)</f>
        <v>4.3591567427240259</v>
      </c>
      <c r="AG670" s="79">
        <f>MIN(AF670*Constantes!$F$17,0.8*(AJ669+Observaciones!$F669-AH670-AI670-Constantes!$D$14))</f>
        <v>2.3424713546657152</v>
      </c>
      <c r="AH670" s="79">
        <f>IF(Observaciones!$F669&gt;0.05*Constantes!$F$18,((Observaciones!$F669-0.05*Constantes!$F$18)^2)/(Observaciones!$F669+0.95*Constantes!$F$18),0)</f>
        <v>0</v>
      </c>
      <c r="AI670" s="79">
        <f>MAX(0,AJ669+Observaciones!$F669-AH670-Constantes!$D$13)</f>
        <v>0</v>
      </c>
      <c r="AJ670" s="79">
        <f>AJ669+Observaciones!$F669-AH670-AG670-AI670-AK669</f>
        <v>33.279905773826101</v>
      </c>
      <c r="AK670" s="79">
        <f>MAX(0,(AJ670-Constantes!$D$14)*(1-EXP(-Constantes!$D$22)))</f>
        <v>0.87815823062808607</v>
      </c>
      <c r="AL670" s="79">
        <f t="shared" si="96"/>
        <v>58.708354825498304</v>
      </c>
      <c r="AM670" s="79">
        <f>MAX(0,(AL670-Constantes!$D$13)*(1-EXP(-Constantes!$D$23)))</f>
        <v>0.14985154244353807</v>
      </c>
      <c r="AN670" s="79">
        <f t="shared" si="97"/>
        <v>1.0280097730716242</v>
      </c>
      <c r="AO670" s="79">
        <f>0.0526*AH670*Observaciones!$F669^1.218</f>
        <v>0</v>
      </c>
      <c r="AP670" s="79">
        <f>AO670*Constantes!$F$29</f>
        <v>0</v>
      </c>
      <c r="AQ670" s="79">
        <f t="shared" si="98"/>
        <v>0</v>
      </c>
      <c r="AR670" s="16"/>
      <c r="AS670" s="78">
        <v>664</v>
      </c>
      <c r="AT670" s="79">
        <f>0.0526*Observaciones!$F669^2.218</f>
        <v>0.17065595668433275</v>
      </c>
      <c r="AU670" s="79">
        <f>IF(Observaciones!$F669&gt;0.05*$AY$7,((Observaciones!$F669-0.05*$AY$7)^2)/(Observaciones!$F669+0.95*$AY$7),0)</f>
        <v>0</v>
      </c>
      <c r="AV670" s="79">
        <f>0.0526*AU670*Observaciones!$F669^1.218</f>
        <v>0</v>
      </c>
      <c r="AW670" s="30"/>
      <c r="AX670" s="30"/>
      <c r="AY670" s="110"/>
      <c r="AZ670" s="41"/>
    </row>
    <row r="671" spans="2:52" s="3" customFormat="1" x14ac:dyDescent="0.3">
      <c r="B671" s="40"/>
      <c r="C671" s="78">
        <v>665</v>
      </c>
      <c r="D671" s="136">
        <f>ETo!$I670*((1-Constantes!$D$19)*ETo!$K670+ETo!$L670)</f>
        <v>4.1653901342452615</v>
      </c>
      <c r="E671" s="79">
        <f>MIN(D671*Constantes!$D$17,0.8*(H670+Observaciones!$F670-F671-G671-Constantes!$D$14))</f>
        <v>2.0870212631427405</v>
      </c>
      <c r="F671" s="79">
        <f>IF(Observaciones!$F670&gt;0.05*Constantes!$D$18,((Observaciones!$F670-0.05*Constantes!$D$18)^2)/(Observaciones!$F670+0.95*Constantes!$D$18),0)</f>
        <v>0</v>
      </c>
      <c r="G671" s="79">
        <f>MAX(0,H670+Observaciones!$F670-F671-Constantes!$D$13)</f>
        <v>0</v>
      </c>
      <c r="H671" s="79">
        <f>H670+Observaciones!$F670-F671-E671-G671-I670</f>
        <v>31.836583651888485</v>
      </c>
      <c r="I671" s="79">
        <f>MAX(0,(H671-Constantes!$D$14)*(1-EXP(-Constantes!$D$22)))</f>
        <v>0.82899338061090921</v>
      </c>
      <c r="J671" s="79">
        <f t="shared" si="90"/>
        <v>57.14622412669825</v>
      </c>
      <c r="K671" s="79">
        <f>MAX(0,(J671-Constantes!$D$13)*(1-EXP(-Constantes!$D$23)))</f>
        <v>0.13445949659771658</v>
      </c>
      <c r="L671" s="79">
        <f t="shared" si="91"/>
        <v>0.96345287720862582</v>
      </c>
      <c r="M671" s="79">
        <f>0.0526*F671*Observaciones!$F670^1.218</f>
        <v>0</v>
      </c>
      <c r="N671" s="79">
        <f>M671*Constantes!$D$29</f>
        <v>0</v>
      </c>
      <c r="O671" s="79">
        <f t="shared" si="92"/>
        <v>0</v>
      </c>
      <c r="P671" s="16"/>
      <c r="Q671" s="78">
        <v>665</v>
      </c>
      <c r="R671" s="136">
        <f>ETo!$I670*((1-Constantes!$E$19)*ETo!$K670+ETo!$L670)</f>
        <v>4.5529609721283348</v>
      </c>
      <c r="S671" s="79">
        <f>MIN(R671*Constantes!$E$17,0.8*(V670+Observaciones!$F670-T671-U671-Constantes!$D$14))</f>
        <v>2.6240151899416984</v>
      </c>
      <c r="T671" s="79">
        <f>IF(Observaciones!$F670&gt;0.05*Constantes!$E$18,((Observaciones!$F670-0.05*Constantes!$E$18)^2)/(Observaciones!$F670+0.95*Constantes!$E$18),0)</f>
        <v>0</v>
      </c>
      <c r="U671" s="79">
        <f>MAX(0,V670+Observaciones!$F670-T671-Constantes!$D$13)</f>
        <v>0</v>
      </c>
      <c r="V671" s="79">
        <f>V670+Observaciones!$F670-T671-S671-U671-W670</f>
        <v>28.341305685076829</v>
      </c>
      <c r="W671" s="79">
        <f>MAX(0,(V671-Constantes!$D$14)*(1-EXP(-Constantes!$D$22)))</f>
        <v>0.70993138163320257</v>
      </c>
      <c r="X671" s="79">
        <f t="shared" si="93"/>
        <v>58.35126316542275</v>
      </c>
      <c r="Y671" s="79">
        <f>MAX(0,(X671-Constantes!$D$13)*(1-EXP(-Constantes!$D$23)))</f>
        <v>0.14633303326420663</v>
      </c>
      <c r="Z671" s="79">
        <f t="shared" si="94"/>
        <v>0.85626441489740923</v>
      </c>
      <c r="AA671" s="79">
        <f>0.0526*T671*Observaciones!$F670^1.218</f>
        <v>0</v>
      </c>
      <c r="AB671" s="79">
        <f>AA671*Constantes!$E$29</f>
        <v>0</v>
      </c>
      <c r="AC671" s="79">
        <f t="shared" si="95"/>
        <v>0</v>
      </c>
      <c r="AD671" s="16"/>
      <c r="AE671" s="78">
        <v>665</v>
      </c>
      <c r="AF671" s="136">
        <f>ETo!$I670*((1-Constantes!$F$19)*ETo!$K670+ETo!$L670)</f>
        <v>4.4975937095736098</v>
      </c>
      <c r="AG671" s="79">
        <f>MIN(AF671*Constantes!$F$17,0.8*(AJ670+Observaciones!$F670-AH671-AI671-Constantes!$D$14))</f>
        <v>2.4168629511168476</v>
      </c>
      <c r="AH671" s="79">
        <f>IF(Observaciones!$F670&gt;0.05*Constantes!$F$18,((Observaciones!$F670-0.05*Constantes!$F$18)^2)/(Observaciones!$F670+0.95*Constantes!$F$18),0)</f>
        <v>0</v>
      </c>
      <c r="AI671" s="79">
        <f>MAX(0,AJ670+Observaciones!$F670-AH671-Constantes!$D$13)</f>
        <v>0</v>
      </c>
      <c r="AJ671" s="79">
        <f>AJ670+Observaciones!$F670-AH671-AG671-AI671-AK670</f>
        <v>30.284884592081166</v>
      </c>
      <c r="AK671" s="79">
        <f>MAX(0,(AJ671-Constantes!$D$14)*(1-EXP(-Constantes!$D$22)))</f>
        <v>0.77613681423000636</v>
      </c>
      <c r="AL671" s="79">
        <f t="shared" si="96"/>
        <v>58.558503283054769</v>
      </c>
      <c r="AM671" s="79">
        <f>MAX(0,(AL671-Constantes!$D$13)*(1-EXP(-Constantes!$D$23)))</f>
        <v>0.14837501950398524</v>
      </c>
      <c r="AN671" s="79">
        <f t="shared" si="97"/>
        <v>0.92451183373399159</v>
      </c>
      <c r="AO671" s="79">
        <f>0.0526*AH671*Observaciones!$F670^1.218</f>
        <v>0</v>
      </c>
      <c r="AP671" s="79">
        <f>AO671*Constantes!$F$29</f>
        <v>0</v>
      </c>
      <c r="AQ671" s="79">
        <f t="shared" si="98"/>
        <v>0</v>
      </c>
      <c r="AR671" s="16"/>
      <c r="AS671" s="78">
        <v>665</v>
      </c>
      <c r="AT671" s="79">
        <f>0.0526*Observaciones!$F670^2.218</f>
        <v>3.6411677467564265E-3</v>
      </c>
      <c r="AU671" s="79">
        <f>IF(Observaciones!$F670&gt;0.05*$AY$7,((Observaciones!$F670-0.05*$AY$7)^2)/(Observaciones!$F670+0.95*$AY$7),0)</f>
        <v>0</v>
      </c>
      <c r="AV671" s="79">
        <f>0.0526*AU671*Observaciones!$F670^1.218</f>
        <v>0</v>
      </c>
      <c r="AW671" s="30"/>
      <c r="AX671" s="30"/>
      <c r="AY671" s="110"/>
      <c r="AZ671" s="41"/>
    </row>
    <row r="672" spans="2:52" s="3" customFormat="1" x14ac:dyDescent="0.3">
      <c r="B672" s="40"/>
      <c r="C672" s="78">
        <v>666</v>
      </c>
      <c r="D672" s="136">
        <f>ETo!$I671*((1-Constantes!$D$19)*ETo!$K671+ETo!$L671)</f>
        <v>4.2908055786825354</v>
      </c>
      <c r="E672" s="79">
        <f>MIN(D672*Constantes!$D$17,0.8*(H671+Observaciones!$F671-F672-G672-Constantes!$D$14))</f>
        <v>2.1498592424991481</v>
      </c>
      <c r="F672" s="79">
        <f>IF(Observaciones!$F671&gt;0.05*Constantes!$D$18,((Observaciones!$F671-0.05*Constantes!$D$18)^2)/(Observaciones!$F671+0.95*Constantes!$D$18),0)</f>
        <v>0</v>
      </c>
      <c r="G672" s="79">
        <f>MAX(0,H671+Observaciones!$F671-F672-Constantes!$D$13)</f>
        <v>0</v>
      </c>
      <c r="H672" s="79">
        <f>H671+Observaciones!$F671-F672-E672-G672-I671</f>
        <v>30.25773102877843</v>
      </c>
      <c r="I672" s="79">
        <f>MAX(0,(H672-Constantes!$D$14)*(1-EXP(-Constantes!$D$22)))</f>
        <v>0.77521186418114363</v>
      </c>
      <c r="J672" s="79">
        <f t="shared" si="90"/>
        <v>57.011764630100537</v>
      </c>
      <c r="K672" s="79">
        <f>MAX(0,(J672-Constantes!$D$13)*(1-EXP(-Constantes!$D$23)))</f>
        <v>0.13313463515198234</v>
      </c>
      <c r="L672" s="79">
        <f t="shared" si="91"/>
        <v>0.90834649933312595</v>
      </c>
      <c r="M672" s="79">
        <f>0.0526*F672*Observaciones!$F671^1.218</f>
        <v>0</v>
      </c>
      <c r="N672" s="79">
        <f>M672*Constantes!$D$29</f>
        <v>0</v>
      </c>
      <c r="O672" s="79">
        <f t="shared" si="92"/>
        <v>0</v>
      </c>
      <c r="P672" s="16"/>
      <c r="Q672" s="78">
        <v>666</v>
      </c>
      <c r="R672" s="136">
        <f>ETo!$I671*((1-Constantes!$E$19)*ETo!$K671+ETo!$L671)</f>
        <v>4.6880882458206559</v>
      </c>
      <c r="S672" s="79">
        <f>MIN(R672*Constantes!$E$17,0.8*(V671+Observaciones!$F671-T672-U672-Constantes!$D$14))</f>
        <v>2.7018933050660432</v>
      </c>
      <c r="T672" s="79">
        <f>IF(Observaciones!$F671&gt;0.05*Constantes!$E$18,((Observaciones!$F671-0.05*Constantes!$E$18)^2)/(Observaciones!$F671+0.95*Constantes!$E$18),0)</f>
        <v>0</v>
      </c>
      <c r="U672" s="79">
        <f>MAX(0,V671+Observaciones!$F671-T672-Constantes!$D$13)</f>
        <v>0</v>
      </c>
      <c r="V672" s="79">
        <f>V671+Observaciones!$F671-T672-S672-U672-W671</f>
        <v>26.32948099837758</v>
      </c>
      <c r="W672" s="79">
        <f>MAX(0,(V672-Constantes!$D$14)*(1-EXP(-Constantes!$D$22)))</f>
        <v>0.64140124724460379</v>
      </c>
      <c r="X672" s="79">
        <f t="shared" si="93"/>
        <v>58.204930132158545</v>
      </c>
      <c r="Y672" s="79">
        <f>MAX(0,(X672-Constantes!$D$13)*(1-EXP(-Constantes!$D$23)))</f>
        <v>0.14489117903364132</v>
      </c>
      <c r="Z672" s="79">
        <f t="shared" si="94"/>
        <v>0.78629242627824514</v>
      </c>
      <c r="AA672" s="79">
        <f>0.0526*T672*Observaciones!$F671^1.218</f>
        <v>0</v>
      </c>
      <c r="AB672" s="79">
        <f>AA672*Constantes!$E$29</f>
        <v>0</v>
      </c>
      <c r="AC672" s="79">
        <f t="shared" si="95"/>
        <v>0</v>
      </c>
      <c r="AD672" s="16"/>
      <c r="AE672" s="78">
        <v>666</v>
      </c>
      <c r="AF672" s="136">
        <f>ETo!$I671*((1-Constantes!$F$19)*ETo!$K671+ETo!$L671)</f>
        <v>4.6313335790866388</v>
      </c>
      <c r="AG672" s="79">
        <f>MIN(AF672*Constantes!$F$17,0.8*(AJ671+Observaciones!$F671-AH672-AI672-Constantes!$D$14))</f>
        <v>2.4887304777511918</v>
      </c>
      <c r="AH672" s="79">
        <f>IF(Observaciones!$F671&gt;0.05*Constantes!$F$18,((Observaciones!$F671-0.05*Constantes!$F$18)^2)/(Observaciones!$F671+0.95*Constantes!$F$18),0)</f>
        <v>0</v>
      </c>
      <c r="AI672" s="79">
        <f>MAX(0,AJ671+Observaciones!$F671-AH672-Constantes!$D$13)</f>
        <v>0</v>
      </c>
      <c r="AJ672" s="79">
        <f>AJ671+Observaciones!$F671-AH672-AG672-AI672-AK671</f>
        <v>28.420017300099964</v>
      </c>
      <c r="AK672" s="79">
        <f>MAX(0,(AJ672-Constantes!$D$14)*(1-EXP(-Constantes!$D$22)))</f>
        <v>0.71261258819714479</v>
      </c>
      <c r="AL672" s="79">
        <f t="shared" si="96"/>
        <v>58.410128263550781</v>
      </c>
      <c r="AM672" s="79">
        <f>MAX(0,(AL672-Constantes!$D$13)*(1-EXP(-Constantes!$D$23)))</f>
        <v>0.14691304509663614</v>
      </c>
      <c r="AN672" s="79">
        <f t="shared" si="97"/>
        <v>0.85952563329378096</v>
      </c>
      <c r="AO672" s="79">
        <f>0.0526*AH672*Observaciones!$F671^1.218</f>
        <v>0</v>
      </c>
      <c r="AP672" s="79">
        <f>AO672*Constantes!$F$29</f>
        <v>0</v>
      </c>
      <c r="AQ672" s="79">
        <f t="shared" si="98"/>
        <v>0</v>
      </c>
      <c r="AR672" s="16"/>
      <c r="AS672" s="78">
        <v>666</v>
      </c>
      <c r="AT672" s="79">
        <f>0.0526*Observaciones!$F671^2.218</f>
        <v>0.11094244358496377</v>
      </c>
      <c r="AU672" s="79">
        <f>IF(Observaciones!$F671&gt;0.05*$AY$7,((Observaciones!$F671-0.05*$AY$7)^2)/(Observaciones!$F671+0.95*$AY$7),0)</f>
        <v>0</v>
      </c>
      <c r="AV672" s="79">
        <f>0.0526*AU672*Observaciones!$F671^1.218</f>
        <v>0</v>
      </c>
      <c r="AW672" s="30"/>
      <c r="AX672" s="30"/>
      <c r="AY672" s="110"/>
      <c r="AZ672" s="41"/>
    </row>
    <row r="673" spans="2:52" s="3" customFormat="1" x14ac:dyDescent="0.3">
      <c r="B673" s="40"/>
      <c r="C673" s="78">
        <v>667</v>
      </c>
      <c r="D673" s="136">
        <f>ETo!$I672*((1-Constantes!$D$19)*ETo!$K672+ETo!$L672)</f>
        <v>4.2823392065005939</v>
      </c>
      <c r="E673" s="79">
        <f>MIN(D673*Constantes!$D$17,0.8*(H672+Observaciones!$F672-F673-G673-Constantes!$D$14))</f>
        <v>2.1456172631896653</v>
      </c>
      <c r="F673" s="79">
        <f>IF(Observaciones!$F672&gt;0.05*Constantes!$D$18,((Observaciones!$F672-0.05*Constantes!$D$18)^2)/(Observaciones!$F672+0.95*Constantes!$D$18),0)</f>
        <v>0</v>
      </c>
      <c r="G673" s="79">
        <f>MAX(0,H672+Observaciones!$F672-F673-Constantes!$D$13)</f>
        <v>0</v>
      </c>
      <c r="H673" s="79">
        <f>H672+Observaciones!$F672-F673-E673-G673-I672</f>
        <v>27.336901901407622</v>
      </c>
      <c r="I673" s="79">
        <f>MAX(0,(H673-Constantes!$D$14)*(1-EXP(-Constantes!$D$22)))</f>
        <v>0.67571770151965416</v>
      </c>
      <c r="J673" s="79">
        <f t="shared" si="90"/>
        <v>56.878629994948554</v>
      </c>
      <c r="K673" s="79">
        <f>MAX(0,(J673-Constantes!$D$13)*(1-EXP(-Constantes!$D$23)))</f>
        <v>0.1318228278816303</v>
      </c>
      <c r="L673" s="79">
        <f t="shared" si="91"/>
        <v>0.80754052940128451</v>
      </c>
      <c r="M673" s="79">
        <f>0.0526*F673*Observaciones!$F672^1.218</f>
        <v>0</v>
      </c>
      <c r="N673" s="79">
        <f>M673*Constantes!$D$29</f>
        <v>0</v>
      </c>
      <c r="O673" s="79">
        <f t="shared" si="92"/>
        <v>0</v>
      </c>
      <c r="P673" s="16"/>
      <c r="Q673" s="78">
        <v>667</v>
      </c>
      <c r="R673" s="136">
        <f>ETo!$I672*((1-Constantes!$E$19)*ETo!$K672+ETo!$L672)</f>
        <v>4.6789370465167677</v>
      </c>
      <c r="S673" s="79">
        <f>MIN(R673*Constantes!$E$17,0.8*(V672+Observaciones!$F672-T673-U673-Constantes!$D$14))</f>
        <v>2.6966191799139532</v>
      </c>
      <c r="T673" s="79">
        <f>IF(Observaciones!$F672&gt;0.05*Constantes!$E$18,((Observaciones!$F672-0.05*Constantes!$E$18)^2)/(Observaciones!$F672+0.95*Constantes!$E$18),0)</f>
        <v>0</v>
      </c>
      <c r="U673" s="79">
        <f>MAX(0,V672+Observaciones!$F672-T673-Constantes!$D$13)</f>
        <v>0</v>
      </c>
      <c r="V673" s="79">
        <f>V672+Observaciones!$F672-T673-S673-U673-W672</f>
        <v>22.991460571219022</v>
      </c>
      <c r="W673" s="79">
        <f>MAX(0,(V673-Constantes!$D$14)*(1-EXP(-Constantes!$D$22)))</f>
        <v>0.52769601737172822</v>
      </c>
      <c r="X673" s="79">
        <f t="shared" si="93"/>
        <v>58.060038953124902</v>
      </c>
      <c r="Y673" s="79">
        <f>MAX(0,(X673-Constantes!$D$13)*(1-EXP(-Constantes!$D$23)))</f>
        <v>0.14346353173623269</v>
      </c>
      <c r="Z673" s="79">
        <f t="shared" si="94"/>
        <v>0.67115954910796094</v>
      </c>
      <c r="AA673" s="79">
        <f>0.0526*T673*Observaciones!$F672^1.218</f>
        <v>0</v>
      </c>
      <c r="AB673" s="79">
        <f>AA673*Constantes!$E$29</f>
        <v>0</v>
      </c>
      <c r="AC673" s="79">
        <f t="shared" si="95"/>
        <v>0</v>
      </c>
      <c r="AD673" s="16"/>
      <c r="AE673" s="78">
        <v>667</v>
      </c>
      <c r="AF673" s="136">
        <f>ETo!$I672*((1-Constantes!$F$19)*ETo!$K672+ETo!$L672)</f>
        <v>4.622280212228743</v>
      </c>
      <c r="AG673" s="79">
        <f>MIN(AF673*Constantes!$F$17,0.8*(AJ672+Observaciones!$F672-AH673-AI673-Constantes!$D$14))</f>
        <v>2.4838654880801281</v>
      </c>
      <c r="AH673" s="79">
        <f>IF(Observaciones!$F672&gt;0.05*Constantes!$F$18,((Observaciones!$F672-0.05*Constantes!$F$18)^2)/(Observaciones!$F672+0.95*Constantes!$F$18),0)</f>
        <v>0</v>
      </c>
      <c r="AI673" s="79">
        <f>MAX(0,AJ672+Observaciones!$F672-AH673-Constantes!$D$13)</f>
        <v>0</v>
      </c>
      <c r="AJ673" s="79">
        <f>AJ672+Observaciones!$F672-AH673-AG673-AI673-AK672</f>
        <v>25.223539223822691</v>
      </c>
      <c r="AK673" s="79">
        <f>MAX(0,(AJ673-Constantes!$D$14)*(1-EXP(-Constantes!$D$22)))</f>
        <v>0.6037288104078935</v>
      </c>
      <c r="AL673" s="79">
        <f t="shared" si="96"/>
        <v>58.263215218454143</v>
      </c>
      <c r="AM673" s="79">
        <f>MAX(0,(AL673-Constantes!$D$13)*(1-EXP(-Constantes!$D$23)))</f>
        <v>0.14546547587133785</v>
      </c>
      <c r="AN673" s="79">
        <f t="shared" si="97"/>
        <v>0.74919428627923135</v>
      </c>
      <c r="AO673" s="79">
        <f>0.0526*AH673*Observaciones!$F672^1.218</f>
        <v>0</v>
      </c>
      <c r="AP673" s="79">
        <f>AO673*Constantes!$F$29</f>
        <v>0</v>
      </c>
      <c r="AQ673" s="79">
        <f t="shared" si="98"/>
        <v>0</v>
      </c>
      <c r="AR673" s="16"/>
      <c r="AS673" s="78">
        <v>667</v>
      </c>
      <c r="AT673" s="79">
        <f>0.0526*Observaciones!$F672^2.218</f>
        <v>0</v>
      </c>
      <c r="AU673" s="79">
        <f>IF(Observaciones!$F672&gt;0.05*$AY$7,((Observaciones!$F672-0.05*$AY$7)^2)/(Observaciones!$F672+0.95*$AY$7),0)</f>
        <v>0</v>
      </c>
      <c r="AV673" s="79">
        <f>0.0526*AU673*Observaciones!$F672^1.218</f>
        <v>0</v>
      </c>
      <c r="AW673" s="30"/>
      <c r="AX673" s="30"/>
      <c r="AY673" s="110"/>
      <c r="AZ673" s="41"/>
    </row>
    <row r="674" spans="2:52" s="3" customFormat="1" x14ac:dyDescent="0.3">
      <c r="B674" s="40"/>
      <c r="C674" s="78">
        <v>668</v>
      </c>
      <c r="D674" s="136">
        <f>ETo!$I673*((1-Constantes!$D$19)*ETo!$K673+ETo!$L673)</f>
        <v>4.1613151662075021</v>
      </c>
      <c r="E674" s="79">
        <f>MIN(D674*Constantes!$D$17,0.8*(H673+Observaciones!$F673-F674-G674-Constantes!$D$14))</f>
        <v>2.084979546840704</v>
      </c>
      <c r="F674" s="79">
        <f>IF(Observaciones!$F673&gt;0.05*Constantes!$D$18,((Observaciones!$F673-0.05*Constantes!$D$18)^2)/(Observaciones!$F673+0.95*Constantes!$D$18),0)</f>
        <v>0</v>
      </c>
      <c r="G674" s="79">
        <f>MAX(0,H673+Observaciones!$F673-F674-Constantes!$D$13)</f>
        <v>0</v>
      </c>
      <c r="H674" s="79">
        <f>H673+Observaciones!$F673-F674-E674-G674-I673</f>
        <v>27.076204653047263</v>
      </c>
      <c r="I674" s="79">
        <f>MAX(0,(H674-Constantes!$D$14)*(1-EXP(-Constantes!$D$22)))</f>
        <v>0.666837396201309</v>
      </c>
      <c r="J674" s="79">
        <f t="shared" si="90"/>
        <v>56.746807167066926</v>
      </c>
      <c r="K674" s="79">
        <f>MAX(0,(J674-Constantes!$D$13)*(1-EXP(-Constantes!$D$23)))</f>
        <v>0.13052394616076121</v>
      </c>
      <c r="L674" s="79">
        <f t="shared" si="91"/>
        <v>0.79736134236207024</v>
      </c>
      <c r="M674" s="79">
        <f>0.0526*F674*Observaciones!$F673^1.218</f>
        <v>0</v>
      </c>
      <c r="N674" s="79">
        <f>M674*Constantes!$D$29</f>
        <v>0</v>
      </c>
      <c r="O674" s="79">
        <f t="shared" si="92"/>
        <v>0</v>
      </c>
      <c r="P674" s="16"/>
      <c r="Q674" s="78">
        <v>668</v>
      </c>
      <c r="R674" s="136">
        <f>ETo!$I673*((1-Constantes!$E$19)*ETo!$K673+ETo!$L673)</f>
        <v>4.5484054488609065</v>
      </c>
      <c r="S674" s="79">
        <f>MIN(R674*Constantes!$E$17,0.8*(V673+Observaciones!$F673-T674-U674-Constantes!$D$14))</f>
        <v>2.6213896980200584</v>
      </c>
      <c r="T674" s="79">
        <f>IF(Observaciones!$F673&gt;0.05*Constantes!$E$18,((Observaciones!$F673-0.05*Constantes!$E$18)^2)/(Observaciones!$F673+0.95*Constantes!$E$18),0)</f>
        <v>0</v>
      </c>
      <c r="U674" s="79">
        <f>MAX(0,V673+Observaciones!$F673-T674-Constantes!$D$13)</f>
        <v>0</v>
      </c>
      <c r="V674" s="79">
        <f>V673+Observaciones!$F673-T674-S674-U674-W673</f>
        <v>22.342374855827234</v>
      </c>
      <c r="W674" s="79">
        <f>MAX(0,(V674-Constantes!$D$14)*(1-EXP(-Constantes!$D$22)))</f>
        <v>0.50558577506304114</v>
      </c>
      <c r="X674" s="79">
        <f t="shared" si="93"/>
        <v>57.916575421388671</v>
      </c>
      <c r="Y674" s="79">
        <f>MAX(0,(X674-Constantes!$D$13)*(1-EXP(-Constantes!$D$23)))</f>
        <v>0.14204995138768456</v>
      </c>
      <c r="Z674" s="79">
        <f t="shared" si="94"/>
        <v>0.64763572645072576</v>
      </c>
      <c r="AA674" s="79">
        <f>0.0526*T674*Observaciones!$F673^1.218</f>
        <v>0</v>
      </c>
      <c r="AB674" s="79">
        <f>AA674*Constantes!$E$29</f>
        <v>0</v>
      </c>
      <c r="AC674" s="79">
        <f t="shared" si="95"/>
        <v>0</v>
      </c>
      <c r="AD674" s="16"/>
      <c r="AE674" s="78">
        <v>668</v>
      </c>
      <c r="AF674" s="136">
        <f>ETo!$I673*((1-Constantes!$F$19)*ETo!$K673+ETo!$L673)</f>
        <v>4.4931068370532765</v>
      </c>
      <c r="AG674" s="79">
        <f>MIN(AF674*Constantes!$F$17,0.8*(AJ673+Observaciones!$F673-AH674-AI674-Constantes!$D$14))</f>
        <v>2.4144518493897853</v>
      </c>
      <c r="AH674" s="79">
        <f>IF(Observaciones!$F673&gt;0.05*Constantes!$F$18,((Observaciones!$F673-0.05*Constantes!$F$18)^2)/(Observaciones!$F673+0.95*Constantes!$F$18),0)</f>
        <v>0</v>
      </c>
      <c r="AI674" s="79">
        <f>MAX(0,AJ673+Observaciones!$F673-AH674-Constantes!$D$13)</f>
        <v>0</v>
      </c>
      <c r="AJ674" s="79">
        <f>AJ673+Observaciones!$F673-AH674-AG674-AI674-AK673</f>
        <v>24.705358564025012</v>
      </c>
      <c r="AK674" s="79">
        <f>MAX(0,(AJ674-Constantes!$D$14)*(1-EXP(-Constantes!$D$22)))</f>
        <v>0.58607767485503881</v>
      </c>
      <c r="AL674" s="79">
        <f t="shared" si="96"/>
        <v>58.117749742582802</v>
      </c>
      <c r="AM674" s="79">
        <f>MAX(0,(AL674-Constantes!$D$13)*(1-EXP(-Constantes!$D$23)))</f>
        <v>0.14403216989040052</v>
      </c>
      <c r="AN674" s="79">
        <f t="shared" si="97"/>
        <v>0.73010984474543927</v>
      </c>
      <c r="AO674" s="79">
        <f>0.0526*AH674*Observaciones!$F673^1.218</f>
        <v>0</v>
      </c>
      <c r="AP674" s="79">
        <f>AO674*Constantes!$F$29</f>
        <v>0</v>
      </c>
      <c r="AQ674" s="79">
        <f t="shared" si="98"/>
        <v>0</v>
      </c>
      <c r="AR674" s="16"/>
      <c r="AS674" s="78">
        <v>668</v>
      </c>
      <c r="AT674" s="79">
        <f>0.0526*Observaciones!$F673^2.218</f>
        <v>0.40143633905347276</v>
      </c>
      <c r="AU674" s="79">
        <f>IF(Observaciones!$F673&gt;0.05*$AY$7,((Observaciones!$F673-0.05*$AY$7)^2)/(Observaciones!$F673+0.95*$AY$7),0)</f>
        <v>1.6667444764761515E-2</v>
      </c>
      <c r="AV674" s="79">
        <f>0.0526*AU674*Observaciones!$F673^1.218</f>
        <v>2.6763672030967324E-3</v>
      </c>
      <c r="AW674" s="30"/>
      <c r="AX674" s="30"/>
      <c r="AY674" s="110"/>
      <c r="AZ674" s="41"/>
    </row>
    <row r="675" spans="2:52" s="3" customFormat="1" x14ac:dyDescent="0.3">
      <c r="B675" s="40"/>
      <c r="C675" s="78">
        <v>669</v>
      </c>
      <c r="D675" s="136">
        <f>ETo!$I674*((1-Constantes!$D$19)*ETo!$K674+ETo!$L674)</f>
        <v>4.2301018931993246</v>
      </c>
      <c r="E675" s="79">
        <f>MIN(D675*Constantes!$D$17,0.8*(H674+Observaciones!$F674-F675-G675-Constantes!$D$14))</f>
        <v>2.1194443525917119</v>
      </c>
      <c r="F675" s="79">
        <f>IF(Observaciones!$F674&gt;0.05*Constantes!$D$18,((Observaciones!$F674-0.05*Constantes!$D$18)^2)/(Observaciones!$F674+0.95*Constantes!$D$18),0)</f>
        <v>0</v>
      </c>
      <c r="G675" s="79">
        <f>MAX(0,H674+Observaciones!$F674-F675-Constantes!$D$13)</f>
        <v>0</v>
      </c>
      <c r="H675" s="79">
        <f>H674+Observaciones!$F674-F675-E675-G675-I674</f>
        <v>24.28992290425424</v>
      </c>
      <c r="I675" s="79">
        <f>MAX(0,(H675-Constantes!$D$14)*(1-EXP(-Constantes!$D$22)))</f>
        <v>0.57192641118771748</v>
      </c>
      <c r="J675" s="79">
        <f t="shared" si="90"/>
        <v>56.616283220906162</v>
      </c>
      <c r="K675" s="79">
        <f>MAX(0,(J675-Constantes!$D$13)*(1-EXP(-Constantes!$D$23)))</f>
        <v>0.12923786263085732</v>
      </c>
      <c r="L675" s="79">
        <f t="shared" si="91"/>
        <v>0.70116427381857482</v>
      </c>
      <c r="M675" s="79">
        <f>0.0526*F675*Observaciones!$F674^1.218</f>
        <v>0</v>
      </c>
      <c r="N675" s="79">
        <f>M675*Constantes!$D$29</f>
        <v>0</v>
      </c>
      <c r="O675" s="79">
        <f t="shared" si="92"/>
        <v>0</v>
      </c>
      <c r="P675" s="16"/>
      <c r="Q675" s="78">
        <v>669</v>
      </c>
      <c r="R675" s="136">
        <f>ETo!$I674*((1-Constantes!$E$19)*ETo!$K674+ETo!$L674)</f>
        <v>4.6225813600288523</v>
      </c>
      <c r="S675" s="79">
        <f>MIN(R675*Constantes!$E$17,0.8*(V674+Observaciones!$F674-T675-U675-Constantes!$D$14))</f>
        <v>2.6641396180883321</v>
      </c>
      <c r="T675" s="79">
        <f>IF(Observaciones!$F674&gt;0.05*Constantes!$E$18,((Observaciones!$F674-0.05*Constantes!$E$18)^2)/(Observaciones!$F674+0.95*Constantes!$E$18),0)</f>
        <v>0</v>
      </c>
      <c r="U675" s="79">
        <f>MAX(0,V674+Observaciones!$F674-T675-Constantes!$D$13)</f>
        <v>0</v>
      </c>
      <c r="V675" s="79">
        <f>V674+Observaciones!$F674-T675-S675-U675-W674</f>
        <v>19.172649462675864</v>
      </c>
      <c r="W675" s="79">
        <f>MAX(0,(V675-Constantes!$D$14)*(1-EXP(-Constantes!$D$22)))</f>
        <v>0.39761329187216837</v>
      </c>
      <c r="X675" s="79">
        <f t="shared" si="93"/>
        <v>57.774525470000988</v>
      </c>
      <c r="Y675" s="79">
        <f>MAX(0,(X675-Constantes!$D$13)*(1-EXP(-Constantes!$D$23)))</f>
        <v>0.14065029938299928</v>
      </c>
      <c r="Z675" s="79">
        <f t="shared" si="94"/>
        <v>0.53826359125516765</v>
      </c>
      <c r="AA675" s="79">
        <f>0.0526*T675*Observaciones!$F674^1.218</f>
        <v>0</v>
      </c>
      <c r="AB675" s="79">
        <f>AA675*Constantes!$E$29</f>
        <v>0</v>
      </c>
      <c r="AC675" s="79">
        <f t="shared" si="95"/>
        <v>0</v>
      </c>
      <c r="AD675" s="16"/>
      <c r="AE675" s="78">
        <v>669</v>
      </c>
      <c r="AF675" s="136">
        <f>ETo!$I674*((1-Constantes!$F$19)*ETo!$K674+ETo!$L674)</f>
        <v>4.5665128647674909</v>
      </c>
      <c r="AG675" s="79">
        <f>MIN(AF675*Constantes!$F$17,0.8*(AJ674+Observaciones!$F674-AH675-AI675-Constantes!$D$14))</f>
        <v>2.4538978999286543</v>
      </c>
      <c r="AH675" s="79">
        <f>IF(Observaciones!$F674&gt;0.05*Constantes!$F$18,((Observaciones!$F674-0.05*Constantes!$F$18)^2)/(Observaciones!$F674+0.95*Constantes!$F$18),0)</f>
        <v>0</v>
      </c>
      <c r="AI675" s="79">
        <f>MAX(0,AJ674+Observaciones!$F674-AH675-Constantes!$D$13)</f>
        <v>0</v>
      </c>
      <c r="AJ675" s="79">
        <f>AJ674+Observaciones!$F674-AH675-AG675-AI675-AK674</f>
        <v>21.665382989241319</v>
      </c>
      <c r="AK675" s="79">
        <f>MAX(0,(AJ675-Constantes!$D$14)*(1-EXP(-Constantes!$D$22)))</f>
        <v>0.48252494679910368</v>
      </c>
      <c r="AL675" s="79">
        <f t="shared" si="96"/>
        <v>57.973717572692401</v>
      </c>
      <c r="AM675" s="79">
        <f>MAX(0,(AL675-Constantes!$D$13)*(1-EXP(-Constantes!$D$23)))</f>
        <v>0.14261298661468028</v>
      </c>
      <c r="AN675" s="79">
        <f t="shared" si="97"/>
        <v>0.62513793341378399</v>
      </c>
      <c r="AO675" s="79">
        <f>0.0526*AH675*Observaciones!$F674^1.218</f>
        <v>0</v>
      </c>
      <c r="AP675" s="79">
        <f>AO675*Constantes!$F$29</f>
        <v>0</v>
      </c>
      <c r="AQ675" s="79">
        <f t="shared" si="98"/>
        <v>0</v>
      </c>
      <c r="AR675" s="16"/>
      <c r="AS675" s="78">
        <v>669</v>
      </c>
      <c r="AT675" s="79">
        <f>0.0526*Observaciones!$F674^2.218</f>
        <v>0</v>
      </c>
      <c r="AU675" s="79">
        <f>IF(Observaciones!$F674&gt;0.05*$AY$7,((Observaciones!$F674-0.05*$AY$7)^2)/(Observaciones!$F674+0.95*$AY$7),0)</f>
        <v>0</v>
      </c>
      <c r="AV675" s="79">
        <f>0.0526*AU675*Observaciones!$F674^1.218</f>
        <v>0</v>
      </c>
      <c r="AW675" s="30"/>
      <c r="AX675" s="30"/>
      <c r="AY675" s="110"/>
      <c r="AZ675" s="41"/>
    </row>
    <row r="676" spans="2:52" s="3" customFormat="1" x14ac:dyDescent="0.3">
      <c r="B676" s="40"/>
      <c r="C676" s="78">
        <v>670</v>
      </c>
      <c r="D676" s="136">
        <f>ETo!$I675*((1-Constantes!$D$19)*ETo!$K675+ETo!$L675)</f>
        <v>4.1993002635357159</v>
      </c>
      <c r="E676" s="79">
        <f>MIN(D676*Constantes!$D$17,0.8*(H675+Observaciones!$F675-F676-G676-Constantes!$D$14))</f>
        <v>2.1040115470259382</v>
      </c>
      <c r="F676" s="79">
        <f>IF(Observaciones!$F675&gt;0.05*Constantes!$D$18,((Observaciones!$F675-0.05*Constantes!$D$18)^2)/(Observaciones!$F675+0.95*Constantes!$D$18),0)</f>
        <v>0</v>
      </c>
      <c r="G676" s="79">
        <f>MAX(0,H675+Observaciones!$F675-F676-Constantes!$D$13)</f>
        <v>0</v>
      </c>
      <c r="H676" s="79">
        <f>H675+Observaciones!$F675-F676-E676-G676-I675</f>
        <v>22.013984946040583</v>
      </c>
      <c r="I676" s="79">
        <f>MAX(0,(H676-Constantes!$D$14)*(1-EXP(-Constantes!$D$22)))</f>
        <v>0.49439960919166903</v>
      </c>
      <c r="J676" s="79">
        <f t="shared" si="90"/>
        <v>56.487045358275303</v>
      </c>
      <c r="K676" s="79">
        <f>MAX(0,(J676-Constantes!$D$13)*(1-EXP(-Constantes!$D$23)))</f>
        <v>0.1279644511882948</v>
      </c>
      <c r="L676" s="79">
        <f t="shared" si="91"/>
        <v>0.62236406037996383</v>
      </c>
      <c r="M676" s="79">
        <f>0.0526*F676*Observaciones!$F675^1.218</f>
        <v>0</v>
      </c>
      <c r="N676" s="79">
        <f>M676*Constantes!$D$29</f>
        <v>0</v>
      </c>
      <c r="O676" s="79">
        <f t="shared" si="92"/>
        <v>0</v>
      </c>
      <c r="P676" s="16"/>
      <c r="Q676" s="78">
        <v>670</v>
      </c>
      <c r="R676" s="136">
        <f>ETo!$I675*((1-Constantes!$E$19)*ETo!$K675+ETo!$L675)</f>
        <v>4.5893181843316029</v>
      </c>
      <c r="S676" s="79">
        <f>MIN(R676*Constantes!$E$17,0.8*(V675+Observaciones!$F675-T676-U676-Constantes!$D$14))</f>
        <v>2.6449689994887877</v>
      </c>
      <c r="T676" s="79">
        <f>IF(Observaciones!$F675&gt;0.05*Constantes!$E$18,((Observaciones!$F675-0.05*Constantes!$E$18)^2)/(Observaciones!$F675+0.95*Constantes!$E$18),0)</f>
        <v>0</v>
      </c>
      <c r="U676" s="79">
        <f>MAX(0,V675+Observaciones!$F675-T676-Constantes!$D$13)</f>
        <v>0</v>
      </c>
      <c r="V676" s="79">
        <f>V675+Observaciones!$F675-T676-S676-U676-W675</f>
        <v>16.530067171314904</v>
      </c>
      <c r="W676" s="79">
        <f>MAX(0,(V676-Constantes!$D$14)*(1-EXP(-Constantes!$D$22)))</f>
        <v>0.30759723791022081</v>
      </c>
      <c r="X676" s="79">
        <f t="shared" si="93"/>
        <v>57.633875170617991</v>
      </c>
      <c r="Y676" s="79">
        <f>MAX(0,(X676-Constantes!$D$13)*(1-EXP(-Constantes!$D$23)))</f>
        <v>0.13926443848288728</v>
      </c>
      <c r="Z676" s="79">
        <f t="shared" si="94"/>
        <v>0.44686167639310809</v>
      </c>
      <c r="AA676" s="79">
        <f>0.0526*T676*Observaciones!$F675^1.218</f>
        <v>0</v>
      </c>
      <c r="AB676" s="79">
        <f>AA676*Constantes!$E$29</f>
        <v>0</v>
      </c>
      <c r="AC676" s="79">
        <f t="shared" si="95"/>
        <v>0</v>
      </c>
      <c r="AD676" s="16"/>
      <c r="AE676" s="78">
        <v>670</v>
      </c>
      <c r="AF676" s="136">
        <f>ETo!$I675*((1-Constantes!$F$19)*ETo!$K675+ETo!$L675)</f>
        <v>4.5336013385036189</v>
      </c>
      <c r="AG676" s="79">
        <f>MIN(AF676*Constantes!$F$17,0.8*(AJ675+Observaciones!$F675-AH676-AI676-Constantes!$D$14))</f>
        <v>2.4362122987765216</v>
      </c>
      <c r="AH676" s="79">
        <f>IF(Observaciones!$F675&gt;0.05*Constantes!$F$18,((Observaciones!$F675-0.05*Constantes!$F$18)^2)/(Observaciones!$F675+0.95*Constantes!$F$18),0)</f>
        <v>0</v>
      </c>
      <c r="AI676" s="79">
        <f>MAX(0,AJ675+Observaciones!$F675-AH676-Constantes!$D$13)</f>
        <v>0</v>
      </c>
      <c r="AJ676" s="79">
        <f>AJ675+Observaciones!$F675-AH676-AG676-AI676-AK675</f>
        <v>19.146645743665694</v>
      </c>
      <c r="AK676" s="79">
        <f>MAX(0,(AJ676-Constantes!$D$14)*(1-EXP(-Constantes!$D$22)))</f>
        <v>0.39672750974107518</v>
      </c>
      <c r="AL676" s="79">
        <f t="shared" si="96"/>
        <v>57.831104586077721</v>
      </c>
      <c r="AM676" s="79">
        <f>MAX(0,(AL676-Constantes!$D$13)*(1-EXP(-Constantes!$D$23)))</f>
        <v>0.14120778688979885</v>
      </c>
      <c r="AN676" s="79">
        <f t="shared" si="97"/>
        <v>0.53793529663087403</v>
      </c>
      <c r="AO676" s="79">
        <f>0.0526*AH676*Observaciones!$F675^1.218</f>
        <v>0</v>
      </c>
      <c r="AP676" s="79">
        <f>AO676*Constantes!$F$29</f>
        <v>0</v>
      </c>
      <c r="AQ676" s="79">
        <f t="shared" si="98"/>
        <v>0</v>
      </c>
      <c r="AR676" s="16"/>
      <c r="AS676" s="78">
        <v>670</v>
      </c>
      <c r="AT676" s="79">
        <f>0.0526*Observaciones!$F675^2.218</f>
        <v>6.8921513346888582E-3</v>
      </c>
      <c r="AU676" s="79">
        <f>IF(Observaciones!$F675&gt;0.05*$AY$7,((Observaciones!$F675-0.05*$AY$7)^2)/(Observaciones!$F675+0.95*$AY$7),0)</f>
        <v>0</v>
      </c>
      <c r="AV676" s="79">
        <f>0.0526*AU676*Observaciones!$F675^1.218</f>
        <v>0</v>
      </c>
      <c r="AW676" s="30"/>
      <c r="AX676" s="30"/>
      <c r="AY676" s="110"/>
      <c r="AZ676" s="41"/>
    </row>
    <row r="677" spans="2:52" s="3" customFormat="1" x14ac:dyDescent="0.3">
      <c r="B677" s="40"/>
      <c r="C677" s="78">
        <v>671</v>
      </c>
      <c r="D677" s="136">
        <f>ETo!$I676*((1-Constantes!$D$19)*ETo!$K676+ETo!$L676)</f>
        <v>4.211538233608028</v>
      </c>
      <c r="E677" s="79">
        <f>MIN(D677*Constantes!$D$17,0.8*(H676+Observaciones!$F676-F677-G677-Constantes!$D$14))</f>
        <v>2.1101432424819384</v>
      </c>
      <c r="F677" s="79">
        <f>IF(Observaciones!$F676&gt;0.05*Constantes!$D$18,((Observaciones!$F676-0.05*Constantes!$D$18)^2)/(Observaciones!$F676+0.95*Constantes!$D$18),0)</f>
        <v>0</v>
      </c>
      <c r="G677" s="79">
        <f>MAX(0,H676+Observaciones!$F676-F677-Constantes!$D$13)</f>
        <v>0</v>
      </c>
      <c r="H677" s="79">
        <f>H676+Observaciones!$F676-F677-E677-G677-I676</f>
        <v>21.609442094366976</v>
      </c>
      <c r="I677" s="79">
        <f>MAX(0,(H677-Constantes!$D$14)*(1-EXP(-Constantes!$D$22)))</f>
        <v>0.4806193945564543</v>
      </c>
      <c r="J677" s="79">
        <f t="shared" si="90"/>
        <v>56.359080907087005</v>
      </c>
      <c r="K677" s="79">
        <f>MAX(0,(J677-Constantes!$D$13)*(1-EXP(-Constantes!$D$23)))</f>
        <v>0.12670358697197884</v>
      </c>
      <c r="L677" s="79">
        <f t="shared" si="91"/>
        <v>0.60732298152843311</v>
      </c>
      <c r="M677" s="79">
        <f>0.0526*F677*Observaciones!$F676^1.218</f>
        <v>0</v>
      </c>
      <c r="N677" s="79">
        <f>M677*Constantes!$D$29</f>
        <v>0</v>
      </c>
      <c r="O677" s="79">
        <f t="shared" si="92"/>
        <v>0</v>
      </c>
      <c r="P677" s="16"/>
      <c r="Q677" s="78">
        <v>671</v>
      </c>
      <c r="R677" s="136">
        <f>ETo!$I676*((1-Constantes!$E$19)*ETo!$K676+ETo!$L676)</f>
        <v>4.6024821253071027</v>
      </c>
      <c r="S677" s="79">
        <f>MIN(R677*Constantes!$E$17,0.8*(V676+Observaciones!$F676-T677-U677-Constantes!$D$14))</f>
        <v>2.6525557943879017</v>
      </c>
      <c r="T677" s="79">
        <f>IF(Observaciones!$F676&gt;0.05*Constantes!$E$18,((Observaciones!$F676-0.05*Constantes!$E$18)^2)/(Observaciones!$F676+0.95*Constantes!$E$18),0)</f>
        <v>0</v>
      </c>
      <c r="U677" s="79">
        <f>MAX(0,V676+Observaciones!$F676-T677-Constantes!$D$13)</f>
        <v>0</v>
      </c>
      <c r="V677" s="79">
        <f>V676+Observaciones!$F676-T677-S677-U677-W676</f>
        <v>15.769914139016782</v>
      </c>
      <c r="W677" s="79">
        <f>MAX(0,(V677-Constantes!$D$14)*(1-EXP(-Constantes!$D$22)))</f>
        <v>0.28170363505123636</v>
      </c>
      <c r="X677" s="79">
        <f t="shared" si="93"/>
        <v>57.494610732135101</v>
      </c>
      <c r="Y677" s="79">
        <f>MAX(0,(X677-Constantes!$D$13)*(1-EXP(-Constantes!$D$23)))</f>
        <v>0.1378922328003104</v>
      </c>
      <c r="Z677" s="79">
        <f t="shared" si="94"/>
        <v>0.41959586785154679</v>
      </c>
      <c r="AA677" s="79">
        <f>0.0526*T677*Observaciones!$F676^1.218</f>
        <v>0</v>
      </c>
      <c r="AB677" s="79">
        <f>AA677*Constantes!$E$29</f>
        <v>0</v>
      </c>
      <c r="AC677" s="79">
        <f t="shared" si="95"/>
        <v>0</v>
      </c>
      <c r="AD677" s="16"/>
      <c r="AE677" s="78">
        <v>671</v>
      </c>
      <c r="AF677" s="136">
        <f>ETo!$I676*((1-Constantes!$F$19)*ETo!$K676+ETo!$L676)</f>
        <v>4.5466329979215203</v>
      </c>
      <c r="AG677" s="79">
        <f>MIN(AF677*Constantes!$F$17,0.8*(AJ676+Observaciones!$F676-AH677-AI677-Constantes!$D$14))</f>
        <v>2.4432150955768765</v>
      </c>
      <c r="AH677" s="79">
        <f>IF(Observaciones!$F676&gt;0.05*Constantes!$F$18,((Observaciones!$F676-0.05*Constantes!$F$18)^2)/(Observaciones!$F676+0.95*Constantes!$F$18),0)</f>
        <v>0</v>
      </c>
      <c r="AI677" s="79">
        <f>MAX(0,AJ676+Observaciones!$F676-AH677-Constantes!$D$13)</f>
        <v>0</v>
      </c>
      <c r="AJ677" s="79">
        <f>AJ676+Observaciones!$F676-AH677-AG677-AI677-AK676</f>
        <v>18.506703138347739</v>
      </c>
      <c r="AK677" s="79">
        <f>MAX(0,(AJ677-Constantes!$D$14)*(1-EXP(-Constantes!$D$22)))</f>
        <v>0.37492871532654704</v>
      </c>
      <c r="AL677" s="79">
        <f t="shared" si="96"/>
        <v>57.68989679918792</v>
      </c>
      <c r="AM677" s="79">
        <f>MAX(0,(AL677-Constantes!$D$13)*(1-EXP(-Constantes!$D$23)))</f>
        <v>0.13981643293249915</v>
      </c>
      <c r="AN677" s="79">
        <f t="shared" si="97"/>
        <v>0.51474514825904616</v>
      </c>
      <c r="AO677" s="79">
        <f>0.0526*AH677*Observaciones!$F676^1.218</f>
        <v>0</v>
      </c>
      <c r="AP677" s="79">
        <f>AO677*Constantes!$F$29</f>
        <v>0</v>
      </c>
      <c r="AQ677" s="79">
        <f t="shared" si="98"/>
        <v>0</v>
      </c>
      <c r="AR677" s="16"/>
      <c r="AS677" s="78">
        <v>671</v>
      </c>
      <c r="AT677" s="79">
        <f>0.0526*Observaciones!$F676^2.218</f>
        <v>0.30232861200727251</v>
      </c>
      <c r="AU677" s="79">
        <f>IF(Observaciones!$F676&gt;0.05*$AY$7,((Observaciones!$F676-0.05*$AY$7)^2)/(Observaciones!$F676+0.95*$AY$7),0)</f>
        <v>6.2440408225724973E-3</v>
      </c>
      <c r="AV677" s="79">
        <f>0.0526*AU677*Observaciones!$F676^1.218</f>
        <v>8.5806917963867778E-4</v>
      </c>
      <c r="AW677" s="30"/>
      <c r="AX677" s="30"/>
      <c r="AY677" s="110"/>
      <c r="AZ677" s="41"/>
    </row>
    <row r="678" spans="2:52" s="3" customFormat="1" x14ac:dyDescent="0.3">
      <c r="B678" s="40"/>
      <c r="C678" s="78">
        <v>672</v>
      </c>
      <c r="D678" s="136">
        <f>ETo!$I677*((1-Constantes!$D$19)*ETo!$K677+ETo!$L677)</f>
        <v>4.2495933160461092</v>
      </c>
      <c r="E678" s="79">
        <f>MIN(D678*Constantes!$D$17,0.8*(H677+Observaciones!$F677-F678-G678-Constantes!$D$14))</f>
        <v>2.1292103079090081</v>
      </c>
      <c r="F678" s="79">
        <f>IF(Observaciones!$F677&gt;0.05*Constantes!$D$18,((Observaciones!$F677-0.05*Constantes!$D$18)^2)/(Observaciones!$F677+0.95*Constantes!$D$18),0)</f>
        <v>0</v>
      </c>
      <c r="G678" s="79">
        <f>MAX(0,H677+Observaciones!$F677-F678-Constantes!$D$13)</f>
        <v>0</v>
      </c>
      <c r="H678" s="79">
        <f>H677+Observaciones!$F677-F678-E678-G678-I677</f>
        <v>18.999612391901511</v>
      </c>
      <c r="I678" s="79">
        <f>MAX(0,(H678-Constantes!$D$14)*(1-EXP(-Constantes!$D$22)))</f>
        <v>0.3917190140095026</v>
      </c>
      <c r="J678" s="79">
        <f t="shared" si="90"/>
        <v>56.232377320115027</v>
      </c>
      <c r="K678" s="79">
        <f>MAX(0,(J678-Constantes!$D$13)*(1-EXP(-Constantes!$D$23)))</f>
        <v>0.12545514635110069</v>
      </c>
      <c r="L678" s="79">
        <f t="shared" si="91"/>
        <v>0.51717416036060326</v>
      </c>
      <c r="M678" s="79">
        <f>0.0526*F678*Observaciones!$F677^1.218</f>
        <v>0</v>
      </c>
      <c r="N678" s="79">
        <f>M678*Constantes!$D$29</f>
        <v>0</v>
      </c>
      <c r="O678" s="79">
        <f t="shared" si="92"/>
        <v>0</v>
      </c>
      <c r="P678" s="16"/>
      <c r="Q678" s="78">
        <v>672</v>
      </c>
      <c r="R678" s="136">
        <f>ETo!$I677*((1-Constantes!$E$19)*ETo!$K677+ETo!$L677)</f>
        <v>4.6434826221606711</v>
      </c>
      <c r="S678" s="79">
        <f>MIN(R678*Constantes!$E$17,0.8*(V677+Observaciones!$F677-T678-U678-Constantes!$D$14))</f>
        <v>2.6761856755130693</v>
      </c>
      <c r="T678" s="79">
        <f>IF(Observaciones!$F677&gt;0.05*Constantes!$E$18,((Observaciones!$F677-0.05*Constantes!$E$18)^2)/(Observaciones!$F677+0.95*Constantes!$E$18),0)</f>
        <v>0</v>
      </c>
      <c r="U678" s="79">
        <f>MAX(0,V677+Observaciones!$F677-T678-Constantes!$D$13)</f>
        <v>0</v>
      </c>
      <c r="V678" s="79">
        <f>V677+Observaciones!$F677-T678-S678-U678-W677</f>
        <v>12.812024828452476</v>
      </c>
      <c r="W678" s="79">
        <f>MAX(0,(V678-Constantes!$D$14)*(1-EXP(-Constantes!$D$22)))</f>
        <v>0.1809470664994586</v>
      </c>
      <c r="X678" s="79">
        <f t="shared" si="93"/>
        <v>57.356718499334789</v>
      </c>
      <c r="Y678" s="79">
        <f>MAX(0,(X678-Constantes!$D$13)*(1-EXP(-Constantes!$D$23)))</f>
        <v>0.1365335477871579</v>
      </c>
      <c r="Z678" s="79">
        <f t="shared" si="94"/>
        <v>0.3174806142866165</v>
      </c>
      <c r="AA678" s="79">
        <f>0.0526*T678*Observaciones!$F677^1.218</f>
        <v>0</v>
      </c>
      <c r="AB678" s="79">
        <f>AA678*Constantes!$E$29</f>
        <v>0</v>
      </c>
      <c r="AC678" s="79">
        <f t="shared" si="95"/>
        <v>0</v>
      </c>
      <c r="AD678" s="16"/>
      <c r="AE678" s="78">
        <v>672</v>
      </c>
      <c r="AF678" s="136">
        <f>ETo!$I677*((1-Constantes!$F$19)*ETo!$K677+ETo!$L677)</f>
        <v>4.5872127212871625</v>
      </c>
      <c r="AG678" s="79">
        <f>MIN(AF678*Constantes!$F$17,0.8*(AJ677+Observaciones!$F677-AH678-AI678-Constantes!$D$14))</f>
        <v>2.46502134049407</v>
      </c>
      <c r="AH678" s="79">
        <f>IF(Observaciones!$F677&gt;0.05*Constantes!$F$18,((Observaciones!$F677-0.05*Constantes!$F$18)^2)/(Observaciones!$F677+0.95*Constantes!$F$18),0)</f>
        <v>0</v>
      </c>
      <c r="AI678" s="79">
        <f>MAX(0,AJ677+Observaciones!$F677-AH678-Constantes!$D$13)</f>
        <v>0</v>
      </c>
      <c r="AJ678" s="79">
        <f>AJ677+Observaciones!$F677-AH678-AG678-AI678-AK677</f>
        <v>15.666753082527123</v>
      </c>
      <c r="AK678" s="79">
        <f>MAX(0,(AJ678-Constantes!$D$14)*(1-EXP(-Constantes!$D$22)))</f>
        <v>0.27818959075520722</v>
      </c>
      <c r="AL678" s="79">
        <f t="shared" si="96"/>
        <v>57.550080366255422</v>
      </c>
      <c r="AM678" s="79">
        <f>MAX(0,(AL678-Constantes!$D$13)*(1-EXP(-Constantes!$D$23)))</f>
        <v>0.13843878831713544</v>
      </c>
      <c r="AN678" s="79">
        <f t="shared" si="97"/>
        <v>0.41662837907234263</v>
      </c>
      <c r="AO678" s="79">
        <f>0.0526*AH678*Observaciones!$F677^1.218</f>
        <v>0</v>
      </c>
      <c r="AP678" s="79">
        <f>AO678*Constantes!$F$29</f>
        <v>0</v>
      </c>
      <c r="AQ678" s="79">
        <f t="shared" si="98"/>
        <v>0</v>
      </c>
      <c r="AR678" s="16"/>
      <c r="AS678" s="78">
        <v>672</v>
      </c>
      <c r="AT678" s="79">
        <f>0.0526*Observaciones!$F677^2.218</f>
        <v>0</v>
      </c>
      <c r="AU678" s="79">
        <f>IF(Observaciones!$F677&gt;0.05*$AY$7,((Observaciones!$F677-0.05*$AY$7)^2)/(Observaciones!$F677+0.95*$AY$7),0)</f>
        <v>0</v>
      </c>
      <c r="AV678" s="79">
        <f>0.0526*AU678*Observaciones!$F677^1.218</f>
        <v>0</v>
      </c>
      <c r="AW678" s="30"/>
      <c r="AX678" s="30"/>
      <c r="AY678" s="110"/>
      <c r="AZ678" s="41"/>
    </row>
    <row r="679" spans="2:52" s="3" customFormat="1" x14ac:dyDescent="0.3">
      <c r="B679" s="40"/>
      <c r="C679" s="78">
        <v>673</v>
      </c>
      <c r="D679" s="136">
        <f>ETo!$I678*((1-Constantes!$D$19)*ETo!$K678+ETo!$L678)</f>
        <v>4.1878025934945482</v>
      </c>
      <c r="E679" s="79">
        <f>MIN(D679*Constantes!$D$17,0.8*(H678+Observaciones!$F678-F679-G679-Constantes!$D$14))</f>
        <v>2.0982507704650017</v>
      </c>
      <c r="F679" s="79">
        <f>IF(Observaciones!$F678&gt;0.05*Constantes!$D$18,((Observaciones!$F678-0.05*Constantes!$D$18)^2)/(Observaciones!$F678+0.95*Constantes!$D$18),0)</f>
        <v>0</v>
      </c>
      <c r="G679" s="79">
        <f>MAX(0,H678+Observaciones!$F678-F679-Constantes!$D$13)</f>
        <v>0</v>
      </c>
      <c r="H679" s="79">
        <f>H678+Observaciones!$F678-F679-E679-G679-I678</f>
        <v>19.109642607427009</v>
      </c>
      <c r="I679" s="79">
        <f>MAX(0,(H679-Constantes!$D$14)*(1-EXP(-Constantes!$D$22)))</f>
        <v>0.39546704707949154</v>
      </c>
      <c r="J679" s="79">
        <f t="shared" si="90"/>
        <v>56.106922173763927</v>
      </c>
      <c r="K679" s="79">
        <f>MAX(0,(J679-Constantes!$D$13)*(1-EXP(-Constantes!$D$23)))</f>
        <v>0.12421900691301548</v>
      </c>
      <c r="L679" s="79">
        <f t="shared" si="91"/>
        <v>0.519686053992507</v>
      </c>
      <c r="M679" s="79">
        <f>0.0526*F679*Observaciones!$F678^1.218</f>
        <v>0</v>
      </c>
      <c r="N679" s="79">
        <f>M679*Constantes!$D$29</f>
        <v>0</v>
      </c>
      <c r="O679" s="79">
        <f t="shared" si="92"/>
        <v>0</v>
      </c>
      <c r="P679" s="16"/>
      <c r="Q679" s="78">
        <v>673</v>
      </c>
      <c r="R679" s="136">
        <f>ETo!$I678*((1-Constantes!$E$19)*ETo!$K678+ETo!$L678)</f>
        <v>4.5767917507996803</v>
      </c>
      <c r="S679" s="79">
        <f>MIN(R679*Constantes!$E$17,0.8*(V678+Observaciones!$F678-T679-U679-Constantes!$D$14))</f>
        <v>2.6377496202617801</v>
      </c>
      <c r="T679" s="79">
        <f>IF(Observaciones!$F678&gt;0.05*Constantes!$E$18,((Observaciones!$F678-0.05*Constantes!$E$18)^2)/(Observaciones!$F678+0.95*Constantes!$E$18),0)</f>
        <v>0</v>
      </c>
      <c r="U679" s="79">
        <f>MAX(0,V678+Observaciones!$F678-T679-Constantes!$D$13)</f>
        <v>0</v>
      </c>
      <c r="V679" s="79">
        <f>V678+Observaciones!$F678-T679-S679-U679-W678</f>
        <v>12.593328141691236</v>
      </c>
      <c r="W679" s="79">
        <f>MAX(0,(V679-Constantes!$D$14)*(1-EXP(-Constantes!$D$22)))</f>
        <v>0.17349745449639767</v>
      </c>
      <c r="X679" s="79">
        <f t="shared" si="93"/>
        <v>57.22018495154763</v>
      </c>
      <c r="Y679" s="79">
        <f>MAX(0,(X679-Constantes!$D$13)*(1-EXP(-Constantes!$D$23)))</f>
        <v>0.13518825022105355</v>
      </c>
      <c r="Z679" s="79">
        <f t="shared" si="94"/>
        <v>0.30868570471745121</v>
      </c>
      <c r="AA679" s="79">
        <f>0.0526*T679*Observaciones!$F678^1.218</f>
        <v>0</v>
      </c>
      <c r="AB679" s="79">
        <f>AA679*Constantes!$E$29</f>
        <v>0</v>
      </c>
      <c r="AC679" s="79">
        <f t="shared" si="95"/>
        <v>0</v>
      </c>
      <c r="AD679" s="16"/>
      <c r="AE679" s="78">
        <v>673</v>
      </c>
      <c r="AF679" s="136">
        <f>ETo!$I678*((1-Constantes!$F$19)*ETo!$K678+ETo!$L678)</f>
        <v>4.521221871184661</v>
      </c>
      <c r="AG679" s="79">
        <f>MIN(AF679*Constantes!$F$17,0.8*(AJ678+Observaciones!$F678-AH679-AI679-Constantes!$D$14))</f>
        <v>2.4295599691421073</v>
      </c>
      <c r="AH679" s="79">
        <f>IF(Observaciones!$F678&gt;0.05*Constantes!$F$18,((Observaciones!$F678-0.05*Constantes!$F$18)^2)/(Observaciones!$F678+0.95*Constantes!$F$18),0)</f>
        <v>0</v>
      </c>
      <c r="AI679" s="79">
        <f>MAX(0,AJ678+Observaciones!$F678-AH679-Constantes!$D$13)</f>
        <v>0</v>
      </c>
      <c r="AJ679" s="79">
        <f>AJ678+Observaciones!$F678-AH679-AG679-AI679-AK678</f>
        <v>15.559003522629808</v>
      </c>
      <c r="AK679" s="79">
        <f>MAX(0,(AJ679-Constantes!$D$14)*(1-EXP(-Constantes!$D$22)))</f>
        <v>0.27451924518837245</v>
      </c>
      <c r="AL679" s="79">
        <f t="shared" si="96"/>
        <v>57.411641577938283</v>
      </c>
      <c r="AM679" s="79">
        <f>MAX(0,(AL679-Constantes!$D$13)*(1-EXP(-Constantes!$D$23)))</f>
        <v>0.13707471796229626</v>
      </c>
      <c r="AN679" s="79">
        <f t="shared" si="97"/>
        <v>0.41159396315066871</v>
      </c>
      <c r="AO679" s="79">
        <f>0.0526*AH679*Observaciones!$F678^1.218</f>
        <v>0</v>
      </c>
      <c r="AP679" s="79">
        <f>AO679*Constantes!$F$29</f>
        <v>0</v>
      </c>
      <c r="AQ679" s="79">
        <f t="shared" si="98"/>
        <v>0</v>
      </c>
      <c r="AR679" s="16"/>
      <c r="AS679" s="78">
        <v>673</v>
      </c>
      <c r="AT679" s="79">
        <f>0.0526*Observaciones!$F678^2.218</f>
        <v>0.43792186533391209</v>
      </c>
      <c r="AU679" s="79">
        <f>IF(Observaciones!$F678&gt;0.05*$AY$7,((Observaciones!$F678-0.05*$AY$7)^2)/(Observaciones!$F678+0.95*$AY$7),0)</f>
        <v>2.1229385132854627E-2</v>
      </c>
      <c r="AV679" s="79">
        <f>0.0526*AU679*Observaciones!$F678^1.218</f>
        <v>3.5756968989506619E-3</v>
      </c>
      <c r="AW679" s="30"/>
      <c r="AX679" s="30"/>
      <c r="AY679" s="110"/>
      <c r="AZ679" s="41"/>
    </row>
    <row r="680" spans="2:52" s="3" customFormat="1" x14ac:dyDescent="0.3">
      <c r="B680" s="40"/>
      <c r="C680" s="78">
        <v>674</v>
      </c>
      <c r="D680" s="136">
        <f>ETo!$I679*((1-Constantes!$D$19)*ETo!$K679+ETo!$L679)</f>
        <v>4.3079597153052909</v>
      </c>
      <c r="E680" s="79">
        <f>MIN(D680*Constantes!$D$17,0.8*(H679+Observaciones!$F679-F680-G680-Constantes!$D$14))</f>
        <v>2.1584541271867099</v>
      </c>
      <c r="F680" s="79">
        <f>IF(Observaciones!$F679&gt;0.05*Constantes!$D$18,((Observaciones!$F679-0.05*Constantes!$D$18)^2)/(Observaciones!$F679+0.95*Constantes!$D$18),0)</f>
        <v>0</v>
      </c>
      <c r="G680" s="79">
        <f>MAX(0,H679+Observaciones!$F679-F680-Constantes!$D$13)</f>
        <v>0</v>
      </c>
      <c r="H680" s="79">
        <f>H679+Observaciones!$F679-F680-E680-G680-I679</f>
        <v>17.655721433160807</v>
      </c>
      <c r="I680" s="79">
        <f>MAX(0,(H680-Constantes!$D$14)*(1-EXP(-Constantes!$D$22)))</f>
        <v>0.34594115443008538</v>
      </c>
      <c r="J680" s="79">
        <f t="shared" si="90"/>
        <v>55.982703166850911</v>
      </c>
      <c r="K680" s="79">
        <f>MAX(0,(J680-Constantes!$D$13)*(1-EXP(-Constantes!$D$23)))</f>
        <v>0.12299504745123917</v>
      </c>
      <c r="L680" s="79">
        <f t="shared" si="91"/>
        <v>0.46893620188132457</v>
      </c>
      <c r="M680" s="79">
        <f>0.0526*F680*Observaciones!$F679^1.218</f>
        <v>0</v>
      </c>
      <c r="N680" s="79">
        <f>M680*Constantes!$D$29</f>
        <v>0</v>
      </c>
      <c r="O680" s="79">
        <f t="shared" si="92"/>
        <v>0</v>
      </c>
      <c r="P680" s="16"/>
      <c r="Q680" s="78">
        <v>674</v>
      </c>
      <c r="R680" s="136">
        <f>ETo!$I679*((1-Constantes!$E$19)*ETo!$K679+ETo!$L679)</f>
        <v>4.7062945389692397</v>
      </c>
      <c r="S680" s="79">
        <f>MIN(R680*Constantes!$E$17,0.8*(V679+Observaciones!$F679-T680-U680-Constantes!$D$14))</f>
        <v>2.7123861667590972</v>
      </c>
      <c r="T680" s="79">
        <f>IF(Observaciones!$F679&gt;0.05*Constantes!$E$18,((Observaciones!$F679-0.05*Constantes!$E$18)^2)/(Observaciones!$F679+0.95*Constantes!$E$18),0)</f>
        <v>0</v>
      </c>
      <c r="U680" s="79">
        <f>MAX(0,V679+Observaciones!$F679-T680-Constantes!$D$13)</f>
        <v>0</v>
      </c>
      <c r="V680" s="79">
        <f>V679+Observaciones!$F679-T680-S680-U680-W679</f>
        <v>10.807444520435741</v>
      </c>
      <c r="W680" s="79">
        <f>MAX(0,(V680-Constantes!$D$14)*(1-EXP(-Constantes!$D$22)))</f>
        <v>0.11266370224344487</v>
      </c>
      <c r="X680" s="79">
        <f t="shared" si="93"/>
        <v>57.084996701326574</v>
      </c>
      <c r="Y680" s="79">
        <f>MAX(0,(X680-Constantes!$D$13)*(1-EXP(-Constantes!$D$23)))</f>
        <v>0.13385620819229291</v>
      </c>
      <c r="Z680" s="79">
        <f t="shared" si="94"/>
        <v>0.24651991043573779</v>
      </c>
      <c r="AA680" s="79">
        <f>0.0526*T680*Observaciones!$F679^1.218</f>
        <v>0</v>
      </c>
      <c r="AB680" s="79">
        <f>AA680*Constantes!$E$29</f>
        <v>0</v>
      </c>
      <c r="AC680" s="79">
        <f t="shared" si="95"/>
        <v>0</v>
      </c>
      <c r="AD680" s="16"/>
      <c r="AE680" s="78">
        <v>674</v>
      </c>
      <c r="AF680" s="136">
        <f>ETo!$I679*((1-Constantes!$F$19)*ETo!$K679+ETo!$L679)</f>
        <v>4.6493895641601046</v>
      </c>
      <c r="AG680" s="79">
        <f>MIN(AF680*Constantes!$F$17,0.8*(AJ679+Observaciones!$F679-AH680-AI680-Constantes!$D$14))</f>
        <v>2.4984331863967255</v>
      </c>
      <c r="AH680" s="79">
        <f>IF(Observaciones!$F679&gt;0.05*Constantes!$F$18,((Observaciones!$F679-0.05*Constantes!$F$18)^2)/(Observaciones!$F679+0.95*Constantes!$F$18),0)</f>
        <v>0</v>
      </c>
      <c r="AI680" s="79">
        <f>MAX(0,AJ679+Observaciones!$F679-AH680-Constantes!$D$13)</f>
        <v>0</v>
      </c>
      <c r="AJ680" s="79">
        <f>AJ679+Observaciones!$F679-AH680-AG680-AI680-AK679</f>
        <v>13.886051091044711</v>
      </c>
      <c r="AK680" s="79">
        <f>MAX(0,(AJ680-Constantes!$D$14)*(1-EXP(-Constantes!$D$22)))</f>
        <v>0.21753234383447795</v>
      </c>
      <c r="AL680" s="79">
        <f t="shared" si="96"/>
        <v>57.274566859975984</v>
      </c>
      <c r="AM680" s="79">
        <f>MAX(0,(AL680-Constantes!$D$13)*(1-EXP(-Constantes!$D$23)))</f>
        <v>0.13572408811755957</v>
      </c>
      <c r="AN680" s="79">
        <f t="shared" si="97"/>
        <v>0.35325643195203749</v>
      </c>
      <c r="AO680" s="79">
        <f>0.0526*AH680*Observaciones!$F679^1.218</f>
        <v>0</v>
      </c>
      <c r="AP680" s="79">
        <f>AO680*Constantes!$F$29</f>
        <v>0</v>
      </c>
      <c r="AQ680" s="79">
        <f t="shared" si="98"/>
        <v>0</v>
      </c>
      <c r="AR680" s="16"/>
      <c r="AS680" s="78">
        <v>674</v>
      </c>
      <c r="AT680" s="79">
        <f>0.0526*Observaciones!$F679^2.218</f>
        <v>6.4982246287524456E-2</v>
      </c>
      <c r="AU680" s="79">
        <f>IF(Observaciones!$F679&gt;0.05*$AY$7,((Observaciones!$F679-0.05*$AY$7)^2)/(Observaciones!$F679+0.95*$AY$7),0)</f>
        <v>0</v>
      </c>
      <c r="AV680" s="79">
        <f>0.0526*AU680*Observaciones!$F679^1.218</f>
        <v>0</v>
      </c>
      <c r="AW680" s="30"/>
      <c r="AX680" s="30"/>
      <c r="AY680" s="110"/>
      <c r="AZ680" s="41"/>
    </row>
    <row r="681" spans="2:52" s="3" customFormat="1" x14ac:dyDescent="0.3">
      <c r="B681" s="40"/>
      <c r="C681" s="78">
        <v>675</v>
      </c>
      <c r="D681" s="136">
        <f>ETo!$I680*((1-Constantes!$D$19)*ETo!$K680+ETo!$L680)</f>
        <v>4.2587274131777857</v>
      </c>
      <c r="E681" s="79">
        <f>MIN(D681*Constantes!$D$17,0.8*(H680+Observaciones!$F680-F681-G681-Constantes!$D$14))</f>
        <v>2.1337868431959901</v>
      </c>
      <c r="F681" s="79">
        <f>IF(Observaciones!$F680&gt;0.05*Constantes!$D$18,((Observaciones!$F680-0.05*Constantes!$D$18)^2)/(Observaciones!$F680+0.95*Constantes!$D$18),0)</f>
        <v>0</v>
      </c>
      <c r="G681" s="79">
        <f>MAX(0,H680+Observaciones!$F680-F681-Constantes!$D$13)</f>
        <v>0</v>
      </c>
      <c r="H681" s="79">
        <f>H680+Observaciones!$F680-F681-E681-G681-I680</f>
        <v>15.275993435534733</v>
      </c>
      <c r="I681" s="79">
        <f>MAX(0,(H681-Constantes!$D$14)*(1-EXP(-Constantes!$D$22)))</f>
        <v>0.26487888267061499</v>
      </c>
      <c r="J681" s="79">
        <f t="shared" si="90"/>
        <v>55.85970811939967</v>
      </c>
      <c r="K681" s="79">
        <f>MAX(0,(J681-Constantes!$D$13)*(1-EXP(-Constantes!$D$23)))</f>
        <v>0.12178314795356417</v>
      </c>
      <c r="L681" s="79">
        <f t="shared" si="91"/>
        <v>0.38666203062417914</v>
      </c>
      <c r="M681" s="79">
        <f>0.0526*F681*Observaciones!$F680^1.218</f>
        <v>0</v>
      </c>
      <c r="N681" s="79">
        <f>M681*Constantes!$D$29</f>
        <v>0</v>
      </c>
      <c r="O681" s="79">
        <f t="shared" si="92"/>
        <v>0</v>
      </c>
      <c r="P681" s="16"/>
      <c r="Q681" s="78">
        <v>675</v>
      </c>
      <c r="R681" s="136">
        <f>ETo!$I680*((1-Constantes!$E$19)*ETo!$K680+ETo!$L680)</f>
        <v>4.6532359801148342</v>
      </c>
      <c r="S681" s="79">
        <f>MIN(R681*Constantes!$E$17,0.8*(V680+Observaciones!$F680-T681-U681-Constantes!$D$14))</f>
        <v>2.6818068437113767</v>
      </c>
      <c r="T681" s="79">
        <f>IF(Observaciones!$F680&gt;0.05*Constantes!$E$18,((Observaciones!$F680-0.05*Constantes!$E$18)^2)/(Observaciones!$F680+0.95*Constantes!$E$18),0)</f>
        <v>0</v>
      </c>
      <c r="U681" s="79">
        <f>MAX(0,V680+Observaciones!$F680-T681-Constantes!$D$13)</f>
        <v>0</v>
      </c>
      <c r="V681" s="79">
        <f>V680+Observaciones!$F680-T681-S681-U681-W680</f>
        <v>8.1129739744809193</v>
      </c>
      <c r="W681" s="79">
        <f>MAX(0,(V681-Constantes!$D$14)*(1-EXP(-Constantes!$D$22)))</f>
        <v>2.0880143844348123E-2</v>
      </c>
      <c r="X681" s="79">
        <f t="shared" si="93"/>
        <v>56.951140493134282</v>
      </c>
      <c r="Y681" s="79">
        <f>MAX(0,(X681-Constantes!$D$13)*(1-EXP(-Constantes!$D$23)))</f>
        <v>0.13253729109090939</v>
      </c>
      <c r="Z681" s="79">
        <f t="shared" si="94"/>
        <v>0.1534174349352575</v>
      </c>
      <c r="AA681" s="79">
        <f>0.0526*T681*Observaciones!$F680^1.218</f>
        <v>0</v>
      </c>
      <c r="AB681" s="79">
        <f>AA681*Constantes!$E$29</f>
        <v>0</v>
      </c>
      <c r="AC681" s="79">
        <f t="shared" si="95"/>
        <v>0</v>
      </c>
      <c r="AD681" s="16"/>
      <c r="AE681" s="78">
        <v>675</v>
      </c>
      <c r="AF681" s="136">
        <f>ETo!$I680*((1-Constantes!$F$19)*ETo!$K680+ETo!$L680)</f>
        <v>4.5968776134095402</v>
      </c>
      <c r="AG681" s="79">
        <f>MIN(AF681*Constantes!$F$17,0.8*(AJ680+Observaciones!$F680-AH681-AI681-Constantes!$D$14))</f>
        <v>2.4702149442754417</v>
      </c>
      <c r="AH681" s="79">
        <f>IF(Observaciones!$F680&gt;0.05*Constantes!$F$18,((Observaciones!$F680-0.05*Constantes!$F$18)^2)/(Observaciones!$F680+0.95*Constantes!$F$18),0)</f>
        <v>0</v>
      </c>
      <c r="AI681" s="79">
        <f>MAX(0,AJ680+Observaciones!$F680-AH681-Constantes!$D$13)</f>
        <v>0</v>
      </c>
      <c r="AJ681" s="79">
        <f>AJ680+Observaciones!$F680-AH681-AG681-AI681-AK680</f>
        <v>11.298303802934791</v>
      </c>
      <c r="AK681" s="79">
        <f>MAX(0,(AJ681-Constantes!$D$14)*(1-EXP(-Constantes!$D$22)))</f>
        <v>0.12938417138667882</v>
      </c>
      <c r="AL681" s="79">
        <f t="shared" si="96"/>
        <v>57.138842771858421</v>
      </c>
      <c r="AM681" s="79">
        <f>MAX(0,(AL681-Constantes!$D$13)*(1-EXP(-Constantes!$D$23)))</f>
        <v>0.134386766350378</v>
      </c>
      <c r="AN681" s="79">
        <f t="shared" si="97"/>
        <v>0.26377093773705684</v>
      </c>
      <c r="AO681" s="79">
        <f>0.0526*AH681*Observaciones!$F680^1.218</f>
        <v>0</v>
      </c>
      <c r="AP681" s="79">
        <f>AO681*Constantes!$F$29</f>
        <v>0</v>
      </c>
      <c r="AQ681" s="79">
        <f t="shared" si="98"/>
        <v>0</v>
      </c>
      <c r="AR681" s="16"/>
      <c r="AS681" s="78">
        <v>675</v>
      </c>
      <c r="AT681" s="79">
        <f>0.0526*Observaciones!$F680^2.218</f>
        <v>3.1840930012055863E-4</v>
      </c>
      <c r="AU681" s="79">
        <f>IF(Observaciones!$F680&gt;0.05*$AY$7,((Observaciones!$F680-0.05*$AY$7)^2)/(Observaciones!$F680+0.95*$AY$7),0)</f>
        <v>0</v>
      </c>
      <c r="AV681" s="79">
        <f>0.0526*AU681*Observaciones!$F680^1.218</f>
        <v>0</v>
      </c>
      <c r="AW681" s="30"/>
      <c r="AX681" s="30"/>
      <c r="AY681" s="110"/>
      <c r="AZ681" s="41"/>
    </row>
    <row r="682" spans="2:52" s="3" customFormat="1" x14ac:dyDescent="0.3">
      <c r="B682" s="40"/>
      <c r="C682" s="78">
        <v>676</v>
      </c>
      <c r="D682" s="136">
        <f>ETo!$I681*((1-Constantes!$D$19)*ETo!$K681+ETo!$L681)</f>
        <v>4.2397016652918671</v>
      </c>
      <c r="E682" s="79">
        <f>MIN(D682*Constantes!$D$17,0.8*(H681+Observaciones!$F681-F682-G682-Constantes!$D$14))</f>
        <v>2.1242542090115815</v>
      </c>
      <c r="F682" s="79">
        <f>IF(Observaciones!$F681&gt;0.05*Constantes!$D$18,((Observaciones!$F681-0.05*Constantes!$D$18)^2)/(Observaciones!$F681+0.95*Constantes!$D$18),0)</f>
        <v>0</v>
      </c>
      <c r="G682" s="79">
        <f>MAX(0,H681+Observaciones!$F681-F682-Constantes!$D$13)</f>
        <v>0</v>
      </c>
      <c r="H682" s="79">
        <f>H681+Observaciones!$F681-F682-E682-G682-I681</f>
        <v>14.886860343852536</v>
      </c>
      <c r="I682" s="79">
        <f>MAX(0,(H682-Constantes!$D$14)*(1-EXP(-Constantes!$D$22)))</f>
        <v>0.25162358103109472</v>
      </c>
      <c r="J682" s="79">
        <f t="shared" si="90"/>
        <v>55.737924971446105</v>
      </c>
      <c r="K682" s="79">
        <f>MAX(0,(J682-Constantes!$D$13)*(1-EXP(-Constantes!$D$23)))</f>
        <v>0.12058318959029174</v>
      </c>
      <c r="L682" s="79">
        <f t="shared" si="91"/>
        <v>0.37220677062138646</v>
      </c>
      <c r="M682" s="79">
        <f>0.0526*F682*Observaciones!$F681^1.218</f>
        <v>0</v>
      </c>
      <c r="N682" s="79">
        <f>M682*Constantes!$D$29</f>
        <v>0</v>
      </c>
      <c r="O682" s="79">
        <f t="shared" si="92"/>
        <v>0</v>
      </c>
      <c r="P682" s="16"/>
      <c r="Q682" s="78">
        <v>676</v>
      </c>
      <c r="R682" s="136">
        <f>ETo!$I681*((1-Constantes!$E$19)*ETo!$K681+ETo!$L681)</f>
        <v>4.6326956725715993</v>
      </c>
      <c r="S682" s="79">
        <f>MIN(R682*Constantes!$E$17,0.8*(V681+Observaciones!$F681-T682-U682-Constantes!$D$14))</f>
        <v>2.0903791795847355</v>
      </c>
      <c r="T682" s="79">
        <f>IF(Observaciones!$F681&gt;0.05*Constantes!$E$18,((Observaciones!$F681-0.05*Constantes!$E$18)^2)/(Observaciones!$F681+0.95*Constantes!$E$18),0)</f>
        <v>0</v>
      </c>
      <c r="U682" s="79">
        <f>MAX(0,V681+Observaciones!$F681-T682-Constantes!$D$13)</f>
        <v>0</v>
      </c>
      <c r="V682" s="79">
        <f>V681+Observaciones!$F681-T682-S682-U682-W681</f>
        <v>8.0017146510518362</v>
      </c>
      <c r="W682" s="79">
        <f>MAX(0,(V682-Constantes!$D$14)*(1-EXP(-Constantes!$D$22)))</f>
        <v>1.7090242847015616E-2</v>
      </c>
      <c r="X682" s="79">
        <f t="shared" si="93"/>
        <v>56.81860320204337</v>
      </c>
      <c r="Y682" s="79">
        <f>MAX(0,(X682-Constantes!$D$13)*(1-EXP(-Constantes!$D$23)))</f>
        <v>0.13123136959386736</v>
      </c>
      <c r="Z682" s="79">
        <f t="shared" si="94"/>
        <v>0.14832161244088299</v>
      </c>
      <c r="AA682" s="79">
        <f>0.0526*T682*Observaciones!$F681^1.218</f>
        <v>0</v>
      </c>
      <c r="AB682" s="79">
        <f>AA682*Constantes!$E$29</f>
        <v>0</v>
      </c>
      <c r="AC682" s="79">
        <f t="shared" si="95"/>
        <v>0</v>
      </c>
      <c r="AD682" s="16"/>
      <c r="AE682" s="78">
        <v>676</v>
      </c>
      <c r="AF682" s="136">
        <f>ETo!$I681*((1-Constantes!$F$19)*ETo!$K681+ETo!$L681)</f>
        <v>4.5765536715316379</v>
      </c>
      <c r="AG682" s="79">
        <f>MIN(AF682*Constantes!$F$17,0.8*(AJ681+Observaciones!$F681-AH682-AI682-Constantes!$D$14))</f>
        <v>2.4592935082104641</v>
      </c>
      <c r="AH682" s="79">
        <f>IF(Observaciones!$F681&gt;0.05*Constantes!$F$18,((Observaciones!$F681-0.05*Constantes!$F$18)^2)/(Observaciones!$F681+0.95*Constantes!$F$18),0)</f>
        <v>0</v>
      </c>
      <c r="AI682" s="79">
        <f>MAX(0,AJ681+Observaciones!$F681-AH682-Constantes!$D$13)</f>
        <v>0</v>
      </c>
      <c r="AJ682" s="79">
        <f>AJ681+Observaciones!$F681-AH682-AG682-AI682-AK681</f>
        <v>10.709626123337648</v>
      </c>
      <c r="AK682" s="79">
        <f>MAX(0,(AJ682-Constantes!$D$14)*(1-EXP(-Constantes!$D$22)))</f>
        <v>0.10933164853959658</v>
      </c>
      <c r="AL682" s="79">
        <f t="shared" si="96"/>
        <v>57.00445600550804</v>
      </c>
      <c r="AM682" s="79">
        <f>MAX(0,(AL682-Constantes!$D$13)*(1-EXP(-Constantes!$D$23)))</f>
        <v>0.13306262153309373</v>
      </c>
      <c r="AN682" s="79">
        <f t="shared" si="97"/>
        <v>0.24239427007269032</v>
      </c>
      <c r="AO682" s="79">
        <f>0.0526*AH682*Observaciones!$F681^1.218</f>
        <v>0</v>
      </c>
      <c r="AP682" s="79">
        <f>AO682*Constantes!$F$29</f>
        <v>0</v>
      </c>
      <c r="AQ682" s="79">
        <f t="shared" si="98"/>
        <v>0</v>
      </c>
      <c r="AR682" s="16"/>
      <c r="AS682" s="78">
        <v>676</v>
      </c>
      <c r="AT682" s="79">
        <f>0.0526*Observaciones!$F681^2.218</f>
        <v>0.24472045674166781</v>
      </c>
      <c r="AU682" s="79">
        <f>IF(Observaciones!$F681&gt;0.05*$AY$7,((Observaciones!$F681-0.05*$AY$7)^2)/(Observaciones!$F681+0.95*$AY$7),0)</f>
        <v>2.0605192437462322E-3</v>
      </c>
      <c r="AV682" s="79">
        <f>0.0526*AU682*Observaciones!$F681^1.218</f>
        <v>2.5212560522728692E-4</v>
      </c>
      <c r="AW682" s="30"/>
      <c r="AX682" s="30"/>
      <c r="AY682" s="110"/>
      <c r="AZ682" s="41"/>
    </row>
    <row r="683" spans="2:52" s="3" customFormat="1" x14ac:dyDescent="0.3">
      <c r="B683" s="40"/>
      <c r="C683" s="78">
        <v>677</v>
      </c>
      <c r="D683" s="136">
        <f>ETo!$I682*((1-Constantes!$D$19)*ETo!$K682+ETo!$L682)</f>
        <v>4.2422138919803736</v>
      </c>
      <c r="E683" s="79">
        <f>MIN(D683*Constantes!$D$17,0.8*(H682+Observaciones!$F682-F683-G683-Constantes!$D$14))</f>
        <v>2.1255129315676373</v>
      </c>
      <c r="F683" s="79">
        <f>IF(Observaciones!$F682&gt;0.05*Constantes!$D$18,((Observaciones!$F682-0.05*Constantes!$D$18)^2)/(Observaciones!$F682+0.95*Constantes!$D$18),0)</f>
        <v>0</v>
      </c>
      <c r="G683" s="79">
        <f>MAX(0,H682+Observaciones!$F682-F683-Constantes!$D$13)</f>
        <v>0</v>
      </c>
      <c r="H683" s="79">
        <f>H682+Observaciones!$F682-F683-E683-G683-I682</f>
        <v>12.509723831253805</v>
      </c>
      <c r="I683" s="79">
        <f>MAX(0,(H683-Constantes!$D$14)*(1-EXP(-Constantes!$D$22)))</f>
        <v>0.1706495847651919</v>
      </c>
      <c r="J683" s="79">
        <f t="shared" si="90"/>
        <v>55.617341781855814</v>
      </c>
      <c r="K683" s="79">
        <f>MAX(0,(J683-Constantes!$D$13)*(1-EXP(-Constantes!$D$23)))</f>
        <v>0.11939505470258045</v>
      </c>
      <c r="L683" s="79">
        <f t="shared" si="91"/>
        <v>0.29004463946777237</v>
      </c>
      <c r="M683" s="79">
        <f>0.0526*F683*Observaciones!$F682^1.218</f>
        <v>0</v>
      </c>
      <c r="N683" s="79">
        <f>M683*Constantes!$D$29</f>
        <v>0</v>
      </c>
      <c r="O683" s="79">
        <f t="shared" si="92"/>
        <v>0</v>
      </c>
      <c r="P683" s="16"/>
      <c r="Q683" s="78">
        <v>677</v>
      </c>
      <c r="R683" s="136">
        <f>ETo!$I682*((1-Constantes!$E$19)*ETo!$K682+ETo!$L682)</f>
        <v>4.6353782197135658</v>
      </c>
      <c r="S683" s="79">
        <f>MIN(R683*Constantes!$E$17,0.8*(V682+Observaciones!$F682-T683-U683-Constantes!$D$14))</f>
        <v>0.40137172084146899</v>
      </c>
      <c r="T683" s="79">
        <f>IF(Observaciones!$F682&gt;0.05*Constantes!$E$18,((Observaciones!$F682-0.05*Constantes!$E$18)^2)/(Observaciones!$F682+0.95*Constantes!$E$18),0)</f>
        <v>0</v>
      </c>
      <c r="U683" s="79">
        <f>MAX(0,V682+Observaciones!$F682-T683-Constantes!$D$13)</f>
        <v>0</v>
      </c>
      <c r="V683" s="79">
        <f>V682+Observaciones!$F682-T683-S683-U683-W682</f>
        <v>7.583252687363351</v>
      </c>
      <c r="W683" s="79">
        <f>MAX(0,(V683-Constantes!$D$14)*(1-EXP(-Constantes!$D$22)))</f>
        <v>2.8358921584678521E-3</v>
      </c>
      <c r="X683" s="79">
        <f t="shared" si="93"/>
        <v>56.6873718324495</v>
      </c>
      <c r="Y683" s="79">
        <f>MAX(0,(X683-Constantes!$D$13)*(1-EXP(-Constantes!$D$23)))</f>
        <v>0.12993831565238192</v>
      </c>
      <c r="Z683" s="79">
        <f t="shared" si="94"/>
        <v>0.13277420781084978</v>
      </c>
      <c r="AA683" s="79">
        <f>0.0526*T683*Observaciones!$F682^1.218</f>
        <v>0</v>
      </c>
      <c r="AB683" s="79">
        <f>AA683*Constantes!$E$29</f>
        <v>0</v>
      </c>
      <c r="AC683" s="79">
        <f t="shared" si="95"/>
        <v>0</v>
      </c>
      <c r="AD683" s="16"/>
      <c r="AE683" s="78">
        <v>677</v>
      </c>
      <c r="AF683" s="136">
        <f>ETo!$I682*((1-Constantes!$F$19)*ETo!$K682+ETo!$L682)</f>
        <v>4.5792118871802518</v>
      </c>
      <c r="AG683" s="79">
        <f>MIN(AF683*Constantes!$F$17,0.8*(AJ682+Observaciones!$F682-AH683-AI683-Constantes!$D$14))</f>
        <v>2.4607219482457521</v>
      </c>
      <c r="AH683" s="79">
        <f>IF(Observaciones!$F682&gt;0.05*Constantes!$F$18,((Observaciones!$F682-0.05*Constantes!$F$18)^2)/(Observaciones!$F682+0.95*Constantes!$F$18),0)</f>
        <v>0</v>
      </c>
      <c r="AI683" s="79">
        <f>MAX(0,AJ682+Observaciones!$F682-AH683-Constantes!$D$13)</f>
        <v>0</v>
      </c>
      <c r="AJ683" s="79">
        <f>AJ682+Observaciones!$F682-AH683-AG683-AI683-AK682</f>
        <v>8.1395725265522998</v>
      </c>
      <c r="AK683" s="79">
        <f>MAX(0,(AJ683-Constantes!$D$14)*(1-EXP(-Constantes!$D$22)))</f>
        <v>2.1786188173182994E-2</v>
      </c>
      <c r="AL683" s="79">
        <f t="shared" si="96"/>
        <v>56.871393383974947</v>
      </c>
      <c r="AM683" s="79">
        <f>MAX(0,(AL683-Constantes!$D$13)*(1-EXP(-Constantes!$D$23)))</f>
        <v>0.1317515238300809</v>
      </c>
      <c r="AN683" s="79">
        <f t="shared" si="97"/>
        <v>0.15353771200326388</v>
      </c>
      <c r="AO683" s="79">
        <f>0.0526*AH683*Observaciones!$F682^1.218</f>
        <v>0</v>
      </c>
      <c r="AP683" s="79">
        <f>AO683*Constantes!$F$29</f>
        <v>0</v>
      </c>
      <c r="AQ683" s="79">
        <f t="shared" si="98"/>
        <v>0</v>
      </c>
      <c r="AR683" s="16"/>
      <c r="AS683" s="78">
        <v>677</v>
      </c>
      <c r="AT683" s="79">
        <f>0.0526*Observaciones!$F682^2.218</f>
        <v>0</v>
      </c>
      <c r="AU683" s="79">
        <f>IF(Observaciones!$F682&gt;0.05*$AY$7,((Observaciones!$F682-0.05*$AY$7)^2)/(Observaciones!$F682+0.95*$AY$7),0)</f>
        <v>0</v>
      </c>
      <c r="AV683" s="79">
        <f>0.0526*AU683*Observaciones!$F682^1.218</f>
        <v>0</v>
      </c>
      <c r="AW683" s="30"/>
      <c r="AX683" s="30"/>
      <c r="AY683" s="110"/>
      <c r="AZ683" s="41"/>
    </row>
    <row r="684" spans="2:52" s="3" customFormat="1" x14ac:dyDescent="0.3">
      <c r="B684" s="40"/>
      <c r="C684" s="78">
        <v>678</v>
      </c>
      <c r="D684" s="136">
        <f>ETo!$I683*((1-Constantes!$D$19)*ETo!$K683+ETo!$L683)</f>
        <v>4.2880473944162336</v>
      </c>
      <c r="E684" s="79">
        <f>MIN(D684*Constantes!$D$17,0.8*(H683+Observaciones!$F683-F684-G684-Constantes!$D$14))</f>
        <v>2.1484772857013654</v>
      </c>
      <c r="F684" s="79">
        <f>IF(Observaciones!$F683&gt;0.05*Constantes!$D$18,((Observaciones!$F683-0.05*Constantes!$D$18)^2)/(Observaciones!$F683+0.95*Constantes!$D$18),0)</f>
        <v>0</v>
      </c>
      <c r="G684" s="79">
        <f>MAX(0,H683+Observaciones!$F683-F684-Constantes!$D$13)</f>
        <v>0</v>
      </c>
      <c r="H684" s="79">
        <f>H683+Observaciones!$F683-F684-E684-G684-I683</f>
        <v>10.590596960787247</v>
      </c>
      <c r="I684" s="79">
        <f>MAX(0,(H684-Constantes!$D$14)*(1-EXP(-Constantes!$D$22)))</f>
        <v>0.10527707829812864</v>
      </c>
      <c r="J684" s="79">
        <f t="shared" si="90"/>
        <v>55.497946727153234</v>
      </c>
      <c r="K684" s="79">
        <f>MAX(0,(J684-Constantes!$D$13)*(1-EXP(-Constantes!$D$23)))</f>
        <v>0.11821862679090948</v>
      </c>
      <c r="L684" s="79">
        <f t="shared" si="91"/>
        <v>0.22349570508903813</v>
      </c>
      <c r="M684" s="79">
        <f>0.0526*F684*Observaciones!$F683^1.218</f>
        <v>0</v>
      </c>
      <c r="N684" s="79">
        <f>M684*Constantes!$D$29</f>
        <v>0</v>
      </c>
      <c r="O684" s="79">
        <f t="shared" si="92"/>
        <v>0</v>
      </c>
      <c r="P684" s="16"/>
      <c r="Q684" s="78">
        <v>678</v>
      </c>
      <c r="R684" s="136">
        <f>ETo!$I683*((1-Constantes!$E$19)*ETo!$K683+ETo!$L683)</f>
        <v>4.684756029467402</v>
      </c>
      <c r="S684" s="79">
        <f>MIN(R684*Constantes!$E$17,0.8*(V683+Observaciones!$F683-T684-U684-Constantes!$D$14))</f>
        <v>0.38660214989068109</v>
      </c>
      <c r="T684" s="79">
        <f>IF(Observaciones!$F683&gt;0.05*Constantes!$E$18,((Observaciones!$F683-0.05*Constantes!$E$18)^2)/(Observaciones!$F683+0.95*Constantes!$E$18),0)</f>
        <v>0</v>
      </c>
      <c r="U684" s="79">
        <f>MAX(0,V683+Observaciones!$F683-T684-Constantes!$D$13)</f>
        <v>0</v>
      </c>
      <c r="V684" s="79">
        <f>V683+Observaciones!$F683-T684-S684-U684-W683</f>
        <v>7.5938146453142021</v>
      </c>
      <c r="W684" s="79">
        <f>MAX(0,(V684-Constantes!$D$14)*(1-EXP(-Constantes!$D$22)))</f>
        <v>3.1956712200152566E-3</v>
      </c>
      <c r="X684" s="79">
        <f t="shared" si="93"/>
        <v>56.557433516797119</v>
      </c>
      <c r="Y684" s="79">
        <f>MAX(0,(X684-Constantes!$D$13)*(1-EXP(-Constantes!$D$23)))</f>
        <v>0.12865800247936343</v>
      </c>
      <c r="Z684" s="79">
        <f t="shared" si="94"/>
        <v>0.1318536736993787</v>
      </c>
      <c r="AA684" s="79">
        <f>0.0526*T684*Observaciones!$F683^1.218</f>
        <v>0</v>
      </c>
      <c r="AB684" s="79">
        <f>AA684*Constantes!$E$29</f>
        <v>0</v>
      </c>
      <c r="AC684" s="79">
        <f t="shared" si="95"/>
        <v>0</v>
      </c>
      <c r="AD684" s="16"/>
      <c r="AE684" s="78">
        <v>678</v>
      </c>
      <c r="AF684" s="136">
        <f>ETo!$I683*((1-Constantes!$F$19)*ETo!$K683+ETo!$L683)</f>
        <v>4.6280833673172346</v>
      </c>
      <c r="AG684" s="79">
        <f>MIN(AF684*Constantes!$F$17,0.8*(AJ683+Observaciones!$F683-AH684-AI684-Constantes!$D$14))</f>
        <v>0.83165802124184018</v>
      </c>
      <c r="AH684" s="79">
        <f>IF(Observaciones!$F683&gt;0.05*Constantes!$F$18,((Observaciones!$F683-0.05*Constantes!$F$18)^2)/(Observaciones!$F683+0.95*Constantes!$F$18),0)</f>
        <v>0</v>
      </c>
      <c r="AI684" s="79">
        <f>MAX(0,AJ683+Observaciones!$F683-AH684-Constantes!$D$13)</f>
        <v>0</v>
      </c>
      <c r="AJ684" s="79">
        <f>AJ683+Observaciones!$F683-AH684-AG684-AI684-AK683</f>
        <v>7.6861283171372765</v>
      </c>
      <c r="AK684" s="79">
        <f>MAX(0,(AJ684-Constantes!$D$14)*(1-EXP(-Constantes!$D$22)))</f>
        <v>6.3402137727362109E-3</v>
      </c>
      <c r="AL684" s="79">
        <f t="shared" si="96"/>
        <v>56.739641860144864</v>
      </c>
      <c r="AM684" s="79">
        <f>MAX(0,(AL684-Constantes!$D$13)*(1-EXP(-Constantes!$D$23)))</f>
        <v>0.13045334468501499</v>
      </c>
      <c r="AN684" s="79">
        <f t="shared" si="97"/>
        <v>0.13679355845775121</v>
      </c>
      <c r="AO684" s="79">
        <f>0.0526*AH684*Observaciones!$F683^1.218</f>
        <v>0</v>
      </c>
      <c r="AP684" s="79">
        <f>AO684*Constantes!$F$29</f>
        <v>0</v>
      </c>
      <c r="AQ684" s="79">
        <f t="shared" si="98"/>
        <v>0</v>
      </c>
      <c r="AR684" s="16"/>
      <c r="AS684" s="78">
        <v>678</v>
      </c>
      <c r="AT684" s="79">
        <f>0.0526*Observaciones!$F683^2.218</f>
        <v>6.8921513346888582E-3</v>
      </c>
      <c r="AU684" s="79">
        <f>IF(Observaciones!$F683&gt;0.05*$AY$7,((Observaciones!$F683-0.05*$AY$7)^2)/(Observaciones!$F683+0.95*$AY$7),0)</f>
        <v>0</v>
      </c>
      <c r="AV684" s="79">
        <f>0.0526*AU684*Observaciones!$F683^1.218</f>
        <v>0</v>
      </c>
      <c r="AW684" s="30"/>
      <c r="AX684" s="30"/>
      <c r="AY684" s="110"/>
      <c r="AZ684" s="41"/>
    </row>
    <row r="685" spans="2:52" s="3" customFormat="1" x14ac:dyDescent="0.3">
      <c r="B685" s="40"/>
      <c r="C685" s="78">
        <v>679</v>
      </c>
      <c r="D685" s="136">
        <f>ETo!$I684*((1-Constantes!$D$19)*ETo!$K684+ETo!$L684)</f>
        <v>4.2293677234167655</v>
      </c>
      <c r="E685" s="79">
        <f>MIN(D685*Constantes!$D$17,0.8*(H684+Observaciones!$F684-F685-G685-Constantes!$D$14))</f>
        <v>2.1190765051878491</v>
      </c>
      <c r="F685" s="79">
        <f>IF(Observaciones!$F684&gt;0.05*Constantes!$D$18,((Observaciones!$F684-0.05*Constantes!$D$18)^2)/(Observaciones!$F684+0.95*Constantes!$D$18),0)</f>
        <v>0</v>
      </c>
      <c r="G685" s="79">
        <f>MAX(0,H684+Observaciones!$F684-F685-Constantes!$D$13)</f>
        <v>0</v>
      </c>
      <c r="H685" s="79">
        <f>H684+Observaciones!$F684-F685-E685-G685-I684</f>
        <v>8.3662433773012701</v>
      </c>
      <c r="I685" s="79">
        <f>MAX(0,(H685-Constantes!$D$14)*(1-EXP(-Constantes!$D$22)))</f>
        <v>2.9507429475421332E-2</v>
      </c>
      <c r="J685" s="79">
        <f t="shared" si="90"/>
        <v>55.379728100362328</v>
      </c>
      <c r="K685" s="79">
        <f>MAX(0,(J685-Constantes!$D$13)*(1-EXP(-Constantes!$D$23)))</f>
        <v>0.11705379050365552</v>
      </c>
      <c r="L685" s="79">
        <f t="shared" si="91"/>
        <v>0.14656121997907687</v>
      </c>
      <c r="M685" s="79">
        <f>0.0526*F685*Observaciones!$F684^1.218</f>
        <v>0</v>
      </c>
      <c r="N685" s="79">
        <f>M685*Constantes!$D$29</f>
        <v>0</v>
      </c>
      <c r="O685" s="79">
        <f t="shared" si="92"/>
        <v>0</v>
      </c>
      <c r="P685" s="16"/>
      <c r="Q685" s="78">
        <v>679</v>
      </c>
      <c r="R685" s="136">
        <f>ETo!$I684*((1-Constantes!$E$19)*ETo!$K684+ETo!$L684)</f>
        <v>4.621472500436985</v>
      </c>
      <c r="S685" s="79">
        <f>MIN(R685*Constantes!$E$17,0.8*(V684+Observaciones!$F684-T685-U685-Constantes!$D$14))</f>
        <v>7.5051716251361714E-2</v>
      </c>
      <c r="T685" s="79">
        <f>IF(Observaciones!$F684&gt;0.05*Constantes!$E$18,((Observaciones!$F684-0.05*Constantes!$E$18)^2)/(Observaciones!$F684+0.95*Constantes!$E$18),0)</f>
        <v>0</v>
      </c>
      <c r="U685" s="79">
        <f>MAX(0,V684+Observaciones!$F684-T685-Constantes!$D$13)</f>
        <v>0</v>
      </c>
      <c r="V685" s="79">
        <f>V684+Observaciones!$F684-T685-S685-U685-W684</f>
        <v>7.5155672578428252</v>
      </c>
      <c r="W685" s="79">
        <f>MAX(0,(V685-Constantes!$D$14)*(1-EXP(-Constantes!$D$22)))</f>
        <v>5.3027795070011521E-4</v>
      </c>
      <c r="X685" s="79">
        <f t="shared" si="93"/>
        <v>56.428775514317756</v>
      </c>
      <c r="Y685" s="79">
        <f>MAX(0,(X685-Constantes!$D$13)*(1-EXP(-Constantes!$D$23)))</f>
        <v>0.12739030453698555</v>
      </c>
      <c r="Z685" s="79">
        <f t="shared" si="94"/>
        <v>0.12792058248768567</v>
      </c>
      <c r="AA685" s="79">
        <f>0.0526*T685*Observaciones!$F684^1.218</f>
        <v>0</v>
      </c>
      <c r="AB685" s="79">
        <f>AA685*Constantes!$E$29</f>
        <v>0</v>
      </c>
      <c r="AC685" s="79">
        <f t="shared" si="95"/>
        <v>0</v>
      </c>
      <c r="AD685" s="16"/>
      <c r="AE685" s="78">
        <v>679</v>
      </c>
      <c r="AF685" s="136">
        <f>ETo!$I684*((1-Constantes!$F$19)*ETo!$K684+ETo!$L684)</f>
        <v>4.5654575322912399</v>
      </c>
      <c r="AG685" s="79">
        <f>MIN(AF685*Constantes!$F$17,0.8*(AJ684+Observaciones!$F684-AH685-AI685-Constantes!$D$14))</f>
        <v>0.14890265370982123</v>
      </c>
      <c r="AH685" s="79">
        <f>IF(Observaciones!$F684&gt;0.05*Constantes!$F$18,((Observaciones!$F684-0.05*Constantes!$F$18)^2)/(Observaciones!$F684+0.95*Constantes!$F$18),0)</f>
        <v>0</v>
      </c>
      <c r="AI685" s="79">
        <f>MAX(0,AJ684+Observaciones!$F684-AH685-Constantes!$D$13)</f>
        <v>0</v>
      </c>
      <c r="AJ685" s="79">
        <f>AJ684+Observaciones!$F684-AH685-AG685-AI685-AK684</f>
        <v>7.5308854496547193</v>
      </c>
      <c r="AK685" s="79">
        <f>MAX(0,(AJ685-Constantes!$D$14)*(1-EXP(-Constantes!$D$22)))</f>
        <v>1.0520717980465988E-3</v>
      </c>
      <c r="AL685" s="79">
        <f t="shared" si="96"/>
        <v>56.609188515459849</v>
      </c>
      <c r="AM685" s="79">
        <f>MAX(0,(AL685-Constantes!$D$13)*(1-EXP(-Constantes!$D$23)))</f>
        <v>0.12916795680826759</v>
      </c>
      <c r="AN685" s="79">
        <f t="shared" si="97"/>
        <v>0.13022002860631418</v>
      </c>
      <c r="AO685" s="79">
        <f>0.0526*AH685*Observaciones!$F684^1.218</f>
        <v>0</v>
      </c>
      <c r="AP685" s="79">
        <f>AO685*Constantes!$F$29</f>
        <v>0</v>
      </c>
      <c r="AQ685" s="79">
        <f t="shared" si="98"/>
        <v>0</v>
      </c>
      <c r="AR685" s="16"/>
      <c r="AS685" s="78">
        <v>679</v>
      </c>
      <c r="AT685" s="79">
        <f>0.0526*Observaciones!$F684^2.218</f>
        <v>0</v>
      </c>
      <c r="AU685" s="79">
        <f>IF(Observaciones!$F684&gt;0.05*$AY$7,((Observaciones!$F684-0.05*$AY$7)^2)/(Observaciones!$F684+0.95*$AY$7),0)</f>
        <v>0</v>
      </c>
      <c r="AV685" s="79">
        <f>0.0526*AU685*Observaciones!$F684^1.218</f>
        <v>0</v>
      </c>
      <c r="AW685" s="30"/>
      <c r="AX685" s="30"/>
      <c r="AY685" s="110"/>
      <c r="AZ685" s="41"/>
    </row>
    <row r="686" spans="2:52" s="3" customFormat="1" x14ac:dyDescent="0.3">
      <c r="B686" s="40"/>
      <c r="C686" s="78">
        <v>680</v>
      </c>
      <c r="D686" s="136">
        <f>ETo!$I685*((1-Constantes!$D$19)*ETo!$K685+ETo!$L685)</f>
        <v>4.0966503124338809</v>
      </c>
      <c r="E686" s="79">
        <f>MIN(D686*Constantes!$D$17,0.8*(H685+Observaciones!$F685-F686-G686-Constantes!$D$14))</f>
        <v>0.69299470184101608</v>
      </c>
      <c r="F686" s="79">
        <f>IF(Observaciones!$F685&gt;0.05*Constantes!$D$18,((Observaciones!$F685-0.05*Constantes!$D$18)^2)/(Observaciones!$F685+0.95*Constantes!$D$18),0)</f>
        <v>0</v>
      </c>
      <c r="G686" s="79">
        <f>MAX(0,H685+Observaciones!$F685-F686-Constantes!$D$13)</f>
        <v>0</v>
      </c>
      <c r="H686" s="79">
        <f>H685+Observaciones!$F685-F686-E686-G686-I685</f>
        <v>7.6437412459848328</v>
      </c>
      <c r="I686" s="79">
        <f>MAX(0,(H686-Constantes!$D$14)*(1-EXP(-Constantes!$D$22)))</f>
        <v>4.8963545231602039E-3</v>
      </c>
      <c r="J686" s="79">
        <f t="shared" si="90"/>
        <v>55.262674309858674</v>
      </c>
      <c r="K686" s="79">
        <f>MAX(0,(J686-Constantes!$D$13)*(1-EXP(-Constantes!$D$23)))</f>
        <v>0.11590043162578226</v>
      </c>
      <c r="L686" s="79">
        <f t="shared" si="91"/>
        <v>0.12079678614894246</v>
      </c>
      <c r="M686" s="79">
        <f>0.0526*F686*Observaciones!$F685^1.218</f>
        <v>0</v>
      </c>
      <c r="N686" s="79">
        <f>M686*Constantes!$D$29</f>
        <v>0</v>
      </c>
      <c r="O686" s="79">
        <f t="shared" si="92"/>
        <v>0</v>
      </c>
      <c r="P686" s="16"/>
      <c r="Q686" s="78">
        <v>680</v>
      </c>
      <c r="R686" s="136">
        <f>ETo!$I685*((1-Constantes!$E$19)*ETo!$K685+ETo!$L685)</f>
        <v>4.4780324552981341</v>
      </c>
      <c r="S686" s="79">
        <f>MIN(R686*Constantes!$E$17,0.8*(V685+Observaciones!$F685-T686-U686-Constantes!$D$14))</f>
        <v>1.2453806274260161E-2</v>
      </c>
      <c r="T686" s="79">
        <f>IF(Observaciones!$F685&gt;0.05*Constantes!$E$18,((Observaciones!$F685-0.05*Constantes!$E$18)^2)/(Observaciones!$F685+0.95*Constantes!$E$18),0)</f>
        <v>0</v>
      </c>
      <c r="U686" s="79">
        <f>MAX(0,V685+Observaciones!$F685-T686-Constantes!$D$13)</f>
        <v>0</v>
      </c>
      <c r="V686" s="79">
        <f>V685+Observaciones!$F685-T686-S686-U686-W685</f>
        <v>7.5025831736178645</v>
      </c>
      <c r="W686" s="79">
        <f>MAX(0,(V686-Constantes!$D$14)*(1-EXP(-Constantes!$D$22)))</f>
        <v>8.7992376448953994E-5</v>
      </c>
      <c r="X686" s="79">
        <f t="shared" si="93"/>
        <v>56.301385209780769</v>
      </c>
      <c r="Y686" s="79">
        <f>MAX(0,(X686-Constantes!$D$13)*(1-EXP(-Constantes!$D$23)))</f>
        <v>0.12613509752437602</v>
      </c>
      <c r="Z686" s="79">
        <f t="shared" si="94"/>
        <v>0.12622308990082498</v>
      </c>
      <c r="AA686" s="79">
        <f>0.0526*T686*Observaciones!$F685^1.218</f>
        <v>0</v>
      </c>
      <c r="AB686" s="79">
        <f>AA686*Constantes!$E$29</f>
        <v>0</v>
      </c>
      <c r="AC686" s="79">
        <f t="shared" si="95"/>
        <v>0</v>
      </c>
      <c r="AD686" s="16"/>
      <c r="AE686" s="78">
        <v>680</v>
      </c>
      <c r="AF686" s="136">
        <f>ETo!$I685*((1-Constantes!$F$19)*ETo!$K685+ETo!$L685)</f>
        <v>4.4235492920318116</v>
      </c>
      <c r="AG686" s="79">
        <f>MIN(AF686*Constantes!$F$17,0.8*(AJ685+Observaciones!$F685-AH686-AI686-Constantes!$D$14))</f>
        <v>2.4708359723775431E-2</v>
      </c>
      <c r="AH686" s="79">
        <f>IF(Observaciones!$F685&gt;0.05*Constantes!$F$18,((Observaciones!$F685-0.05*Constantes!$F$18)^2)/(Observaciones!$F685+0.95*Constantes!$F$18),0)</f>
        <v>0</v>
      </c>
      <c r="AI686" s="79">
        <f>MAX(0,AJ685+Observaciones!$F685-AH686-Constantes!$D$13)</f>
        <v>0</v>
      </c>
      <c r="AJ686" s="79">
        <f>AJ685+Observaciones!$F685-AH686-AG686-AI686-AK685</f>
        <v>7.5051250181328975</v>
      </c>
      <c r="AK686" s="79">
        <f>MAX(0,(AJ686-Constantes!$D$14)*(1-EXP(-Constantes!$D$22)))</f>
        <v>1.7457693193322074E-4</v>
      </c>
      <c r="AL686" s="79">
        <f t="shared" si="96"/>
        <v>56.480020558651582</v>
      </c>
      <c r="AM686" s="79">
        <f>MAX(0,(AL686-Constantes!$D$13)*(1-EXP(-Constantes!$D$23)))</f>
        <v>0.12789523416442536</v>
      </c>
      <c r="AN686" s="79">
        <f t="shared" si="97"/>
        <v>0.12806981109635857</v>
      </c>
      <c r="AO686" s="79">
        <f>0.0526*AH686*Observaciones!$F685^1.218</f>
        <v>0</v>
      </c>
      <c r="AP686" s="79">
        <f>AO686*Constantes!$F$29</f>
        <v>0</v>
      </c>
      <c r="AQ686" s="79">
        <f t="shared" si="98"/>
        <v>0</v>
      </c>
      <c r="AR686" s="16"/>
      <c r="AS686" s="78">
        <v>680</v>
      </c>
      <c r="AT686" s="79">
        <f>0.0526*Observaciones!$F685^2.218</f>
        <v>0</v>
      </c>
      <c r="AU686" s="79">
        <f>IF(Observaciones!$F685&gt;0.05*$AY$7,((Observaciones!$F685-0.05*$AY$7)^2)/(Observaciones!$F685+0.95*$AY$7),0)</f>
        <v>0</v>
      </c>
      <c r="AV686" s="79">
        <f>0.0526*AU686*Observaciones!$F685^1.218</f>
        <v>0</v>
      </c>
      <c r="AW686" s="30"/>
      <c r="AX686" s="30"/>
      <c r="AY686" s="110"/>
      <c r="AZ686" s="41"/>
    </row>
    <row r="687" spans="2:52" s="3" customFormat="1" x14ac:dyDescent="0.3">
      <c r="B687" s="40"/>
      <c r="C687" s="78">
        <v>681</v>
      </c>
      <c r="D687" s="136">
        <f>ETo!$I686*((1-Constantes!$D$19)*ETo!$K686+ETo!$L686)</f>
        <v>4.2158988213957445</v>
      </c>
      <c r="E687" s="79">
        <f>MIN(D687*Constantes!$D$17,0.8*(H686+Observaciones!$F686-F687-G687-Constantes!$D$14))</f>
        <v>0.11499299678786629</v>
      </c>
      <c r="F687" s="79">
        <f>IF(Observaciones!$F686&gt;0.05*Constantes!$D$18,((Observaciones!$F686-0.05*Constantes!$D$18)^2)/(Observaciones!$F686+0.95*Constantes!$D$18),0)</f>
        <v>0</v>
      </c>
      <c r="G687" s="79">
        <f>MAX(0,H686+Observaciones!$F686-F687-Constantes!$D$13)</f>
        <v>0</v>
      </c>
      <c r="H687" s="79">
        <f>H686+Observaciones!$F686-F687-E687-G687-I686</f>
        <v>7.5238518946738058</v>
      </c>
      <c r="I687" s="79">
        <f>MAX(0,(H687-Constantes!$D$14)*(1-EXP(-Constantes!$D$22)))</f>
        <v>8.1248309468774703E-4</v>
      </c>
      <c r="J687" s="79">
        <f t="shared" si="90"/>
        <v>55.146773878232892</v>
      </c>
      <c r="K687" s="79">
        <f>MAX(0,(J687-Constantes!$D$13)*(1-EXP(-Constantes!$D$23)))</f>
        <v>0.11475843706764134</v>
      </c>
      <c r="L687" s="79">
        <f t="shared" si="91"/>
        <v>0.11557092016232909</v>
      </c>
      <c r="M687" s="79">
        <f>0.0526*F687*Observaciones!$F686^1.218</f>
        <v>0</v>
      </c>
      <c r="N687" s="79">
        <f>M687*Constantes!$D$29</f>
        <v>0</v>
      </c>
      <c r="O687" s="79">
        <f t="shared" si="92"/>
        <v>0</v>
      </c>
      <c r="P687" s="16"/>
      <c r="Q687" s="78">
        <v>681</v>
      </c>
      <c r="R687" s="136">
        <f>ETo!$I686*((1-Constantes!$E$19)*ETo!$K686+ETo!$L686)</f>
        <v>4.6068939770517314</v>
      </c>
      <c r="S687" s="79">
        <f>MIN(R687*Constantes!$E$17,0.8*(V686+Observaciones!$F686-T687-U687-Constantes!$D$14))</f>
        <v>2.0665388942916253E-3</v>
      </c>
      <c r="T687" s="79">
        <f>IF(Observaciones!$F686&gt;0.05*Constantes!$E$18,((Observaciones!$F686-0.05*Constantes!$E$18)^2)/(Observaciones!$F686+0.95*Constantes!$E$18),0)</f>
        <v>0</v>
      </c>
      <c r="U687" s="79">
        <f>MAX(0,V686+Observaciones!$F686-T687-Constantes!$D$13)</f>
        <v>0</v>
      </c>
      <c r="V687" s="79">
        <f>V686+Observaciones!$F686-T687-S687-U687-W686</f>
        <v>7.5004286423471234</v>
      </c>
      <c r="W687" s="79">
        <f>MAX(0,(V687-Constantes!$D$14)*(1-EXP(-Constantes!$D$22)))</f>
        <v>1.4601131921292449E-5</v>
      </c>
      <c r="X687" s="79">
        <f t="shared" si="93"/>
        <v>56.175250112256393</v>
      </c>
      <c r="Y687" s="79">
        <f>MAX(0,(X687-Constantes!$D$13)*(1-EXP(-Constantes!$D$23)))</f>
        <v>0.12489225836542876</v>
      </c>
      <c r="Z687" s="79">
        <f t="shared" si="94"/>
        <v>0.12490685949735006</v>
      </c>
      <c r="AA687" s="79">
        <f>0.0526*T687*Observaciones!$F686^1.218</f>
        <v>0</v>
      </c>
      <c r="AB687" s="79">
        <f>AA687*Constantes!$E$29</f>
        <v>0</v>
      </c>
      <c r="AC687" s="79">
        <f t="shared" si="95"/>
        <v>0</v>
      </c>
      <c r="AD687" s="16"/>
      <c r="AE687" s="78">
        <v>681</v>
      </c>
      <c r="AF687" s="136">
        <f>ETo!$I686*((1-Constantes!$F$19)*ETo!$K686+ETo!$L686)</f>
        <v>4.551037526243733</v>
      </c>
      <c r="AG687" s="79">
        <f>MIN(AF687*Constantes!$F$17,0.8*(AJ686+Observaciones!$F686-AH687-AI687-Constantes!$D$14))</f>
        <v>4.1000145063179614E-3</v>
      </c>
      <c r="AH687" s="79">
        <f>IF(Observaciones!$F686&gt;0.05*Constantes!$F$18,((Observaciones!$F686-0.05*Constantes!$F$18)^2)/(Observaciones!$F686+0.95*Constantes!$F$18),0)</f>
        <v>0</v>
      </c>
      <c r="AI687" s="79">
        <f>MAX(0,AJ686+Observaciones!$F686-AH687-Constantes!$D$13)</f>
        <v>0</v>
      </c>
      <c r="AJ687" s="79">
        <f>AJ686+Observaciones!$F686-AH687-AG687-AI687-AK686</f>
        <v>7.5008504266946465</v>
      </c>
      <c r="AK687" s="79">
        <f>MAX(0,(AJ687-Constantes!$D$14)*(1-EXP(-Constantes!$D$22)))</f>
        <v>2.8968655199969903E-5</v>
      </c>
      <c r="AL687" s="79">
        <f t="shared" si="96"/>
        <v>56.352125324487155</v>
      </c>
      <c r="AM687" s="79">
        <f>MAX(0,(AL687-Constantes!$D$13)*(1-EXP(-Constantes!$D$23)))</f>
        <v>0.1266350519599318</v>
      </c>
      <c r="AN687" s="79">
        <f t="shared" si="97"/>
        <v>0.12666402061513177</v>
      </c>
      <c r="AO687" s="79">
        <f>0.0526*AH687*Observaciones!$F686^1.218</f>
        <v>0</v>
      </c>
      <c r="AP687" s="79">
        <f>AO687*Constantes!$F$29</f>
        <v>0</v>
      </c>
      <c r="AQ687" s="79">
        <f t="shared" si="98"/>
        <v>0</v>
      </c>
      <c r="AR687" s="16"/>
      <c r="AS687" s="78">
        <v>681</v>
      </c>
      <c r="AT687" s="79">
        <f>0.0526*Observaciones!$F686^2.218</f>
        <v>0</v>
      </c>
      <c r="AU687" s="79">
        <f>IF(Observaciones!$F686&gt;0.05*$AY$7,((Observaciones!$F686-0.05*$AY$7)^2)/(Observaciones!$F686+0.95*$AY$7),0)</f>
        <v>0</v>
      </c>
      <c r="AV687" s="79">
        <f>0.0526*AU687*Observaciones!$F686^1.218</f>
        <v>0</v>
      </c>
      <c r="AW687" s="30"/>
      <c r="AX687" s="30"/>
      <c r="AY687" s="110"/>
      <c r="AZ687" s="41"/>
    </row>
    <row r="688" spans="2:52" s="3" customFormat="1" x14ac:dyDescent="0.3">
      <c r="B688" s="40"/>
      <c r="C688" s="78">
        <v>682</v>
      </c>
      <c r="D688" s="136">
        <f>ETo!$I687*((1-Constantes!$D$19)*ETo!$K687+ETo!$L687)</f>
        <v>4.3439663567292035</v>
      </c>
      <c r="E688" s="79">
        <f>MIN(D688*Constantes!$D$17,0.8*(H687+Observaciones!$F687-F688-G688-Constantes!$D$14))</f>
        <v>1.9390815157390451</v>
      </c>
      <c r="F688" s="79">
        <f>IF(Observaciones!$F687&gt;0.05*Constantes!$D$18,((Observaciones!$F687-0.05*Constantes!$D$18)^2)/(Observaciones!$F687+0.95*Constantes!$D$18),0)</f>
        <v>0</v>
      </c>
      <c r="G688" s="79">
        <f>MAX(0,H687+Observaciones!$F687-F688-Constantes!$D$13)</f>
        <v>0</v>
      </c>
      <c r="H688" s="79">
        <f>H687+Observaciones!$F687-F688-E688-G688-I687</f>
        <v>7.9839578958400734</v>
      </c>
      <c r="I688" s="79">
        <f>MAX(0,(H688-Constantes!$D$14)*(1-EXP(-Constantes!$D$22)))</f>
        <v>1.6485382578120097E-2</v>
      </c>
      <c r="J688" s="79">
        <f t="shared" si="90"/>
        <v>55.03201544116525</v>
      </c>
      <c r="K688" s="79">
        <f>MAX(0,(J688-Constantes!$D$13)*(1-EXP(-Constantes!$D$23)))</f>
        <v>0.11362769485388367</v>
      </c>
      <c r="L688" s="79">
        <f t="shared" si="91"/>
        <v>0.13011307743200376</v>
      </c>
      <c r="M688" s="79">
        <f>0.0526*F688*Observaciones!$F687^1.218</f>
        <v>0</v>
      </c>
      <c r="N688" s="79">
        <f>M688*Constantes!$D$29</f>
        <v>0</v>
      </c>
      <c r="O688" s="79">
        <f t="shared" si="92"/>
        <v>0</v>
      </c>
      <c r="P688" s="16"/>
      <c r="Q688" s="78">
        <v>682</v>
      </c>
      <c r="R688" s="136">
        <f>ETo!$I687*((1-Constantes!$E$19)*ETo!$K687+ETo!$L687)</f>
        <v>4.744889080804418</v>
      </c>
      <c r="S688" s="79">
        <f>MIN(R688*Constantes!$E$17,0.8*(V687+Observaciones!$F687-T688-U688-Constantes!$D$14))</f>
        <v>1.9203429138776984</v>
      </c>
      <c r="T688" s="79">
        <f>IF(Observaciones!$F687&gt;0.05*Constantes!$E$18,((Observaciones!$F687-0.05*Constantes!$E$18)^2)/(Observaciones!$F687+0.95*Constantes!$E$18),0)</f>
        <v>0</v>
      </c>
      <c r="U688" s="79">
        <f>MAX(0,V687+Observaciones!$F687-T688-Constantes!$D$13)</f>
        <v>0</v>
      </c>
      <c r="V688" s="79">
        <f>V687+Observaciones!$F687-T688-S688-U688-W687</f>
        <v>7.9800711273375029</v>
      </c>
      <c r="W688" s="79">
        <f>MAX(0,(V688-Constantes!$D$14)*(1-EXP(-Constantes!$D$22)))</f>
        <v>1.6352984974303264E-2</v>
      </c>
      <c r="X688" s="79">
        <f t="shared" si="93"/>
        <v>56.050357853890965</v>
      </c>
      <c r="Y688" s="79">
        <f>MAX(0,(X688-Constantes!$D$13)*(1-EXP(-Constantes!$D$23)))</f>
        <v>0.12366166519673584</v>
      </c>
      <c r="Z688" s="79">
        <f t="shared" si="94"/>
        <v>0.14001465017103909</v>
      </c>
      <c r="AA688" s="79">
        <f>0.0526*T688*Observaciones!$F687^1.218</f>
        <v>0</v>
      </c>
      <c r="AB688" s="79">
        <f>AA688*Constantes!$E$29</f>
        <v>0</v>
      </c>
      <c r="AC688" s="79">
        <f t="shared" si="95"/>
        <v>0</v>
      </c>
      <c r="AD688" s="16"/>
      <c r="AE688" s="78">
        <v>682</v>
      </c>
      <c r="AF688" s="136">
        <f>ETo!$I687*((1-Constantes!$F$19)*ETo!$K687+ETo!$L687)</f>
        <v>4.6876144059365297</v>
      </c>
      <c r="AG688" s="79">
        <f>MIN(AF688*Constantes!$F$17,0.8*(AJ687+Observaciones!$F687-AH688-AI688-Constantes!$D$14))</f>
        <v>1.920680341355717</v>
      </c>
      <c r="AH688" s="79">
        <f>IF(Observaciones!$F687&gt;0.05*Constantes!$F$18,((Observaciones!$F687-0.05*Constantes!$F$18)^2)/(Observaciones!$F687+0.95*Constantes!$F$18),0)</f>
        <v>0</v>
      </c>
      <c r="AI688" s="79">
        <f>MAX(0,AJ687+Observaciones!$F687-AH688-Constantes!$D$13)</f>
        <v>0</v>
      </c>
      <c r="AJ688" s="79">
        <f>AJ687+Observaciones!$F687-AH688-AG688-AI688-AK687</f>
        <v>7.9801411166837291</v>
      </c>
      <c r="AK688" s="79">
        <f>MAX(0,(AJ688-Constantes!$D$14)*(1-EXP(-Constantes!$D$22)))</f>
        <v>1.6355369068371876E-2</v>
      </c>
      <c r="AL688" s="79">
        <f t="shared" si="96"/>
        <v>56.225490272527225</v>
      </c>
      <c r="AM688" s="79">
        <f>MAX(0,(AL688-Constantes!$D$13)*(1-EXP(-Constantes!$D$23)))</f>
        <v>0.12538728663085114</v>
      </c>
      <c r="AN688" s="79">
        <f t="shared" si="97"/>
        <v>0.14174265569922301</v>
      </c>
      <c r="AO688" s="79">
        <f>0.0526*AH688*Observaciones!$F687^1.218</f>
        <v>0</v>
      </c>
      <c r="AP688" s="79">
        <f>AO688*Constantes!$F$29</f>
        <v>0</v>
      </c>
      <c r="AQ688" s="79">
        <f t="shared" si="98"/>
        <v>0</v>
      </c>
      <c r="AR688" s="16"/>
      <c r="AS688" s="78">
        <v>682</v>
      </c>
      <c r="AT688" s="79">
        <f>0.0526*Observaciones!$F687^2.218</f>
        <v>0.36668595716871932</v>
      </c>
      <c r="AU688" s="79">
        <f>IF(Observaciones!$F687&gt;0.05*$AY$7,((Observaciones!$F687-0.05*$AY$7)^2)/(Observaciones!$F687+0.95*$AY$7),0)</f>
        <v>1.2646160328663239E-2</v>
      </c>
      <c r="AV688" s="79">
        <f>0.0526*AU688*Observaciones!$F687^1.218</f>
        <v>1.9321539185937356E-3</v>
      </c>
      <c r="AW688" s="30"/>
      <c r="AX688" s="30"/>
      <c r="AY688" s="110"/>
      <c r="AZ688" s="41"/>
    </row>
    <row r="689" spans="2:52" s="3" customFormat="1" x14ac:dyDescent="0.3">
      <c r="B689" s="40"/>
      <c r="C689" s="78">
        <v>683</v>
      </c>
      <c r="D689" s="136">
        <f>ETo!$I688*((1-Constantes!$D$19)*ETo!$K688+ETo!$L688)</f>
        <v>4.332542264085113</v>
      </c>
      <c r="E689" s="79">
        <f>MIN(D689*Constantes!$D$17,0.8*(H688+Observaciones!$F688-F689-G689-Constantes!$D$14))</f>
        <v>0.86716631667205923</v>
      </c>
      <c r="F689" s="79">
        <f>IF(Observaciones!$F688&gt;0.05*Constantes!$D$18,((Observaciones!$F688-0.05*Constantes!$D$18)^2)/(Observaciones!$F688+0.95*Constantes!$D$18),0)</f>
        <v>0</v>
      </c>
      <c r="G689" s="79">
        <f>MAX(0,H688+Observaciones!$F688-F689-Constantes!$D$13)</f>
        <v>0</v>
      </c>
      <c r="H689" s="79">
        <f>H688+Observaciones!$F688-F689-E689-G689-I688</f>
        <v>7.7003061965898949</v>
      </c>
      <c r="I689" s="79">
        <f>MAX(0,(H689-Constantes!$D$14)*(1-EXP(-Constantes!$D$22)))</f>
        <v>6.8231643949533943E-3</v>
      </c>
      <c r="J689" s="79">
        <f t="shared" si="90"/>
        <v>54.918387746311367</v>
      </c>
      <c r="K689" s="79">
        <f>MAX(0,(J689-Constantes!$D$13)*(1-EXP(-Constantes!$D$23)))</f>
        <v>0.11250809411248001</v>
      </c>
      <c r="L689" s="79">
        <f t="shared" si="91"/>
        <v>0.11933125850743341</v>
      </c>
      <c r="M689" s="79">
        <f>0.0526*F689*Observaciones!$F688^1.218</f>
        <v>0</v>
      </c>
      <c r="N689" s="79">
        <f>M689*Constantes!$D$29</f>
        <v>0</v>
      </c>
      <c r="O689" s="79">
        <f t="shared" si="92"/>
        <v>0</v>
      </c>
      <c r="P689" s="16"/>
      <c r="Q689" s="78">
        <v>683</v>
      </c>
      <c r="R689" s="136">
        <f>ETo!$I688*((1-Constantes!$E$19)*ETo!$K688+ETo!$L688)</f>
        <v>4.7325811503746671</v>
      </c>
      <c r="S689" s="79">
        <f>MIN(R689*Constantes!$E$17,0.8*(V688+Observaciones!$F688-T689-U689-Constantes!$D$14))</f>
        <v>0.86405690187000206</v>
      </c>
      <c r="T689" s="79">
        <f>IF(Observaciones!$F688&gt;0.05*Constantes!$E$18,((Observaciones!$F688-0.05*Constantes!$E$18)^2)/(Observaciones!$F688+0.95*Constantes!$E$18),0)</f>
        <v>0</v>
      </c>
      <c r="U689" s="79">
        <f>MAX(0,V688+Observaciones!$F688-T689-Constantes!$D$13)</f>
        <v>0</v>
      </c>
      <c r="V689" s="79">
        <f>V688+Observaciones!$F688-T689-S689-U689-W688</f>
        <v>7.6996612404931968</v>
      </c>
      <c r="W689" s="79">
        <f>MAX(0,(V689-Constantes!$D$14)*(1-EXP(-Constantes!$D$22)))</f>
        <v>6.8011948226175539E-3</v>
      </c>
      <c r="X689" s="79">
        <f t="shared" si="93"/>
        <v>55.92669618869423</v>
      </c>
      <c r="Y689" s="79">
        <f>MAX(0,(X689-Constantes!$D$13)*(1-EXP(-Constantes!$D$23)))</f>
        <v>0.12244319735563849</v>
      </c>
      <c r="Z689" s="79">
        <f t="shared" si="94"/>
        <v>0.12924439217825606</v>
      </c>
      <c r="AA689" s="79">
        <f>0.0526*T689*Observaciones!$F688^1.218</f>
        <v>0</v>
      </c>
      <c r="AB689" s="79">
        <f>AA689*Constantes!$E$29</f>
        <v>0</v>
      </c>
      <c r="AC689" s="79">
        <f t="shared" si="95"/>
        <v>0</v>
      </c>
      <c r="AD689" s="16"/>
      <c r="AE689" s="78">
        <v>683</v>
      </c>
      <c r="AF689" s="136">
        <f>ETo!$I688*((1-Constantes!$F$19)*ETo!$K688+ETo!$L688)</f>
        <v>4.6754327380475882</v>
      </c>
      <c r="AG689" s="79">
        <f>MIN(AF689*Constantes!$F$17,0.8*(AJ688+Observaciones!$F688-AH689-AI689-Constantes!$D$14))</f>
        <v>0.86411289334698305</v>
      </c>
      <c r="AH689" s="79">
        <f>IF(Observaciones!$F688&gt;0.05*Constantes!$F$18,((Observaciones!$F688-0.05*Constantes!$F$18)^2)/(Observaciones!$F688+0.95*Constantes!$F$18),0)</f>
        <v>0</v>
      </c>
      <c r="AI689" s="79">
        <f>MAX(0,AJ688+Observaciones!$F688-AH689-Constantes!$D$13)</f>
        <v>0</v>
      </c>
      <c r="AJ689" s="79">
        <f>AJ688+Observaciones!$F688-AH689-AG689-AI689-AK688</f>
        <v>7.6996728542683739</v>
      </c>
      <c r="AK689" s="79">
        <f>MAX(0,(AJ689-Constantes!$D$14)*(1-EXP(-Constantes!$D$22)))</f>
        <v>6.8015904304351274E-3</v>
      </c>
      <c r="AL689" s="79">
        <f t="shared" si="96"/>
        <v>56.10010298589637</v>
      </c>
      <c r="AM689" s="79">
        <f>MAX(0,(AL689-Constantes!$D$13)*(1-EXP(-Constantes!$D$23)))</f>
        <v>0.12415181583075244</v>
      </c>
      <c r="AN689" s="79">
        <f t="shared" si="97"/>
        <v>0.13095340626118757</v>
      </c>
      <c r="AO689" s="79">
        <f>0.0526*AH689*Observaciones!$F688^1.218</f>
        <v>0</v>
      </c>
      <c r="AP689" s="79">
        <f>AO689*Constantes!$F$29</f>
        <v>0</v>
      </c>
      <c r="AQ689" s="79">
        <f t="shared" si="98"/>
        <v>0</v>
      </c>
      <c r="AR689" s="16"/>
      <c r="AS689" s="78">
        <v>683</v>
      </c>
      <c r="AT689" s="79">
        <f>0.0526*Observaciones!$F688^2.218</f>
        <v>1.6940460723560119E-2</v>
      </c>
      <c r="AU689" s="79">
        <f>IF(Observaciones!$F688&gt;0.05*$AY$7,((Observaciones!$F688-0.05*$AY$7)^2)/(Observaciones!$F688+0.95*$AY$7),0)</f>
        <v>0</v>
      </c>
      <c r="AV689" s="79">
        <f>0.0526*AU689*Observaciones!$F688^1.218</f>
        <v>0</v>
      </c>
      <c r="AW689" s="30"/>
      <c r="AX689" s="30"/>
      <c r="AY689" s="110"/>
      <c r="AZ689" s="41"/>
    </row>
    <row r="690" spans="2:52" s="3" customFormat="1" x14ac:dyDescent="0.3">
      <c r="B690" s="40"/>
      <c r="C690" s="78">
        <v>684</v>
      </c>
      <c r="D690" s="136">
        <f>ETo!$I689*((1-Constantes!$D$19)*ETo!$K689+ETo!$L689)</f>
        <v>4.3035438847369525</v>
      </c>
      <c r="E690" s="79">
        <f>MIN(D690*Constantes!$D$17,0.8*(H689+Observaciones!$F689-F690-G690-Constantes!$D$14))</f>
        <v>2.1562416255977737</v>
      </c>
      <c r="F690" s="79">
        <f>IF(Observaciones!$F689&gt;0.05*Constantes!$D$18,((Observaciones!$F689-0.05*Constantes!$D$18)^2)/(Observaciones!$F689+0.95*Constantes!$D$18),0)</f>
        <v>1.3320278371657439</v>
      </c>
      <c r="G690" s="79">
        <f>MAX(0,H689+Observaciones!$F689-F690-Constantes!$D$13)</f>
        <v>0</v>
      </c>
      <c r="H690" s="79">
        <f>H689+Observaciones!$F689-F690-E690-G690-I689</f>
        <v>17.705213569431429</v>
      </c>
      <c r="I690" s="79">
        <f>MAX(0,(H690-Constantes!$D$14)*(1-EXP(-Constantes!$D$22)))</f>
        <v>0.34762703828081454</v>
      </c>
      <c r="J690" s="79">
        <f t="shared" si="90"/>
        <v>54.80587965219889</v>
      </c>
      <c r="K690" s="79">
        <f>MAX(0,(J690-Constantes!$D$13)*(1-EXP(-Constantes!$D$23)))</f>
        <v>0.11139952506384952</v>
      </c>
      <c r="L690" s="79">
        <f t="shared" si="91"/>
        <v>1.7910544005104081</v>
      </c>
      <c r="M690" s="79">
        <f>0.0526*F690*Observaciones!$F689^1.218</f>
        <v>1.6681902368552295</v>
      </c>
      <c r="N690" s="79">
        <f>M690*Constantes!$D$29</f>
        <v>2.4757614372886854E-2</v>
      </c>
      <c r="O690" s="79">
        <f t="shared" si="92"/>
        <v>1382.2927079061094</v>
      </c>
      <c r="P690" s="16"/>
      <c r="Q690" s="78">
        <v>684</v>
      </c>
      <c r="R690" s="136">
        <f>ETo!$I689*((1-Constantes!$E$19)*ETo!$K689+ETo!$L689)</f>
        <v>4.7013440886669153</v>
      </c>
      <c r="S690" s="79">
        <f>MIN(R690*Constantes!$E$17,0.8*(V689+Observaciones!$F689-T690-U690-Constantes!$D$14))</f>
        <v>2.7095330659155206</v>
      </c>
      <c r="T690" s="79">
        <f>IF(Observaciones!$F689&gt;0.05*Constantes!$E$18,((Observaciones!$F689-0.05*Constantes!$E$18)^2)/(Observaciones!$F689+0.95*Constantes!$E$18),0)</f>
        <v>2.7146587572481E-2</v>
      </c>
      <c r="U690" s="79">
        <f>MAX(0,V689+Observaciones!$F689-T690-Constantes!$D$13)</f>
        <v>0</v>
      </c>
      <c r="V690" s="79">
        <f>V689+Observaciones!$F689-T690-S690-U690-W689</f>
        <v>18.456180392182578</v>
      </c>
      <c r="W690" s="79">
        <f>MAX(0,(V690-Constantes!$D$14)*(1-EXP(-Constantes!$D$22)))</f>
        <v>0.37320772511936345</v>
      </c>
      <c r="X690" s="79">
        <f t="shared" si="93"/>
        <v>55.804252991338593</v>
      </c>
      <c r="Y690" s="79">
        <f>MAX(0,(X690-Constantes!$D$13)*(1-EXP(-Constantes!$D$23)))</f>
        <v>0.12123673536839594</v>
      </c>
      <c r="Z690" s="79">
        <f t="shared" si="94"/>
        <v>0.52159104806024037</v>
      </c>
      <c r="AA690" s="79">
        <f>0.0526*T690*Observaciones!$F689^1.218</f>
        <v>3.3997542009862235E-2</v>
      </c>
      <c r="AB690" s="79">
        <f>AA690*Constantes!$E$29</f>
        <v>1.1365823459627676E-4</v>
      </c>
      <c r="AC690" s="79">
        <f t="shared" si="95"/>
        <v>21.79067969417105</v>
      </c>
      <c r="AD690" s="16"/>
      <c r="AE690" s="78">
        <v>684</v>
      </c>
      <c r="AF690" s="136">
        <f>ETo!$I689*((1-Constantes!$F$19)*ETo!$K689+ETo!$L689)</f>
        <v>4.6445154881054922</v>
      </c>
      <c r="AG690" s="79">
        <f>MIN(AF690*Constantes!$F$17,0.8*(AJ689+Observaciones!$F689-AH690-AI690-Constantes!$D$14))</f>
        <v>2.4958140138795986</v>
      </c>
      <c r="AH690" s="79">
        <f>IF(Observaciones!$F689&gt;0.05*Constantes!$F$18,((Observaciones!$F689-0.05*Constantes!$F$18)^2)/(Observaciones!$F689+0.95*Constantes!$F$18),0)</f>
        <v>0.26703882611783958</v>
      </c>
      <c r="AI690" s="79">
        <f>MAX(0,AJ689+Observaciones!$F689-AH690-Constantes!$D$13)</f>
        <v>0</v>
      </c>
      <c r="AJ690" s="79">
        <f>AJ689+Observaciones!$F689-AH690-AG690-AI690-AK689</f>
        <v>18.430018423840501</v>
      </c>
      <c r="AK690" s="79">
        <f>MAX(0,(AJ690-Constantes!$D$14)*(1-EXP(-Constantes!$D$22)))</f>
        <v>0.37231655243508038</v>
      </c>
      <c r="AL690" s="79">
        <f t="shared" si="96"/>
        <v>55.97595117006562</v>
      </c>
      <c r="AM690" s="79">
        <f>MAX(0,(AL690-Constantes!$D$13)*(1-EXP(-Constantes!$D$23)))</f>
        <v>0.12292851841871337</v>
      </c>
      <c r="AN690" s="79">
        <f t="shared" si="97"/>
        <v>0.76228389697163335</v>
      </c>
      <c r="AO690" s="79">
        <f>0.0526*AH690*Observaciones!$F689^1.218</f>
        <v>0.33443112085324334</v>
      </c>
      <c r="AP690" s="79">
        <f>AO690*Constantes!$F$29</f>
        <v>2.873485351338734E-3</v>
      </c>
      <c r="AQ690" s="79">
        <f t="shared" si="98"/>
        <v>376.95737280485463</v>
      </c>
      <c r="AR690" s="16"/>
      <c r="AS690" s="78">
        <v>684</v>
      </c>
      <c r="AT690" s="79">
        <f>0.0526*Observaciones!$F689^2.218</f>
        <v>16.906980146499279</v>
      </c>
      <c r="AU690" s="79">
        <f>IF(Observaciones!$F689&gt;0.05*$AY$7,((Observaciones!$F689-0.05*$AY$7)^2)/(Observaciones!$F689+0.95*$AY$7),0)</f>
        <v>2.9844081425480202</v>
      </c>
      <c r="AV690" s="79">
        <f>0.0526*AU690*Observaciones!$F689^1.218</f>
        <v>3.7375799418600115</v>
      </c>
      <c r="AW690" s="30"/>
      <c r="AX690" s="30"/>
      <c r="AY690" s="110"/>
      <c r="AZ690" s="41"/>
    </row>
    <row r="691" spans="2:52" s="3" customFormat="1" x14ac:dyDescent="0.3">
      <c r="B691" s="40"/>
      <c r="C691" s="78">
        <v>685</v>
      </c>
      <c r="D691" s="136">
        <f>ETo!$I690*((1-Constantes!$D$19)*ETo!$K690+ETo!$L690)</f>
        <v>4.2787813502639356</v>
      </c>
      <c r="E691" s="79">
        <f>MIN(D691*Constantes!$D$17,0.8*(H690+Observaciones!$F690-F691-G691-Constantes!$D$14))</f>
        <v>2.1438346398632055</v>
      </c>
      <c r="F691" s="79">
        <f>IF(Observaciones!$F690&gt;0.05*Constantes!$D$18,((Observaciones!$F690-0.05*Constantes!$D$18)^2)/(Observaciones!$F690+0.95*Constantes!$D$18),0)</f>
        <v>0.51535540785704814</v>
      </c>
      <c r="G691" s="79">
        <f>MAX(0,H690+Observaciones!$F690-F691-Constantes!$D$13)</f>
        <v>0</v>
      </c>
      <c r="H691" s="79">
        <f>H690+Observaciones!$F690-F691-E691-G691-I690</f>
        <v>24.198396483430361</v>
      </c>
      <c r="I691" s="79">
        <f>MAX(0,(H691-Constantes!$D$14)*(1-EXP(-Constantes!$D$22)))</f>
        <v>0.56880868529408679</v>
      </c>
      <c r="J691" s="79">
        <f t="shared" si="90"/>
        <v>54.694480127135037</v>
      </c>
      <c r="K691" s="79">
        <f>MAX(0,(J691-Constantes!$D$13)*(1-EXP(-Constantes!$D$23)))</f>
        <v>0.11030187901009572</v>
      </c>
      <c r="L691" s="79">
        <f t="shared" si="91"/>
        <v>1.1944659721612307</v>
      </c>
      <c r="M691" s="79">
        <f>0.0526*F691*Observaciones!$F690^1.218</f>
        <v>0.42068781496161417</v>
      </c>
      <c r="N691" s="79">
        <f>M691*Constantes!$D$29</f>
        <v>6.2434286354691631E-3</v>
      </c>
      <c r="O691" s="79">
        <f t="shared" si="92"/>
        <v>522.69623254084763</v>
      </c>
      <c r="P691" s="16"/>
      <c r="Q691" s="78">
        <v>685</v>
      </c>
      <c r="R691" s="136">
        <f>ETo!$I690*((1-Constantes!$E$19)*ETo!$K690+ETo!$L690)</f>
        <v>4.6746495061559772</v>
      </c>
      <c r="S691" s="79">
        <f>MIN(R691*Constantes!$E$17,0.8*(V690+Observaciones!$F690-T691-U691-Constantes!$D$14))</f>
        <v>2.6941481350042613</v>
      </c>
      <c r="T691" s="79">
        <f>IF(Observaciones!$F690&gt;0.05*Constantes!$E$18,((Observaciones!$F690-0.05*Constantes!$E$18)^2)/(Observaciones!$F690+0.95*Constantes!$E$18),0)</f>
        <v>0</v>
      </c>
      <c r="U691" s="79">
        <f>MAX(0,V690+Observaciones!$F690-T691-Constantes!$D$13)</f>
        <v>0</v>
      </c>
      <c r="V691" s="79">
        <f>V690+Observaciones!$F690-T691-S691-U691-W690</f>
        <v>24.888824532058951</v>
      </c>
      <c r="W691" s="79">
        <f>MAX(0,(V691-Constantes!$D$14)*(1-EXP(-Constantes!$D$22)))</f>
        <v>0.59232719924363175</v>
      </c>
      <c r="X691" s="79">
        <f t="shared" si="93"/>
        <v>55.683016255970195</v>
      </c>
      <c r="Y691" s="79">
        <f>MAX(0,(X691-Constantes!$D$13)*(1-EXP(-Constantes!$D$23)))</f>
        <v>0.12004216093847049</v>
      </c>
      <c r="Z691" s="79">
        <f t="shared" si="94"/>
        <v>0.71236936018210228</v>
      </c>
      <c r="AA691" s="79">
        <f>0.0526*T691*Observaciones!$F690^1.218</f>
        <v>0</v>
      </c>
      <c r="AB691" s="79">
        <f>AA691*Constantes!$E$29</f>
        <v>0</v>
      </c>
      <c r="AC691" s="79">
        <f t="shared" si="95"/>
        <v>0</v>
      </c>
      <c r="AD691" s="16"/>
      <c r="AE691" s="78">
        <v>685</v>
      </c>
      <c r="AF691" s="136">
        <f>ETo!$I690*((1-Constantes!$F$19)*ETo!$K690+ETo!$L690)</f>
        <v>4.6180969124571138</v>
      </c>
      <c r="AG691" s="79">
        <f>MIN(AF691*Constantes!$F$17,0.8*(AJ690+Observaciones!$F690-AH691-AI691-Constantes!$D$14))</f>
        <v>2.4816175166348762</v>
      </c>
      <c r="AH691" s="79">
        <f>IF(Observaciones!$F690&gt;0.05*Constantes!$F$18,((Observaciones!$F690-0.05*Constantes!$F$18)^2)/(Observaciones!$F690+0.95*Constantes!$F$18),0)</f>
        <v>3.7076444137594922E-2</v>
      </c>
      <c r="AI691" s="79">
        <f>MAX(0,AJ690+Observaciones!$F690-AH691-Constantes!$D$13)</f>
        <v>0</v>
      </c>
      <c r="AJ691" s="79">
        <f>AJ690+Observaciones!$F690-AH691-AG691-AI691-AK690</f>
        <v>25.03900791063295</v>
      </c>
      <c r="AK691" s="79">
        <f>MAX(0,(AJ691-Constantes!$D$14)*(1-EXP(-Constantes!$D$22)))</f>
        <v>0.59744299645233179</v>
      </c>
      <c r="AL691" s="79">
        <f t="shared" si="96"/>
        <v>55.85302265164691</v>
      </c>
      <c r="AM691" s="79">
        <f>MAX(0,(AL691-Constantes!$D$13)*(1-EXP(-Constantes!$D$23)))</f>
        <v>0.12171727444744186</v>
      </c>
      <c r="AN691" s="79">
        <f t="shared" si="97"/>
        <v>0.75623671503736856</v>
      </c>
      <c r="AO691" s="79">
        <f>0.0526*AH691*Observaciones!$F690^1.218</f>
        <v>3.0265731246809188E-2</v>
      </c>
      <c r="AP691" s="79">
        <f>AO691*Constantes!$F$29</f>
        <v>2.6004797389482472E-4</v>
      </c>
      <c r="AQ691" s="79">
        <f t="shared" si="98"/>
        <v>34.38711301949612</v>
      </c>
      <c r="AR691" s="16"/>
      <c r="AS691" s="78">
        <v>685</v>
      </c>
      <c r="AT691" s="79">
        <f>0.0526*Observaciones!$F690^2.218</f>
        <v>7.7549089059795255</v>
      </c>
      <c r="AU691" s="79">
        <f>IF(Observaciones!$F690&gt;0.05*$AY$7,((Observaciones!$F690-0.05*$AY$7)^2)/(Observaciones!$F690+0.95*$AY$7),0)</f>
        <v>1.4230702891277449</v>
      </c>
      <c r="AV691" s="79">
        <f>0.0526*AU691*Observaciones!$F690^1.218</f>
        <v>1.1616611009464852</v>
      </c>
      <c r="AW691" s="30"/>
      <c r="AX691" s="30"/>
      <c r="AY691" s="110"/>
      <c r="AZ691" s="41"/>
    </row>
    <row r="692" spans="2:52" s="3" customFormat="1" x14ac:dyDescent="0.3">
      <c r="B692" s="40"/>
      <c r="C692" s="78">
        <v>686</v>
      </c>
      <c r="D692" s="136">
        <f>ETo!$I691*((1-Constantes!$D$19)*ETo!$K691+ETo!$L691)</f>
        <v>4.3411265164991635</v>
      </c>
      <c r="E692" s="79">
        <f>MIN(D692*Constantes!$D$17,0.8*(H691+Observaciones!$F691-F692-G692-Constantes!$D$14))</f>
        <v>2.1750719749971608</v>
      </c>
      <c r="F692" s="79">
        <f>IF(Observaciones!$F691&gt;0.05*Constantes!$D$18,((Observaciones!$F691-0.05*Constantes!$D$18)^2)/(Observaciones!$F691+0.95*Constantes!$D$18),0)</f>
        <v>0</v>
      </c>
      <c r="G692" s="79">
        <f>MAX(0,H691+Observaciones!$F691-F692-Constantes!$D$13)</f>
        <v>0</v>
      </c>
      <c r="H692" s="79">
        <f>H691+Observaciones!$F691-F692-E692-G692-I691</f>
        <v>21.954515823139115</v>
      </c>
      <c r="I692" s="79">
        <f>MAX(0,(H692-Constantes!$D$14)*(1-EXP(-Constantes!$D$22)))</f>
        <v>0.49237387255002546</v>
      </c>
      <c r="J692" s="79">
        <f t="shared" si="90"/>
        <v>54.584178248124942</v>
      </c>
      <c r="K692" s="79">
        <f>MAX(0,(J692-Constantes!$D$13)*(1-EXP(-Constantes!$D$23)))</f>
        <v>0.10921504832434852</v>
      </c>
      <c r="L692" s="79">
        <f t="shared" si="91"/>
        <v>0.60158892087437399</v>
      </c>
      <c r="M692" s="79">
        <f>0.0526*F692*Observaciones!$F691^1.218</f>
        <v>0</v>
      </c>
      <c r="N692" s="79">
        <f>M692*Constantes!$D$29</f>
        <v>0</v>
      </c>
      <c r="O692" s="79">
        <f t="shared" si="92"/>
        <v>0</v>
      </c>
      <c r="P692" s="16"/>
      <c r="Q692" s="78">
        <v>686</v>
      </c>
      <c r="R692" s="136">
        <f>ETo!$I691*((1-Constantes!$E$19)*ETo!$K691+ETo!$L691)</f>
        <v>4.7417843314493178</v>
      </c>
      <c r="S692" s="79">
        <f>MIN(R692*Constantes!$E$17,0.8*(V691+Observaciones!$F691-T692-U692-Constantes!$D$14))</f>
        <v>2.7328400549267506</v>
      </c>
      <c r="T692" s="79">
        <f>IF(Observaciones!$F691&gt;0.05*Constantes!$E$18,((Observaciones!$F691-0.05*Constantes!$E$18)^2)/(Observaciones!$F691+0.95*Constantes!$E$18),0)</f>
        <v>0</v>
      </c>
      <c r="U692" s="79">
        <f>MAX(0,V691+Observaciones!$F691-T692-Constantes!$D$13)</f>
        <v>0</v>
      </c>
      <c r="V692" s="79">
        <f>V691+Observaciones!$F691-T692-S692-U692-W691</f>
        <v>22.06365727788857</v>
      </c>
      <c r="W692" s="79">
        <f>MAX(0,(V692-Constantes!$D$14)*(1-EXP(-Constantes!$D$22)))</f>
        <v>0.49609163116527477</v>
      </c>
      <c r="X692" s="79">
        <f t="shared" si="93"/>
        <v>55.562974095031727</v>
      </c>
      <c r="Y692" s="79">
        <f>MAX(0,(X692-Constantes!$D$13)*(1-EXP(-Constantes!$D$23)))</f>
        <v>0.11885935693492862</v>
      </c>
      <c r="Z692" s="79">
        <f t="shared" si="94"/>
        <v>0.61495098810020343</v>
      </c>
      <c r="AA692" s="79">
        <f>0.0526*T692*Observaciones!$F691^1.218</f>
        <v>0</v>
      </c>
      <c r="AB692" s="79">
        <f>AA692*Constantes!$E$29</f>
        <v>0</v>
      </c>
      <c r="AC692" s="79">
        <f t="shared" si="95"/>
        <v>0</v>
      </c>
      <c r="AD692" s="16"/>
      <c r="AE692" s="78">
        <v>686</v>
      </c>
      <c r="AF692" s="136">
        <f>ETo!$I691*((1-Constantes!$F$19)*ETo!$K691+ETo!$L691)</f>
        <v>4.6845475007421529</v>
      </c>
      <c r="AG692" s="79">
        <f>MIN(AF692*Constantes!$F$17,0.8*(AJ691+Observaciones!$F691-AH692-AI692-Constantes!$D$14))</f>
        <v>2.5173259365760039</v>
      </c>
      <c r="AH692" s="79">
        <f>IF(Observaciones!$F691&gt;0.05*Constantes!$F$18,((Observaciones!$F691-0.05*Constantes!$F$18)^2)/(Observaciones!$F691+0.95*Constantes!$F$18),0)</f>
        <v>0</v>
      </c>
      <c r="AI692" s="79">
        <f>MAX(0,AJ691+Observaciones!$F691-AH692-Constantes!$D$13)</f>
        <v>0</v>
      </c>
      <c r="AJ692" s="79">
        <f>AJ691+Observaciones!$F691-AH692-AG692-AI692-AK691</f>
        <v>22.424238977604613</v>
      </c>
      <c r="AK692" s="79">
        <f>MAX(0,(AJ692-Constantes!$D$14)*(1-EXP(-Constantes!$D$22)))</f>
        <v>0.50837436758012211</v>
      </c>
      <c r="AL692" s="79">
        <f t="shared" si="96"/>
        <v>55.731305377199469</v>
      </c>
      <c r="AM692" s="79">
        <f>MAX(0,(AL692-Constantes!$D$13)*(1-EXP(-Constantes!$D$23)))</f>
        <v>0.12051796515151512</v>
      </c>
      <c r="AN692" s="79">
        <f t="shared" si="97"/>
        <v>0.62889233273163725</v>
      </c>
      <c r="AO692" s="79">
        <f>0.0526*AH692*Observaciones!$F691^1.218</f>
        <v>0</v>
      </c>
      <c r="AP692" s="79">
        <f>AO692*Constantes!$F$29</f>
        <v>0</v>
      </c>
      <c r="AQ692" s="79">
        <f t="shared" si="98"/>
        <v>0</v>
      </c>
      <c r="AR692" s="16"/>
      <c r="AS692" s="78">
        <v>686</v>
      </c>
      <c r="AT692" s="79">
        <f>0.0526*Observaciones!$F691^2.218</f>
        <v>1.1305797794095535E-2</v>
      </c>
      <c r="AU692" s="79">
        <f>IF(Observaciones!$F691&gt;0.05*$AY$7,((Observaciones!$F691-0.05*$AY$7)^2)/(Observaciones!$F691+0.95*$AY$7),0)</f>
        <v>0</v>
      </c>
      <c r="AV692" s="79">
        <f>0.0526*AU692*Observaciones!$F691^1.218</f>
        <v>0</v>
      </c>
      <c r="AW692" s="30"/>
      <c r="AX692" s="30"/>
      <c r="AY692" s="110"/>
      <c r="AZ692" s="41"/>
    </row>
    <row r="693" spans="2:52" s="3" customFormat="1" x14ac:dyDescent="0.3">
      <c r="B693" s="40"/>
      <c r="C693" s="78">
        <v>687</v>
      </c>
      <c r="D693" s="136">
        <f>ETo!$I692*((1-Constantes!$D$19)*ETo!$K692+ETo!$L692)</f>
        <v>4.3947231913060483</v>
      </c>
      <c r="E693" s="79">
        <f>MIN(D693*Constantes!$D$17,0.8*(H692+Observaciones!$F692-F693-G693-Constantes!$D$14))</f>
        <v>2.2019259781879046</v>
      </c>
      <c r="F693" s="79">
        <f>IF(Observaciones!$F692&gt;0.05*Constantes!$D$18,((Observaciones!$F692-0.05*Constantes!$D$18)^2)/(Observaciones!$F692+0.95*Constantes!$D$18),0)</f>
        <v>0</v>
      </c>
      <c r="G693" s="79">
        <f>MAX(0,H692+Observaciones!$F692-F693-Constantes!$D$13)</f>
        <v>0</v>
      </c>
      <c r="H693" s="79">
        <f>H692+Observaciones!$F692-F693-E693-G693-I692</f>
        <v>19.860215972401186</v>
      </c>
      <c r="I693" s="79">
        <f>MAX(0,(H693-Constantes!$D$14)*(1-EXP(-Constantes!$D$22)))</f>
        <v>0.42103433130174367</v>
      </c>
      <c r="J693" s="79">
        <f t="shared" si="90"/>
        <v>54.474963199800591</v>
      </c>
      <c r="K693" s="79">
        <f>MAX(0,(J693-Constantes!$D$13)*(1-EXP(-Constantes!$D$23)))</f>
        <v>0.10813892644021082</v>
      </c>
      <c r="L693" s="79">
        <f t="shared" si="91"/>
        <v>0.52917325774195445</v>
      </c>
      <c r="M693" s="79">
        <f>0.0526*F693*Observaciones!$F692^1.218</f>
        <v>0</v>
      </c>
      <c r="N693" s="79">
        <f>M693*Constantes!$D$29</f>
        <v>0</v>
      </c>
      <c r="O693" s="79">
        <f t="shared" si="92"/>
        <v>0</v>
      </c>
      <c r="P693" s="16"/>
      <c r="Q693" s="78">
        <v>687</v>
      </c>
      <c r="R693" s="136">
        <f>ETo!$I692*((1-Constantes!$E$19)*ETo!$K692+ETo!$L692)</f>
        <v>4.7994185385537973</v>
      </c>
      <c r="S693" s="79">
        <f>MIN(R693*Constantes!$E$17,0.8*(V692+Observaciones!$F692-T693-U693-Constantes!$D$14))</f>
        <v>2.7660564685591531</v>
      </c>
      <c r="T693" s="79">
        <f>IF(Observaciones!$F692&gt;0.05*Constantes!$E$18,((Observaciones!$F692-0.05*Constantes!$E$18)^2)/(Observaciones!$F692+0.95*Constantes!$E$18),0)</f>
        <v>0</v>
      </c>
      <c r="U693" s="79">
        <f>MAX(0,V692+Observaciones!$F692-T693-Constantes!$D$13)</f>
        <v>0</v>
      </c>
      <c r="V693" s="79">
        <f>V692+Observaciones!$F692-T693-S693-U693-W692</f>
        <v>19.401509178164144</v>
      </c>
      <c r="W693" s="79">
        <f>MAX(0,(V693-Constantes!$D$14)*(1-EXP(-Constantes!$D$22)))</f>
        <v>0.40540909394291458</v>
      </c>
      <c r="X693" s="79">
        <f t="shared" si="93"/>
        <v>55.4441147380968</v>
      </c>
      <c r="Y693" s="79">
        <f>MAX(0,(X693-Constantes!$D$13)*(1-EXP(-Constantes!$D$23)))</f>
        <v>0.11768820738095559</v>
      </c>
      <c r="Z693" s="79">
        <f t="shared" si="94"/>
        <v>0.52309730132387022</v>
      </c>
      <c r="AA693" s="79">
        <f>0.0526*T693*Observaciones!$F692^1.218</f>
        <v>0</v>
      </c>
      <c r="AB693" s="79">
        <f>AA693*Constantes!$E$29</f>
        <v>0</v>
      </c>
      <c r="AC693" s="79">
        <f t="shared" si="95"/>
        <v>0</v>
      </c>
      <c r="AD693" s="16"/>
      <c r="AE693" s="78">
        <v>687</v>
      </c>
      <c r="AF693" s="136">
        <f>ETo!$I692*((1-Constantes!$F$19)*ETo!$K692+ETo!$L692)</f>
        <v>4.7416049175184041</v>
      </c>
      <c r="AG693" s="79">
        <f>MIN(AF693*Constantes!$F$17,0.8*(AJ692+Observaciones!$F692-AH693-AI693-Constantes!$D$14))</f>
        <v>2.5479867666993252</v>
      </c>
      <c r="AH693" s="79">
        <f>IF(Observaciones!$F692&gt;0.05*Constantes!$F$18,((Observaciones!$F692-0.05*Constantes!$F$18)^2)/(Observaciones!$F692+0.95*Constantes!$F$18),0)</f>
        <v>0</v>
      </c>
      <c r="AI693" s="79">
        <f>MAX(0,AJ692+Observaciones!$F692-AH693-Constantes!$D$13)</f>
        <v>0</v>
      </c>
      <c r="AJ693" s="79">
        <f>AJ692+Observaciones!$F692-AH693-AG693-AI693-AK692</f>
        <v>19.967877843325169</v>
      </c>
      <c r="AK693" s="79">
        <f>MAX(0,(AJ693-Constantes!$D$14)*(1-EXP(-Constantes!$D$22)))</f>
        <v>0.42470168986023399</v>
      </c>
      <c r="AL693" s="79">
        <f t="shared" si="96"/>
        <v>55.610787412047955</v>
      </c>
      <c r="AM693" s="79">
        <f>MAX(0,(AL693-Constantes!$D$13)*(1-EXP(-Constantes!$D$23)))</f>
        <v>0.11933047293573437</v>
      </c>
      <c r="AN693" s="79">
        <f t="shared" si="97"/>
        <v>0.54403216279596833</v>
      </c>
      <c r="AO693" s="79">
        <f>0.0526*AH693*Observaciones!$F692^1.218</f>
        <v>0</v>
      </c>
      <c r="AP693" s="79">
        <f>AO693*Constantes!$F$29</f>
        <v>0</v>
      </c>
      <c r="AQ693" s="79">
        <f t="shared" si="98"/>
        <v>0</v>
      </c>
      <c r="AR693" s="16"/>
      <c r="AS693" s="78">
        <v>687</v>
      </c>
      <c r="AT693" s="79">
        <f>0.0526*Observaciones!$F692^2.218</f>
        <v>1.6940460723560119E-2</v>
      </c>
      <c r="AU693" s="79">
        <f>IF(Observaciones!$F692&gt;0.05*$AY$7,((Observaciones!$F692-0.05*$AY$7)^2)/(Observaciones!$F692+0.95*$AY$7),0)</f>
        <v>0</v>
      </c>
      <c r="AV693" s="79">
        <f>0.0526*AU693*Observaciones!$F692^1.218</f>
        <v>0</v>
      </c>
      <c r="AW693" s="30"/>
      <c r="AX693" s="30"/>
      <c r="AY693" s="110"/>
      <c r="AZ693" s="41"/>
    </row>
    <row r="694" spans="2:52" s="3" customFormat="1" x14ac:dyDescent="0.3">
      <c r="B694" s="40"/>
      <c r="C694" s="78">
        <v>688</v>
      </c>
      <c r="D694" s="136">
        <f>ETo!$I693*((1-Constantes!$D$19)*ETo!$K693+ETo!$L693)</f>
        <v>4.173299607397575</v>
      </c>
      <c r="E694" s="79">
        <f>MIN(D694*Constantes!$D$17,0.8*(H693+Observaciones!$F693-F694-G694-Constantes!$D$14))</f>
        <v>2.0909842145391591</v>
      </c>
      <c r="F694" s="79">
        <f>IF(Observaciones!$F693&gt;0.05*Constantes!$D$18,((Observaciones!$F693-0.05*Constantes!$D$18)^2)/(Observaciones!$F693+0.95*Constantes!$D$18),0)</f>
        <v>1.7580649863211332E-3</v>
      </c>
      <c r="G694" s="79">
        <f>MAX(0,H693+Observaciones!$F693-F694-Constantes!$D$13)</f>
        <v>0</v>
      </c>
      <c r="H694" s="79">
        <f>H693+Observaciones!$F693-F694-E694-G694-I693</f>
        <v>21.04643936157396</v>
      </c>
      <c r="I694" s="79">
        <f>MAX(0,(H694-Constantes!$D$14)*(1-EXP(-Constantes!$D$22)))</f>
        <v>0.46144145465217995</v>
      </c>
      <c r="J694" s="79">
        <f t="shared" si="90"/>
        <v>54.366824273360379</v>
      </c>
      <c r="K694" s="79">
        <f>MAX(0,(J694-Constantes!$D$13)*(1-EXP(-Constantes!$D$23)))</f>
        <v>0.10707340784130984</v>
      </c>
      <c r="L694" s="79">
        <f t="shared" si="91"/>
        <v>0.57027292747981095</v>
      </c>
      <c r="M694" s="79">
        <f>0.0526*F694*Observaciones!$F693^1.218</f>
        <v>4.5508274461341372E-4</v>
      </c>
      <c r="N694" s="79">
        <f>M694*Constantes!$D$29</f>
        <v>6.753883849682075E-6</v>
      </c>
      <c r="O694" s="79">
        <f t="shared" si="92"/>
        <v>1.1843248248745211</v>
      </c>
      <c r="P694" s="16"/>
      <c r="Q694" s="78">
        <v>688</v>
      </c>
      <c r="R694" s="136">
        <f>ETo!$I693*((1-Constantes!$E$19)*ETo!$K693+ETo!$L693)</f>
        <v>4.5607705572244672</v>
      </c>
      <c r="S694" s="79">
        <f>MIN(R694*Constantes!$E$17,0.8*(V693+Observaciones!$F693-T694-U694-Constantes!$D$14))</f>
        <v>2.6285161004579187</v>
      </c>
      <c r="T694" s="79">
        <f>IF(Observaciones!$F693&gt;0.05*Constantes!$E$18,((Observaciones!$F693-0.05*Constantes!$E$18)^2)/(Observaciones!$F693+0.95*Constantes!$E$18),0)</f>
        <v>0</v>
      </c>
      <c r="U694" s="79">
        <f>MAX(0,V693+Observaciones!$F693-T694-Constantes!$D$13)</f>
        <v>0</v>
      </c>
      <c r="V694" s="79">
        <f>V693+Observaciones!$F693-T694-S694-U694-W693</f>
        <v>20.06758398376331</v>
      </c>
      <c r="W694" s="79">
        <f>MAX(0,(V694-Constantes!$D$14)*(1-EXP(-Constantes!$D$22)))</f>
        <v>0.42809804703229198</v>
      </c>
      <c r="X694" s="79">
        <f t="shared" si="93"/>
        <v>55.326426530715842</v>
      </c>
      <c r="Y694" s="79">
        <f>MAX(0,(X694-Constantes!$D$13)*(1-EXP(-Constantes!$D$23)))</f>
        <v>0.11652859744248392</v>
      </c>
      <c r="Z694" s="79">
        <f t="shared" si="94"/>
        <v>0.54462664447477593</v>
      </c>
      <c r="AA694" s="79">
        <f>0.0526*T694*Observaciones!$F693^1.218</f>
        <v>0</v>
      </c>
      <c r="AB694" s="79">
        <f>AA694*Constantes!$E$29</f>
        <v>0</v>
      </c>
      <c r="AC694" s="79">
        <f t="shared" si="95"/>
        <v>0</v>
      </c>
      <c r="AD694" s="16"/>
      <c r="AE694" s="78">
        <v>688</v>
      </c>
      <c r="AF694" s="136">
        <f>ETo!$I693*((1-Constantes!$F$19)*ETo!$K693+ETo!$L693)</f>
        <v>4.5054175643920544</v>
      </c>
      <c r="AG694" s="79">
        <f>MIN(AF694*Constantes!$F$17,0.8*(AJ693+Observaciones!$F693-AH694-AI694-Constantes!$D$14))</f>
        <v>2.4210672403583069</v>
      </c>
      <c r="AH694" s="79">
        <f>IF(Observaciones!$F693&gt;0.05*Constantes!$F$18,((Observaciones!$F693-0.05*Constantes!$F$18)^2)/(Observaciones!$F693+0.95*Constantes!$F$18),0)</f>
        <v>0</v>
      </c>
      <c r="AI694" s="79">
        <f>MAX(0,AJ693+Observaciones!$F693-AH694-Constantes!$D$13)</f>
        <v>0</v>
      </c>
      <c r="AJ694" s="79">
        <f>AJ693+Observaciones!$F693-AH694-AG694-AI694-AK693</f>
        <v>20.822108913106625</v>
      </c>
      <c r="AK694" s="79">
        <f>MAX(0,(AJ694-Constantes!$D$14)*(1-EXP(-Constantes!$D$22)))</f>
        <v>0.45379993604344676</v>
      </c>
      <c r="AL694" s="79">
        <f t="shared" si="96"/>
        <v>55.491456939112219</v>
      </c>
      <c r="AM694" s="79">
        <f>MAX(0,(AL694-Constantes!$D$13)*(1-EXP(-Constantes!$D$23)))</f>
        <v>0.11815468136359428</v>
      </c>
      <c r="AN694" s="79">
        <f t="shared" si="97"/>
        <v>0.57195461740704101</v>
      </c>
      <c r="AO694" s="79">
        <f>0.0526*AH694*Observaciones!$F693^1.218</f>
        <v>0</v>
      </c>
      <c r="AP694" s="79">
        <f>AO694*Constantes!$F$29</f>
        <v>0</v>
      </c>
      <c r="AQ694" s="79">
        <f t="shared" si="98"/>
        <v>0</v>
      </c>
      <c r="AR694" s="16"/>
      <c r="AS694" s="78">
        <v>688</v>
      </c>
      <c r="AT694" s="79">
        <f>0.0526*Observaciones!$F693^2.218</f>
        <v>0.95776104306195564</v>
      </c>
      <c r="AU694" s="79">
        <f>IF(Observaciones!$F693&gt;0.05*$AY$7,((Observaciones!$F693-0.05*$AY$7)^2)/(Observaciones!$F693+0.95*$AY$7),0)</f>
        <v>0.10582673876477437</v>
      </c>
      <c r="AV694" s="79">
        <f>0.0526*AU694*Observaciones!$F693^1.218</f>
        <v>2.7393710190052805E-2</v>
      </c>
      <c r="AW694" s="30"/>
      <c r="AX694" s="30"/>
      <c r="AY694" s="110"/>
      <c r="AZ694" s="41"/>
    </row>
    <row r="695" spans="2:52" s="3" customFormat="1" x14ac:dyDescent="0.3">
      <c r="B695" s="40"/>
      <c r="C695" s="78">
        <v>689</v>
      </c>
      <c r="D695" s="136">
        <f>ETo!$I694*((1-Constantes!$D$19)*ETo!$K694+ETo!$L694)</f>
        <v>4.2047467201233051</v>
      </c>
      <c r="E695" s="79">
        <f>MIN(D695*Constantes!$D$17,0.8*(H694+Observaciones!$F694-F695-G695-Constantes!$D$14))</f>
        <v>2.1067404320380843</v>
      </c>
      <c r="F695" s="79">
        <f>IF(Observaciones!$F694&gt;0.05*Constantes!$D$18,((Observaciones!$F694-0.05*Constantes!$D$18)^2)/(Observaciones!$F694+0.95*Constantes!$D$18),0)</f>
        <v>1.3566626442003102</v>
      </c>
      <c r="G695" s="79">
        <f>MAX(0,H694+Observaciones!$F694-F695-Constantes!$D$13)</f>
        <v>0</v>
      </c>
      <c r="H695" s="79">
        <f>H694+Observaciones!$F694-F695-E695-G695-I694</f>
        <v>30.721594830683383</v>
      </c>
      <c r="I695" s="79">
        <f>MAX(0,(H695-Constantes!$D$14)*(1-EXP(-Constantes!$D$22)))</f>
        <v>0.79101276815290444</v>
      </c>
      <c r="J695" s="79">
        <f t="shared" si="90"/>
        <v>54.259750865519067</v>
      </c>
      <c r="K695" s="79">
        <f>MAX(0,(J695-Constantes!$D$13)*(1-EXP(-Constantes!$D$23)))</f>
        <v>0.10601838805095057</v>
      </c>
      <c r="L695" s="79">
        <f t="shared" si="91"/>
        <v>2.2536938004041653</v>
      </c>
      <c r="M695" s="79">
        <f>0.0526*F695*Observaciones!$F694^1.218</f>
        <v>1.7143835914929357</v>
      </c>
      <c r="N695" s="79">
        <f>M695*Constantes!$D$29</f>
        <v>2.5443170034012322E-2</v>
      </c>
      <c r="O695" s="79">
        <f t="shared" si="92"/>
        <v>1128.954165355093</v>
      </c>
      <c r="P695" s="16"/>
      <c r="Q695" s="78">
        <v>689</v>
      </c>
      <c r="R695" s="136">
        <f>ETo!$I694*((1-Constantes!$E$19)*ETo!$K694+ETo!$L694)</f>
        <v>4.5947292277803635</v>
      </c>
      <c r="S695" s="79">
        <f>MIN(R695*Constantes!$E$17,0.8*(V694+Observaciones!$F694-T695-U695-Constantes!$D$14))</f>
        <v>2.648087554708106</v>
      </c>
      <c r="T695" s="79">
        <f>IF(Observaciones!$F694&gt;0.05*Constantes!$E$18,((Observaciones!$F694-0.05*Constantes!$E$18)^2)/(Observaciones!$F694+0.95*Constantes!$E$18),0)</f>
        <v>2.9383753114681371E-2</v>
      </c>
      <c r="U695" s="79">
        <f>MAX(0,V694+Observaciones!$F694-T695-Constantes!$D$13)</f>
        <v>0</v>
      </c>
      <c r="V695" s="79">
        <f>V694+Observaciones!$F694-T695-S695-U695-W694</f>
        <v>30.56201462890823</v>
      </c>
      <c r="W695" s="79">
        <f>MAX(0,(V695-Constantes!$D$14)*(1-EXP(-Constantes!$D$22)))</f>
        <v>0.78557688064952891</v>
      </c>
      <c r="X695" s="79">
        <f t="shared" si="93"/>
        <v>55.209897933273361</v>
      </c>
      <c r="Y695" s="79">
        <f>MAX(0,(X695-Constantes!$D$13)*(1-EXP(-Constantes!$D$23)))</f>
        <v>0.11538041341693361</v>
      </c>
      <c r="Z695" s="79">
        <f t="shared" si="94"/>
        <v>0.93034104718114385</v>
      </c>
      <c r="AA695" s="79">
        <f>0.0526*T695*Observaciones!$F694^1.218</f>
        <v>3.7131577560302713E-2</v>
      </c>
      <c r="AB695" s="79">
        <f>AA695*Constantes!$E$29</f>
        <v>1.2413572581378019E-4</v>
      </c>
      <c r="AC695" s="79">
        <f t="shared" si="95"/>
        <v>13.343034383992958</v>
      </c>
      <c r="AD695" s="16"/>
      <c r="AE695" s="78">
        <v>689</v>
      </c>
      <c r="AF695" s="136">
        <f>ETo!$I694*((1-Constantes!$F$19)*ETo!$K694+ETo!$L694)</f>
        <v>4.5390174409722119</v>
      </c>
      <c r="AG695" s="79">
        <f>MIN(AF695*Constantes!$F$17,0.8*(AJ694+Observaciones!$F694-AH695-AI695-Constantes!$D$14))</f>
        <v>2.4391227389454349</v>
      </c>
      <c r="AH695" s="79">
        <f>IF(Observaciones!$F694&gt;0.05*Constantes!$F$18,((Observaciones!$F694-0.05*Constantes!$F$18)^2)/(Observaciones!$F694+0.95*Constantes!$F$18),0)</f>
        <v>0.27536543067934727</v>
      </c>
      <c r="AI695" s="79">
        <f>MAX(0,AJ694+Observaciones!$F694-AH695-Constantes!$D$13)</f>
        <v>0</v>
      </c>
      <c r="AJ695" s="79">
        <f>AJ694+Observaciones!$F694-AH695-AG695-AI695-AK694</f>
        <v>31.253820807438395</v>
      </c>
      <c r="AK695" s="79">
        <f>MAX(0,(AJ695-Constantes!$D$14)*(1-EXP(-Constantes!$D$22)))</f>
        <v>0.80914233876274</v>
      </c>
      <c r="AL695" s="79">
        <f t="shared" si="96"/>
        <v>55.373302257748627</v>
      </c>
      <c r="AM695" s="79">
        <f>MAX(0,(AL695-Constantes!$D$13)*(1-EXP(-Constantes!$D$23)))</f>
        <v>0.11699047514586626</v>
      </c>
      <c r="AN695" s="79">
        <f t="shared" si="97"/>
        <v>1.2014982445879536</v>
      </c>
      <c r="AO695" s="79">
        <f>0.0526*AH695*Observaciones!$F694^1.218</f>
        <v>0.34797300422414801</v>
      </c>
      <c r="AP695" s="79">
        <f>AO695*Constantes!$F$29</f>
        <v>2.9898393658710954E-3</v>
      </c>
      <c r="AQ695" s="79">
        <f t="shared" si="98"/>
        <v>248.84259126790832</v>
      </c>
      <c r="AR695" s="16"/>
      <c r="AS695" s="78">
        <v>689</v>
      </c>
      <c r="AT695" s="79">
        <f>0.0526*Observaciones!$F694^2.218</f>
        <v>17.186009317775095</v>
      </c>
      <c r="AU695" s="79">
        <f>IF(Observaciones!$F694&gt;0.05*$AY$7,((Observaciones!$F694-0.05*$AY$7)^2)/(Observaciones!$F694+0.95*$AY$7),0)</f>
        <v>3.0288166090580324</v>
      </c>
      <c r="AV695" s="79">
        <f>0.0526*AU695*Observaciones!$F694^1.218</f>
        <v>3.8274463577281841</v>
      </c>
      <c r="AW695" s="30"/>
      <c r="AX695" s="30"/>
      <c r="AY695" s="110"/>
      <c r="AZ695" s="41"/>
    </row>
    <row r="696" spans="2:52" s="3" customFormat="1" x14ac:dyDescent="0.3">
      <c r="B696" s="40"/>
      <c r="C696" s="78">
        <v>690</v>
      </c>
      <c r="D696" s="136">
        <f>ETo!$I695*((1-Constantes!$D$19)*ETo!$K695+ETo!$L695)</f>
        <v>4.3102895456224868</v>
      </c>
      <c r="E696" s="79">
        <f>MIN(D696*Constantes!$D$17,0.8*(H695+Observaciones!$F695-F696-G696-Constantes!$D$14))</f>
        <v>2.1596214621192837</v>
      </c>
      <c r="F696" s="79">
        <f>IF(Observaciones!$F695&gt;0.05*Constantes!$D$18,((Observaciones!$F695-0.05*Constantes!$D$18)^2)/(Observaciones!$F695+0.95*Constantes!$D$18),0)</f>
        <v>0.17779707735904537</v>
      </c>
      <c r="G696" s="79">
        <f>MAX(0,H695+Observaciones!$F695-F696-Constantes!$D$13)</f>
        <v>0</v>
      </c>
      <c r="H696" s="79">
        <f>H695+Observaciones!$F695-F696-E696-G696-I695</f>
        <v>34.493163523052154</v>
      </c>
      <c r="I696" s="79">
        <f>MAX(0,(H696-Constantes!$D$14)*(1-EXP(-Constantes!$D$22)))</f>
        <v>0.91948624352710451</v>
      </c>
      <c r="J696" s="79">
        <f t="shared" si="90"/>
        <v>54.153732477468118</v>
      </c>
      <c r="K696" s="79">
        <f>MAX(0,(J696-Constantes!$D$13)*(1-EXP(-Constantes!$D$23)))</f>
        <v>0.10497376362187189</v>
      </c>
      <c r="L696" s="79">
        <f t="shared" si="91"/>
        <v>1.2022570845080218</v>
      </c>
      <c r="M696" s="79">
        <f>0.0526*F696*Observaciones!$F695^1.218</f>
        <v>9.8316985553096412E-2</v>
      </c>
      <c r="N696" s="79">
        <f>M696*Constantes!$D$29</f>
        <v>1.4591225633935219E-3</v>
      </c>
      <c r="O696" s="79">
        <f t="shared" si="92"/>
        <v>121.36527055614003</v>
      </c>
      <c r="P696" s="16"/>
      <c r="Q696" s="78">
        <v>690</v>
      </c>
      <c r="R696" s="136">
        <f>ETo!$I695*((1-Constantes!$E$19)*ETo!$K695+ETo!$L695)</f>
        <v>4.7085470824938431</v>
      </c>
      <c r="S696" s="79">
        <f>MIN(R696*Constantes!$E$17,0.8*(V695+Observaciones!$F695-T696-U696-Constantes!$D$14))</f>
        <v>2.7136843787272533</v>
      </c>
      <c r="T696" s="79">
        <f>IF(Observaciones!$F695&gt;0.05*Constantes!$E$18,((Observaciones!$F695-0.05*Constantes!$E$18)^2)/(Observaciones!$F695+0.95*Constantes!$E$18),0)</f>
        <v>0</v>
      </c>
      <c r="U696" s="79">
        <f>MAX(0,V695+Observaciones!$F695-T696-Constantes!$D$13)</f>
        <v>0</v>
      </c>
      <c r="V696" s="79">
        <f>V695+Observaciones!$F695-T696-S696-U696-W695</f>
        <v>33.962753369531448</v>
      </c>
      <c r="W696" s="79">
        <f>MAX(0,(V696-Constantes!$D$14)*(1-EXP(-Constantes!$D$22)))</f>
        <v>0.90141852652265309</v>
      </c>
      <c r="X696" s="79">
        <f t="shared" si="93"/>
        <v>55.094517519856424</v>
      </c>
      <c r="Y696" s="79">
        <f>MAX(0,(X696-Constantes!$D$13)*(1-EXP(-Constantes!$D$23)))</f>
        <v>0.11424354272206313</v>
      </c>
      <c r="Z696" s="79">
        <f t="shared" si="94"/>
        <v>1.0156620692447162</v>
      </c>
      <c r="AA696" s="79">
        <f>0.0526*T696*Observaciones!$F695^1.218</f>
        <v>0</v>
      </c>
      <c r="AB696" s="79">
        <f>AA696*Constantes!$E$29</f>
        <v>0</v>
      </c>
      <c r="AC696" s="79">
        <f t="shared" si="95"/>
        <v>0</v>
      </c>
      <c r="AD696" s="16"/>
      <c r="AE696" s="78">
        <v>690</v>
      </c>
      <c r="AF696" s="136">
        <f>ETo!$I695*((1-Constantes!$F$19)*ETo!$K695+ETo!$L695)</f>
        <v>4.6516531486550772</v>
      </c>
      <c r="AG696" s="79">
        <f>MIN(AF696*Constantes!$F$17,0.8*(AJ695+Observaciones!$F695-AH696-AI696-Constantes!$D$14))</f>
        <v>2.4996495642769636</v>
      </c>
      <c r="AH696" s="79">
        <f>IF(Observaciones!$F695&gt;0.05*Constantes!$F$18,((Observaciones!$F695-0.05*Constantes!$F$18)^2)/(Observaciones!$F695+0.95*Constantes!$F$18),0)</f>
        <v>0</v>
      </c>
      <c r="AI696" s="79">
        <f>MAX(0,AJ695+Observaciones!$F695-AH696-Constantes!$D$13)</f>
        <v>0</v>
      </c>
      <c r="AJ696" s="79">
        <f>AJ695+Observaciones!$F695-AH696-AG696-AI696-AK695</f>
        <v>34.845028904398688</v>
      </c>
      <c r="AK696" s="79">
        <f>MAX(0,(AJ696-Constantes!$D$14)*(1-EXP(-Constantes!$D$22)))</f>
        <v>0.93147207014002664</v>
      </c>
      <c r="AL696" s="79">
        <f t="shared" si="96"/>
        <v>55.256311782602758</v>
      </c>
      <c r="AM696" s="79">
        <f>MAX(0,(AL696-Constantes!$D$13)*(1-EXP(-Constantes!$D$23)))</f>
        <v>0.11583774012929379</v>
      </c>
      <c r="AN696" s="79">
        <f t="shared" si="97"/>
        <v>1.0473098102693204</v>
      </c>
      <c r="AO696" s="79">
        <f>0.0526*AH696*Observaciones!$F695^1.218</f>
        <v>0</v>
      </c>
      <c r="AP696" s="79">
        <f>AO696*Constantes!$F$29</f>
        <v>0</v>
      </c>
      <c r="AQ696" s="79">
        <f t="shared" si="98"/>
        <v>0</v>
      </c>
      <c r="AR696" s="16"/>
      <c r="AS696" s="78">
        <v>690</v>
      </c>
      <c r="AT696" s="79">
        <f>0.0526*Observaciones!$F695^2.218</f>
        <v>3.8155137890507769</v>
      </c>
      <c r="AU696" s="79">
        <f>IF(Observaciones!$F695&gt;0.05*$AY$7,((Observaciones!$F695-0.05*$AY$7)^2)/(Observaciones!$F695+0.95*$AY$7),0)</f>
        <v>0.67103148649911282</v>
      </c>
      <c r="AV696" s="79">
        <f>0.0526*AU696*Observaciones!$F695^1.218</f>
        <v>0.37106230284414565</v>
      </c>
      <c r="AW696" s="30"/>
      <c r="AX696" s="30"/>
      <c r="AY696" s="110"/>
      <c r="AZ696" s="41"/>
    </row>
    <row r="697" spans="2:52" s="3" customFormat="1" x14ac:dyDescent="0.3">
      <c r="B697" s="40"/>
      <c r="C697" s="78">
        <v>691</v>
      </c>
      <c r="D697" s="136">
        <f>ETo!$I696*((1-Constantes!$D$19)*ETo!$K696+ETo!$L696)</f>
        <v>4.332906058690642</v>
      </c>
      <c r="E697" s="79">
        <f>MIN(D697*Constantes!$D$17,0.8*(H696+Observaciones!$F696-F697-G697-Constantes!$D$14))</f>
        <v>2.1709532082823446</v>
      </c>
      <c r="F697" s="79">
        <f>IF(Observaciones!$F696&gt;0.05*Constantes!$D$18,((Observaciones!$F696-0.05*Constantes!$D$18)^2)/(Observaciones!$F696+0.95*Constantes!$D$18),0)</f>
        <v>0</v>
      </c>
      <c r="G697" s="79">
        <f>MAX(0,H696+Observaciones!$F696-F697-Constantes!$D$13)</f>
        <v>0</v>
      </c>
      <c r="H697" s="79">
        <f>H696+Observaciones!$F696-F697-E697-G697-I696</f>
        <v>31.402724071242709</v>
      </c>
      <c r="I697" s="79">
        <f>MAX(0,(H697-Constantes!$D$14)*(1-EXP(-Constantes!$D$22)))</f>
        <v>0.81421453056298709</v>
      </c>
      <c r="J697" s="79">
        <f t="shared" si="90"/>
        <v>54.048758713846247</v>
      </c>
      <c r="K697" s="79">
        <f>MAX(0,(J697-Constantes!$D$13)*(1-EXP(-Constantes!$D$23)))</f>
        <v>0.10393943212610306</v>
      </c>
      <c r="L697" s="79">
        <f t="shared" si="91"/>
        <v>0.91815396268909011</v>
      </c>
      <c r="M697" s="79">
        <f>0.0526*F697*Observaciones!$F696^1.218</f>
        <v>0</v>
      </c>
      <c r="N697" s="79">
        <f>M697*Constantes!$D$29</f>
        <v>0</v>
      </c>
      <c r="O697" s="79">
        <f t="shared" si="92"/>
        <v>0</v>
      </c>
      <c r="P697" s="16"/>
      <c r="Q697" s="78">
        <v>691</v>
      </c>
      <c r="R697" s="136">
        <f>ETo!$I696*((1-Constantes!$E$19)*ETo!$K696+ETo!$L696)</f>
        <v>4.7328942075743807</v>
      </c>
      <c r="S697" s="79">
        <f>MIN(R697*Constantes!$E$17,0.8*(V696+Observaciones!$F696-T697-U697-Constantes!$D$14))</f>
        <v>2.7277163957890811</v>
      </c>
      <c r="T697" s="79">
        <f>IF(Observaciones!$F696&gt;0.05*Constantes!$E$18,((Observaciones!$F696-0.05*Constantes!$E$18)^2)/(Observaciones!$F696+0.95*Constantes!$E$18),0)</f>
        <v>0</v>
      </c>
      <c r="U697" s="79">
        <f>MAX(0,V696+Observaciones!$F696-T697-Constantes!$D$13)</f>
        <v>0</v>
      </c>
      <c r="V697" s="79">
        <f>V696+Observaciones!$F696-T697-S697-U697-W696</f>
        <v>30.333618447219713</v>
      </c>
      <c r="W697" s="79">
        <f>MAX(0,(V697-Constantes!$D$14)*(1-EXP(-Constantes!$D$22)))</f>
        <v>0.77779686824167005</v>
      </c>
      <c r="X697" s="79">
        <f t="shared" si="93"/>
        <v>54.98027397713436</v>
      </c>
      <c r="Y697" s="79">
        <f>MAX(0,(X697-Constantes!$D$13)*(1-EXP(-Constantes!$D$23)))</f>
        <v>0.11311787388493073</v>
      </c>
      <c r="Z697" s="79">
        <f t="shared" si="94"/>
        <v>0.89091474212660082</v>
      </c>
      <c r="AA697" s="79">
        <f>0.0526*T697*Observaciones!$F696^1.218</f>
        <v>0</v>
      </c>
      <c r="AB697" s="79">
        <f>AA697*Constantes!$E$29</f>
        <v>0</v>
      </c>
      <c r="AC697" s="79">
        <f t="shared" si="95"/>
        <v>0</v>
      </c>
      <c r="AD697" s="16"/>
      <c r="AE697" s="78">
        <v>691</v>
      </c>
      <c r="AF697" s="136">
        <f>ETo!$I696*((1-Constantes!$F$19)*ETo!$K696+ETo!$L696)</f>
        <v>4.6757530434481316</v>
      </c>
      <c r="AG697" s="79">
        <f>MIN(AF697*Constantes!$F$17,0.8*(AJ696+Observaciones!$F696-AH697-AI697-Constantes!$D$14))</f>
        <v>2.5126000766203003</v>
      </c>
      <c r="AH697" s="79">
        <f>IF(Observaciones!$F696&gt;0.05*Constantes!$F$18,((Observaciones!$F696-0.05*Constantes!$F$18)^2)/(Observaciones!$F696+0.95*Constantes!$F$18),0)</f>
        <v>0</v>
      </c>
      <c r="AI697" s="79">
        <f>MAX(0,AJ696+Observaciones!$F696-AH697-Constantes!$D$13)</f>
        <v>0</v>
      </c>
      <c r="AJ697" s="79">
        <f>AJ696+Observaciones!$F696-AH697-AG697-AI697-AK696</f>
        <v>31.400956757638358</v>
      </c>
      <c r="AK697" s="79">
        <f>MAX(0,(AJ697-Constantes!$D$14)*(1-EXP(-Constantes!$D$22)))</f>
        <v>0.81415432937368182</v>
      </c>
      <c r="AL697" s="79">
        <f t="shared" si="96"/>
        <v>55.140474042473464</v>
      </c>
      <c r="AM697" s="79">
        <f>MAX(0,(AL697-Constantes!$D$13)*(1-EXP(-Constantes!$D$23)))</f>
        <v>0.11469636328539971</v>
      </c>
      <c r="AN697" s="79">
        <f t="shared" si="97"/>
        <v>0.92885069265908149</v>
      </c>
      <c r="AO697" s="79">
        <f>0.0526*AH697*Observaciones!$F696^1.218</f>
        <v>0</v>
      </c>
      <c r="AP697" s="79">
        <f>AO697*Constantes!$F$29</f>
        <v>0</v>
      </c>
      <c r="AQ697" s="79">
        <f t="shared" si="98"/>
        <v>0</v>
      </c>
      <c r="AR697" s="16"/>
      <c r="AS697" s="78">
        <v>691</v>
      </c>
      <c r="AT697" s="79">
        <f>0.0526*Observaciones!$F696^2.218</f>
        <v>0</v>
      </c>
      <c r="AU697" s="79">
        <f>IF(Observaciones!$F696&gt;0.05*$AY$7,((Observaciones!$F696-0.05*$AY$7)^2)/(Observaciones!$F696+0.95*$AY$7),0)</f>
        <v>0</v>
      </c>
      <c r="AV697" s="79">
        <f>0.0526*AU697*Observaciones!$F696^1.218</f>
        <v>0</v>
      </c>
      <c r="AW697" s="30"/>
      <c r="AX697" s="30"/>
      <c r="AY697" s="110"/>
      <c r="AZ697" s="41"/>
    </row>
    <row r="698" spans="2:52" s="3" customFormat="1" x14ac:dyDescent="0.3">
      <c r="B698" s="40"/>
      <c r="C698" s="78">
        <v>692</v>
      </c>
      <c r="D698" s="136">
        <f>ETo!$I697*((1-Constantes!$D$19)*ETo!$K697+ETo!$L697)</f>
        <v>4.3685669458940835</v>
      </c>
      <c r="E698" s="79">
        <f>MIN(D698*Constantes!$D$17,0.8*(H697+Observaciones!$F697-F698-G698-Constantes!$D$14))</f>
        <v>2.1888206894683782</v>
      </c>
      <c r="F698" s="79">
        <f>IF(Observaciones!$F697&gt;0.05*Constantes!$D$18,((Observaciones!$F697-0.05*Constantes!$D$18)^2)/(Observaciones!$F697+0.95*Constantes!$D$18),0)</f>
        <v>0</v>
      </c>
      <c r="G698" s="79">
        <f>MAX(0,H697+Observaciones!$F697-F698-Constantes!$D$13)</f>
        <v>0</v>
      </c>
      <c r="H698" s="79">
        <f>H697+Observaciones!$F697-F698-E698-G698-I697</f>
        <v>28.399688851211344</v>
      </c>
      <c r="I698" s="79">
        <f>MAX(0,(H698-Constantes!$D$14)*(1-EXP(-Constantes!$D$22)))</f>
        <v>0.71192012660073478</v>
      </c>
      <c r="J698" s="79">
        <f t="shared" si="90"/>
        <v>53.944819281720143</v>
      </c>
      <c r="K698" s="79">
        <f>MAX(0,(J698-Constantes!$D$13)*(1-EXP(-Constantes!$D$23)))</f>
        <v>0.10291529214492058</v>
      </c>
      <c r="L698" s="79">
        <f t="shared" si="91"/>
        <v>0.81483541874565535</v>
      </c>
      <c r="M698" s="79">
        <f>0.0526*F698*Observaciones!$F697^1.218</f>
        <v>0</v>
      </c>
      <c r="N698" s="79">
        <f>M698*Constantes!$D$29</f>
        <v>0</v>
      </c>
      <c r="O698" s="79">
        <f t="shared" si="92"/>
        <v>0</v>
      </c>
      <c r="P698" s="16"/>
      <c r="Q698" s="78">
        <v>692</v>
      </c>
      <c r="R698" s="136">
        <f>ETo!$I697*((1-Constantes!$E$19)*ETo!$K697+ETo!$L697)</f>
        <v>4.7712622814691166</v>
      </c>
      <c r="S698" s="79">
        <f>MIN(R698*Constantes!$E$17,0.8*(V697+Observaciones!$F697-T698-U698-Constantes!$D$14))</f>
        <v>2.749829128431621</v>
      </c>
      <c r="T698" s="79">
        <f>IF(Observaciones!$F697&gt;0.05*Constantes!$E$18,((Observaciones!$F697-0.05*Constantes!$E$18)^2)/(Observaciones!$F697+0.95*Constantes!$E$18),0)</f>
        <v>0</v>
      </c>
      <c r="U698" s="79">
        <f>MAX(0,V697+Observaciones!$F697-T698-Constantes!$D$13)</f>
        <v>0</v>
      </c>
      <c r="V698" s="79">
        <f>V697+Observaciones!$F697-T698-S698-U698-W697</f>
        <v>26.805992450546423</v>
      </c>
      <c r="W698" s="79">
        <f>MAX(0,(V698-Constantes!$D$14)*(1-EXP(-Constantes!$D$22)))</f>
        <v>0.65763297661482745</v>
      </c>
      <c r="X698" s="79">
        <f t="shared" si="93"/>
        <v>54.867156103249428</v>
      </c>
      <c r="Y698" s="79">
        <f>MAX(0,(X698-Constantes!$D$13)*(1-EXP(-Constantes!$D$23)))</f>
        <v>0.11200329653096404</v>
      </c>
      <c r="Z698" s="79">
        <f t="shared" si="94"/>
        <v>0.76963627314579153</v>
      </c>
      <c r="AA698" s="79">
        <f>0.0526*T698*Observaciones!$F697^1.218</f>
        <v>0</v>
      </c>
      <c r="AB698" s="79">
        <f>AA698*Constantes!$E$29</f>
        <v>0</v>
      </c>
      <c r="AC698" s="79">
        <f t="shared" si="95"/>
        <v>0</v>
      </c>
      <c r="AD698" s="16"/>
      <c r="AE698" s="78">
        <v>692</v>
      </c>
      <c r="AF698" s="136">
        <f>ETo!$I697*((1-Constantes!$F$19)*ETo!$K697+ETo!$L697)</f>
        <v>4.7137343763869683</v>
      </c>
      <c r="AG698" s="79">
        <f>MIN(AF698*Constantes!$F$17,0.8*(AJ697+Observaciones!$F697-AH698-AI698-Constantes!$D$14))</f>
        <v>2.5330100296621927</v>
      </c>
      <c r="AH698" s="79">
        <f>IF(Observaciones!$F697&gt;0.05*Constantes!$F$18,((Observaciones!$F697-0.05*Constantes!$F$18)^2)/(Observaciones!$F697+0.95*Constantes!$F$18),0)</f>
        <v>0</v>
      </c>
      <c r="AI698" s="79">
        <f>MAX(0,AJ697+Observaciones!$F697-AH698-Constantes!$D$13)</f>
        <v>0</v>
      </c>
      <c r="AJ698" s="79">
        <f>AJ697+Observaciones!$F697-AH698-AG698-AI698-AK697</f>
        <v>28.053792398602482</v>
      </c>
      <c r="AK698" s="79">
        <f>MAX(0,(AJ698-Constantes!$D$14)*(1-EXP(-Constantes!$D$22)))</f>
        <v>0.7001376236130038</v>
      </c>
      <c r="AL698" s="79">
        <f t="shared" si="96"/>
        <v>55.025777679188067</v>
      </c>
      <c r="AM698" s="79">
        <f>MAX(0,(AL698-Constantes!$D$13)*(1-EXP(-Constantes!$D$23)))</f>
        <v>0.11356623269940334</v>
      </c>
      <c r="AN698" s="79">
        <f t="shared" si="97"/>
        <v>0.81370385631240716</v>
      </c>
      <c r="AO698" s="79">
        <f>0.0526*AH698*Observaciones!$F697^1.218</f>
        <v>0</v>
      </c>
      <c r="AP698" s="79">
        <f>AO698*Constantes!$F$29</f>
        <v>0</v>
      </c>
      <c r="AQ698" s="79">
        <f t="shared" si="98"/>
        <v>0</v>
      </c>
      <c r="AR698" s="16"/>
      <c r="AS698" s="78">
        <v>692</v>
      </c>
      <c r="AT698" s="79">
        <f>0.0526*Observaciones!$F697^2.218</f>
        <v>0</v>
      </c>
      <c r="AU698" s="79">
        <f>IF(Observaciones!$F697&gt;0.05*$AY$7,((Observaciones!$F697-0.05*$AY$7)^2)/(Observaciones!$F697+0.95*$AY$7),0)</f>
        <v>0</v>
      </c>
      <c r="AV698" s="79">
        <f>0.0526*AU698*Observaciones!$F697^1.218</f>
        <v>0</v>
      </c>
      <c r="AW698" s="30"/>
      <c r="AX698" s="30"/>
      <c r="AY698" s="110"/>
      <c r="AZ698" s="41"/>
    </row>
    <row r="699" spans="2:52" s="3" customFormat="1" x14ac:dyDescent="0.3">
      <c r="B699" s="40"/>
      <c r="C699" s="78">
        <v>693</v>
      </c>
      <c r="D699" s="136">
        <f>ETo!$I698*((1-Constantes!$D$19)*ETo!$K698+ETo!$L698)</f>
        <v>4.2556455922497607</v>
      </c>
      <c r="E699" s="79">
        <f>MIN(D699*Constantes!$D$17,0.8*(H698+Observaciones!$F698-F699-G699-Constantes!$D$14))</f>
        <v>2.1322427319366128</v>
      </c>
      <c r="F699" s="79">
        <f>IF(Observaciones!$F698&gt;0.05*Constantes!$D$18,((Observaciones!$F698-0.05*Constantes!$D$18)^2)/(Observaciones!$F698+0.95*Constantes!$D$18),0)</f>
        <v>0</v>
      </c>
      <c r="G699" s="79">
        <f>MAX(0,H698+Observaciones!$F698-F699-Constantes!$D$13)</f>
        <v>0</v>
      </c>
      <c r="H699" s="79">
        <f>H698+Observaciones!$F698-F699-E699-G699-I698</f>
        <v>25.555525992673996</v>
      </c>
      <c r="I699" s="79">
        <f>MAX(0,(H699-Constantes!$D$14)*(1-EXP(-Constantes!$D$22)))</f>
        <v>0.61503749850334766</v>
      </c>
      <c r="J699" s="79">
        <f t="shared" si="90"/>
        <v>53.841903989575222</v>
      </c>
      <c r="K699" s="79">
        <f>MAX(0,(J699-Constantes!$D$13)*(1-EXP(-Constantes!$D$23)))</f>
        <v>0.10190124325890386</v>
      </c>
      <c r="L699" s="79">
        <f t="shared" si="91"/>
        <v>0.71693874176225147</v>
      </c>
      <c r="M699" s="79">
        <f>0.0526*F699*Observaciones!$F698^1.218</f>
        <v>0</v>
      </c>
      <c r="N699" s="79">
        <f>M699*Constantes!$D$29</f>
        <v>0</v>
      </c>
      <c r="O699" s="79">
        <f t="shared" si="92"/>
        <v>0</v>
      </c>
      <c r="P699" s="16"/>
      <c r="Q699" s="78">
        <v>693</v>
      </c>
      <c r="R699" s="136">
        <f>ETo!$I698*((1-Constantes!$E$19)*ETo!$K698+ETo!$L698)</f>
        <v>4.6496272156513143</v>
      </c>
      <c r="S699" s="79">
        <f>MIN(R699*Constantes!$E$17,0.8*(V698+Observaciones!$F698-T699-U699-Constantes!$D$14))</f>
        <v>2.6797269987869052</v>
      </c>
      <c r="T699" s="79">
        <f>IF(Observaciones!$F698&gt;0.05*Constantes!$E$18,((Observaciones!$F698-0.05*Constantes!$E$18)^2)/(Observaciones!$F698+0.95*Constantes!$E$18),0)</f>
        <v>0</v>
      </c>
      <c r="U699" s="79">
        <f>MAX(0,V698+Observaciones!$F698-T699-Constantes!$D$13)</f>
        <v>0</v>
      </c>
      <c r="V699" s="79">
        <f>V698+Observaciones!$F698-T699-S699-U699-W698</f>
        <v>23.468632475144691</v>
      </c>
      <c r="W699" s="79">
        <f>MAX(0,(V699-Constantes!$D$14)*(1-EXP(-Constantes!$D$22)))</f>
        <v>0.54395024415335747</v>
      </c>
      <c r="X699" s="79">
        <f t="shared" si="93"/>
        <v>54.755152806718463</v>
      </c>
      <c r="Y699" s="79">
        <f>MAX(0,(X699-Constantes!$D$13)*(1-EXP(-Constantes!$D$23)))</f>
        <v>0.11089970137313761</v>
      </c>
      <c r="Z699" s="79">
        <f t="shared" si="94"/>
        <v>0.65484994552649511</v>
      </c>
      <c r="AA699" s="79">
        <f>0.0526*T699*Observaciones!$F698^1.218</f>
        <v>0</v>
      </c>
      <c r="AB699" s="79">
        <f>AA699*Constantes!$E$29</f>
        <v>0</v>
      </c>
      <c r="AC699" s="79">
        <f t="shared" si="95"/>
        <v>0</v>
      </c>
      <c r="AD699" s="16"/>
      <c r="AE699" s="78">
        <v>693</v>
      </c>
      <c r="AF699" s="136">
        <f>ETo!$I698*((1-Constantes!$F$19)*ETo!$K698+ETo!$L698)</f>
        <v>4.5933441265939496</v>
      </c>
      <c r="AG699" s="79">
        <f>MIN(AF699*Constantes!$F$17,0.8*(AJ698+Observaciones!$F698-AH699-AI699-Constantes!$D$14))</f>
        <v>2.4683161615208586</v>
      </c>
      <c r="AH699" s="79">
        <f>IF(Observaciones!$F698&gt;0.05*Constantes!$F$18,((Observaciones!$F698-0.05*Constantes!$F$18)^2)/(Observaciones!$F698+0.95*Constantes!$F$18),0)</f>
        <v>0</v>
      </c>
      <c r="AI699" s="79">
        <f>MAX(0,AJ698+Observaciones!$F698-AH699-Constantes!$D$13)</f>
        <v>0</v>
      </c>
      <c r="AJ699" s="79">
        <f>AJ698+Observaciones!$F698-AH699-AG699-AI699-AK698</f>
        <v>24.885338613468619</v>
      </c>
      <c r="AK699" s="79">
        <f>MAX(0,(AJ699-Constantes!$D$14)*(1-EXP(-Constantes!$D$22)))</f>
        <v>0.59220845605937589</v>
      </c>
      <c r="AL699" s="79">
        <f t="shared" si="96"/>
        <v>54.912211446488662</v>
      </c>
      <c r="AM699" s="79">
        <f>MAX(0,(AL699-Constantes!$D$13)*(1-EXP(-Constantes!$D$23)))</f>
        <v>0.11244723755924689</v>
      </c>
      <c r="AN699" s="79">
        <f t="shared" si="97"/>
        <v>0.70465569361862279</v>
      </c>
      <c r="AO699" s="79">
        <f>0.0526*AH699*Observaciones!$F698^1.218</f>
        <v>0</v>
      </c>
      <c r="AP699" s="79">
        <f>AO699*Constantes!$F$29</f>
        <v>0</v>
      </c>
      <c r="AQ699" s="79">
        <f t="shared" si="98"/>
        <v>0</v>
      </c>
      <c r="AR699" s="16"/>
      <c r="AS699" s="78">
        <v>693</v>
      </c>
      <c r="AT699" s="79">
        <f>0.0526*Observaciones!$F698^2.218</f>
        <v>0</v>
      </c>
      <c r="AU699" s="79">
        <f>IF(Observaciones!$F698&gt;0.05*$AY$7,((Observaciones!$F698-0.05*$AY$7)^2)/(Observaciones!$F698+0.95*$AY$7),0)</f>
        <v>0</v>
      </c>
      <c r="AV699" s="79">
        <f>0.0526*AU699*Observaciones!$F698^1.218</f>
        <v>0</v>
      </c>
      <c r="AW699" s="30"/>
      <c r="AX699" s="30"/>
      <c r="AY699" s="110"/>
      <c r="AZ699" s="41"/>
    </row>
    <row r="700" spans="2:52" s="3" customFormat="1" x14ac:dyDescent="0.3">
      <c r="B700" s="40"/>
      <c r="C700" s="78">
        <v>694</v>
      </c>
      <c r="D700" s="136">
        <f>ETo!$I699*((1-Constantes!$D$19)*ETo!$K699+ETo!$L699)</f>
        <v>4.3085744473034113</v>
      </c>
      <c r="E700" s="79">
        <f>MIN(D700*Constantes!$D$17,0.8*(H699+Observaciones!$F699-F700-G700-Constantes!$D$14))</f>
        <v>2.1587621316496448</v>
      </c>
      <c r="F700" s="79">
        <f>IF(Observaciones!$F699&gt;0.05*Constantes!$D$18,((Observaciones!$F699-0.05*Constantes!$D$18)^2)/(Observaciones!$F699+0.95*Constantes!$D$18),0)</f>
        <v>0.25245932705504626</v>
      </c>
      <c r="G700" s="79">
        <f>MAX(0,H699+Observaciones!$F699-F700-Constantes!$D$13)</f>
        <v>0</v>
      </c>
      <c r="H700" s="79">
        <f>H699+Observaciones!$F699-F700-E700-G700-I699</f>
        <v>30.129267035465951</v>
      </c>
      <c r="I700" s="79">
        <f>MAX(0,(H700-Constantes!$D$14)*(1-EXP(-Constantes!$D$22)))</f>
        <v>0.77083590896794651</v>
      </c>
      <c r="J700" s="79">
        <f t="shared" si="90"/>
        <v>53.740002746316321</v>
      </c>
      <c r="K700" s="79">
        <f>MAX(0,(J700-Constantes!$D$13)*(1-EXP(-Constantes!$D$23)))</f>
        <v>0.1008971860380887</v>
      </c>
      <c r="L700" s="79">
        <f t="shared" si="91"/>
        <v>1.1241924220610815</v>
      </c>
      <c r="M700" s="79">
        <f>0.0526*F700*Observaciones!$F699^1.218</f>
        <v>0.15703921649259894</v>
      </c>
      <c r="N700" s="79">
        <f>M700*Constantes!$D$29</f>
        <v>2.3306193007539243E-3</v>
      </c>
      <c r="O700" s="79">
        <f t="shared" si="92"/>
        <v>207.31498051561255</v>
      </c>
      <c r="P700" s="16"/>
      <c r="Q700" s="78">
        <v>694</v>
      </c>
      <c r="R700" s="136">
        <f>ETo!$I699*((1-Constantes!$E$19)*ETo!$K699+ETo!$L699)</f>
        <v>4.7066747469571002</v>
      </c>
      <c r="S700" s="79">
        <f>MIN(R700*Constantes!$E$17,0.8*(V699+Observaciones!$F699-T700-U700-Constantes!$D$14))</f>
        <v>2.7126052926294024</v>
      </c>
      <c r="T700" s="79">
        <f>IF(Observaciones!$F699&gt;0.05*Constantes!$E$18,((Observaciones!$F699-0.05*Constantes!$E$18)^2)/(Observaciones!$F699+0.95*Constantes!$E$18),0)</f>
        <v>0</v>
      </c>
      <c r="U700" s="79">
        <f>MAX(0,V699+Observaciones!$F699-T700-Constantes!$D$13)</f>
        <v>0</v>
      </c>
      <c r="V700" s="79">
        <f>V699+Observaciones!$F699-T700-S700-U700-W699</f>
        <v>27.81207693836193</v>
      </c>
      <c r="W700" s="79">
        <f>MAX(0,(V700-Constantes!$D$14)*(1-EXP(-Constantes!$D$22)))</f>
        <v>0.69190390768159005</v>
      </c>
      <c r="X700" s="79">
        <f t="shared" si="93"/>
        <v>54.644253105345328</v>
      </c>
      <c r="Y700" s="79">
        <f>MAX(0,(X700-Constantes!$D$13)*(1-EXP(-Constantes!$D$23)))</f>
        <v>0.10980698020125716</v>
      </c>
      <c r="Z700" s="79">
        <f t="shared" si="94"/>
        <v>0.80171088788284717</v>
      </c>
      <c r="AA700" s="79">
        <f>0.0526*T700*Observaciones!$F699^1.218</f>
        <v>0</v>
      </c>
      <c r="AB700" s="79">
        <f>AA700*Constantes!$E$29</f>
        <v>0</v>
      </c>
      <c r="AC700" s="79">
        <f t="shared" si="95"/>
        <v>0</v>
      </c>
      <c r="AD700" s="16"/>
      <c r="AE700" s="78">
        <v>694</v>
      </c>
      <c r="AF700" s="136">
        <f>ETo!$I699*((1-Constantes!$F$19)*ETo!$K699+ETo!$L699)</f>
        <v>4.6498032755780008</v>
      </c>
      <c r="AG700" s="79">
        <f>MIN(AF700*Constantes!$F$17,0.8*(AJ699+Observaciones!$F699-AH700-AI700-Constantes!$D$14))</f>
        <v>2.4986555016752798</v>
      </c>
      <c r="AH700" s="79">
        <f>IF(Observaciones!$F699&gt;0.05*Constantes!$F$18,((Observaciones!$F699-0.05*Constantes!$F$18)^2)/(Observaciones!$F699+0.95*Constantes!$F$18),0)</f>
        <v>1.2561819183920593E-3</v>
      </c>
      <c r="AI700" s="79">
        <f>MAX(0,AJ699+Observaciones!$F699-AH700-Constantes!$D$13)</f>
        <v>0</v>
      </c>
      <c r="AJ700" s="79">
        <f>AJ699+Observaciones!$F699-AH700-AG700-AI700-AK699</f>
        <v>29.393218473815573</v>
      </c>
      <c r="AK700" s="79">
        <f>MAX(0,(AJ700-Constantes!$D$14)*(1-EXP(-Constantes!$D$22)))</f>
        <v>0.74576339286854754</v>
      </c>
      <c r="AL700" s="79">
        <f t="shared" si="96"/>
        <v>54.799764208929417</v>
      </c>
      <c r="AM700" s="79">
        <f>MAX(0,(AL700-Constantes!$D$13)*(1-EXP(-Constantes!$D$23)))</f>
        <v>0.11133926814473032</v>
      </c>
      <c r="AN700" s="79">
        <f t="shared" si="97"/>
        <v>0.85835884293166986</v>
      </c>
      <c r="AO700" s="79">
        <f>0.0526*AH700*Observaciones!$F699^1.218</f>
        <v>7.8139249810107471E-4</v>
      </c>
      <c r="AP700" s="79">
        <f>AO700*Constantes!$F$29</f>
        <v>6.7138485533609168E-6</v>
      </c>
      <c r="AQ700" s="79">
        <f t="shared" si="98"/>
        <v>0.78217270185394672</v>
      </c>
      <c r="AR700" s="16"/>
      <c r="AS700" s="78">
        <v>694</v>
      </c>
      <c r="AT700" s="79">
        <f>0.0526*Observaciones!$F699^2.218</f>
        <v>4.72748644015644</v>
      </c>
      <c r="AU700" s="79">
        <f>IF(Observaciones!$F699&gt;0.05*$AY$7,((Observaciones!$F699-0.05*$AY$7)^2)/(Observaciones!$F699+0.95*$AY$7),0)</f>
        <v>0.85016527070729775</v>
      </c>
      <c r="AV700" s="79">
        <f>0.0526*AU700*Observaciones!$F699^1.218</f>
        <v>0.52883484067903708</v>
      </c>
      <c r="AW700" s="30"/>
      <c r="AX700" s="30"/>
      <c r="AY700" s="110"/>
      <c r="AZ700" s="41"/>
    </row>
    <row r="701" spans="2:52" s="3" customFormat="1" x14ac:dyDescent="0.3">
      <c r="B701" s="40"/>
      <c r="C701" s="78">
        <v>695</v>
      </c>
      <c r="D701" s="136">
        <f>ETo!$I700*((1-Constantes!$D$19)*ETo!$K700+ETo!$L700)</f>
        <v>4.374609858196318</v>
      </c>
      <c r="E701" s="79">
        <f>MIN(D701*Constantes!$D$17,0.8*(H700+Observaciones!$F700-F701-G701-Constantes!$D$14))</f>
        <v>2.1918484218198775</v>
      </c>
      <c r="F701" s="79">
        <f>IF(Observaciones!$F700&gt;0.05*Constantes!$D$18,((Observaciones!$F700-0.05*Constantes!$D$18)^2)/(Observaciones!$F700+0.95*Constantes!$D$18),0)</f>
        <v>1.1650970174096269</v>
      </c>
      <c r="G701" s="79">
        <f>MAX(0,H700+Observaciones!$F700-F701-Constantes!$D$13)</f>
        <v>0</v>
      </c>
      <c r="H701" s="79">
        <f>H700+Observaciones!$F700-F701-E701-G701-I700</f>
        <v>38.801485687268503</v>
      </c>
      <c r="I701" s="79">
        <f>MAX(0,(H701-Constantes!$D$14)*(1-EXP(-Constantes!$D$22)))</f>
        <v>1.0662435126147676</v>
      </c>
      <c r="J701" s="79">
        <f t="shared" si="90"/>
        <v>53.639105560278232</v>
      </c>
      <c r="K701" s="79">
        <f>MAX(0,(J701-Constantes!$D$13)*(1-EXP(-Constantes!$D$23)))</f>
        <v>9.9903022032218014E-2</v>
      </c>
      <c r="L701" s="79">
        <f t="shared" si="91"/>
        <v>2.3312435520566126</v>
      </c>
      <c r="M701" s="79">
        <f>0.0526*F701*Observaciones!$F700^1.218</f>
        <v>1.3675070616948091</v>
      </c>
      <c r="N701" s="79">
        <f>M701*Constantes!$D$29</f>
        <v>2.0295174817389738E-2</v>
      </c>
      <c r="O701" s="79">
        <f t="shared" si="92"/>
        <v>870.57290944506542</v>
      </c>
      <c r="P701" s="16"/>
      <c r="Q701" s="78">
        <v>695</v>
      </c>
      <c r="R701" s="136">
        <f>ETo!$I700*((1-Constantes!$E$19)*ETo!$K700+ETo!$L700)</f>
        <v>4.7777487945227133</v>
      </c>
      <c r="S701" s="79">
        <f>MIN(R701*Constantes!$E$17,0.8*(V700+Observaciones!$F700-T701-U701-Constantes!$D$14))</f>
        <v>2.7535675107473465</v>
      </c>
      <c r="T701" s="79">
        <f>IF(Observaciones!$F700&gt;0.05*Constantes!$E$18,((Observaciones!$F700-0.05*Constantes!$E$18)^2)/(Observaciones!$F700+0.95*Constantes!$E$18),0)</f>
        <v>1.3946666504430322E-2</v>
      </c>
      <c r="U701" s="79">
        <f>MAX(0,V700+Observaciones!$F700-T701-Constantes!$D$13)</f>
        <v>0</v>
      </c>
      <c r="V701" s="79">
        <f>V700+Observaciones!$F700-T701-S701-U701-W700</f>
        <v>37.152658853428562</v>
      </c>
      <c r="W701" s="79">
        <f>MAX(0,(V701-Constantes!$D$14)*(1-EXP(-Constantes!$D$22)))</f>
        <v>1.0100784176869555</v>
      </c>
      <c r="X701" s="79">
        <f t="shared" si="93"/>
        <v>54.534446125144072</v>
      </c>
      <c r="Y701" s="79">
        <f>MAX(0,(X701-Constantes!$D$13)*(1-EXP(-Constantes!$D$23)))</f>
        <v>0.10872502587134916</v>
      </c>
      <c r="Z701" s="79">
        <f t="shared" si="94"/>
        <v>1.1327501100627351</v>
      </c>
      <c r="AA701" s="79">
        <f>0.0526*T701*Observaciones!$F700^1.218</f>
        <v>1.6369593816585575E-2</v>
      </c>
      <c r="AB701" s="79">
        <f>AA701*Constantes!$E$29</f>
        <v>5.4725695572683668E-5</v>
      </c>
      <c r="AC701" s="79">
        <f t="shared" si="95"/>
        <v>4.8312240348979358</v>
      </c>
      <c r="AD701" s="16"/>
      <c r="AE701" s="78">
        <v>695</v>
      </c>
      <c r="AF701" s="136">
        <f>ETo!$I700*((1-Constantes!$F$19)*ETo!$K700+ETo!$L700)</f>
        <v>4.7201575179046573</v>
      </c>
      <c r="AG701" s="79">
        <f>MIN(AF701*Constantes!$F$17,0.8*(AJ700+Observaciones!$F700-AH701-AI701-Constantes!$D$14))</f>
        <v>2.5364616203941077</v>
      </c>
      <c r="AH701" s="79">
        <f>IF(Observaciones!$F700&gt;0.05*Constantes!$F$18,((Observaciones!$F700-0.05*Constantes!$F$18)^2)/(Observaciones!$F700+0.95*Constantes!$F$18),0)</f>
        <v>0.2121952349911298</v>
      </c>
      <c r="AI701" s="79">
        <f>MAX(0,AJ700+Observaciones!$F700-AH701-Constantes!$D$13)</f>
        <v>0</v>
      </c>
      <c r="AJ701" s="79">
        <f>AJ700+Observaciones!$F700-AH701-AG701-AI701-AK700</f>
        <v>38.698798225561795</v>
      </c>
      <c r="AK701" s="79">
        <f>MAX(0,(AJ701-Constantes!$D$14)*(1-EXP(-Constantes!$D$22)))</f>
        <v>1.0627456006956477</v>
      </c>
      <c r="AL701" s="79">
        <f t="shared" si="96"/>
        <v>54.688424940784685</v>
      </c>
      <c r="AM701" s="79">
        <f>MAX(0,(AL701-Constantes!$D$13)*(1-EXP(-Constantes!$D$23)))</f>
        <v>0.11024221581675267</v>
      </c>
      <c r="AN701" s="79">
        <f t="shared" si="97"/>
        <v>1.3851830515035302</v>
      </c>
      <c r="AO701" s="79">
        <f>0.0526*AH701*Observaciones!$F700^1.218</f>
        <v>0.24905950145981534</v>
      </c>
      <c r="AP701" s="79">
        <f>AO701*Constantes!$F$29</f>
        <v>2.13995882688968E-3</v>
      </c>
      <c r="AQ701" s="79">
        <f t="shared" si="98"/>
        <v>154.48924418811563</v>
      </c>
      <c r="AR701" s="16"/>
      <c r="AS701" s="78">
        <v>695</v>
      </c>
      <c r="AT701" s="79">
        <f>0.0526*Observaciones!$F700^2.218</f>
        <v>15.023719165130638</v>
      </c>
      <c r="AU701" s="79">
        <f>IF(Observaciones!$F700&gt;0.05*$AY$7,((Observaciones!$F700-0.05*$AY$7)^2)/(Observaciones!$F700+0.95*$AY$7),0)</f>
        <v>2.6803602911260813</v>
      </c>
      <c r="AV701" s="79">
        <f>0.0526*AU701*Observaciones!$F700^1.218</f>
        <v>3.1460140840035975</v>
      </c>
      <c r="AW701" s="30"/>
      <c r="AX701" s="30"/>
      <c r="AY701" s="110"/>
      <c r="AZ701" s="41"/>
    </row>
    <row r="702" spans="2:52" s="3" customFormat="1" x14ac:dyDescent="0.3">
      <c r="B702" s="40"/>
      <c r="C702" s="78">
        <v>696</v>
      </c>
      <c r="D702" s="136">
        <f>ETo!$I701*((1-Constantes!$D$19)*ETo!$K701+ETo!$L701)</f>
        <v>4.3487995250649751</v>
      </c>
      <c r="E702" s="79">
        <f>MIN(D702*Constantes!$D$17,0.8*(H701+Observaciones!$F701-F702-G702-Constantes!$D$14))</f>
        <v>2.1789164485069694</v>
      </c>
      <c r="F702" s="79">
        <f>IF(Observaciones!$F701&gt;0.05*Constantes!$D$18,((Observaciones!$F701-0.05*Constantes!$D$18)^2)/(Observaciones!$F701+0.95*Constantes!$D$18),0)</f>
        <v>0</v>
      </c>
      <c r="G702" s="79">
        <f>MAX(0,H701+Observaciones!$F701-F702-Constantes!$D$13)</f>
        <v>0</v>
      </c>
      <c r="H702" s="79">
        <f>H701+Observaciones!$F701-F702-E702-G702-I701</f>
        <v>35.856325726146764</v>
      </c>
      <c r="I702" s="79">
        <f>MAX(0,(H702-Constantes!$D$14)*(1-EXP(-Constantes!$D$22)))</f>
        <v>0.96592055243540209</v>
      </c>
      <c r="J702" s="79">
        <f t="shared" si="90"/>
        <v>53.539202538246016</v>
      </c>
      <c r="K702" s="79">
        <f>MAX(0,(J702-Constantes!$D$13)*(1-EXP(-Constantes!$D$23)))</f>
        <v>9.8918653761088604E-2</v>
      </c>
      <c r="L702" s="79">
        <f t="shared" si="91"/>
        <v>1.0648392061964906</v>
      </c>
      <c r="M702" s="79">
        <f>0.0526*F702*Observaciones!$F701^1.218</f>
        <v>0</v>
      </c>
      <c r="N702" s="79">
        <f>M702*Constantes!$D$29</f>
        <v>0</v>
      </c>
      <c r="O702" s="79">
        <f t="shared" si="92"/>
        <v>0</v>
      </c>
      <c r="P702" s="16"/>
      <c r="Q702" s="78">
        <v>696</v>
      </c>
      <c r="R702" s="136">
        <f>ETo!$I701*((1-Constantes!$E$19)*ETo!$K701+ETo!$L701)</f>
        <v>4.7499775439856924</v>
      </c>
      <c r="S702" s="79">
        <f>MIN(R702*Constantes!$E$17,0.8*(V701+Observaciones!$F701-T702-U702-Constantes!$D$14))</f>
        <v>2.7375620620516696</v>
      </c>
      <c r="T702" s="79">
        <f>IF(Observaciones!$F701&gt;0.05*Constantes!$E$18,((Observaciones!$F701-0.05*Constantes!$E$18)^2)/(Observaciones!$F701+0.95*Constantes!$E$18),0)</f>
        <v>0</v>
      </c>
      <c r="U702" s="79">
        <f>MAX(0,V701+Observaciones!$F701-T702-Constantes!$D$13)</f>
        <v>0</v>
      </c>
      <c r="V702" s="79">
        <f>V701+Observaciones!$F701-T702-S702-U702-W701</f>
        <v>33.705018373689931</v>
      </c>
      <c r="W702" s="79">
        <f>MAX(0,(V702-Constantes!$D$14)*(1-EXP(-Constantes!$D$22)))</f>
        <v>0.89263912639975129</v>
      </c>
      <c r="X702" s="79">
        <f t="shared" si="93"/>
        <v>54.425721099272721</v>
      </c>
      <c r="Y702" s="79">
        <f>MAX(0,(X702-Constantes!$D$13)*(1-EXP(-Constantes!$D$23)))</f>
        <v>0.10765373229515515</v>
      </c>
      <c r="Z702" s="79">
        <f t="shared" si="94"/>
        <v>1.0002928586949065</v>
      </c>
      <c r="AA702" s="79">
        <f>0.0526*T702*Observaciones!$F701^1.218</f>
        <v>0</v>
      </c>
      <c r="AB702" s="79">
        <f>AA702*Constantes!$E$29</f>
        <v>0</v>
      </c>
      <c r="AC702" s="79">
        <f t="shared" si="95"/>
        <v>0</v>
      </c>
      <c r="AD702" s="16"/>
      <c r="AE702" s="78">
        <v>696</v>
      </c>
      <c r="AF702" s="136">
        <f>ETo!$I701*((1-Constantes!$F$19)*ETo!$K701+ETo!$L701)</f>
        <v>4.6926663984255903</v>
      </c>
      <c r="AG702" s="79">
        <f>MIN(AF702*Constantes!$F$17,0.8*(AJ701+Observaciones!$F701-AH702-AI702-Constantes!$D$14))</f>
        <v>2.5216887724126962</v>
      </c>
      <c r="AH702" s="79">
        <f>IF(Observaciones!$F701&gt;0.05*Constantes!$F$18,((Observaciones!$F701-0.05*Constantes!$F$18)^2)/(Observaciones!$F701+0.95*Constantes!$F$18),0)</f>
        <v>0</v>
      </c>
      <c r="AI702" s="79">
        <f>MAX(0,AJ701+Observaciones!$F701-AH702-Constantes!$D$13)</f>
        <v>0</v>
      </c>
      <c r="AJ702" s="79">
        <f>AJ701+Observaciones!$F701-AH702-AG702-AI702-AK701</f>
        <v>35.414363852453448</v>
      </c>
      <c r="AK702" s="79">
        <f>MAX(0,(AJ702-Constantes!$D$14)*(1-EXP(-Constantes!$D$22)))</f>
        <v>0.95086570854215402</v>
      </c>
      <c r="AL702" s="79">
        <f t="shared" si="96"/>
        <v>54.578182724967931</v>
      </c>
      <c r="AM702" s="79">
        <f>MAX(0,(AL702-Constantes!$D$13)*(1-EXP(-Constantes!$D$23)))</f>
        <v>0.10915597300666012</v>
      </c>
      <c r="AN702" s="79">
        <f t="shared" si="97"/>
        <v>1.0600216815488142</v>
      </c>
      <c r="AO702" s="79">
        <f>0.0526*AH702*Observaciones!$F701^1.218</f>
        <v>0</v>
      </c>
      <c r="AP702" s="79">
        <f>AO702*Constantes!$F$29</f>
        <v>0</v>
      </c>
      <c r="AQ702" s="79">
        <f t="shared" si="98"/>
        <v>0</v>
      </c>
      <c r="AR702" s="16"/>
      <c r="AS702" s="78">
        <v>696</v>
      </c>
      <c r="AT702" s="79">
        <f>0.0526*Observaciones!$F701^2.218</f>
        <v>3.6411677467564265E-3</v>
      </c>
      <c r="AU702" s="79">
        <f>IF(Observaciones!$F701&gt;0.05*$AY$7,((Observaciones!$F701-0.05*$AY$7)^2)/(Observaciones!$F701+0.95*$AY$7),0)</f>
        <v>0</v>
      </c>
      <c r="AV702" s="79">
        <f>0.0526*AU702*Observaciones!$F701^1.218</f>
        <v>0</v>
      </c>
      <c r="AW702" s="30"/>
      <c r="AX702" s="30"/>
      <c r="AY702" s="110"/>
      <c r="AZ702" s="41"/>
    </row>
    <row r="703" spans="2:52" s="3" customFormat="1" x14ac:dyDescent="0.3">
      <c r="B703" s="40"/>
      <c r="C703" s="78">
        <v>697</v>
      </c>
      <c r="D703" s="136">
        <f>ETo!$I702*((1-Constantes!$D$19)*ETo!$K702+ETo!$L702)</f>
        <v>4.3535346687510508</v>
      </c>
      <c r="E703" s="79">
        <f>MIN(D703*Constantes!$D$17,0.8*(H702+Observaciones!$F702-F703-G703-Constantes!$D$14))</f>
        <v>2.1812889382950518</v>
      </c>
      <c r="F703" s="79">
        <f>IF(Observaciones!$F702&gt;0.05*Constantes!$D$18,((Observaciones!$F702-0.05*Constantes!$D$18)^2)/(Observaciones!$F702+0.95*Constantes!$D$18),0)</f>
        <v>0</v>
      </c>
      <c r="G703" s="79">
        <f>MAX(0,H702+Observaciones!$F702-F703-Constantes!$D$13)</f>
        <v>0</v>
      </c>
      <c r="H703" s="79">
        <f>H702+Observaciones!$F702-F703-E703-G703-I702</f>
        <v>32.70911623541631</v>
      </c>
      <c r="I703" s="79">
        <f>MAX(0,(H703-Constantes!$D$14)*(1-EXP(-Constantes!$D$22)))</f>
        <v>0.85871504353855577</v>
      </c>
      <c r="J703" s="79">
        <f t="shared" si="90"/>
        <v>53.440283884484927</v>
      </c>
      <c r="K703" s="79">
        <f>MAX(0,(J703-Constantes!$D$13)*(1-EXP(-Constantes!$D$23)))</f>
        <v>9.7943984704992867E-2</v>
      </c>
      <c r="L703" s="79">
        <f t="shared" si="91"/>
        <v>0.95665902824354865</v>
      </c>
      <c r="M703" s="79">
        <f>0.0526*F703*Observaciones!$F702^1.218</f>
        <v>0</v>
      </c>
      <c r="N703" s="79">
        <f>M703*Constantes!$D$29</f>
        <v>0</v>
      </c>
      <c r="O703" s="79">
        <f t="shared" si="92"/>
        <v>0</v>
      </c>
      <c r="P703" s="16"/>
      <c r="Q703" s="78">
        <v>697</v>
      </c>
      <c r="R703" s="136">
        <f>ETo!$I702*((1-Constantes!$E$19)*ETo!$K702+ETo!$L702)</f>
        <v>4.7550701555548338</v>
      </c>
      <c r="S703" s="79">
        <f>MIN(R703*Constantes!$E$17,0.8*(V702+Observaciones!$F702-T703-U703-Constantes!$D$14))</f>
        <v>2.7404970949227403</v>
      </c>
      <c r="T703" s="79">
        <f>IF(Observaciones!$F702&gt;0.05*Constantes!$E$18,((Observaciones!$F702-0.05*Constantes!$E$18)^2)/(Observaciones!$F702+0.95*Constantes!$E$18),0)</f>
        <v>0</v>
      </c>
      <c r="U703" s="79">
        <f>MAX(0,V702+Observaciones!$F702-T703-Constantes!$D$13)</f>
        <v>0</v>
      </c>
      <c r="V703" s="79">
        <f>V702+Observaciones!$F702-T703-S703-U703-W702</f>
        <v>30.07188215236744</v>
      </c>
      <c r="W703" s="79">
        <f>MAX(0,(V703-Constantes!$D$14)*(1-EXP(-Constantes!$D$22)))</f>
        <v>0.76888116918539262</v>
      </c>
      <c r="X703" s="79">
        <f t="shared" si="93"/>
        <v>54.318067366977566</v>
      </c>
      <c r="Y703" s="79">
        <f>MAX(0,(X703-Constantes!$D$13)*(1-EXP(-Constantes!$D$23)))</f>
        <v>0.10659299442972965</v>
      </c>
      <c r="Z703" s="79">
        <f t="shared" si="94"/>
        <v>0.87547416361512231</v>
      </c>
      <c r="AA703" s="79">
        <f>0.0526*T703*Observaciones!$F702^1.218</f>
        <v>0</v>
      </c>
      <c r="AB703" s="79">
        <f>AA703*Constantes!$E$29</f>
        <v>0</v>
      </c>
      <c r="AC703" s="79">
        <f t="shared" si="95"/>
        <v>0</v>
      </c>
      <c r="AD703" s="16"/>
      <c r="AE703" s="78">
        <v>697</v>
      </c>
      <c r="AF703" s="136">
        <f>ETo!$I702*((1-Constantes!$F$19)*ETo!$K702+ETo!$L702)</f>
        <v>4.6977079431542919</v>
      </c>
      <c r="AG703" s="79">
        <f>MIN(AF703*Constantes!$F$17,0.8*(AJ702+Observaciones!$F702-AH703-AI703-Constantes!$D$14))</f>
        <v>2.5243979372368242</v>
      </c>
      <c r="AH703" s="79">
        <f>IF(Observaciones!$F702&gt;0.05*Constantes!$F$18,((Observaciones!$F702-0.05*Constantes!$F$18)^2)/(Observaciones!$F702+0.95*Constantes!$F$18),0)</f>
        <v>0</v>
      </c>
      <c r="AI703" s="79">
        <f>MAX(0,AJ702+Observaciones!$F702-AH703-Constantes!$D$13)</f>
        <v>0</v>
      </c>
      <c r="AJ703" s="79">
        <f>AJ702+Observaciones!$F702-AH703-AG703-AI703-AK702</f>
        <v>31.939100206674468</v>
      </c>
      <c r="AK703" s="79">
        <f>MAX(0,(AJ703-Constantes!$D$14)*(1-EXP(-Constantes!$D$22)))</f>
        <v>0.83248547081289703</v>
      </c>
      <c r="AL703" s="79">
        <f t="shared" si="96"/>
        <v>54.469026751961273</v>
      </c>
      <c r="AM703" s="79">
        <f>MAX(0,(AL703-Constantes!$D$13)*(1-EXP(-Constantes!$D$23)))</f>
        <v>0.10808043320569831</v>
      </c>
      <c r="AN703" s="79">
        <f t="shared" si="97"/>
        <v>0.9405659040185953</v>
      </c>
      <c r="AO703" s="79">
        <f>0.0526*AH703*Observaciones!$F702^1.218</f>
        <v>0</v>
      </c>
      <c r="AP703" s="79">
        <f>AO703*Constantes!$F$29</f>
        <v>0</v>
      </c>
      <c r="AQ703" s="79">
        <f t="shared" si="98"/>
        <v>0</v>
      </c>
      <c r="AR703" s="16"/>
      <c r="AS703" s="78">
        <v>697</v>
      </c>
      <c r="AT703" s="79">
        <f>0.0526*Observaciones!$F702^2.218</f>
        <v>0</v>
      </c>
      <c r="AU703" s="79">
        <f>IF(Observaciones!$F702&gt;0.05*$AY$7,((Observaciones!$F702-0.05*$AY$7)^2)/(Observaciones!$F702+0.95*$AY$7),0)</f>
        <v>0</v>
      </c>
      <c r="AV703" s="79">
        <f>0.0526*AU703*Observaciones!$F702^1.218</f>
        <v>0</v>
      </c>
      <c r="AW703" s="30"/>
      <c r="AX703" s="30"/>
      <c r="AY703" s="110"/>
      <c r="AZ703" s="41"/>
    </row>
    <row r="704" spans="2:52" s="3" customFormat="1" x14ac:dyDescent="0.3">
      <c r="B704" s="40"/>
      <c r="C704" s="78">
        <v>698</v>
      </c>
      <c r="D704" s="136">
        <f>ETo!$I703*((1-Constantes!$D$19)*ETo!$K703+ETo!$L703)</f>
        <v>4.2402809046345737</v>
      </c>
      <c r="E704" s="79">
        <f>MIN(D704*Constantes!$D$17,0.8*(H703+Observaciones!$F703-F704-G704-Constantes!$D$14))</f>
        <v>2.1245444302839513</v>
      </c>
      <c r="F704" s="79">
        <f>IF(Observaciones!$F703&gt;0.05*Constantes!$D$18,((Observaciones!$F703-0.05*Constantes!$D$18)^2)/(Observaciones!$F703+0.95*Constantes!$D$18),0)</f>
        <v>0</v>
      </c>
      <c r="G704" s="79">
        <f>MAX(0,H703+Observaciones!$F703-F704-Constantes!$D$13)</f>
        <v>0</v>
      </c>
      <c r="H704" s="79">
        <f>H703+Observaciones!$F703-F704-E704-G704-I703</f>
        <v>29.725856761593803</v>
      </c>
      <c r="I704" s="79">
        <f>MAX(0,(H704-Constantes!$D$14)*(1-EXP(-Constantes!$D$22)))</f>
        <v>0.75709427409042773</v>
      </c>
      <c r="J704" s="79">
        <f t="shared" si="90"/>
        <v>53.342339899779937</v>
      </c>
      <c r="K704" s="79">
        <f>MAX(0,(J704-Constantes!$D$13)*(1-EXP(-Constantes!$D$23)))</f>
        <v>9.6978919295254956E-2</v>
      </c>
      <c r="L704" s="79">
        <f t="shared" si="91"/>
        <v>0.85407319338568266</v>
      </c>
      <c r="M704" s="79">
        <f>0.0526*F704*Observaciones!$F703^1.218</f>
        <v>0</v>
      </c>
      <c r="N704" s="79">
        <f>M704*Constantes!$D$29</f>
        <v>0</v>
      </c>
      <c r="O704" s="79">
        <f t="shared" si="92"/>
        <v>0</v>
      </c>
      <c r="P704" s="16"/>
      <c r="Q704" s="78">
        <v>698</v>
      </c>
      <c r="R704" s="136">
        <f>ETo!$I703*((1-Constantes!$E$19)*ETo!$K703+ETo!$L703)</f>
        <v>4.6330282995228895</v>
      </c>
      <c r="S704" s="79">
        <f>MIN(R704*Constantes!$E$17,0.8*(V703+Observaciones!$F703-T704-U704-Constantes!$D$14))</f>
        <v>2.6701605192312514</v>
      </c>
      <c r="T704" s="79">
        <f>IF(Observaciones!$F703&gt;0.05*Constantes!$E$18,((Observaciones!$F703-0.05*Constantes!$E$18)^2)/(Observaciones!$F703+0.95*Constantes!$E$18),0)</f>
        <v>0</v>
      </c>
      <c r="U704" s="79">
        <f>MAX(0,V703+Observaciones!$F703-T704-Constantes!$D$13)</f>
        <v>0</v>
      </c>
      <c r="V704" s="79">
        <f>V703+Observaciones!$F703-T704-S704-U704-W703</f>
        <v>26.632840463950796</v>
      </c>
      <c r="W704" s="79">
        <f>MAX(0,(V704-Constantes!$D$14)*(1-EXP(-Constantes!$D$22)))</f>
        <v>0.65173478429742437</v>
      </c>
      <c r="X704" s="79">
        <f t="shared" si="93"/>
        <v>54.211474372547833</v>
      </c>
      <c r="Y704" s="79">
        <f>MAX(0,(X704-Constantes!$D$13)*(1-EXP(-Constantes!$D$23)))</f>
        <v>0.10554270826714023</v>
      </c>
      <c r="Z704" s="79">
        <f t="shared" si="94"/>
        <v>0.75727749256456456</v>
      </c>
      <c r="AA704" s="79">
        <f>0.0526*T704*Observaciones!$F703^1.218</f>
        <v>0</v>
      </c>
      <c r="AB704" s="79">
        <f>AA704*Constantes!$E$29</f>
        <v>0</v>
      </c>
      <c r="AC704" s="79">
        <f t="shared" si="95"/>
        <v>0</v>
      </c>
      <c r="AD704" s="16"/>
      <c r="AE704" s="78">
        <v>698</v>
      </c>
      <c r="AF704" s="136">
        <f>ETo!$I703*((1-Constantes!$F$19)*ETo!$K703+ETo!$L703)</f>
        <v>4.5769215288245597</v>
      </c>
      <c r="AG704" s="79">
        <f>MIN(AF704*Constantes!$F$17,0.8*(AJ703+Observaciones!$F703-AH704-AI704-Constantes!$D$14))</f>
        <v>2.4594911829494404</v>
      </c>
      <c r="AH704" s="79">
        <f>IF(Observaciones!$F703&gt;0.05*Constantes!$F$18,((Observaciones!$F703-0.05*Constantes!$F$18)^2)/(Observaciones!$F703+0.95*Constantes!$F$18),0)</f>
        <v>0</v>
      </c>
      <c r="AI704" s="79">
        <f>MAX(0,AJ703+Observaciones!$F703-AH704-Constantes!$D$13)</f>
        <v>0</v>
      </c>
      <c r="AJ704" s="79">
        <f>AJ703+Observaciones!$F703-AH704-AG704-AI704-AK703</f>
        <v>28.647123552912127</v>
      </c>
      <c r="AK704" s="79">
        <f>MAX(0,(AJ704-Constantes!$D$14)*(1-EXP(-Constantes!$D$22)))</f>
        <v>0.72034866089204919</v>
      </c>
      <c r="AL704" s="79">
        <f t="shared" si="96"/>
        <v>54.360946318755573</v>
      </c>
      <c r="AM704" s="79">
        <f>MAX(0,(AL704-Constantes!$D$13)*(1-EXP(-Constantes!$D$23)))</f>
        <v>0.10701549095456897</v>
      </c>
      <c r="AN704" s="79">
        <f t="shared" si="97"/>
        <v>0.82736415184661816</v>
      </c>
      <c r="AO704" s="79">
        <f>0.0526*AH704*Observaciones!$F703^1.218</f>
        <v>0</v>
      </c>
      <c r="AP704" s="79">
        <f>AO704*Constantes!$F$29</f>
        <v>0</v>
      </c>
      <c r="AQ704" s="79">
        <f t="shared" si="98"/>
        <v>0</v>
      </c>
      <c r="AR704" s="16"/>
      <c r="AS704" s="78">
        <v>698</v>
      </c>
      <c r="AT704" s="79">
        <f>0.0526*Observaciones!$F703^2.218</f>
        <v>0</v>
      </c>
      <c r="AU704" s="79">
        <f>IF(Observaciones!$F703&gt;0.05*$AY$7,((Observaciones!$F703-0.05*$AY$7)^2)/(Observaciones!$F703+0.95*$AY$7),0)</f>
        <v>0</v>
      </c>
      <c r="AV704" s="79">
        <f>0.0526*AU704*Observaciones!$F703^1.218</f>
        <v>0</v>
      </c>
      <c r="AW704" s="30"/>
      <c r="AX704" s="30"/>
      <c r="AY704" s="110"/>
      <c r="AZ704" s="41"/>
    </row>
    <row r="705" spans="2:52" s="3" customFormat="1" x14ac:dyDescent="0.3">
      <c r="B705" s="40"/>
      <c r="C705" s="78">
        <v>699</v>
      </c>
      <c r="D705" s="136">
        <f>ETo!$I704*((1-Constantes!$D$19)*ETo!$K704+ETo!$L704)</f>
        <v>4.1445491771171605</v>
      </c>
      <c r="E705" s="79">
        <f>MIN(D705*Constantes!$D$17,0.8*(H704+Observaciones!$F704-F705-G705-Constantes!$D$14))</f>
        <v>2.0765791390514101</v>
      </c>
      <c r="F705" s="79">
        <f>IF(Observaciones!$F704&gt;0.05*Constantes!$D$18,((Observaciones!$F704-0.05*Constantes!$D$18)^2)/(Observaciones!$F704+0.95*Constantes!$D$18),0)</f>
        <v>0</v>
      </c>
      <c r="G705" s="79">
        <f>MAX(0,H704+Observaciones!$F704-F705-Constantes!$D$13)</f>
        <v>0</v>
      </c>
      <c r="H705" s="79">
        <f>H704+Observaciones!$F704-F705-E705-G705-I704</f>
        <v>26.892183348451965</v>
      </c>
      <c r="I705" s="79">
        <f>MAX(0,(H705-Constantes!$D$14)*(1-EXP(-Constantes!$D$22)))</f>
        <v>0.66056895501075397</v>
      </c>
      <c r="J705" s="79">
        <f t="shared" si="90"/>
        <v>53.245360980484683</v>
      </c>
      <c r="K705" s="79">
        <f>MAX(0,(J705-Constantes!$D$13)*(1-EXP(-Constantes!$D$23)))</f>
        <v>9.6023362904859855E-2</v>
      </c>
      <c r="L705" s="79">
        <f t="shared" si="91"/>
        <v>0.75659231791561377</v>
      </c>
      <c r="M705" s="79">
        <f>0.0526*F705*Observaciones!$F704^1.218</f>
        <v>0</v>
      </c>
      <c r="N705" s="79">
        <f>M705*Constantes!$D$29</f>
        <v>0</v>
      </c>
      <c r="O705" s="79">
        <f t="shared" si="92"/>
        <v>0</v>
      </c>
      <c r="P705" s="16"/>
      <c r="Q705" s="78">
        <v>699</v>
      </c>
      <c r="R705" s="136">
        <f>ETo!$I704*((1-Constantes!$E$19)*ETo!$K704+ETo!$L704)</f>
        <v>4.5296083762454717</v>
      </c>
      <c r="S705" s="79">
        <f>MIN(R705*Constantes!$E$17,0.8*(V704+Observaciones!$F704-T705-U705-Constantes!$D$14))</f>
        <v>2.6105563514635466</v>
      </c>
      <c r="T705" s="79">
        <f>IF(Observaciones!$F704&gt;0.05*Constantes!$E$18,((Observaciones!$F704-0.05*Constantes!$E$18)^2)/(Observaciones!$F704+0.95*Constantes!$E$18),0)</f>
        <v>0</v>
      </c>
      <c r="U705" s="79">
        <f>MAX(0,V704+Observaciones!$F704-T705-Constantes!$D$13)</f>
        <v>0</v>
      </c>
      <c r="V705" s="79">
        <f>V704+Observaciones!$F704-T705-S705-U705-W704</f>
        <v>23.370549328189824</v>
      </c>
      <c r="W705" s="79">
        <f>MAX(0,(V705-Constantes!$D$14)*(1-EXP(-Constantes!$D$22)))</f>
        <v>0.54060917209747084</v>
      </c>
      <c r="X705" s="79">
        <f t="shared" si="93"/>
        <v>54.105931664280696</v>
      </c>
      <c r="Y705" s="79">
        <f>MAX(0,(X705-Constantes!$D$13)*(1-EXP(-Constantes!$D$23)))</f>
        <v>0.10450277082426954</v>
      </c>
      <c r="Z705" s="79">
        <f t="shared" si="94"/>
        <v>0.64511194292174034</v>
      </c>
      <c r="AA705" s="79">
        <f>0.0526*T705*Observaciones!$F704^1.218</f>
        <v>0</v>
      </c>
      <c r="AB705" s="79">
        <f>AA705*Constantes!$E$29</f>
        <v>0</v>
      </c>
      <c r="AC705" s="79">
        <f t="shared" si="95"/>
        <v>0</v>
      </c>
      <c r="AD705" s="16"/>
      <c r="AE705" s="78">
        <v>699</v>
      </c>
      <c r="AF705" s="136">
        <f>ETo!$I704*((1-Constantes!$F$19)*ETo!$K704+ETo!$L704)</f>
        <v>4.474599919227142</v>
      </c>
      <c r="AG705" s="79">
        <f>MIN(AF705*Constantes!$F$17,0.8*(AJ704+Observaciones!$F704-AH705-AI705-Constantes!$D$14))</f>
        <v>2.4045068239113525</v>
      </c>
      <c r="AH705" s="79">
        <f>IF(Observaciones!$F704&gt;0.05*Constantes!$F$18,((Observaciones!$F704-0.05*Constantes!$F$18)^2)/(Observaciones!$F704+0.95*Constantes!$F$18),0)</f>
        <v>0</v>
      </c>
      <c r="AI705" s="79">
        <f>MAX(0,AJ704+Observaciones!$F704-AH705-Constantes!$D$13)</f>
        <v>0</v>
      </c>
      <c r="AJ705" s="79">
        <f>AJ704+Observaciones!$F704-AH705-AG705-AI705-AK704</f>
        <v>25.522268068108726</v>
      </c>
      <c r="AK705" s="79">
        <f>MAX(0,(AJ705-Constantes!$D$14)*(1-EXP(-Constantes!$D$22)))</f>
        <v>0.61390461150031395</v>
      </c>
      <c r="AL705" s="79">
        <f t="shared" si="96"/>
        <v>54.253930827801007</v>
      </c>
      <c r="AM705" s="79">
        <f>MAX(0,(AL705-Constantes!$D$13)*(1-EXP(-Constantes!$D$23)))</f>
        <v>0.10596104183308953</v>
      </c>
      <c r="AN705" s="79">
        <f t="shared" si="97"/>
        <v>0.71986565333340347</v>
      </c>
      <c r="AO705" s="79">
        <f>0.0526*AH705*Observaciones!$F704^1.218</f>
        <v>0</v>
      </c>
      <c r="AP705" s="79">
        <f>AO705*Constantes!$F$29</f>
        <v>0</v>
      </c>
      <c r="AQ705" s="79">
        <f t="shared" si="98"/>
        <v>0</v>
      </c>
      <c r="AR705" s="16"/>
      <c r="AS705" s="78">
        <v>699</v>
      </c>
      <c r="AT705" s="79">
        <f>0.0526*Observaciones!$F704^2.218</f>
        <v>0</v>
      </c>
      <c r="AU705" s="79">
        <f>IF(Observaciones!$F704&gt;0.05*$AY$7,((Observaciones!$F704-0.05*$AY$7)^2)/(Observaciones!$F704+0.95*$AY$7),0)</f>
        <v>0</v>
      </c>
      <c r="AV705" s="79">
        <f>0.0526*AU705*Observaciones!$F704^1.218</f>
        <v>0</v>
      </c>
      <c r="AW705" s="30"/>
      <c r="AX705" s="30"/>
      <c r="AY705" s="110"/>
      <c r="AZ705" s="41"/>
    </row>
    <row r="706" spans="2:52" s="3" customFormat="1" x14ac:dyDescent="0.3">
      <c r="B706" s="40"/>
      <c r="C706" s="78">
        <v>700</v>
      </c>
      <c r="D706" s="136">
        <f>ETo!$I705*((1-Constantes!$D$19)*ETo!$K705+ETo!$L705)</f>
        <v>4.0618766435734273</v>
      </c>
      <c r="E706" s="79">
        <f>MIN(D706*Constantes!$D$17,0.8*(H705+Observaciones!$F705-F706-G706-Constantes!$D$14))</f>
        <v>2.0351570081529999</v>
      </c>
      <c r="F706" s="79">
        <f>IF(Observaciones!$F705&gt;0.05*Constantes!$D$18,((Observaciones!$F705-0.05*Constantes!$D$18)^2)/(Observaciones!$F705+0.95*Constantes!$D$18),0)</f>
        <v>0</v>
      </c>
      <c r="G706" s="79">
        <f>MAX(0,H705+Observaciones!$F705-F706-Constantes!$D$13)</f>
        <v>0</v>
      </c>
      <c r="H706" s="79">
        <f>H705+Observaciones!$F705-F706-E706-G706-I705</f>
        <v>24.196457385288213</v>
      </c>
      <c r="I706" s="79">
        <f>MAX(0,(H706-Constantes!$D$14)*(1-EXP(-Constantes!$D$22)))</f>
        <v>0.56874263249279011</v>
      </c>
      <c r="J706" s="79">
        <f t="shared" si="90"/>
        <v>53.149337617579825</v>
      </c>
      <c r="K706" s="79">
        <f>MAX(0,(J706-Constantes!$D$13)*(1-EXP(-Constantes!$D$23)))</f>
        <v>9.5077221839175108E-2</v>
      </c>
      <c r="L706" s="79">
        <f t="shared" si="91"/>
        <v>0.66381985433196522</v>
      </c>
      <c r="M706" s="79">
        <f>0.0526*F706*Observaciones!$F705^1.218</f>
        <v>0</v>
      </c>
      <c r="N706" s="79">
        <f>M706*Constantes!$D$29</f>
        <v>0</v>
      </c>
      <c r="O706" s="79">
        <f t="shared" si="92"/>
        <v>0</v>
      </c>
      <c r="P706" s="16"/>
      <c r="Q706" s="78">
        <v>700</v>
      </c>
      <c r="R706" s="136">
        <f>ETo!$I705*((1-Constantes!$E$19)*ETo!$K705+ETo!$L705)</f>
        <v>4.4401112857461236</v>
      </c>
      <c r="S706" s="79">
        <f>MIN(R706*Constantes!$E$17,0.8*(V705+Observaciones!$F705-T706-U706-Constantes!$D$14))</f>
        <v>2.5589763519064461</v>
      </c>
      <c r="T706" s="79">
        <f>IF(Observaciones!$F705&gt;0.05*Constantes!$E$18,((Observaciones!$F705-0.05*Constantes!$E$18)^2)/(Observaciones!$F705+0.95*Constantes!$E$18),0)</f>
        <v>0</v>
      </c>
      <c r="U706" s="79">
        <f>MAX(0,V705+Observaciones!$F705-T706-Constantes!$D$13)</f>
        <v>0</v>
      </c>
      <c r="V706" s="79">
        <f>V705+Observaciones!$F705-T706-S706-U706-W705</f>
        <v>20.270963804185907</v>
      </c>
      <c r="W706" s="79">
        <f>MAX(0,(V706-Constantes!$D$14)*(1-EXP(-Constantes!$D$22)))</f>
        <v>0.43502591033849131</v>
      </c>
      <c r="X706" s="79">
        <f t="shared" si="93"/>
        <v>54.001428893456428</v>
      </c>
      <c r="Y706" s="79">
        <f>MAX(0,(X706-Constantes!$D$13)*(1-EXP(-Constantes!$D$23)))</f>
        <v>0.10347308013271724</v>
      </c>
      <c r="Z706" s="79">
        <f t="shared" si="94"/>
        <v>0.53849899047120853</v>
      </c>
      <c r="AA706" s="79">
        <f>0.0526*T706*Observaciones!$F705^1.218</f>
        <v>0</v>
      </c>
      <c r="AB706" s="79">
        <f>AA706*Constantes!$E$29</f>
        <v>0</v>
      </c>
      <c r="AC706" s="79">
        <f t="shared" si="95"/>
        <v>0</v>
      </c>
      <c r="AD706" s="16"/>
      <c r="AE706" s="78">
        <v>700</v>
      </c>
      <c r="AF706" s="136">
        <f>ETo!$I705*((1-Constantes!$F$19)*ETo!$K705+ETo!$L705)</f>
        <v>4.3860777654357381</v>
      </c>
      <c r="AG706" s="79">
        <f>MIN(AF706*Constantes!$F$17,0.8*(AJ705+Observaciones!$F705-AH706-AI706-Constantes!$D$14))</f>
        <v>2.3569378508855974</v>
      </c>
      <c r="AH706" s="79">
        <f>IF(Observaciones!$F705&gt;0.05*Constantes!$F$18,((Observaciones!$F705-0.05*Constantes!$F$18)^2)/(Observaciones!$F705+0.95*Constantes!$F$18),0)</f>
        <v>0</v>
      </c>
      <c r="AI706" s="79">
        <f>MAX(0,AJ705+Observaciones!$F705-AH706-Constantes!$D$13)</f>
        <v>0</v>
      </c>
      <c r="AJ706" s="79">
        <f>AJ705+Observaciones!$F705-AH706-AG706-AI706-AK705</f>
        <v>22.551425605722816</v>
      </c>
      <c r="AK706" s="79">
        <f>MAX(0,(AJ706-Constantes!$D$14)*(1-EXP(-Constantes!$D$22)))</f>
        <v>0.51270681104549853</v>
      </c>
      <c r="AL706" s="79">
        <f t="shared" si="96"/>
        <v>54.147969785967916</v>
      </c>
      <c r="AM706" s="79">
        <f>MAX(0,(AL706-Constantes!$D$13)*(1-EXP(-Constantes!$D$23)))</f>
        <v>0.10491698244995422</v>
      </c>
      <c r="AN706" s="79">
        <f t="shared" si="97"/>
        <v>0.61762379349545271</v>
      </c>
      <c r="AO706" s="79">
        <f>0.0526*AH706*Observaciones!$F705^1.218</f>
        <v>0</v>
      </c>
      <c r="AP706" s="79">
        <f>AO706*Constantes!$F$29</f>
        <v>0</v>
      </c>
      <c r="AQ706" s="79">
        <f t="shared" si="98"/>
        <v>0</v>
      </c>
      <c r="AR706" s="16"/>
      <c r="AS706" s="78">
        <v>700</v>
      </c>
      <c r="AT706" s="79">
        <f>0.0526*Observaciones!$F705^2.218</f>
        <v>0</v>
      </c>
      <c r="AU706" s="79">
        <f>IF(Observaciones!$F705&gt;0.05*$AY$7,((Observaciones!$F705-0.05*$AY$7)^2)/(Observaciones!$F705+0.95*$AY$7),0)</f>
        <v>0</v>
      </c>
      <c r="AV706" s="79">
        <f>0.0526*AU706*Observaciones!$F705^1.218</f>
        <v>0</v>
      </c>
      <c r="AW706" s="30"/>
      <c r="AX706" s="30"/>
      <c r="AY706" s="110"/>
      <c r="AZ706" s="41"/>
    </row>
    <row r="707" spans="2:52" s="3" customFormat="1" x14ac:dyDescent="0.3">
      <c r="B707" s="40"/>
      <c r="C707" s="78">
        <v>701</v>
      </c>
      <c r="D707" s="136">
        <f>ETo!$I706*((1-Constantes!$D$19)*ETo!$K706+ETo!$L706)</f>
        <v>4.0751310211370804</v>
      </c>
      <c r="E707" s="79">
        <f>MIN(D707*Constantes!$D$17,0.8*(H706+Observaciones!$F706-F707-G707-Constantes!$D$14))</f>
        <v>2.0417979630008172</v>
      </c>
      <c r="F707" s="79">
        <f>IF(Observaciones!$F706&gt;0.05*Constantes!$D$18,((Observaciones!$F706-0.05*Constantes!$D$18)^2)/(Observaciones!$F706+0.95*Constantes!$D$18),0)</f>
        <v>0</v>
      </c>
      <c r="G707" s="79">
        <f>MAX(0,H706+Observaciones!$F706-F707-Constantes!$D$13)</f>
        <v>0</v>
      </c>
      <c r="H707" s="79">
        <f>H706+Observaciones!$F706-F707-E707-G707-I706</f>
        <v>21.585916789794606</v>
      </c>
      <c r="I707" s="79">
        <f>MAX(0,(H707-Constantes!$D$14)*(1-EXP(-Constantes!$D$22)))</f>
        <v>0.47981803631955822</v>
      </c>
      <c r="J707" s="79">
        <f t="shared" si="90"/>
        <v>53.054260395740648</v>
      </c>
      <c r="K707" s="79">
        <f>MAX(0,(J707-Constantes!$D$13)*(1-EXP(-Constantes!$D$23)))</f>
        <v>9.414040332676378E-2</v>
      </c>
      <c r="L707" s="79">
        <f t="shared" si="91"/>
        <v>0.57395843964632198</v>
      </c>
      <c r="M707" s="79">
        <f>0.0526*F707*Observaciones!$F706^1.218</f>
        <v>0</v>
      </c>
      <c r="N707" s="79">
        <f>M707*Constantes!$D$29</f>
        <v>0</v>
      </c>
      <c r="O707" s="79">
        <f t="shared" si="92"/>
        <v>0</v>
      </c>
      <c r="P707" s="16"/>
      <c r="Q707" s="78">
        <v>701</v>
      </c>
      <c r="R707" s="136">
        <f>ETo!$I706*((1-Constantes!$E$19)*ETo!$K706+ETo!$L706)</f>
        <v>4.4544680227253535</v>
      </c>
      <c r="S707" s="79">
        <f>MIN(R707*Constantes!$E$17,0.8*(V706+Observaciones!$F706-T707-U707-Constantes!$D$14))</f>
        <v>2.5672505928107969</v>
      </c>
      <c r="T707" s="79">
        <f>IF(Observaciones!$F706&gt;0.05*Constantes!$E$18,((Observaciones!$F706-0.05*Constantes!$E$18)^2)/(Observaciones!$F706+0.95*Constantes!$E$18),0)</f>
        <v>0</v>
      </c>
      <c r="U707" s="79">
        <f>MAX(0,V706+Observaciones!$F706-T707-Constantes!$D$13)</f>
        <v>0</v>
      </c>
      <c r="V707" s="79">
        <f>V706+Observaciones!$F706-T707-S707-U707-W706</f>
        <v>17.268687301036618</v>
      </c>
      <c r="W707" s="79">
        <f>MAX(0,(V707-Constantes!$D$14)*(1-EXP(-Constantes!$D$22)))</f>
        <v>0.33275735105854914</v>
      </c>
      <c r="X707" s="79">
        <f t="shared" si="93"/>
        <v>53.897955813323712</v>
      </c>
      <c r="Y707" s="79">
        <f>MAX(0,(X707-Constantes!$D$13)*(1-EXP(-Constantes!$D$23)))</f>
        <v>0.102453535228802</v>
      </c>
      <c r="Z707" s="79">
        <f t="shared" si="94"/>
        <v>0.43521088628735116</v>
      </c>
      <c r="AA707" s="79">
        <f>0.0526*T707*Observaciones!$F706^1.218</f>
        <v>0</v>
      </c>
      <c r="AB707" s="79">
        <f>AA707*Constantes!$E$29</f>
        <v>0</v>
      </c>
      <c r="AC707" s="79">
        <f t="shared" si="95"/>
        <v>0</v>
      </c>
      <c r="AD707" s="16"/>
      <c r="AE707" s="78">
        <v>701</v>
      </c>
      <c r="AF707" s="136">
        <f>ETo!$I706*((1-Constantes!$F$19)*ETo!$K706+ETo!$L706)</f>
        <v>4.4002770224984582</v>
      </c>
      <c r="AG707" s="79">
        <f>MIN(AF707*Constantes!$F$17,0.8*(AJ706+Observaciones!$F706-AH707-AI707-Constantes!$D$14))</f>
        <v>2.3645680773009414</v>
      </c>
      <c r="AH707" s="79">
        <f>IF(Observaciones!$F706&gt;0.05*Constantes!$F$18,((Observaciones!$F706-0.05*Constantes!$F$18)^2)/(Observaciones!$F706+0.95*Constantes!$F$18),0)</f>
        <v>0</v>
      </c>
      <c r="AI707" s="79">
        <f>MAX(0,AJ706+Observaciones!$F706-AH707-Constantes!$D$13)</f>
        <v>0</v>
      </c>
      <c r="AJ707" s="79">
        <f>AJ706+Observaciones!$F706-AH707-AG707-AI707-AK706</f>
        <v>19.674150717376378</v>
      </c>
      <c r="AK707" s="79">
        <f>MAX(0,(AJ707-Constantes!$D$14)*(1-EXP(-Constantes!$D$22)))</f>
        <v>0.41469626565606393</v>
      </c>
      <c r="AL707" s="79">
        <f t="shared" si="96"/>
        <v>54.043052803517959</v>
      </c>
      <c r="AM707" s="79">
        <f>MAX(0,(AL707-Constantes!$D$13)*(1-EXP(-Constantes!$D$23)))</f>
        <v>0.10388321043259648</v>
      </c>
      <c r="AN707" s="79">
        <f t="shared" si="97"/>
        <v>0.5185794760886604</v>
      </c>
      <c r="AO707" s="79">
        <f>0.0526*AH707*Observaciones!$F706^1.218</f>
        <v>0</v>
      </c>
      <c r="AP707" s="79">
        <f>AO707*Constantes!$F$29</f>
        <v>0</v>
      </c>
      <c r="AQ707" s="79">
        <f t="shared" si="98"/>
        <v>0</v>
      </c>
      <c r="AR707" s="16"/>
      <c r="AS707" s="78">
        <v>701</v>
      </c>
      <c r="AT707" s="79">
        <f>0.0526*Observaciones!$F706^2.218</f>
        <v>0</v>
      </c>
      <c r="AU707" s="79">
        <f>IF(Observaciones!$F706&gt;0.05*$AY$7,((Observaciones!$F706-0.05*$AY$7)^2)/(Observaciones!$F706+0.95*$AY$7),0)</f>
        <v>0</v>
      </c>
      <c r="AV707" s="79">
        <f>0.0526*AU707*Observaciones!$F706^1.218</f>
        <v>0</v>
      </c>
      <c r="AW707" s="30"/>
      <c r="AX707" s="30"/>
      <c r="AY707" s="110"/>
      <c r="AZ707" s="41"/>
    </row>
    <row r="708" spans="2:52" s="3" customFormat="1" x14ac:dyDescent="0.3">
      <c r="B708" s="40"/>
      <c r="C708" s="78">
        <v>702</v>
      </c>
      <c r="D708" s="136">
        <f>ETo!$I707*((1-Constantes!$D$19)*ETo!$K707+ETo!$L707)</f>
        <v>4.1843276834789842</v>
      </c>
      <c r="E708" s="79">
        <f>MIN(D708*Constantes!$D$17,0.8*(H707+Observaciones!$F707-F708-G708-Constantes!$D$14))</f>
        <v>2.0965097063974691</v>
      </c>
      <c r="F708" s="79">
        <f>IF(Observaciones!$F707&gt;0.05*Constantes!$D$18,((Observaciones!$F707-0.05*Constantes!$D$18)^2)/(Observaciones!$F707+0.95*Constantes!$D$18),0)</f>
        <v>0</v>
      </c>
      <c r="G708" s="79">
        <f>MAX(0,H707+Observaciones!$F707-F708-Constantes!$D$13)</f>
        <v>0</v>
      </c>
      <c r="H708" s="79">
        <f>H707+Observaciones!$F707-F708-E708-G708-I707</f>
        <v>19.009589047077579</v>
      </c>
      <c r="I708" s="79">
        <f>MAX(0,(H708-Constantes!$D$14)*(1-EXP(-Constantes!$D$22)))</f>
        <v>0.39205885550985042</v>
      </c>
      <c r="J708" s="79">
        <f t="shared" si="90"/>
        <v>52.960119992413887</v>
      </c>
      <c r="K708" s="79">
        <f>MAX(0,(J708-Constantes!$D$13)*(1-EXP(-Constantes!$D$23)))</f>
        <v>9.3212815510288052E-2</v>
      </c>
      <c r="L708" s="79">
        <f t="shared" si="91"/>
        <v>0.48527167102013846</v>
      </c>
      <c r="M708" s="79">
        <f>0.0526*F708*Observaciones!$F707^1.218</f>
        <v>0</v>
      </c>
      <c r="N708" s="79">
        <f>M708*Constantes!$D$29</f>
        <v>0</v>
      </c>
      <c r="O708" s="79">
        <f t="shared" si="92"/>
        <v>0</v>
      </c>
      <c r="P708" s="16"/>
      <c r="Q708" s="78">
        <v>702</v>
      </c>
      <c r="R708" s="136">
        <f>ETo!$I707*((1-Constantes!$E$19)*ETo!$K707+ETo!$L707)</f>
        <v>4.572601966980776</v>
      </c>
      <c r="S708" s="79">
        <f>MIN(R708*Constantes!$E$17,0.8*(V707+Observaciones!$F707-T708-U708-Constantes!$D$14))</f>
        <v>2.6353349155343118</v>
      </c>
      <c r="T708" s="79">
        <f>IF(Observaciones!$F707&gt;0.05*Constantes!$E$18,((Observaciones!$F707-0.05*Constantes!$E$18)^2)/(Observaciones!$F707+0.95*Constantes!$E$18),0)</f>
        <v>0</v>
      </c>
      <c r="U708" s="79">
        <f>MAX(0,V707+Observaciones!$F707-T708-Constantes!$D$13)</f>
        <v>0</v>
      </c>
      <c r="V708" s="79">
        <f>V707+Observaciones!$F707-T708-S708-U708-W707</f>
        <v>14.300595034443758</v>
      </c>
      <c r="W708" s="79">
        <f>MAX(0,(V708-Constantes!$D$14)*(1-EXP(-Constantes!$D$22)))</f>
        <v>0.23165323236862045</v>
      </c>
      <c r="X708" s="79">
        <f t="shared" si="93"/>
        <v>53.795502278094908</v>
      </c>
      <c r="Y708" s="79">
        <f>MAX(0,(X708-Constantes!$D$13)*(1-EXP(-Constantes!$D$23)))</f>
        <v>0.10144403614366171</v>
      </c>
      <c r="Z708" s="79">
        <f t="shared" si="94"/>
        <v>0.33309726851228216</v>
      </c>
      <c r="AA708" s="79">
        <f>0.0526*T708*Observaciones!$F707^1.218</f>
        <v>0</v>
      </c>
      <c r="AB708" s="79">
        <f>AA708*Constantes!$E$29</f>
        <v>0</v>
      </c>
      <c r="AC708" s="79">
        <f t="shared" si="95"/>
        <v>0</v>
      </c>
      <c r="AD708" s="16"/>
      <c r="AE708" s="78">
        <v>702</v>
      </c>
      <c r="AF708" s="136">
        <f>ETo!$I707*((1-Constantes!$F$19)*ETo!$K707+ETo!$L707)</f>
        <v>4.5171342121948062</v>
      </c>
      <c r="AG708" s="79">
        <f>MIN(AF708*Constantes!$F$17,0.8*(AJ707+Observaciones!$F707-AH708-AI708-Constantes!$D$14))</f>
        <v>2.4273633919927859</v>
      </c>
      <c r="AH708" s="79">
        <f>IF(Observaciones!$F707&gt;0.05*Constantes!$F$18,((Observaciones!$F707-0.05*Constantes!$F$18)^2)/(Observaciones!$F707+0.95*Constantes!$F$18),0)</f>
        <v>0</v>
      </c>
      <c r="AI708" s="79">
        <f>MAX(0,AJ707+Observaciones!$F707-AH708-Constantes!$D$13)</f>
        <v>0</v>
      </c>
      <c r="AJ708" s="79">
        <f>AJ707+Observaciones!$F707-AH708-AG708-AI708-AK707</f>
        <v>16.832091059727528</v>
      </c>
      <c r="AK708" s="79">
        <f>MAX(0,(AJ708-Constantes!$D$14)*(1-EXP(-Constantes!$D$22)))</f>
        <v>0.31788528030194757</v>
      </c>
      <c r="AL708" s="79">
        <f t="shared" si="96"/>
        <v>53.93916959308536</v>
      </c>
      <c r="AM708" s="79">
        <f>MAX(0,(AL708-Constantes!$D$13)*(1-EXP(-Constantes!$D$23)))</f>
        <v>0.10285962441715107</v>
      </c>
      <c r="AN708" s="79">
        <f t="shared" si="97"/>
        <v>0.42074490471909864</v>
      </c>
      <c r="AO708" s="79">
        <f>0.0526*AH708*Observaciones!$F707^1.218</f>
        <v>0</v>
      </c>
      <c r="AP708" s="79">
        <f>AO708*Constantes!$F$29</f>
        <v>0</v>
      </c>
      <c r="AQ708" s="79">
        <f t="shared" si="98"/>
        <v>0</v>
      </c>
      <c r="AR708" s="16"/>
      <c r="AS708" s="78">
        <v>702</v>
      </c>
      <c r="AT708" s="79">
        <f>0.0526*Observaciones!$F707^2.218</f>
        <v>0</v>
      </c>
      <c r="AU708" s="79">
        <f>IF(Observaciones!$F707&gt;0.05*$AY$7,((Observaciones!$F707-0.05*$AY$7)^2)/(Observaciones!$F707+0.95*$AY$7),0)</f>
        <v>0</v>
      </c>
      <c r="AV708" s="79">
        <f>0.0526*AU708*Observaciones!$F707^1.218</f>
        <v>0</v>
      </c>
      <c r="AW708" s="30"/>
      <c r="AX708" s="30"/>
      <c r="AY708" s="110"/>
      <c r="AZ708" s="41"/>
    </row>
    <row r="709" spans="2:52" s="3" customFormat="1" x14ac:dyDescent="0.3">
      <c r="B709" s="40"/>
      <c r="C709" s="78">
        <v>703</v>
      </c>
      <c r="D709" s="136">
        <f>ETo!$I708*((1-Constantes!$D$19)*ETo!$K708+ETo!$L708)</f>
        <v>4.1800701015089823</v>
      </c>
      <c r="E709" s="79">
        <f>MIN(D709*Constantes!$D$17,0.8*(H708+Observaciones!$F708-F709-G709-Constantes!$D$14))</f>
        <v>2.094376493465524</v>
      </c>
      <c r="F709" s="79">
        <f>IF(Observaciones!$F708&gt;0.05*Constantes!$D$18,((Observaciones!$F708-0.05*Constantes!$D$18)^2)/(Observaciones!$F708+0.95*Constantes!$D$18),0)</f>
        <v>0</v>
      </c>
      <c r="G709" s="79">
        <f>MAX(0,H708+Observaciones!$F708-F709-Constantes!$D$13)</f>
        <v>0</v>
      </c>
      <c r="H709" s="79">
        <f>H708+Observaciones!$F708-F709-E709-G709-I708</f>
        <v>16.523153698102202</v>
      </c>
      <c r="I709" s="79">
        <f>MAX(0,(H709-Constantes!$D$14)*(1-EXP(-Constantes!$D$22)))</f>
        <v>0.30736173963271646</v>
      </c>
      <c r="J709" s="79">
        <f t="shared" si="90"/>
        <v>52.866907176903595</v>
      </c>
      <c r="K709" s="79">
        <f>MAX(0,(J709-Constantes!$D$13)*(1-EXP(-Constantes!$D$23)))</f>
        <v>9.2294367437502217E-2</v>
      </c>
      <c r="L709" s="79">
        <f t="shared" si="91"/>
        <v>0.3996561070702187</v>
      </c>
      <c r="M709" s="79">
        <f>0.0526*F709*Observaciones!$F708^1.218</f>
        <v>0</v>
      </c>
      <c r="N709" s="79">
        <f>M709*Constantes!$D$29</f>
        <v>0</v>
      </c>
      <c r="O709" s="79">
        <f t="shared" si="92"/>
        <v>0</v>
      </c>
      <c r="P709" s="16"/>
      <c r="Q709" s="78">
        <v>703</v>
      </c>
      <c r="R709" s="136">
        <f>ETo!$I708*((1-Constantes!$E$19)*ETo!$K708+ETo!$L708)</f>
        <v>4.5680000678858015</v>
      </c>
      <c r="S709" s="79">
        <f>MIN(R709*Constantes!$E$17,0.8*(V708+Observaciones!$F708-T709-U709-Constantes!$D$14))</f>
        <v>2.6326826957587168</v>
      </c>
      <c r="T709" s="79">
        <f>IF(Observaciones!$F708&gt;0.05*Constantes!$E$18,((Observaciones!$F708-0.05*Constantes!$E$18)^2)/(Observaciones!$F708+0.95*Constantes!$E$18),0)</f>
        <v>0</v>
      </c>
      <c r="U709" s="79">
        <f>MAX(0,V708+Observaciones!$F708-T709-Constantes!$D$13)</f>
        <v>0</v>
      </c>
      <c r="V709" s="79">
        <f>V708+Observaciones!$F708-T709-S709-U709-W708</f>
        <v>11.43625910631642</v>
      </c>
      <c r="W709" s="79">
        <f>MAX(0,(V709-Constantes!$D$14)*(1-EXP(-Constantes!$D$22)))</f>
        <v>0.13408343546414375</v>
      </c>
      <c r="X709" s="79">
        <f t="shared" si="93"/>
        <v>53.694058241951247</v>
      </c>
      <c r="Y709" s="79">
        <f>MAX(0,(X709-Constantes!$D$13)*(1-EXP(-Constantes!$D$23)))</f>
        <v>0.10044448389345126</v>
      </c>
      <c r="Z709" s="79">
        <f t="shared" si="94"/>
        <v>0.23452791935759501</v>
      </c>
      <c r="AA709" s="79">
        <f>0.0526*T709*Observaciones!$F708^1.218</f>
        <v>0</v>
      </c>
      <c r="AB709" s="79">
        <f>AA709*Constantes!$E$29</f>
        <v>0</v>
      </c>
      <c r="AC709" s="79">
        <f t="shared" si="95"/>
        <v>0</v>
      </c>
      <c r="AD709" s="16"/>
      <c r="AE709" s="78">
        <v>703</v>
      </c>
      <c r="AF709" s="136">
        <f>ETo!$I708*((1-Constantes!$F$19)*ETo!$K708+ETo!$L708)</f>
        <v>4.5125815012605415</v>
      </c>
      <c r="AG709" s="79">
        <f>MIN(AF709*Constantes!$F$17,0.8*(AJ708+Observaciones!$F708-AH709-AI709-Constantes!$D$14))</f>
        <v>2.4249169108086925</v>
      </c>
      <c r="AH709" s="79">
        <f>IF(Observaciones!$F708&gt;0.05*Constantes!$F$18,((Observaciones!$F708-0.05*Constantes!$F$18)^2)/(Observaciones!$F708+0.95*Constantes!$F$18),0)</f>
        <v>0</v>
      </c>
      <c r="AI709" s="79">
        <f>MAX(0,AJ708+Observaciones!$F708-AH709-Constantes!$D$13)</f>
        <v>0</v>
      </c>
      <c r="AJ709" s="79">
        <f>AJ708+Observaciones!$F708-AH709-AG709-AI709-AK708</f>
        <v>14.089288868616888</v>
      </c>
      <c r="AK709" s="79">
        <f>MAX(0,(AJ709-Constantes!$D$14)*(1-EXP(-Constantes!$D$22)))</f>
        <v>0.22445536863974197</v>
      </c>
      <c r="AL709" s="79">
        <f t="shared" si="96"/>
        <v>53.836309968668211</v>
      </c>
      <c r="AM709" s="79">
        <f>MAX(0,(AL709-Constantes!$D$13)*(1-EXP(-Constantes!$D$23)))</f>
        <v>0.10184612403851509</v>
      </c>
      <c r="AN709" s="79">
        <f t="shared" si="97"/>
        <v>0.32630149267825703</v>
      </c>
      <c r="AO709" s="79">
        <f>0.0526*AH709*Observaciones!$F708^1.218</f>
        <v>0</v>
      </c>
      <c r="AP709" s="79">
        <f>AO709*Constantes!$F$29</f>
        <v>0</v>
      </c>
      <c r="AQ709" s="79">
        <f t="shared" si="98"/>
        <v>0</v>
      </c>
      <c r="AR709" s="16"/>
      <c r="AS709" s="78">
        <v>703</v>
      </c>
      <c r="AT709" s="79">
        <f>0.0526*Observaciones!$F708^2.218</f>
        <v>0</v>
      </c>
      <c r="AU709" s="79">
        <f>IF(Observaciones!$F708&gt;0.05*$AY$7,((Observaciones!$F708-0.05*$AY$7)^2)/(Observaciones!$F708+0.95*$AY$7),0)</f>
        <v>0</v>
      </c>
      <c r="AV709" s="79">
        <f>0.0526*AU709*Observaciones!$F708^1.218</f>
        <v>0</v>
      </c>
      <c r="AW709" s="30"/>
      <c r="AX709" s="30"/>
      <c r="AY709" s="110"/>
      <c r="AZ709" s="41"/>
    </row>
    <row r="710" spans="2:52" s="3" customFormat="1" x14ac:dyDescent="0.3">
      <c r="B710" s="40"/>
      <c r="C710" s="78">
        <v>704</v>
      </c>
      <c r="D710" s="136">
        <f>ETo!$I709*((1-Constantes!$D$19)*ETo!$K709+ETo!$L709)</f>
        <v>4.180148482462557</v>
      </c>
      <c r="E710" s="79">
        <f>MIN(D710*Constantes!$D$17,0.8*(H709+Observaciones!$F709-F710-G710-Constantes!$D$14))</f>
        <v>2.0944157653491806</v>
      </c>
      <c r="F710" s="79">
        <f>IF(Observaciones!$F709&gt;0.05*Constantes!$D$18,((Observaciones!$F709-0.05*Constantes!$D$18)^2)/(Observaciones!$F709+0.95*Constantes!$D$18),0)</f>
        <v>0</v>
      </c>
      <c r="G710" s="79">
        <f>MAX(0,H709+Observaciones!$F709-F710-Constantes!$D$13)</f>
        <v>0</v>
      </c>
      <c r="H710" s="79">
        <f>H709+Observaciones!$F709-F710-E710-G710-I709</f>
        <v>14.121376193120305</v>
      </c>
      <c r="I710" s="79">
        <f>MAX(0,(H710-Constantes!$D$14)*(1-EXP(-Constantes!$D$22)))</f>
        <v>0.22554838070730809</v>
      </c>
      <c r="J710" s="79">
        <f t="shared" si="90"/>
        <v>52.774612809466092</v>
      </c>
      <c r="K710" s="79">
        <f>MAX(0,(J710-Constantes!$D$13)*(1-EXP(-Constantes!$D$23)))</f>
        <v>9.1384969052334841E-2</v>
      </c>
      <c r="L710" s="79">
        <f t="shared" si="91"/>
        <v>0.31693334975964293</v>
      </c>
      <c r="M710" s="79">
        <f>0.0526*F710*Observaciones!$F709^1.218</f>
        <v>0</v>
      </c>
      <c r="N710" s="79">
        <f>M710*Constantes!$D$29</f>
        <v>0</v>
      </c>
      <c r="O710" s="79">
        <f t="shared" si="92"/>
        <v>0</v>
      </c>
      <c r="P710" s="16"/>
      <c r="Q710" s="78">
        <v>704</v>
      </c>
      <c r="R710" s="136">
        <f>ETo!$I709*((1-Constantes!$E$19)*ETo!$K709+ETo!$L709)</f>
        <v>4.5680837628023303</v>
      </c>
      <c r="S710" s="79">
        <f>MIN(R710*Constantes!$E$17,0.8*(V709+Observaciones!$F709-T710-U710-Constantes!$D$14))</f>
        <v>2.632730931782183</v>
      </c>
      <c r="T710" s="79">
        <f>IF(Observaciones!$F709&gt;0.05*Constantes!$E$18,((Observaciones!$F709-0.05*Constantes!$E$18)^2)/(Observaciones!$F709+0.95*Constantes!$E$18),0)</f>
        <v>0</v>
      </c>
      <c r="U710" s="79">
        <f>MAX(0,V709+Observaciones!$F709-T710-Constantes!$D$13)</f>
        <v>0</v>
      </c>
      <c r="V710" s="79">
        <f>V709+Observaciones!$F709-T710-S710-U710-W709</f>
        <v>8.6694447390700944</v>
      </c>
      <c r="W710" s="79">
        <f>MAX(0,(V710-Constantes!$D$14)*(1-EXP(-Constantes!$D$22)))</f>
        <v>3.9835580932253457E-2</v>
      </c>
      <c r="X710" s="79">
        <f t="shared" si="93"/>
        <v>53.593613758057792</v>
      </c>
      <c r="Y710" s="79">
        <f>MAX(0,(X710-Constantes!$D$13)*(1-EXP(-Constantes!$D$23)))</f>
        <v>9.9454780469636905E-2</v>
      </c>
      <c r="Z710" s="79">
        <f t="shared" si="94"/>
        <v>0.13929036140189036</v>
      </c>
      <c r="AA710" s="79">
        <f>0.0526*T710*Observaciones!$F709^1.218</f>
        <v>0</v>
      </c>
      <c r="AB710" s="79">
        <f>AA710*Constantes!$E$29</f>
        <v>0</v>
      </c>
      <c r="AC710" s="79">
        <f t="shared" si="95"/>
        <v>0</v>
      </c>
      <c r="AD710" s="16"/>
      <c r="AE710" s="78">
        <v>704</v>
      </c>
      <c r="AF710" s="136">
        <f>ETo!$I709*((1-Constantes!$F$19)*ETo!$K709+ETo!$L709)</f>
        <v>4.512664437039505</v>
      </c>
      <c r="AG710" s="79">
        <f>MIN(AF710*Constantes!$F$17,0.8*(AJ709+Observaciones!$F709-AH710-AI710-Constantes!$D$14))</f>
        <v>2.4249614778426318</v>
      </c>
      <c r="AH710" s="79">
        <f>IF(Observaciones!$F709&gt;0.05*Constantes!$F$18,((Observaciones!$F709-0.05*Constantes!$F$18)^2)/(Observaciones!$F709+0.95*Constantes!$F$18),0)</f>
        <v>0</v>
      </c>
      <c r="AI710" s="79">
        <f>MAX(0,AJ709+Observaciones!$F709-AH710-Constantes!$D$13)</f>
        <v>0</v>
      </c>
      <c r="AJ710" s="79">
        <f>AJ709+Observaciones!$F709-AH710-AG710-AI710-AK709</f>
        <v>11.439872022134516</v>
      </c>
      <c r="AK710" s="79">
        <f>MAX(0,(AJ710-Constantes!$D$14)*(1-EXP(-Constantes!$D$22)))</f>
        <v>0.1342065046401936</v>
      </c>
      <c r="AL710" s="79">
        <f t="shared" si="96"/>
        <v>53.734463844629694</v>
      </c>
      <c r="AM710" s="79">
        <f>MAX(0,(AL710-Constantes!$D$13)*(1-EXP(-Constantes!$D$23)))</f>
        <v>0.10084260992050677</v>
      </c>
      <c r="AN710" s="79">
        <f t="shared" si="97"/>
        <v>0.23504911456070038</v>
      </c>
      <c r="AO710" s="79">
        <f>0.0526*AH710*Observaciones!$F709^1.218</f>
        <v>0</v>
      </c>
      <c r="AP710" s="79">
        <f>AO710*Constantes!$F$29</f>
        <v>0</v>
      </c>
      <c r="AQ710" s="79">
        <f t="shared" si="98"/>
        <v>0</v>
      </c>
      <c r="AR710" s="16"/>
      <c r="AS710" s="78">
        <v>704</v>
      </c>
      <c r="AT710" s="79">
        <f>0.0526*Observaciones!$F709^2.218</f>
        <v>0</v>
      </c>
      <c r="AU710" s="79">
        <f>IF(Observaciones!$F709&gt;0.05*$AY$7,((Observaciones!$F709-0.05*$AY$7)^2)/(Observaciones!$F709+0.95*$AY$7),0)</f>
        <v>0</v>
      </c>
      <c r="AV710" s="79">
        <f>0.0526*AU710*Observaciones!$F709^1.218</f>
        <v>0</v>
      </c>
      <c r="AW710" s="30"/>
      <c r="AX710" s="30"/>
      <c r="AY710" s="110"/>
      <c r="AZ710" s="41"/>
    </row>
    <row r="711" spans="2:52" s="3" customFormat="1" x14ac:dyDescent="0.3">
      <c r="B711" s="40"/>
      <c r="C711" s="78">
        <v>705</v>
      </c>
      <c r="D711" s="136">
        <f>ETo!$I710*((1-Constantes!$D$19)*ETo!$K710+ETo!$L710)</f>
        <v>4.2107490410417157</v>
      </c>
      <c r="E711" s="79">
        <f>MIN(D711*Constantes!$D$17,0.8*(H710+Observaciones!$F710-F711-G711-Constantes!$D$14))</f>
        <v>2.1097478265392473</v>
      </c>
      <c r="F711" s="79">
        <f>IF(Observaciones!$F710&gt;0.05*Constantes!$D$18,((Observaciones!$F710-0.05*Constantes!$D$18)^2)/(Observaciones!$F710+0.95*Constantes!$D$18),0)</f>
        <v>0</v>
      </c>
      <c r="G711" s="79">
        <f>MAX(0,H710+Observaciones!$F710-F711-Constantes!$D$13)</f>
        <v>0</v>
      </c>
      <c r="H711" s="79">
        <f>H710+Observaciones!$F710-F711-E711-G711-I710</f>
        <v>11.78607998587375</v>
      </c>
      <c r="I711" s="79">
        <f>MAX(0,(H711-Constantes!$D$14)*(1-EXP(-Constantes!$D$22)))</f>
        <v>0.14599961884060583</v>
      </c>
      <c r="J711" s="79">
        <f t="shared" si="90"/>
        <v>52.683227840413757</v>
      </c>
      <c r="K711" s="79">
        <f>MAX(0,(J711-Constantes!$D$13)*(1-EXP(-Constantes!$D$23)))</f>
        <v>9.0484531186058356E-2</v>
      </c>
      <c r="L711" s="79">
        <f t="shared" si="91"/>
        <v>0.23648415002666417</v>
      </c>
      <c r="M711" s="79">
        <f>0.0526*F711*Observaciones!$F710^1.218</f>
        <v>0</v>
      </c>
      <c r="N711" s="79">
        <f>M711*Constantes!$D$29</f>
        <v>0</v>
      </c>
      <c r="O711" s="79">
        <f t="shared" si="92"/>
        <v>0</v>
      </c>
      <c r="P711" s="16"/>
      <c r="Q711" s="78">
        <v>705</v>
      </c>
      <c r="R711" s="136">
        <f>ETo!$I710*((1-Constantes!$E$19)*ETo!$K710+ETo!$L710)</f>
        <v>4.6011384857101909</v>
      </c>
      <c r="S711" s="79">
        <f>MIN(R711*Constantes!$E$17,0.8*(V710+Observaciones!$F710-T711-U711-Constantes!$D$14))</f>
        <v>0.93555579125607558</v>
      </c>
      <c r="T711" s="79">
        <f>IF(Observaciones!$F710&gt;0.05*Constantes!$E$18,((Observaciones!$F710-0.05*Constantes!$E$18)^2)/(Observaciones!$F710+0.95*Constantes!$E$18),0)</f>
        <v>0</v>
      </c>
      <c r="U711" s="79">
        <f>MAX(0,V710+Observaciones!$F710-T711-Constantes!$D$13)</f>
        <v>0</v>
      </c>
      <c r="V711" s="79">
        <f>V710+Observaciones!$F710-T711-S711-U711-W710</f>
        <v>7.6940533668817652</v>
      </c>
      <c r="W711" s="79">
        <f>MAX(0,(V711-Constantes!$D$14)*(1-EXP(-Constantes!$D$22)))</f>
        <v>6.6101700604867105E-3</v>
      </c>
      <c r="X711" s="79">
        <f t="shared" si="93"/>
        <v>53.494158977588157</v>
      </c>
      <c r="Y711" s="79">
        <f>MAX(0,(X711-Constantes!$D$13)*(1-EXP(-Constantes!$D$23)))</f>
        <v>9.8474828829386421E-2</v>
      </c>
      <c r="Z711" s="79">
        <f t="shared" si="94"/>
        <v>0.10508499888987313</v>
      </c>
      <c r="AA711" s="79">
        <f>0.0526*T711*Observaciones!$F710^1.218</f>
        <v>0</v>
      </c>
      <c r="AB711" s="79">
        <f>AA711*Constantes!$E$29</f>
        <v>0</v>
      </c>
      <c r="AC711" s="79">
        <f t="shared" si="95"/>
        <v>0</v>
      </c>
      <c r="AD711" s="16"/>
      <c r="AE711" s="78">
        <v>705</v>
      </c>
      <c r="AF711" s="136">
        <f>ETo!$I710*((1-Constantes!$F$19)*ETo!$K710+ETo!$L710)</f>
        <v>4.5453685650432654</v>
      </c>
      <c r="AG711" s="79">
        <f>MIN(AF711*Constantes!$F$17,0.8*(AJ710+Observaciones!$F710-AH711-AI711-Constantes!$D$14))</f>
        <v>2.4425356298058523</v>
      </c>
      <c r="AH711" s="79">
        <f>IF(Observaciones!$F710&gt;0.05*Constantes!$F$18,((Observaciones!$F710-0.05*Constantes!$F$18)^2)/(Observaciones!$F710+0.95*Constantes!$F$18),0)</f>
        <v>0</v>
      </c>
      <c r="AI711" s="79">
        <f>MAX(0,AJ710+Observaciones!$F710-AH711-Constantes!$D$13)</f>
        <v>0</v>
      </c>
      <c r="AJ711" s="79">
        <f>AJ710+Observaciones!$F710-AH711-AG711-AI711-AK710</f>
        <v>8.8631298876884692</v>
      </c>
      <c r="AK711" s="79">
        <f>MAX(0,(AJ711-Constantes!$D$14)*(1-EXP(-Constantes!$D$22)))</f>
        <v>4.6433208126932177E-2</v>
      </c>
      <c r="AL711" s="79">
        <f t="shared" si="96"/>
        <v>53.633621234709189</v>
      </c>
      <c r="AM711" s="79">
        <f>MAX(0,(AL711-Constantes!$D$13)*(1-EXP(-Constantes!$D$23)))</f>
        <v>9.9848983666121646E-2</v>
      </c>
      <c r="AN711" s="79">
        <f t="shared" si="97"/>
        <v>0.14628219179305382</v>
      </c>
      <c r="AO711" s="79">
        <f>0.0526*AH711*Observaciones!$F710^1.218</f>
        <v>0</v>
      </c>
      <c r="AP711" s="79">
        <f>AO711*Constantes!$F$29</f>
        <v>0</v>
      </c>
      <c r="AQ711" s="79">
        <f t="shared" si="98"/>
        <v>0</v>
      </c>
      <c r="AR711" s="16"/>
      <c r="AS711" s="78">
        <v>705</v>
      </c>
      <c r="AT711" s="79">
        <f>0.0526*Observaciones!$F710^2.218</f>
        <v>0</v>
      </c>
      <c r="AU711" s="79">
        <f>IF(Observaciones!$F710&gt;0.05*$AY$7,((Observaciones!$F710-0.05*$AY$7)^2)/(Observaciones!$F710+0.95*$AY$7),0)</f>
        <v>0</v>
      </c>
      <c r="AV711" s="79">
        <f>0.0526*AU711*Observaciones!$F710^1.218</f>
        <v>0</v>
      </c>
      <c r="AW711" s="30"/>
      <c r="AX711" s="30"/>
      <c r="AY711" s="110"/>
      <c r="AZ711" s="41"/>
    </row>
    <row r="712" spans="2:52" s="3" customFormat="1" x14ac:dyDescent="0.3">
      <c r="B712" s="40"/>
      <c r="C712" s="78">
        <v>706</v>
      </c>
      <c r="D712" s="136">
        <f>ETo!$I711*((1-Constantes!$D$19)*ETo!$K711+ETo!$L711)</f>
        <v>4.1802376538304999</v>
      </c>
      <c r="E712" s="79">
        <f>MIN(D712*Constantes!$D$17,0.8*(H711+Observaciones!$F711-F712-G712-Constantes!$D$14))</f>
        <v>2.094460443647002</v>
      </c>
      <c r="F712" s="79">
        <f>IF(Observaciones!$F711&gt;0.05*Constantes!$D$18,((Observaciones!$F711-0.05*Constantes!$D$18)^2)/(Observaciones!$F711+0.95*Constantes!$D$18),0)</f>
        <v>0</v>
      </c>
      <c r="G712" s="79">
        <f>MAX(0,H711+Observaciones!$F711-F712-Constantes!$D$13)</f>
        <v>0</v>
      </c>
      <c r="H712" s="79">
        <f>H711+Observaciones!$F711-F712-E712-G712-I711</f>
        <v>9.6456199233861426</v>
      </c>
      <c r="I712" s="79">
        <f>MAX(0,(H712-Constantes!$D$14)*(1-EXP(-Constantes!$D$22)))</f>
        <v>7.3087691322523546E-2</v>
      </c>
      <c r="J712" s="79">
        <f t="shared" ref="J712:J736" si="99">J711+G712-K711</f>
        <v>52.5927433092277</v>
      </c>
      <c r="K712" s="79">
        <f>MAX(0,(J712-Constantes!$D$13)*(1-EXP(-Constantes!$D$23)))</f>
        <v>8.95929655485459E-2</v>
      </c>
      <c r="L712" s="79">
        <f t="shared" ref="L712:L736" si="100">F712+I712+K712</f>
        <v>0.16268065687106945</v>
      </c>
      <c r="M712" s="79">
        <f>0.0526*F712*Observaciones!$F711^1.218</f>
        <v>0</v>
      </c>
      <c r="N712" s="79">
        <f>M712*Constantes!$D$29</f>
        <v>0</v>
      </c>
      <c r="O712" s="79">
        <f t="shared" ref="O712:O736" si="101">N712*1000000/(L712/1000*10000)</f>
        <v>0</v>
      </c>
      <c r="P712" s="16"/>
      <c r="Q712" s="78">
        <v>706</v>
      </c>
      <c r="R712" s="136">
        <f>ETo!$I711*((1-Constantes!$E$19)*ETo!$K711+ETo!$L711)</f>
        <v>4.5681789796867438</v>
      </c>
      <c r="S712" s="79">
        <f>MIN(R712*Constantes!$E$17,0.8*(V711+Observaciones!$F711-T712-U712-Constantes!$D$14))</f>
        <v>0.23524269350541191</v>
      </c>
      <c r="T712" s="79">
        <f>IF(Observaciones!$F711&gt;0.05*Constantes!$E$18,((Observaciones!$F711-0.05*Constantes!$E$18)^2)/(Observaciones!$F711+0.95*Constantes!$E$18),0)</f>
        <v>0</v>
      </c>
      <c r="U712" s="79">
        <f>MAX(0,V711+Observaciones!$F711-T712-Constantes!$D$13)</f>
        <v>0</v>
      </c>
      <c r="V712" s="79">
        <f>V711+Observaciones!$F711-T712-S712-U712-W711</f>
        <v>7.5522005033158663</v>
      </c>
      <c r="W712" s="79">
        <f>MAX(0,(V712-Constantes!$D$14)*(1-EXP(-Constantes!$D$22)))</f>
        <v>1.7781407749091777E-3</v>
      </c>
      <c r="X712" s="79">
        <f t="shared" ref="X712:X736" si="102">X711+U712-Y711</f>
        <v>53.395684148758768</v>
      </c>
      <c r="Y712" s="79">
        <f>MAX(0,(X712-Constantes!$D$13)*(1-EXP(-Constantes!$D$23)))</f>
        <v>9.7504532886053596E-2</v>
      </c>
      <c r="Z712" s="79">
        <f t="shared" ref="Z712:Z736" si="103">T712+W712+Y712</f>
        <v>9.9282673660962772E-2</v>
      </c>
      <c r="AA712" s="79">
        <f>0.0526*T712*Observaciones!$F711^1.218</f>
        <v>0</v>
      </c>
      <c r="AB712" s="79">
        <f>AA712*Constantes!$E$29</f>
        <v>0</v>
      </c>
      <c r="AC712" s="79">
        <f t="shared" ref="AC712:AC736" si="104">AB712*1000000/(Z712/1000*10000)</f>
        <v>0</v>
      </c>
      <c r="AD712" s="16"/>
      <c r="AE712" s="78">
        <v>706</v>
      </c>
      <c r="AF712" s="136">
        <f>ETo!$I711*((1-Constantes!$F$19)*ETo!$K711+ETo!$L711)</f>
        <v>4.5127587902787081</v>
      </c>
      <c r="AG712" s="79">
        <f>MIN(AF712*Constantes!$F$17,0.8*(AJ711+Observaciones!$F711-AH712-AI712-Constantes!$D$14))</f>
        <v>1.170503910150775</v>
      </c>
      <c r="AH712" s="79">
        <f>IF(Observaciones!$F711&gt;0.05*Constantes!$F$18,((Observaciones!$F711-0.05*Constantes!$F$18)^2)/(Observaciones!$F711+0.95*Constantes!$F$18),0)</f>
        <v>0</v>
      </c>
      <c r="AI712" s="79">
        <f>MAX(0,AJ711+Observaciones!$F711-AH712-Constantes!$D$13)</f>
        <v>0</v>
      </c>
      <c r="AJ712" s="79">
        <f>AJ711+Observaciones!$F711-AH712-AG712-AI712-AK711</f>
        <v>7.7461927694107615</v>
      </c>
      <c r="AK712" s="79">
        <f>MAX(0,(AJ712-Constantes!$D$14)*(1-EXP(-Constantes!$D$22)))</f>
        <v>8.386229518289514E-3</v>
      </c>
      <c r="AL712" s="79">
        <f t="shared" ref="AL712:AL736" si="105">AL711+AI712-AM711</f>
        <v>53.533772251043068</v>
      </c>
      <c r="AM712" s="79">
        <f>MAX(0,(AL712-Constantes!$D$13)*(1-EXP(-Constantes!$D$23)))</f>
        <v>9.8865147847884319E-2</v>
      </c>
      <c r="AN712" s="79">
        <f t="shared" ref="AN712:AN736" si="106">AH712+AK712+AM712</f>
        <v>0.10725137736617384</v>
      </c>
      <c r="AO712" s="79">
        <f>0.0526*AH712*Observaciones!$F711^1.218</f>
        <v>0</v>
      </c>
      <c r="AP712" s="79">
        <f>AO712*Constantes!$F$29</f>
        <v>0</v>
      </c>
      <c r="AQ712" s="79">
        <f t="shared" ref="AQ712:AQ736" si="107">AP712*1000000/(AN712/1000*10000)</f>
        <v>0</v>
      </c>
      <c r="AR712" s="16"/>
      <c r="AS712" s="78">
        <v>706</v>
      </c>
      <c r="AT712" s="79">
        <f>0.0526*Observaciones!$F711^2.218</f>
        <v>3.1840930012055863E-4</v>
      </c>
      <c r="AU712" s="79">
        <f>IF(Observaciones!$F711&gt;0.05*$AY$7,((Observaciones!$F711-0.05*$AY$7)^2)/(Observaciones!$F711+0.95*$AY$7),0)</f>
        <v>0</v>
      </c>
      <c r="AV712" s="79">
        <f>0.0526*AU712*Observaciones!$F711^1.218</f>
        <v>0</v>
      </c>
      <c r="AW712" s="30"/>
      <c r="AX712" s="30"/>
      <c r="AY712" s="110"/>
      <c r="AZ712" s="41"/>
    </row>
    <row r="713" spans="2:52" s="3" customFormat="1" x14ac:dyDescent="0.3">
      <c r="B713" s="40"/>
      <c r="C713" s="78">
        <v>707</v>
      </c>
      <c r="D713" s="136">
        <f>ETo!$I712*((1-Constantes!$D$19)*ETo!$K712+ETo!$L712)</f>
        <v>4.1758916572257192</v>
      </c>
      <c r="E713" s="79">
        <f>MIN(D713*Constantes!$D$17,0.8*(H712+Observaciones!$F712-F713-G713-Constantes!$D$14))</f>
        <v>1.7164959387089143</v>
      </c>
      <c r="F713" s="79">
        <f>IF(Observaciones!$F712&gt;0.05*Constantes!$D$18,((Observaciones!$F712-0.05*Constantes!$D$18)^2)/(Observaciones!$F712+0.95*Constantes!$D$18),0)</f>
        <v>0</v>
      </c>
      <c r="G713" s="79">
        <f>MAX(0,H712+Observaciones!$F712-F713-Constantes!$D$13)</f>
        <v>0</v>
      </c>
      <c r="H713" s="79">
        <f>H712+Observaciones!$F712-F713-E713-G713-I712</f>
        <v>7.8560362933547045</v>
      </c>
      <c r="I713" s="79">
        <f>MAX(0,(H713-Constantes!$D$14)*(1-EXP(-Constantes!$D$22)))</f>
        <v>1.2127903187651836E-2</v>
      </c>
      <c r="J713" s="79">
        <f t="shared" si="99"/>
        <v>52.503150343679152</v>
      </c>
      <c r="K713" s="79">
        <f>MAX(0,(J713-Constantes!$D$13)*(1-EXP(-Constantes!$D$23)))</f>
        <v>8.8710184719614213E-2</v>
      </c>
      <c r="L713" s="79">
        <f t="shared" si="100"/>
        <v>0.10083808790726605</v>
      </c>
      <c r="M713" s="79">
        <f>0.0526*F713*Observaciones!$F712^1.218</f>
        <v>0</v>
      </c>
      <c r="N713" s="79">
        <f>M713*Constantes!$D$29</f>
        <v>0</v>
      </c>
      <c r="O713" s="79">
        <f t="shared" si="101"/>
        <v>0</v>
      </c>
      <c r="P713" s="16"/>
      <c r="Q713" s="78">
        <v>707</v>
      </c>
      <c r="R713" s="136">
        <f>ETo!$I712*((1-Constantes!$E$19)*ETo!$K712+ETo!$L712)</f>
        <v>4.5634821915428745</v>
      </c>
      <c r="S713" s="79">
        <f>MIN(R713*Constantes!$E$17,0.8*(V712+Observaciones!$F712-T713-U713-Constantes!$D$14))</f>
        <v>4.1760402652693075E-2</v>
      </c>
      <c r="T713" s="79">
        <f>IF(Observaciones!$F712&gt;0.05*Constantes!$E$18,((Observaciones!$F712-0.05*Constantes!$E$18)^2)/(Observaciones!$F712+0.95*Constantes!$E$18),0)</f>
        <v>0</v>
      </c>
      <c r="U713" s="79">
        <f>MAX(0,V712+Observaciones!$F712-T713-Constantes!$D$13)</f>
        <v>0</v>
      </c>
      <c r="V713" s="79">
        <f>V712+Observaciones!$F712-T713-S713-U713-W712</f>
        <v>7.508661959888264</v>
      </c>
      <c r="W713" s="79">
        <f>MAX(0,(V713-Constantes!$D$14)*(1-EXP(-Constantes!$D$22)))</f>
        <v>2.9505815250000655E-4</v>
      </c>
      <c r="X713" s="79">
        <f t="shared" si="102"/>
        <v>53.298179615872712</v>
      </c>
      <c r="Y713" s="79">
        <f>MAX(0,(X713-Constantes!$D$13)*(1-EXP(-Constantes!$D$23)))</f>
        <v>9.6543797499756917E-2</v>
      </c>
      <c r="Z713" s="79">
        <f t="shared" si="103"/>
        <v>9.683885565225693E-2</v>
      </c>
      <c r="AA713" s="79">
        <f>0.0526*T713*Observaciones!$F712^1.218</f>
        <v>0</v>
      </c>
      <c r="AB713" s="79">
        <f>AA713*Constantes!$E$29</f>
        <v>0</v>
      </c>
      <c r="AC713" s="79">
        <f t="shared" si="104"/>
        <v>0</v>
      </c>
      <c r="AD713" s="16"/>
      <c r="AE713" s="78">
        <v>707</v>
      </c>
      <c r="AF713" s="136">
        <f>ETo!$I712*((1-Constantes!$F$19)*ETo!$K712+ETo!$L712)</f>
        <v>4.5081121152118513</v>
      </c>
      <c r="AG713" s="79">
        <f>MIN(AF713*Constantes!$F$17,0.8*(AJ712+Observaciones!$F712-AH713-AI713-Constantes!$D$14))</f>
        <v>0.19695421552860923</v>
      </c>
      <c r="AH713" s="79">
        <f>IF(Observaciones!$F712&gt;0.05*Constantes!$F$18,((Observaciones!$F712-0.05*Constantes!$F$18)^2)/(Observaciones!$F712+0.95*Constantes!$F$18),0)</f>
        <v>0</v>
      </c>
      <c r="AI713" s="79">
        <f>MAX(0,AJ712+Observaciones!$F712-AH713-Constantes!$D$13)</f>
        <v>0</v>
      </c>
      <c r="AJ713" s="79">
        <f>AJ712+Observaciones!$F712-AH713-AG713-AI713-AK712</f>
        <v>7.540852324363863</v>
      </c>
      <c r="AK713" s="79">
        <f>MAX(0,(AJ713-Constantes!$D$14)*(1-EXP(-Constantes!$D$22)))</f>
        <v>1.3915801397861452E-3</v>
      </c>
      <c r="AL713" s="79">
        <f t="shared" si="105"/>
        <v>53.434907103195187</v>
      </c>
      <c r="AM713" s="79">
        <f>MAX(0,(AL713-Constantes!$D$13)*(1-EXP(-Constantes!$D$23)))</f>
        <v>9.7891005998295533E-2</v>
      </c>
      <c r="AN713" s="79">
        <f t="shared" si="106"/>
        <v>9.9282586138081677E-2</v>
      </c>
      <c r="AO713" s="79">
        <f>0.0526*AH713*Observaciones!$F712^1.218</f>
        <v>0</v>
      </c>
      <c r="AP713" s="79">
        <f>AO713*Constantes!$F$29</f>
        <v>0</v>
      </c>
      <c r="AQ713" s="79">
        <f t="shared" si="107"/>
        <v>0</v>
      </c>
      <c r="AR713" s="16"/>
      <c r="AS713" s="78">
        <v>707</v>
      </c>
      <c r="AT713" s="79">
        <f>0.0526*Observaciones!$F712^2.218</f>
        <v>0</v>
      </c>
      <c r="AU713" s="79">
        <f>IF(Observaciones!$F712&gt;0.05*$AY$7,((Observaciones!$F712-0.05*$AY$7)^2)/(Observaciones!$F712+0.95*$AY$7),0)</f>
        <v>0</v>
      </c>
      <c r="AV713" s="79">
        <f>0.0526*AU713*Observaciones!$F712^1.218</f>
        <v>0</v>
      </c>
      <c r="AW713" s="30"/>
      <c r="AX713" s="30"/>
      <c r="AY713" s="110"/>
      <c r="AZ713" s="41"/>
    </row>
    <row r="714" spans="2:52" s="3" customFormat="1" x14ac:dyDescent="0.3">
      <c r="B714" s="40"/>
      <c r="C714" s="78">
        <v>708</v>
      </c>
      <c r="D714" s="136">
        <f>ETo!$I713*((1-Constantes!$D$19)*ETo!$K713+ETo!$L713)</f>
        <v>4.2981270793561253</v>
      </c>
      <c r="E714" s="79">
        <f>MIN(D714*Constantes!$D$17,0.8*(H713+Observaciones!$F713-F714-G714-Constantes!$D$14))</f>
        <v>0.28482903468376364</v>
      </c>
      <c r="F714" s="79">
        <f>IF(Observaciones!$F713&gt;0.05*Constantes!$D$18,((Observaciones!$F713-0.05*Constantes!$D$18)^2)/(Observaciones!$F713+0.95*Constantes!$D$18),0)</f>
        <v>0</v>
      </c>
      <c r="G714" s="79">
        <f>MAX(0,H713+Observaciones!$F713-F714-Constantes!$D$13)</f>
        <v>0</v>
      </c>
      <c r="H714" s="79">
        <f>H713+Observaciones!$F713-F714-E714-G714-I713</f>
        <v>7.5590793554832887</v>
      </c>
      <c r="I714" s="79">
        <f>MAX(0,(H714-Constantes!$D$14)*(1-EXP(-Constantes!$D$22)))</f>
        <v>2.0124597325148655E-3</v>
      </c>
      <c r="J714" s="79">
        <f t="shared" si="99"/>
        <v>52.414440158959536</v>
      </c>
      <c r="K714" s="79">
        <f>MAX(0,(J714-Constantes!$D$13)*(1-EXP(-Constantes!$D$23)))</f>
        <v>8.7836102140451996E-2</v>
      </c>
      <c r="L714" s="79">
        <f t="shared" si="100"/>
        <v>8.9848561872966859E-2</v>
      </c>
      <c r="M714" s="79">
        <f>0.0526*F714*Observaciones!$F713^1.218</f>
        <v>0</v>
      </c>
      <c r="N714" s="79">
        <f>M714*Constantes!$D$29</f>
        <v>0</v>
      </c>
      <c r="O714" s="79">
        <f t="shared" si="101"/>
        <v>0</v>
      </c>
      <c r="P714" s="16"/>
      <c r="Q714" s="78">
        <v>708</v>
      </c>
      <c r="R714" s="136">
        <f>ETo!$I713*((1-Constantes!$E$19)*ETo!$K713+ETo!$L713)</f>
        <v>4.6953932120591331</v>
      </c>
      <c r="S714" s="79">
        <f>MIN(R714*Constantes!$E$17,0.8*(V713+Observaciones!$F713-T714-U714-Constantes!$D$14))</f>
        <v>6.9295679106112125E-3</v>
      </c>
      <c r="T714" s="79">
        <f>IF(Observaciones!$F713&gt;0.05*Constantes!$E$18,((Observaciones!$F713-0.05*Constantes!$E$18)^2)/(Observaciones!$F713+0.95*Constantes!$E$18),0)</f>
        <v>0</v>
      </c>
      <c r="U714" s="79">
        <f>MAX(0,V713+Observaciones!$F713-T714-Constantes!$D$13)</f>
        <v>0</v>
      </c>
      <c r="V714" s="79">
        <f>V713+Observaciones!$F713-T714-S714-U714-W713</f>
        <v>7.5014373338251525</v>
      </c>
      <c r="W714" s="79">
        <f>MAX(0,(V714-Constantes!$D$14)*(1-EXP(-Constantes!$D$22)))</f>
        <v>4.8960866645189693E-5</v>
      </c>
      <c r="X714" s="79">
        <f t="shared" si="102"/>
        <v>53.201635818372957</v>
      </c>
      <c r="Y714" s="79">
        <f>MAX(0,(X714-Constantes!$D$13)*(1-EXP(-Constantes!$D$23)))</f>
        <v>9.5592528468050789E-2</v>
      </c>
      <c r="Z714" s="79">
        <f t="shared" si="103"/>
        <v>9.5641489334695975E-2</v>
      </c>
      <c r="AA714" s="79">
        <f>0.0526*T714*Observaciones!$F713^1.218</f>
        <v>0</v>
      </c>
      <c r="AB714" s="79">
        <f>AA714*Constantes!$E$29</f>
        <v>0</v>
      </c>
      <c r="AC714" s="79">
        <f t="shared" si="104"/>
        <v>0</v>
      </c>
      <c r="AD714" s="16"/>
      <c r="AE714" s="78">
        <v>708</v>
      </c>
      <c r="AF714" s="136">
        <f>ETo!$I713*((1-Constantes!$F$19)*ETo!$K713+ETo!$L713)</f>
        <v>4.6386409073872734</v>
      </c>
      <c r="AG714" s="79">
        <f>MIN(AF714*Constantes!$F$17,0.8*(AJ713+Observaciones!$F713-AH714-AI714-Constantes!$D$14))</f>
        <v>3.2681859491090391E-2</v>
      </c>
      <c r="AH714" s="79">
        <f>IF(Observaciones!$F713&gt;0.05*Constantes!$F$18,((Observaciones!$F713-0.05*Constantes!$F$18)^2)/(Observaciones!$F713+0.95*Constantes!$F$18),0)</f>
        <v>0</v>
      </c>
      <c r="AI714" s="79">
        <f>MAX(0,AJ713+Observaciones!$F713-AH714-Constantes!$D$13)</f>
        <v>0</v>
      </c>
      <c r="AJ714" s="79">
        <f>AJ713+Observaciones!$F713-AH714-AG714-AI714-AK713</f>
        <v>7.506778884732987</v>
      </c>
      <c r="AK714" s="79">
        <f>MAX(0,(AJ714-Constantes!$D$14)*(1-EXP(-Constantes!$D$22)))</f>
        <v>2.3091369980085658E-4</v>
      </c>
      <c r="AL714" s="79">
        <f t="shared" si="105"/>
        <v>53.337016097196894</v>
      </c>
      <c r="AM714" s="79">
        <f>MAX(0,(AL714-Constantes!$D$13)*(1-EXP(-Constantes!$D$23)))</f>
        <v>9.6926462600373256E-2</v>
      </c>
      <c r="AN714" s="79">
        <f t="shared" si="106"/>
        <v>9.7157376300174111E-2</v>
      </c>
      <c r="AO714" s="79">
        <f>0.0526*AH714*Observaciones!$F713^1.218</f>
        <v>0</v>
      </c>
      <c r="AP714" s="79">
        <f>AO714*Constantes!$F$29</f>
        <v>0</v>
      </c>
      <c r="AQ714" s="79">
        <f t="shared" si="107"/>
        <v>0</v>
      </c>
      <c r="AR714" s="16"/>
      <c r="AS714" s="78">
        <v>708</v>
      </c>
      <c r="AT714" s="79">
        <f>0.0526*Observaciones!$F713^2.218</f>
        <v>0</v>
      </c>
      <c r="AU714" s="79">
        <f>IF(Observaciones!$F713&gt;0.05*$AY$7,((Observaciones!$F713-0.05*$AY$7)^2)/(Observaciones!$F713+0.95*$AY$7),0)</f>
        <v>0</v>
      </c>
      <c r="AV714" s="79">
        <f>0.0526*AU714*Observaciones!$F713^1.218</f>
        <v>0</v>
      </c>
      <c r="AW714" s="30"/>
      <c r="AX714" s="30"/>
      <c r="AY714" s="110"/>
      <c r="AZ714" s="41"/>
    </row>
    <row r="715" spans="2:52" s="3" customFormat="1" x14ac:dyDescent="0.3">
      <c r="B715" s="40"/>
      <c r="C715" s="78">
        <v>709</v>
      </c>
      <c r="D715" s="136">
        <f>ETo!$I714*((1-Constantes!$D$19)*ETo!$K714+ETo!$L714)</f>
        <v>4.0057270352361876</v>
      </c>
      <c r="E715" s="79">
        <f>MIN(D715*Constantes!$D$17,0.8*(H714+Observaciones!$F714-F715-G715-Constantes!$D$14))</f>
        <v>4.7263484386630951E-2</v>
      </c>
      <c r="F715" s="79">
        <f>IF(Observaciones!$F714&gt;0.05*Constantes!$D$18,((Observaciones!$F714-0.05*Constantes!$D$18)^2)/(Observaciones!$F714+0.95*Constantes!$D$18),0)</f>
        <v>0</v>
      </c>
      <c r="G715" s="79">
        <f>MAX(0,H714+Observaciones!$F714-F715-Constantes!$D$13)</f>
        <v>0</v>
      </c>
      <c r="H715" s="79">
        <f>H714+Observaciones!$F714-F715-E715-G715-I714</f>
        <v>7.5098034113641425</v>
      </c>
      <c r="I715" s="79">
        <f>MAX(0,(H715-Constantes!$D$14)*(1-EXP(-Constantes!$D$22)))</f>
        <v>3.3394018012258196E-4</v>
      </c>
      <c r="J715" s="79">
        <f t="shared" si="99"/>
        <v>52.326604056819086</v>
      </c>
      <c r="K715" s="79">
        <f>MAX(0,(J715-Constantes!$D$13)*(1-EXP(-Constantes!$D$23)))</f>
        <v>8.6970632105132561E-2</v>
      </c>
      <c r="L715" s="79">
        <f t="shared" si="100"/>
        <v>8.730457228525515E-2</v>
      </c>
      <c r="M715" s="79">
        <f>0.0526*F715*Observaciones!$F714^1.218</f>
        <v>0</v>
      </c>
      <c r="N715" s="79">
        <f>M715*Constantes!$D$29</f>
        <v>0</v>
      </c>
      <c r="O715" s="79">
        <f t="shared" si="101"/>
        <v>0</v>
      </c>
      <c r="P715" s="16"/>
      <c r="Q715" s="78">
        <v>709</v>
      </c>
      <c r="R715" s="136">
        <f>ETo!$I714*((1-Constantes!$E$19)*ETo!$K714+ETo!$L714)</f>
        <v>4.379224379805609</v>
      </c>
      <c r="S715" s="79">
        <f>MIN(R715*Constantes!$E$17,0.8*(V714+Observaciones!$F714-T715-U715-Constantes!$D$14))</f>
        <v>1.149867060122034E-3</v>
      </c>
      <c r="T715" s="79">
        <f>IF(Observaciones!$F714&gt;0.05*Constantes!$E$18,((Observaciones!$F714-0.05*Constantes!$E$18)^2)/(Observaciones!$F714+0.95*Constantes!$E$18),0)</f>
        <v>0</v>
      </c>
      <c r="U715" s="79">
        <f>MAX(0,V714+Observaciones!$F714-T715-Constantes!$D$13)</f>
        <v>0</v>
      </c>
      <c r="V715" s="79">
        <f>V714+Observaciones!$F714-T715-S715-U715-W714</f>
        <v>7.5002385058983849</v>
      </c>
      <c r="W715" s="79">
        <f>MAX(0,(V715-Constantes!$D$14)*(1-EXP(-Constantes!$D$22)))</f>
        <v>8.1243864720681816E-6</v>
      </c>
      <c r="X715" s="79">
        <f t="shared" si="102"/>
        <v>53.106043289904903</v>
      </c>
      <c r="Y715" s="79">
        <f>MAX(0,(X715-Constantes!$D$13)*(1-EXP(-Constantes!$D$23)))</f>
        <v>9.4650632516688649E-2</v>
      </c>
      <c r="Z715" s="79">
        <f t="shared" si="103"/>
        <v>9.4658756903160723E-2</v>
      </c>
      <c r="AA715" s="79">
        <f>0.0526*T715*Observaciones!$F714^1.218</f>
        <v>0</v>
      </c>
      <c r="AB715" s="79">
        <f>AA715*Constantes!$E$29</f>
        <v>0</v>
      </c>
      <c r="AC715" s="79">
        <f t="shared" si="104"/>
        <v>0</v>
      </c>
      <c r="AD715" s="16"/>
      <c r="AE715" s="78">
        <v>709</v>
      </c>
      <c r="AF715" s="136">
        <f>ETo!$I714*((1-Constantes!$F$19)*ETo!$K714+ETo!$L714)</f>
        <v>4.3258676162956906</v>
      </c>
      <c r="AG715" s="79">
        <f>MIN(AF715*Constantes!$F$17,0.8*(AJ714+Observaciones!$F714-AH715-AI715-Constantes!$D$14))</f>
        <v>5.4231077863896365E-3</v>
      </c>
      <c r="AH715" s="79">
        <f>IF(Observaciones!$F714&gt;0.05*Constantes!$F$18,((Observaciones!$F714-0.05*Constantes!$F$18)^2)/(Observaciones!$F714+0.95*Constantes!$F$18),0)</f>
        <v>0</v>
      </c>
      <c r="AI715" s="79">
        <f>MAX(0,AJ714+Observaciones!$F714-AH715-Constantes!$D$13)</f>
        <v>0</v>
      </c>
      <c r="AJ715" s="79">
        <f>AJ714+Observaciones!$F714-AH715-AG715-AI715-AK714</f>
        <v>7.5011248632467966</v>
      </c>
      <c r="AK715" s="79">
        <f>MAX(0,(AJ715-Constantes!$D$14)*(1-EXP(-Constantes!$D$22)))</f>
        <v>3.8316971643410109E-5</v>
      </c>
      <c r="AL715" s="79">
        <f t="shared" si="105"/>
        <v>53.240089634596522</v>
      </c>
      <c r="AM715" s="79">
        <f>MAX(0,(AL715-Constantes!$D$13)*(1-EXP(-Constantes!$D$23)))</f>
        <v>9.597142307828703E-2</v>
      </c>
      <c r="AN715" s="79">
        <f t="shared" si="106"/>
        <v>9.6009740049930445E-2</v>
      </c>
      <c r="AO715" s="79">
        <f>0.0526*AH715*Observaciones!$F714^1.218</f>
        <v>0</v>
      </c>
      <c r="AP715" s="79">
        <f>AO715*Constantes!$F$29</f>
        <v>0</v>
      </c>
      <c r="AQ715" s="79">
        <f t="shared" si="107"/>
        <v>0</v>
      </c>
      <c r="AR715" s="16"/>
      <c r="AS715" s="78">
        <v>709</v>
      </c>
      <c r="AT715" s="79">
        <f>0.0526*Observaciones!$F714^2.218</f>
        <v>0</v>
      </c>
      <c r="AU715" s="79">
        <f>IF(Observaciones!$F714&gt;0.05*$AY$7,((Observaciones!$F714-0.05*$AY$7)^2)/(Observaciones!$F714+0.95*$AY$7),0)</f>
        <v>0</v>
      </c>
      <c r="AV715" s="79">
        <f>0.0526*AU715*Observaciones!$F714^1.218</f>
        <v>0</v>
      </c>
      <c r="AW715" s="30"/>
      <c r="AX715" s="30"/>
      <c r="AY715" s="110"/>
      <c r="AZ715" s="41"/>
    </row>
    <row r="716" spans="2:52" s="3" customFormat="1" x14ac:dyDescent="0.3">
      <c r="B716" s="40"/>
      <c r="C716" s="78">
        <v>710</v>
      </c>
      <c r="D716" s="136">
        <f>ETo!$I715*((1-Constantes!$D$19)*ETo!$K715+ETo!$L715)</f>
        <v>4.2326015727906805</v>
      </c>
      <c r="E716" s="79">
        <f>MIN(D716*Constantes!$D$17,0.8*(H715+Observaciones!$F715-F716-G716-Constantes!$D$14))</f>
        <v>7.8427290913140272E-3</v>
      </c>
      <c r="F716" s="79">
        <f>IF(Observaciones!$F715&gt;0.05*Constantes!$D$18,((Observaciones!$F715-0.05*Constantes!$D$18)^2)/(Observaciones!$F715+0.95*Constantes!$D$18),0)</f>
        <v>0</v>
      </c>
      <c r="G716" s="79">
        <f>MAX(0,H715+Observaciones!$F715-F716-Constantes!$D$13)</f>
        <v>0</v>
      </c>
      <c r="H716" s="79">
        <f>H715+Observaciones!$F715-F716-E716-G716-I715</f>
        <v>7.5016267420927063</v>
      </c>
      <c r="I716" s="79">
        <f>MAX(0,(H716-Constantes!$D$14)*(1-EXP(-Constantes!$D$22)))</f>
        <v>5.5412807570055781E-5</v>
      </c>
      <c r="J716" s="79">
        <f t="shared" si="99"/>
        <v>52.239633424713951</v>
      </c>
      <c r="K716" s="79">
        <f>MAX(0,(J716-Constantes!$D$13)*(1-EXP(-Constantes!$D$23)))</f>
        <v>8.6113689752209982E-2</v>
      </c>
      <c r="L716" s="79">
        <f t="shared" si="100"/>
        <v>8.6169102559780039E-2</v>
      </c>
      <c r="M716" s="79">
        <f>0.0526*F716*Observaciones!$F715^1.218</f>
        <v>0</v>
      </c>
      <c r="N716" s="79">
        <f>M716*Constantes!$D$29</f>
        <v>0</v>
      </c>
      <c r="O716" s="79">
        <f t="shared" si="101"/>
        <v>0</v>
      </c>
      <c r="P716" s="16"/>
      <c r="Q716" s="78">
        <v>710</v>
      </c>
      <c r="R716" s="136">
        <f>ETo!$I715*((1-Constantes!$E$19)*ETo!$K715+ETo!$L715)</f>
        <v>4.6247291183717474</v>
      </c>
      <c r="S716" s="79">
        <f>MIN(R716*Constantes!$E$17,0.8*(V715+Observaciones!$F715-T716-U716-Constantes!$D$14))</f>
        <v>1.908047187079376E-4</v>
      </c>
      <c r="T716" s="79">
        <f>IF(Observaciones!$F715&gt;0.05*Constantes!$E$18,((Observaciones!$F715-0.05*Constantes!$E$18)^2)/(Observaciones!$F715+0.95*Constantes!$E$18),0)</f>
        <v>0</v>
      </c>
      <c r="U716" s="79">
        <f>MAX(0,V715+Observaciones!$F715-T716-Constantes!$D$13)</f>
        <v>0</v>
      </c>
      <c r="V716" s="79">
        <f>V715+Observaciones!$F715-T716-S716-U716-W715</f>
        <v>7.5000395767932053</v>
      </c>
      <c r="W716" s="79">
        <f>MAX(0,(V716-Constantes!$D$14)*(1-EXP(-Constantes!$D$22)))</f>
        <v>1.3481308659554387E-6</v>
      </c>
      <c r="X716" s="79">
        <f t="shared" si="102"/>
        <v>53.011392657388214</v>
      </c>
      <c r="Y716" s="79">
        <f>MAX(0,(X716-Constantes!$D$13)*(1-EXP(-Constantes!$D$23)))</f>
        <v>9.3718017290477448E-2</v>
      </c>
      <c r="Z716" s="79">
        <f t="shared" si="103"/>
        <v>9.3719365421343404E-2</v>
      </c>
      <c r="AA716" s="79">
        <f>0.0526*T716*Observaciones!$F715^1.218</f>
        <v>0</v>
      </c>
      <c r="AB716" s="79">
        <f>AA716*Constantes!$E$29</f>
        <v>0</v>
      </c>
      <c r="AC716" s="79">
        <f t="shared" si="104"/>
        <v>0</v>
      </c>
      <c r="AD716" s="16"/>
      <c r="AE716" s="78">
        <v>710</v>
      </c>
      <c r="AF716" s="136">
        <f>ETo!$I715*((1-Constantes!$F$19)*ETo!$K715+ETo!$L715)</f>
        <v>4.5687108975744524</v>
      </c>
      <c r="AG716" s="79">
        <f>MIN(AF716*Constantes!$F$17,0.8*(AJ715+Observaciones!$F715-AH716-AI716-Constantes!$D$14))</f>
        <v>8.9989059743729178E-4</v>
      </c>
      <c r="AH716" s="79">
        <f>IF(Observaciones!$F715&gt;0.05*Constantes!$F$18,((Observaciones!$F715-0.05*Constantes!$F$18)^2)/(Observaciones!$F715+0.95*Constantes!$F$18),0)</f>
        <v>0</v>
      </c>
      <c r="AI716" s="79">
        <f>MAX(0,AJ715+Observaciones!$F715-AH716-Constantes!$D$13)</f>
        <v>0</v>
      </c>
      <c r="AJ716" s="79">
        <f>AJ715+Observaciones!$F715-AH716-AG716-AI716-AK715</f>
        <v>7.5001866556777159</v>
      </c>
      <c r="AK716" s="79">
        <f>MAX(0,(AJ716-Constantes!$D$14)*(1-EXP(-Constantes!$D$22)))</f>
        <v>6.3581776100250902E-6</v>
      </c>
      <c r="AL716" s="79">
        <f t="shared" si="105"/>
        <v>53.144118211518233</v>
      </c>
      <c r="AM716" s="79">
        <f>MAX(0,(AL716-Constantes!$D$13)*(1-EXP(-Constantes!$D$23)))</f>
        <v>9.5025793788084581E-2</v>
      </c>
      <c r="AN716" s="79">
        <f t="shared" si="106"/>
        <v>9.5032151965694603E-2</v>
      </c>
      <c r="AO716" s="79">
        <f>0.0526*AH716*Observaciones!$F715^1.218</f>
        <v>0</v>
      </c>
      <c r="AP716" s="79">
        <f>AO716*Constantes!$F$29</f>
        <v>0</v>
      </c>
      <c r="AQ716" s="79">
        <f t="shared" si="107"/>
        <v>0</v>
      </c>
      <c r="AR716" s="16"/>
      <c r="AS716" s="78">
        <v>710</v>
      </c>
      <c r="AT716" s="79">
        <f>0.0526*Observaciones!$F715^2.218</f>
        <v>0</v>
      </c>
      <c r="AU716" s="79">
        <f>IF(Observaciones!$F715&gt;0.05*$AY$7,((Observaciones!$F715-0.05*$AY$7)^2)/(Observaciones!$F715+0.95*$AY$7),0)</f>
        <v>0</v>
      </c>
      <c r="AV716" s="79">
        <f>0.0526*AU716*Observaciones!$F715^1.218</f>
        <v>0</v>
      </c>
      <c r="AW716" s="30"/>
      <c r="AX716" s="30"/>
      <c r="AY716" s="110"/>
      <c r="AZ716" s="41"/>
    </row>
    <row r="717" spans="2:52" s="3" customFormat="1" x14ac:dyDescent="0.3">
      <c r="B717" s="40"/>
      <c r="C717" s="78">
        <v>711</v>
      </c>
      <c r="D717" s="136">
        <f>ETo!$I716*((1-Constantes!$D$19)*ETo!$K716+ETo!$L716)</f>
        <v>4.1540310252262991</v>
      </c>
      <c r="E717" s="79">
        <f>MIN(D717*Constantes!$D$17,0.8*(H716+Observaciones!$F716-F717-G717-Constantes!$D$14))</f>
        <v>1.3013936741650411E-3</v>
      </c>
      <c r="F717" s="79">
        <f>IF(Observaciones!$F716&gt;0.05*Constantes!$D$18,((Observaciones!$F716-0.05*Constantes!$D$18)^2)/(Observaciones!$F716+0.95*Constantes!$D$18),0)</f>
        <v>0</v>
      </c>
      <c r="G717" s="79">
        <f>MAX(0,H716+Observaciones!$F716-F717-Constantes!$D$13)</f>
        <v>0</v>
      </c>
      <c r="H717" s="79">
        <f>H716+Observaciones!$F716-F717-E717-G717-I716</f>
        <v>7.5002699356109712</v>
      </c>
      <c r="I717" s="79">
        <f>MAX(0,(H717-Constantes!$D$14)*(1-EXP(-Constantes!$D$22)))</f>
        <v>9.1949978635943753E-6</v>
      </c>
      <c r="J717" s="79">
        <f t="shared" si="99"/>
        <v>52.153519734961741</v>
      </c>
      <c r="K717" s="79">
        <f>MAX(0,(J717-Constantes!$D$13)*(1-EXP(-Constantes!$D$23)))</f>
        <v>8.5265191056398529E-2</v>
      </c>
      <c r="L717" s="79">
        <f t="shared" si="100"/>
        <v>8.5274386054262116E-2</v>
      </c>
      <c r="M717" s="79">
        <f>0.0526*F717*Observaciones!$F716^1.218</f>
        <v>0</v>
      </c>
      <c r="N717" s="79">
        <f>M717*Constantes!$D$29</f>
        <v>0</v>
      </c>
      <c r="O717" s="79">
        <f t="shared" si="101"/>
        <v>0</v>
      </c>
      <c r="P717" s="16"/>
      <c r="Q717" s="78">
        <v>711</v>
      </c>
      <c r="R717" s="136">
        <f>ETo!$I716*((1-Constantes!$E$19)*ETo!$K716+ETo!$L716)</f>
        <v>4.5398515654819374</v>
      </c>
      <c r="S717" s="79">
        <f>MIN(R717*Constantes!$E$17,0.8*(V716+Observaciones!$F716-T717-U717-Constantes!$D$14))</f>
        <v>3.1661434564256298E-5</v>
      </c>
      <c r="T717" s="79">
        <f>IF(Observaciones!$F716&gt;0.05*Constantes!$E$18,((Observaciones!$F716-0.05*Constantes!$E$18)^2)/(Observaciones!$F716+0.95*Constantes!$E$18),0)</f>
        <v>0</v>
      </c>
      <c r="U717" s="79">
        <f>MAX(0,V716+Observaciones!$F716-T717-Constantes!$D$13)</f>
        <v>0</v>
      </c>
      <c r="V717" s="79">
        <f>V716+Observaciones!$F716-T717-S717-U717-W716</f>
        <v>7.5000065672277758</v>
      </c>
      <c r="W717" s="79">
        <f>MAX(0,(V717-Constantes!$D$14)*(1-EXP(-Constantes!$D$22)))</f>
        <v>2.2370388683084682E-7</v>
      </c>
      <c r="X717" s="79">
        <f t="shared" si="102"/>
        <v>52.917674640097736</v>
      </c>
      <c r="Y717" s="79">
        <f>MAX(0,(X717-Constantes!$D$13)*(1-EXP(-Constantes!$D$23)))</f>
        <v>9.2794591344221744E-2</v>
      </c>
      <c r="Z717" s="79">
        <f t="shared" si="103"/>
        <v>9.2794815048108575E-2</v>
      </c>
      <c r="AA717" s="79">
        <f>0.0526*T717*Observaciones!$F716^1.218</f>
        <v>0</v>
      </c>
      <c r="AB717" s="79">
        <f>AA717*Constantes!$E$29</f>
        <v>0</v>
      </c>
      <c r="AC717" s="79">
        <f t="shared" si="104"/>
        <v>0</v>
      </c>
      <c r="AD717" s="16"/>
      <c r="AE717" s="78">
        <v>711</v>
      </c>
      <c r="AF717" s="136">
        <f>ETo!$I716*((1-Constantes!$F$19)*ETo!$K716+ETo!$L716)</f>
        <v>4.4847343454454176</v>
      </c>
      <c r="AG717" s="79">
        <f>MIN(AF717*Constantes!$F$17,0.8*(AJ716+Observaciones!$F716-AH717-AI717-Constantes!$D$14))</f>
        <v>1.4932454217273517E-4</v>
      </c>
      <c r="AH717" s="79">
        <f>IF(Observaciones!$F716&gt;0.05*Constantes!$F$18,((Observaciones!$F716-0.05*Constantes!$F$18)^2)/(Observaciones!$F716+0.95*Constantes!$F$18),0)</f>
        <v>0</v>
      </c>
      <c r="AI717" s="79">
        <f>MAX(0,AJ716+Observaciones!$F716-AH717-Constantes!$D$13)</f>
        <v>0</v>
      </c>
      <c r="AJ717" s="79">
        <f>AJ716+Observaciones!$F716-AH717-AG717-AI717-AK716</f>
        <v>7.5000309729579326</v>
      </c>
      <c r="AK717" s="79">
        <f>MAX(0,(AJ717-Constantes!$D$14)*(1-EXP(-Constantes!$D$22)))</f>
        <v>1.0550526512420466E-6</v>
      </c>
      <c r="AL717" s="79">
        <f t="shared" si="105"/>
        <v>53.049092417730151</v>
      </c>
      <c r="AM717" s="79">
        <f>MAX(0,(AL717-Constantes!$D$13)*(1-EXP(-Constantes!$D$23)))</f>
        <v>9.4089482008509889E-2</v>
      </c>
      <c r="AN717" s="79">
        <f t="shared" si="106"/>
        <v>9.4090537061161134E-2</v>
      </c>
      <c r="AO717" s="79">
        <f>0.0526*AH717*Observaciones!$F716^1.218</f>
        <v>0</v>
      </c>
      <c r="AP717" s="79">
        <f>AO717*Constantes!$F$29</f>
        <v>0</v>
      </c>
      <c r="AQ717" s="79">
        <f t="shared" si="107"/>
        <v>0</v>
      </c>
      <c r="AR717" s="16"/>
      <c r="AS717" s="78">
        <v>711</v>
      </c>
      <c r="AT717" s="79">
        <f>0.0526*Observaciones!$F716^2.218</f>
        <v>0</v>
      </c>
      <c r="AU717" s="79">
        <f>IF(Observaciones!$F716&gt;0.05*$AY$7,((Observaciones!$F716-0.05*$AY$7)^2)/(Observaciones!$F716+0.95*$AY$7),0)</f>
        <v>0</v>
      </c>
      <c r="AV717" s="79">
        <f>0.0526*AU717*Observaciones!$F716^1.218</f>
        <v>0</v>
      </c>
      <c r="AW717" s="30"/>
      <c r="AX717" s="30"/>
      <c r="AY717" s="110"/>
      <c r="AZ717" s="41"/>
    </row>
    <row r="718" spans="2:52" s="3" customFormat="1" x14ac:dyDescent="0.3">
      <c r="B718" s="40"/>
      <c r="C718" s="78">
        <v>712</v>
      </c>
      <c r="D718" s="136">
        <f>ETo!$I717*((1-Constantes!$D$19)*ETo!$K717+ETo!$L717)</f>
        <v>4.0274815349090636</v>
      </c>
      <c r="E718" s="79">
        <f>MIN(D718*Constantes!$D$17,0.8*(H717+Observaciones!$F717-F718-G718-Constantes!$D$14))</f>
        <v>2.0179237308807285</v>
      </c>
      <c r="F718" s="79">
        <f>IF(Observaciones!$F717&gt;0.05*Constantes!$D$18,((Observaciones!$F717-0.05*Constantes!$D$18)^2)/(Observaciones!$F717+0.95*Constantes!$D$18),0)</f>
        <v>8.1656109527397467E-3</v>
      </c>
      <c r="G718" s="79">
        <f>MAX(0,H717+Observaciones!$F717-F718-Constantes!$D$13)</f>
        <v>0</v>
      </c>
      <c r="H718" s="79">
        <f>H717+Observaciones!$F717-F718-E718-G718-I717</f>
        <v>9.5741713987796402</v>
      </c>
      <c r="I718" s="79">
        <f>MAX(0,(H718-Constantes!$D$14)*(1-EXP(-Constantes!$D$22)))</f>
        <v>7.0653892281522579E-2</v>
      </c>
      <c r="J718" s="79">
        <f t="shared" si="99"/>
        <v>52.06825454390534</v>
      </c>
      <c r="K718" s="79">
        <f>MAX(0,(J718-Constantes!$D$13)*(1-EXP(-Constantes!$D$23)))</f>
        <v>8.4425052820333538E-2</v>
      </c>
      <c r="L718" s="79">
        <f t="shared" si="100"/>
        <v>0.16324455605459587</v>
      </c>
      <c r="M718" s="79">
        <f>0.0526*F718*Observaciones!$F717^1.218</f>
        <v>2.3952186574606733E-3</v>
      </c>
      <c r="N718" s="79">
        <f>M718*Constantes!$D$29</f>
        <v>3.5547444500061145E-5</v>
      </c>
      <c r="O718" s="79">
        <f t="shared" si="101"/>
        <v>21.775577305115512</v>
      </c>
      <c r="P718" s="16"/>
      <c r="Q718" s="78">
        <v>712</v>
      </c>
      <c r="R718" s="136">
        <f>ETo!$I717*((1-Constantes!$E$19)*ETo!$K717+ETo!$L717)</f>
        <v>4.4028207564393256</v>
      </c>
      <c r="S718" s="79">
        <f>MIN(R718*Constantes!$E$17,0.8*(V717+Observaciones!$F717-T718-U718-Constantes!$D$14))</f>
        <v>2.5374846422386028</v>
      </c>
      <c r="T718" s="79">
        <f>IF(Observaciones!$F717&gt;0.05*Constantes!$E$18,((Observaciones!$F717-0.05*Constantes!$E$18)^2)/(Observaciones!$F717+0.95*Constantes!$E$18),0)</f>
        <v>0</v>
      </c>
      <c r="U718" s="79">
        <f>MAX(0,V717+Observaciones!$F717-T718-Constantes!$D$13)</f>
        <v>0</v>
      </c>
      <c r="V718" s="79">
        <f>V717+Observaciones!$F717-T718-S718-U718-W717</f>
        <v>9.0625217012852861</v>
      </c>
      <c r="W718" s="79">
        <f>MAX(0,(V718-Constantes!$D$14)*(1-EXP(-Constantes!$D$22)))</f>
        <v>5.3225225280372643E-2</v>
      </c>
      <c r="X718" s="79">
        <f t="shared" si="102"/>
        <v>52.824880048753514</v>
      </c>
      <c r="Y718" s="79">
        <f>MAX(0,(X718-Constantes!$D$13)*(1-EXP(-Constantes!$D$23)))</f>
        <v>9.1880264133757411E-2</v>
      </c>
      <c r="Z718" s="79">
        <f t="shared" si="103"/>
        <v>0.14510548941413004</v>
      </c>
      <c r="AA718" s="79">
        <f>0.0526*T718*Observaciones!$F717^1.218</f>
        <v>0</v>
      </c>
      <c r="AB718" s="79">
        <f>AA718*Constantes!$E$29</f>
        <v>0</v>
      </c>
      <c r="AC718" s="79">
        <f t="shared" si="104"/>
        <v>0</v>
      </c>
      <c r="AD718" s="16"/>
      <c r="AE718" s="78">
        <v>712</v>
      </c>
      <c r="AF718" s="136">
        <f>ETo!$I717*((1-Constantes!$F$19)*ETo!$K717+ETo!$L717)</f>
        <v>4.3492008676492881</v>
      </c>
      <c r="AG718" s="79">
        <f>MIN(AF718*Constantes!$F$17,0.8*(AJ717+Observaciones!$F717-AH718-AI718-Constantes!$D$14))</f>
        <v>2.3371213859562556</v>
      </c>
      <c r="AH718" s="79">
        <f>IF(Observaciones!$F717&gt;0.05*Constantes!$F$18,((Observaciones!$F717-0.05*Constantes!$F$18)^2)/(Observaciones!$F717+0.95*Constantes!$F$18),0)</f>
        <v>0</v>
      </c>
      <c r="AI718" s="79">
        <f>MAX(0,AJ717+Observaciones!$F717-AH718-Constantes!$D$13)</f>
        <v>0</v>
      </c>
      <c r="AJ718" s="79">
        <f>AJ717+Observaciones!$F717-AH718-AG718-AI718-AK717</f>
        <v>9.2629085319490247</v>
      </c>
      <c r="AK718" s="79">
        <f>MAX(0,(AJ718-Constantes!$D$14)*(1-EXP(-Constantes!$D$22)))</f>
        <v>6.00511363678949E-2</v>
      </c>
      <c r="AL718" s="79">
        <f t="shared" si="105"/>
        <v>52.955002935721637</v>
      </c>
      <c r="AM718" s="79">
        <f>MAX(0,(AL718-Constantes!$D$13)*(1-EXP(-Constantes!$D$23)))</f>
        <v>9.3162395931911376E-2</v>
      </c>
      <c r="AN718" s="79">
        <f t="shared" si="106"/>
        <v>0.15321353229980628</v>
      </c>
      <c r="AO718" s="79">
        <f>0.0526*AH718*Observaciones!$F717^1.218</f>
        <v>0</v>
      </c>
      <c r="AP718" s="79">
        <f>AO718*Constantes!$F$29</f>
        <v>0</v>
      </c>
      <c r="AQ718" s="79">
        <f t="shared" si="107"/>
        <v>0</v>
      </c>
      <c r="AR718" s="16"/>
      <c r="AS718" s="78">
        <v>712</v>
      </c>
      <c r="AT718" s="79">
        <f>0.0526*Observaciones!$F717^2.218</f>
        <v>1.2026529983397987</v>
      </c>
      <c r="AU718" s="79">
        <f>IF(Observaciones!$F717&gt;0.05*$AY$7,((Observaciones!$F717-0.05*$AY$7)^2)/(Observaciones!$F717+0.95*$AY$7),0)</f>
        <v>0.15155665486705905</v>
      </c>
      <c r="AV718" s="79">
        <f>0.0526*AU718*Observaciones!$F717^1.218</f>
        <v>4.4456113510785045E-2</v>
      </c>
      <c r="AW718" s="30"/>
      <c r="AX718" s="30"/>
      <c r="AY718" s="110"/>
      <c r="AZ718" s="41"/>
    </row>
    <row r="719" spans="2:52" s="3" customFormat="1" x14ac:dyDescent="0.3">
      <c r="B719" s="40"/>
      <c r="C719" s="78">
        <v>713</v>
      </c>
      <c r="D719" s="136">
        <f>ETo!$I718*((1-Constantes!$D$19)*ETo!$K718+ETo!$L718)</f>
        <v>4.3111248525071888</v>
      </c>
      <c r="E719" s="79">
        <f>MIN(D719*Constantes!$D$17,0.8*(H718+Observaciones!$F718-F719-G719-Constantes!$D$14))</f>
        <v>1.9793371190237126</v>
      </c>
      <c r="F719" s="79">
        <f>IF(Observaciones!$F718&gt;0.05*Constantes!$D$18,((Observaciones!$F718-0.05*Constantes!$D$18)^2)/(Observaciones!$F718+0.95*Constantes!$D$18),0)</f>
        <v>0</v>
      </c>
      <c r="G719" s="79">
        <f>MAX(0,H718+Observaciones!$F718-F719-Constantes!$D$13)</f>
        <v>0</v>
      </c>
      <c r="H719" s="79">
        <f>H718+Observaciones!$F718-F719-E719-G719-I718</f>
        <v>7.9241803874744052</v>
      </c>
      <c r="I719" s="79">
        <f>MAX(0,(H719-Constantes!$D$14)*(1-EXP(-Constantes!$D$22)))</f>
        <v>1.4449141195459684E-2</v>
      </c>
      <c r="J719" s="79">
        <f t="shared" si="99"/>
        <v>51.983829491085004</v>
      </c>
      <c r="K719" s="79">
        <f>MAX(0,(J719-Constantes!$D$13)*(1-EXP(-Constantes!$D$23)))</f>
        <v>8.3593192666413837E-2</v>
      </c>
      <c r="L719" s="79">
        <f t="shared" si="100"/>
        <v>9.8042333861873526E-2</v>
      </c>
      <c r="M719" s="79">
        <f>0.0526*F719*Observaciones!$F718^1.218</f>
        <v>0</v>
      </c>
      <c r="N719" s="79">
        <f>M719*Constantes!$D$29</f>
        <v>0</v>
      </c>
      <c r="O719" s="79">
        <f t="shared" si="101"/>
        <v>0</v>
      </c>
      <c r="P719" s="16"/>
      <c r="Q719" s="78">
        <v>713</v>
      </c>
      <c r="R719" s="136">
        <f>ETo!$I718*((1-Constantes!$E$19)*ETo!$K718+ETo!$L718)</f>
        <v>4.7093980609882529</v>
      </c>
      <c r="S719" s="79">
        <f>MIN(R719*Constantes!$E$17,0.8*(V718+Observaciones!$F718-T719-U719-Constantes!$D$14))</f>
        <v>1.5700173610282293</v>
      </c>
      <c r="T719" s="79">
        <f>IF(Observaciones!$F718&gt;0.05*Constantes!$E$18,((Observaciones!$F718-0.05*Constantes!$E$18)^2)/(Observaciones!$F718+0.95*Constantes!$E$18),0)</f>
        <v>0</v>
      </c>
      <c r="U719" s="79">
        <f>MAX(0,V718+Observaciones!$F718-T719-Constantes!$D$13)</f>
        <v>0</v>
      </c>
      <c r="V719" s="79">
        <f>V718+Observaciones!$F718-T719-S719-U719-W718</f>
        <v>7.8392791149766845</v>
      </c>
      <c r="W719" s="79">
        <f>MAX(0,(V719-Constantes!$D$14)*(1-EXP(-Constantes!$D$22)))</f>
        <v>1.1557092175235272E-2</v>
      </c>
      <c r="X719" s="79">
        <f t="shared" si="102"/>
        <v>52.732999784619757</v>
      </c>
      <c r="Y719" s="79">
        <f>MAX(0,(X719-Constantes!$D$13)*(1-EXP(-Constantes!$D$23)))</f>
        <v>9.0974946007073593E-2</v>
      </c>
      <c r="Z719" s="79">
        <f t="shared" si="103"/>
        <v>0.10253203818230887</v>
      </c>
      <c r="AA719" s="79">
        <f>0.0526*T719*Observaciones!$F718^1.218</f>
        <v>0</v>
      </c>
      <c r="AB719" s="79">
        <f>AA719*Constantes!$E$29</f>
        <v>0</v>
      </c>
      <c r="AC719" s="79">
        <f t="shared" si="104"/>
        <v>0</v>
      </c>
      <c r="AD719" s="16"/>
      <c r="AE719" s="78">
        <v>713</v>
      </c>
      <c r="AF719" s="136">
        <f>ETo!$I718*((1-Constantes!$F$19)*ETo!$K718+ETo!$L718)</f>
        <v>4.6525018883481009</v>
      </c>
      <c r="AG719" s="79">
        <f>MIN(AF719*Constantes!$F$17,0.8*(AJ718+Observaciones!$F718-AH719-AI719-Constantes!$D$14))</f>
        <v>1.7303268255592201</v>
      </c>
      <c r="AH719" s="79">
        <f>IF(Observaciones!$F718&gt;0.05*Constantes!$F$18,((Observaciones!$F718-0.05*Constantes!$F$18)^2)/(Observaciones!$F718+0.95*Constantes!$F$18),0)</f>
        <v>0</v>
      </c>
      <c r="AI719" s="79">
        <f>MAX(0,AJ718+Observaciones!$F718-AH719-Constantes!$D$13)</f>
        <v>0</v>
      </c>
      <c r="AJ719" s="79">
        <f>AJ718+Observaciones!$F718-AH719-AG719-AI719-AK718</f>
        <v>7.8725305700219099</v>
      </c>
      <c r="AK719" s="79">
        <f>MAX(0,(AJ719-Constantes!$D$14)*(1-EXP(-Constantes!$D$22)))</f>
        <v>1.2689758802666115E-2</v>
      </c>
      <c r="AL719" s="79">
        <f t="shared" si="105"/>
        <v>52.861840539789725</v>
      </c>
      <c r="AM719" s="79">
        <f>MAX(0,(AL719-Constantes!$D$13)*(1-EXP(-Constantes!$D$23)))</f>
        <v>9.2244444655240301E-2</v>
      </c>
      <c r="AN719" s="79">
        <f t="shared" si="106"/>
        <v>0.10493420345790641</v>
      </c>
      <c r="AO719" s="79">
        <f>0.0526*AH719*Observaciones!$F718^1.218</f>
        <v>0</v>
      </c>
      <c r="AP719" s="79">
        <f>AO719*Constantes!$F$29</f>
        <v>0</v>
      </c>
      <c r="AQ719" s="79">
        <f t="shared" si="107"/>
        <v>0</v>
      </c>
      <c r="AR719" s="16"/>
      <c r="AS719" s="78">
        <v>713</v>
      </c>
      <c r="AT719" s="79">
        <f>0.0526*Observaciones!$F718^2.218</f>
        <v>6.8921513346888582E-3</v>
      </c>
      <c r="AU719" s="79">
        <f>IF(Observaciones!$F718&gt;0.05*$AY$7,((Observaciones!$F718-0.05*$AY$7)^2)/(Observaciones!$F718+0.95*$AY$7),0)</f>
        <v>0</v>
      </c>
      <c r="AV719" s="79">
        <f>0.0526*AU719*Observaciones!$F718^1.218</f>
        <v>0</v>
      </c>
      <c r="AW719" s="30"/>
      <c r="AX719" s="30"/>
      <c r="AY719" s="110"/>
      <c r="AZ719" s="41"/>
    </row>
    <row r="720" spans="2:52" s="3" customFormat="1" x14ac:dyDescent="0.3">
      <c r="B720" s="40"/>
      <c r="C720" s="78">
        <v>714</v>
      </c>
      <c r="D720" s="136">
        <f>ETo!$I719*((1-Constantes!$D$19)*ETo!$K719+ETo!$L719)</f>
        <v>4.2237594600048878</v>
      </c>
      <c r="E720" s="79">
        <f>MIN(D720*Constantes!$D$17,0.8*(H719+Observaciones!$F719-F720-G720-Constantes!$D$14))</f>
        <v>0.33934430997952419</v>
      </c>
      <c r="F720" s="79">
        <f>IF(Observaciones!$F719&gt;0.05*Constantes!$D$18,((Observaciones!$F719-0.05*Constantes!$D$18)^2)/(Observaciones!$F719+0.95*Constantes!$D$18),0)</f>
        <v>0</v>
      </c>
      <c r="G720" s="79">
        <f>MAX(0,H719+Observaciones!$F719-F720-Constantes!$D$13)</f>
        <v>0</v>
      </c>
      <c r="H720" s="79">
        <f>H719+Observaciones!$F719-F720-E720-G720-I719</f>
        <v>7.5703869362994212</v>
      </c>
      <c r="I720" s="79">
        <f>MAX(0,(H720-Constantes!$D$14)*(1-EXP(-Constantes!$D$22)))</f>
        <v>2.3976374460913281E-3</v>
      </c>
      <c r="J720" s="79">
        <f t="shared" si="99"/>
        <v>51.900236298418591</v>
      </c>
      <c r="K720" s="79">
        <f>MAX(0,(J720-Constantes!$D$13)*(1-EXP(-Constantes!$D$23)))</f>
        <v>8.2769529028724392E-2</v>
      </c>
      <c r="L720" s="79">
        <f t="shared" si="100"/>
        <v>8.5167166474815717E-2</v>
      </c>
      <c r="M720" s="79">
        <f>0.0526*F720*Observaciones!$F719^1.218</f>
        <v>0</v>
      </c>
      <c r="N720" s="79">
        <f>M720*Constantes!$D$29</f>
        <v>0</v>
      </c>
      <c r="O720" s="79">
        <f t="shared" si="101"/>
        <v>0</v>
      </c>
      <c r="P720" s="16"/>
      <c r="Q720" s="78">
        <v>714</v>
      </c>
      <c r="R720" s="136">
        <f>ETo!$I719*((1-Constantes!$E$19)*ETo!$K719+ETo!$L719)</f>
        <v>4.6151863709717391</v>
      </c>
      <c r="S720" s="79">
        <f>MIN(R720*Constantes!$E$17,0.8*(V719+Observaciones!$F719-T720-U720-Constantes!$D$14))</f>
        <v>0.27142329198134763</v>
      </c>
      <c r="T720" s="79">
        <f>IF(Observaciones!$F719&gt;0.05*Constantes!$E$18,((Observaciones!$F719-0.05*Constantes!$E$18)^2)/(Observaciones!$F719+0.95*Constantes!$E$18),0)</f>
        <v>0</v>
      </c>
      <c r="U720" s="79">
        <f>MAX(0,V719+Observaciones!$F719-T720-Constantes!$D$13)</f>
        <v>0</v>
      </c>
      <c r="V720" s="79">
        <f>V719+Observaciones!$F719-T720-S720-U720-W719</f>
        <v>7.5562987308201013</v>
      </c>
      <c r="W720" s="79">
        <f>MAX(0,(V720-Constantes!$D$14)*(1-EXP(-Constantes!$D$22)))</f>
        <v>1.9177414486045877E-3</v>
      </c>
      <c r="X720" s="79">
        <f t="shared" si="102"/>
        <v>52.642024838612684</v>
      </c>
      <c r="Y720" s="79">
        <f>MAX(0,(X720-Constantes!$D$13)*(1-EXP(-Constantes!$D$23)))</f>
        <v>9.0078548195521954E-2</v>
      </c>
      <c r="Z720" s="79">
        <f t="shared" si="103"/>
        <v>9.1996289644126539E-2</v>
      </c>
      <c r="AA720" s="79">
        <f>0.0526*T720*Observaciones!$F719^1.218</f>
        <v>0</v>
      </c>
      <c r="AB720" s="79">
        <f>AA720*Constantes!$E$29</f>
        <v>0</v>
      </c>
      <c r="AC720" s="79">
        <f t="shared" si="104"/>
        <v>0</v>
      </c>
      <c r="AD720" s="16"/>
      <c r="AE720" s="78">
        <v>714</v>
      </c>
      <c r="AF720" s="136">
        <f>ETo!$I719*((1-Constantes!$F$19)*ETo!$K719+ETo!$L719)</f>
        <v>4.5592682408336165</v>
      </c>
      <c r="AG720" s="79">
        <f>MIN(AF720*Constantes!$F$17,0.8*(AJ719+Observaciones!$F719-AH720-AI720-Constantes!$D$14))</f>
        <v>0.29802445601752797</v>
      </c>
      <c r="AH720" s="79">
        <f>IF(Observaciones!$F719&gt;0.05*Constantes!$F$18,((Observaciones!$F719-0.05*Constantes!$F$18)^2)/(Observaciones!$F719+0.95*Constantes!$F$18),0)</f>
        <v>0</v>
      </c>
      <c r="AI720" s="79">
        <f>MAX(0,AJ719+Observaciones!$F719-AH720-Constantes!$D$13)</f>
        <v>0</v>
      </c>
      <c r="AJ720" s="79">
        <f>AJ719+Observaciones!$F719-AH720-AG720-AI720-AK719</f>
        <v>7.5618163552017164</v>
      </c>
      <c r="AK720" s="79">
        <f>MAX(0,(AJ720-Constantes!$D$14)*(1-EXP(-Constantes!$D$22)))</f>
        <v>2.1056919906561758E-3</v>
      </c>
      <c r="AL720" s="79">
        <f t="shared" si="105"/>
        <v>52.769596095134482</v>
      </c>
      <c r="AM720" s="79">
        <f>MAX(0,(AL720-Constantes!$D$13)*(1-EXP(-Constantes!$D$23)))</f>
        <v>9.1335538171137223E-2</v>
      </c>
      <c r="AN720" s="79">
        <f t="shared" si="106"/>
        <v>9.3441230161793398E-2</v>
      </c>
      <c r="AO720" s="79">
        <f>0.0526*AH720*Observaciones!$F719^1.218</f>
        <v>0</v>
      </c>
      <c r="AP720" s="79">
        <f>AO720*Constantes!$F$29</f>
        <v>0</v>
      </c>
      <c r="AQ720" s="79">
        <f t="shared" si="107"/>
        <v>0</v>
      </c>
      <c r="AR720" s="16"/>
      <c r="AS720" s="78">
        <v>714</v>
      </c>
      <c r="AT720" s="79">
        <f>0.0526*Observaciones!$F719^2.218</f>
        <v>0</v>
      </c>
      <c r="AU720" s="79">
        <f>IF(Observaciones!$F719&gt;0.05*$AY$7,((Observaciones!$F719-0.05*$AY$7)^2)/(Observaciones!$F719+0.95*$AY$7),0)</f>
        <v>0</v>
      </c>
      <c r="AV720" s="79">
        <f>0.0526*AU720*Observaciones!$F719^1.218</f>
        <v>0</v>
      </c>
      <c r="AW720" s="30"/>
      <c r="AX720" s="30"/>
      <c r="AY720" s="110"/>
      <c r="AZ720" s="41"/>
    </row>
    <row r="721" spans="2:52" s="3" customFormat="1" x14ac:dyDescent="0.3">
      <c r="B721" s="40"/>
      <c r="C721" s="78">
        <v>715</v>
      </c>
      <c r="D721" s="136">
        <f>ETo!$I720*((1-Constantes!$D$19)*ETo!$K720+ETo!$L720)</f>
        <v>4.2804855820470564</v>
      </c>
      <c r="E721" s="79">
        <f>MIN(D721*Constantes!$D$17,0.8*(H720+Observaciones!$F720-F721-G721-Constantes!$D$14))</f>
        <v>2.1446885257788262</v>
      </c>
      <c r="F721" s="79">
        <f>IF(Observaciones!$F720&gt;0.05*Constantes!$D$18,((Observaciones!$F720-0.05*Constantes!$D$18)^2)/(Observaciones!$F720+0.95*Constantes!$D$18),0)</f>
        <v>0.30060126348035826</v>
      </c>
      <c r="G721" s="79">
        <f>MAX(0,H720+Observaciones!$F720-F721-Constantes!$D$13)</f>
        <v>0</v>
      </c>
      <c r="H721" s="79">
        <f>H720+Observaciones!$F720-F721-E721-G721-I720</f>
        <v>13.122699509594145</v>
      </c>
      <c r="I721" s="79">
        <f>MAX(0,(H721-Constantes!$D$14)*(1-EXP(-Constantes!$D$22)))</f>
        <v>0.19152978664924691</v>
      </c>
      <c r="J721" s="79">
        <f t="shared" si="99"/>
        <v>51.817466769389867</v>
      </c>
      <c r="K721" s="79">
        <f>MAX(0,(J721-Constantes!$D$13)*(1-EXP(-Constantes!$D$23)))</f>
        <v>8.1953981145038476E-2</v>
      </c>
      <c r="L721" s="79">
        <f t="shared" si="100"/>
        <v>0.57408503127464361</v>
      </c>
      <c r="M721" s="79">
        <f>0.0526*F721*Observaciones!$F720^1.218</f>
        <v>0.19903990236724114</v>
      </c>
      <c r="N721" s="79">
        <f>M721*Constantes!$D$29</f>
        <v>2.9539515570566493E-3</v>
      </c>
      <c r="O721" s="79">
        <f t="shared" si="101"/>
        <v>514.5494824169125</v>
      </c>
      <c r="P721" s="16"/>
      <c r="Q721" s="78">
        <v>715</v>
      </c>
      <c r="R721" s="136">
        <f>ETo!$I720*((1-Constantes!$E$19)*ETo!$K720+ETo!$L720)</f>
        <v>4.6763808921882957</v>
      </c>
      <c r="S721" s="79">
        <f>MIN(R721*Constantes!$E$17,0.8*(V720+Observaciones!$F720-T721-U721-Constantes!$D$14))</f>
        <v>2.6951459874515522</v>
      </c>
      <c r="T721" s="79">
        <f>IF(Observaciones!$F720&gt;0.05*Constantes!$E$18,((Observaciones!$F720-0.05*Constantes!$E$18)^2)/(Observaciones!$F720+0.95*Constantes!$E$18),0)</f>
        <v>0</v>
      </c>
      <c r="U721" s="79">
        <f>MAX(0,V720+Observaciones!$F720-T721-Constantes!$D$13)</f>
        <v>0</v>
      </c>
      <c r="V721" s="79">
        <f>V720+Observaciones!$F720-T721-S721-U721-W720</f>
        <v>12.859235001919945</v>
      </c>
      <c r="W721" s="79">
        <f>MAX(0,(V721-Constantes!$D$14)*(1-EXP(-Constantes!$D$22)))</f>
        <v>0.18255521831985547</v>
      </c>
      <c r="X721" s="79">
        <f t="shared" si="102"/>
        <v>52.551946290417163</v>
      </c>
      <c r="Y721" s="79">
        <f>MAX(0,(X721-Constantes!$D$13)*(1-EXP(-Constantes!$D$23)))</f>
        <v>8.9190982805112853E-2</v>
      </c>
      <c r="Z721" s="79">
        <f t="shared" si="103"/>
        <v>0.27174620112496833</v>
      </c>
      <c r="AA721" s="79">
        <f>0.0526*T721*Observaciones!$F720^1.218</f>
        <v>0</v>
      </c>
      <c r="AB721" s="79">
        <f>AA721*Constantes!$E$29</f>
        <v>0</v>
      </c>
      <c r="AC721" s="79">
        <f t="shared" si="104"/>
        <v>0</v>
      </c>
      <c r="AD721" s="16"/>
      <c r="AE721" s="78">
        <v>715</v>
      </c>
      <c r="AF721" s="136">
        <f>ETo!$I720*((1-Constantes!$F$19)*ETo!$K720+ETo!$L720)</f>
        <v>4.6198244193109748</v>
      </c>
      <c r="AG721" s="79">
        <f>MIN(AF721*Constantes!$F$17,0.8*(AJ720+Observaciones!$F720-AH721-AI721-Constantes!$D$14))</f>
        <v>2.4825458235435258</v>
      </c>
      <c r="AH721" s="79">
        <f>IF(Observaciones!$F720&gt;0.05*Constantes!$F$18,((Observaciones!$F720-0.05*Constantes!$F$18)^2)/(Observaciones!$F720+0.95*Constantes!$F$18),0)</f>
        <v>4.7182771165909443E-3</v>
      </c>
      <c r="AI721" s="79">
        <f>MAX(0,AJ720+Observaciones!$F720-AH721-Constantes!$D$13)</f>
        <v>0</v>
      </c>
      <c r="AJ721" s="79">
        <f>AJ720+Observaciones!$F720-AH721-AG721-AI721-AK720</f>
        <v>13.072446562550944</v>
      </c>
      <c r="AK721" s="79">
        <f>MAX(0,(AJ721-Constantes!$D$14)*(1-EXP(-Constantes!$D$22)))</f>
        <v>0.18981798679061015</v>
      </c>
      <c r="AL721" s="79">
        <f t="shared" si="105"/>
        <v>52.678260556963345</v>
      </c>
      <c r="AM721" s="79">
        <f>MAX(0,(AL721-Constantes!$D$13)*(1-EXP(-Constantes!$D$23)))</f>
        <v>9.0435587359106701E-2</v>
      </c>
      <c r="AN721" s="79">
        <f t="shared" si="106"/>
        <v>0.28497185126630781</v>
      </c>
      <c r="AO721" s="79">
        <f>0.0526*AH721*Observaciones!$F720^1.218</f>
        <v>3.1241565845554517E-3</v>
      </c>
      <c r="AP721" s="79">
        <f>AO721*Constantes!$F$29</f>
        <v>2.6843249988531917E-5</v>
      </c>
      <c r="AQ721" s="79">
        <f t="shared" si="107"/>
        <v>9.4196145581574466</v>
      </c>
      <c r="AR721" s="16"/>
      <c r="AS721" s="78">
        <v>715</v>
      </c>
      <c r="AT721" s="79">
        <f>0.0526*Observaciones!$F720^2.218</f>
        <v>5.2971141920764859</v>
      </c>
      <c r="AU721" s="79">
        <f>IF(Observaciones!$F720&gt;0.05*$AY$7,((Observaciones!$F720-0.05*$AY$7)^2)/(Observaciones!$F720+0.95*$AY$7),0)</f>
        <v>0.96053147319399168</v>
      </c>
      <c r="AV721" s="79">
        <f>0.0526*AU721*Observaciones!$F720^1.218</f>
        <v>0.63600561232400366</v>
      </c>
      <c r="AW721" s="30"/>
      <c r="AX721" s="30"/>
      <c r="AY721" s="110"/>
      <c r="AZ721" s="41"/>
    </row>
    <row r="722" spans="2:52" s="3" customFormat="1" x14ac:dyDescent="0.3">
      <c r="B722" s="40"/>
      <c r="C722" s="78">
        <v>716</v>
      </c>
      <c r="D722" s="136">
        <f>ETo!$I721*((1-Constantes!$D$19)*ETo!$K721+ETo!$L721)</f>
        <v>4.1364374802244139</v>
      </c>
      <c r="E722" s="79">
        <f>MIN(D722*Constantes!$D$17,0.8*(H721+Observaciones!$F721-F722-G722-Constantes!$D$14))</f>
        <v>2.0725148657541386</v>
      </c>
      <c r="F722" s="79">
        <f>IF(Observaciones!$F721&gt;0.05*Constantes!$D$18,((Observaciones!$F721-0.05*Constantes!$D$18)^2)/(Observaciones!$F721+0.95*Constantes!$D$18),0)</f>
        <v>0</v>
      </c>
      <c r="G722" s="79">
        <f>MAX(0,H721+Observaciones!$F721-F722-Constantes!$D$13)</f>
        <v>0</v>
      </c>
      <c r="H722" s="79">
        <f>H721+Observaciones!$F721-F722-E722-G722-I721</f>
        <v>12.658654857190761</v>
      </c>
      <c r="I722" s="79">
        <f>MAX(0,(H722-Constantes!$D$14)*(1-EXP(-Constantes!$D$22)))</f>
        <v>0.17572272224559368</v>
      </c>
      <c r="J722" s="79">
        <f t="shared" si="99"/>
        <v>51.735512788244826</v>
      </c>
      <c r="K722" s="79">
        <f>MAX(0,(J722-Constantes!$D$13)*(1-EXP(-Constantes!$D$23)))</f>
        <v>8.114646904889887E-2</v>
      </c>
      <c r="L722" s="79">
        <f t="shared" si="100"/>
        <v>0.25686919129449254</v>
      </c>
      <c r="M722" s="79">
        <f>0.0526*F722*Observaciones!$F721^1.218</f>
        <v>0</v>
      </c>
      <c r="N722" s="79">
        <f>M722*Constantes!$D$29</f>
        <v>0</v>
      </c>
      <c r="O722" s="79">
        <f t="shared" si="101"/>
        <v>0</v>
      </c>
      <c r="P722" s="16"/>
      <c r="Q722" s="78">
        <v>716</v>
      </c>
      <c r="R722" s="136">
        <f>ETo!$I721*((1-Constantes!$E$19)*ETo!$K721+ETo!$L721)</f>
        <v>4.5208263314653827</v>
      </c>
      <c r="S722" s="79">
        <f>MIN(R722*Constantes!$E$17,0.8*(V721+Observaciones!$F721-T722-U722-Constantes!$D$14))</f>
        <v>2.6054949817213569</v>
      </c>
      <c r="T722" s="79">
        <f>IF(Observaciones!$F721&gt;0.05*Constantes!$E$18,((Observaciones!$F721-0.05*Constantes!$E$18)^2)/(Observaciones!$F721+0.95*Constantes!$E$18),0)</f>
        <v>0</v>
      </c>
      <c r="U722" s="79">
        <f>MAX(0,V721+Observaciones!$F721-T722-Constantes!$D$13)</f>
        <v>0</v>
      </c>
      <c r="V722" s="79">
        <f>V721+Observaciones!$F721-T722-S722-U722-W721</f>
        <v>11.871184801878734</v>
      </c>
      <c r="W722" s="79">
        <f>MAX(0,(V722-Constantes!$D$14)*(1-EXP(-Constantes!$D$22)))</f>
        <v>0.14889860129991114</v>
      </c>
      <c r="X722" s="79">
        <f t="shared" si="102"/>
        <v>52.462755307612049</v>
      </c>
      <c r="Y722" s="79">
        <f>MAX(0,(X722-Constantes!$D$13)*(1-EXP(-Constantes!$D$23)))</f>
        <v>8.8312162807897054E-2</v>
      </c>
      <c r="Z722" s="79">
        <f t="shared" si="103"/>
        <v>0.2372107641078082</v>
      </c>
      <c r="AA722" s="79">
        <f>0.0526*T722*Observaciones!$F721^1.218</f>
        <v>0</v>
      </c>
      <c r="AB722" s="79">
        <f>AA722*Constantes!$E$29</f>
        <v>0</v>
      </c>
      <c r="AC722" s="79">
        <f t="shared" si="104"/>
        <v>0</v>
      </c>
      <c r="AD722" s="16"/>
      <c r="AE722" s="78">
        <v>716</v>
      </c>
      <c r="AF722" s="136">
        <f>ETo!$I721*((1-Constantes!$F$19)*ETo!$K721+ETo!$L721)</f>
        <v>4.4659136384309583</v>
      </c>
      <c r="AG722" s="79">
        <f>MIN(AF722*Constantes!$F$17,0.8*(AJ721+Observaciones!$F721-AH722-AI722-Constantes!$D$14))</f>
        <v>2.3998390945442893</v>
      </c>
      <c r="AH722" s="79">
        <f>IF(Observaciones!$F721&gt;0.05*Constantes!$F$18,((Observaciones!$F721-0.05*Constantes!$F$18)^2)/(Observaciones!$F721+0.95*Constantes!$F$18),0)</f>
        <v>0</v>
      </c>
      <c r="AI722" s="79">
        <f>MAX(0,AJ721+Observaciones!$F721-AH722-Constantes!$D$13)</f>
        <v>0</v>
      </c>
      <c r="AJ722" s="79">
        <f>AJ721+Observaciones!$F721-AH722-AG722-AI722-AK721</f>
        <v>12.282789481216046</v>
      </c>
      <c r="AK722" s="79">
        <f>MAX(0,(AJ722-Constantes!$D$14)*(1-EXP(-Constantes!$D$22)))</f>
        <v>0.16291936770985174</v>
      </c>
      <c r="AL722" s="79">
        <f t="shared" si="105"/>
        <v>52.587824969604235</v>
      </c>
      <c r="AM722" s="79">
        <f>MAX(0,(AL722-Constantes!$D$13)*(1-EXP(-Constantes!$D$23)))</f>
        <v>8.9544503976778669E-2</v>
      </c>
      <c r="AN722" s="79">
        <f t="shared" si="106"/>
        <v>0.25246387168663043</v>
      </c>
      <c r="AO722" s="79">
        <f>0.0526*AH722*Observaciones!$F721^1.218</f>
        <v>0</v>
      </c>
      <c r="AP722" s="79">
        <f>AO722*Constantes!$F$29</f>
        <v>0</v>
      </c>
      <c r="AQ722" s="79">
        <f t="shared" si="107"/>
        <v>0</v>
      </c>
      <c r="AR722" s="16"/>
      <c r="AS722" s="78">
        <v>716</v>
      </c>
      <c r="AT722" s="79">
        <f>0.0526*Observaciones!$F721^2.218</f>
        <v>0.19372254258423433</v>
      </c>
      <c r="AU722" s="79">
        <f>IF(Observaciones!$F721&gt;0.05*$AY$7,((Observaciones!$F721-0.05*$AY$7)^2)/(Observaciones!$F721+0.95*$AY$7),0)</f>
        <v>1.3395249151634377E-4</v>
      </c>
      <c r="AV722" s="79">
        <f>0.0526*AU722*Observaciones!$F721^1.218</f>
        <v>1.441645402335511E-5</v>
      </c>
      <c r="AW722" s="30"/>
      <c r="AX722" s="30"/>
      <c r="AY722" s="110"/>
      <c r="AZ722" s="41"/>
    </row>
    <row r="723" spans="2:52" s="3" customFormat="1" x14ac:dyDescent="0.3">
      <c r="B723" s="40"/>
      <c r="C723" s="78">
        <v>717</v>
      </c>
      <c r="D723" s="136">
        <f>ETo!$I722*((1-Constantes!$D$19)*ETo!$K722+ETo!$L722)</f>
        <v>4.1058776507571322</v>
      </c>
      <c r="E723" s="79">
        <f>MIN(D723*Constantes!$D$17,0.8*(H722+Observaciones!$F722-F723-G723-Constantes!$D$14))</f>
        <v>2.0572032114214793</v>
      </c>
      <c r="F723" s="79">
        <f>IF(Observaciones!$F722&gt;0.05*Constantes!$D$18,((Observaciones!$F722-0.05*Constantes!$D$18)^2)/(Observaciones!$F722+0.95*Constantes!$D$18),0)</f>
        <v>0</v>
      </c>
      <c r="G723" s="79">
        <f>MAX(0,H722+Observaciones!$F722-F723-Constantes!$D$13)</f>
        <v>0</v>
      </c>
      <c r="H723" s="79">
        <f>H722+Observaciones!$F722-F723-E723-G723-I722</f>
        <v>11.025728923523689</v>
      </c>
      <c r="I723" s="79">
        <f>MAX(0,(H723-Constantes!$D$14)*(1-EXP(-Constantes!$D$22)))</f>
        <v>0.12009927035106913</v>
      </c>
      <c r="J723" s="79">
        <f t="shared" si="99"/>
        <v>51.65436631919593</v>
      </c>
      <c r="K723" s="79">
        <f>MAX(0,(J723-Constantes!$D$13)*(1-EXP(-Constantes!$D$23)))</f>
        <v>8.0346913561776978E-2</v>
      </c>
      <c r="L723" s="79">
        <f t="shared" si="100"/>
        <v>0.2004461839128461</v>
      </c>
      <c r="M723" s="79">
        <f>0.0526*F723*Observaciones!$F722^1.218</f>
        <v>0</v>
      </c>
      <c r="N723" s="79">
        <f>M723*Constantes!$D$29</f>
        <v>0</v>
      </c>
      <c r="O723" s="79">
        <f t="shared" si="101"/>
        <v>0</v>
      </c>
      <c r="P723" s="16"/>
      <c r="Q723" s="78">
        <v>717</v>
      </c>
      <c r="R723" s="136">
        <f>ETo!$I722*((1-Constantes!$E$19)*ETo!$K722+ETo!$L722)</f>
        <v>4.4877583749838621</v>
      </c>
      <c r="S723" s="79">
        <f>MIN(R723*Constantes!$E$17,0.8*(V722+Observaciones!$F722-T723-U723-Constantes!$D$14))</f>
        <v>2.5864368741208255</v>
      </c>
      <c r="T723" s="79">
        <f>IF(Observaciones!$F722&gt;0.05*Constantes!$E$18,((Observaciones!$F722-0.05*Constantes!$E$18)^2)/(Observaciones!$F722+0.95*Constantes!$E$18),0)</f>
        <v>0</v>
      </c>
      <c r="U723" s="79">
        <f>MAX(0,V722+Observaciones!$F722-T723-Constantes!$D$13)</f>
        <v>0</v>
      </c>
      <c r="V723" s="79">
        <f>V722+Observaciones!$F722-T723-S723-U723-W722</f>
        <v>9.7358493264579966</v>
      </c>
      <c r="W723" s="79">
        <f>MAX(0,(V723-Constantes!$D$14)*(1-EXP(-Constantes!$D$22)))</f>
        <v>7.6161236030070703E-2</v>
      </c>
      <c r="X723" s="79">
        <f t="shared" si="102"/>
        <v>52.374443144804154</v>
      </c>
      <c r="Y723" s="79">
        <f>MAX(0,(X723-Constantes!$D$13)*(1-EXP(-Constantes!$D$23)))</f>
        <v>8.7442002033432456E-2</v>
      </c>
      <c r="Z723" s="79">
        <f t="shared" si="103"/>
        <v>0.16360323806350316</v>
      </c>
      <c r="AA723" s="79">
        <f>0.0526*T723*Observaciones!$F722^1.218</f>
        <v>0</v>
      </c>
      <c r="AB723" s="79">
        <f>AA723*Constantes!$E$29</f>
        <v>0</v>
      </c>
      <c r="AC723" s="79">
        <f t="shared" si="104"/>
        <v>0</v>
      </c>
      <c r="AD723" s="16"/>
      <c r="AE723" s="78">
        <v>717</v>
      </c>
      <c r="AF723" s="136">
        <f>ETo!$I722*((1-Constantes!$F$19)*ETo!$K722+ETo!$L722)</f>
        <v>4.433203985808615</v>
      </c>
      <c r="AG723" s="79">
        <f>MIN(AF723*Constantes!$F$17,0.8*(AJ722+Observaciones!$F722-AH723-AI723-Constantes!$D$14))</f>
        <v>2.3822619738278124</v>
      </c>
      <c r="AH723" s="79">
        <f>IF(Observaciones!$F722&gt;0.05*Constantes!$F$18,((Observaciones!$F722-0.05*Constantes!$F$18)^2)/(Observaciones!$F722+0.95*Constantes!$F$18),0)</f>
        <v>0</v>
      </c>
      <c r="AI723" s="79">
        <f>MAX(0,AJ722+Observaciones!$F722-AH723-Constantes!$D$13)</f>
        <v>0</v>
      </c>
      <c r="AJ723" s="79">
        <f>AJ722+Observaciones!$F722-AH723-AG723-AI723-AK722</f>
        <v>10.33760813967838</v>
      </c>
      <c r="AK723" s="79">
        <f>MAX(0,(AJ723-Constantes!$D$14)*(1-EXP(-Constantes!$D$22)))</f>
        <v>9.6659350310185133E-2</v>
      </c>
      <c r="AL723" s="79">
        <f t="shared" si="105"/>
        <v>52.498280465627452</v>
      </c>
      <c r="AM723" s="79">
        <f>MAX(0,(AL723-Constantes!$D$13)*(1-EXP(-Constantes!$D$23)))</f>
        <v>8.8662200651256226E-2</v>
      </c>
      <c r="AN723" s="79">
        <f t="shared" si="106"/>
        <v>0.18532155096144137</v>
      </c>
      <c r="AO723" s="79">
        <f>0.0526*AH723*Observaciones!$F722^1.218</f>
        <v>0</v>
      </c>
      <c r="AP723" s="79">
        <f>AO723*Constantes!$F$29</f>
        <v>0</v>
      </c>
      <c r="AQ723" s="79">
        <f t="shared" si="107"/>
        <v>0</v>
      </c>
      <c r="AR723" s="16"/>
      <c r="AS723" s="78">
        <v>717</v>
      </c>
      <c r="AT723" s="79">
        <f>0.0526*Observaciones!$F722^2.218</f>
        <v>1.6940460723560119E-2</v>
      </c>
      <c r="AU723" s="79">
        <f>IF(Observaciones!$F722&gt;0.05*$AY$7,((Observaciones!$F722-0.05*$AY$7)^2)/(Observaciones!$F722+0.95*$AY$7),0)</f>
        <v>0</v>
      </c>
      <c r="AV723" s="79">
        <f>0.0526*AU723*Observaciones!$F722^1.218</f>
        <v>0</v>
      </c>
      <c r="AW723" s="30"/>
      <c r="AX723" s="30"/>
      <c r="AY723" s="110"/>
      <c r="AZ723" s="41"/>
    </row>
    <row r="724" spans="2:52" s="3" customFormat="1" x14ac:dyDescent="0.3">
      <c r="B724" s="40"/>
      <c r="C724" s="78">
        <v>718</v>
      </c>
      <c r="D724" s="136">
        <f>ETo!$I723*((1-Constantes!$D$19)*ETo!$K723+ETo!$L723)</f>
        <v>4.1058593568047783</v>
      </c>
      <c r="E724" s="79">
        <f>MIN(D724*Constantes!$D$17,0.8*(H723+Observaciones!$F723-F724-G724-Constantes!$D$14))</f>
        <v>2.0571940454451076</v>
      </c>
      <c r="F724" s="79">
        <f>IF(Observaciones!$F723&gt;0.05*Constantes!$D$18,((Observaciones!$F723-0.05*Constantes!$D$18)^2)/(Observaciones!$F723+0.95*Constantes!$D$18),0)</f>
        <v>2.3675155657873193</v>
      </c>
      <c r="G724" s="79">
        <f>MAX(0,H723+Observaciones!$F723-F724-Constantes!$D$13)</f>
        <v>0</v>
      </c>
      <c r="H724" s="79">
        <f>H723+Observaciones!$F723-F724-E724-G724-I723</f>
        <v>23.680920041940194</v>
      </c>
      <c r="I724" s="79">
        <f>MAX(0,(H724-Constantes!$D$14)*(1-EXP(-Constantes!$D$22)))</f>
        <v>0.5511815380020243</v>
      </c>
      <c r="J724" s="79">
        <f t="shared" si="99"/>
        <v>51.574019405634154</v>
      </c>
      <c r="K724" s="79">
        <f>MAX(0,(J724-Constantes!$D$13)*(1-EXP(-Constantes!$D$23)))</f>
        <v>7.9555236285308958E-2</v>
      </c>
      <c r="L724" s="79">
        <f t="shared" si="100"/>
        <v>2.9982523400746528</v>
      </c>
      <c r="M724" s="79">
        <f>0.0526*F724*Observaciones!$F723^1.218</f>
        <v>3.9824674562825688</v>
      </c>
      <c r="N724" s="79">
        <f>M724*Constantes!$D$29</f>
        <v>5.910380684224803E-2</v>
      </c>
      <c r="O724" s="79">
        <f t="shared" si="101"/>
        <v>1971.2752676706464</v>
      </c>
      <c r="P724" s="16"/>
      <c r="Q724" s="78">
        <v>718</v>
      </c>
      <c r="R724" s="136">
        <f>ETo!$I723*((1-Constantes!$E$19)*ETo!$K723+ETo!$L723)</f>
        <v>4.4877388407635515</v>
      </c>
      <c r="S724" s="79">
        <f>MIN(R724*Constantes!$E$17,0.8*(V723+Observaciones!$F723-T724-U724-Constantes!$D$14))</f>
        <v>2.5864256159327734</v>
      </c>
      <c r="T724" s="79">
        <f>IF(Observaciones!$F723&gt;0.05*Constantes!$E$18,((Observaciones!$F723-0.05*Constantes!$E$18)^2)/(Observaciones!$F723+0.95*Constantes!$E$18),0)</f>
        <v>0.16730558507179336</v>
      </c>
      <c r="U724" s="79">
        <f>MAX(0,V723+Observaciones!$F723-T724-Constantes!$D$13)</f>
        <v>0</v>
      </c>
      <c r="V724" s="79">
        <f>V723+Observaciones!$F723-T724-S724-U724-W723</f>
        <v>24.105956889423357</v>
      </c>
      <c r="W724" s="79">
        <f>MAX(0,(V724-Constantes!$D$14)*(1-EXP(-Constantes!$D$22)))</f>
        <v>0.5656598533695113</v>
      </c>
      <c r="X724" s="79">
        <f t="shared" si="102"/>
        <v>52.28700114277072</v>
      </c>
      <c r="Y724" s="79">
        <f>MAX(0,(X724-Constantes!$D$13)*(1-EXP(-Constantes!$D$23)))</f>
        <v>8.6580415160334781E-2</v>
      </c>
      <c r="Z724" s="79">
        <f t="shared" si="103"/>
        <v>0.81954585360163945</v>
      </c>
      <c r="AA724" s="79">
        <f>0.0526*T724*Observaciones!$F723^1.218</f>
        <v>0.28142963764682022</v>
      </c>
      <c r="AB724" s="79">
        <f>AA724*Constantes!$E$29</f>
        <v>9.4085612920865019E-4</v>
      </c>
      <c r="AC724" s="79">
        <f t="shared" si="104"/>
        <v>114.80213402018828</v>
      </c>
      <c r="AD724" s="16"/>
      <c r="AE724" s="78">
        <v>718</v>
      </c>
      <c r="AF724" s="136">
        <f>ETo!$I723*((1-Constantes!$F$19)*ETo!$K723+ETo!$L723)</f>
        <v>4.4331846287694416</v>
      </c>
      <c r="AG724" s="79">
        <f>MIN(AF724*Constantes!$F$17,0.8*(AJ723+Observaciones!$F723-AH724-AI724-Constantes!$D$14))</f>
        <v>2.3822515719743231</v>
      </c>
      <c r="AH724" s="79">
        <f>IF(Observaciones!$F723&gt;0.05*Constantes!$F$18,((Observaciones!$F723-0.05*Constantes!$F$18)^2)/(Observaciones!$F723+0.95*Constantes!$F$18),0)</f>
        <v>0.65466197944194005</v>
      </c>
      <c r="AI724" s="79">
        <f>MAX(0,AJ723+Observaciones!$F723-AH724-Constantes!$D$13)</f>
        <v>0</v>
      </c>
      <c r="AJ724" s="79">
        <f>AJ723+Observaciones!$F723-AH724-AG724-AI724-AK723</f>
        <v>24.404035237951931</v>
      </c>
      <c r="AK724" s="79">
        <f>MAX(0,(AJ724-Constantes!$D$14)*(1-EXP(-Constantes!$D$22)))</f>
        <v>0.57581349618841393</v>
      </c>
      <c r="AL724" s="79">
        <f t="shared" si="105"/>
        <v>52.409618264976196</v>
      </c>
      <c r="AM724" s="79">
        <f>MAX(0,(AL724-Constantes!$D$13)*(1-EXP(-Constantes!$D$23)))</f>
        <v>8.778859087054848E-2</v>
      </c>
      <c r="AN724" s="79">
        <f t="shared" si="106"/>
        <v>1.3182640665009024</v>
      </c>
      <c r="AO724" s="79">
        <f>0.0526*AH724*Observaciones!$F723^1.218</f>
        <v>1.1012261400385082</v>
      </c>
      <c r="AP724" s="79">
        <f>AO724*Constantes!$F$29</f>
        <v>9.4619100454486366E-3</v>
      </c>
      <c r="AQ724" s="79">
        <f t="shared" si="107"/>
        <v>717.75528787366511</v>
      </c>
      <c r="AR724" s="16"/>
      <c r="AS724" s="78">
        <v>718</v>
      </c>
      <c r="AT724" s="79">
        <f>0.0526*Observaciones!$F723^2.218</f>
        <v>28.932625085098845</v>
      </c>
      <c r="AU724" s="79">
        <f>IF(Observaciones!$F723&gt;0.05*$AY$7,((Observaciones!$F723-0.05*$AY$7)^2)/(Observaciones!$F723+0.95*$AY$7),0)</f>
        <v>4.7753082397961304</v>
      </c>
      <c r="AV724" s="79">
        <f>0.0526*AU724*Observaciones!$F723^1.218</f>
        <v>8.0326862190584158</v>
      </c>
      <c r="AW724" s="30"/>
      <c r="AX724" s="30"/>
      <c r="AY724" s="110"/>
      <c r="AZ724" s="41"/>
    </row>
    <row r="725" spans="2:52" s="3" customFormat="1" x14ac:dyDescent="0.3">
      <c r="B725" s="40"/>
      <c r="C725" s="78">
        <v>719</v>
      </c>
      <c r="D725" s="136">
        <f>ETo!$I724*((1-Constantes!$D$19)*ETo!$K724+ETo!$L724)</f>
        <v>4.1843733508342522</v>
      </c>
      <c r="E725" s="79">
        <f>MIN(D725*Constantes!$D$17,0.8*(H724+Observaciones!$F724-F725-G725-Constantes!$D$14))</f>
        <v>2.0965325875054575</v>
      </c>
      <c r="F725" s="79">
        <f>IF(Observaciones!$F724&gt;0.05*Constantes!$D$18,((Observaciones!$F724-0.05*Constantes!$D$18)^2)/(Observaciones!$F724+0.95*Constantes!$D$18),0)</f>
        <v>0</v>
      </c>
      <c r="G725" s="79">
        <f>MAX(0,H724+Observaciones!$F724-F725-Constantes!$D$13)</f>
        <v>0</v>
      </c>
      <c r="H725" s="79">
        <f>H724+Observaciones!$F724-F725-E725-G725-I724</f>
        <v>21.033205916432713</v>
      </c>
      <c r="I725" s="79">
        <f>MAX(0,(H725-Constantes!$D$14)*(1-EXP(-Constantes!$D$22)))</f>
        <v>0.46099067492969742</v>
      </c>
      <c r="J725" s="79">
        <f t="shared" si="99"/>
        <v>51.494464169348845</v>
      </c>
      <c r="K725" s="79">
        <f>MAX(0,(J725-Constantes!$D$13)*(1-EXP(-Constantes!$D$23)))</f>
        <v>7.8771359593608814E-2</v>
      </c>
      <c r="L725" s="79">
        <f t="shared" si="100"/>
        <v>0.53976203452330629</v>
      </c>
      <c r="M725" s="79">
        <f>0.0526*F725*Observaciones!$F724^1.218</f>
        <v>0</v>
      </c>
      <c r="N725" s="79">
        <f>M725*Constantes!$D$29</f>
        <v>0</v>
      </c>
      <c r="O725" s="79">
        <f t="shared" si="101"/>
        <v>0</v>
      </c>
      <c r="P725" s="16"/>
      <c r="Q725" s="78">
        <v>719</v>
      </c>
      <c r="R725" s="136">
        <f>ETo!$I724*((1-Constantes!$E$19)*ETo!$K724+ETo!$L724)</f>
        <v>4.5726507304279274</v>
      </c>
      <c r="S725" s="79">
        <f>MIN(R725*Constantes!$E$17,0.8*(V724+Observaciones!$F724-T725-U725-Constantes!$D$14))</f>
        <v>2.6353630194488464</v>
      </c>
      <c r="T725" s="79">
        <f>IF(Observaciones!$F724&gt;0.05*Constantes!$E$18,((Observaciones!$F724-0.05*Constantes!$E$18)^2)/(Observaciones!$F724+0.95*Constantes!$E$18),0)</f>
        <v>0</v>
      </c>
      <c r="U725" s="79">
        <f>MAX(0,V724+Observaciones!$F724-T725-Constantes!$D$13)</f>
        <v>0</v>
      </c>
      <c r="V725" s="79">
        <f>V724+Observaciones!$F724-T725-S725-U725-W724</f>
        <v>20.904934016605001</v>
      </c>
      <c r="W725" s="79">
        <f>MAX(0,(V725-Constantes!$D$14)*(1-EXP(-Constantes!$D$22)))</f>
        <v>0.45662126312578105</v>
      </c>
      <c r="X725" s="79">
        <f t="shared" si="102"/>
        <v>52.200420727610386</v>
      </c>
      <c r="Y725" s="79">
        <f>MAX(0,(X725-Constantes!$D$13)*(1-EXP(-Constantes!$D$23)))</f>
        <v>8.5727317707911754E-2</v>
      </c>
      <c r="Z725" s="79">
        <f t="shared" si="103"/>
        <v>0.54234858083369275</v>
      </c>
      <c r="AA725" s="79">
        <f>0.0526*T725*Observaciones!$F724^1.218</f>
        <v>0</v>
      </c>
      <c r="AB725" s="79">
        <f>AA725*Constantes!$E$29</f>
        <v>0</v>
      </c>
      <c r="AC725" s="79">
        <f t="shared" si="104"/>
        <v>0</v>
      </c>
      <c r="AD725" s="16"/>
      <c r="AE725" s="78">
        <v>719</v>
      </c>
      <c r="AF725" s="136">
        <f>ETo!$I724*((1-Constantes!$F$19)*ETo!$K724+ETo!$L724)</f>
        <v>4.5171825333431155</v>
      </c>
      <c r="AG725" s="79">
        <f>MIN(AF725*Constantes!$F$17,0.8*(AJ724+Observaciones!$F724-AH725-AI725-Constantes!$D$14))</f>
        <v>2.4273893582317676</v>
      </c>
      <c r="AH725" s="79">
        <f>IF(Observaciones!$F724&gt;0.05*Constantes!$F$18,((Observaciones!$F724-0.05*Constantes!$F$18)^2)/(Observaciones!$F724+0.95*Constantes!$F$18),0)</f>
        <v>0</v>
      </c>
      <c r="AI725" s="79">
        <f>MAX(0,AJ724+Observaciones!$F724-AH725-Constantes!$D$13)</f>
        <v>0</v>
      </c>
      <c r="AJ725" s="79">
        <f>AJ724+Observaciones!$F724-AH725-AG725-AI725-AK724</f>
        <v>21.40083238353175</v>
      </c>
      <c r="AK725" s="79">
        <f>MAX(0,(AJ725-Constantes!$D$14)*(1-EXP(-Constantes!$D$22)))</f>
        <v>0.47351338198348009</v>
      </c>
      <c r="AL725" s="79">
        <f t="shared" si="105"/>
        <v>52.321829674105651</v>
      </c>
      <c r="AM725" s="79">
        <f>MAX(0,(AL725-Constantes!$D$13)*(1-EXP(-Constantes!$D$23)))</f>
        <v>8.6923588975087715E-2</v>
      </c>
      <c r="AN725" s="79">
        <f t="shared" si="106"/>
        <v>0.56043697095856781</v>
      </c>
      <c r="AO725" s="79">
        <f>0.0526*AH725*Observaciones!$F724^1.218</f>
        <v>0</v>
      </c>
      <c r="AP725" s="79">
        <f>AO725*Constantes!$F$29</f>
        <v>0</v>
      </c>
      <c r="AQ725" s="79">
        <f t="shared" si="107"/>
        <v>0</v>
      </c>
      <c r="AR725" s="16"/>
      <c r="AS725" s="78">
        <v>719</v>
      </c>
      <c r="AT725" s="79">
        <f>0.0526*Observaciones!$F724^2.218</f>
        <v>0</v>
      </c>
      <c r="AU725" s="79">
        <f>IF(Observaciones!$F724&gt;0.05*$AY$7,((Observaciones!$F724-0.05*$AY$7)^2)/(Observaciones!$F724+0.95*$AY$7),0)</f>
        <v>0</v>
      </c>
      <c r="AV725" s="79">
        <f>0.0526*AU725*Observaciones!$F724^1.218</f>
        <v>0</v>
      </c>
      <c r="AW725" s="30"/>
      <c r="AX725" s="30"/>
      <c r="AY725" s="110"/>
      <c r="AZ725" s="41"/>
    </row>
    <row r="726" spans="2:52" s="3" customFormat="1" x14ac:dyDescent="0.3">
      <c r="B726" s="40"/>
      <c r="C726" s="78">
        <v>720</v>
      </c>
      <c r="D726" s="136">
        <f>ETo!$I725*((1-Constantes!$D$19)*ETo!$K725+ETo!$L725)</f>
        <v>4.1843657852950011</v>
      </c>
      <c r="E726" s="79">
        <f>MIN(D726*Constantes!$D$17,0.8*(H725+Observaciones!$F725-F726-G726-Constantes!$D$14))</f>
        <v>2.0965287968782231</v>
      </c>
      <c r="F726" s="79">
        <f>IF(Observaciones!$F725&gt;0.05*Constantes!$D$18,((Observaciones!$F725-0.05*Constantes!$D$18)^2)/(Observaciones!$F725+0.95*Constantes!$D$18),0)</f>
        <v>0</v>
      </c>
      <c r="G726" s="79">
        <f>MAX(0,H725+Observaciones!$F725-F726-Constantes!$D$13)</f>
        <v>0</v>
      </c>
      <c r="H726" s="79">
        <f>H725+Observaciones!$F725-F726-E726-G726-I725</f>
        <v>18.475686444624792</v>
      </c>
      <c r="I726" s="79">
        <f>MAX(0,(H726-Constantes!$D$14)*(1-EXP(-Constantes!$D$22)))</f>
        <v>0.37387217287372976</v>
      </c>
      <c r="J726" s="79">
        <f t="shared" si="99"/>
        <v>51.415692809755235</v>
      </c>
      <c r="K726" s="79">
        <f>MAX(0,(J726-Constantes!$D$13)*(1-EXP(-Constantes!$D$23)))</f>
        <v>7.7995206625656843E-2</v>
      </c>
      <c r="L726" s="79">
        <f t="shared" si="100"/>
        <v>0.4518673794993866</v>
      </c>
      <c r="M726" s="79">
        <f>0.0526*F726*Observaciones!$F725^1.218</f>
        <v>0</v>
      </c>
      <c r="N726" s="79">
        <f>M726*Constantes!$D$29</f>
        <v>0</v>
      </c>
      <c r="O726" s="79">
        <f t="shared" si="101"/>
        <v>0</v>
      </c>
      <c r="P726" s="16"/>
      <c r="Q726" s="78">
        <v>720</v>
      </c>
      <c r="R726" s="136">
        <f>ETo!$I725*((1-Constantes!$E$19)*ETo!$K725+ETo!$L725)</f>
        <v>4.5726426519707601</v>
      </c>
      <c r="S726" s="79">
        <f>MIN(R726*Constantes!$E$17,0.8*(V725+Observaciones!$F725-T726-U726-Constantes!$D$14))</f>
        <v>2.6353583635788644</v>
      </c>
      <c r="T726" s="79">
        <f>IF(Observaciones!$F725&gt;0.05*Constantes!$E$18,((Observaciones!$F725-0.05*Constantes!$E$18)^2)/(Observaciones!$F725+0.95*Constantes!$E$18),0)</f>
        <v>0</v>
      </c>
      <c r="U726" s="79">
        <f>MAX(0,V725+Observaciones!$F725-T726-Constantes!$D$13)</f>
        <v>0</v>
      </c>
      <c r="V726" s="79">
        <f>V725+Observaciones!$F725-T726-S726-U726-W725</f>
        <v>17.812954389900355</v>
      </c>
      <c r="W726" s="79">
        <f>MAX(0,(V726-Constantes!$D$14)*(1-EXP(-Constantes!$D$22)))</f>
        <v>0.35129708615063532</v>
      </c>
      <c r="X726" s="79">
        <f t="shared" si="102"/>
        <v>52.114693409902472</v>
      </c>
      <c r="Y726" s="79">
        <f>MAX(0,(X726-Constantes!$D$13)*(1-EXP(-Constantes!$D$23)))</f>
        <v>8.488262602787941E-2</v>
      </c>
      <c r="Z726" s="79">
        <f t="shared" si="103"/>
        <v>0.4361797121785147</v>
      </c>
      <c r="AA726" s="79">
        <f>0.0526*T726*Observaciones!$F725^1.218</f>
        <v>0</v>
      </c>
      <c r="AB726" s="79">
        <f>AA726*Constantes!$E$29</f>
        <v>0</v>
      </c>
      <c r="AC726" s="79">
        <f t="shared" si="104"/>
        <v>0</v>
      </c>
      <c r="AD726" s="16"/>
      <c r="AE726" s="78">
        <v>720</v>
      </c>
      <c r="AF726" s="136">
        <f>ETo!$I725*((1-Constantes!$F$19)*ETo!$K725+ETo!$L725)</f>
        <v>4.5171745281599369</v>
      </c>
      <c r="AG726" s="79">
        <f>MIN(AF726*Constantes!$F$17,0.8*(AJ725+Observaciones!$F725-AH726-AI726-Constantes!$D$14))</f>
        <v>2.4273850565024673</v>
      </c>
      <c r="AH726" s="79">
        <f>IF(Observaciones!$F725&gt;0.05*Constantes!$F$18,((Observaciones!$F725-0.05*Constantes!$F$18)^2)/(Observaciones!$F725+0.95*Constantes!$F$18),0)</f>
        <v>0</v>
      </c>
      <c r="AI726" s="79">
        <f>MAX(0,AJ725+Observaciones!$F725-AH726-Constantes!$D$13)</f>
        <v>0</v>
      </c>
      <c r="AJ726" s="79">
        <f>AJ725+Observaciones!$F725-AH726-AG726-AI726-AK725</f>
        <v>18.499933945045804</v>
      </c>
      <c r="AK726" s="79">
        <f>MAX(0,(AJ726-Constantes!$D$14)*(1-EXP(-Constantes!$D$22)))</f>
        <v>0.3746981317524658</v>
      </c>
      <c r="AL726" s="79">
        <f t="shared" si="105"/>
        <v>52.234906085130561</v>
      </c>
      <c r="AM726" s="79">
        <f>MAX(0,(AL726-Constantes!$D$13)*(1-EXP(-Constantes!$D$23)))</f>
        <v>8.6067110149330273E-2</v>
      </c>
      <c r="AN726" s="79">
        <f t="shared" si="106"/>
        <v>0.46076524190179607</v>
      </c>
      <c r="AO726" s="79">
        <f>0.0526*AH726*Observaciones!$F725^1.218</f>
        <v>0</v>
      </c>
      <c r="AP726" s="79">
        <f>AO726*Constantes!$F$29</f>
        <v>0</v>
      </c>
      <c r="AQ726" s="79">
        <f t="shared" si="107"/>
        <v>0</v>
      </c>
      <c r="AR726" s="16"/>
      <c r="AS726" s="78">
        <v>720</v>
      </c>
      <c r="AT726" s="79">
        <f>0.0526*Observaciones!$F725^2.218</f>
        <v>0</v>
      </c>
      <c r="AU726" s="79">
        <f>IF(Observaciones!$F725&gt;0.05*$AY$7,((Observaciones!$F725-0.05*$AY$7)^2)/(Observaciones!$F725+0.95*$AY$7),0)</f>
        <v>0</v>
      </c>
      <c r="AV726" s="79">
        <f>0.0526*AU726*Observaciones!$F725^1.218</f>
        <v>0</v>
      </c>
      <c r="AW726" s="30"/>
      <c r="AX726" s="30"/>
      <c r="AY726" s="110"/>
      <c r="AZ726" s="41"/>
    </row>
    <row r="727" spans="2:52" s="3" customFormat="1" x14ac:dyDescent="0.3">
      <c r="B727" s="40"/>
      <c r="C727" s="78">
        <v>721</v>
      </c>
      <c r="D727" s="136">
        <f>ETo!$I726*((1-Constantes!$D$19)*ETo!$K726+ETo!$L726)</f>
        <v>4.2018180024719891</v>
      </c>
      <c r="E727" s="79">
        <f>MIN(D727*Constantes!$D$17,0.8*(H726+Observaciones!$F726-F727-G727-Constantes!$D$14))</f>
        <v>2.1052730314309271</v>
      </c>
      <c r="F727" s="79">
        <f>IF(Observaciones!$F726&gt;0.05*Constantes!$D$18,((Observaciones!$F726-0.05*Constantes!$D$18)^2)/(Observaciones!$F726+0.95*Constantes!$D$18),0)</f>
        <v>1.5606839226549409</v>
      </c>
      <c r="G727" s="79">
        <f>MAX(0,H726+Observaciones!$F726-F727-Constantes!$D$13)</f>
        <v>0</v>
      </c>
      <c r="H727" s="79">
        <f>H726+Observaciones!$F726-F727-E727-G727-I726</f>
        <v>28.835857317665194</v>
      </c>
      <c r="I727" s="79">
        <f>MAX(0,(H727-Constantes!$D$14)*(1-EXP(-Constantes!$D$22)))</f>
        <v>0.72677762577537319</v>
      </c>
      <c r="J727" s="79">
        <f t="shared" si="99"/>
        <v>51.337697603129577</v>
      </c>
      <c r="K727" s="79">
        <f>MAX(0,(J727-Constantes!$D$13)*(1-EXP(-Constantes!$D$23)))</f>
        <v>7.7226701277763349E-2</v>
      </c>
      <c r="L727" s="79">
        <f t="shared" si="100"/>
        <v>2.3646882497080774</v>
      </c>
      <c r="M727" s="79">
        <f>0.0526*F727*Observaciones!$F726^1.218</f>
        <v>2.114395452386574</v>
      </c>
      <c r="N727" s="79">
        <f>M727*Constantes!$D$29</f>
        <v>3.1379746797136607E-2</v>
      </c>
      <c r="O727" s="79">
        <f t="shared" si="101"/>
        <v>1327.0141127909972</v>
      </c>
      <c r="P727" s="16"/>
      <c r="Q727" s="78">
        <v>721</v>
      </c>
      <c r="R727" s="136">
        <f>ETo!$I726*((1-Constantes!$E$19)*ETo!$K726+ETo!$L726)</f>
        <v>4.5914959246601539</v>
      </c>
      <c r="S727" s="79">
        <f>MIN(R727*Constantes!$E$17,0.8*(V726+Observaciones!$F726-T727-U727-Constantes!$D$14))</f>
        <v>2.6462241000127871</v>
      </c>
      <c r="T727" s="79">
        <f>IF(Observaciones!$F726&gt;0.05*Constantes!$E$18,((Observaciones!$F726-0.05*Constantes!$E$18)^2)/(Observaciones!$F726+0.95*Constantes!$E$18),0)</f>
        <v>5.042165913191049E-2</v>
      </c>
      <c r="U727" s="79">
        <f>MAX(0,V726+Observaciones!$F726-T727-Constantes!$D$13)</f>
        <v>0</v>
      </c>
      <c r="V727" s="79">
        <f>V726+Observaciones!$F726-T727-S727-U727-W726</f>
        <v>29.165011544605019</v>
      </c>
      <c r="W727" s="79">
        <f>MAX(0,(V727-Constantes!$D$14)*(1-EXP(-Constantes!$D$22)))</f>
        <v>0.73798982709484817</v>
      </c>
      <c r="X727" s="79">
        <f t="shared" si="102"/>
        <v>52.029810783874595</v>
      </c>
      <c r="Y727" s="79">
        <f>MAX(0,(X727-Constantes!$D$13)*(1-EXP(-Constantes!$D$23)))</f>
        <v>8.4046257296160359E-2</v>
      </c>
      <c r="Z727" s="79">
        <f t="shared" si="103"/>
        <v>0.87245774352291894</v>
      </c>
      <c r="AA727" s="79">
        <f>0.0526*T727*Observaciones!$F726^1.218</f>
        <v>6.831064587949158E-2</v>
      </c>
      <c r="AB727" s="79">
        <f>AA727*Constantes!$E$29</f>
        <v>2.2837143380960271E-4</v>
      </c>
      <c r="AC727" s="79">
        <f t="shared" si="104"/>
        <v>26.175644093369609</v>
      </c>
      <c r="AD727" s="16"/>
      <c r="AE727" s="78">
        <v>721</v>
      </c>
      <c r="AF727" s="136">
        <f>ETo!$I726*((1-Constantes!$F$19)*ETo!$K726+ETo!$L726)</f>
        <v>4.5358276500618446</v>
      </c>
      <c r="AG727" s="79">
        <f>MIN(AF727*Constantes!$F$17,0.8*(AJ726+Observaciones!$F726-AH727-AI727-Constantes!$D$14))</f>
        <v>2.4374086473731644</v>
      </c>
      <c r="AH727" s="79">
        <f>IF(Observaciones!$F726&gt;0.05*Constantes!$F$18,((Observaciones!$F726-0.05*Constantes!$F$18)^2)/(Observaciones!$F726+0.95*Constantes!$F$18),0)</f>
        <v>0.3463575322154841</v>
      </c>
      <c r="AI727" s="79">
        <f>MAX(0,AJ726+Observaciones!$F726-AH727-Constantes!$D$13)</f>
        <v>0</v>
      </c>
      <c r="AJ727" s="79">
        <f>AJ726+Observaciones!$F726-AH727-AG727-AI727-AK726</f>
        <v>29.741469633704686</v>
      </c>
      <c r="AK727" s="79">
        <f>MAX(0,(AJ727-Constantes!$D$14)*(1-EXP(-Constantes!$D$22)))</f>
        <v>0.75762610583055123</v>
      </c>
      <c r="AL727" s="79">
        <f t="shared" si="105"/>
        <v>52.148838974981231</v>
      </c>
      <c r="AM727" s="79">
        <f>MAX(0,(AL727-Constantes!$D$13)*(1-EXP(-Constantes!$D$23)))</f>
        <v>8.5219070413440401E-2</v>
      </c>
      <c r="AN727" s="79">
        <f t="shared" si="106"/>
        <v>1.1892027084594756</v>
      </c>
      <c r="AO727" s="79">
        <f>0.0526*AH727*Observaciones!$F726^1.218</f>
        <v>0.4692409400684085</v>
      </c>
      <c r="AP727" s="79">
        <f>AO727*Constantes!$F$29</f>
        <v>4.0317927473223431E-3</v>
      </c>
      <c r="AQ727" s="79">
        <f t="shared" si="107"/>
        <v>339.03326309651891</v>
      </c>
      <c r="AR727" s="16"/>
      <c r="AS727" s="78">
        <v>721</v>
      </c>
      <c r="AT727" s="79">
        <f>0.0526*Observaciones!$F726^2.218</f>
        <v>19.508943529431356</v>
      </c>
      <c r="AU727" s="79">
        <f>IF(Observaciones!$F726&gt;0.05*$AY$7,((Observaciones!$F726-0.05*$AY$7)^2)/(Observaciones!$F726+0.95*$AY$7),0)</f>
        <v>3.3925456641945551</v>
      </c>
      <c r="AV727" s="79">
        <f>0.0526*AU727*Observaciones!$F726^1.218</f>
        <v>4.5961792905408876</v>
      </c>
      <c r="AW727" s="30"/>
      <c r="AX727" s="30"/>
      <c r="AY727" s="110"/>
      <c r="AZ727" s="41"/>
    </row>
    <row r="728" spans="2:52" s="3" customFormat="1" x14ac:dyDescent="0.3">
      <c r="B728" s="40"/>
      <c r="C728" s="78">
        <v>722</v>
      </c>
      <c r="D728" s="136">
        <f>ETo!$I727*((1-Constantes!$D$19)*ETo!$K727+ETo!$L727)</f>
        <v>4.3328254073754646</v>
      </c>
      <c r="E728" s="79">
        <f>MIN(D728*Constantes!$D$17,0.8*(H727+Observaciones!$F727-F728-G728-Constantes!$D$14))</f>
        <v>2.1709127988598773</v>
      </c>
      <c r="F728" s="79">
        <f>IF(Observaciones!$F727&gt;0.05*Constantes!$D$18,((Observaciones!$F727-0.05*Constantes!$D$18)^2)/(Observaciones!$F727+0.95*Constantes!$D$18),0)</f>
        <v>0</v>
      </c>
      <c r="G728" s="79">
        <f>MAX(0,H727+Observaciones!$F727-F728-Constantes!$D$13)</f>
        <v>0</v>
      </c>
      <c r="H728" s="79">
        <f>H727+Observaciones!$F727-F728-E728-G728-I727</f>
        <v>28.138166893029943</v>
      </c>
      <c r="I728" s="79">
        <f>MAX(0,(H728-Constantes!$D$14)*(1-EXP(-Constantes!$D$22)))</f>
        <v>0.70301172863831329</v>
      </c>
      <c r="J728" s="79">
        <f t="shared" si="99"/>
        <v>51.260470901851811</v>
      </c>
      <c r="K728" s="79">
        <f>MAX(0,(J728-Constantes!$D$13)*(1-EXP(-Constantes!$D$23)))</f>
        <v>7.6465768196106343E-2</v>
      </c>
      <c r="L728" s="79">
        <f t="shared" si="100"/>
        <v>0.77947749683441958</v>
      </c>
      <c r="M728" s="79">
        <f>0.0526*F728*Observaciones!$F727^1.218</f>
        <v>0</v>
      </c>
      <c r="N728" s="79">
        <f>M728*Constantes!$D$29</f>
        <v>0</v>
      </c>
      <c r="O728" s="79">
        <f t="shared" si="101"/>
        <v>0</v>
      </c>
      <c r="P728" s="16"/>
      <c r="Q728" s="78">
        <v>722</v>
      </c>
      <c r="R728" s="136">
        <f>ETo!$I727*((1-Constantes!$E$19)*ETo!$K727+ETo!$L727)</f>
        <v>4.7327696334841605</v>
      </c>
      <c r="S728" s="79">
        <f>MIN(R728*Constantes!$E$17,0.8*(V727+Observaciones!$F727-T728-U728-Constantes!$D$14))</f>
        <v>2.7276445998068595</v>
      </c>
      <c r="T728" s="79">
        <f>IF(Observaciones!$F727&gt;0.05*Constantes!$E$18,((Observaciones!$F727-0.05*Constantes!$E$18)^2)/(Observaciones!$F727+0.95*Constantes!$E$18),0)</f>
        <v>0</v>
      </c>
      <c r="U728" s="79">
        <f>MAX(0,V727+Observaciones!$F727-T728-Constantes!$D$13)</f>
        <v>0</v>
      </c>
      <c r="V728" s="79">
        <f>V727+Observaciones!$F727-T728-S728-U728-W727</f>
        <v>27.899377117703313</v>
      </c>
      <c r="W728" s="79">
        <f>MAX(0,(V728-Constantes!$D$14)*(1-EXP(-Constantes!$D$22)))</f>
        <v>0.69487767227547692</v>
      </c>
      <c r="X728" s="79">
        <f t="shared" si="102"/>
        <v>51.945764526578436</v>
      </c>
      <c r="Y728" s="79">
        <f>MAX(0,(X728-Constantes!$D$13)*(1-EXP(-Constantes!$D$23)))</f>
        <v>8.3218129504762442E-2</v>
      </c>
      <c r="Z728" s="79">
        <f t="shared" si="103"/>
        <v>0.7780958017802394</v>
      </c>
      <c r="AA728" s="79">
        <f>0.0526*T728*Observaciones!$F727^1.218</f>
        <v>0</v>
      </c>
      <c r="AB728" s="79">
        <f>AA728*Constantes!$E$29</f>
        <v>0</v>
      </c>
      <c r="AC728" s="79">
        <f t="shared" si="104"/>
        <v>0</v>
      </c>
      <c r="AD728" s="16"/>
      <c r="AE728" s="78">
        <v>722</v>
      </c>
      <c r="AF728" s="136">
        <f>ETo!$I727*((1-Constantes!$F$19)*ETo!$K727+ETo!$L727)</f>
        <v>4.6756347440400603</v>
      </c>
      <c r="AG728" s="79">
        <f>MIN(AF728*Constantes!$F$17,0.8*(AJ727+Observaciones!$F727-AH728-AI728-Constantes!$D$14))</f>
        <v>2.5125365063036003</v>
      </c>
      <c r="AH728" s="79">
        <f>IF(Observaciones!$F727&gt;0.05*Constantes!$F$18,((Observaciones!$F727-0.05*Constantes!$F$18)^2)/(Observaciones!$F727+0.95*Constantes!$F$18),0)</f>
        <v>0</v>
      </c>
      <c r="AI728" s="79">
        <f>MAX(0,AJ727+Observaciones!$F727-AH728-Constantes!$D$13)</f>
        <v>0</v>
      </c>
      <c r="AJ728" s="79">
        <f>AJ727+Observaciones!$F727-AH728-AG728-AI728-AK727</f>
        <v>28.671307021570534</v>
      </c>
      <c r="AK728" s="79">
        <f>MAX(0,(AJ728-Constantes!$D$14)*(1-EXP(-Constantes!$D$22)))</f>
        <v>0.72117243861388547</v>
      </c>
      <c r="AL728" s="79">
        <f t="shared" si="105"/>
        <v>52.063619904567794</v>
      </c>
      <c r="AM728" s="79">
        <f>MAX(0,(AL728-Constantes!$D$13)*(1-EXP(-Constantes!$D$23)))</f>
        <v>8.4379386615055618E-2</v>
      </c>
      <c r="AN728" s="79">
        <f t="shared" si="106"/>
        <v>0.80555182522894109</v>
      </c>
      <c r="AO728" s="79">
        <f>0.0526*AH728*Observaciones!$F727^1.218</f>
        <v>0</v>
      </c>
      <c r="AP728" s="79">
        <f>AO728*Constantes!$F$29</f>
        <v>0</v>
      </c>
      <c r="AQ728" s="79">
        <f t="shared" si="107"/>
        <v>0</v>
      </c>
      <c r="AR728" s="16"/>
      <c r="AS728" s="78">
        <v>722</v>
      </c>
      <c r="AT728" s="79">
        <f>0.0526*Observaciones!$F727^2.218</f>
        <v>0.30232861200727251</v>
      </c>
      <c r="AU728" s="79">
        <f>IF(Observaciones!$F727&gt;0.05*$AY$7,((Observaciones!$F727-0.05*$AY$7)^2)/(Observaciones!$F727+0.95*$AY$7),0)</f>
        <v>6.2440408225724973E-3</v>
      </c>
      <c r="AV728" s="79">
        <f>0.0526*AU728*Observaciones!$F727^1.218</f>
        <v>8.5806917963867778E-4</v>
      </c>
      <c r="AW728" s="30"/>
      <c r="AX728" s="30"/>
      <c r="AY728" s="110"/>
      <c r="AZ728" s="41"/>
    </row>
    <row r="729" spans="2:52" s="3" customFormat="1" x14ac:dyDescent="0.3">
      <c r="B729" s="40"/>
      <c r="C729" s="78">
        <v>723</v>
      </c>
      <c r="D729" s="136">
        <f>ETo!$I728*((1-Constantes!$D$19)*ETo!$K728+ETo!$L728)</f>
        <v>4.1887425940247267</v>
      </c>
      <c r="E729" s="79">
        <f>MIN(D729*Constantes!$D$17,0.8*(H728+Observaciones!$F728-F729-G729-Constantes!$D$14))</f>
        <v>2.0987217470195674</v>
      </c>
      <c r="F729" s="79">
        <f>IF(Observaciones!$F728&gt;0.05*Constantes!$D$18,((Observaciones!$F728-0.05*Constantes!$D$18)^2)/(Observaciones!$F728+0.95*Constantes!$D$18),0)</f>
        <v>0</v>
      </c>
      <c r="G729" s="79">
        <f>MAX(0,H728+Observaciones!$F728-F729-Constantes!$D$13)</f>
        <v>0</v>
      </c>
      <c r="H729" s="79">
        <f>H728+Observaciones!$F728-F729-E729-G729-I728</f>
        <v>25.336433417372064</v>
      </c>
      <c r="I729" s="79">
        <f>MAX(0,(H729-Constantes!$D$14)*(1-EXP(-Constantes!$D$22)))</f>
        <v>0.60757440108325411</v>
      </c>
      <c r="J729" s="79">
        <f t="shared" si="99"/>
        <v>51.184005133655702</v>
      </c>
      <c r="K729" s="79">
        <f>MAX(0,(J729-Constantes!$D$13)*(1-EXP(-Constantes!$D$23)))</f>
        <v>7.5712332769343055E-2</v>
      </c>
      <c r="L729" s="79">
        <f t="shared" si="100"/>
        <v>0.68328673385259719</v>
      </c>
      <c r="M729" s="79">
        <f>0.0526*F729*Observaciones!$F728^1.218</f>
        <v>0</v>
      </c>
      <c r="N729" s="79">
        <f>M729*Constantes!$D$29</f>
        <v>0</v>
      </c>
      <c r="O729" s="79">
        <f t="shared" si="101"/>
        <v>0</v>
      </c>
      <c r="P729" s="16"/>
      <c r="Q729" s="78">
        <v>723</v>
      </c>
      <c r="R729" s="136">
        <f>ETo!$I728*((1-Constantes!$E$19)*ETo!$K728+ETo!$L728)</f>
        <v>4.5773713801094909</v>
      </c>
      <c r="S729" s="79">
        <f>MIN(R729*Constantes!$E$17,0.8*(V728+Observaciones!$F728-T729-U729-Constantes!$D$14))</f>
        <v>2.6380836789376154</v>
      </c>
      <c r="T729" s="79">
        <f>IF(Observaciones!$F728&gt;0.05*Constantes!$E$18,((Observaciones!$F728-0.05*Constantes!$E$18)^2)/(Observaciones!$F728+0.95*Constantes!$E$18),0)</f>
        <v>0</v>
      </c>
      <c r="U729" s="79">
        <f>MAX(0,V728+Observaciones!$F728-T729-Constantes!$D$13)</f>
        <v>0</v>
      </c>
      <c r="V729" s="79">
        <f>V728+Observaciones!$F728-T729-S729-U729-W728</f>
        <v>24.56641576649022</v>
      </c>
      <c r="W729" s="79">
        <f>MAX(0,(V729-Constantes!$D$14)*(1-EXP(-Constantes!$D$22)))</f>
        <v>0.58134477310155197</v>
      </c>
      <c r="X729" s="79">
        <f t="shared" si="102"/>
        <v>51.862546397073672</v>
      </c>
      <c r="Y729" s="79">
        <f>MAX(0,(X729-Constantes!$D$13)*(1-EXP(-Constantes!$D$23)))</f>
        <v>8.2398161453737795E-2</v>
      </c>
      <c r="Z729" s="79">
        <f t="shared" si="103"/>
        <v>0.66374293455528977</v>
      </c>
      <c r="AA729" s="79">
        <f>0.0526*T729*Observaciones!$F728^1.218</f>
        <v>0</v>
      </c>
      <c r="AB729" s="79">
        <f>AA729*Constantes!$E$29</f>
        <v>0</v>
      </c>
      <c r="AC729" s="79">
        <f t="shared" si="104"/>
        <v>0</v>
      </c>
      <c r="AD729" s="16"/>
      <c r="AE729" s="78">
        <v>723</v>
      </c>
      <c r="AF729" s="136">
        <f>ETo!$I728*((1-Constantes!$F$19)*ETo!$K728+ETo!$L728)</f>
        <v>4.5218529820973812</v>
      </c>
      <c r="AG729" s="79">
        <f>MIN(AF729*Constantes!$F$17,0.8*(AJ728+Observaciones!$F728-AH729-AI729-Constantes!$D$14))</f>
        <v>2.4298991079531014</v>
      </c>
      <c r="AH729" s="79">
        <f>IF(Observaciones!$F728&gt;0.05*Constantes!$F$18,((Observaciones!$F728-0.05*Constantes!$F$18)^2)/(Observaciones!$F728+0.95*Constantes!$F$18),0)</f>
        <v>0</v>
      </c>
      <c r="AI729" s="79">
        <f>MAX(0,AJ728+Observaciones!$F728-AH729-Constantes!$D$13)</f>
        <v>0</v>
      </c>
      <c r="AJ729" s="79">
        <f>AJ728+Observaciones!$F728-AH729-AG729-AI729-AK728</f>
        <v>25.520235475003549</v>
      </c>
      <c r="AK729" s="79">
        <f>MAX(0,(AJ729-Constantes!$D$14)*(1-EXP(-Constantes!$D$22)))</f>
        <v>0.61383537391734966</v>
      </c>
      <c r="AL729" s="79">
        <f t="shared" si="105"/>
        <v>51.979240517952739</v>
      </c>
      <c r="AM729" s="79">
        <f>MAX(0,(AL729-Constantes!$D$13)*(1-EXP(-Constantes!$D$23)))</f>
        <v>8.3547976421133388E-2</v>
      </c>
      <c r="AN729" s="79">
        <f t="shared" si="106"/>
        <v>0.69738335033848309</v>
      </c>
      <c r="AO729" s="79">
        <f>0.0526*AH729*Observaciones!$F728^1.218</f>
        <v>0</v>
      </c>
      <c r="AP729" s="79">
        <f>AO729*Constantes!$F$29</f>
        <v>0</v>
      </c>
      <c r="AQ729" s="79">
        <f t="shared" si="107"/>
        <v>0</v>
      </c>
      <c r="AR729" s="16"/>
      <c r="AS729" s="78">
        <v>723</v>
      </c>
      <c r="AT729" s="79">
        <f>0.0526*Observaciones!$F728^2.218</f>
        <v>0</v>
      </c>
      <c r="AU729" s="79">
        <f>IF(Observaciones!$F728&gt;0.05*$AY$7,((Observaciones!$F728-0.05*$AY$7)^2)/(Observaciones!$F728+0.95*$AY$7),0)</f>
        <v>0</v>
      </c>
      <c r="AV729" s="79">
        <f>0.0526*AU729*Observaciones!$F728^1.218</f>
        <v>0</v>
      </c>
      <c r="AW729" s="30"/>
      <c r="AX729" s="30"/>
      <c r="AY729" s="110"/>
      <c r="AZ729" s="41"/>
    </row>
    <row r="730" spans="2:52" s="3" customFormat="1" x14ac:dyDescent="0.3">
      <c r="B730" s="40"/>
      <c r="C730" s="78">
        <v>724</v>
      </c>
      <c r="D730" s="136">
        <f>ETo!$I729*((1-Constantes!$D$19)*ETo!$K729+ETo!$L729)</f>
        <v>4.1931220497154351</v>
      </c>
      <c r="E730" s="79">
        <f>MIN(D730*Constantes!$D$17,0.8*(H729+Observaciones!$F729-F730-G730-Constantes!$D$14))</f>
        <v>2.1009160233905502</v>
      </c>
      <c r="F730" s="79">
        <f>IF(Observaciones!$F729&gt;0.05*Constantes!$D$18,((Observaciones!$F729-0.05*Constantes!$D$18)^2)/(Observaciones!$F729+0.95*Constantes!$D$18),0)</f>
        <v>4.4480782799016385</v>
      </c>
      <c r="G730" s="79">
        <f>MAX(0,H729+Observaciones!$F729-F730-Constantes!$D$13)</f>
        <v>0.38835513747042683</v>
      </c>
      <c r="H730" s="79">
        <f>H729+Observaciones!$F729-F730-E730-G730-I729</f>
        <v>40.791509575526192</v>
      </c>
      <c r="I730" s="79">
        <f>MAX(0,(H730-Constantes!$D$14)*(1-EXP(-Constantes!$D$22)))</f>
        <v>1.1340310317760773</v>
      </c>
      <c r="J730" s="79">
        <f t="shared" si="99"/>
        <v>51.496647938356787</v>
      </c>
      <c r="K730" s="79">
        <f>MAX(0,(J730-Constantes!$D$13)*(1-EXP(-Constantes!$D$23)))</f>
        <v>7.8792876789777325E-2</v>
      </c>
      <c r="L730" s="79">
        <f t="shared" si="100"/>
        <v>5.6609021884674933</v>
      </c>
      <c r="M730" s="79">
        <f>0.0526*F730*Observaciones!$F729^1.218</f>
        <v>10.659643244740584</v>
      </c>
      <c r="N730" s="79">
        <f>M730*Constantes!$D$29</f>
        <v>0.1581997849977457</v>
      </c>
      <c r="O730" s="79">
        <f t="shared" si="101"/>
        <v>2794.6037527380986</v>
      </c>
      <c r="P730" s="16"/>
      <c r="Q730" s="78">
        <v>724</v>
      </c>
      <c r="R730" s="136">
        <f>ETo!$I729*((1-Constantes!$E$19)*ETo!$K729+ETo!$L729)</f>
        <v>4.5821024530971899</v>
      </c>
      <c r="S730" s="79">
        <f>MIN(R730*Constantes!$E$17,0.8*(V729+Observaciones!$F729-T730-U730-Constantes!$D$14))</f>
        <v>2.6408103457068766</v>
      </c>
      <c r="T730" s="79">
        <f>IF(Observaciones!$F729&gt;0.05*Constantes!$E$18,((Observaciones!$F729-0.05*Constantes!$E$18)^2)/(Observaciones!$F729+0.95*Constantes!$E$18),0)</f>
        <v>0.61480277018234486</v>
      </c>
      <c r="U730" s="79">
        <f>MAX(0,V729+Observaciones!$F729-T730-Constantes!$D$13)</f>
        <v>3.4516129963078797</v>
      </c>
      <c r="V730" s="79">
        <f>V729+Observaciones!$F729-T730-S730-U730-W729</f>
        <v>40.277844881191577</v>
      </c>
      <c r="W730" s="79">
        <f>MAX(0,(V730-Constantes!$D$14)*(1-EXP(-Constantes!$D$22)))</f>
        <v>1.1165337265853432</v>
      </c>
      <c r="X730" s="79">
        <f t="shared" si="102"/>
        <v>55.231761231927813</v>
      </c>
      <c r="Y730" s="79">
        <f>MAX(0,(X730-Constantes!$D$13)*(1-EXP(-Constantes!$D$23)))</f>
        <v>0.11559583770600795</v>
      </c>
      <c r="Z730" s="79">
        <f t="shared" si="103"/>
        <v>1.8469323344736961</v>
      </c>
      <c r="AA730" s="79">
        <f>0.0526*T730*Observaciones!$F729^1.218</f>
        <v>1.4733504636449317</v>
      </c>
      <c r="AB730" s="79">
        <f>AA730*Constantes!$E$29</f>
        <v>4.9256035213049026E-3</v>
      </c>
      <c r="AC730" s="79">
        <f t="shared" si="104"/>
        <v>266.6910654692993</v>
      </c>
      <c r="AD730" s="16"/>
      <c r="AE730" s="78">
        <v>724</v>
      </c>
      <c r="AF730" s="136">
        <f>ETo!$I729*((1-Constantes!$F$19)*ETo!$K729+ETo!$L729)</f>
        <v>4.5265338240426525</v>
      </c>
      <c r="AG730" s="79">
        <f>MIN(AF730*Constantes!$F$17,0.8*(AJ729+Observaciones!$F729-AH730-AI730-Constantes!$D$14))</f>
        <v>2.4324144426427328</v>
      </c>
      <c r="AH730" s="79">
        <f>IF(Observaciones!$F729&gt;0.05*Constantes!$F$18,((Observaciones!$F729-0.05*Constantes!$F$18)^2)/(Observaciones!$F729+0.95*Constantes!$F$18),0)</f>
        <v>1.5718980618041543</v>
      </c>
      <c r="AI730" s="79">
        <f>MAX(0,AJ729+Observaciones!$F729-AH730-Constantes!$D$13)</f>
        <v>3.4483374131993898</v>
      </c>
      <c r="AJ730" s="79">
        <f>AJ729+Observaciones!$F729-AH730-AG730-AI730-AK729</f>
        <v>40.453750183439922</v>
      </c>
      <c r="AK730" s="79">
        <f>MAX(0,(AJ730-Constantes!$D$14)*(1-EXP(-Constantes!$D$22)))</f>
        <v>1.1225257069415064</v>
      </c>
      <c r="AL730" s="79">
        <f t="shared" si="105"/>
        <v>55.344029954730999</v>
      </c>
      <c r="AM730" s="79">
        <f>MAX(0,(AL730-Constantes!$D$13)*(1-EXP(-Constantes!$D$23)))</f>
        <v>0.11670204817211419</v>
      </c>
      <c r="AN730" s="79">
        <f t="shared" si="106"/>
        <v>2.8111258169177749</v>
      </c>
      <c r="AO730" s="79">
        <f>0.0526*AH730*Observaciones!$F729^1.218</f>
        <v>3.7669913840414688</v>
      </c>
      <c r="AP730" s="79">
        <f>AO730*Constantes!$F$29</f>
        <v>3.236658877034472E-2</v>
      </c>
      <c r="AQ730" s="79">
        <f t="shared" si="107"/>
        <v>1151.3746049912727</v>
      </c>
      <c r="AR730" s="16"/>
      <c r="AS730" s="78">
        <v>724</v>
      </c>
      <c r="AT730" s="79">
        <f>0.0526*Observaciones!$F729^2.218</f>
        <v>55.118588118564972</v>
      </c>
      <c r="AU730" s="79">
        <f>IF(Observaciones!$F729&gt;0.05*$AY$7,((Observaciones!$F729-0.05*$AY$7)^2)/(Observaciones!$F729+0.95*$AY$7),0)</f>
        <v>8.0912125154299339</v>
      </c>
      <c r="AV730" s="79">
        <f>0.0526*AU730*Observaciones!$F729^1.218</f>
        <v>19.390270000772201</v>
      </c>
      <c r="AW730" s="30"/>
      <c r="AX730" s="30"/>
      <c r="AY730" s="110"/>
      <c r="AZ730" s="41"/>
    </row>
    <row r="731" spans="2:52" s="3" customFormat="1" x14ac:dyDescent="0.3">
      <c r="B731" s="40"/>
      <c r="C731" s="78">
        <v>725</v>
      </c>
      <c r="D731" s="136">
        <f>ETo!$I730*((1-Constantes!$D$19)*ETo!$K730+ETo!$L730)</f>
        <v>4.1495131496167259</v>
      </c>
      <c r="E731" s="79">
        <f>MIN(D731*Constantes!$D$17,0.8*(H730+Observaciones!$F730-F731-G731-Constantes!$D$14))</f>
        <v>2.0790662809090419</v>
      </c>
      <c r="F731" s="79">
        <f>IF(Observaciones!$F730&gt;0.05*Constantes!$D$18,((Observaciones!$F730-0.05*Constantes!$D$18)^2)/(Observaciones!$F730+0.95*Constantes!$D$18),0)</f>
        <v>2.9229948026407845E-3</v>
      </c>
      <c r="G731" s="79">
        <f>MAX(0,H730+Observaciones!$F730-F731-Constantes!$D$13)</f>
        <v>1.0885865807235504</v>
      </c>
      <c r="H731" s="79">
        <f>H730+Observaciones!$F730-F731-E731-G731-I730</f>
        <v>40.286902687314885</v>
      </c>
      <c r="I731" s="79">
        <f>MAX(0,(H731-Constantes!$D$14)*(1-EXP(-Constantes!$D$22)))</f>
        <v>1.1168422687137902</v>
      </c>
      <c r="J731" s="79">
        <f t="shared" si="99"/>
        <v>52.506441642290561</v>
      </c>
      <c r="K731" s="79">
        <f>MAX(0,(J731-Constantes!$D$13)*(1-EXP(-Constantes!$D$23)))</f>
        <v>8.8742614668758671E-2</v>
      </c>
      <c r="L731" s="79">
        <f t="shared" si="100"/>
        <v>1.2085078781851897</v>
      </c>
      <c r="M731" s="79">
        <f>0.0526*F731*Observaciones!$F730^1.218</f>
        <v>7.8161018144730701E-4</v>
      </c>
      <c r="N731" s="79">
        <f>M731*Constantes!$D$29</f>
        <v>1.1599878140201507E-5</v>
      </c>
      <c r="O731" s="79">
        <f t="shared" si="101"/>
        <v>0.95985126366085327</v>
      </c>
      <c r="P731" s="16"/>
      <c r="Q731" s="78">
        <v>725</v>
      </c>
      <c r="R731" s="136">
        <f>ETo!$I730*((1-Constantes!$E$19)*ETo!$K730+ETo!$L730)</f>
        <v>4.5349683788906372</v>
      </c>
      <c r="S731" s="79">
        <f>MIN(R731*Constantes!$E$17,0.8*(V730+Observaciones!$F730-T731-U731-Constantes!$D$14))</f>
        <v>2.6136454902558932</v>
      </c>
      <c r="T731" s="79">
        <f>IF(Observaciones!$F730&gt;0.05*Constantes!$E$18,((Observaciones!$F730-0.05*Constantes!$E$18)^2)/(Observaciones!$F730+0.95*Constantes!$E$18),0)</f>
        <v>0</v>
      </c>
      <c r="U731" s="79">
        <f>MAX(0,V730+Observaciones!$F730-T731-Constantes!$D$13)</f>
        <v>0.57784488119157373</v>
      </c>
      <c r="V731" s="79">
        <f>V730+Observaciones!$F730-T731-S731-U731-W730</f>
        <v>39.769820783158764</v>
      </c>
      <c r="W731" s="79">
        <f>MAX(0,(V731-Constantes!$D$14)*(1-EXP(-Constantes!$D$22)))</f>
        <v>1.0992285608117014</v>
      </c>
      <c r="X731" s="79">
        <f t="shared" si="102"/>
        <v>55.694010275413376</v>
      </c>
      <c r="Y731" s="79">
        <f>MAX(0,(X731-Constantes!$D$13)*(1-EXP(-Constantes!$D$23)))</f>
        <v>0.12015048763061557</v>
      </c>
      <c r="Z731" s="79">
        <f t="shared" si="103"/>
        <v>1.219379048442317</v>
      </c>
      <c r="AA731" s="79">
        <f>0.0526*T731*Observaciones!$F730^1.218</f>
        <v>0</v>
      </c>
      <c r="AB731" s="79">
        <f>AA731*Constantes!$E$29</f>
        <v>0</v>
      </c>
      <c r="AC731" s="79">
        <f t="shared" si="104"/>
        <v>0</v>
      </c>
      <c r="AD731" s="16"/>
      <c r="AE731" s="78">
        <v>725</v>
      </c>
      <c r="AF731" s="136">
        <f>ETo!$I730*((1-Constantes!$F$19)*ETo!$K730+ETo!$L730)</f>
        <v>4.4799033461372204</v>
      </c>
      <c r="AG731" s="79">
        <f>MIN(AF731*Constantes!$F$17,0.8*(AJ730+Observaciones!$F730-AH731-AI731-Constantes!$D$14))</f>
        <v>2.4073567158403724</v>
      </c>
      <c r="AH731" s="79">
        <f>IF(Observaciones!$F730&gt;0.05*Constantes!$F$18,((Observaciones!$F730-0.05*Constantes!$F$18)^2)/(Observaciones!$F730+0.95*Constantes!$F$18),0)</f>
        <v>0</v>
      </c>
      <c r="AI731" s="79">
        <f>MAX(0,AJ730+Observaciones!$F730-AH731-Constantes!$D$13)</f>
        <v>0.7537501834399194</v>
      </c>
      <c r="AJ731" s="79">
        <f>AJ730+Observaciones!$F730-AH731-AG731-AI731-AK730</f>
        <v>39.970117577218119</v>
      </c>
      <c r="AK731" s="79">
        <f>MAX(0,(AJ731-Constantes!$D$14)*(1-EXP(-Constantes!$D$22)))</f>
        <v>1.1060514049219472</v>
      </c>
      <c r="AL731" s="79">
        <f t="shared" si="105"/>
        <v>55.981078089998803</v>
      </c>
      <c r="AM731" s="79">
        <f>MAX(0,(AL731-Constantes!$D$13)*(1-EXP(-Constantes!$D$23)))</f>
        <v>0.1229790351819522</v>
      </c>
      <c r="AN731" s="79">
        <f t="shared" si="106"/>
        <v>1.2290304401038994</v>
      </c>
      <c r="AO731" s="79">
        <f>0.0526*AH731*Observaciones!$F730^1.218</f>
        <v>0</v>
      </c>
      <c r="AP731" s="79">
        <f>AO731*Constantes!$F$29</f>
        <v>0</v>
      </c>
      <c r="AQ731" s="79">
        <f t="shared" si="107"/>
        <v>0</v>
      </c>
      <c r="AR731" s="16"/>
      <c r="AS731" s="78">
        <v>725</v>
      </c>
      <c r="AT731" s="79">
        <f>0.0526*Observaciones!$F730^2.218</f>
        <v>1.0161217826375908</v>
      </c>
      <c r="AU731" s="79">
        <f>IF(Observaciones!$F730&gt;0.05*$AY$7,((Observaciones!$F730-0.05*$AY$7)^2)/(Observaciones!$F730+0.95*$AY$7),0)</f>
        <v>0.11653532226287651</v>
      </c>
      <c r="AV731" s="79">
        <f>0.0526*AU731*Observaciones!$F730^1.218</f>
        <v>3.1161599841578999E-2</v>
      </c>
      <c r="AW731" s="30"/>
      <c r="AX731" s="30"/>
      <c r="AY731" s="110"/>
      <c r="AZ731" s="41"/>
    </row>
    <row r="732" spans="2:52" s="3" customFormat="1" x14ac:dyDescent="0.3">
      <c r="B732" s="40"/>
      <c r="C732" s="78">
        <v>726</v>
      </c>
      <c r="D732" s="136">
        <f>ETo!$I731*((1-Constantes!$D$19)*ETo!$K731+ETo!$L731)</f>
        <v>4.2892066742789536</v>
      </c>
      <c r="E732" s="79">
        <f>MIN(D732*Constantes!$D$17,0.8*(H731+Observaciones!$F731-F732-G732-Constantes!$D$14))</f>
        <v>2.1490581296668654</v>
      </c>
      <c r="F732" s="79">
        <f>IF(Observaciones!$F731&gt;0.05*Constantes!$D$18,((Observaciones!$F731-0.05*Constantes!$D$18)^2)/(Observaciones!$F731+0.95*Constantes!$D$18),0)</f>
        <v>0</v>
      </c>
      <c r="G732" s="79">
        <f>MAX(0,H731+Observaciones!$F731-F732-Constantes!$D$13)</f>
        <v>0</v>
      </c>
      <c r="H732" s="79">
        <f>H731+Observaciones!$F731-F732-E732-G732-I731</f>
        <v>39.821002288934231</v>
      </c>
      <c r="I732" s="79">
        <f>MAX(0,(H732-Constantes!$D$14)*(1-EXP(-Constantes!$D$22)))</f>
        <v>1.1009719907895681</v>
      </c>
      <c r="J732" s="79">
        <f t="shared" si="99"/>
        <v>52.417699027621801</v>
      </c>
      <c r="K732" s="79">
        <f>MAX(0,(J732-Constantes!$D$13)*(1-EXP(-Constantes!$D$23)))</f>
        <v>8.7868212549583338E-2</v>
      </c>
      <c r="L732" s="79">
        <f t="shared" si="100"/>
        <v>1.1888402033391514</v>
      </c>
      <c r="M732" s="79">
        <f>0.0526*F732*Observaciones!$F731^1.218</f>
        <v>0</v>
      </c>
      <c r="N732" s="79">
        <f>M732*Constantes!$D$29</f>
        <v>0</v>
      </c>
      <c r="O732" s="79">
        <f t="shared" si="101"/>
        <v>0</v>
      </c>
      <c r="P732" s="16"/>
      <c r="Q732" s="78">
        <v>726</v>
      </c>
      <c r="R732" s="136">
        <f>ETo!$I731*((1-Constantes!$E$19)*ETo!$K731+ETo!$L731)</f>
        <v>4.6857816317991317</v>
      </c>
      <c r="S732" s="79">
        <f>MIN(R732*Constantes!$E$17,0.8*(V731+Observaciones!$F731-T732-U732-Constantes!$D$14))</f>
        <v>2.7005639305629749</v>
      </c>
      <c r="T732" s="79">
        <f>IF(Observaciones!$F731&gt;0.05*Constantes!$E$18,((Observaciones!$F731-0.05*Constantes!$E$18)^2)/(Observaciones!$F731+0.95*Constantes!$E$18),0)</f>
        <v>0</v>
      </c>
      <c r="U732" s="79">
        <f>MAX(0,V731+Observaciones!$F731-T732-Constantes!$D$13)</f>
        <v>0</v>
      </c>
      <c r="V732" s="79">
        <f>V731+Observaciones!$F731-T732-S732-U732-W731</f>
        <v>38.770028291784079</v>
      </c>
      <c r="W732" s="79">
        <f>MAX(0,(V732-Constantes!$D$14)*(1-EXP(-Constantes!$D$22)))</f>
        <v>1.0651719582421051</v>
      </c>
      <c r="X732" s="79">
        <f t="shared" si="102"/>
        <v>55.573859787782759</v>
      </c>
      <c r="Y732" s="79">
        <f>MAX(0,(X732-Constantes!$D$13)*(1-EXP(-Constantes!$D$23)))</f>
        <v>0.11896661625837454</v>
      </c>
      <c r="Z732" s="79">
        <f t="shared" si="103"/>
        <v>1.1841385745004795</v>
      </c>
      <c r="AA732" s="79">
        <f>0.0526*T732*Observaciones!$F731^1.218</f>
        <v>0</v>
      </c>
      <c r="AB732" s="79">
        <f>AA732*Constantes!$E$29</f>
        <v>0</v>
      </c>
      <c r="AC732" s="79">
        <f t="shared" si="104"/>
        <v>0</v>
      </c>
      <c r="AD732" s="16"/>
      <c r="AE732" s="78">
        <v>726</v>
      </c>
      <c r="AF732" s="136">
        <f>ETo!$I731*((1-Constantes!$F$19)*ETo!$K731+ETo!$L731)</f>
        <v>4.6291280664391063</v>
      </c>
      <c r="AG732" s="79">
        <f>MIN(AF732*Constantes!$F$17,0.8*(AJ731+Observaciones!$F731-AH732-AI732-Constantes!$D$14))</f>
        <v>2.4875453058236578</v>
      </c>
      <c r="AH732" s="79">
        <f>IF(Observaciones!$F731&gt;0.05*Constantes!$F$18,((Observaciones!$F731-0.05*Constantes!$F$18)^2)/(Observaciones!$F731+0.95*Constantes!$F$18),0)</f>
        <v>0</v>
      </c>
      <c r="AI732" s="79">
        <f>MAX(0,AJ731+Observaciones!$F731-AH732-Constantes!$D$13)</f>
        <v>0</v>
      </c>
      <c r="AJ732" s="79">
        <f>AJ731+Observaciones!$F731-AH732-AG732-AI732-AK731</f>
        <v>39.176520866472508</v>
      </c>
      <c r="AK732" s="79">
        <f>MAX(0,(AJ732-Constantes!$D$14)*(1-EXP(-Constantes!$D$22)))</f>
        <v>1.0790185876007843</v>
      </c>
      <c r="AL732" s="79">
        <f t="shared" si="105"/>
        <v>55.858099054816854</v>
      </c>
      <c r="AM732" s="79">
        <f>MAX(0,(AL732-Constantes!$D$13)*(1-EXP(-Constantes!$D$23)))</f>
        <v>0.12176729345698037</v>
      </c>
      <c r="AN732" s="79">
        <f t="shared" si="106"/>
        <v>1.2007858810577647</v>
      </c>
      <c r="AO732" s="79">
        <f>0.0526*AH732*Observaciones!$F731^1.218</f>
        <v>0</v>
      </c>
      <c r="AP732" s="79">
        <f>AO732*Constantes!$F$29</f>
        <v>0</v>
      </c>
      <c r="AQ732" s="79">
        <f t="shared" si="107"/>
        <v>0</v>
      </c>
      <c r="AR732" s="16"/>
      <c r="AS732" s="78">
        <v>726</v>
      </c>
      <c r="AT732" s="79">
        <f>0.0526*Observaciones!$F731^2.218</f>
        <v>0.51615751836785251</v>
      </c>
      <c r="AU732" s="79">
        <f>IF(Observaciones!$F731&gt;0.05*$AY$7,((Observaciones!$F731-0.05*$AY$7)^2)/(Observaciones!$F731+0.95*$AY$7),0)</f>
        <v>3.1957062669984396E-2</v>
      </c>
      <c r="AV732" s="79">
        <f>0.0526*AU732*Observaciones!$F731^1.218</f>
        <v>5.8910279150232447E-3</v>
      </c>
      <c r="AW732" s="30"/>
      <c r="AX732" s="30"/>
      <c r="AY732" s="110"/>
      <c r="AZ732" s="41"/>
    </row>
    <row r="733" spans="2:52" s="3" customFormat="1" x14ac:dyDescent="0.3">
      <c r="B733" s="40"/>
      <c r="C733" s="78">
        <v>727</v>
      </c>
      <c r="D733" s="136">
        <f>ETo!$I732*((1-Constantes!$D$19)*ETo!$K732+ETo!$L732)</f>
        <v>4.3329292459879261</v>
      </c>
      <c r="E733" s="79">
        <f>MIN(D733*Constantes!$D$17,0.8*(H732+Observaciones!$F732-F733-G733-Constantes!$D$14))</f>
        <v>2.1709648260134351</v>
      </c>
      <c r="F733" s="79">
        <f>IF(Observaciones!$F732&gt;0.05*Constantes!$D$18,((Observaciones!$F732-0.05*Constantes!$D$18)^2)/(Observaciones!$F732+0.95*Constantes!$D$18),0)</f>
        <v>0.12374713587956516</v>
      </c>
      <c r="G733" s="79">
        <f>MAX(0,H732+Observaciones!$F732-F733-Constantes!$D$13)</f>
        <v>2.4972551530546667</v>
      </c>
      <c r="H733" s="79">
        <f>H732+Observaciones!$F732-F733-E733-G733-I732</f>
        <v>40.228063183197001</v>
      </c>
      <c r="I733" s="79">
        <f>MAX(0,(H733-Constantes!$D$14)*(1-EXP(-Constantes!$D$22)))</f>
        <v>1.1148379791992933</v>
      </c>
      <c r="J733" s="79">
        <f t="shared" si="99"/>
        <v>54.827085968126887</v>
      </c>
      <c r="K733" s="79">
        <f>MAX(0,(J733-Constantes!$D$13)*(1-EXP(-Constantes!$D$23)))</f>
        <v>0.11160847594563902</v>
      </c>
      <c r="L733" s="79">
        <f t="shared" si="100"/>
        <v>1.3501935910244975</v>
      </c>
      <c r="M733" s="79">
        <f>0.0526*F733*Observaciones!$F732^1.218</f>
        <v>6.1251635494114699E-2</v>
      </c>
      <c r="N733" s="79">
        <f>M733*Constantes!$D$29</f>
        <v>9.0903563500684982E-4</v>
      </c>
      <c r="O733" s="79">
        <f t="shared" si="101"/>
        <v>67.326318318330436</v>
      </c>
      <c r="P733" s="16"/>
      <c r="Q733" s="78">
        <v>727</v>
      </c>
      <c r="R733" s="136">
        <f>ETo!$I732*((1-Constantes!$E$19)*ETo!$K732+ETo!$L732)</f>
        <v>4.7328805120025512</v>
      </c>
      <c r="S733" s="79">
        <f>MIN(R733*Constantes!$E$17,0.8*(V732+Observaciones!$F732-T733-U733-Constantes!$D$14))</f>
        <v>2.7277085025985319</v>
      </c>
      <c r="T733" s="79">
        <f>IF(Observaciones!$F732&gt;0.05*Constantes!$E$18,((Observaciones!$F732-0.05*Constantes!$E$18)^2)/(Observaciones!$F732+0.95*Constantes!$E$18),0)</f>
        <v>0</v>
      </c>
      <c r="U733" s="79">
        <f>MAX(0,V732+Observaciones!$F732-T733-Constantes!$D$13)</f>
        <v>1.5700282917840767</v>
      </c>
      <c r="V733" s="79">
        <f>V732+Observaciones!$F732-T733-S733-U733-W732</f>
        <v>39.707119539159365</v>
      </c>
      <c r="W733" s="79">
        <f>MAX(0,(V733-Constantes!$D$14)*(1-EXP(-Constantes!$D$22)))</f>
        <v>1.0970927262601029</v>
      </c>
      <c r="X733" s="79">
        <f t="shared" si="102"/>
        <v>57.024921463308459</v>
      </c>
      <c r="Y733" s="79">
        <f>MAX(0,(X733-Constantes!$D$13)*(1-EXP(-Constantes!$D$23)))</f>
        <v>0.13326427256329354</v>
      </c>
      <c r="Z733" s="79">
        <f t="shared" si="103"/>
        <v>1.2303569988233964</v>
      </c>
      <c r="AA733" s="79">
        <f>0.0526*T733*Observaciones!$F732^1.218</f>
        <v>0</v>
      </c>
      <c r="AB733" s="79">
        <f>AA733*Constantes!$E$29</f>
        <v>0</v>
      </c>
      <c r="AC733" s="79">
        <f t="shared" si="104"/>
        <v>0</v>
      </c>
      <c r="AD733" s="16"/>
      <c r="AE733" s="78">
        <v>727</v>
      </c>
      <c r="AF733" s="136">
        <f>ETo!$I732*((1-Constantes!$F$19)*ETo!$K732+ETo!$L732)</f>
        <v>4.6757446168576049</v>
      </c>
      <c r="AG733" s="79">
        <f>MIN(AF733*Constantes!$F$17,0.8*(AJ732+Observaciones!$F732-AH733-AI733-Constantes!$D$14))</f>
        <v>2.5125955484401747</v>
      </c>
      <c r="AH733" s="79">
        <f>IF(Observaciones!$F732&gt;0.05*Constantes!$F$18,((Observaciones!$F732-0.05*Constantes!$F$18)^2)/(Observaciones!$F732+0.95*Constantes!$F$18),0)</f>
        <v>0</v>
      </c>
      <c r="AI733" s="79">
        <f>MAX(0,AJ732+Observaciones!$F732-AH733-Constantes!$D$13)</f>
        <v>1.9765208664725051</v>
      </c>
      <c r="AJ733" s="79">
        <f>AJ732+Observaciones!$F732-AH733-AG733-AI733-AK732</f>
        <v>39.90838586395904</v>
      </c>
      <c r="AK733" s="79">
        <f>MAX(0,(AJ733-Constantes!$D$14)*(1-EXP(-Constantes!$D$22)))</f>
        <v>1.1039485961465842</v>
      </c>
      <c r="AL733" s="79">
        <f t="shared" si="105"/>
        <v>57.712852627832376</v>
      </c>
      <c r="AM733" s="79">
        <f>MAX(0,(AL733-Constantes!$D$13)*(1-EXP(-Constantes!$D$23)))</f>
        <v>0.14004262217978539</v>
      </c>
      <c r="AN733" s="79">
        <f t="shared" si="106"/>
        <v>1.2439912183263697</v>
      </c>
      <c r="AO733" s="79">
        <f>0.0526*AH733*Observaciones!$F732^1.218</f>
        <v>0</v>
      </c>
      <c r="AP733" s="79">
        <f>AO733*Constantes!$F$29</f>
        <v>0</v>
      </c>
      <c r="AQ733" s="79">
        <f t="shared" si="107"/>
        <v>0</v>
      </c>
      <c r="AR733" s="16"/>
      <c r="AS733" s="78">
        <v>727</v>
      </c>
      <c r="AT733" s="79">
        <f>0.0526*Observaciones!$F732^2.218</f>
        <v>3.1183372517686312</v>
      </c>
      <c r="AU733" s="79">
        <f>IF(Observaciones!$F732&gt;0.05*$AY$7,((Observaciones!$F732-0.05*$AY$7)^2)/(Observaciones!$F732+0.95*$AY$7),0)</f>
        <v>0.53229249011857738</v>
      </c>
      <c r="AV733" s="79">
        <f>0.0526*AU733*Observaciones!$F732^1.218</f>
        <v>0.26347103186880089</v>
      </c>
      <c r="AW733" s="30"/>
      <c r="AX733" s="30"/>
      <c r="AY733" s="110"/>
      <c r="AZ733" s="41"/>
    </row>
    <row r="734" spans="2:52" s="3" customFormat="1" x14ac:dyDescent="0.3">
      <c r="B734" s="40"/>
      <c r="C734" s="78">
        <v>728</v>
      </c>
      <c r="D734" s="136">
        <f>ETo!$I733*((1-Constantes!$D$19)*ETo!$K733+ETo!$L733)</f>
        <v>4.1539585735208968</v>
      </c>
      <c r="E734" s="79">
        <f>MIN(D734*Constantes!$D$17,0.8*(H733+Observaciones!$F733-F734-G734-Constantes!$D$14))</f>
        <v>2.0812936099016883</v>
      </c>
      <c r="F734" s="79">
        <f>IF(Observaciones!$F733&gt;0.05*Constantes!$D$18,((Observaciones!$F733-0.05*Constantes!$D$18)^2)/(Observaciones!$F733+0.95*Constantes!$D$18),0)</f>
        <v>4.3800901919426212E-3</v>
      </c>
      <c r="G734" s="79">
        <f>MAX(0,H733+Observaciones!$F733-F734-Constantes!$D$13)</f>
        <v>0.62368309300505587</v>
      </c>
      <c r="H734" s="79">
        <f>H733+Observaciones!$F733-F734-E734-G734-I733</f>
        <v>40.303868410899021</v>
      </c>
      <c r="I734" s="79">
        <f>MAX(0,(H734-Constantes!$D$14)*(1-EXP(-Constantes!$D$22)))</f>
        <v>1.1174201835415121</v>
      </c>
      <c r="J734" s="79">
        <f t="shared" si="99"/>
        <v>55.339160585186306</v>
      </c>
      <c r="K734" s="79">
        <f>MAX(0,(J734-Constantes!$D$13)*(1-EXP(-Constantes!$D$23)))</f>
        <v>0.11665406911419687</v>
      </c>
      <c r="L734" s="79">
        <f t="shared" si="100"/>
        <v>1.2384543428476515</v>
      </c>
      <c r="M734" s="79">
        <f>0.0526*F734*Observaciones!$F733^1.218</f>
        <v>1.2088863917298018E-3</v>
      </c>
      <c r="N734" s="79">
        <f>M734*Constantes!$D$29</f>
        <v>1.7941085162743587E-5</v>
      </c>
      <c r="O734" s="79">
        <f t="shared" si="101"/>
        <v>1.4486674673440594</v>
      </c>
      <c r="P734" s="16"/>
      <c r="Q734" s="78">
        <v>728</v>
      </c>
      <c r="R734" s="136">
        <f>ETo!$I733*((1-Constantes!$E$19)*ETo!$K733+ETo!$L733)</f>
        <v>4.5397742017965079</v>
      </c>
      <c r="S734" s="79">
        <f>MIN(R734*Constantes!$E$17,0.8*(V733+Observaciones!$F733-T734-U734-Constantes!$D$14))</f>
        <v>2.6164152377635861</v>
      </c>
      <c r="T734" s="79">
        <f>IF(Observaciones!$F733&gt;0.05*Constantes!$E$18,((Observaciones!$F733-0.05*Constantes!$E$18)^2)/(Observaciones!$F733+0.95*Constantes!$E$18),0)</f>
        <v>0</v>
      </c>
      <c r="U734" s="79">
        <f>MAX(0,V733+Observaciones!$F733-T734-Constantes!$D$13)</f>
        <v>0.10711953915936334</v>
      </c>
      <c r="V734" s="79">
        <f>V733+Observaciones!$F733-T734-S734-U734-W733</f>
        <v>39.786492035976316</v>
      </c>
      <c r="W734" s="79">
        <f>MAX(0,(V734-Constantes!$D$14)*(1-EXP(-Constantes!$D$22)))</f>
        <v>1.0997964448840893</v>
      </c>
      <c r="X734" s="79">
        <f t="shared" si="102"/>
        <v>56.998776729904527</v>
      </c>
      <c r="Y734" s="79">
        <f>MAX(0,(X734-Constantes!$D$13)*(1-EXP(-Constantes!$D$23)))</f>
        <v>0.13300666227787425</v>
      </c>
      <c r="Z734" s="79">
        <f t="shared" si="103"/>
        <v>1.2328031071619636</v>
      </c>
      <c r="AA734" s="79">
        <f>0.0526*T734*Observaciones!$F733^1.218</f>
        <v>0</v>
      </c>
      <c r="AB734" s="79">
        <f>AA734*Constantes!$E$29</f>
        <v>0</v>
      </c>
      <c r="AC734" s="79">
        <f t="shared" si="104"/>
        <v>0</v>
      </c>
      <c r="AD734" s="16"/>
      <c r="AE734" s="78">
        <v>728</v>
      </c>
      <c r="AF734" s="136">
        <f>ETo!$I733*((1-Constantes!$F$19)*ETo!$K733+ETo!$L733)</f>
        <v>4.4846576834714202</v>
      </c>
      <c r="AG734" s="79">
        <f>MIN(AF734*Constantes!$F$17,0.8*(AJ733+Observaciones!$F733-AH734-AI734-Constantes!$D$14))</f>
        <v>2.4099115446004</v>
      </c>
      <c r="AH734" s="79">
        <f>IF(Observaciones!$F733&gt;0.05*Constantes!$F$18,((Observaciones!$F733-0.05*Constantes!$F$18)^2)/(Observaciones!$F733+0.95*Constantes!$F$18),0)</f>
        <v>0</v>
      </c>
      <c r="AI734" s="79">
        <f>MAX(0,AJ733+Observaciones!$F733-AH734-Constantes!$D$13)</f>
        <v>0.30838586395903889</v>
      </c>
      <c r="AJ734" s="79">
        <f>AJ733+Observaciones!$F733-AH734-AG734-AI734-AK733</f>
        <v>39.986139859253015</v>
      </c>
      <c r="AK734" s="79">
        <f>MAX(0,(AJ734-Constantes!$D$14)*(1-EXP(-Constantes!$D$22)))</f>
        <v>1.1065971826670573</v>
      </c>
      <c r="AL734" s="79">
        <f t="shared" si="105"/>
        <v>57.881195869611631</v>
      </c>
      <c r="AM734" s="79">
        <f>MAX(0,(AL734-Constantes!$D$13)*(1-EXP(-Constantes!$D$23)))</f>
        <v>0.14170134823727268</v>
      </c>
      <c r="AN734" s="79">
        <f t="shared" si="106"/>
        <v>1.24829853090433</v>
      </c>
      <c r="AO734" s="79">
        <f>0.0526*AH734*Observaciones!$F733^1.218</f>
        <v>0</v>
      </c>
      <c r="AP734" s="79">
        <f>AO734*Constantes!$F$29</f>
        <v>0</v>
      </c>
      <c r="AQ734" s="79">
        <f t="shared" si="107"/>
        <v>0</v>
      </c>
      <c r="AR734" s="16"/>
      <c r="AS734" s="78">
        <v>728</v>
      </c>
      <c r="AT734" s="79">
        <f>0.0526*Observaciones!$F733^2.218</f>
        <v>1.0763835266267017</v>
      </c>
      <c r="AU734" s="79">
        <f>IF(Observaciones!$F733&gt;0.05*$AY$7,((Observaciones!$F733-0.05*$AY$7)^2)/(Observaciones!$F733+0.95*$AY$7),0)</f>
        <v>0.12772912526524982</v>
      </c>
      <c r="AV734" s="79">
        <f>0.0526*AU734*Observaciones!$F733^1.218</f>
        <v>3.5252699052808555E-2</v>
      </c>
      <c r="AW734" s="30"/>
      <c r="AX734" s="30"/>
      <c r="AY734" s="110"/>
      <c r="AZ734" s="41"/>
    </row>
    <row r="735" spans="2:52" s="3" customFormat="1" x14ac:dyDescent="0.3">
      <c r="B735" s="40"/>
      <c r="C735" s="78">
        <v>729</v>
      </c>
      <c r="D735" s="136">
        <f>ETo!$I734*((1-Constantes!$D$19)*ETo!$K734+ETo!$L734)</f>
        <v>4.1583515713354355</v>
      </c>
      <c r="E735" s="79">
        <f>MIN(D735*Constantes!$D$17,0.8*(H734+Observaciones!$F734-F735-G735-Constantes!$D$14))</f>
        <v>2.0834946713995071</v>
      </c>
      <c r="F735" s="79">
        <f>IF(Observaciones!$F734&gt;0.05*Constantes!$D$18,((Observaciones!$F734-0.05*Constantes!$D$18)^2)/(Observaciones!$F734+0.95*Constantes!$D$18),0)</f>
        <v>8.1656109527397467E-3</v>
      </c>
      <c r="G735" s="79">
        <f>MAX(0,H734+Observaciones!$F734-F735-Constantes!$D$13)</f>
        <v>0.89570279994628521</v>
      </c>
      <c r="H735" s="79">
        <f>H734+Observaciones!$F734-F735-E735-G735-I734</f>
        <v>40.299085145058982</v>
      </c>
      <c r="I735" s="79">
        <f>MAX(0,(H735-Constantes!$D$14)*(1-EXP(-Constantes!$D$22)))</f>
        <v>1.117257247947272</v>
      </c>
      <c r="J735" s="79">
        <f t="shared" si="99"/>
        <v>56.118209316018394</v>
      </c>
      <c r="K735" s="79">
        <f>MAX(0,(J735-Constantes!$D$13)*(1-EXP(-Constantes!$D$23)))</f>
        <v>0.12433022181403658</v>
      </c>
      <c r="L735" s="79">
        <f t="shared" si="100"/>
        <v>1.2497530807140482</v>
      </c>
      <c r="M735" s="79">
        <f>0.0526*F735*Observaciones!$F734^1.218</f>
        <v>2.3952186574606733E-3</v>
      </c>
      <c r="N735" s="79">
        <f>M735*Constantes!$D$29</f>
        <v>3.5547444500061145E-5</v>
      </c>
      <c r="O735" s="79">
        <f t="shared" si="101"/>
        <v>2.8443574213676723</v>
      </c>
      <c r="P735" s="16"/>
      <c r="Q735" s="78">
        <v>729</v>
      </c>
      <c r="R735" s="136">
        <f>ETo!$I734*((1-Constantes!$E$19)*ETo!$K734+ETo!$L734)</f>
        <v>4.5445235682843483</v>
      </c>
      <c r="S735" s="79">
        <f>MIN(R735*Constantes!$E$17,0.8*(V734+Observaciones!$F734-T735-U735-Constantes!$D$14))</f>
        <v>2.6191524476546841</v>
      </c>
      <c r="T735" s="79">
        <f>IF(Observaciones!$F734&gt;0.05*Constantes!$E$18,((Observaciones!$F734-0.05*Constantes!$E$18)^2)/(Observaciones!$F734+0.95*Constantes!$E$18),0)</f>
        <v>0</v>
      </c>
      <c r="U735" s="79">
        <f>MAX(0,V734+Observaciones!$F734-T735-Constantes!$D$13)</f>
        <v>0.38649203597631754</v>
      </c>
      <c r="V735" s="79">
        <f>V734+Observaciones!$F734-T735-S735-U735-W734</f>
        <v>39.781051107461224</v>
      </c>
      <c r="W735" s="79">
        <f>MAX(0,(V735-Constantes!$D$14)*(1-EXP(-Constantes!$D$22)))</f>
        <v>1.0996111068848078</v>
      </c>
      <c r="X735" s="79">
        <f t="shared" si="102"/>
        <v>57.252262103602973</v>
      </c>
      <c r="Y735" s="79">
        <f>MAX(0,(X735-Constantes!$D$13)*(1-EXP(-Constantes!$D$23)))</f>
        <v>0.13550431404043722</v>
      </c>
      <c r="Z735" s="79">
        <f t="shared" si="103"/>
        <v>1.2351154209252451</v>
      </c>
      <c r="AA735" s="79">
        <f>0.0526*T735*Observaciones!$F734^1.218</f>
        <v>0</v>
      </c>
      <c r="AB735" s="79">
        <f>AA735*Constantes!$E$29</f>
        <v>0</v>
      </c>
      <c r="AC735" s="79">
        <f t="shared" si="104"/>
        <v>0</v>
      </c>
      <c r="AD735" s="16"/>
      <c r="AE735" s="78">
        <v>729</v>
      </c>
      <c r="AF735" s="136">
        <f>ETo!$I734*((1-Constantes!$F$19)*ETo!$K734+ETo!$L734)</f>
        <v>4.4893561401487903</v>
      </c>
      <c r="AG735" s="79">
        <f>MIN(AF735*Constantes!$F$17,0.8*(AJ734+Observaciones!$F734-AH735-AI735-Constantes!$D$14))</f>
        <v>2.4124363448834476</v>
      </c>
      <c r="AH735" s="79">
        <f>IF(Observaciones!$F734&gt;0.05*Constantes!$F$18,((Observaciones!$F734-0.05*Constantes!$F$18)^2)/(Observaciones!$F734+0.95*Constantes!$F$18),0)</f>
        <v>0</v>
      </c>
      <c r="AI735" s="79">
        <f>MAX(0,AJ734+Observaciones!$F734-AH735-Constantes!$D$13)</f>
        <v>0.58613985925301648</v>
      </c>
      <c r="AJ735" s="79">
        <f>AJ734+Observaciones!$F734-AH735-AG735-AI735-AK734</f>
        <v>39.980966472449495</v>
      </c>
      <c r="AK735" s="79">
        <f>MAX(0,(AJ735-Constantes!$D$14)*(1-EXP(-Constantes!$D$22)))</f>
        <v>1.1064209581206377</v>
      </c>
      <c r="AL735" s="79">
        <f t="shared" si="105"/>
        <v>58.325634380627378</v>
      </c>
      <c r="AM735" s="79">
        <f>MAX(0,(AL735-Constantes!$D$13)*(1-EXP(-Constantes!$D$23)))</f>
        <v>0.14608050674331685</v>
      </c>
      <c r="AN735" s="79">
        <f t="shared" si="106"/>
        <v>1.2525014648639545</v>
      </c>
      <c r="AO735" s="79">
        <f>0.0526*AH735*Observaciones!$F734^1.218</f>
        <v>0</v>
      </c>
      <c r="AP735" s="79">
        <f>AO735*Constantes!$F$29</f>
        <v>0</v>
      </c>
      <c r="AQ735" s="79">
        <f t="shared" si="107"/>
        <v>0</v>
      </c>
      <c r="AR735" s="16"/>
      <c r="AS735" s="78">
        <v>729</v>
      </c>
      <c r="AT735" s="79">
        <f>0.0526*Observaciones!$F734^2.218</f>
        <v>1.2026529983397987</v>
      </c>
      <c r="AU735" s="79">
        <f>IF(Observaciones!$F734&gt;0.05*$AY$7,((Observaciones!$F734-0.05*$AY$7)^2)/(Observaciones!$F734+0.95*$AY$7),0)</f>
        <v>0.15155665486705905</v>
      </c>
      <c r="AV735" s="79">
        <f>0.0526*AU735*Observaciones!$F734^1.218</f>
        <v>4.4456113510785045E-2</v>
      </c>
      <c r="AW735" s="30"/>
      <c r="AX735" s="30"/>
      <c r="AY735" s="110"/>
      <c r="AZ735" s="41"/>
    </row>
    <row r="736" spans="2:52" s="3" customFormat="1" x14ac:dyDescent="0.3">
      <c r="B736" s="40"/>
      <c r="C736" s="78">
        <v>730</v>
      </c>
      <c r="D736" s="136">
        <f>ETo!$I735*((1-Constantes!$D$19)*ETo!$K735+ETo!$L735)</f>
        <v>3.9882162164841248</v>
      </c>
      <c r="E736" s="79">
        <f>MIN(D736*Constantes!$D$17,0.8*(H735+Observaciones!$F735-F736-G736-Constantes!$D$14))</f>
        <v>1.9982502905027926</v>
      </c>
      <c r="F736" s="79">
        <f>IF(Observaciones!$F735&gt;0.05*Constantes!$D$18,((Observaciones!$F735-0.05*Constantes!$D$18)^2)/(Observaciones!$F735+0.95*Constantes!$D$18),0)</f>
        <v>0</v>
      </c>
      <c r="G736" s="79">
        <f>MAX(0,H735+Observaciones!$F735-F736-Constantes!$D$13)</f>
        <v>0</v>
      </c>
      <c r="H736" s="79">
        <f>H735+Observaciones!$F735-F736-E736-G736-I735</f>
        <v>39.683577606608914</v>
      </c>
      <c r="I736" s="79">
        <f>MAX(0,(H736-Constantes!$D$14)*(1-EXP(-Constantes!$D$22)))</f>
        <v>1.0962908016132309</v>
      </c>
      <c r="J736" s="79">
        <f t="shared" si="99"/>
        <v>55.99387909420436</v>
      </c>
      <c r="K736" s="79">
        <f>MAX(0,(J736-Constantes!$D$13)*(1-EXP(-Constantes!$D$23)))</f>
        <v>0.12310516652535121</v>
      </c>
      <c r="L736" s="79">
        <f t="shared" si="100"/>
        <v>1.2193959681385822</v>
      </c>
      <c r="M736" s="79">
        <f>0.0526*F736*Observaciones!$F735^1.218</f>
        <v>0</v>
      </c>
      <c r="N736" s="79">
        <f>M736*Constantes!$D$29</f>
        <v>0</v>
      </c>
      <c r="O736" s="79">
        <f t="shared" si="101"/>
        <v>0</v>
      </c>
      <c r="P736" s="16"/>
      <c r="Q736" s="78">
        <v>730</v>
      </c>
      <c r="R736" s="136">
        <f>ETo!$I735*((1-Constantes!$E$19)*ETo!$K735+ETo!$L735)</f>
        <v>4.3602246899315809</v>
      </c>
      <c r="S736" s="79">
        <f>MIN(R736*Constantes!$E$17,0.8*(V735+Observaciones!$F735-T736-U736-Constantes!$D$14))</f>
        <v>2.5129351839339251</v>
      </c>
      <c r="T736" s="79">
        <f>IF(Observaciones!$F735&gt;0.05*Constantes!$E$18,((Observaciones!$F735-0.05*Constantes!$E$18)^2)/(Observaciones!$F735+0.95*Constantes!$E$18),0)</f>
        <v>0</v>
      </c>
      <c r="U736" s="79">
        <f>MAX(0,V735+Observaciones!$F735-T736-Constantes!$D$13)</f>
        <v>0</v>
      </c>
      <c r="V736" s="79">
        <f>V735+Observaciones!$F735-T736-S736-U736-W735</f>
        <v>38.668504816642489</v>
      </c>
      <c r="W736" s="79">
        <f>MAX(0,(V736-Constantes!$D$14)*(1-EXP(-Constantes!$D$22)))</f>
        <v>1.0617136959784754</v>
      </c>
      <c r="X736" s="79">
        <f t="shared" si="102"/>
        <v>57.116757789562534</v>
      </c>
      <c r="Y736" s="79">
        <f>MAX(0,(X736-Constantes!$D$13)*(1-EXP(-Constantes!$D$23)))</f>
        <v>0.13416915775958366</v>
      </c>
      <c r="Z736" s="79">
        <f t="shared" si="103"/>
        <v>1.195882853738059</v>
      </c>
      <c r="AA736" s="79">
        <f>0.0526*T736*Observaciones!$F735^1.218</f>
        <v>0</v>
      </c>
      <c r="AB736" s="79">
        <f>AA736*Constantes!$E$29</f>
        <v>0</v>
      </c>
      <c r="AC736" s="79">
        <f t="shared" si="104"/>
        <v>0</v>
      </c>
      <c r="AD736" s="16"/>
      <c r="AE736" s="78">
        <v>730</v>
      </c>
      <c r="AF736" s="136">
        <f>ETo!$I735*((1-Constantes!$F$19)*ETo!$K735+ETo!$L735)</f>
        <v>4.3070806222962297</v>
      </c>
      <c r="AG736" s="79">
        <f>MIN(AF736*Constantes!$F$17,0.8*(AJ735+Observaciones!$F735-AH736-AI736-Constantes!$D$14))</f>
        <v>2.3144873138147304</v>
      </c>
      <c r="AH736" s="79">
        <f>IF(Observaciones!$F735&gt;0.05*Constantes!$F$18,((Observaciones!$F735-0.05*Constantes!$F$18)^2)/(Observaciones!$F735+0.95*Constantes!$F$18),0)</f>
        <v>0</v>
      </c>
      <c r="AI736" s="79">
        <f>MAX(0,AJ735+Observaciones!$F735-AH736-Constantes!$D$13)</f>
        <v>0</v>
      </c>
      <c r="AJ736" s="79">
        <f>AJ735+Observaciones!$F735-AH736-AG736-AI736-AK735</f>
        <v>39.060058200514128</v>
      </c>
      <c r="AK736" s="79">
        <f>MAX(0,(AJ736-Constantes!$D$14)*(1-EXP(-Constantes!$D$22)))</f>
        <v>1.0750514416550425</v>
      </c>
      <c r="AL736" s="79">
        <f t="shared" si="105"/>
        <v>58.179553873884061</v>
      </c>
      <c r="AM736" s="79">
        <f>MAX(0,(AL736-Constantes!$D$13)*(1-EXP(-Constantes!$D$23)))</f>
        <v>0.14464114071670903</v>
      </c>
      <c r="AN736" s="79">
        <f t="shared" si="106"/>
        <v>1.2196925823717515</v>
      </c>
      <c r="AO736" s="79">
        <f>0.0526*AH736*Observaciones!$F735^1.218</f>
        <v>0</v>
      </c>
      <c r="AP736" s="79">
        <f>AO736*Constantes!$F$29</f>
        <v>0</v>
      </c>
      <c r="AQ736" s="79">
        <f t="shared" si="107"/>
        <v>0</v>
      </c>
      <c r="AR736" s="16"/>
      <c r="AS736" s="78">
        <v>730</v>
      </c>
      <c r="AT736" s="79">
        <f>0.0526*Observaciones!$F735^2.218</f>
        <v>0.40143633905347276</v>
      </c>
      <c r="AU736" s="79">
        <f>IF(Observaciones!$F735&gt;0.05*$AY$7,((Observaciones!$F735-0.05*$AY$7)^2)/(Observaciones!$F735+0.95*$AY$7),0)</f>
        <v>1.6667444764761515E-2</v>
      </c>
      <c r="AV736" s="79">
        <f>0.0526*AU736*Observaciones!$F735^1.218</f>
        <v>2.6763672030967324E-3</v>
      </c>
      <c r="AW736" s="30"/>
      <c r="AX736" s="30"/>
      <c r="AY736" s="110"/>
      <c r="AZ736" s="41"/>
    </row>
    <row r="737" spans="2:52" s="3" customFormat="1" ht="14.5" thickBot="1" x14ac:dyDescent="0.35">
      <c r="B737" s="42"/>
      <c r="C737" s="43"/>
      <c r="D737" s="108"/>
      <c r="E737" s="43"/>
      <c r="F737" s="43"/>
      <c r="G737" s="43"/>
      <c r="H737" s="80"/>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108"/>
      <c r="AU737" s="108"/>
      <c r="AV737" s="108"/>
      <c r="AW737" s="43"/>
      <c r="AX737" s="43"/>
      <c r="AY737" s="108"/>
      <c r="AZ737" s="44"/>
    </row>
    <row r="738" spans="2:52" s="3" customFormat="1" x14ac:dyDescent="0.3">
      <c r="D738" s="104"/>
      <c r="H738" s="69"/>
      <c r="AT738" s="104"/>
      <c r="AU738" s="104"/>
      <c r="AV738" s="104"/>
      <c r="AY738" s="104"/>
    </row>
    <row r="739" spans="2:52" s="3" customFormat="1" x14ac:dyDescent="0.3">
      <c r="D739" s="104"/>
      <c r="H739" s="69"/>
      <c r="AT739" s="104"/>
      <c r="AU739" s="104"/>
      <c r="AV739" s="104"/>
      <c r="AY739" s="104"/>
    </row>
    <row r="740" spans="2:52" s="3" customFormat="1" x14ac:dyDescent="0.3">
      <c r="D740" s="104"/>
      <c r="H740" s="69"/>
      <c r="AT740" s="104"/>
      <c r="AU740" s="104"/>
      <c r="AV740" s="104"/>
      <c r="AY740" s="104"/>
    </row>
    <row r="741" spans="2:52" s="3" customFormat="1" x14ac:dyDescent="0.3">
      <c r="D741" s="104"/>
      <c r="H741" s="69"/>
      <c r="AT741" s="104"/>
      <c r="AU741" s="104"/>
      <c r="AV741" s="104"/>
      <c r="AY741" s="104"/>
    </row>
    <row r="742" spans="2:52" s="3" customFormat="1" x14ac:dyDescent="0.3">
      <c r="D742" s="104"/>
      <c r="H742" s="69"/>
      <c r="AT742" s="104"/>
      <c r="AU742" s="104"/>
      <c r="AV742" s="104"/>
      <c r="AY742" s="104"/>
    </row>
    <row r="743" spans="2:52" s="3" customFormat="1" x14ac:dyDescent="0.3">
      <c r="D743" s="104"/>
      <c r="H743" s="69"/>
      <c r="AT743" s="104"/>
      <c r="AU743" s="104"/>
      <c r="AV743" s="104"/>
      <c r="AY743" s="104"/>
    </row>
    <row r="744" spans="2:52" s="3" customFormat="1" x14ac:dyDescent="0.3">
      <c r="D744" s="104"/>
      <c r="H744" s="69"/>
      <c r="AT744" s="104"/>
      <c r="AU744" s="104"/>
      <c r="AV744" s="104"/>
      <c r="AY744" s="104"/>
    </row>
    <row r="745" spans="2:52" s="3" customFormat="1" x14ac:dyDescent="0.3">
      <c r="D745" s="104"/>
      <c r="H745" s="69"/>
      <c r="AT745" s="104"/>
      <c r="AU745" s="104"/>
      <c r="AV745" s="104"/>
      <c r="AY745" s="104"/>
    </row>
    <row r="746" spans="2:52" s="3" customFormat="1" x14ac:dyDescent="0.3">
      <c r="D746" s="104"/>
      <c r="H746" s="69"/>
      <c r="AT746" s="104"/>
      <c r="AU746" s="104"/>
      <c r="AV746" s="104"/>
      <c r="AY746" s="104"/>
    </row>
    <row r="747" spans="2:52" s="3" customFormat="1" x14ac:dyDescent="0.3">
      <c r="D747" s="104"/>
      <c r="H747" s="69"/>
      <c r="AT747" s="104"/>
      <c r="AU747" s="104"/>
      <c r="AV747" s="104"/>
      <c r="AY747" s="104"/>
    </row>
    <row r="748" spans="2:52" s="3" customFormat="1" x14ac:dyDescent="0.3">
      <c r="D748" s="104"/>
      <c r="H748" s="69"/>
      <c r="AT748" s="104"/>
      <c r="AU748" s="104"/>
      <c r="AV748" s="104"/>
      <c r="AY748" s="104"/>
    </row>
    <row r="749" spans="2:52" s="3" customFormat="1" x14ac:dyDescent="0.3">
      <c r="D749" s="104"/>
      <c r="H749" s="69"/>
      <c r="AT749" s="104"/>
      <c r="AU749" s="104"/>
      <c r="AV749" s="104"/>
      <c r="AY749" s="104"/>
    </row>
    <row r="750" spans="2:52" s="3" customFormat="1" x14ac:dyDescent="0.3">
      <c r="D750" s="104"/>
      <c r="H750" s="69"/>
      <c r="AT750" s="104"/>
      <c r="AU750" s="104"/>
      <c r="AV750" s="104"/>
      <c r="AY750" s="104"/>
    </row>
    <row r="751" spans="2:52" s="3" customFormat="1" x14ac:dyDescent="0.3">
      <c r="D751" s="104"/>
      <c r="H751" s="69"/>
      <c r="AT751" s="104"/>
      <c r="AU751" s="104"/>
      <c r="AV751" s="104"/>
      <c r="AY751" s="104"/>
    </row>
    <row r="752" spans="2:52" s="3" customFormat="1" x14ac:dyDescent="0.3">
      <c r="D752" s="104"/>
      <c r="H752" s="69"/>
      <c r="AT752" s="104"/>
      <c r="AU752" s="104"/>
      <c r="AV752" s="104"/>
      <c r="AY752" s="104"/>
    </row>
    <row r="753" spans="4:51" s="3" customFormat="1" x14ac:dyDescent="0.3">
      <c r="D753" s="104"/>
      <c r="H753" s="69"/>
      <c r="AT753" s="104"/>
      <c r="AU753" s="104"/>
      <c r="AV753" s="104"/>
      <c r="AY753" s="104"/>
    </row>
    <row r="754" spans="4:51" s="3" customFormat="1" x14ac:dyDescent="0.3">
      <c r="D754" s="104"/>
      <c r="H754" s="69"/>
      <c r="AT754" s="104"/>
      <c r="AU754" s="104"/>
      <c r="AV754" s="104"/>
      <c r="AY754" s="104"/>
    </row>
    <row r="755" spans="4:51" s="3" customFormat="1" x14ac:dyDescent="0.3">
      <c r="D755" s="104"/>
      <c r="H755" s="69"/>
      <c r="AT755" s="104"/>
      <c r="AU755" s="104"/>
      <c r="AV755" s="104"/>
      <c r="AY755" s="104"/>
    </row>
    <row r="756" spans="4:51" s="3" customFormat="1" x14ac:dyDescent="0.3">
      <c r="D756" s="104"/>
      <c r="H756" s="69"/>
      <c r="AT756" s="104"/>
      <c r="AU756" s="104"/>
      <c r="AV756" s="104"/>
      <c r="AY756" s="104"/>
    </row>
    <row r="757" spans="4:51" s="3" customFormat="1" x14ac:dyDescent="0.3">
      <c r="D757" s="104"/>
      <c r="H757" s="69"/>
      <c r="AT757" s="104"/>
      <c r="AU757" s="104"/>
      <c r="AV757" s="104"/>
      <c r="AY757" s="104"/>
    </row>
    <row r="758" spans="4:51" s="3" customFormat="1" x14ac:dyDescent="0.3">
      <c r="D758" s="104"/>
      <c r="H758" s="69"/>
      <c r="AT758" s="104"/>
      <c r="AU758" s="104"/>
      <c r="AV758" s="104"/>
      <c r="AY758" s="104"/>
    </row>
    <row r="759" spans="4:51" s="3" customFormat="1" x14ac:dyDescent="0.3">
      <c r="D759" s="104"/>
      <c r="H759" s="69"/>
      <c r="AT759" s="104"/>
      <c r="AU759" s="104"/>
      <c r="AV759" s="104"/>
      <c r="AY759" s="104"/>
    </row>
    <row r="760" spans="4:51" s="3" customFormat="1" x14ac:dyDescent="0.3">
      <c r="D760" s="104"/>
      <c r="H760" s="69"/>
      <c r="AT760" s="104"/>
      <c r="AU760" s="104"/>
      <c r="AV760" s="104"/>
      <c r="AY760" s="104"/>
    </row>
    <row r="761" spans="4:51" s="3" customFormat="1" x14ac:dyDescent="0.3">
      <c r="D761" s="104"/>
      <c r="H761" s="69"/>
      <c r="AT761" s="104"/>
      <c r="AU761" s="104"/>
      <c r="AV761" s="104"/>
      <c r="AY761" s="104"/>
    </row>
    <row r="762" spans="4:51" s="3" customFormat="1" x14ac:dyDescent="0.3">
      <c r="D762" s="104"/>
      <c r="H762" s="69"/>
      <c r="AT762" s="104"/>
      <c r="AU762" s="104"/>
      <c r="AV762" s="104"/>
      <c r="AY762" s="104"/>
    </row>
    <row r="763" spans="4:51" s="3" customFormat="1" x14ac:dyDescent="0.3">
      <c r="D763" s="104"/>
      <c r="H763" s="69"/>
      <c r="AT763" s="104"/>
      <c r="AU763" s="104"/>
      <c r="AV763" s="104"/>
      <c r="AY763" s="104"/>
    </row>
    <row r="764" spans="4:51" s="3" customFormat="1" x14ac:dyDescent="0.3">
      <c r="D764" s="104"/>
      <c r="H764" s="69"/>
      <c r="AT764" s="104"/>
      <c r="AU764" s="104"/>
      <c r="AV764" s="104"/>
      <c r="AY764" s="104"/>
    </row>
    <row r="765" spans="4:51" s="3" customFormat="1" x14ac:dyDescent="0.3">
      <c r="D765" s="104"/>
      <c r="H765" s="69"/>
      <c r="AT765" s="104"/>
      <c r="AU765" s="104"/>
      <c r="AV765" s="104"/>
      <c r="AY765" s="104"/>
    </row>
    <row r="766" spans="4:51" s="3" customFormat="1" x14ac:dyDescent="0.3">
      <c r="D766" s="104"/>
      <c r="H766" s="69"/>
      <c r="AT766" s="104"/>
      <c r="AU766" s="104"/>
      <c r="AV766" s="104"/>
      <c r="AY766" s="104"/>
    </row>
    <row r="767" spans="4:51" s="3" customFormat="1" x14ac:dyDescent="0.3">
      <c r="D767" s="104"/>
      <c r="H767" s="69"/>
      <c r="AT767" s="104"/>
      <c r="AU767" s="104"/>
      <c r="AV767" s="104"/>
      <c r="AY767" s="104"/>
    </row>
    <row r="768" spans="4:51" s="3" customFormat="1" x14ac:dyDescent="0.3">
      <c r="D768" s="104"/>
      <c r="H768" s="69"/>
      <c r="AT768" s="104"/>
      <c r="AU768" s="104"/>
      <c r="AV768" s="104"/>
      <c r="AY768" s="104"/>
    </row>
    <row r="769" spans="4:51" s="3" customFormat="1" x14ac:dyDescent="0.3">
      <c r="D769" s="104"/>
      <c r="H769" s="69"/>
      <c r="AT769" s="104"/>
      <c r="AU769" s="104"/>
      <c r="AV769" s="104"/>
      <c r="AY769" s="104"/>
    </row>
    <row r="770" spans="4:51" s="3" customFormat="1" x14ac:dyDescent="0.3">
      <c r="D770" s="104"/>
      <c r="H770" s="69"/>
      <c r="AT770" s="104"/>
      <c r="AU770" s="104"/>
      <c r="AV770" s="104"/>
      <c r="AY770" s="104"/>
    </row>
    <row r="771" spans="4:51" s="3" customFormat="1" x14ac:dyDescent="0.3">
      <c r="D771" s="104"/>
      <c r="H771" s="69"/>
      <c r="AT771" s="104"/>
      <c r="AU771" s="104"/>
      <c r="AV771" s="104"/>
      <c r="AY771" s="104"/>
    </row>
    <row r="772" spans="4:51" s="3" customFormat="1" x14ac:dyDescent="0.3">
      <c r="D772" s="104"/>
      <c r="H772" s="69"/>
      <c r="AT772" s="104"/>
      <c r="AU772" s="104"/>
      <c r="AV772" s="104"/>
      <c r="AY772" s="104"/>
    </row>
    <row r="773" spans="4:51" s="3" customFormat="1" x14ac:dyDescent="0.3">
      <c r="D773" s="104"/>
      <c r="H773" s="69"/>
      <c r="AT773" s="104"/>
      <c r="AU773" s="104"/>
      <c r="AV773" s="104"/>
      <c r="AY773" s="104"/>
    </row>
    <row r="774" spans="4:51" s="3" customFormat="1" x14ac:dyDescent="0.3">
      <c r="D774" s="104"/>
      <c r="H774" s="69"/>
      <c r="AT774" s="104"/>
      <c r="AU774" s="104"/>
      <c r="AV774" s="104"/>
      <c r="AY774" s="104"/>
    </row>
    <row r="775" spans="4:51" s="3" customFormat="1" x14ac:dyDescent="0.3">
      <c r="D775" s="104"/>
      <c r="H775" s="69"/>
      <c r="AT775" s="104"/>
      <c r="AU775" s="104"/>
      <c r="AV775" s="104"/>
      <c r="AY775" s="104"/>
    </row>
    <row r="776" spans="4:51" s="3" customFormat="1" x14ac:dyDescent="0.3">
      <c r="D776" s="104"/>
      <c r="H776" s="69"/>
      <c r="AT776" s="104"/>
      <c r="AU776" s="104"/>
      <c r="AV776" s="104"/>
      <c r="AY776" s="104"/>
    </row>
    <row r="777" spans="4:51" s="3" customFormat="1" x14ac:dyDescent="0.3">
      <c r="D777" s="104"/>
      <c r="H777" s="69"/>
      <c r="AT777" s="104"/>
      <c r="AU777" s="104"/>
      <c r="AV777" s="104"/>
      <c r="AY777" s="104"/>
    </row>
    <row r="778" spans="4:51" s="3" customFormat="1" x14ac:dyDescent="0.3">
      <c r="D778" s="104"/>
      <c r="H778" s="69"/>
      <c r="AT778" s="104"/>
      <c r="AU778" s="104"/>
      <c r="AV778" s="104"/>
      <c r="AY778" s="104"/>
    </row>
    <row r="779" spans="4:51" s="3" customFormat="1" x14ac:dyDescent="0.3">
      <c r="D779" s="104"/>
      <c r="H779" s="69"/>
      <c r="AT779" s="104"/>
      <c r="AU779" s="104"/>
      <c r="AV779" s="104"/>
      <c r="AY779" s="104"/>
    </row>
    <row r="780" spans="4:51" s="3" customFormat="1" x14ac:dyDescent="0.3">
      <c r="D780" s="104"/>
      <c r="H780" s="69"/>
      <c r="AT780" s="104"/>
      <c r="AU780" s="104"/>
      <c r="AV780" s="104"/>
      <c r="AY780" s="104"/>
    </row>
    <row r="781" spans="4:51" s="3" customFormat="1" x14ac:dyDescent="0.3">
      <c r="D781" s="104"/>
      <c r="H781" s="69"/>
      <c r="AT781" s="104"/>
      <c r="AU781" s="104"/>
      <c r="AV781" s="104"/>
      <c r="AY781" s="104"/>
    </row>
    <row r="782" spans="4:51" s="3" customFormat="1" x14ac:dyDescent="0.3">
      <c r="D782" s="104"/>
      <c r="H782" s="69"/>
      <c r="AT782" s="104"/>
      <c r="AU782" s="104"/>
      <c r="AV782" s="104"/>
      <c r="AY782" s="104"/>
    </row>
    <row r="783" spans="4:51" s="3" customFormat="1" x14ac:dyDescent="0.3">
      <c r="D783" s="104"/>
      <c r="H783" s="69"/>
      <c r="AT783" s="104"/>
      <c r="AU783" s="104"/>
      <c r="AV783" s="104"/>
      <c r="AY783" s="104"/>
    </row>
    <row r="784" spans="4:51" s="3" customFormat="1" x14ac:dyDescent="0.3">
      <c r="D784" s="104"/>
      <c r="H784" s="69"/>
      <c r="AT784" s="104"/>
      <c r="AU784" s="104"/>
      <c r="AV784" s="104"/>
      <c r="AY784" s="104"/>
    </row>
    <row r="785" spans="4:51" s="3" customFormat="1" x14ac:dyDescent="0.3">
      <c r="D785" s="104"/>
      <c r="H785" s="69"/>
      <c r="AT785" s="104"/>
      <c r="AU785" s="104"/>
      <c r="AV785" s="104"/>
      <c r="AY785" s="104"/>
    </row>
    <row r="786" spans="4:51" s="3" customFormat="1" x14ac:dyDescent="0.3">
      <c r="D786" s="104"/>
      <c r="H786" s="69"/>
      <c r="AT786" s="104"/>
      <c r="AU786" s="104"/>
      <c r="AV786" s="104"/>
      <c r="AY786" s="104"/>
    </row>
    <row r="787" spans="4:51" s="3" customFormat="1" x14ac:dyDescent="0.3">
      <c r="D787" s="104"/>
      <c r="H787" s="69"/>
      <c r="AT787" s="104"/>
      <c r="AU787" s="104"/>
      <c r="AV787" s="104"/>
      <c r="AY787" s="104"/>
    </row>
    <row r="788" spans="4:51" s="3" customFormat="1" x14ac:dyDescent="0.3">
      <c r="D788" s="104"/>
      <c r="H788" s="69"/>
      <c r="AT788" s="104"/>
      <c r="AU788" s="104"/>
      <c r="AV788" s="104"/>
      <c r="AY788" s="104"/>
    </row>
    <row r="789" spans="4:51" s="3" customFormat="1" x14ac:dyDescent="0.3">
      <c r="D789" s="104"/>
      <c r="H789" s="69"/>
      <c r="AT789" s="104"/>
      <c r="AU789" s="104"/>
      <c r="AV789" s="104"/>
      <c r="AY789" s="104"/>
    </row>
    <row r="790" spans="4:51" s="3" customFormat="1" x14ac:dyDescent="0.3">
      <c r="D790" s="104"/>
      <c r="H790" s="69"/>
      <c r="AT790" s="104"/>
      <c r="AU790" s="104"/>
      <c r="AV790" s="104"/>
      <c r="AY790" s="104"/>
    </row>
    <row r="791" spans="4:51" s="3" customFormat="1" x14ac:dyDescent="0.3">
      <c r="D791" s="104"/>
      <c r="H791" s="69"/>
      <c r="AT791" s="104"/>
      <c r="AU791" s="104"/>
      <c r="AV791" s="104"/>
      <c r="AY791" s="104"/>
    </row>
    <row r="792" spans="4:51" s="3" customFormat="1" x14ac:dyDescent="0.3">
      <c r="D792" s="104"/>
      <c r="H792" s="69"/>
      <c r="AT792" s="104"/>
      <c r="AU792" s="104"/>
      <c r="AV792" s="104"/>
      <c r="AY792" s="104"/>
    </row>
    <row r="793" spans="4:51" s="3" customFormat="1" x14ac:dyDescent="0.3">
      <c r="D793" s="104"/>
      <c r="H793" s="69"/>
      <c r="AT793" s="104"/>
      <c r="AU793" s="104"/>
      <c r="AV793" s="104"/>
      <c r="AY793" s="104"/>
    </row>
    <row r="794" spans="4:51" s="3" customFormat="1" x14ac:dyDescent="0.3">
      <c r="D794" s="104"/>
      <c r="H794" s="69"/>
      <c r="AT794" s="104"/>
      <c r="AU794" s="104"/>
      <c r="AV794" s="104"/>
      <c r="AY794" s="104"/>
    </row>
    <row r="795" spans="4:51" s="3" customFormat="1" x14ac:dyDescent="0.3">
      <c r="D795" s="104"/>
      <c r="H795" s="69"/>
      <c r="AT795" s="104"/>
      <c r="AU795" s="104"/>
      <c r="AV795" s="104"/>
      <c r="AY795" s="104"/>
    </row>
    <row r="796" spans="4:51" s="3" customFormat="1" x14ac:dyDescent="0.3">
      <c r="D796" s="104"/>
      <c r="H796" s="69"/>
      <c r="AT796" s="104"/>
      <c r="AU796" s="104"/>
      <c r="AV796" s="104"/>
      <c r="AY796" s="104"/>
    </row>
    <row r="797" spans="4:51" s="3" customFormat="1" x14ac:dyDescent="0.3">
      <c r="D797" s="104"/>
      <c r="H797" s="69"/>
      <c r="AT797" s="104"/>
      <c r="AU797" s="104"/>
      <c r="AV797" s="104"/>
      <c r="AY797" s="104"/>
    </row>
    <row r="798" spans="4:51" s="3" customFormat="1" x14ac:dyDescent="0.3">
      <c r="D798" s="104"/>
      <c r="H798" s="69"/>
      <c r="AT798" s="104"/>
      <c r="AU798" s="104"/>
      <c r="AV798" s="104"/>
      <c r="AY798" s="104"/>
    </row>
    <row r="799" spans="4:51" s="3" customFormat="1" x14ac:dyDescent="0.3">
      <c r="D799" s="104"/>
      <c r="H799" s="69"/>
      <c r="AT799" s="104"/>
      <c r="AU799" s="104"/>
      <c r="AV799" s="104"/>
      <c r="AY799" s="104"/>
    </row>
    <row r="800" spans="4:51" s="3" customFormat="1" x14ac:dyDescent="0.3">
      <c r="D800" s="104"/>
      <c r="H800" s="69"/>
      <c r="AT800" s="104"/>
      <c r="AU800" s="104"/>
      <c r="AV800" s="104"/>
      <c r="AY800" s="104"/>
    </row>
    <row r="801" spans="4:51" s="3" customFormat="1" x14ac:dyDescent="0.3">
      <c r="D801" s="104"/>
      <c r="H801" s="69"/>
      <c r="AT801" s="104"/>
      <c r="AU801" s="104"/>
      <c r="AV801" s="104"/>
      <c r="AY801" s="104"/>
    </row>
    <row r="802" spans="4:51" s="3" customFormat="1" x14ac:dyDescent="0.3">
      <c r="D802" s="104"/>
      <c r="H802" s="69"/>
      <c r="AT802" s="104"/>
      <c r="AU802" s="104"/>
      <c r="AV802" s="104"/>
      <c r="AY802" s="104"/>
    </row>
    <row r="803" spans="4:51" s="3" customFormat="1" x14ac:dyDescent="0.3">
      <c r="D803" s="104"/>
      <c r="H803" s="69"/>
      <c r="AT803" s="104"/>
      <c r="AU803" s="104"/>
      <c r="AV803" s="104"/>
      <c r="AY803" s="104"/>
    </row>
    <row r="804" spans="4:51" s="3" customFormat="1" x14ac:dyDescent="0.3">
      <c r="D804" s="104"/>
      <c r="H804" s="69"/>
      <c r="AT804" s="104"/>
      <c r="AU804" s="104"/>
      <c r="AV804" s="104"/>
      <c r="AY804" s="104"/>
    </row>
    <row r="805" spans="4:51" s="3" customFormat="1" x14ac:dyDescent="0.3">
      <c r="D805" s="104"/>
      <c r="H805" s="69"/>
      <c r="AT805" s="104"/>
      <c r="AU805" s="104"/>
      <c r="AV805" s="104"/>
      <c r="AY805" s="104"/>
    </row>
    <row r="806" spans="4:51" s="3" customFormat="1" x14ac:dyDescent="0.3">
      <c r="D806" s="104"/>
      <c r="H806" s="69"/>
      <c r="AT806" s="104"/>
      <c r="AU806" s="104"/>
      <c r="AV806" s="104"/>
      <c r="AY806" s="104"/>
    </row>
    <row r="807" spans="4:51" s="3" customFormat="1" x14ac:dyDescent="0.3">
      <c r="D807" s="104"/>
      <c r="H807" s="69"/>
      <c r="AT807" s="104"/>
      <c r="AU807" s="104"/>
      <c r="AV807" s="104"/>
      <c r="AY807" s="104"/>
    </row>
    <row r="808" spans="4:51" s="3" customFormat="1" x14ac:dyDescent="0.3">
      <c r="D808" s="104"/>
      <c r="H808" s="69"/>
      <c r="AT808" s="104"/>
      <c r="AU808" s="104"/>
      <c r="AV808" s="104"/>
      <c r="AY808" s="104"/>
    </row>
    <row r="809" spans="4:51" s="3" customFormat="1" x14ac:dyDescent="0.3">
      <c r="D809" s="104"/>
      <c r="H809" s="69"/>
      <c r="AT809" s="104"/>
      <c r="AU809" s="104"/>
      <c r="AV809" s="104"/>
      <c r="AY809" s="104"/>
    </row>
    <row r="810" spans="4:51" s="3" customFormat="1" x14ac:dyDescent="0.3">
      <c r="D810" s="104"/>
      <c r="H810" s="69"/>
      <c r="AT810" s="104"/>
      <c r="AU810" s="104"/>
      <c r="AV810" s="104"/>
      <c r="AY810" s="104"/>
    </row>
    <row r="811" spans="4:51" s="3" customFormat="1" x14ac:dyDescent="0.3">
      <c r="D811" s="104"/>
      <c r="H811" s="69"/>
      <c r="AT811" s="104"/>
      <c r="AU811" s="104"/>
      <c r="AV811" s="104"/>
      <c r="AY811" s="104"/>
    </row>
    <row r="812" spans="4:51" s="3" customFormat="1" x14ac:dyDescent="0.3">
      <c r="D812" s="104"/>
      <c r="H812" s="69"/>
      <c r="AT812" s="104"/>
      <c r="AU812" s="104"/>
      <c r="AV812" s="104"/>
      <c r="AY812" s="104"/>
    </row>
    <row r="813" spans="4:51" s="3" customFormat="1" x14ac:dyDescent="0.3">
      <c r="D813" s="104"/>
      <c r="H813" s="69"/>
      <c r="AT813" s="104"/>
      <c r="AU813" s="104"/>
      <c r="AV813" s="104"/>
      <c r="AY813" s="104"/>
    </row>
    <row r="814" spans="4:51" s="3" customFormat="1" x14ac:dyDescent="0.3">
      <c r="D814" s="104"/>
      <c r="H814" s="69"/>
      <c r="AT814" s="104"/>
      <c r="AU814" s="104"/>
      <c r="AV814" s="104"/>
      <c r="AY814" s="104"/>
    </row>
    <row r="815" spans="4:51" s="3" customFormat="1" x14ac:dyDescent="0.3">
      <c r="D815" s="104"/>
      <c r="H815" s="69"/>
      <c r="AT815" s="104"/>
      <c r="AU815" s="104"/>
      <c r="AV815" s="104"/>
      <c r="AY815" s="104"/>
    </row>
    <row r="816" spans="4:51" s="3" customFormat="1" x14ac:dyDescent="0.3">
      <c r="D816" s="104"/>
      <c r="H816" s="69"/>
      <c r="AT816" s="104"/>
      <c r="AU816" s="104"/>
      <c r="AV816" s="104"/>
      <c r="AY816" s="104"/>
    </row>
    <row r="817" spans="4:51" s="3" customFormat="1" x14ac:dyDescent="0.3">
      <c r="D817" s="104"/>
      <c r="H817" s="69"/>
      <c r="AT817" s="104"/>
      <c r="AU817" s="104"/>
      <c r="AV817" s="104"/>
      <c r="AY817" s="104"/>
    </row>
    <row r="818" spans="4:51" s="3" customFormat="1" x14ac:dyDescent="0.3">
      <c r="D818" s="104"/>
      <c r="H818" s="69"/>
      <c r="AT818" s="104"/>
      <c r="AU818" s="104"/>
      <c r="AV818" s="104"/>
      <c r="AY818" s="104"/>
    </row>
    <row r="819" spans="4:51" s="3" customFormat="1" x14ac:dyDescent="0.3">
      <c r="D819" s="104"/>
      <c r="H819" s="69"/>
      <c r="AT819" s="104"/>
      <c r="AU819" s="104"/>
      <c r="AV819" s="104"/>
      <c r="AY819" s="104"/>
    </row>
    <row r="820" spans="4:51" s="3" customFormat="1" x14ac:dyDescent="0.3">
      <c r="D820" s="104"/>
      <c r="H820" s="69"/>
      <c r="AT820" s="104"/>
      <c r="AU820" s="104"/>
      <c r="AV820" s="104"/>
      <c r="AY820" s="104"/>
    </row>
    <row r="821" spans="4:51" s="3" customFormat="1" x14ac:dyDescent="0.3">
      <c r="D821" s="104"/>
      <c r="H821" s="69"/>
      <c r="AT821" s="104"/>
      <c r="AU821" s="104"/>
      <c r="AV821" s="104"/>
      <c r="AY821" s="104"/>
    </row>
    <row r="822" spans="4:51" s="3" customFormat="1" x14ac:dyDescent="0.3">
      <c r="D822" s="104"/>
      <c r="H822" s="69"/>
      <c r="AT822" s="104"/>
      <c r="AU822" s="104"/>
      <c r="AV822" s="104"/>
      <c r="AY822" s="104"/>
    </row>
    <row r="823" spans="4:51" s="3" customFormat="1" x14ac:dyDescent="0.3">
      <c r="D823" s="104"/>
      <c r="H823" s="69"/>
      <c r="AT823" s="104"/>
      <c r="AU823" s="104"/>
      <c r="AV823" s="104"/>
      <c r="AY823" s="104"/>
    </row>
    <row r="824" spans="4:51" s="3" customFormat="1" x14ac:dyDescent="0.3">
      <c r="D824" s="104"/>
      <c r="H824" s="69"/>
      <c r="AT824" s="104"/>
      <c r="AU824" s="104"/>
      <c r="AV824" s="104"/>
      <c r="AY824" s="104"/>
    </row>
    <row r="825" spans="4:51" s="3" customFormat="1" x14ac:dyDescent="0.3">
      <c r="D825" s="104"/>
      <c r="H825" s="69"/>
      <c r="AT825" s="104"/>
      <c r="AU825" s="104"/>
      <c r="AV825" s="104"/>
      <c r="AY825" s="104"/>
    </row>
    <row r="826" spans="4:51" s="3" customFormat="1" x14ac:dyDescent="0.3">
      <c r="D826" s="104"/>
      <c r="H826" s="69"/>
      <c r="AT826" s="104"/>
      <c r="AU826" s="104"/>
      <c r="AV826" s="104"/>
      <c r="AY826" s="104"/>
    </row>
    <row r="827" spans="4:51" s="3" customFormat="1" x14ac:dyDescent="0.3">
      <c r="D827" s="104"/>
      <c r="H827" s="69"/>
      <c r="AT827" s="104"/>
      <c r="AU827" s="104"/>
      <c r="AV827" s="104"/>
      <c r="AY827" s="104"/>
    </row>
    <row r="828" spans="4:51" s="3" customFormat="1" x14ac:dyDescent="0.3">
      <c r="D828" s="104"/>
      <c r="H828" s="69"/>
      <c r="AT828" s="104"/>
      <c r="AU828" s="104"/>
      <c r="AV828" s="104"/>
      <c r="AY828" s="104"/>
    </row>
    <row r="829" spans="4:51" s="3" customFormat="1" x14ac:dyDescent="0.3">
      <c r="D829" s="104"/>
      <c r="H829" s="69"/>
      <c r="AT829" s="104"/>
      <c r="AU829" s="104"/>
      <c r="AV829" s="104"/>
      <c r="AY829" s="104"/>
    </row>
    <row r="830" spans="4:51" s="3" customFormat="1" x14ac:dyDescent="0.3">
      <c r="D830" s="104"/>
      <c r="H830" s="69"/>
      <c r="AT830" s="104"/>
      <c r="AU830" s="104"/>
      <c r="AV830" s="104"/>
      <c r="AY830" s="104"/>
    </row>
    <row r="831" spans="4:51" s="3" customFormat="1" x14ac:dyDescent="0.3">
      <c r="D831" s="104"/>
      <c r="H831" s="69"/>
      <c r="AT831" s="104"/>
      <c r="AU831" s="104"/>
      <c r="AV831" s="104"/>
      <c r="AY831" s="104"/>
    </row>
    <row r="832" spans="4:51" s="3" customFormat="1" x14ac:dyDescent="0.3">
      <c r="D832" s="104"/>
      <c r="H832" s="69"/>
      <c r="AT832" s="104"/>
      <c r="AU832" s="104"/>
      <c r="AV832" s="104"/>
      <c r="AY832" s="104"/>
    </row>
    <row r="833" spans="4:51" s="3" customFormat="1" x14ac:dyDescent="0.3">
      <c r="D833" s="104"/>
      <c r="H833" s="69"/>
      <c r="AT833" s="104"/>
      <c r="AU833" s="104"/>
      <c r="AV833" s="104"/>
      <c r="AY833" s="104"/>
    </row>
    <row r="834" spans="4:51" s="3" customFormat="1" x14ac:dyDescent="0.3">
      <c r="D834" s="104"/>
      <c r="H834" s="69"/>
      <c r="AT834" s="104"/>
      <c r="AU834" s="104"/>
      <c r="AV834" s="104"/>
      <c r="AY834" s="104"/>
    </row>
    <row r="835" spans="4:51" s="3" customFormat="1" x14ac:dyDescent="0.3">
      <c r="D835" s="104"/>
      <c r="H835" s="69"/>
      <c r="AT835" s="104"/>
      <c r="AU835" s="104"/>
      <c r="AV835" s="104"/>
      <c r="AY835" s="104"/>
    </row>
    <row r="836" spans="4:51" s="3" customFormat="1" x14ac:dyDescent="0.3">
      <c r="D836" s="104"/>
      <c r="H836" s="69"/>
      <c r="AT836" s="104"/>
      <c r="AU836" s="104"/>
      <c r="AV836" s="104"/>
      <c r="AY836" s="104"/>
    </row>
    <row r="837" spans="4:51" s="3" customFormat="1" x14ac:dyDescent="0.3">
      <c r="D837" s="104"/>
      <c r="H837" s="69"/>
      <c r="AT837" s="104"/>
      <c r="AU837" s="104"/>
      <c r="AV837" s="104"/>
      <c r="AY837" s="104"/>
    </row>
    <row r="838" spans="4:51" s="3" customFormat="1" x14ac:dyDescent="0.3">
      <c r="D838" s="104"/>
      <c r="H838" s="69"/>
      <c r="AT838" s="104"/>
      <c r="AU838" s="104"/>
      <c r="AV838" s="104"/>
      <c r="AY838" s="104"/>
    </row>
    <row r="839" spans="4:51" s="3" customFormat="1" x14ac:dyDescent="0.3">
      <c r="D839" s="104"/>
      <c r="H839" s="69"/>
      <c r="AT839" s="104"/>
      <c r="AU839" s="104"/>
      <c r="AV839" s="104"/>
      <c r="AY839" s="104"/>
    </row>
    <row r="840" spans="4:51" s="3" customFormat="1" x14ac:dyDescent="0.3">
      <c r="D840" s="104"/>
      <c r="H840" s="69"/>
      <c r="AT840" s="104"/>
      <c r="AU840" s="104"/>
      <c r="AV840" s="104"/>
      <c r="AY840" s="104"/>
    </row>
    <row r="841" spans="4:51" s="3" customFormat="1" x14ac:dyDescent="0.3">
      <c r="D841" s="104"/>
      <c r="H841" s="69"/>
      <c r="AT841" s="104"/>
      <c r="AU841" s="104"/>
      <c r="AV841" s="104"/>
      <c r="AY841" s="104"/>
    </row>
    <row r="842" spans="4:51" s="3" customFormat="1" x14ac:dyDescent="0.3">
      <c r="D842" s="104"/>
      <c r="H842" s="69"/>
      <c r="AT842" s="104"/>
      <c r="AU842" s="104"/>
      <c r="AV842" s="104"/>
      <c r="AY842" s="104"/>
    </row>
    <row r="843" spans="4:51" s="3" customFormat="1" x14ac:dyDescent="0.3">
      <c r="D843" s="104"/>
      <c r="H843" s="69"/>
      <c r="AT843" s="104"/>
      <c r="AU843" s="104"/>
      <c r="AV843" s="104"/>
      <c r="AY843" s="104"/>
    </row>
    <row r="844" spans="4:51" s="3" customFormat="1" x14ac:dyDescent="0.3">
      <c r="D844" s="104"/>
      <c r="H844" s="69"/>
      <c r="AT844" s="104"/>
      <c r="AU844" s="104"/>
      <c r="AV844" s="104"/>
      <c r="AY844" s="104"/>
    </row>
    <row r="845" spans="4:51" s="3" customFormat="1" x14ac:dyDescent="0.3">
      <c r="D845" s="104"/>
      <c r="H845" s="69"/>
      <c r="AT845" s="104"/>
      <c r="AU845" s="104"/>
      <c r="AV845" s="104"/>
      <c r="AY845" s="104"/>
    </row>
    <row r="846" spans="4:51" s="3" customFormat="1" x14ac:dyDescent="0.3">
      <c r="D846" s="104"/>
      <c r="H846" s="69"/>
      <c r="AT846" s="104"/>
      <c r="AU846" s="104"/>
      <c r="AV846" s="104"/>
      <c r="AY846" s="104"/>
    </row>
    <row r="847" spans="4:51" s="3" customFormat="1" x14ac:dyDescent="0.3">
      <c r="D847" s="104"/>
      <c r="H847" s="69"/>
      <c r="AT847" s="104"/>
      <c r="AU847" s="104"/>
      <c r="AV847" s="104"/>
      <c r="AY847" s="104"/>
    </row>
    <row r="848" spans="4:51" s="3" customFormat="1" x14ac:dyDescent="0.3">
      <c r="D848" s="104"/>
      <c r="H848" s="69"/>
      <c r="AT848" s="104"/>
      <c r="AU848" s="104"/>
      <c r="AV848" s="104"/>
      <c r="AY848" s="104"/>
    </row>
    <row r="849" spans="4:51" s="3" customFormat="1" x14ac:dyDescent="0.3">
      <c r="D849" s="104"/>
      <c r="H849" s="69"/>
      <c r="AT849" s="104"/>
      <c r="AU849" s="104"/>
      <c r="AV849" s="104"/>
      <c r="AY849" s="104"/>
    </row>
    <row r="850" spans="4:51" s="3" customFormat="1" x14ac:dyDescent="0.3">
      <c r="D850" s="104"/>
      <c r="H850" s="69"/>
      <c r="AT850" s="104"/>
      <c r="AU850" s="104"/>
      <c r="AV850" s="104"/>
      <c r="AY850" s="104"/>
    </row>
    <row r="851" spans="4:51" s="3" customFormat="1" x14ac:dyDescent="0.3">
      <c r="D851" s="104"/>
      <c r="H851" s="69"/>
      <c r="AT851" s="104"/>
      <c r="AU851" s="104"/>
      <c r="AV851" s="104"/>
      <c r="AY851" s="104"/>
    </row>
    <row r="852" spans="4:51" s="3" customFormat="1" x14ac:dyDescent="0.3">
      <c r="D852" s="104"/>
      <c r="H852" s="69"/>
      <c r="AT852" s="104"/>
      <c r="AU852" s="104"/>
      <c r="AV852" s="104"/>
      <c r="AY852" s="104"/>
    </row>
    <row r="853" spans="4:51" s="3" customFormat="1" x14ac:dyDescent="0.3">
      <c r="D853" s="104"/>
      <c r="H853" s="69"/>
      <c r="AT853" s="104"/>
      <c r="AU853" s="104"/>
      <c r="AV853" s="104"/>
      <c r="AY853" s="104"/>
    </row>
    <row r="854" spans="4:51" s="3" customFormat="1" x14ac:dyDescent="0.3">
      <c r="D854" s="104"/>
      <c r="H854" s="69"/>
      <c r="AT854" s="104"/>
      <c r="AU854" s="104"/>
      <c r="AV854" s="104"/>
      <c r="AY854" s="104"/>
    </row>
    <row r="855" spans="4:51" s="3" customFormat="1" x14ac:dyDescent="0.3">
      <c r="D855" s="104"/>
      <c r="H855" s="69"/>
      <c r="AT855" s="104"/>
      <c r="AU855" s="104"/>
      <c r="AV855" s="104"/>
      <c r="AY855" s="104"/>
    </row>
    <row r="856" spans="4:51" s="3" customFormat="1" x14ac:dyDescent="0.3">
      <c r="D856" s="104"/>
      <c r="H856" s="69"/>
      <c r="AT856" s="104"/>
      <c r="AU856" s="104"/>
      <c r="AV856" s="104"/>
      <c r="AY856" s="104"/>
    </row>
    <row r="857" spans="4:51" s="3" customFormat="1" x14ac:dyDescent="0.3">
      <c r="D857" s="104"/>
      <c r="H857" s="69"/>
      <c r="AT857" s="104"/>
      <c r="AU857" s="104"/>
      <c r="AV857" s="104"/>
      <c r="AY857" s="104"/>
    </row>
    <row r="858" spans="4:51" s="3" customFormat="1" x14ac:dyDescent="0.3">
      <c r="D858" s="104"/>
      <c r="H858" s="69"/>
      <c r="AT858" s="104"/>
      <c r="AU858" s="104"/>
      <c r="AV858" s="104"/>
      <c r="AY858" s="104"/>
    </row>
    <row r="859" spans="4:51" s="3" customFormat="1" x14ac:dyDescent="0.3">
      <c r="D859" s="104"/>
      <c r="H859" s="69"/>
      <c r="AT859" s="104"/>
      <c r="AU859" s="104"/>
      <c r="AV859" s="104"/>
      <c r="AY859" s="104"/>
    </row>
    <row r="860" spans="4:51" s="3" customFormat="1" x14ac:dyDescent="0.3">
      <c r="D860" s="104"/>
      <c r="H860" s="69"/>
      <c r="AT860" s="104"/>
      <c r="AU860" s="104"/>
      <c r="AV860" s="104"/>
      <c r="AY860" s="104"/>
    </row>
    <row r="861" spans="4:51" s="3" customFormat="1" x14ac:dyDescent="0.3">
      <c r="D861" s="104"/>
      <c r="H861" s="69"/>
      <c r="AT861" s="104"/>
      <c r="AU861" s="104"/>
      <c r="AV861" s="104"/>
      <c r="AY861" s="104"/>
    </row>
    <row r="862" spans="4:51" s="3" customFormat="1" x14ac:dyDescent="0.3">
      <c r="D862" s="104"/>
      <c r="H862" s="69"/>
      <c r="AT862" s="104"/>
      <c r="AU862" s="104"/>
      <c r="AV862" s="104"/>
      <c r="AY862" s="104"/>
    </row>
    <row r="863" spans="4:51" s="3" customFormat="1" x14ac:dyDescent="0.3">
      <c r="D863" s="104"/>
      <c r="H863" s="69"/>
      <c r="AT863" s="104"/>
      <c r="AU863" s="104"/>
      <c r="AV863" s="104"/>
      <c r="AY863" s="104"/>
    </row>
    <row r="864" spans="4:51" s="3" customFormat="1" x14ac:dyDescent="0.3">
      <c r="D864" s="104"/>
      <c r="H864" s="69"/>
      <c r="AT864" s="104"/>
      <c r="AU864" s="104"/>
      <c r="AV864" s="104"/>
      <c r="AY864" s="104"/>
    </row>
    <row r="865" spans="4:51" s="3" customFormat="1" x14ac:dyDescent="0.3">
      <c r="D865" s="104"/>
      <c r="H865" s="69"/>
      <c r="AT865" s="104"/>
      <c r="AU865" s="104"/>
      <c r="AV865" s="104"/>
      <c r="AY865" s="104"/>
    </row>
    <row r="866" spans="4:51" s="3" customFormat="1" x14ac:dyDescent="0.3">
      <c r="D866" s="104"/>
      <c r="H866" s="69"/>
      <c r="AT866" s="104"/>
      <c r="AU866" s="104"/>
      <c r="AV866" s="104"/>
      <c r="AY866" s="104"/>
    </row>
    <row r="867" spans="4:51" s="3" customFormat="1" x14ac:dyDescent="0.3">
      <c r="D867" s="104"/>
      <c r="H867" s="69"/>
      <c r="AT867" s="104"/>
      <c r="AU867" s="104"/>
      <c r="AV867" s="104"/>
      <c r="AY867" s="104"/>
    </row>
    <row r="868" spans="4:51" s="3" customFormat="1" x14ac:dyDescent="0.3">
      <c r="D868" s="104"/>
      <c r="H868" s="69"/>
      <c r="AT868" s="104"/>
      <c r="AU868" s="104"/>
      <c r="AV868" s="104"/>
      <c r="AY868" s="104"/>
    </row>
    <row r="869" spans="4:51" s="3" customFormat="1" x14ac:dyDescent="0.3">
      <c r="D869" s="104"/>
      <c r="H869" s="69"/>
      <c r="AT869" s="104"/>
      <c r="AU869" s="104"/>
      <c r="AV869" s="104"/>
      <c r="AY869" s="104"/>
    </row>
    <row r="870" spans="4:51" s="3" customFormat="1" x14ac:dyDescent="0.3">
      <c r="D870" s="104"/>
      <c r="H870" s="69"/>
      <c r="AT870" s="104"/>
      <c r="AU870" s="104"/>
      <c r="AV870" s="104"/>
      <c r="AY870" s="104"/>
    </row>
    <row r="871" spans="4:51" s="3" customFormat="1" x14ac:dyDescent="0.3">
      <c r="D871" s="104"/>
      <c r="H871" s="69"/>
      <c r="AT871" s="104"/>
      <c r="AU871" s="104"/>
      <c r="AV871" s="104"/>
      <c r="AY871" s="104"/>
    </row>
    <row r="872" spans="4:51" s="3" customFormat="1" x14ac:dyDescent="0.3">
      <c r="D872" s="104"/>
      <c r="H872" s="69"/>
      <c r="AT872" s="104"/>
      <c r="AU872" s="104"/>
      <c r="AV872" s="104"/>
      <c r="AY872" s="104"/>
    </row>
    <row r="873" spans="4:51" s="3" customFormat="1" x14ac:dyDescent="0.3">
      <c r="D873" s="104"/>
      <c r="H873" s="69"/>
      <c r="AT873" s="104"/>
      <c r="AU873" s="104"/>
      <c r="AV873" s="104"/>
      <c r="AY873" s="104"/>
    </row>
    <row r="874" spans="4:51" s="3" customFormat="1" x14ac:dyDescent="0.3">
      <c r="D874" s="104"/>
      <c r="H874" s="69"/>
      <c r="AT874" s="104"/>
      <c r="AU874" s="104"/>
      <c r="AV874" s="104"/>
      <c r="AY874" s="104"/>
    </row>
    <row r="875" spans="4:51" s="3" customFormat="1" x14ac:dyDescent="0.3">
      <c r="D875" s="104"/>
      <c r="H875" s="69"/>
      <c r="AT875" s="104"/>
      <c r="AU875" s="104"/>
      <c r="AV875" s="104"/>
      <c r="AY875" s="104"/>
    </row>
    <row r="876" spans="4:51" s="3" customFormat="1" x14ac:dyDescent="0.3">
      <c r="D876" s="104"/>
      <c r="H876" s="69"/>
      <c r="AT876" s="104"/>
      <c r="AU876" s="104"/>
      <c r="AV876" s="104"/>
      <c r="AY876" s="104"/>
    </row>
    <row r="877" spans="4:51" s="3" customFormat="1" x14ac:dyDescent="0.3">
      <c r="D877" s="104"/>
      <c r="H877" s="69"/>
      <c r="AT877" s="104"/>
      <c r="AU877" s="104"/>
      <c r="AV877" s="104"/>
      <c r="AY877" s="104"/>
    </row>
    <row r="878" spans="4:51" s="3" customFormat="1" x14ac:dyDescent="0.3">
      <c r="D878" s="104"/>
      <c r="H878" s="69"/>
      <c r="AT878" s="104"/>
      <c r="AU878" s="104"/>
      <c r="AV878" s="104"/>
      <c r="AY878" s="104"/>
    </row>
    <row r="879" spans="4:51" s="3" customFormat="1" x14ac:dyDescent="0.3">
      <c r="D879" s="104"/>
      <c r="H879" s="69"/>
      <c r="AT879" s="104"/>
      <c r="AU879" s="104"/>
      <c r="AV879" s="104"/>
      <c r="AY879" s="104"/>
    </row>
    <row r="880" spans="4:51" s="3" customFormat="1" x14ac:dyDescent="0.3">
      <c r="D880" s="104"/>
      <c r="H880" s="69"/>
      <c r="AT880" s="104"/>
      <c r="AU880" s="104"/>
      <c r="AV880" s="104"/>
      <c r="AY880" s="104"/>
    </row>
    <row r="881" spans="4:51" s="3" customFormat="1" x14ac:dyDescent="0.3">
      <c r="D881" s="104"/>
      <c r="H881" s="69"/>
      <c r="AT881" s="104"/>
      <c r="AU881" s="104"/>
      <c r="AV881" s="104"/>
      <c r="AY881" s="104"/>
    </row>
    <row r="882" spans="4:51" s="3" customFormat="1" x14ac:dyDescent="0.3">
      <c r="D882" s="104"/>
      <c r="H882" s="69"/>
      <c r="AT882" s="104"/>
      <c r="AU882" s="104"/>
      <c r="AV882" s="104"/>
      <c r="AY882" s="104"/>
    </row>
    <row r="883" spans="4:51" s="3" customFormat="1" x14ac:dyDescent="0.3">
      <c r="D883" s="104"/>
      <c r="H883" s="69"/>
      <c r="AT883" s="104"/>
      <c r="AU883" s="104"/>
      <c r="AV883" s="104"/>
      <c r="AY883" s="104"/>
    </row>
    <row r="884" spans="4:51" s="3" customFormat="1" x14ac:dyDescent="0.3">
      <c r="D884" s="104"/>
      <c r="H884" s="69"/>
      <c r="AT884" s="104"/>
      <c r="AU884" s="104"/>
      <c r="AV884" s="104"/>
      <c r="AY884" s="104"/>
    </row>
  </sheetData>
  <sheetProtection sheet="1" objects="1" scenarios="1"/>
  <mergeCells count="4">
    <mergeCell ref="AS3:AY3"/>
    <mergeCell ref="C3:O3"/>
    <mergeCell ref="Q3:AC3"/>
    <mergeCell ref="AE3:AQ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16782-A838-EA42-8716-B758CA15C5CC}">
  <dimension ref="A1:BY737"/>
  <sheetViews>
    <sheetView zoomScaleNormal="100" workbookViewId="0">
      <selection activeCell="C3" sqref="C3:P3"/>
    </sheetView>
  </sheetViews>
  <sheetFormatPr baseColWidth="10" defaultRowHeight="14.5" x14ac:dyDescent="0.35"/>
  <cols>
    <col min="1" max="1" width="10.81640625" style="123"/>
    <col min="2" max="2" width="2.453125" style="123" customWidth="1"/>
    <col min="3" max="3" width="10.81640625" style="123"/>
    <col min="4" max="5" width="33.36328125" style="123" customWidth="1"/>
    <col min="6" max="6" width="10.81640625" style="123"/>
    <col min="7" max="7" width="2.453125" style="123" customWidth="1"/>
    <col min="8" max="8" width="10.81640625" style="123"/>
    <col min="9" max="9" width="33.36328125" style="123" customWidth="1"/>
    <col min="10" max="10" width="33.1796875" style="123" customWidth="1"/>
    <col min="11" max="11" width="10.81640625" style="123"/>
    <col min="12" max="12" width="2.453125" style="123" customWidth="1"/>
    <col min="13" max="13" width="10.81640625" style="123"/>
    <col min="14" max="15" width="33.1796875" style="123" customWidth="1"/>
    <col min="16" max="16" width="10.81640625" style="123"/>
    <col min="17" max="19" width="2.453125" style="123" customWidth="1"/>
    <col min="20" max="21" width="10.6328125" style="123" customWidth="1"/>
    <col min="22" max="22" width="21.81640625" style="123" bestFit="1" customWidth="1"/>
    <col min="23" max="25" width="2.453125" style="123" customWidth="1"/>
    <col min="26" max="26" width="10.81640625" style="123"/>
    <col min="27" max="27" width="2.453125" style="123" customWidth="1"/>
    <col min="28" max="28" width="11.1796875" style="123" bestFit="1" customWidth="1"/>
    <col min="29" max="29" width="2.453125" style="123" customWidth="1"/>
    <col min="30" max="30" width="11" style="123" bestFit="1" customWidth="1"/>
    <col min="31" max="31" width="2.453125" style="123" customWidth="1"/>
    <col min="32" max="32" width="11" style="123" bestFit="1" customWidth="1"/>
    <col min="33" max="33" width="2.453125" style="123" customWidth="1"/>
    <col min="34" max="34" width="13.81640625" style="123" bestFit="1" customWidth="1"/>
    <col min="35" max="35" width="2.453125" style="123" customWidth="1"/>
    <col min="36" max="36" width="13.6328125" style="123" bestFit="1" customWidth="1"/>
    <col min="37" max="37" width="2.453125" style="123" customWidth="1"/>
    <col min="38" max="38" width="13.6328125" style="123" bestFit="1" customWidth="1"/>
    <col min="39" max="41" width="2.453125" style="123" customWidth="1"/>
    <col min="42" max="50" width="12.81640625" style="123" customWidth="1"/>
    <col min="51" max="53" width="2.453125" style="123" customWidth="1"/>
    <col min="54" max="54" width="11.81640625" style="123" customWidth="1"/>
    <col min="55" max="57" width="25.81640625" style="123" customWidth="1"/>
    <col min="58" max="58" width="2.453125" style="123" customWidth="1"/>
    <col min="59" max="77" width="10.81640625" style="123"/>
  </cols>
  <sheetData>
    <row r="1" spans="2:58" ht="15" thickBot="1" x14ac:dyDescent="0.4"/>
    <row r="2" spans="2:58" ht="15" thickBot="1" x14ac:dyDescent="0.4">
      <c r="B2" s="5"/>
      <c r="C2" s="125"/>
      <c r="D2" s="125"/>
      <c r="E2" s="125"/>
      <c r="F2" s="125"/>
      <c r="G2" s="125"/>
      <c r="H2" s="125"/>
      <c r="I2" s="125"/>
      <c r="J2" s="125"/>
      <c r="K2" s="125"/>
      <c r="L2" s="125"/>
      <c r="M2" s="125"/>
      <c r="N2" s="125"/>
      <c r="O2" s="125"/>
      <c r="P2" s="125"/>
      <c r="Q2" s="126"/>
      <c r="S2" s="138"/>
      <c r="T2" s="125"/>
      <c r="U2" s="125"/>
      <c r="V2" s="125"/>
      <c r="W2" s="126"/>
      <c r="Y2" s="138"/>
      <c r="Z2" s="125"/>
      <c r="AA2" s="125"/>
      <c r="AB2" s="125"/>
      <c r="AC2" s="125"/>
      <c r="AD2" s="125"/>
      <c r="AE2" s="125"/>
      <c r="AF2" s="125"/>
      <c r="AG2" s="125"/>
      <c r="AH2" s="125"/>
      <c r="AI2" s="125"/>
      <c r="AJ2" s="125"/>
      <c r="AK2" s="125"/>
      <c r="AL2" s="125"/>
      <c r="AM2" s="126"/>
      <c r="AO2" s="138"/>
      <c r="AP2" s="125"/>
      <c r="AQ2" s="125"/>
      <c r="AR2" s="125"/>
      <c r="AS2" s="125"/>
      <c r="AT2" s="125"/>
      <c r="AU2" s="125"/>
      <c r="AV2" s="125"/>
      <c r="AW2" s="125"/>
      <c r="AX2" s="125"/>
      <c r="AY2" s="126"/>
      <c r="BA2" s="138"/>
      <c r="BB2" s="125"/>
      <c r="BC2" s="125"/>
      <c r="BD2" s="125"/>
      <c r="BE2" s="125"/>
      <c r="BF2" s="126"/>
    </row>
    <row r="3" spans="2:58" ht="25.5" thickBot="1" x14ac:dyDescent="0.55000000000000004">
      <c r="B3" s="12"/>
      <c r="C3" s="173" t="s">
        <v>179</v>
      </c>
      <c r="D3" s="174"/>
      <c r="E3" s="174"/>
      <c r="F3" s="174"/>
      <c r="G3" s="174"/>
      <c r="H3" s="174"/>
      <c r="I3" s="174"/>
      <c r="J3" s="174"/>
      <c r="K3" s="174"/>
      <c r="L3" s="174"/>
      <c r="M3" s="174"/>
      <c r="N3" s="174"/>
      <c r="O3" s="174"/>
      <c r="P3" s="175"/>
      <c r="Q3" s="127"/>
      <c r="S3" s="139"/>
      <c r="T3" s="173" t="s">
        <v>180</v>
      </c>
      <c r="U3" s="174"/>
      <c r="V3" s="175"/>
      <c r="W3" s="127"/>
      <c r="Y3" s="139"/>
      <c r="Z3" s="173" t="s">
        <v>256</v>
      </c>
      <c r="AA3" s="174"/>
      <c r="AB3" s="174"/>
      <c r="AC3" s="174"/>
      <c r="AD3" s="174"/>
      <c r="AE3" s="174"/>
      <c r="AF3" s="174"/>
      <c r="AG3" s="174"/>
      <c r="AH3" s="174"/>
      <c r="AI3" s="174"/>
      <c r="AJ3" s="174"/>
      <c r="AK3" s="174"/>
      <c r="AL3" s="175"/>
      <c r="AM3" s="127"/>
      <c r="AO3" s="139"/>
      <c r="AP3" s="173" t="s">
        <v>296</v>
      </c>
      <c r="AQ3" s="174"/>
      <c r="AR3" s="174"/>
      <c r="AS3" s="174"/>
      <c r="AT3" s="174"/>
      <c r="AU3" s="174"/>
      <c r="AV3" s="174"/>
      <c r="AW3" s="174"/>
      <c r="AX3" s="175"/>
      <c r="AY3" s="127"/>
      <c r="BA3" s="139"/>
      <c r="BB3" s="173" t="s">
        <v>310</v>
      </c>
      <c r="BC3" s="174"/>
      <c r="BD3" s="174"/>
      <c r="BE3" s="175"/>
      <c r="BF3" s="127"/>
    </row>
    <row r="4" spans="2:58" x14ac:dyDescent="0.35">
      <c r="B4" s="12"/>
      <c r="C4" s="124"/>
      <c r="D4" s="124"/>
      <c r="E4" s="124"/>
      <c r="F4" s="124"/>
      <c r="G4" s="124"/>
      <c r="H4" s="124"/>
      <c r="I4" s="124"/>
      <c r="J4" s="124"/>
      <c r="K4" s="124"/>
      <c r="L4" s="124"/>
      <c r="M4" s="124"/>
      <c r="N4" s="124"/>
      <c r="O4" s="124"/>
      <c r="P4" s="124"/>
      <c r="Q4" s="127"/>
      <c r="S4" s="139"/>
      <c r="T4" s="124"/>
      <c r="U4" s="124"/>
      <c r="V4" s="124"/>
      <c r="W4" s="127"/>
      <c r="Y4" s="139"/>
      <c r="Z4" s="144"/>
      <c r="AA4" s="144"/>
      <c r="AB4" s="144"/>
      <c r="AC4" s="144"/>
      <c r="AD4" s="144"/>
      <c r="AE4" s="144"/>
      <c r="AF4" s="144"/>
      <c r="AG4" s="144"/>
      <c r="AH4" s="144"/>
      <c r="AI4" s="144"/>
      <c r="AJ4" s="144"/>
      <c r="AK4" s="144"/>
      <c r="AL4" s="144"/>
      <c r="AM4" s="127"/>
      <c r="AO4" s="139"/>
      <c r="AP4" s="124"/>
      <c r="AQ4" s="124"/>
      <c r="AR4" s="124"/>
      <c r="AS4" s="124"/>
      <c r="AT4" s="124"/>
      <c r="AU4" s="124"/>
      <c r="AV4" s="124"/>
      <c r="AW4" s="124"/>
      <c r="AX4" s="124"/>
      <c r="AY4" s="127"/>
      <c r="BA4" s="139"/>
      <c r="BB4" s="124"/>
      <c r="BC4" s="124"/>
      <c r="BD4" s="124"/>
      <c r="BE4" s="124"/>
      <c r="BF4" s="127"/>
    </row>
    <row r="5" spans="2:58" ht="28" x14ac:dyDescent="0.35">
      <c r="B5" s="12"/>
      <c r="C5" s="124"/>
      <c r="D5" s="124"/>
      <c r="E5" s="124"/>
      <c r="F5" s="124"/>
      <c r="G5" s="124"/>
      <c r="H5" s="124"/>
      <c r="I5" s="124"/>
      <c r="J5" s="124"/>
      <c r="K5" s="124"/>
      <c r="L5" s="124"/>
      <c r="M5" s="124"/>
      <c r="N5" s="124"/>
      <c r="O5" s="124"/>
      <c r="P5" s="124"/>
      <c r="Q5" s="127"/>
      <c r="S5" s="139"/>
      <c r="T5" s="66" t="s">
        <v>37</v>
      </c>
      <c r="U5" s="143" t="s">
        <v>255</v>
      </c>
      <c r="V5" s="16" t="s">
        <v>184</v>
      </c>
      <c r="W5" s="127"/>
      <c r="Y5" s="139"/>
      <c r="Z5" s="145" t="s">
        <v>255</v>
      </c>
      <c r="AA5" s="146"/>
      <c r="AB5" s="145" t="s">
        <v>257</v>
      </c>
      <c r="AC5" s="146"/>
      <c r="AD5" s="145" t="s">
        <v>258</v>
      </c>
      <c r="AE5" s="146"/>
      <c r="AF5" s="145" t="s">
        <v>259</v>
      </c>
      <c r="AG5" s="147"/>
      <c r="AH5" s="145" t="s">
        <v>260</v>
      </c>
      <c r="AI5" s="146"/>
      <c r="AJ5" s="145" t="s">
        <v>261</v>
      </c>
      <c r="AK5" s="146"/>
      <c r="AL5" s="145" t="s">
        <v>262</v>
      </c>
      <c r="AM5" s="127"/>
      <c r="AO5" s="139"/>
      <c r="AP5" s="157" t="s">
        <v>297</v>
      </c>
      <c r="AQ5" s="157" t="s">
        <v>298</v>
      </c>
      <c r="AR5" s="157" t="s">
        <v>301</v>
      </c>
      <c r="AS5" s="157" t="s">
        <v>257</v>
      </c>
      <c r="AT5" s="157" t="s">
        <v>304</v>
      </c>
      <c r="AU5" s="157" t="s">
        <v>258</v>
      </c>
      <c r="AV5" s="157" t="s">
        <v>302</v>
      </c>
      <c r="AW5" s="157" t="s">
        <v>259</v>
      </c>
      <c r="AX5" s="157" t="s">
        <v>303</v>
      </c>
      <c r="AY5" s="127"/>
      <c r="BA5" s="139"/>
      <c r="BB5" s="74" t="s">
        <v>37</v>
      </c>
      <c r="BC5" s="157" t="s">
        <v>311</v>
      </c>
      <c r="BD5" s="157" t="s">
        <v>312</v>
      </c>
      <c r="BE5" s="157" t="s">
        <v>313</v>
      </c>
      <c r="BF5" s="127"/>
    </row>
    <row r="6" spans="2:58" x14ac:dyDescent="0.35">
      <c r="B6" s="12"/>
      <c r="C6" s="124"/>
      <c r="D6" s="124"/>
      <c r="E6" s="124"/>
      <c r="F6" s="124"/>
      <c r="G6" s="124"/>
      <c r="H6" s="124"/>
      <c r="I6" s="124"/>
      <c r="J6" s="124"/>
      <c r="K6" s="124"/>
      <c r="L6" s="124"/>
      <c r="M6" s="124"/>
      <c r="N6" s="124"/>
      <c r="O6" s="124"/>
      <c r="P6" s="124"/>
      <c r="Q6" s="127"/>
      <c r="S6" s="139"/>
      <c r="T6" s="61">
        <f>MIN(Observaciones!C:C)</f>
        <v>1</v>
      </c>
      <c r="U6" s="79">
        <f>(T6-0.44)/(MAX(Cálculos!C:C)+0.12)*100</f>
        <v>7.669972059387499E-2</v>
      </c>
      <c r="V6" s="124">
        <f>Entradas!$D33</f>
        <v>3</v>
      </c>
      <c r="W6" s="127"/>
      <c r="Y6" s="139"/>
      <c r="Z6" s="78">
        <f>(Cálculos!C7-0.44)/(MAX(Cálculos!C:C)+0.12)*100</f>
        <v>7.669972059387499E-2</v>
      </c>
      <c r="AA6" s="144"/>
      <c r="AB6" s="148">
        <f>Cálculos!L438</f>
        <v>11.582599525577802</v>
      </c>
      <c r="AC6" s="144"/>
      <c r="AD6" s="148">
        <f>Cálculos!Z438</f>
        <v>4.2462469075580209</v>
      </c>
      <c r="AE6" s="144"/>
      <c r="AF6" s="148">
        <f>Cálculos!AN438</f>
        <v>6.3226319540219</v>
      </c>
      <c r="AG6" s="144"/>
      <c r="AH6" s="148">
        <f>Cálculos!N73</f>
        <v>0.54499406072350387</v>
      </c>
      <c r="AI6" s="144"/>
      <c r="AJ6" s="148">
        <f>Cálculos!AB73</f>
        <v>2.7568393886943342E-2</v>
      </c>
      <c r="AK6" s="144"/>
      <c r="AL6" s="148">
        <f>Cálculos!AP73</f>
        <v>0.13857956857668732</v>
      </c>
      <c r="AM6" s="127"/>
      <c r="AO6" s="139"/>
      <c r="AP6" s="78">
        <v>1</v>
      </c>
      <c r="AQ6" s="156">
        <f>SUM(Observaciones!$F371:$F401)</f>
        <v>154.79999999999998</v>
      </c>
      <c r="AR6" s="156">
        <f>ABS(AQ6-AQ$19)</f>
        <v>89.299999999999983</v>
      </c>
      <c r="AS6" s="156">
        <f>SUM(Cálculos!$L372:$L402)</f>
        <v>58.718538484023021</v>
      </c>
      <c r="AT6" s="156">
        <f>ABS(AS6-AS$19)</f>
        <v>27.73668738543487</v>
      </c>
      <c r="AU6" s="156">
        <f>SUM(Cálculos!$Z372:$Z402)</f>
        <v>44.214138202859274</v>
      </c>
      <c r="AV6" s="156">
        <f>ABS(AU6-AU$19)</f>
        <v>18.974563109446137</v>
      </c>
      <c r="AW6" s="156">
        <f>SUM(Cálculos!$AN372:$AN402)</f>
        <v>48.267650334288874</v>
      </c>
      <c r="AX6" s="156">
        <f>ABS(AW6-AW$19)</f>
        <v>20.978223942908077</v>
      </c>
      <c r="AY6" s="127"/>
      <c r="BA6" s="139"/>
      <c r="BB6" s="78">
        <v>1</v>
      </c>
      <c r="BC6" s="156"/>
      <c r="BD6" s="156"/>
      <c r="BE6" s="156"/>
      <c r="BF6" s="127"/>
    </row>
    <row r="7" spans="2:58" x14ac:dyDescent="0.35">
      <c r="B7" s="12"/>
      <c r="C7" s="124"/>
      <c r="D7" s="124"/>
      <c r="E7" s="124"/>
      <c r="F7" s="124"/>
      <c r="G7" s="124"/>
      <c r="H7" s="124"/>
      <c r="I7" s="124"/>
      <c r="J7" s="124"/>
      <c r="K7" s="124"/>
      <c r="L7" s="124"/>
      <c r="M7" s="124"/>
      <c r="N7" s="124"/>
      <c r="O7" s="124"/>
      <c r="P7" s="124"/>
      <c r="Q7" s="127"/>
      <c r="S7" s="139"/>
      <c r="T7" s="61">
        <f>MAX(Observaciones!C:C)</f>
        <v>730</v>
      </c>
      <c r="U7" s="79">
        <f>(T7-0.44)/(MAX(Cálculos!C:C)+0.12)*100</f>
        <v>99.923300279406106</v>
      </c>
      <c r="V7" s="124">
        <f>Entradas!$D33</f>
        <v>3</v>
      </c>
      <c r="W7" s="127"/>
      <c r="Y7" s="139"/>
      <c r="Z7" s="78">
        <f>(Cálculos!C8-0.44)/(MAX(Cálculos!C:C)+0.12)*100</f>
        <v>0.21366350736865175</v>
      </c>
      <c r="AA7" s="144"/>
      <c r="AB7" s="148">
        <f>Cálculos!L73</f>
        <v>11.539284282499393</v>
      </c>
      <c r="AC7" s="144"/>
      <c r="AD7" s="148">
        <f>Cálculos!Z73</f>
        <v>4.2022842768623825</v>
      </c>
      <c r="AE7" s="144"/>
      <c r="AF7" s="148">
        <f>Cálculos!AN73</f>
        <v>6.2715260756397289</v>
      </c>
      <c r="AG7" s="144"/>
      <c r="AH7" s="148">
        <f>Cálculos!N438</f>
        <v>0.54499406072350387</v>
      </c>
      <c r="AI7" s="144"/>
      <c r="AJ7" s="148">
        <f>Cálculos!AB438</f>
        <v>2.7568393886943342E-2</v>
      </c>
      <c r="AK7" s="144"/>
      <c r="AL7" s="148">
        <f>Cálculos!AP438</f>
        <v>0.13857956857668732</v>
      </c>
      <c r="AM7" s="127"/>
      <c r="AO7" s="139"/>
      <c r="AP7" s="78">
        <v>2</v>
      </c>
      <c r="AQ7" s="156">
        <f>SUM(Observaciones!$F402:$F429)</f>
        <v>162.19999999999999</v>
      </c>
      <c r="AR7" s="156">
        <f t="shared" ref="AR7:AT16" si="0">ABS(AQ7-AQ$19)</f>
        <v>96.699999999999989</v>
      </c>
      <c r="AS7" s="156">
        <f>SUM(Cálculos!$L403:$L430)</f>
        <v>64.199100380423502</v>
      </c>
      <c r="AT7" s="156">
        <f t="shared" si="0"/>
        <v>33.21724928183535</v>
      </c>
      <c r="AU7" s="156">
        <f>SUM(Cálculos!$Z403:$Z430)</f>
        <v>42.913172737442281</v>
      </c>
      <c r="AV7" s="156">
        <f t="shared" ref="AV7" si="1">ABS(AU7-AU$19)</f>
        <v>17.673597644029144</v>
      </c>
      <c r="AW7" s="156">
        <f>SUM(Cálculos!$AN403:$AN430)</f>
        <v>49.189486227149217</v>
      </c>
      <c r="AX7" s="156">
        <f t="shared" ref="AX7" si="2">ABS(AW7-AW$19)</f>
        <v>21.90005983576842</v>
      </c>
      <c r="AY7" s="127"/>
      <c r="BA7" s="139"/>
      <c r="BB7" s="78">
        <v>2</v>
      </c>
      <c r="BC7" s="156">
        <f>ABS(Cálculos!L8-Cálculos!L7)</f>
        <v>3.4271149903119182</v>
      </c>
      <c r="BD7" s="156">
        <f>ABS(Cálculos!Z8-Cálculos!Z7)</f>
        <v>0.45891789308146258</v>
      </c>
      <c r="BE7" s="156">
        <f>ABS(Cálculos!AN8-Cálculos!AN7)</f>
        <v>1.1627458686699512</v>
      </c>
      <c r="BF7" s="127"/>
    </row>
    <row r="8" spans="2:58" x14ac:dyDescent="0.35">
      <c r="B8" s="12"/>
      <c r="C8" s="124"/>
      <c r="D8" s="124"/>
      <c r="E8" s="124"/>
      <c r="F8" s="124"/>
      <c r="G8" s="124"/>
      <c r="H8" s="124"/>
      <c r="I8" s="124"/>
      <c r="J8" s="124"/>
      <c r="K8" s="124"/>
      <c r="L8" s="124"/>
      <c r="M8" s="124"/>
      <c r="N8" s="124"/>
      <c r="O8" s="124"/>
      <c r="P8" s="124"/>
      <c r="Q8" s="127"/>
      <c r="S8" s="139"/>
      <c r="T8" s="124"/>
      <c r="U8" s="144"/>
      <c r="V8" s="124"/>
      <c r="W8" s="127"/>
      <c r="Y8" s="139"/>
      <c r="Z8" s="78">
        <f>(Cálculos!C9-0.44)/(MAX(Cálculos!C:C)+0.12)*100</f>
        <v>0.35062729414342847</v>
      </c>
      <c r="AA8" s="144"/>
      <c r="AB8" s="148">
        <f>Cálculos!L425</f>
        <v>8.5097068990482523</v>
      </c>
      <c r="AC8" s="144"/>
      <c r="AD8" s="148">
        <f>Cálculos!Z425</f>
        <v>3.2515291254995207</v>
      </c>
      <c r="AE8" s="144"/>
      <c r="AF8" s="148">
        <f>Cálculos!AN425</f>
        <v>4.6804594634373684</v>
      </c>
      <c r="AG8" s="144"/>
      <c r="AH8" s="148">
        <f>Cálculos!N60</f>
        <v>0.28904810265998176</v>
      </c>
      <c r="AI8" s="144"/>
      <c r="AJ8" s="148">
        <f>Cálculos!AB60</f>
        <v>1.1748574703868787E-2</v>
      </c>
      <c r="AK8" s="144"/>
      <c r="AL8" s="148">
        <f>Cálculos!AP60</f>
        <v>6.6328902356223921E-2</v>
      </c>
      <c r="AM8" s="127"/>
      <c r="AO8" s="139"/>
      <c r="AP8" s="78">
        <v>3</v>
      </c>
      <c r="AQ8" s="156">
        <f>SUM(Observaciones!$F430:$F460)</f>
        <v>145.69999999999999</v>
      </c>
      <c r="AR8" s="156">
        <f t="shared" si="0"/>
        <v>80.199999999999989</v>
      </c>
      <c r="AS8" s="156">
        <f>SUM(Cálculos!$L431:$L461)</f>
        <v>76.683737839665852</v>
      </c>
      <c r="AT8" s="156">
        <f t="shared" si="0"/>
        <v>45.701886741077701</v>
      </c>
      <c r="AU8" s="156">
        <f>SUM(Cálculos!$Z431:$Z461)</f>
        <v>60.941430497650444</v>
      </c>
      <c r="AV8" s="156">
        <f t="shared" ref="AV8" si="3">ABS(AU8-AU$19)</f>
        <v>35.701855404237307</v>
      </c>
      <c r="AW8" s="156">
        <f>SUM(Cálculos!$AN431:$AN461)</f>
        <v>66.411410329274318</v>
      </c>
      <c r="AX8" s="156">
        <f t="shared" ref="AX8" si="4">ABS(AW8-AW$19)</f>
        <v>39.121983937893518</v>
      </c>
      <c r="AY8" s="127"/>
      <c r="BA8" s="139"/>
      <c r="BB8" s="78">
        <v>3</v>
      </c>
      <c r="BC8" s="156">
        <f>ABS(Cálculos!L9-Cálculos!L8)</f>
        <v>2.02482205906961</v>
      </c>
      <c r="BD8" s="156">
        <f>ABS(Cálculos!Z9-Cálculos!Z8)</f>
        <v>0.27778917526644475</v>
      </c>
      <c r="BE8" s="156">
        <f>ABS(Cálculos!AN9-Cálculos!AN8)</f>
        <v>0.63917573755464452</v>
      </c>
      <c r="BF8" s="127"/>
    </row>
    <row r="9" spans="2:58" x14ac:dyDescent="0.35">
      <c r="B9" s="12"/>
      <c r="C9" s="124"/>
      <c r="D9" s="124"/>
      <c r="E9" s="124"/>
      <c r="F9" s="124"/>
      <c r="G9" s="124"/>
      <c r="H9" s="124"/>
      <c r="I9" s="124"/>
      <c r="J9" s="124"/>
      <c r="K9" s="124"/>
      <c r="L9" s="124"/>
      <c r="M9" s="124"/>
      <c r="N9" s="124"/>
      <c r="O9" s="124"/>
      <c r="P9" s="124"/>
      <c r="Q9" s="127"/>
      <c r="S9" s="139"/>
      <c r="T9" s="66" t="s">
        <v>37</v>
      </c>
      <c r="U9" s="143" t="s">
        <v>255</v>
      </c>
      <c r="V9" s="16" t="s">
        <v>185</v>
      </c>
      <c r="W9" s="127"/>
      <c r="Y9" s="139"/>
      <c r="Z9" s="78">
        <f>(Cálculos!C10-0.44)/(MAX(Cálculos!C:C)+0.12)*100</f>
        <v>0.48759108091820519</v>
      </c>
      <c r="AA9" s="144"/>
      <c r="AB9" s="148">
        <f>Cálculos!L60</f>
        <v>8.4604410097596592</v>
      </c>
      <c r="AC9" s="144"/>
      <c r="AD9" s="148">
        <f>Cálculos!Z60</f>
        <v>3.2015269105109989</v>
      </c>
      <c r="AE9" s="144"/>
      <c r="AF9" s="148">
        <f>Cálculos!AN60</f>
        <v>4.6223326617058218</v>
      </c>
      <c r="AG9" s="144"/>
      <c r="AH9" s="148">
        <f>Cálculos!N425</f>
        <v>0.28904810265998176</v>
      </c>
      <c r="AI9" s="144"/>
      <c r="AJ9" s="148">
        <f>Cálculos!AB425</f>
        <v>1.1748574703868787E-2</v>
      </c>
      <c r="AK9" s="144"/>
      <c r="AL9" s="148">
        <f>Cálculos!AP425</f>
        <v>6.6328902356223921E-2</v>
      </c>
      <c r="AM9" s="127"/>
      <c r="AO9" s="139"/>
      <c r="AP9" s="78">
        <v>4</v>
      </c>
      <c r="AQ9" s="156">
        <f>SUM(Observaciones!$F461:$F490)</f>
        <v>20.3</v>
      </c>
      <c r="AR9" s="156">
        <f t="shared" si="0"/>
        <v>45.2</v>
      </c>
      <c r="AS9" s="156">
        <f>SUM(Cálculos!$L462:$L491)</f>
        <v>31.780739979266272</v>
      </c>
      <c r="AT9" s="156">
        <f t="shared" si="0"/>
        <v>0.79888888067812047</v>
      </c>
      <c r="AU9" s="156">
        <f>SUM(Cálculos!$Z462:$Z491)</f>
        <v>31.912009228468619</v>
      </c>
      <c r="AV9" s="156">
        <f t="shared" ref="AV9" si="5">ABS(AU9-AU$19)</f>
        <v>6.6724341350554823</v>
      </c>
      <c r="AW9" s="156">
        <f>SUM(Cálculos!$AN462:$AN491)</f>
        <v>32.960488843335568</v>
      </c>
      <c r="AX9" s="156">
        <f t="shared" ref="AX9" si="6">ABS(AW9-AW$19)</f>
        <v>5.6710624519547714</v>
      </c>
      <c r="AY9" s="127"/>
      <c r="BA9" s="139"/>
      <c r="BB9" s="78">
        <v>4</v>
      </c>
      <c r="BC9" s="156">
        <f>ABS(Cálculos!L10-Cálculos!L9)</f>
        <v>1.8949945475921444</v>
      </c>
      <c r="BD9" s="156">
        <f>ABS(Cálculos!Z10-Cálculos!Z9)</f>
        <v>0.14078146045763207</v>
      </c>
      <c r="BE9" s="156">
        <f>ABS(Cálculos!AN10-Cálculos!AN9)</f>
        <v>0.50193652076863216</v>
      </c>
      <c r="BF9" s="127"/>
    </row>
    <row r="10" spans="2:58" x14ac:dyDescent="0.35">
      <c r="B10" s="12"/>
      <c r="C10" s="124"/>
      <c r="D10" s="124"/>
      <c r="E10" s="124"/>
      <c r="F10" s="124"/>
      <c r="G10" s="124"/>
      <c r="H10" s="124"/>
      <c r="I10" s="124"/>
      <c r="J10" s="124"/>
      <c r="K10" s="124"/>
      <c r="L10" s="124"/>
      <c r="M10" s="124"/>
      <c r="N10" s="124"/>
      <c r="O10" s="124"/>
      <c r="P10" s="124"/>
      <c r="Q10" s="127"/>
      <c r="S10" s="139"/>
      <c r="T10" s="61">
        <f>MIN(Observaciones!C:C)</f>
        <v>1</v>
      </c>
      <c r="U10" s="79">
        <f>(T10-0.44)/(MAX(Cálculos!C:C)+0.12)*100</f>
        <v>7.669972059387499E-2</v>
      </c>
      <c r="V10" s="124">
        <f>Entradas!$D34</f>
        <v>0.215</v>
      </c>
      <c r="W10" s="127"/>
      <c r="Y10" s="139"/>
      <c r="Z10" s="78">
        <f>(Cálculos!C11-0.44)/(MAX(Cálculos!C:C)+0.12)*100</f>
        <v>0.62455486769298196</v>
      </c>
      <c r="AA10" s="144"/>
      <c r="AB10" s="148">
        <f>Cálculos!L422</f>
        <v>6.6182870875850552</v>
      </c>
      <c r="AC10" s="144"/>
      <c r="AD10" s="148">
        <f>Cálculos!Z446</f>
        <v>2.6953848446175437</v>
      </c>
      <c r="AE10" s="144"/>
      <c r="AF10" s="148">
        <f>Cálculos!AN422</f>
        <v>3.572494963092383</v>
      </c>
      <c r="AG10" s="144"/>
      <c r="AH10" s="148">
        <f>Cálculos!N57</f>
        <v>0.18191498578716442</v>
      </c>
      <c r="AI10" s="144"/>
      <c r="AJ10" s="148">
        <f>Cálculos!AB57</f>
        <v>6.0652450512418505E-3</v>
      </c>
      <c r="AK10" s="144"/>
      <c r="AL10" s="148">
        <f>Cálculos!AP57</f>
        <v>3.8292560196742223E-2</v>
      </c>
      <c r="AM10" s="127"/>
      <c r="AO10" s="139"/>
      <c r="AP10" s="78">
        <v>5</v>
      </c>
      <c r="AQ10" s="156">
        <f>SUM(Observaciones!$F491:$F521)</f>
        <v>0.2</v>
      </c>
      <c r="AR10" s="156">
        <f t="shared" si="0"/>
        <v>65.3</v>
      </c>
      <c r="AS10" s="156">
        <f>SUM(Cálculos!$L492:$L522)</f>
        <v>21.271434357314728</v>
      </c>
      <c r="AT10" s="156">
        <f t="shared" si="0"/>
        <v>9.7104167412734235</v>
      </c>
      <c r="AU10" s="156">
        <f>SUM(Cálculos!$Z492:$Z522)</f>
        <v>23.116023193117705</v>
      </c>
      <c r="AV10" s="156">
        <f t="shared" ref="AV10" si="7">ABS(AU10-AU$19)</f>
        <v>2.1235519002954319</v>
      </c>
      <c r="AW10" s="156">
        <f>SUM(Cálculos!$AN492:$AN522)</f>
        <v>23.442356281419826</v>
      </c>
      <c r="AX10" s="156">
        <f t="shared" ref="AX10" si="8">ABS(AW10-AW$19)</f>
        <v>3.8470701099609705</v>
      </c>
      <c r="AY10" s="127"/>
      <c r="BA10" s="139"/>
      <c r="BB10" s="78">
        <v>5</v>
      </c>
      <c r="BC10" s="156">
        <f>ABS(Cálculos!L11-Cálculos!L10)</f>
        <v>0.60928598025154623</v>
      </c>
      <c r="BD10" s="156">
        <f>ABS(Cálculos!Z11-Cálculos!Z10)</f>
        <v>9.0588957716116969E-2</v>
      </c>
      <c r="BE10" s="156">
        <f>ABS(Cálculos!AN11-Cálculos!AN10)</f>
        <v>0.12748661584494636</v>
      </c>
      <c r="BF10" s="127"/>
    </row>
    <row r="11" spans="2:58" x14ac:dyDescent="0.35">
      <c r="B11" s="12"/>
      <c r="C11" s="124"/>
      <c r="D11" s="124"/>
      <c r="E11" s="124"/>
      <c r="F11" s="124"/>
      <c r="G11" s="124"/>
      <c r="H11" s="124"/>
      <c r="I11" s="124"/>
      <c r="J11" s="124"/>
      <c r="K11" s="124"/>
      <c r="L11" s="124"/>
      <c r="M11" s="124"/>
      <c r="N11" s="124"/>
      <c r="O11" s="124"/>
      <c r="P11" s="124"/>
      <c r="Q11" s="127"/>
      <c r="S11" s="139"/>
      <c r="T11" s="61">
        <f>MAX(Observaciones!C:C)</f>
        <v>730</v>
      </c>
      <c r="U11" s="79">
        <f>(T11-0.44)/(MAX(Cálculos!C:C)+0.12)*100</f>
        <v>99.923300279406106</v>
      </c>
      <c r="V11" s="124">
        <f>Entradas!$D34</f>
        <v>0.215</v>
      </c>
      <c r="W11" s="127"/>
      <c r="Y11" s="139"/>
      <c r="Z11" s="78">
        <f>(Cálculos!C12-0.44)/(MAX(Cálculos!C:C)+0.12)*100</f>
        <v>0.76151865446775868</v>
      </c>
      <c r="AA11" s="144"/>
      <c r="AB11" s="148">
        <f>Cálculos!L57</f>
        <v>6.5675357360665823</v>
      </c>
      <c r="AC11" s="144"/>
      <c r="AD11" s="148">
        <f>Cálculos!Z81</f>
        <v>2.6547704256699971</v>
      </c>
      <c r="AE11" s="144"/>
      <c r="AF11" s="148">
        <f>Cálculos!AN57</f>
        <v>3.5126155254140836</v>
      </c>
      <c r="AG11" s="144"/>
      <c r="AH11" s="148">
        <f>Cálculos!N422</f>
        <v>0.18191498578716442</v>
      </c>
      <c r="AI11" s="144"/>
      <c r="AJ11" s="148">
        <f>Cálculos!AB422</f>
        <v>6.0652450512418505E-3</v>
      </c>
      <c r="AK11" s="144"/>
      <c r="AL11" s="148">
        <f>Cálculos!AP422</f>
        <v>3.8292560196742223E-2</v>
      </c>
      <c r="AM11" s="127"/>
      <c r="AO11" s="139"/>
      <c r="AP11" s="78">
        <v>6</v>
      </c>
      <c r="AQ11" s="156">
        <f>SUM(Observaciones!$F522:$F551)</f>
        <v>16.2</v>
      </c>
      <c r="AR11" s="156">
        <f t="shared" si="0"/>
        <v>49.3</v>
      </c>
      <c r="AS11" s="156">
        <f>SUM(Cálculos!$L523:$L552)</f>
        <v>17.802234038426448</v>
      </c>
      <c r="AT11" s="156">
        <f t="shared" si="0"/>
        <v>13.179617060161704</v>
      </c>
      <c r="AU11" s="156">
        <f>SUM(Cálculos!$Z523:$Z552)</f>
        <v>17.950278995718108</v>
      </c>
      <c r="AV11" s="156">
        <f t="shared" ref="AV11" si="9">ABS(AU11-AU$19)</f>
        <v>7.2892960976950292</v>
      </c>
      <c r="AW11" s="156">
        <f>SUM(Cálculos!$AN523:$AN552)</f>
        <v>18.463154675793252</v>
      </c>
      <c r="AX11" s="156">
        <f t="shared" ref="AX11" si="10">ABS(AW11-AW$19)</f>
        <v>8.826271715587545</v>
      </c>
      <c r="AY11" s="127"/>
      <c r="BA11" s="139"/>
      <c r="BB11" s="78">
        <v>6</v>
      </c>
      <c r="BC11" s="156">
        <f>ABS(Cálculos!L12-Cálculos!L11)</f>
        <v>1.9154956827256475</v>
      </c>
      <c r="BD11" s="156">
        <f>ABS(Cálculos!Z12-Cálculos!Z11)</f>
        <v>0.28836455514733084</v>
      </c>
      <c r="BE11" s="156">
        <f>ABS(Cálculos!AN12-Cálculos!AN11)</f>
        <v>0.72555842338191123</v>
      </c>
      <c r="BF11" s="127"/>
    </row>
    <row r="12" spans="2:58" x14ac:dyDescent="0.35">
      <c r="B12" s="12"/>
      <c r="C12" s="124"/>
      <c r="D12" s="124"/>
      <c r="E12" s="124"/>
      <c r="F12" s="124"/>
      <c r="G12" s="124"/>
      <c r="H12" s="124"/>
      <c r="I12" s="124"/>
      <c r="J12" s="124"/>
      <c r="K12" s="124"/>
      <c r="L12" s="124"/>
      <c r="M12" s="124"/>
      <c r="N12" s="124"/>
      <c r="O12" s="124"/>
      <c r="P12" s="124"/>
      <c r="Q12" s="127"/>
      <c r="S12" s="139"/>
      <c r="T12" s="124"/>
      <c r="U12" s="144"/>
      <c r="V12" s="124"/>
      <c r="W12" s="127"/>
      <c r="Y12" s="139"/>
      <c r="Z12" s="78">
        <f>(Cálculos!C13-0.44)/(MAX(Cálculos!C:C)+0.12)*100</f>
        <v>0.89848244124253551</v>
      </c>
      <c r="AA12" s="144"/>
      <c r="AB12" s="148">
        <f>Cálculos!L730</f>
        <v>5.6609021884674933</v>
      </c>
      <c r="AC12" s="144"/>
      <c r="AD12" s="148">
        <f>Cálculos!Z442</f>
        <v>2.6565234852328032</v>
      </c>
      <c r="AE12" s="144"/>
      <c r="AF12" s="148">
        <f>Cálculos!AN442</f>
        <v>3.3919204763303963</v>
      </c>
      <c r="AG12" s="144"/>
      <c r="AH12" s="148">
        <f>Cálculos!N365</f>
        <v>0.1581997849977457</v>
      </c>
      <c r="AI12" s="144"/>
      <c r="AJ12" s="148">
        <f>Cálculos!AB365</f>
        <v>4.9256035213049026E-3</v>
      </c>
      <c r="AK12" s="144"/>
      <c r="AL12" s="148">
        <f>Cálculos!AP365</f>
        <v>3.236658877034472E-2</v>
      </c>
      <c r="AM12" s="127"/>
      <c r="AO12" s="139"/>
      <c r="AP12" s="78">
        <v>7</v>
      </c>
      <c r="AQ12" s="156">
        <f>SUM(Observaciones!$F552:$F582)</f>
        <v>15.8</v>
      </c>
      <c r="AR12" s="156">
        <f t="shared" si="0"/>
        <v>49.7</v>
      </c>
      <c r="AS12" s="156">
        <f>SUM(Cálculos!$L553:$L583)</f>
        <v>13.195054624138782</v>
      </c>
      <c r="AT12" s="156">
        <f t="shared" si="0"/>
        <v>17.786796474449368</v>
      </c>
      <c r="AU12" s="156">
        <f>SUM(Cálculos!$Z553:$Z583)</f>
        <v>13.707135614271339</v>
      </c>
      <c r="AV12" s="156">
        <f t="shared" ref="AV12" si="11">ABS(AU12-AU$19)</f>
        <v>11.532439479141798</v>
      </c>
      <c r="AW12" s="156">
        <f>SUM(Cálculos!$AN553:$AN583)</f>
        <v>13.994261132777991</v>
      </c>
      <c r="AX12" s="156">
        <f>ABS(AW12-AW$19)</f>
        <v>13.295165258602806</v>
      </c>
      <c r="AY12" s="127"/>
      <c r="BA12" s="139"/>
      <c r="BB12" s="78">
        <v>7</v>
      </c>
      <c r="BC12" s="156">
        <f>ABS(Cálculos!L13-Cálculos!L12)</f>
        <v>2.4258527892517341</v>
      </c>
      <c r="BD12" s="156">
        <f>ABS(Cálculos!Z13-Cálculos!Z12)</f>
        <v>0.2697311336160042</v>
      </c>
      <c r="BE12" s="156">
        <f>ABS(Cálculos!AN13-Cálculos!AN12)</f>
        <v>0.74291798555236288</v>
      </c>
      <c r="BF12" s="127"/>
    </row>
    <row r="13" spans="2:58" x14ac:dyDescent="0.35">
      <c r="B13" s="12"/>
      <c r="C13" s="124"/>
      <c r="D13" s="124"/>
      <c r="E13" s="124"/>
      <c r="F13" s="124"/>
      <c r="G13" s="124"/>
      <c r="H13" s="124"/>
      <c r="I13" s="124"/>
      <c r="J13" s="124"/>
      <c r="K13" s="124"/>
      <c r="L13" s="124"/>
      <c r="M13" s="124"/>
      <c r="N13" s="124"/>
      <c r="O13" s="124"/>
      <c r="P13" s="124"/>
      <c r="Q13" s="127"/>
      <c r="S13" s="139"/>
      <c r="T13" s="66" t="s">
        <v>37</v>
      </c>
      <c r="U13" s="143" t="s">
        <v>255</v>
      </c>
      <c r="V13" s="16" t="s">
        <v>186</v>
      </c>
      <c r="W13" s="127"/>
      <c r="Y13" s="139"/>
      <c r="Z13" s="78">
        <f>(Cálculos!C14-0.44)/(MAX(Cálculos!C:C)+0.12)*100</f>
        <v>1.035446228017312</v>
      </c>
      <c r="AA13" s="144"/>
      <c r="AB13" s="148">
        <f>Cálculos!L365</f>
        <v>5.6584982927090755</v>
      </c>
      <c r="AC13" s="144"/>
      <c r="AD13" s="148">
        <f>Cálculos!Z77</f>
        <v>2.6142681104136285</v>
      </c>
      <c r="AE13" s="144"/>
      <c r="AF13" s="148">
        <f>Cálculos!AN77</f>
        <v>3.3427992565050317</v>
      </c>
      <c r="AG13" s="144"/>
      <c r="AH13" s="148">
        <f>Cálculos!N730</f>
        <v>0.1581997849977457</v>
      </c>
      <c r="AI13" s="144"/>
      <c r="AJ13" s="148">
        <f>Cálculos!AB730</f>
        <v>4.9256035213049026E-3</v>
      </c>
      <c r="AK13" s="144"/>
      <c r="AL13" s="148">
        <f>Cálculos!AP730</f>
        <v>3.236658877034472E-2</v>
      </c>
      <c r="AM13" s="127"/>
      <c r="AO13" s="139"/>
      <c r="AP13" s="78">
        <v>8</v>
      </c>
      <c r="AQ13" s="156">
        <f>SUM(Observaciones!$F583:$F613)</f>
        <v>7.1</v>
      </c>
      <c r="AR13" s="156">
        <f t="shared" si="0"/>
        <v>58.4</v>
      </c>
      <c r="AS13" s="156">
        <f>SUM(Cálculos!$L584:$L614)</f>
        <v>8.6739719816419374</v>
      </c>
      <c r="AT13" s="156">
        <f t="shared" si="0"/>
        <v>22.307879116946214</v>
      </c>
      <c r="AU13" s="156">
        <f>SUM(Cálculos!$Z584:$Z614)</f>
        <v>9.3973726780943352</v>
      </c>
      <c r="AV13" s="156">
        <f t="shared" ref="AV13" si="12">ABS(AU13-AU$19)</f>
        <v>15.842202415318802</v>
      </c>
      <c r="AW13" s="156">
        <f>SUM(Cálculos!$AN584:$AN614)</f>
        <v>9.5385239491297735</v>
      </c>
      <c r="AX13" s="156">
        <f t="shared" ref="AX13" si="13">ABS(AW13-AW$19)</f>
        <v>17.750902442251025</v>
      </c>
      <c r="AY13" s="127"/>
      <c r="BA13" s="139"/>
      <c r="BB13" s="78">
        <v>8</v>
      </c>
      <c r="BC13" s="156">
        <f>ABS(Cálculos!L14-Cálculos!L13)</f>
        <v>0.11101353616991916</v>
      </c>
      <c r="BD13" s="156">
        <f>ABS(Cálculos!Z14-Cálculos!Z13)</f>
        <v>0.12875936515351949</v>
      </c>
      <c r="BE13" s="156">
        <f>ABS(Cálculos!AN14-Cálculos!AN13)</f>
        <v>0.12202843663991492</v>
      </c>
      <c r="BF13" s="127"/>
    </row>
    <row r="14" spans="2:58" x14ac:dyDescent="0.35">
      <c r="B14" s="12"/>
      <c r="C14" s="124"/>
      <c r="D14" s="124"/>
      <c r="E14" s="124"/>
      <c r="F14" s="124"/>
      <c r="G14" s="124"/>
      <c r="H14" s="124"/>
      <c r="I14" s="124"/>
      <c r="J14" s="124"/>
      <c r="K14" s="124"/>
      <c r="L14" s="124"/>
      <c r="M14" s="124"/>
      <c r="N14" s="124"/>
      <c r="O14" s="124"/>
      <c r="P14" s="124"/>
      <c r="Q14" s="127"/>
      <c r="S14" s="139"/>
      <c r="T14" s="61">
        <f>MIN(Observaciones!C:C)</f>
        <v>1</v>
      </c>
      <c r="U14" s="79">
        <f>(T14-0.44)/(MAX(Cálculos!C:C)+0.12)*100</f>
        <v>7.669972059387499E-2</v>
      </c>
      <c r="V14" s="124">
        <f>Entradas!$D35</f>
        <v>1.2500000000000001E-2</v>
      </c>
      <c r="W14" s="127"/>
      <c r="Y14" s="139"/>
      <c r="Z14" s="78">
        <f>(Cálculos!C15-0.44)/(MAX(Cálculos!C:C)+0.12)*100</f>
        <v>1.1724100147920891</v>
      </c>
      <c r="AA14" s="144"/>
      <c r="AB14" s="148">
        <f>Cálculos!L412</f>
        <v>5.584919322536428</v>
      </c>
      <c r="AC14" s="144"/>
      <c r="AD14" s="148">
        <f>Cálculos!Z422</f>
        <v>2.4853731314594021</v>
      </c>
      <c r="AE14" s="144"/>
      <c r="AF14" s="148">
        <f>Cálculos!AN446</f>
        <v>3.2898856233140661</v>
      </c>
      <c r="AG14" s="144"/>
      <c r="AH14" s="148">
        <f>Cálculos!N47</f>
        <v>0.13248351201801339</v>
      </c>
      <c r="AI14" s="144"/>
      <c r="AJ14" s="148">
        <f>Cálculos!AB47</f>
        <v>3.754359697946145E-3</v>
      </c>
      <c r="AK14" s="144"/>
      <c r="AL14" s="148">
        <f>Cálculos!AP47</f>
        <v>2.6094026165565078E-2</v>
      </c>
      <c r="AM14" s="127"/>
      <c r="AO14" s="139"/>
      <c r="AP14" s="78">
        <v>9</v>
      </c>
      <c r="AQ14" s="156">
        <f>SUM(Observaciones!$F614:$F643)</f>
        <v>7</v>
      </c>
      <c r="AR14" s="156">
        <f t="shared" si="0"/>
        <v>58.5</v>
      </c>
      <c r="AS14" s="156">
        <f>SUM(Cálculos!$L615:$L644)</f>
        <v>6.2869756546899964</v>
      </c>
      <c r="AT14" s="156">
        <f t="shared" si="0"/>
        <v>24.694875443898155</v>
      </c>
      <c r="AU14" s="156">
        <f>SUM(Cálculos!$Z615:$Z644)</f>
        <v>6.7662704796467095</v>
      </c>
      <c r="AV14" s="156">
        <f t="shared" ref="AV14" si="14">ABS(AU14-AU$19)</f>
        <v>18.473304613766427</v>
      </c>
      <c r="AW14" s="156">
        <f>SUM(Cálculos!$AN615:$AN644)</f>
        <v>6.8668815358355584</v>
      </c>
      <c r="AX14" s="156">
        <f t="shared" ref="AX14" si="15">ABS(AW14-AW$19)</f>
        <v>20.42254485554524</v>
      </c>
      <c r="AY14" s="127"/>
      <c r="BA14" s="139"/>
      <c r="BB14" s="78">
        <v>9</v>
      </c>
      <c r="BC14" s="156">
        <f>ABS(Cálculos!L15-Cálculos!L14)</f>
        <v>0.10717485912331437</v>
      </c>
      <c r="BD14" s="156">
        <f>ABS(Cálculos!Z15-Cálculos!Z14)</f>
        <v>0.12429074460786715</v>
      </c>
      <c r="BE14" s="156">
        <f>ABS(Cálculos!AN15-Cálculos!AN14)</f>
        <v>0.11780225301600633</v>
      </c>
      <c r="BF14" s="127"/>
    </row>
    <row r="15" spans="2:58" x14ac:dyDescent="0.35">
      <c r="B15" s="12"/>
      <c r="C15" s="124"/>
      <c r="D15" s="124"/>
      <c r="E15" s="124"/>
      <c r="F15" s="124"/>
      <c r="G15" s="124"/>
      <c r="H15" s="124"/>
      <c r="I15" s="124"/>
      <c r="J15" s="124"/>
      <c r="K15" s="124"/>
      <c r="L15" s="124"/>
      <c r="M15" s="124"/>
      <c r="N15" s="124"/>
      <c r="O15" s="124"/>
      <c r="P15" s="124"/>
      <c r="Q15" s="127"/>
      <c r="S15" s="139"/>
      <c r="T15" s="61">
        <f>MAX(Observaciones!C:C)</f>
        <v>730</v>
      </c>
      <c r="U15" s="79">
        <f>(T15-0.44)/(MAX(Cálculos!C:C)+0.12)*100</f>
        <v>99.923300279406106</v>
      </c>
      <c r="V15" s="124">
        <f>Entradas!$D35</f>
        <v>1.2500000000000001E-2</v>
      </c>
      <c r="W15" s="127"/>
      <c r="Y15" s="139"/>
      <c r="Z15" s="78">
        <f>(Cálculos!C16-0.44)/(MAX(Cálculos!C:C)+0.12)*100</f>
        <v>1.3093738015668659</v>
      </c>
      <c r="AA15" s="144"/>
      <c r="AB15" s="148">
        <f>Cálculos!L442</f>
        <v>5.5552719373078343</v>
      </c>
      <c r="AC15" s="144"/>
      <c r="AD15" s="148">
        <f>Cálculos!Z447</f>
        <v>2.3373096556618855</v>
      </c>
      <c r="AE15" s="144"/>
      <c r="AF15" s="148">
        <f>Cálculos!AN81</f>
        <v>3.2426719893150939</v>
      </c>
      <c r="AG15" s="144"/>
      <c r="AH15" s="148">
        <f>Cálculos!N412</f>
        <v>0.13248351201801339</v>
      </c>
      <c r="AI15" s="144"/>
      <c r="AJ15" s="148">
        <f>Cálculos!AB412</f>
        <v>3.754359697946145E-3</v>
      </c>
      <c r="AK15" s="144"/>
      <c r="AL15" s="148">
        <f>Cálculos!AP412</f>
        <v>2.6094026165565078E-2</v>
      </c>
      <c r="AM15" s="127"/>
      <c r="AO15" s="139"/>
      <c r="AP15" s="78">
        <v>10</v>
      </c>
      <c r="AQ15" s="156">
        <f>SUM(Observaciones!$F644:$F674)</f>
        <v>80.7</v>
      </c>
      <c r="AR15" s="156">
        <f t="shared" si="0"/>
        <v>15.200000000000003</v>
      </c>
      <c r="AS15" s="156">
        <f>SUM(Cálculos!$L645:$L675)</f>
        <v>25.250650881068374</v>
      </c>
      <c r="AT15" s="156">
        <f t="shared" si="0"/>
        <v>5.7312002175197776</v>
      </c>
      <c r="AU15" s="156">
        <f>SUM(Cálculos!$Z645:$Z675)</f>
        <v>19.984772975759906</v>
      </c>
      <c r="AV15" s="156">
        <f t="shared" ref="AV15" si="16">ABS(AU15-AU$19)</f>
        <v>5.2548021176532309</v>
      </c>
      <c r="AW15" s="156">
        <f>SUM(Cálculos!$AN645:$AN675)</f>
        <v>21.735039380393264</v>
      </c>
      <c r="AX15" s="156">
        <f t="shared" ref="AX15" si="17">ABS(AW15-AW$19)</f>
        <v>5.5543870109875328</v>
      </c>
      <c r="AY15" s="127"/>
      <c r="BA15" s="139"/>
      <c r="BB15" s="78">
        <v>10</v>
      </c>
      <c r="BC15" s="156">
        <f>ABS(Cálculos!L16-Cálculos!L15)</f>
        <v>0.10028260706094838</v>
      </c>
      <c r="BD15" s="156">
        <f>ABS(Cálculos!Z16-Cálculos!Z15)</f>
        <v>0.11684386018498216</v>
      </c>
      <c r="BE15" s="156">
        <f>ABS(Cálculos!AN16-Cálculos!AN15)</f>
        <v>0.11056811429265356</v>
      </c>
      <c r="BF15" s="127"/>
    </row>
    <row r="16" spans="2:58" x14ac:dyDescent="0.35">
      <c r="B16" s="12"/>
      <c r="C16" s="124"/>
      <c r="D16" s="124"/>
      <c r="E16" s="124"/>
      <c r="F16" s="124"/>
      <c r="G16" s="124"/>
      <c r="H16" s="124"/>
      <c r="I16" s="124"/>
      <c r="J16" s="124"/>
      <c r="K16" s="124"/>
      <c r="L16" s="124"/>
      <c r="M16" s="124"/>
      <c r="N16" s="124"/>
      <c r="O16" s="124"/>
      <c r="P16" s="124"/>
      <c r="Q16" s="127"/>
      <c r="S16" s="139"/>
      <c r="T16" s="124"/>
      <c r="U16" s="144"/>
      <c r="V16" s="124"/>
      <c r="W16" s="127"/>
      <c r="Y16" s="139"/>
      <c r="Z16" s="78">
        <f>(Cálculos!C17-0.44)/(MAX(Cálculos!C:C)+0.12)*100</f>
        <v>1.4463375883416425</v>
      </c>
      <c r="AA16" s="144"/>
      <c r="AB16" s="148">
        <f>Cálculos!L47</f>
        <v>5.528885287520108</v>
      </c>
      <c r="AC16" s="144"/>
      <c r="AD16" s="148">
        <f>Cálculos!Z443</f>
        <v>2.335982257897339</v>
      </c>
      <c r="AE16" s="144"/>
      <c r="AF16" s="148">
        <f>Cálculos!AN412</f>
        <v>2.9834803294870866</v>
      </c>
      <c r="AG16" s="144"/>
      <c r="AH16" s="148">
        <f>Cálculos!N7</f>
        <v>0.10091154412097288</v>
      </c>
      <c r="AI16" s="144"/>
      <c r="AJ16" s="148">
        <f>Cálculos!AB7</f>
        <v>2.4291066274635164E-3</v>
      </c>
      <c r="AK16" s="144"/>
      <c r="AL16" s="148">
        <f>Cálculos!AP7</f>
        <v>1.8662045766775257E-2</v>
      </c>
      <c r="AM16" s="127"/>
      <c r="AO16" s="139"/>
      <c r="AP16" s="78">
        <v>11</v>
      </c>
      <c r="AQ16" s="156">
        <f>SUM(Observaciones!$F675:$F704)</f>
        <v>80.8</v>
      </c>
      <c r="AR16" s="156">
        <f t="shared" si="0"/>
        <v>15.299999999999997</v>
      </c>
      <c r="AS16" s="156">
        <f>SUM(Cálculos!$L676:$L705)</f>
        <v>22.320300072910989</v>
      </c>
      <c r="AT16" s="156">
        <f t="shared" si="0"/>
        <v>8.6615510256771628</v>
      </c>
      <c r="AU16" s="156">
        <f>SUM(Cálculos!$Z676:$Z705)</f>
        <v>15.344477151913841</v>
      </c>
      <c r="AV16" s="156">
        <f t="shared" ref="AV16" si="18">ABS(AU16-AU$19)</f>
        <v>9.8950979414992961</v>
      </c>
      <c r="AW16" s="156">
        <f>SUM(Cálculos!$AN676:$AN705)</f>
        <v>17.439082927187609</v>
      </c>
      <c r="AX16" s="156">
        <f t="shared" ref="AX16" si="19">ABS(AW16-AW$19)</f>
        <v>9.8503434641931875</v>
      </c>
      <c r="AY16" s="127"/>
      <c r="BA16" s="139"/>
      <c r="BB16" s="78">
        <v>11</v>
      </c>
      <c r="BC16" s="156">
        <f>ABS(Cálculos!L17-Cálculos!L16)</f>
        <v>2.369464565308288E-4</v>
      </c>
      <c r="BD16" s="156">
        <f>ABS(Cálculos!Z17-Cálculos!Z16)</f>
        <v>1.5918335907570302E-2</v>
      </c>
      <c r="BE16" s="156">
        <f>ABS(Cálculos!AN17-Cálculos!AN16)</f>
        <v>9.9845389702308829E-3</v>
      </c>
      <c r="BF16" s="127"/>
    </row>
    <row r="17" spans="2:58" x14ac:dyDescent="0.35">
      <c r="B17" s="12"/>
      <c r="C17" s="124"/>
      <c r="D17" s="124"/>
      <c r="E17" s="124"/>
      <c r="F17" s="124"/>
      <c r="G17" s="124"/>
      <c r="H17" s="124"/>
      <c r="I17" s="124"/>
      <c r="J17" s="124"/>
      <c r="K17" s="124"/>
      <c r="L17" s="124"/>
      <c r="M17" s="124"/>
      <c r="N17" s="124"/>
      <c r="O17" s="124"/>
      <c r="P17" s="124"/>
      <c r="Q17" s="127"/>
      <c r="S17" s="139"/>
      <c r="T17" s="66" t="s">
        <v>37</v>
      </c>
      <c r="U17" s="143" t="s">
        <v>255</v>
      </c>
      <c r="V17" s="16" t="s">
        <v>187</v>
      </c>
      <c r="W17" s="127"/>
      <c r="Y17" s="139"/>
      <c r="Z17" s="78">
        <f>(Cálculos!C18-0.44)/(MAX(Cálculos!C:C)+0.12)*100</f>
        <v>1.5833013751164193</v>
      </c>
      <c r="AA17" s="144"/>
      <c r="AB17" s="148">
        <f>Cálculos!L77</f>
        <v>5.5136388092920594</v>
      </c>
      <c r="AC17" s="144"/>
      <c r="AD17" s="148">
        <f>Cálculos!Z445</f>
        <v>2.3336887371178188</v>
      </c>
      <c r="AE17" s="144"/>
      <c r="AF17" s="148">
        <f>Cálculos!AN47</f>
        <v>2.9173680702618574</v>
      </c>
      <c r="AG17" s="144"/>
      <c r="AH17" s="148">
        <f>Cálculos!N77</f>
        <v>0.10091154412097288</v>
      </c>
      <c r="AI17" s="144"/>
      <c r="AJ17" s="148">
        <f>Cálculos!AB77</f>
        <v>2.4291066274635164E-3</v>
      </c>
      <c r="AK17" s="144"/>
      <c r="AL17" s="148">
        <f>Cálculos!AP77</f>
        <v>1.8662045766775257E-2</v>
      </c>
      <c r="AM17" s="127"/>
      <c r="AO17" s="139"/>
      <c r="AP17" s="78">
        <v>12</v>
      </c>
      <c r="AQ17" s="156">
        <f>SUM(Observaciones!$F705:$F735)</f>
        <v>95.2</v>
      </c>
      <c r="AR17" s="156">
        <f>ABS(AQ17-AQ$19)</f>
        <v>29.700000000000003</v>
      </c>
      <c r="AS17" s="156">
        <f>SUM(Cálculos!$L706:$L736)</f>
        <v>25.599474889487873</v>
      </c>
      <c r="AT17" s="156">
        <f>ABS(AS17-AS$19)</f>
        <v>5.3823762091002791</v>
      </c>
      <c r="AU17" s="156">
        <f>SUM(Cálculos!$Z706:$Z736)</f>
        <v>16.627819366015025</v>
      </c>
      <c r="AV17" s="156">
        <f>ABS(AU17-AU$19)</f>
        <v>8.611755727398112</v>
      </c>
      <c r="AW17" s="156">
        <f>SUM(Cálculos!$AN706:$AN736)</f>
        <v>19.164781079984337</v>
      </c>
      <c r="AX17" s="156">
        <f>ABS(AW17-AW$19)</f>
        <v>8.1246453113964598</v>
      </c>
      <c r="AY17" s="127"/>
      <c r="BA17" s="139"/>
      <c r="BB17" s="78">
        <v>12</v>
      </c>
      <c r="BC17" s="156">
        <f>ABS(Cálculos!L18-Cálculos!L17)</f>
        <v>2.931795524379758</v>
      </c>
      <c r="BD17" s="156">
        <f>ABS(Cálculos!Z18-Cálculos!Z17)</f>
        <v>0.67882083312700203</v>
      </c>
      <c r="BE17" s="156">
        <f>ABS(Cálculos!AN18-Cálculos!AN17)</f>
        <v>1.1775656244747674</v>
      </c>
      <c r="BF17" s="127"/>
    </row>
    <row r="18" spans="2:58" x14ac:dyDescent="0.35">
      <c r="B18" s="12"/>
      <c r="C18" s="124"/>
      <c r="D18" s="124"/>
      <c r="E18" s="124"/>
      <c r="F18" s="124"/>
      <c r="G18" s="124"/>
      <c r="H18" s="124"/>
      <c r="I18" s="124"/>
      <c r="J18" s="124"/>
      <c r="K18" s="124"/>
      <c r="L18" s="124"/>
      <c r="M18" s="124"/>
      <c r="N18" s="124"/>
      <c r="O18" s="124"/>
      <c r="P18" s="124"/>
      <c r="Q18" s="127"/>
      <c r="S18" s="139"/>
      <c r="T18" s="61">
        <f>MIN(Observaciones!C:C)</f>
        <v>1</v>
      </c>
      <c r="U18" s="79">
        <f>(T18-0.44)/(MAX(Cálculos!C:C)+0.12)*100</f>
        <v>7.669972059387499E-2</v>
      </c>
      <c r="V18" s="124">
        <f>Entradas!$D36</f>
        <v>1.5E-3</v>
      </c>
      <c r="W18" s="127"/>
      <c r="Y18" s="139"/>
      <c r="Z18" s="78">
        <f>(Cálculos!C19-0.44)/(MAX(Cálculos!C:C)+0.12)*100</f>
        <v>1.7202651618911959</v>
      </c>
      <c r="AA18" s="144"/>
      <c r="AB18" s="148">
        <f>Cálculos!L446</f>
        <v>5.092094815199399</v>
      </c>
      <c r="AC18" s="144"/>
      <c r="AD18" s="148">
        <f>Cálculos!Z57</f>
        <v>2.4338632525912982</v>
      </c>
      <c r="AE18" s="144"/>
      <c r="AF18" s="148">
        <f>Cálculos!AN730</f>
        <v>2.8111258169177749</v>
      </c>
      <c r="AG18" s="144"/>
      <c r="AH18" s="148">
        <f>Cálculos!N372</f>
        <v>0.10091154412097288</v>
      </c>
      <c r="AI18" s="144"/>
      <c r="AJ18" s="148">
        <f>Cálculos!AB372</f>
        <v>2.4291066274635164E-3</v>
      </c>
      <c r="AK18" s="144"/>
      <c r="AL18" s="148">
        <f>Cálculos!AP372</f>
        <v>1.8662045766775257E-2</v>
      </c>
      <c r="AM18" s="127"/>
      <c r="AO18" s="139"/>
      <c r="AP18" s="158" t="s">
        <v>299</v>
      </c>
      <c r="AQ18" s="159">
        <f>SUM(AQ6:AQ17)</f>
        <v>786</v>
      </c>
      <c r="AR18" s="159">
        <f t="shared" ref="AR18:AX18" si="20">SUM(AR6:AR17)</f>
        <v>652.79999999999995</v>
      </c>
      <c r="AS18" s="159">
        <f t="shared" si="20"/>
        <v>371.78221318305782</v>
      </c>
      <c r="AT18" s="159">
        <f t="shared" si="20"/>
        <v>214.90942457805215</v>
      </c>
      <c r="AU18" s="159">
        <f t="shared" si="20"/>
        <v>302.87490112095765</v>
      </c>
      <c r="AV18" s="159">
        <f t="shared" si="20"/>
        <v>158.04490058553623</v>
      </c>
      <c r="AW18" s="159">
        <f t="shared" si="20"/>
        <v>327.47311669656955</v>
      </c>
      <c r="AX18" s="159">
        <f t="shared" si="20"/>
        <v>175.34266033704952</v>
      </c>
      <c r="AY18" s="127"/>
      <c r="BA18" s="139"/>
      <c r="BB18" s="78">
        <v>13</v>
      </c>
      <c r="BC18" s="156">
        <f>ABS(Cálculos!L19-Cálculos!L18)</f>
        <v>2.6261577115405581</v>
      </c>
      <c r="BD18" s="156">
        <f>ABS(Cálculos!Z19-Cálculos!Z18)</f>
        <v>0.31344526324555311</v>
      </c>
      <c r="BE18" s="156">
        <f>ABS(Cálculos!AN19-Cálculos!AN18)</f>
        <v>0.83075150754705263</v>
      </c>
      <c r="BF18" s="127"/>
    </row>
    <row r="19" spans="2:58" x14ac:dyDescent="0.35">
      <c r="B19" s="12"/>
      <c r="C19" s="124"/>
      <c r="D19" s="124"/>
      <c r="E19" s="124"/>
      <c r="F19" s="124"/>
      <c r="G19" s="124"/>
      <c r="H19" s="124"/>
      <c r="I19" s="124"/>
      <c r="J19" s="124"/>
      <c r="K19" s="124"/>
      <c r="L19" s="124"/>
      <c r="M19" s="124"/>
      <c r="N19" s="124"/>
      <c r="O19" s="124"/>
      <c r="P19" s="124"/>
      <c r="Q19" s="127"/>
      <c r="S19" s="139"/>
      <c r="T19" s="61">
        <f>MAX(Observaciones!C:C)</f>
        <v>730</v>
      </c>
      <c r="U19" s="79">
        <f>(T19-0.44)/(MAX(Cálculos!C:C)+0.12)*100</f>
        <v>99.923300279406106</v>
      </c>
      <c r="V19" s="124">
        <f>Entradas!$D36</f>
        <v>1.5E-3</v>
      </c>
      <c r="W19" s="127"/>
      <c r="Y19" s="139"/>
      <c r="Z19" s="78">
        <f>(Cálculos!C20-0.44)/(MAX(Cálculos!C:C)+0.12)*100</f>
        <v>1.8572289486659728</v>
      </c>
      <c r="AA19" s="144"/>
      <c r="AB19" s="148">
        <f>Cálculos!L81</f>
        <v>5.052078478566119</v>
      </c>
      <c r="AC19" s="144"/>
      <c r="AD19" s="148">
        <f>Cálculos!Z444</f>
        <v>2.3207341387192821</v>
      </c>
      <c r="AE19" s="144"/>
      <c r="AF19" s="148">
        <f>Cálculos!AN365</f>
        <v>2.8082895589277026</v>
      </c>
      <c r="AG19" s="144"/>
      <c r="AH19" s="148">
        <f>Cálculos!N442</f>
        <v>0.10091154412097288</v>
      </c>
      <c r="AI19" s="144"/>
      <c r="AJ19" s="148">
        <f>Cálculos!AB442</f>
        <v>2.4291066274635164E-3</v>
      </c>
      <c r="AK19" s="144"/>
      <c r="AL19" s="148">
        <f>Cálculos!AP442</f>
        <v>1.8662045766775257E-2</v>
      </c>
      <c r="AM19" s="127"/>
      <c r="AO19" s="139"/>
      <c r="AP19" s="158" t="s">
        <v>300</v>
      </c>
      <c r="AQ19" s="159">
        <f>AVERAGE(AQ6:AQ17)</f>
        <v>65.5</v>
      </c>
      <c r="AR19" s="159">
        <f>AVERAGE(AR6:AR17)</f>
        <v>54.4</v>
      </c>
      <c r="AS19" s="159">
        <f t="shared" ref="AS19:AX19" si="21">AVERAGE(AS6:AS17)</f>
        <v>30.981851098588152</v>
      </c>
      <c r="AT19" s="159">
        <f t="shared" si="21"/>
        <v>17.909118714837678</v>
      </c>
      <c r="AU19" s="159">
        <f t="shared" si="21"/>
        <v>25.239575093413137</v>
      </c>
      <c r="AV19" s="159">
        <f t="shared" si="21"/>
        <v>13.170408382128018</v>
      </c>
      <c r="AW19" s="159">
        <f t="shared" si="21"/>
        <v>27.289426391380797</v>
      </c>
      <c r="AX19" s="159">
        <f t="shared" si="21"/>
        <v>14.611888361420794</v>
      </c>
      <c r="AY19" s="127"/>
      <c r="BA19" s="139"/>
      <c r="BB19" s="78">
        <v>14</v>
      </c>
      <c r="BC19" s="156">
        <f>ABS(Cálculos!L20-Cálculos!L19)</f>
        <v>9.6671059013386129E-2</v>
      </c>
      <c r="BD19" s="156">
        <f>ABS(Cálculos!Z20-Cálculos!Z19)</f>
        <v>0.11419354987413799</v>
      </c>
      <c r="BE19" s="156">
        <f>ABS(Cálculos!AN20-Cálculos!AN19)</f>
        <v>0.10762701723001999</v>
      </c>
      <c r="BF19" s="127"/>
    </row>
    <row r="20" spans="2:58" ht="15" thickBot="1" x14ac:dyDescent="0.4">
      <c r="B20" s="12"/>
      <c r="C20" s="124"/>
      <c r="D20" s="124"/>
      <c r="E20" s="124"/>
      <c r="F20" s="124"/>
      <c r="G20" s="124"/>
      <c r="H20" s="124"/>
      <c r="I20" s="124"/>
      <c r="J20" s="124"/>
      <c r="K20" s="124"/>
      <c r="L20" s="124"/>
      <c r="M20" s="124"/>
      <c r="N20" s="124"/>
      <c r="O20" s="124"/>
      <c r="P20" s="124"/>
      <c r="Q20" s="127"/>
      <c r="S20" s="140"/>
      <c r="T20" s="128"/>
      <c r="U20" s="128"/>
      <c r="V20" s="128"/>
      <c r="W20" s="129"/>
      <c r="Y20" s="139"/>
      <c r="Z20" s="78">
        <f>(Cálculos!C21-0.44)/(MAX(Cálculos!C:C)+0.12)*100</f>
        <v>1.9941927354407494</v>
      </c>
      <c r="AA20" s="144"/>
      <c r="AB20" s="148">
        <f>Cálculos!L394</f>
        <v>4.8663054367903982</v>
      </c>
      <c r="AC20" s="144"/>
      <c r="AD20" s="148">
        <f>Cálculos!Z82</f>
        <v>2.2970954202578295</v>
      </c>
      <c r="AE20" s="144"/>
      <c r="AF20" s="148">
        <f>Cálculos!AN394</f>
        <v>2.7058717555921343</v>
      </c>
      <c r="AG20" s="144"/>
      <c r="AH20" s="148">
        <f>Cálculos!N293</f>
        <v>9.922426653641539E-2</v>
      </c>
      <c r="AI20" s="144"/>
      <c r="AJ20" s="148">
        <f>Cálculos!AB293</f>
        <v>2.362428892392849E-3</v>
      </c>
      <c r="AK20" s="144"/>
      <c r="AL20" s="148">
        <f>Cálculos!AP293</f>
        <v>1.8274793000073071E-2</v>
      </c>
      <c r="AM20" s="127"/>
      <c r="AO20" s="139"/>
      <c r="AP20" s="158" t="s">
        <v>305</v>
      </c>
      <c r="AQ20" s="159">
        <f>(6/11)*AR$18/AQ$18</f>
        <v>0.45301873698820255</v>
      </c>
      <c r="AR20" s="159"/>
      <c r="AS20" s="159">
        <f>(6/11)*AT$18/AS$18</f>
        <v>0.31530105083160881</v>
      </c>
      <c r="AT20" s="159"/>
      <c r="AU20" s="159">
        <f>(6/11)*AV$18/AU$18</f>
        <v>0.28462678515531631</v>
      </c>
      <c r="AV20" s="159"/>
      <c r="AW20" s="159">
        <f>(6/11)*AX$18/AW$18</f>
        <v>0.29205893924280713</v>
      </c>
      <c r="AX20" s="159"/>
      <c r="AY20" s="127"/>
      <c r="BA20" s="139"/>
      <c r="BB20" s="78">
        <v>15</v>
      </c>
      <c r="BC20" s="156">
        <f>ABS(Cálculos!L21-Cálculos!L20)</f>
        <v>8.99810161392256E-2</v>
      </c>
      <c r="BD20" s="156">
        <f>ABS(Cálculos!Z21-Cálculos!Z20)</f>
        <v>0.10689630202472511</v>
      </c>
      <c r="BE20" s="156">
        <f>ABS(Cálculos!AN21-Cálculos!AN20)</f>
        <v>0.10056116398601622</v>
      </c>
      <c r="BF20" s="127"/>
    </row>
    <row r="21" spans="2:58" ht="15" thickBot="1" x14ac:dyDescent="0.4">
      <c r="B21" s="12"/>
      <c r="C21" s="124"/>
      <c r="D21" s="124"/>
      <c r="E21" s="124"/>
      <c r="F21" s="124"/>
      <c r="G21" s="124"/>
      <c r="H21" s="124"/>
      <c r="I21" s="124"/>
      <c r="J21" s="124"/>
      <c r="K21" s="124"/>
      <c r="L21" s="124"/>
      <c r="M21" s="124"/>
      <c r="N21" s="124"/>
      <c r="O21" s="124"/>
      <c r="P21" s="124"/>
      <c r="Q21" s="127"/>
      <c r="Y21" s="139"/>
      <c r="Z21" s="78">
        <f>(Cálculos!C22-0.44)/(MAX(Cálculos!C:C)+0.12)*100</f>
        <v>2.1311565222155262</v>
      </c>
      <c r="AA21" s="144"/>
      <c r="AB21" s="148">
        <f>Cálculos!L29</f>
        <v>4.7993386269794707</v>
      </c>
      <c r="AC21" s="144"/>
      <c r="AD21" s="148">
        <f>Cálculos!Z78</f>
        <v>2.2941432353507034</v>
      </c>
      <c r="AE21" s="144"/>
      <c r="AF21" s="148">
        <f>Cálculos!AN29</f>
        <v>2.6268603638792238</v>
      </c>
      <c r="AG21" s="144"/>
      <c r="AH21" s="148">
        <f>Cálculos!N658</f>
        <v>9.922426653641539E-2</v>
      </c>
      <c r="AI21" s="144"/>
      <c r="AJ21" s="148">
        <f>Cálculos!AB658</f>
        <v>2.362428892392849E-3</v>
      </c>
      <c r="AK21" s="144"/>
      <c r="AL21" s="148">
        <f>Cálculos!AP658</f>
        <v>1.8274793000073071E-2</v>
      </c>
      <c r="AM21" s="127"/>
      <c r="AO21" s="140"/>
      <c r="AP21" s="128"/>
      <c r="AQ21" s="128"/>
      <c r="AR21" s="128"/>
      <c r="AS21" s="128"/>
      <c r="AT21" s="128"/>
      <c r="AU21" s="128"/>
      <c r="AV21" s="128"/>
      <c r="AW21" s="128"/>
      <c r="AX21" s="128"/>
      <c r="AY21" s="129"/>
      <c r="BA21" s="139"/>
      <c r="BB21" s="78">
        <v>16</v>
      </c>
      <c r="BC21" s="156">
        <f>ABS(Cálculos!L22-Cálculos!L21)</f>
        <v>0.10447638078601629</v>
      </c>
      <c r="BD21" s="156">
        <f>ABS(Cálculos!Z22-Cálculos!Z21)</f>
        <v>0.12093137005949361</v>
      </c>
      <c r="BE21" s="156">
        <f>ABS(Cálculos!AN22-Cálculos!AN21)</f>
        <v>0.11476962370299471</v>
      </c>
      <c r="BF21" s="127"/>
    </row>
    <row r="22" spans="2:58" x14ac:dyDescent="0.35">
      <c r="B22" s="12"/>
      <c r="C22" s="124"/>
      <c r="D22" s="124"/>
      <c r="E22" s="124"/>
      <c r="F22" s="124"/>
      <c r="G22" s="124"/>
      <c r="H22" s="124"/>
      <c r="I22" s="124"/>
      <c r="J22" s="124"/>
      <c r="K22" s="124"/>
      <c r="L22" s="124"/>
      <c r="M22" s="124"/>
      <c r="N22" s="124"/>
      <c r="O22" s="124"/>
      <c r="P22" s="124"/>
      <c r="Q22" s="127"/>
      <c r="S22" s="192" t="s">
        <v>263</v>
      </c>
      <c r="T22" s="192"/>
      <c r="U22" s="192"/>
      <c r="V22" s="192"/>
      <c r="W22" s="192"/>
      <c r="Y22" s="139"/>
      <c r="Z22" s="78">
        <f>(Cálculos!C23-0.44)/(MAX(Cálculos!C:C)+0.12)*100</f>
        <v>2.2681203089903028</v>
      </c>
      <c r="AA22" s="144"/>
      <c r="AB22" s="148">
        <f>Cálculos!L372</f>
        <v>4.7080141986058148</v>
      </c>
      <c r="AC22" s="144"/>
      <c r="AD22" s="148">
        <f>Cálculos!Z80</f>
        <v>2.2926701522840389</v>
      </c>
      <c r="AE22" s="144"/>
      <c r="AF22" s="148">
        <f>Cálculos!AN372</f>
        <v>2.4591773905423526</v>
      </c>
      <c r="AG22" s="144"/>
      <c r="AH22" s="148">
        <f>Cálculos!N29</f>
        <v>9.4272109170586954E-2</v>
      </c>
      <c r="AI22" s="144"/>
      <c r="AJ22" s="148">
        <f>Cálculos!AB29</f>
        <v>2.1694867369238401E-3</v>
      </c>
      <c r="AK22" s="144"/>
      <c r="AL22" s="148">
        <f>Cálculos!AP29</f>
        <v>1.7144826711252947E-2</v>
      </c>
      <c r="AM22" s="127"/>
      <c r="BA22" s="139"/>
      <c r="BB22" s="78">
        <v>17</v>
      </c>
      <c r="BC22" s="156">
        <f>ABS(Cálculos!L23-Cálculos!L22)</f>
        <v>0.59396612355229839</v>
      </c>
      <c r="BD22" s="156">
        <f>ABS(Cálculos!Z23-Cálculos!Z22)</f>
        <v>0.18360123232606607</v>
      </c>
      <c r="BE22" s="156">
        <f>ABS(Cálculos!AN23-Cálculos!AN22)</f>
        <v>0.20707538242390711</v>
      </c>
      <c r="BF22" s="127"/>
    </row>
    <row r="23" spans="2:58" x14ac:dyDescent="0.35">
      <c r="B23" s="12"/>
      <c r="C23" s="124"/>
      <c r="D23" s="124"/>
      <c r="E23" s="124"/>
      <c r="F23" s="124"/>
      <c r="G23" s="124"/>
      <c r="H23" s="124"/>
      <c r="I23" s="124"/>
      <c r="J23" s="124"/>
      <c r="K23" s="124"/>
      <c r="L23" s="124"/>
      <c r="M23" s="124"/>
      <c r="N23" s="124"/>
      <c r="O23" s="124"/>
      <c r="P23" s="124"/>
      <c r="Q23" s="127"/>
      <c r="S23" s="192"/>
      <c r="T23" s="192"/>
      <c r="U23" s="192"/>
      <c r="V23" s="192"/>
      <c r="W23" s="192"/>
      <c r="Y23" s="139"/>
      <c r="Z23" s="78">
        <f>(Cálculos!C24-0.44)/(MAX(Cálculos!C:C)+0.12)*100</f>
        <v>2.4050840957650794</v>
      </c>
      <c r="AA23" s="144"/>
      <c r="AB23" s="148">
        <f>Cálculos!L7</f>
        <v>4.6215407260341825</v>
      </c>
      <c r="AC23" s="144"/>
      <c r="AD23" s="148">
        <f>Cálculos!Z79</f>
        <v>2.2793073660270777</v>
      </c>
      <c r="AE23" s="144"/>
      <c r="AF23" s="148">
        <f>Cálculos!AN440</f>
        <v>2.405525563516365</v>
      </c>
      <c r="AG23" s="144"/>
      <c r="AH23" s="148">
        <f>Cálculos!N394</f>
        <v>9.4272109170586954E-2</v>
      </c>
      <c r="AI23" s="144"/>
      <c r="AJ23" s="148">
        <f>Cálculos!AB394</f>
        <v>2.1694867369238401E-3</v>
      </c>
      <c r="AK23" s="144"/>
      <c r="AL23" s="148">
        <f>Cálculos!AP394</f>
        <v>1.7144826711252947E-2</v>
      </c>
      <c r="AM23" s="127"/>
      <c r="BA23" s="139"/>
      <c r="BB23" s="78">
        <v>18</v>
      </c>
      <c r="BC23" s="156">
        <f>ABS(Cálculos!L24-Cálculos!L23)</f>
        <v>0.42755696423620559</v>
      </c>
      <c r="BD23" s="156">
        <f>ABS(Cálculos!Z24-Cálculos!Z23)</f>
        <v>3.4094759245031137E-2</v>
      </c>
      <c r="BE23" s="156">
        <f>ABS(Cálculos!AN24-Cálculos!AN23)</f>
        <v>4.6834221673017318E-2</v>
      </c>
      <c r="BF23" s="127"/>
    </row>
    <row r="24" spans="2:58" x14ac:dyDescent="0.35">
      <c r="B24" s="12"/>
      <c r="C24" s="124"/>
      <c r="D24" s="124"/>
      <c r="E24" s="124"/>
      <c r="F24" s="124"/>
      <c r="G24" s="124"/>
      <c r="H24" s="124"/>
      <c r="I24" s="124"/>
      <c r="J24" s="124"/>
      <c r="K24" s="124"/>
      <c r="L24" s="124"/>
      <c r="M24" s="124"/>
      <c r="N24" s="124"/>
      <c r="O24" s="124"/>
      <c r="P24" s="124"/>
      <c r="Q24" s="127"/>
      <c r="S24" s="192"/>
      <c r="T24" s="192"/>
      <c r="U24" s="192"/>
      <c r="V24" s="192"/>
      <c r="W24" s="192"/>
      <c r="Y24" s="139"/>
      <c r="Z24" s="78">
        <f>(Cálculos!C25-0.44)/(MAX(Cálculos!C:C)+0.12)*100</f>
        <v>2.542047882539856</v>
      </c>
      <c r="AA24" s="144"/>
      <c r="AB24" s="148">
        <f>Cálculos!L418</f>
        <v>4.2510435665496402</v>
      </c>
      <c r="AC24" s="144"/>
      <c r="AD24" s="148">
        <f>Cálculos!Z448</f>
        <v>2.2802788333866237</v>
      </c>
      <c r="AE24" s="144"/>
      <c r="AF24" s="148">
        <f>Cálculos!AN418</f>
        <v>2.387924035422194</v>
      </c>
      <c r="AG24" s="144"/>
      <c r="AH24" s="148">
        <f>Cálculos!N81</f>
        <v>7.3274827547212637E-2</v>
      </c>
      <c r="AI24" s="144"/>
      <c r="AJ24" s="148">
        <f>Cálculos!AB81</f>
        <v>1.4024609941149051E-3</v>
      </c>
      <c r="AK24" s="144"/>
      <c r="AL24" s="148">
        <f>Cálculos!AP81</f>
        <v>1.2476693699853552E-2</v>
      </c>
      <c r="AM24" s="127"/>
      <c r="BA24" s="139"/>
      <c r="BB24" s="78">
        <v>19</v>
      </c>
      <c r="BC24" s="156">
        <f>ABS(Cálculos!L25-Cálculos!L24)</f>
        <v>0.44237465158380784</v>
      </c>
      <c r="BD24" s="156">
        <f>ABS(Cálculos!Z25-Cálculos!Z24)</f>
        <v>0.14907237822735175</v>
      </c>
      <c r="BE24" s="156">
        <f>ABS(Cálculos!AN25-Cálculos!AN24)</f>
        <v>0.15801318261896347</v>
      </c>
      <c r="BF24" s="127"/>
    </row>
    <row r="25" spans="2:58" x14ac:dyDescent="0.35">
      <c r="B25" s="12"/>
      <c r="C25" s="124"/>
      <c r="D25" s="124"/>
      <c r="E25" s="124"/>
      <c r="F25" s="124"/>
      <c r="G25" s="124"/>
      <c r="H25" s="124"/>
      <c r="I25" s="124"/>
      <c r="J25" s="124"/>
      <c r="K25" s="124"/>
      <c r="L25" s="124"/>
      <c r="M25" s="124"/>
      <c r="N25" s="124"/>
      <c r="O25" s="124"/>
      <c r="P25" s="124"/>
      <c r="Q25" s="127"/>
      <c r="Y25" s="139"/>
      <c r="Z25" s="78">
        <f>(Cálculos!C26-0.44)/(MAX(Cálculos!C:C)+0.12)*100</f>
        <v>2.6790116693146331</v>
      </c>
      <c r="AA25" s="144"/>
      <c r="AB25" s="148">
        <f>Cálculos!L53</f>
        <v>4.1982416938018758</v>
      </c>
      <c r="AC25" s="144"/>
      <c r="AD25" s="148">
        <f>Cálculos!Z83</f>
        <v>2.240460838422289</v>
      </c>
      <c r="AE25" s="144"/>
      <c r="AF25" s="148">
        <f>Cálculos!AN443</f>
        <v>2.3743371644175548</v>
      </c>
      <c r="AG25" s="144"/>
      <c r="AH25" s="148">
        <f>Cálculos!N446</f>
        <v>7.3274827547212637E-2</v>
      </c>
      <c r="AI25" s="144"/>
      <c r="AJ25" s="148">
        <f>Cálculos!AB446</f>
        <v>1.4024609941149051E-3</v>
      </c>
      <c r="AK25" s="144"/>
      <c r="AL25" s="148">
        <f>Cálculos!AP446</f>
        <v>1.2476693699853552E-2</v>
      </c>
      <c r="AM25" s="127"/>
      <c r="BA25" s="139"/>
      <c r="BB25" s="78">
        <v>20</v>
      </c>
      <c r="BC25" s="156">
        <f>ABS(Cálculos!L26-Cálculos!L25)</f>
        <v>0.21043843240437288</v>
      </c>
      <c r="BD25" s="156">
        <f>ABS(Cálculos!Z26-Cálculos!Z25)</f>
        <v>4.6241827429776894E-2</v>
      </c>
      <c r="BE25" s="156">
        <f>ABS(Cálculos!AN26-Cálculos!AN25)</f>
        <v>4.7745811422246875E-2</v>
      </c>
      <c r="BF25" s="127"/>
    </row>
    <row r="26" spans="2:58" x14ac:dyDescent="0.35">
      <c r="B26" s="12"/>
      <c r="C26" s="124"/>
      <c r="D26" s="124"/>
      <c r="E26" s="124"/>
      <c r="F26" s="124"/>
      <c r="G26" s="124"/>
      <c r="H26" s="124"/>
      <c r="I26" s="124"/>
      <c r="J26" s="124"/>
      <c r="K26" s="124"/>
      <c r="L26" s="124"/>
      <c r="M26" s="124"/>
      <c r="N26" s="124"/>
      <c r="O26" s="124"/>
      <c r="P26" s="124"/>
      <c r="Q26" s="127"/>
      <c r="Y26" s="139"/>
      <c r="Z26" s="78">
        <f>(Cálculos!C27-0.44)/(MAX(Cálculos!C:C)+0.12)*100</f>
        <v>2.8159754560894097</v>
      </c>
      <c r="AA26" s="144"/>
      <c r="AB26" s="148">
        <f>Cálculos!L658</f>
        <v>4.1462716397018662</v>
      </c>
      <c r="AC26" s="144"/>
      <c r="AD26" s="148">
        <f>Cálculos!Z449</f>
        <v>2.1559804746565474</v>
      </c>
      <c r="AE26" s="144"/>
      <c r="AF26" s="148">
        <f>Cálculos!AN447</f>
        <v>2.3687250508018431</v>
      </c>
      <c r="AG26" s="144"/>
      <c r="AH26" s="148">
        <f>Cálculos!N53</f>
        <v>7.0550308329374076E-2</v>
      </c>
      <c r="AI26" s="144"/>
      <c r="AJ26" s="148">
        <f>Cálculos!AB53</f>
        <v>1.3097874036803901E-3</v>
      </c>
      <c r="AK26" s="144"/>
      <c r="AL26" s="148">
        <f>Cálculos!AP53</f>
        <v>1.1887535804012287E-2</v>
      </c>
      <c r="AM26" s="127"/>
      <c r="BA26" s="139"/>
      <c r="BB26" s="78">
        <v>21</v>
      </c>
      <c r="BC26" s="156">
        <f>ABS(Cálculos!L27-Cálculos!L26)</f>
        <v>9.7595106311920921E-2</v>
      </c>
      <c r="BD26" s="156">
        <f>ABS(Cálculos!Z27-Cálculos!Z26)</f>
        <v>6.9659504742666023E-2</v>
      </c>
      <c r="BE26" s="156">
        <f>ABS(Cálculos!AN27-Cálculos!AN26)</f>
        <v>3.5744976382569904E-2</v>
      </c>
      <c r="BF26" s="127"/>
    </row>
    <row r="27" spans="2:58" x14ac:dyDescent="0.35">
      <c r="B27" s="12"/>
      <c r="C27" s="124"/>
      <c r="D27" s="124"/>
      <c r="E27" s="124"/>
      <c r="F27" s="124"/>
      <c r="G27" s="124"/>
      <c r="H27" s="124"/>
      <c r="I27" s="124"/>
      <c r="J27" s="124"/>
      <c r="K27" s="124"/>
      <c r="L27" s="124"/>
      <c r="M27" s="124"/>
      <c r="N27" s="124"/>
      <c r="O27" s="124"/>
      <c r="P27" s="124"/>
      <c r="Q27" s="127"/>
      <c r="Y27" s="139"/>
      <c r="Z27" s="78">
        <f>(Cálculos!C28-0.44)/(MAX(Cálculos!C:C)+0.12)*100</f>
        <v>2.9529392428641867</v>
      </c>
      <c r="AA27" s="144"/>
      <c r="AB27" s="148">
        <f>Cálculos!L293</f>
        <v>4.1413676846169336</v>
      </c>
      <c r="AC27" s="144"/>
      <c r="AD27" s="148">
        <f>Cálculos!Z441</f>
        <v>2.1509143191918323</v>
      </c>
      <c r="AE27" s="144"/>
      <c r="AF27" s="148">
        <f>Cálculos!AN445</f>
        <v>2.3627713560549539</v>
      </c>
      <c r="AG27" s="144"/>
      <c r="AH27" s="148">
        <f>Cálculos!N418</f>
        <v>7.0550308329374076E-2</v>
      </c>
      <c r="AI27" s="144"/>
      <c r="AJ27" s="148">
        <f>Cálculos!AB418</f>
        <v>1.3097874036803901E-3</v>
      </c>
      <c r="AK27" s="144"/>
      <c r="AL27" s="148">
        <f>Cálculos!AP418</f>
        <v>1.1887535804012287E-2</v>
      </c>
      <c r="AM27" s="127"/>
      <c r="BA27" s="139"/>
      <c r="BB27" s="78">
        <v>22</v>
      </c>
      <c r="BC27" s="156">
        <f>ABS(Cálculos!L28-Cálculos!L27)</f>
        <v>0.22468352734513952</v>
      </c>
      <c r="BD27" s="156">
        <f>ABS(Cálculos!Z28-Cálculos!Z27)</f>
        <v>0.12669448164762476</v>
      </c>
      <c r="BE27" s="156">
        <f>ABS(Cálculos!AN28-Cálculos!AN27)</f>
        <v>0.12002169904317483</v>
      </c>
      <c r="BF27" s="127"/>
    </row>
    <row r="28" spans="2:58" x14ac:dyDescent="0.35">
      <c r="B28" s="12"/>
      <c r="C28" s="124"/>
      <c r="D28" s="124"/>
      <c r="E28" s="124"/>
      <c r="F28" s="124"/>
      <c r="G28" s="124"/>
      <c r="H28" s="124"/>
      <c r="I28" s="124"/>
      <c r="J28" s="124"/>
      <c r="K28" s="124"/>
      <c r="L28" s="124"/>
      <c r="M28" s="124"/>
      <c r="N28" s="124"/>
      <c r="O28" s="124"/>
      <c r="P28" s="124"/>
      <c r="Q28" s="127"/>
      <c r="Y28" s="139"/>
      <c r="Z28" s="78">
        <f>(Cálculos!C29-0.44)/(MAX(Cálculos!C:C)+0.12)*100</f>
        <v>3.0899030296389633</v>
      </c>
      <c r="AA28" s="144"/>
      <c r="AB28" s="148">
        <f>Cálculos!L383</f>
        <v>4.1109428246197446</v>
      </c>
      <c r="AC28" s="144"/>
      <c r="AD28" s="148">
        <f>Cálculos!Z440</f>
        <v>2.1612803447419182</v>
      </c>
      <c r="AE28" s="144"/>
      <c r="AF28" s="148">
        <f>Cálculos!AN7</f>
        <v>2.35720374573651</v>
      </c>
      <c r="AG28" s="144"/>
      <c r="AH28" s="148">
        <f>Cálculos!N18</f>
        <v>6.5300392149678532E-2</v>
      </c>
      <c r="AI28" s="144"/>
      <c r="AJ28" s="148">
        <f>Cálculos!AB18</f>
        <v>1.1363036262931592E-3</v>
      </c>
      <c r="AK28" s="144"/>
      <c r="AL28" s="148">
        <f>Cálculos!AP18</f>
        <v>1.0764629846204731E-2</v>
      </c>
      <c r="AM28" s="127"/>
      <c r="BA28" s="139"/>
      <c r="BB28" s="78">
        <v>23</v>
      </c>
      <c r="BC28" s="156">
        <f>ABS(Cálculos!L29-Cálculos!L28)</f>
        <v>3.4090981405021132</v>
      </c>
      <c r="BD28" s="156">
        <f>ABS(Cálculos!Z29-Cálculos!Z28)</f>
        <v>0.57030665144738557</v>
      </c>
      <c r="BE28" s="156">
        <f>ABS(Cálculos!AN29-Cálculos!AN28)</f>
        <v>1.2398398151307846</v>
      </c>
      <c r="BF28" s="127"/>
    </row>
    <row r="29" spans="2:58" x14ac:dyDescent="0.35">
      <c r="B29" s="12"/>
      <c r="C29" s="124"/>
      <c r="D29" s="124"/>
      <c r="E29" s="124"/>
      <c r="F29" s="124"/>
      <c r="G29" s="124"/>
      <c r="H29" s="124"/>
      <c r="I29" s="124"/>
      <c r="J29" s="124"/>
      <c r="K29" s="124"/>
      <c r="L29" s="124"/>
      <c r="M29" s="124"/>
      <c r="N29" s="124"/>
      <c r="O29" s="124"/>
      <c r="P29" s="124"/>
      <c r="Q29" s="127"/>
      <c r="Y29" s="139"/>
      <c r="Z29" s="78">
        <f>(Cálculos!C30-0.44)/(MAX(Cálculos!C:C)+0.12)*100</f>
        <v>3.22686681641374</v>
      </c>
      <c r="AA29" s="144"/>
      <c r="AB29" s="148">
        <f>Cálculos!L18</f>
        <v>4.0362696964942346</v>
      </c>
      <c r="AC29" s="144"/>
      <c r="AD29" s="148">
        <f>Cálculos!Z450</f>
        <v>2.1531574659164328</v>
      </c>
      <c r="AE29" s="144"/>
      <c r="AF29" s="148">
        <f>Cálculos!AN75</f>
        <v>2.3554218402377609</v>
      </c>
      <c r="AG29" s="144"/>
      <c r="AH29" s="148">
        <f>Cálculos!N383</f>
        <v>6.5300392149678532E-2</v>
      </c>
      <c r="AI29" s="144"/>
      <c r="AJ29" s="148">
        <f>Cálculos!AB383</f>
        <v>1.1363036262931592E-3</v>
      </c>
      <c r="AK29" s="144"/>
      <c r="AL29" s="148">
        <f>Cálculos!AP383</f>
        <v>1.0764629846204731E-2</v>
      </c>
      <c r="AM29" s="127"/>
      <c r="BA29" s="139"/>
      <c r="BB29" s="78">
        <v>24</v>
      </c>
      <c r="BC29" s="156">
        <f>ABS(Cálculos!L30-Cálculos!L29)</f>
        <v>3.2300309967307741</v>
      </c>
      <c r="BD29" s="156">
        <f>ABS(Cálculos!Z30-Cálculos!Z29)</f>
        <v>0.37325830789359138</v>
      </c>
      <c r="BE29" s="156">
        <f>ABS(Cálculos!AN30-Cálculos!AN29)</f>
        <v>1.0453541210690216</v>
      </c>
      <c r="BF29" s="127"/>
    </row>
    <row r="30" spans="2:58" x14ac:dyDescent="0.35">
      <c r="B30" s="12"/>
      <c r="C30" s="124"/>
      <c r="D30" s="124"/>
      <c r="E30" s="124"/>
      <c r="F30" s="124"/>
      <c r="G30" s="124"/>
      <c r="H30" s="124"/>
      <c r="I30" s="124"/>
      <c r="J30" s="124"/>
      <c r="K30" s="124"/>
      <c r="L30" s="124"/>
      <c r="M30" s="124"/>
      <c r="N30" s="124"/>
      <c r="O30" s="124"/>
      <c r="P30" s="124"/>
      <c r="Q30" s="127"/>
      <c r="Y30" s="139"/>
      <c r="Z30" s="78">
        <f>(Cálculos!C31-0.44)/(MAX(Cálculos!C:C)+0.12)*100</f>
        <v>3.363830603188517</v>
      </c>
      <c r="AA30" s="144"/>
      <c r="AB30" s="148">
        <f>Cálculos!L377</f>
        <v>3.9282788801178024</v>
      </c>
      <c r="AC30" s="144"/>
      <c r="AD30" s="148">
        <f>Cálculos!Z426</f>
        <v>2.1247386673048494</v>
      </c>
      <c r="AE30" s="144"/>
      <c r="AF30" s="148">
        <f>Cálculos!AN444</f>
        <v>2.3529331006785004</v>
      </c>
      <c r="AG30" s="144"/>
      <c r="AH30" s="148">
        <f>Cálculos!N359</f>
        <v>5.910380684224803E-2</v>
      </c>
      <c r="AI30" s="144"/>
      <c r="AJ30" s="148">
        <f>Cálculos!AB359</f>
        <v>9.4085612920865019E-4</v>
      </c>
      <c r="AK30" s="144"/>
      <c r="AL30" s="148">
        <f>Cálculos!AP359</f>
        <v>9.4619100454486366E-3</v>
      </c>
      <c r="AM30" s="127"/>
      <c r="BA30" s="139"/>
      <c r="BB30" s="78">
        <v>25</v>
      </c>
      <c r="BC30" s="156">
        <f>ABS(Cálculos!L31-Cálculos!L30)</f>
        <v>0.11294426991731288</v>
      </c>
      <c r="BD30" s="156">
        <f>ABS(Cálculos!Z31-Cálculos!Z30)</f>
        <v>0.13022931315900577</v>
      </c>
      <c r="BE30" s="156">
        <f>ABS(Cálculos!AN31-Cálculos!AN30)</f>
        <v>0.12376004975932076</v>
      </c>
      <c r="BF30" s="127"/>
    </row>
    <row r="31" spans="2:58" x14ac:dyDescent="0.35">
      <c r="B31" s="12"/>
      <c r="C31" s="124"/>
      <c r="D31" s="124"/>
      <c r="E31" s="124"/>
      <c r="F31" s="124"/>
      <c r="G31" s="124"/>
      <c r="H31" s="124"/>
      <c r="I31" s="124"/>
      <c r="J31" s="124"/>
      <c r="K31" s="124"/>
      <c r="L31" s="124"/>
      <c r="M31" s="124"/>
      <c r="N31" s="124"/>
      <c r="O31" s="124"/>
      <c r="P31" s="124"/>
      <c r="Q31" s="127"/>
      <c r="Y31" s="139"/>
      <c r="Z31" s="78">
        <f>(Cálculos!C32-0.44)/(MAX(Cálculos!C:C)+0.12)*100</f>
        <v>3.5007943899632936</v>
      </c>
      <c r="AA31" s="144"/>
      <c r="AB31" s="148">
        <f>Cálculos!L12</f>
        <v>3.8490349101769237</v>
      </c>
      <c r="AC31" s="144"/>
      <c r="AD31" s="148">
        <f>Cálculos!Z84</f>
        <v>2.1165548158805034</v>
      </c>
      <c r="AE31" s="144"/>
      <c r="AF31" s="148">
        <f>Cálculos!AN383</f>
        <v>2.3471101896064943</v>
      </c>
      <c r="AG31" s="144"/>
      <c r="AH31" s="148">
        <f>Cálculos!N724</f>
        <v>5.910380684224803E-2</v>
      </c>
      <c r="AI31" s="144"/>
      <c r="AJ31" s="148">
        <f>Cálculos!AB724</f>
        <v>9.4085612920865019E-4</v>
      </c>
      <c r="AK31" s="144"/>
      <c r="AL31" s="148">
        <f>Cálculos!AP724</f>
        <v>9.4619100454486366E-3</v>
      </c>
      <c r="AM31" s="127"/>
      <c r="BA31" s="139"/>
      <c r="BB31" s="78">
        <v>26</v>
      </c>
      <c r="BC31" s="156">
        <f>ABS(Cálculos!L32-Cálculos!L31)</f>
        <v>3.2910499954596606E-2</v>
      </c>
      <c r="BD31" s="156">
        <f>ABS(Cálculos!Z32-Cálculos!Z31)</f>
        <v>1.0276582685550428E-2</v>
      </c>
      <c r="BE31" s="156">
        <f>ABS(Cálculos!AN32-Cálculos!AN31)</f>
        <v>1.6527793832951554E-2</v>
      </c>
      <c r="BF31" s="127"/>
    </row>
    <row r="32" spans="2:58" x14ac:dyDescent="0.35">
      <c r="B32" s="12"/>
      <c r="C32" s="124"/>
      <c r="D32" s="124"/>
      <c r="E32" s="124"/>
      <c r="F32" s="124"/>
      <c r="G32" s="124"/>
      <c r="H32" s="124"/>
      <c r="I32" s="124"/>
      <c r="J32" s="124"/>
      <c r="K32" s="124"/>
      <c r="L32" s="124"/>
      <c r="M32" s="124"/>
      <c r="N32" s="124"/>
      <c r="O32" s="124"/>
      <c r="P32" s="124"/>
      <c r="Q32" s="127"/>
      <c r="Y32" s="139"/>
      <c r="Z32" s="78">
        <f>(Cálculos!C33-0.44)/(MAX(Cálculos!C:C)+0.12)*100</f>
        <v>3.6377581767380698</v>
      </c>
      <c r="AA32" s="144"/>
      <c r="AB32" s="148">
        <f>Cálculos!L440</f>
        <v>3.3088164151748387</v>
      </c>
      <c r="AC32" s="144"/>
      <c r="AD32" s="148">
        <f>Cálculos!Z85</f>
        <v>2.1141202775467693</v>
      </c>
      <c r="AE32" s="144"/>
      <c r="AF32" s="148">
        <f>Cálculos!AN78</f>
        <v>2.3256999476708926</v>
      </c>
      <c r="AG32" s="144"/>
      <c r="AH32" s="148">
        <f>Cálculos!N12</f>
        <v>5.7912342787163729E-2</v>
      </c>
      <c r="AI32" s="144"/>
      <c r="AJ32" s="148">
        <f>Cálculos!AB12</f>
        <v>9.045196203585756E-4</v>
      </c>
      <c r="AK32" s="144"/>
      <c r="AL32" s="148">
        <f>Cálculos!AP12</f>
        <v>9.214459149361507E-3</v>
      </c>
      <c r="AM32" s="127"/>
      <c r="BA32" s="139"/>
      <c r="BB32" s="78">
        <v>27</v>
      </c>
      <c r="BC32" s="156">
        <f>ABS(Cálculos!L33-Cálculos!L32)</f>
        <v>0.11380405336970245</v>
      </c>
      <c r="BD32" s="156">
        <f>ABS(Cálculos!Z33-Cálculos!Z32)</f>
        <v>0.12402650804377591</v>
      </c>
      <c r="BE32" s="156">
        <f>ABS(Cálculos!AN33-Cálculos!AN32)</f>
        <v>0.11791450588016739</v>
      </c>
      <c r="BF32" s="127"/>
    </row>
    <row r="33" spans="2:58" x14ac:dyDescent="0.35">
      <c r="B33" s="12"/>
      <c r="C33" s="124"/>
      <c r="D33" s="124"/>
      <c r="E33" s="124"/>
      <c r="F33" s="124"/>
      <c r="G33" s="124"/>
      <c r="H33" s="124"/>
      <c r="I33" s="124"/>
      <c r="J33" s="124"/>
      <c r="K33" s="124"/>
      <c r="L33" s="124"/>
      <c r="M33" s="124"/>
      <c r="N33" s="124"/>
      <c r="O33" s="124"/>
      <c r="P33" s="124"/>
      <c r="Q33" s="127"/>
      <c r="Y33" s="139"/>
      <c r="Z33" s="78">
        <f>(Cálculos!C34-0.44)/(MAX(Cálculos!C:C)+0.12)*100</f>
        <v>3.7747219635128468</v>
      </c>
      <c r="AA33" s="144"/>
      <c r="AB33" s="148">
        <f>Cálculos!L374</f>
        <v>3.3007756829532182</v>
      </c>
      <c r="AC33" s="144"/>
      <c r="AD33" s="148">
        <f>Cálculos!Z76</f>
        <v>2.1082384488576542</v>
      </c>
      <c r="AE33" s="144"/>
      <c r="AF33" s="148">
        <f>Cálculos!AN53</f>
        <v>2.3256252718642125</v>
      </c>
      <c r="AG33" s="144"/>
      <c r="AH33" s="148">
        <f>Cálculos!N377</f>
        <v>5.7912342787163729E-2</v>
      </c>
      <c r="AI33" s="144"/>
      <c r="AJ33" s="148">
        <f>Cálculos!AB377</f>
        <v>9.045196203585756E-4</v>
      </c>
      <c r="AK33" s="144"/>
      <c r="AL33" s="148">
        <f>Cálculos!AP377</f>
        <v>9.214459149361507E-3</v>
      </c>
      <c r="AM33" s="127"/>
      <c r="BA33" s="139"/>
      <c r="BB33" s="78">
        <v>28</v>
      </c>
      <c r="BC33" s="156">
        <f>ABS(Cálculos!L34-Cálculos!L33)</f>
        <v>0.10690612328267934</v>
      </c>
      <c r="BD33" s="156">
        <f>ABS(Cálculos!Z34-Cálculos!Z33)</f>
        <v>0.12255477184897101</v>
      </c>
      <c r="BE33" s="156">
        <f>ABS(Cálculos!AN34-Cálculos!AN33)</f>
        <v>0.11671337260355807</v>
      </c>
      <c r="BF33" s="127"/>
    </row>
    <row r="34" spans="2:58" x14ac:dyDescent="0.35">
      <c r="B34" s="12"/>
      <c r="C34" s="124"/>
      <c r="D34" s="124"/>
      <c r="E34" s="124"/>
      <c r="F34" s="124"/>
      <c r="G34" s="124"/>
      <c r="H34" s="124"/>
      <c r="I34" s="124"/>
      <c r="J34" s="124"/>
      <c r="K34" s="124"/>
      <c r="L34" s="124"/>
      <c r="M34" s="124"/>
      <c r="N34" s="124"/>
      <c r="O34" s="124"/>
      <c r="P34" s="124"/>
      <c r="Q34" s="127"/>
      <c r="Y34" s="139"/>
      <c r="Z34" s="78">
        <f>(Cálculos!C35-0.44)/(MAX(Cálculos!C:C)+0.12)*100</f>
        <v>3.9116857502876239</v>
      </c>
      <c r="AA34" s="144"/>
      <c r="AB34" s="148">
        <f>Cálculos!L75</f>
        <v>3.2663505575935092</v>
      </c>
      <c r="AC34" s="144"/>
      <c r="AD34" s="148">
        <f>Cálculos!Z75</f>
        <v>2.1181797944196634</v>
      </c>
      <c r="AE34" s="144"/>
      <c r="AF34" s="148">
        <f>Cálculos!AN82</f>
        <v>2.3219766239840745</v>
      </c>
      <c r="AG34" s="144"/>
      <c r="AH34" s="148">
        <f>Cálculos!N9</f>
        <v>4.0924768012797506E-2</v>
      </c>
      <c r="AI34" s="144"/>
      <c r="AJ34" s="148">
        <f>Cálculos!AB9</f>
        <v>4.3786271036209653E-4</v>
      </c>
      <c r="AK34" s="144"/>
      <c r="AL34" s="148">
        <f>Cálculos!AP9</f>
        <v>5.8125712788200945E-3</v>
      </c>
      <c r="AM34" s="127"/>
      <c r="BA34" s="139"/>
      <c r="BB34" s="78">
        <v>29</v>
      </c>
      <c r="BC34" s="156">
        <f>ABS(Cálculos!L35-Cálculos!L34)</f>
        <v>4.2172380267108567E-2</v>
      </c>
      <c r="BD34" s="156">
        <f>ABS(Cálculos!Z35-Cálculos!Z34)</f>
        <v>5.6483832852261884E-2</v>
      </c>
      <c r="BE34" s="156">
        <f>ABS(Cálculos!AN35-Cálculos!AN34)</f>
        <v>5.1163433975040862E-2</v>
      </c>
      <c r="BF34" s="127"/>
    </row>
    <row r="35" spans="2:58" x14ac:dyDescent="0.35">
      <c r="B35" s="12"/>
      <c r="C35" s="124"/>
      <c r="D35" s="124"/>
      <c r="E35" s="124"/>
      <c r="F35" s="124"/>
      <c r="G35" s="124"/>
      <c r="H35" s="124"/>
      <c r="I35" s="124"/>
      <c r="J35" s="124"/>
      <c r="K35" s="124"/>
      <c r="L35" s="124"/>
      <c r="M35" s="124"/>
      <c r="N35" s="124"/>
      <c r="O35" s="124"/>
      <c r="P35" s="124"/>
      <c r="Q35" s="127"/>
      <c r="Y35" s="139"/>
      <c r="Z35" s="78">
        <f>(Cálculos!C36-0.44)/(MAX(Cálculos!C:C)+0.12)*100</f>
        <v>4.0486495370624009</v>
      </c>
      <c r="AA35" s="144"/>
      <c r="AB35" s="148">
        <f>Cálculos!L9</f>
        <v>3.2192477947918743</v>
      </c>
      <c r="AC35" s="144"/>
      <c r="AD35" s="148">
        <f>Cálculos!Z61</f>
        <v>2.0752291360502091</v>
      </c>
      <c r="AE35" s="144"/>
      <c r="AF35" s="148">
        <f>Cálculos!AN448</f>
        <v>2.3177959115542586</v>
      </c>
      <c r="AG35" s="144"/>
      <c r="AH35" s="148">
        <f>Cálculos!N374</f>
        <v>4.0924768012797506E-2</v>
      </c>
      <c r="AI35" s="144"/>
      <c r="AJ35" s="148">
        <f>Cálculos!AB374</f>
        <v>4.3786271036209653E-4</v>
      </c>
      <c r="AK35" s="144"/>
      <c r="AL35" s="148">
        <f>Cálculos!AP374</f>
        <v>5.8125712788200945E-3</v>
      </c>
      <c r="AM35" s="127"/>
      <c r="BA35" s="139"/>
      <c r="BB35" s="78">
        <v>30</v>
      </c>
      <c r="BC35" s="156">
        <f>ABS(Cálculos!L36-Cálculos!L35)</f>
        <v>0.1230881289658996</v>
      </c>
      <c r="BD35" s="156">
        <f>ABS(Cálculos!Z36-Cálculos!Z35)</f>
        <v>6.0884663401534755E-2</v>
      </c>
      <c r="BE35" s="156">
        <f>ABS(Cálculos!AN36-Cálculos!AN35)</f>
        <v>6.6306380526560682E-2</v>
      </c>
      <c r="BF35" s="127"/>
    </row>
    <row r="36" spans="2:58" x14ac:dyDescent="0.35">
      <c r="B36" s="12"/>
      <c r="C36" s="124"/>
      <c r="D36" s="124"/>
      <c r="E36" s="124"/>
      <c r="F36" s="124"/>
      <c r="G36" s="124"/>
      <c r="H36" s="124"/>
      <c r="I36" s="124"/>
      <c r="J36" s="124"/>
      <c r="K36" s="124"/>
      <c r="L36" s="124"/>
      <c r="M36" s="124"/>
      <c r="N36" s="124"/>
      <c r="O36" s="124"/>
      <c r="P36" s="124"/>
      <c r="Q36" s="127"/>
      <c r="Y36" s="139"/>
      <c r="Z36" s="78">
        <f>(Cálculos!C37-0.44)/(MAX(Cálculos!C:C)+0.12)*100</f>
        <v>4.1856133238371767</v>
      </c>
      <c r="AA36" s="144"/>
      <c r="AB36" s="148">
        <f>Cálculos!L724</f>
        <v>2.9982523400746528</v>
      </c>
      <c r="AC36" s="144"/>
      <c r="AD36" s="148">
        <f>Cálculos!Z439</f>
        <v>2.0372290512474107</v>
      </c>
      <c r="AE36" s="144"/>
      <c r="AF36" s="148">
        <f>Cálculos!AN80</f>
        <v>2.3150878854629204</v>
      </c>
      <c r="AG36" s="144"/>
      <c r="AH36" s="148">
        <f>Cálculos!N362</f>
        <v>3.1379746797136607E-2</v>
      </c>
      <c r="AI36" s="144"/>
      <c r="AJ36" s="148">
        <f>Cálculos!AB362</f>
        <v>2.2837143380960271E-4</v>
      </c>
      <c r="AK36" s="144"/>
      <c r="AL36" s="148">
        <f>Cálculos!AP362</f>
        <v>4.0317927473223431E-3</v>
      </c>
      <c r="AM36" s="127"/>
      <c r="BA36" s="139"/>
      <c r="BB36" s="78">
        <v>31</v>
      </c>
      <c r="BC36" s="156">
        <f>ABS(Cálculos!L37-Cálculos!L36)</f>
        <v>4.7348481451202851E-2</v>
      </c>
      <c r="BD36" s="156">
        <f>ABS(Cálculos!Z37-Cálculos!Z36)</f>
        <v>1.1966412808502858E-2</v>
      </c>
      <c r="BE36" s="156">
        <f>ABS(Cálculos!AN37-Cálculos!AN36)</f>
        <v>6.7995638953548543E-3</v>
      </c>
      <c r="BF36" s="127"/>
    </row>
    <row r="37" spans="2:58" x14ac:dyDescent="0.35">
      <c r="B37" s="12"/>
      <c r="C37" s="124"/>
      <c r="D37" s="124"/>
      <c r="E37" s="124"/>
      <c r="F37" s="124"/>
      <c r="G37" s="124"/>
      <c r="H37" s="124"/>
      <c r="I37" s="124"/>
      <c r="J37" s="124"/>
      <c r="K37" s="124"/>
      <c r="L37" s="124"/>
      <c r="M37" s="124"/>
      <c r="N37" s="124"/>
      <c r="O37" s="124"/>
      <c r="P37" s="124"/>
      <c r="Q37" s="127"/>
      <c r="Y37" s="139"/>
      <c r="Z37" s="78">
        <f>(Cálculos!C38-0.44)/(MAX(Cálculos!C:C)+0.12)*100</f>
        <v>4.3225771106119542</v>
      </c>
      <c r="AA37" s="144"/>
      <c r="AB37" s="148">
        <f>Cálculos!L359</f>
        <v>2.9957012945890846</v>
      </c>
      <c r="AC37" s="144"/>
      <c r="AD37" s="148">
        <f>Cálculos!Z451</f>
        <v>2.0305094615850656</v>
      </c>
      <c r="AE37" s="144"/>
      <c r="AF37" s="148">
        <f>Cálculos!AN79</f>
        <v>2.3047751180129259</v>
      </c>
      <c r="AG37" s="144"/>
      <c r="AH37" s="148">
        <f>Cálculos!N727</f>
        <v>3.1379746797136607E-2</v>
      </c>
      <c r="AI37" s="144"/>
      <c r="AJ37" s="148">
        <f>Cálculos!AB727</f>
        <v>2.2837143380960271E-4</v>
      </c>
      <c r="AK37" s="144"/>
      <c r="AL37" s="148">
        <f>Cálculos!AP727</f>
        <v>4.0317927473223431E-3</v>
      </c>
      <c r="AM37" s="127"/>
      <c r="BA37" s="139"/>
      <c r="BB37" s="78">
        <v>32</v>
      </c>
      <c r="BC37" s="156">
        <f>ABS(Cálculos!L38-Cálculos!L37)</f>
        <v>5.732725739603417E-2</v>
      </c>
      <c r="BD37" s="156">
        <f>ABS(Cálculos!Z38-Cálculos!Z37)</f>
        <v>7.1105386852647445E-2</v>
      </c>
      <c r="BE37" s="156">
        <f>ABS(Cálculos!AN38-Cálculos!AN37)</f>
        <v>6.5998707414685942E-2</v>
      </c>
      <c r="BF37" s="127"/>
    </row>
    <row r="38" spans="2:58" x14ac:dyDescent="0.35">
      <c r="B38" s="12"/>
      <c r="C38" s="124"/>
      <c r="D38" s="124"/>
      <c r="E38" s="124"/>
      <c r="F38" s="124"/>
      <c r="G38" s="124"/>
      <c r="H38" s="124"/>
      <c r="I38" s="124"/>
      <c r="J38" s="124"/>
      <c r="K38" s="124"/>
      <c r="L38" s="124"/>
      <c r="M38" s="124"/>
      <c r="N38" s="124"/>
      <c r="O38" s="124"/>
      <c r="P38" s="124"/>
      <c r="Q38" s="127"/>
      <c r="Y38" s="139"/>
      <c r="Z38" s="78">
        <f>(Cálculos!C39-0.44)/(MAX(Cálculos!C:C)+0.12)*100</f>
        <v>4.4595408973867308</v>
      </c>
      <c r="AA38" s="144"/>
      <c r="AB38" s="148">
        <f>Cálculos!L423</f>
        <v>2.8417850259791702</v>
      </c>
      <c r="AC38" s="144"/>
      <c r="AD38" s="148">
        <f>Cálculos!Z427</f>
        <v>2.0063410348148478</v>
      </c>
      <c r="AE38" s="144"/>
      <c r="AF38" s="148">
        <f>Cálculos!AN377</f>
        <v>2.2782388444275616</v>
      </c>
      <c r="AG38" s="144"/>
      <c r="AH38" s="148">
        <f>Cálculos!N330</f>
        <v>2.5443170034012322E-2</v>
      </c>
      <c r="AI38" s="144"/>
      <c r="AJ38" s="148">
        <f>Cálculos!AB330</f>
        <v>1.2413572581378019E-4</v>
      </c>
      <c r="AK38" s="144"/>
      <c r="AL38" s="148">
        <f>Cálculos!AP330</f>
        <v>2.9898393658710954E-3</v>
      </c>
      <c r="AM38" s="127"/>
      <c r="BA38" s="139"/>
      <c r="BB38" s="78">
        <v>33</v>
      </c>
      <c r="BC38" s="156">
        <f>ABS(Cálculos!L39-Cálculos!L38)</f>
        <v>2.9899118815348125E-2</v>
      </c>
      <c r="BD38" s="156">
        <f>ABS(Cálculos!Z39-Cálculos!Z38)</f>
        <v>4.3615649330818851E-2</v>
      </c>
      <c r="BE38" s="156">
        <f>ABS(Cálculos!AN39-Cálculos!AN38)</f>
        <v>3.8525220574106012E-2</v>
      </c>
      <c r="BF38" s="127"/>
    </row>
    <row r="39" spans="2:58" x14ac:dyDescent="0.35">
      <c r="B39" s="12"/>
      <c r="C39" s="124"/>
      <c r="D39" s="124"/>
      <c r="E39" s="124"/>
      <c r="F39" s="124"/>
      <c r="G39" s="124"/>
      <c r="H39" s="124"/>
      <c r="I39" s="124"/>
      <c r="J39" s="124"/>
      <c r="K39" s="124"/>
      <c r="L39" s="124"/>
      <c r="M39" s="124"/>
      <c r="N39" s="124"/>
      <c r="O39" s="124"/>
      <c r="P39" s="124"/>
      <c r="Q39" s="127"/>
      <c r="Y39" s="139"/>
      <c r="Z39" s="78">
        <f>(Cálculos!C40-0.44)/(MAX(Cálculos!C:C)+0.12)*100</f>
        <v>4.5965046841615083</v>
      </c>
      <c r="AA39" s="144"/>
      <c r="AB39" s="148">
        <f>Cálculos!L58</f>
        <v>2.7915337396152391</v>
      </c>
      <c r="AC39" s="144"/>
      <c r="AD39" s="148">
        <f>Cálculos!Z74</f>
        <v>1.9936995948230989</v>
      </c>
      <c r="AE39" s="144"/>
      <c r="AF39" s="148">
        <f>Cálculos!AN83</f>
        <v>2.2715081081205328</v>
      </c>
      <c r="AG39" s="144"/>
      <c r="AH39" s="148">
        <f>Cálculos!N695</f>
        <v>2.5443170034012322E-2</v>
      </c>
      <c r="AI39" s="144"/>
      <c r="AJ39" s="148">
        <f>Cálculos!AB695</f>
        <v>1.2413572581378019E-4</v>
      </c>
      <c r="AK39" s="144"/>
      <c r="AL39" s="148">
        <f>Cálculos!AP695</f>
        <v>2.9898393658710954E-3</v>
      </c>
      <c r="AM39" s="127"/>
      <c r="BA39" s="139"/>
      <c r="BB39" s="78">
        <v>34</v>
      </c>
      <c r="BC39" s="156">
        <f>ABS(Cálculos!L40-Cálculos!L39)</f>
        <v>0.10492507763806902</v>
      </c>
      <c r="BD39" s="156">
        <f>ABS(Cálculos!Z40-Cálculos!Z39)</f>
        <v>0.11841802111394872</v>
      </c>
      <c r="BE39" s="156">
        <f>ABS(Cálculos!AN40-Cálculos!AN39)</f>
        <v>0.11340809664056506</v>
      </c>
      <c r="BF39" s="127"/>
    </row>
    <row r="40" spans="2:58" x14ac:dyDescent="0.35">
      <c r="B40" s="12"/>
      <c r="C40" s="124"/>
      <c r="D40" s="124"/>
      <c r="E40" s="124"/>
      <c r="F40" s="124"/>
      <c r="G40" s="124"/>
      <c r="H40" s="124"/>
      <c r="I40" s="124"/>
      <c r="J40" s="124"/>
      <c r="K40" s="124"/>
      <c r="L40" s="124"/>
      <c r="M40" s="124"/>
      <c r="N40" s="124"/>
      <c r="O40" s="124"/>
      <c r="P40" s="124"/>
      <c r="Q40" s="127"/>
      <c r="Y40" s="139"/>
      <c r="Z40" s="78">
        <f>(Cálculos!C41-0.44)/(MAX(Cálculos!C:C)+0.12)*100</f>
        <v>4.7334684709362849</v>
      </c>
      <c r="AA40" s="144"/>
      <c r="AB40" s="148">
        <f>Cálculos!L458</f>
        <v>2.7592384647317645</v>
      </c>
      <c r="AC40" s="144"/>
      <c r="AD40" s="148">
        <f>Cálculos!Z86</f>
        <v>1.991856915930343</v>
      </c>
      <c r="AE40" s="144"/>
      <c r="AF40" s="148">
        <f>Cálculos!AN18</f>
        <v>2.2590064290830276</v>
      </c>
      <c r="AG40" s="144"/>
      <c r="AH40" s="148">
        <f>Cálculos!N44</f>
        <v>2.4757614372886854E-2</v>
      </c>
      <c r="AI40" s="144"/>
      <c r="AJ40" s="148">
        <f>Cálculos!AB44</f>
        <v>1.1365823459627676E-4</v>
      </c>
      <c r="AK40" s="144"/>
      <c r="AL40" s="148">
        <f>Cálculos!AP44</f>
        <v>2.873485351338734E-3</v>
      </c>
      <c r="AM40" s="127"/>
      <c r="BA40" s="139"/>
      <c r="BB40" s="78">
        <v>35</v>
      </c>
      <c r="BC40" s="156">
        <f>ABS(Cálculos!L41-Cálculos!L40)</f>
        <v>1.32977028538388E-2</v>
      </c>
      <c r="BD40" s="156">
        <f>ABS(Cálculos!Z41-Cálculos!Z40)</f>
        <v>8.2078695635556809E-4</v>
      </c>
      <c r="BE40" s="156">
        <f>ABS(Cálculos!AN41-Cálculos!AN40)</f>
        <v>5.4332908500898114E-3</v>
      </c>
      <c r="BF40" s="127"/>
    </row>
    <row r="41" spans="2:58" x14ac:dyDescent="0.35">
      <c r="B41" s="12"/>
      <c r="C41" s="124"/>
      <c r="D41" s="124"/>
      <c r="E41" s="124"/>
      <c r="F41" s="124"/>
      <c r="G41" s="124"/>
      <c r="H41" s="124"/>
      <c r="I41" s="124"/>
      <c r="J41" s="124"/>
      <c r="K41" s="124"/>
      <c r="L41" s="124"/>
      <c r="M41" s="124"/>
      <c r="N41" s="124"/>
      <c r="O41" s="124"/>
      <c r="P41" s="124"/>
      <c r="Q41" s="127"/>
      <c r="Y41" s="139"/>
      <c r="Z41" s="78">
        <f>(Cálculos!C42-0.44)/(MAX(Cálculos!C:C)+0.12)*100</f>
        <v>4.8704322577110615</v>
      </c>
      <c r="AA41" s="144"/>
      <c r="AB41" s="148">
        <f>Cálculos!L420</f>
        <v>2.7368127791700507</v>
      </c>
      <c r="AC41" s="144"/>
      <c r="AD41" s="148">
        <f>Cálculos!Z412</f>
        <v>2.0831948315425191</v>
      </c>
      <c r="AE41" s="144"/>
      <c r="AF41" s="148">
        <f>Cálculos!AN450</f>
        <v>2.2022302568000205</v>
      </c>
      <c r="AG41" s="144"/>
      <c r="AH41" s="148">
        <f>Cálculos!N325</f>
        <v>2.4757614372886854E-2</v>
      </c>
      <c r="AI41" s="144"/>
      <c r="AJ41" s="148">
        <f>Cálculos!AB325</f>
        <v>1.1365823459627676E-4</v>
      </c>
      <c r="AK41" s="144"/>
      <c r="AL41" s="148">
        <f>Cálculos!AP325</f>
        <v>2.873485351338734E-3</v>
      </c>
      <c r="AM41" s="127"/>
      <c r="BA41" s="139"/>
      <c r="BB41" s="78">
        <v>36</v>
      </c>
      <c r="BC41" s="156">
        <f>ABS(Cálculos!L42-Cálculos!L41)</f>
        <v>0.10251536970306008</v>
      </c>
      <c r="BD41" s="156">
        <f>ABS(Cálculos!Z42-Cálculos!Z41)</f>
        <v>0.11525352190824822</v>
      </c>
      <c r="BE41" s="156">
        <f>ABS(Cálculos!AN42-Cálculos!AN41)</f>
        <v>0.11052836470259786</v>
      </c>
      <c r="BF41" s="127"/>
    </row>
    <row r="42" spans="2:58" x14ac:dyDescent="0.35">
      <c r="B42" s="12"/>
      <c r="C42" s="124"/>
      <c r="D42" s="124"/>
      <c r="E42" s="124"/>
      <c r="F42" s="124"/>
      <c r="G42" s="124"/>
      <c r="H42" s="124"/>
      <c r="I42" s="124"/>
      <c r="J42" s="124"/>
      <c r="K42" s="124"/>
      <c r="L42" s="124"/>
      <c r="M42" s="124"/>
      <c r="N42" s="124"/>
      <c r="O42" s="124"/>
      <c r="P42" s="124"/>
      <c r="Q42" s="127"/>
      <c r="Y42" s="139"/>
      <c r="Z42" s="78">
        <f>(Cálculos!C43-0.44)/(MAX(Cálculos!C:C)+0.12)*100</f>
        <v>5.0073960444858381</v>
      </c>
      <c r="AA42" s="144"/>
      <c r="AB42" s="148">
        <f>Cálculos!L93</f>
        <v>2.7237054393804825</v>
      </c>
      <c r="AC42" s="144"/>
      <c r="AD42" s="148">
        <f>Cálculos!Z452</f>
        <v>1.969574328883468</v>
      </c>
      <c r="AE42" s="144"/>
      <c r="AF42" s="148">
        <f>Cálculos!AN449</f>
        <v>2.1994460912396159</v>
      </c>
      <c r="AG42" s="144"/>
      <c r="AH42" s="148">
        <f>Cálculos!N409</f>
        <v>2.4757614372886854E-2</v>
      </c>
      <c r="AI42" s="144"/>
      <c r="AJ42" s="148">
        <f>Cálculos!AB409</f>
        <v>1.1365823459627676E-4</v>
      </c>
      <c r="AK42" s="144"/>
      <c r="AL42" s="148">
        <f>Cálculos!AP409</f>
        <v>2.873485351338734E-3</v>
      </c>
      <c r="AM42" s="127"/>
      <c r="BA42" s="139"/>
      <c r="BB42" s="78">
        <v>37</v>
      </c>
      <c r="BC42" s="156">
        <f>ABS(Cálculos!L43-Cálculos!L42)</f>
        <v>0.10019057623725547</v>
      </c>
      <c r="BD42" s="156">
        <f>ABS(Cálculos!Z43-Cálculos!Z42)</f>
        <v>0.1127507948993679</v>
      </c>
      <c r="BE42" s="156">
        <f>ABS(Cálculos!AN43-Cálculos!AN42)</f>
        <v>0.10808797952972493</v>
      </c>
      <c r="BF42" s="127"/>
    </row>
    <row r="43" spans="2:58" x14ac:dyDescent="0.35">
      <c r="B43" s="12"/>
      <c r="C43" s="124"/>
      <c r="D43" s="124"/>
      <c r="E43" s="124"/>
      <c r="F43" s="124"/>
      <c r="G43" s="124"/>
      <c r="H43" s="124"/>
      <c r="I43" s="124"/>
      <c r="J43" s="124"/>
      <c r="K43" s="124"/>
      <c r="L43" s="124"/>
      <c r="M43" s="124"/>
      <c r="N43" s="124"/>
      <c r="O43" s="124"/>
      <c r="P43" s="124"/>
      <c r="Q43" s="127"/>
      <c r="Y43" s="139"/>
      <c r="Z43" s="78">
        <f>(Cálculos!C44-0.44)/(MAX(Cálculos!C:C)+0.12)*100</f>
        <v>5.1443598312606147</v>
      </c>
      <c r="AA43" s="144"/>
      <c r="AB43" s="148">
        <f>Cálculos!L55</f>
        <v>2.6850463189409073</v>
      </c>
      <c r="AC43" s="144"/>
      <c r="AD43" s="148">
        <f>Cálculos!Z62</f>
        <v>1.9573193327639109</v>
      </c>
      <c r="AE43" s="144"/>
      <c r="AF43" s="148">
        <f>Cálculos!AN12</f>
        <v>2.1847421330794288</v>
      </c>
      <c r="AG43" s="144"/>
      <c r="AH43" s="148">
        <f>Cálculos!N690</f>
        <v>2.4757614372886854E-2</v>
      </c>
      <c r="AI43" s="144"/>
      <c r="AJ43" s="148">
        <f>Cálculos!AB690</f>
        <v>1.1365823459627676E-4</v>
      </c>
      <c r="AK43" s="144"/>
      <c r="AL43" s="148">
        <f>Cálculos!AP690</f>
        <v>2.873485351338734E-3</v>
      </c>
      <c r="AM43" s="127"/>
      <c r="BA43" s="139"/>
      <c r="BB43" s="78">
        <v>38</v>
      </c>
      <c r="BC43" s="156">
        <f>ABS(Cálculos!L44-Cálculos!L43)</f>
        <v>1.6513214465093091</v>
      </c>
      <c r="BD43" s="156">
        <f>ABS(Cálculos!Z44-Cálculos!Z43)</f>
        <v>0.37915001204187182</v>
      </c>
      <c r="BE43" s="156">
        <f>ABS(Cálculos!AN44-Cálculos!AN43)</f>
        <v>0.61521196923754218</v>
      </c>
      <c r="BF43" s="127"/>
    </row>
    <row r="44" spans="2:58" x14ac:dyDescent="0.35">
      <c r="B44" s="12"/>
      <c r="C44" s="124"/>
      <c r="D44" s="124"/>
      <c r="E44" s="124"/>
      <c r="F44" s="124"/>
      <c r="G44" s="124"/>
      <c r="H44" s="124"/>
      <c r="I44" s="124"/>
      <c r="J44" s="124"/>
      <c r="K44" s="124"/>
      <c r="L44" s="124"/>
      <c r="M44" s="124"/>
      <c r="N44" s="124"/>
      <c r="O44" s="124"/>
      <c r="P44" s="124"/>
      <c r="Q44" s="127"/>
      <c r="Y44" s="139"/>
      <c r="Z44" s="78">
        <f>(Cálculos!C45-0.44)/(MAX(Cálculos!C:C)+0.12)*100</f>
        <v>5.2813236180353922</v>
      </c>
      <c r="AA44" s="144"/>
      <c r="AB44" s="148">
        <f>Cálculos!L409</f>
        <v>2.6296162704372392</v>
      </c>
      <c r="AC44" s="144"/>
      <c r="AD44" s="148">
        <f>Cálculos!Z394</f>
        <v>1.9972893221154999</v>
      </c>
      <c r="AE44" s="144"/>
      <c r="AF44" s="148">
        <f>Cálculos!AN441</f>
        <v>2.180901167407316</v>
      </c>
      <c r="AG44" s="144"/>
      <c r="AH44" s="148">
        <f>Cálculos!N75</f>
        <v>2.2136578795659539E-2</v>
      </c>
      <c r="AI44" s="144"/>
      <c r="AJ44" s="148">
        <f>Cálculos!AB75</f>
        <v>7.6992637078816998E-5</v>
      </c>
      <c r="AK44" s="144"/>
      <c r="AL44" s="148">
        <f>Cálculos!AP75</f>
        <v>2.4373472597346052E-3</v>
      </c>
      <c r="AM44" s="127"/>
      <c r="BA44" s="139"/>
      <c r="BB44" s="78">
        <v>39</v>
      </c>
      <c r="BC44" s="156">
        <f>ABS(Cálculos!L45-Cálculos!L44)</f>
        <v>1.4388824053245419</v>
      </c>
      <c r="BD44" s="156">
        <f>ABS(Cálculos!Z45-Cálculos!Z44)</f>
        <v>0.14702215871197666</v>
      </c>
      <c r="BE44" s="156">
        <f>ABS(Cálculos!AN45-Cálculos!AN44)</f>
        <v>0.38237971285644701</v>
      </c>
      <c r="BF44" s="127"/>
    </row>
    <row r="45" spans="2:58" x14ac:dyDescent="0.35">
      <c r="B45" s="12"/>
      <c r="C45" s="124"/>
      <c r="D45" s="124"/>
      <c r="E45" s="124"/>
      <c r="F45" s="124"/>
      <c r="G45" s="124"/>
      <c r="H45" s="124"/>
      <c r="I45" s="124"/>
      <c r="J45" s="124"/>
      <c r="K45" s="124"/>
      <c r="L45" s="124"/>
      <c r="M45" s="124"/>
      <c r="N45" s="124"/>
      <c r="O45" s="124"/>
      <c r="P45" s="124"/>
      <c r="Q45" s="127"/>
      <c r="Y45" s="139"/>
      <c r="Z45" s="78">
        <f>(Cálculos!C46-0.44)/(MAX(Cálculos!C:C)+0.12)*100</f>
        <v>5.4182874048101679</v>
      </c>
      <c r="AA45" s="144"/>
      <c r="AB45" s="148">
        <f>Cálculos!L443</f>
        <v>2.6170538635078313</v>
      </c>
      <c r="AC45" s="144"/>
      <c r="AD45" s="148">
        <f>Cálculos!Z47</f>
        <v>2.026323314490988</v>
      </c>
      <c r="AE45" s="144"/>
      <c r="AF45" s="148">
        <f>Cálculos!AN426</f>
        <v>2.1788805033496903</v>
      </c>
      <c r="AG45" s="144"/>
      <c r="AH45" s="148">
        <f>Cálculos!N440</f>
        <v>2.2136578795659539E-2</v>
      </c>
      <c r="AI45" s="144"/>
      <c r="AJ45" s="148">
        <f>Cálculos!AB440</f>
        <v>7.6992637078816998E-5</v>
      </c>
      <c r="AK45" s="144"/>
      <c r="AL45" s="148">
        <f>Cálculos!AP440</f>
        <v>2.4373472597346052E-3</v>
      </c>
      <c r="AM45" s="127"/>
      <c r="BA45" s="139"/>
      <c r="BB45" s="78">
        <v>40</v>
      </c>
      <c r="BC45" s="156">
        <f>ABS(Cálculos!L46-Cálculos!L45)</f>
        <v>3.0838216295246967E-2</v>
      </c>
      <c r="BD45" s="156">
        <f>ABS(Cálculos!Z46-Cálculos!Z45)</f>
        <v>4.2376885338387904E-2</v>
      </c>
      <c r="BE45" s="156">
        <f>ABS(Cálculos!AN46-Cálculos!AN45)</f>
        <v>3.8415572303877932E-2</v>
      </c>
      <c r="BF45" s="127"/>
    </row>
    <row r="46" spans="2:58" x14ac:dyDescent="0.35">
      <c r="B46" s="12"/>
      <c r="C46" s="124"/>
      <c r="D46" s="124"/>
      <c r="E46" s="124"/>
      <c r="F46" s="124"/>
      <c r="G46" s="124"/>
      <c r="H46" s="124"/>
      <c r="I46" s="124"/>
      <c r="J46" s="124"/>
      <c r="K46" s="124"/>
      <c r="L46" s="124"/>
      <c r="M46" s="124"/>
      <c r="N46" s="124"/>
      <c r="O46" s="124"/>
      <c r="P46" s="124"/>
      <c r="Q46" s="127"/>
      <c r="Y46" s="139"/>
      <c r="Z46" s="78">
        <f>(Cálculos!C47-0.44)/(MAX(Cálculos!C:C)+0.12)*100</f>
        <v>5.5552511915849454</v>
      </c>
      <c r="AA46" s="144"/>
      <c r="AB46" s="148">
        <f>Cálculos!L78</f>
        <v>2.5758309566186339</v>
      </c>
      <c r="AC46" s="144"/>
      <c r="AD46" s="148">
        <f>Cálculos!Z87</f>
        <v>1.9313026359673999</v>
      </c>
      <c r="AE46" s="144"/>
      <c r="AF46" s="148">
        <f>Cálculos!AN85</f>
        <v>2.1568501289588577</v>
      </c>
      <c r="AG46" s="144"/>
      <c r="AH46" s="148">
        <f>Cálculos!N336</f>
        <v>2.0295174817389738E-2</v>
      </c>
      <c r="AI46" s="144"/>
      <c r="AJ46" s="148">
        <f>Cálculos!AB336</f>
        <v>5.4725695572683668E-5</v>
      </c>
      <c r="AK46" s="144"/>
      <c r="AL46" s="148">
        <f>Cálculos!AP336</f>
        <v>2.13995882688968E-3</v>
      </c>
      <c r="AM46" s="127"/>
      <c r="BA46" s="139"/>
      <c r="BB46" s="78">
        <v>41</v>
      </c>
      <c r="BC46" s="156">
        <f>ABS(Cálculos!L47-Cálculos!L46)</f>
        <v>4.4267132086853289</v>
      </c>
      <c r="BD46" s="156">
        <f>ABS(Cálculos!Z47-Cálculos!Z46)</f>
        <v>1.1149312045812683</v>
      </c>
      <c r="BE46" s="156">
        <f>ABS(Cálculos!AN47-Cálculos!AN46)</f>
        <v>1.9060769731399576</v>
      </c>
      <c r="BF46" s="127"/>
    </row>
    <row r="47" spans="2:58" x14ac:dyDescent="0.35">
      <c r="B47" s="12"/>
      <c r="C47" s="124"/>
      <c r="D47" s="124"/>
      <c r="E47" s="124"/>
      <c r="F47" s="124"/>
      <c r="G47" s="124"/>
      <c r="H47" s="124"/>
      <c r="I47" s="124"/>
      <c r="J47" s="124"/>
      <c r="K47" s="124"/>
      <c r="L47" s="124"/>
      <c r="M47" s="124"/>
      <c r="N47" s="124"/>
      <c r="O47" s="124"/>
      <c r="P47" s="124"/>
      <c r="Q47" s="127"/>
      <c r="Y47" s="139"/>
      <c r="Z47" s="78">
        <f>(Cálculos!C48-0.44)/(MAX(Cálculos!C:C)+0.12)*100</f>
        <v>5.692214978359722</v>
      </c>
      <c r="AA47" s="144"/>
      <c r="AB47" s="148">
        <f>Cálculos!L44</f>
        <v>2.5718927004545677</v>
      </c>
      <c r="AC47" s="144"/>
      <c r="AD47" s="148">
        <f>Cálculos!Z453</f>
        <v>1.9337679466140139</v>
      </c>
      <c r="AE47" s="144"/>
      <c r="AF47" s="148">
        <f>Cálculos!AN84</f>
        <v>2.1536143725580184</v>
      </c>
      <c r="AG47" s="144"/>
      <c r="AH47" s="148">
        <f>Cálculos!N701</f>
        <v>2.0295174817389738E-2</v>
      </c>
      <c r="AI47" s="144"/>
      <c r="AJ47" s="148">
        <f>Cálculos!AB701</f>
        <v>5.4725695572683668E-5</v>
      </c>
      <c r="AK47" s="144"/>
      <c r="AL47" s="148">
        <f>Cálculos!AP701</f>
        <v>2.13995882688968E-3</v>
      </c>
      <c r="AM47" s="127"/>
      <c r="BA47" s="139"/>
      <c r="BB47" s="78">
        <v>42</v>
      </c>
      <c r="BC47" s="156">
        <f>ABS(Cálculos!L48-Cálculos!L47)</f>
        <v>4.0881259411014108</v>
      </c>
      <c r="BD47" s="156">
        <f>ABS(Cálculos!Z48-Cálculos!Z47)</f>
        <v>0.62916824556407347</v>
      </c>
      <c r="BE47" s="156">
        <f>ABS(Cálculos!AN48-Cálculos!AN47)</f>
        <v>1.475516422377432</v>
      </c>
      <c r="BF47" s="127"/>
    </row>
    <row r="48" spans="2:58" x14ac:dyDescent="0.35">
      <c r="B48" s="12"/>
      <c r="C48" s="124"/>
      <c r="D48" s="124"/>
      <c r="E48" s="124"/>
      <c r="F48" s="124"/>
      <c r="G48" s="124"/>
      <c r="H48" s="124"/>
      <c r="I48" s="124"/>
      <c r="J48" s="124"/>
      <c r="K48" s="124"/>
      <c r="L48" s="124"/>
      <c r="M48" s="124"/>
      <c r="N48" s="124"/>
      <c r="O48" s="124"/>
      <c r="P48" s="124"/>
      <c r="Q48" s="127"/>
      <c r="Y48" s="139"/>
      <c r="Z48" s="78">
        <f>(Cálculos!C49-0.44)/(MAX(Cálculos!C:C)+0.12)*100</f>
        <v>5.8291787651344986</v>
      </c>
      <c r="AA48" s="144"/>
      <c r="AB48" s="148">
        <f>Cálculos!L426</f>
        <v>2.5114274053581735</v>
      </c>
      <c r="AC48" s="144"/>
      <c r="AD48" s="148">
        <f>Cálculos!Z88</f>
        <v>1.895873353803855</v>
      </c>
      <c r="AE48" s="144"/>
      <c r="AF48" s="148">
        <f>Cálculos!AN76</f>
        <v>2.1312911280479527</v>
      </c>
      <c r="AG48" s="144"/>
      <c r="AH48" s="148">
        <f>Cálculos!N295</f>
        <v>1.9125248648633623E-2</v>
      </c>
      <c r="AI48" s="144"/>
      <c r="AJ48" s="148">
        <f>Cálculos!AB295</f>
        <v>4.2226157693705667E-5</v>
      </c>
      <c r="AK48" s="144"/>
      <c r="AL48" s="148">
        <f>Cálculos!AP295</f>
        <v>1.9553000255508202E-3</v>
      </c>
      <c r="AM48" s="127"/>
      <c r="BA48" s="139"/>
      <c r="BB48" s="78">
        <v>43</v>
      </c>
      <c r="BC48" s="156">
        <f>ABS(Cálculos!L49-Cálculos!L48)</f>
        <v>4.6482665688747593E-2</v>
      </c>
      <c r="BD48" s="156">
        <f>ABS(Cálculos!Z49-Cálculos!Z48)</f>
        <v>6.370617167534065E-2</v>
      </c>
      <c r="BE48" s="156">
        <f>ABS(Cálculos!AN49-Cálculos!AN48)</f>
        <v>5.7457551915103267E-2</v>
      </c>
      <c r="BF48" s="127"/>
    </row>
    <row r="49" spans="2:58" x14ac:dyDescent="0.35">
      <c r="B49" s="12"/>
      <c r="C49" s="124"/>
      <c r="D49" s="124"/>
      <c r="E49" s="124"/>
      <c r="F49" s="124"/>
      <c r="G49" s="124"/>
      <c r="H49" s="124"/>
      <c r="I49" s="124"/>
      <c r="J49" s="124"/>
      <c r="K49" s="124"/>
      <c r="L49" s="124"/>
      <c r="M49" s="124"/>
      <c r="N49" s="124"/>
      <c r="O49" s="124"/>
      <c r="P49" s="124"/>
      <c r="Q49" s="127"/>
      <c r="Y49" s="139"/>
      <c r="Z49" s="78">
        <f>(Cálculos!C50-0.44)/(MAX(Cálculos!C:C)+0.12)*100</f>
        <v>5.9661425519092752</v>
      </c>
      <c r="AA49" s="144"/>
      <c r="AB49" s="148">
        <f>Cálculos!L61</f>
        <v>2.4626469446109622</v>
      </c>
      <c r="AC49" s="144"/>
      <c r="AD49" s="148">
        <f>Cálculos!Z428</f>
        <v>1.8726880262151222</v>
      </c>
      <c r="AE49" s="144"/>
      <c r="AF49" s="148">
        <f>Cálculos!AN61</f>
        <v>2.1213264388403301</v>
      </c>
      <c r="AG49" s="144"/>
      <c r="AH49" s="148">
        <f>Cálculos!N660</f>
        <v>1.9125248648633623E-2</v>
      </c>
      <c r="AI49" s="144"/>
      <c r="AJ49" s="148">
        <f>Cálculos!AB660</f>
        <v>4.2226157693705667E-5</v>
      </c>
      <c r="AK49" s="144"/>
      <c r="AL49" s="148">
        <f>Cálculos!AP660</f>
        <v>1.9553000255508202E-3</v>
      </c>
      <c r="AM49" s="127"/>
      <c r="BA49" s="139"/>
      <c r="BB49" s="78">
        <v>44</v>
      </c>
      <c r="BC49" s="156">
        <f>ABS(Cálculos!L50-Cálculos!L49)</f>
        <v>8.3652701050285216E-2</v>
      </c>
      <c r="BD49" s="156">
        <f>ABS(Cálculos!Z50-Cálculos!Z49)</f>
        <v>0.10057162251791563</v>
      </c>
      <c r="BE49" s="156">
        <f>ABS(Cálculos!AN50-Cálculos!AN49)</f>
        <v>9.4428551215742562E-2</v>
      </c>
      <c r="BF49" s="127"/>
    </row>
    <row r="50" spans="2:58" x14ac:dyDescent="0.35">
      <c r="B50" s="12"/>
      <c r="C50" s="124"/>
      <c r="D50" s="124"/>
      <c r="E50" s="124"/>
      <c r="F50" s="124"/>
      <c r="G50" s="124"/>
      <c r="H50" s="124"/>
      <c r="I50" s="124"/>
      <c r="J50" s="124"/>
      <c r="K50" s="124"/>
      <c r="L50" s="124"/>
      <c r="M50" s="124"/>
      <c r="N50" s="124"/>
      <c r="O50" s="124"/>
      <c r="P50" s="124"/>
      <c r="Q50" s="127"/>
      <c r="Y50" s="139"/>
      <c r="Z50" s="78">
        <f>(Cálculos!C51-0.44)/(MAX(Cálculos!C:C)+0.12)*100</f>
        <v>6.1031063386840518</v>
      </c>
      <c r="AA50" s="144"/>
      <c r="AB50" s="148">
        <f>Cálculos!L727</f>
        <v>2.3646882497080774</v>
      </c>
      <c r="AC50" s="144"/>
      <c r="AD50" s="148">
        <f>Cálculos!Z424</f>
        <v>1.8693507065539787</v>
      </c>
      <c r="AE50" s="144"/>
      <c r="AF50" s="148">
        <f>Cálculos!AN451</f>
        <v>2.0847598657675865</v>
      </c>
      <c r="AG50" s="144"/>
      <c r="AH50" s="148">
        <f>Cálculos!N55</f>
        <v>1.8557276969933791E-2</v>
      </c>
      <c r="AI50" s="144"/>
      <c r="AJ50" s="148">
        <f>Cálculos!AB55</f>
        <v>3.6650729072519916E-5</v>
      </c>
      <c r="AK50" s="144"/>
      <c r="AL50" s="148">
        <f>Cálculos!AP55</f>
        <v>1.8669407275638623E-3</v>
      </c>
      <c r="AM50" s="127"/>
      <c r="BA50" s="139"/>
      <c r="BB50" s="78">
        <v>45</v>
      </c>
      <c r="BC50" s="156">
        <f>ABS(Cálculos!L51-Cálculos!L50)</f>
        <v>0.10675107122400074</v>
      </c>
      <c r="BD50" s="156">
        <f>ABS(Cálculos!Z51-Cálculos!Z50)</f>
        <v>0.12275810997415815</v>
      </c>
      <c r="BE50" s="156">
        <f>ABS(Cálculos!AN51-Cálculos!AN50)</f>
        <v>0.1169640083042387</v>
      </c>
      <c r="BF50" s="127"/>
    </row>
    <row r="51" spans="2:58" x14ac:dyDescent="0.35">
      <c r="B51" s="12"/>
      <c r="C51" s="124"/>
      <c r="D51" s="124"/>
      <c r="E51" s="124"/>
      <c r="F51" s="124"/>
      <c r="G51" s="124"/>
      <c r="H51" s="124"/>
      <c r="I51" s="124"/>
      <c r="J51" s="124"/>
      <c r="K51" s="124"/>
      <c r="L51" s="124"/>
      <c r="M51" s="124"/>
      <c r="N51" s="124"/>
      <c r="O51" s="124"/>
      <c r="P51" s="124"/>
      <c r="Q51" s="127"/>
      <c r="Y51" s="139"/>
      <c r="Z51" s="78">
        <f>(Cálculos!C52-0.44)/(MAX(Cálculos!C:C)+0.12)*100</f>
        <v>6.2400701254588293</v>
      </c>
      <c r="AA51" s="144"/>
      <c r="AB51" s="148">
        <f>Cálculos!L362</f>
        <v>2.3622118718244969</v>
      </c>
      <c r="AC51" s="144"/>
      <c r="AD51" s="148">
        <f>Cálculos!Z29</f>
        <v>1.9293216295859117</v>
      </c>
      <c r="AE51" s="144"/>
      <c r="AF51" s="148">
        <f>Cálculos!AN439</f>
        <v>2.0692609464722374</v>
      </c>
      <c r="AG51" s="144"/>
      <c r="AH51" s="148">
        <f>Cálculos!N122</f>
        <v>1.8557276969933791E-2</v>
      </c>
      <c r="AI51" s="144"/>
      <c r="AJ51" s="148">
        <f>Cálculos!AB122</f>
        <v>3.6650729072519916E-5</v>
      </c>
      <c r="AK51" s="144"/>
      <c r="AL51" s="148">
        <f>Cálculos!AP122</f>
        <v>1.8669407275638623E-3</v>
      </c>
      <c r="AM51" s="127"/>
      <c r="BA51" s="139"/>
      <c r="BB51" s="78">
        <v>46</v>
      </c>
      <c r="BC51" s="156">
        <f>ABS(Cálculos!L52-Cálculos!L51)</f>
        <v>4.574173455649011E-2</v>
      </c>
      <c r="BD51" s="156">
        <f>ABS(Cálculos!Z52-Cálculos!Z51)</f>
        <v>6.1307901631818984E-2</v>
      </c>
      <c r="BE51" s="156">
        <f>ABS(Cálculos!AN52-Cálculos!AN51)</f>
        <v>5.5674952894986474E-2</v>
      </c>
      <c r="BF51" s="127"/>
    </row>
    <row r="52" spans="2:58" x14ac:dyDescent="0.35">
      <c r="B52" s="12"/>
      <c r="C52" s="124"/>
      <c r="D52" s="124"/>
      <c r="E52" s="124"/>
      <c r="F52" s="124"/>
      <c r="G52" s="124"/>
      <c r="H52" s="124"/>
      <c r="I52" s="124"/>
      <c r="J52" s="124"/>
      <c r="K52" s="124"/>
      <c r="L52" s="124"/>
      <c r="M52" s="124"/>
      <c r="N52" s="124"/>
      <c r="O52" s="124"/>
      <c r="P52" s="124"/>
      <c r="Q52" s="127"/>
      <c r="Y52" s="139"/>
      <c r="Z52" s="78">
        <f>(Cálculos!C53-0.44)/(MAX(Cálculos!C:C)+0.12)*100</f>
        <v>6.3770339122336051</v>
      </c>
      <c r="AA52" s="144"/>
      <c r="AB52" s="148">
        <f>Cálculos!L701</f>
        <v>2.3312435520566126</v>
      </c>
      <c r="AC52" s="144"/>
      <c r="AD52" s="148">
        <f>Cálculos!Z423</f>
        <v>1.8485534039362888</v>
      </c>
      <c r="AE52" s="144"/>
      <c r="AF52" s="148">
        <f>Cálculos!AN423</f>
        <v>2.0470190775025592</v>
      </c>
      <c r="AG52" s="144"/>
      <c r="AH52" s="148">
        <f>Cálculos!N420</f>
        <v>1.8557276969933791E-2</v>
      </c>
      <c r="AI52" s="144"/>
      <c r="AJ52" s="148">
        <f>Cálculos!AB420</f>
        <v>3.6650729072519916E-5</v>
      </c>
      <c r="AK52" s="144"/>
      <c r="AL52" s="148">
        <f>Cálculos!AP420</f>
        <v>1.8669407275638623E-3</v>
      </c>
      <c r="AM52" s="127"/>
      <c r="BA52" s="139"/>
      <c r="BB52" s="78">
        <v>47</v>
      </c>
      <c r="BC52" s="156">
        <f>ABS(Cálculos!L53-Cálculos!L52)</f>
        <v>3.0401105199027025</v>
      </c>
      <c r="BD52" s="156">
        <f>ABS(Cálculos!Z53-Cálculos!Z52)</f>
        <v>0.68591905349422522</v>
      </c>
      <c r="BE52" s="156">
        <f>ABS(Cálculos!AN53-Cálculos!AN52)</f>
        <v>1.2082986883098581</v>
      </c>
      <c r="BF52" s="127"/>
    </row>
    <row r="53" spans="2:58" x14ac:dyDescent="0.35">
      <c r="B53" s="12"/>
      <c r="C53" s="124"/>
      <c r="D53" s="124"/>
      <c r="E53" s="124"/>
      <c r="F53" s="124"/>
      <c r="G53" s="124"/>
      <c r="H53" s="124"/>
      <c r="I53" s="124"/>
      <c r="J53" s="124"/>
      <c r="K53" s="124"/>
      <c r="L53" s="124"/>
      <c r="M53" s="124"/>
      <c r="N53" s="124"/>
      <c r="O53" s="124"/>
      <c r="P53" s="124"/>
      <c r="Q53" s="127"/>
      <c r="Y53" s="139"/>
      <c r="Z53" s="78">
        <f>(Cálculos!C54-0.44)/(MAX(Cálculos!C:C)+0.12)*100</f>
        <v>6.5139976990083825</v>
      </c>
      <c r="AA53" s="144"/>
      <c r="AB53" s="148">
        <f>Cálculos!L445</f>
        <v>2.331185383825181</v>
      </c>
      <c r="AC53" s="144"/>
      <c r="AD53" s="148">
        <f>Cálculos!Z63</f>
        <v>1.8241493466705532</v>
      </c>
      <c r="AE53" s="144"/>
      <c r="AF53" s="148">
        <f>Cálculos!AN427</f>
        <v>2.0440272580090397</v>
      </c>
      <c r="AG53" s="144"/>
      <c r="AH53" s="148">
        <f>Cálculos!N487</f>
        <v>1.8557276969933791E-2</v>
      </c>
      <c r="AI53" s="144"/>
      <c r="AJ53" s="148">
        <f>Cálculos!AB487</f>
        <v>3.6650729072519916E-5</v>
      </c>
      <c r="AK53" s="144"/>
      <c r="AL53" s="148">
        <f>Cálculos!AP487</f>
        <v>1.8669407275638623E-3</v>
      </c>
      <c r="AM53" s="127"/>
      <c r="BA53" s="139"/>
      <c r="BB53" s="78">
        <v>48</v>
      </c>
      <c r="BC53" s="156">
        <f>ABS(Cálculos!L54-Cálculos!L53)</f>
        <v>2.7224939370055314</v>
      </c>
      <c r="BD53" s="156">
        <f>ABS(Cálculos!Z54-Cálculos!Z53)</f>
        <v>0.30341450292426675</v>
      </c>
      <c r="BE53" s="156">
        <f>ABS(Cálculos!AN54-Cálculos!AN53)</f>
        <v>0.85085236164888922</v>
      </c>
      <c r="BF53" s="127"/>
    </row>
    <row r="54" spans="2:58" x14ac:dyDescent="0.35">
      <c r="B54" s="12"/>
      <c r="C54" s="124"/>
      <c r="D54" s="124"/>
      <c r="E54" s="124"/>
      <c r="F54" s="124"/>
      <c r="G54" s="124"/>
      <c r="H54" s="124"/>
      <c r="I54" s="124"/>
      <c r="J54" s="124"/>
      <c r="K54" s="124"/>
      <c r="L54" s="124"/>
      <c r="M54" s="124"/>
      <c r="N54" s="124"/>
      <c r="O54" s="124"/>
      <c r="P54" s="124"/>
      <c r="Q54" s="127"/>
      <c r="Y54" s="139"/>
      <c r="Z54" s="78">
        <f>(Cálculos!C55-0.44)/(MAX(Cálculos!C:C)+0.12)*100</f>
        <v>6.6509614857831592</v>
      </c>
      <c r="AA54" s="144"/>
      <c r="AB54" s="148">
        <f>Cálculos!L336</f>
        <v>2.3280400274961939</v>
      </c>
      <c r="AC54" s="144"/>
      <c r="AD54" s="148">
        <f>Cálculos!Z59</f>
        <v>1.8188509049925563</v>
      </c>
      <c r="AE54" s="144"/>
      <c r="AF54" s="148">
        <f>Cálculos!AN86</f>
        <v>2.0398268791347469</v>
      </c>
      <c r="AG54" s="144"/>
      <c r="AH54" s="148">
        <f>Cálculos!N58</f>
        <v>1.6396229176533189E-2</v>
      </c>
      <c r="AI54" s="144"/>
      <c r="AJ54" s="148">
        <f>Cálculos!AB58</f>
        <v>1.8618486865075985E-5</v>
      </c>
      <c r="AK54" s="144"/>
      <c r="AL54" s="148">
        <f>Cálculos!AP58</f>
        <v>1.5391162197172625E-3</v>
      </c>
      <c r="AM54" s="127"/>
      <c r="BA54" s="139"/>
      <c r="BB54" s="78">
        <v>49</v>
      </c>
      <c r="BC54" s="156">
        <f>ABS(Cálculos!L55-Cálculos!L54)</f>
        <v>1.2092985621445629</v>
      </c>
      <c r="BD54" s="156">
        <f>ABS(Cálculos!Z55-Cálculos!Z54)</f>
        <v>0.13891194519932104</v>
      </c>
      <c r="BE54" s="156">
        <f>ABS(Cálculos!AN55-Cálculos!AN54)</f>
        <v>0.31566380934849159</v>
      </c>
      <c r="BF54" s="127"/>
    </row>
    <row r="55" spans="2:58" x14ac:dyDescent="0.35">
      <c r="B55" s="12"/>
      <c r="C55" s="124"/>
      <c r="D55" s="124"/>
      <c r="E55" s="124"/>
      <c r="F55" s="124"/>
      <c r="G55" s="124"/>
      <c r="H55" s="124"/>
      <c r="I55" s="124"/>
      <c r="J55" s="124"/>
      <c r="K55" s="124"/>
      <c r="L55" s="124"/>
      <c r="M55" s="124"/>
      <c r="N55" s="124"/>
      <c r="O55" s="124"/>
      <c r="P55" s="124"/>
      <c r="Q55" s="127"/>
      <c r="Y55" s="139"/>
      <c r="Z55" s="78">
        <f>(Cálculos!C56-0.44)/(MAX(Cálculos!C:C)+0.12)*100</f>
        <v>6.7879252725579358</v>
      </c>
      <c r="AA55" s="144"/>
      <c r="AB55" s="148">
        <f>Cálculos!L660</f>
        <v>2.3003624596135017</v>
      </c>
      <c r="AC55" s="144"/>
      <c r="AD55" s="148">
        <f>Cálculos!Z454</f>
        <v>1.818522209346974</v>
      </c>
      <c r="AE55" s="144"/>
      <c r="AF55" s="148">
        <f>Cálculos!AN452</f>
        <v>2.0288269329425832</v>
      </c>
      <c r="AG55" s="144"/>
      <c r="AH55" s="148">
        <f>Cálculos!N423</f>
        <v>1.6396229176533189E-2</v>
      </c>
      <c r="AI55" s="144"/>
      <c r="AJ55" s="148">
        <f>Cálculos!AB423</f>
        <v>1.8618486865075985E-5</v>
      </c>
      <c r="AK55" s="144"/>
      <c r="AL55" s="148">
        <f>Cálculos!AP423</f>
        <v>1.5391162197172625E-3</v>
      </c>
      <c r="AM55" s="127"/>
      <c r="BA55" s="139"/>
      <c r="BB55" s="78">
        <v>50</v>
      </c>
      <c r="BC55" s="156">
        <f>ABS(Cálculos!L56-Cálculos!L55)</f>
        <v>1.2103934388966233</v>
      </c>
      <c r="BD55" s="156">
        <f>ABS(Cálculos!Z56-Cálculos!Z55)</f>
        <v>0.14106439985921759</v>
      </c>
      <c r="BE55" s="156">
        <f>ABS(Cálculos!AN56-Cálculos!AN55)</f>
        <v>0.31548839013291285</v>
      </c>
      <c r="BF55" s="127"/>
    </row>
    <row r="56" spans="2:58" x14ac:dyDescent="0.35">
      <c r="B56" s="12"/>
      <c r="C56" s="124"/>
      <c r="D56" s="124"/>
      <c r="E56" s="124"/>
      <c r="F56" s="124"/>
      <c r="G56" s="124"/>
      <c r="H56" s="124"/>
      <c r="I56" s="124"/>
      <c r="J56" s="124"/>
      <c r="K56" s="124"/>
      <c r="L56" s="124"/>
      <c r="M56" s="124"/>
      <c r="N56" s="124"/>
      <c r="O56" s="124"/>
      <c r="P56" s="124"/>
      <c r="Q56" s="127"/>
      <c r="Y56" s="139"/>
      <c r="Z56" s="78">
        <f>(Cálculos!C57-0.44)/(MAX(Cálculos!C:C)+0.12)*100</f>
        <v>6.9248890593327133</v>
      </c>
      <c r="AA56" s="144"/>
      <c r="AB56" s="148">
        <f>Cálculos!L295</f>
        <v>2.2955546680966679</v>
      </c>
      <c r="AC56" s="144"/>
      <c r="AD56" s="148">
        <f>Cálculos!Z58</f>
        <v>1.7975510641733714</v>
      </c>
      <c r="AE56" s="144"/>
      <c r="AF56" s="148">
        <f>Cálculos!AN74</f>
        <v>2.0186586264822379</v>
      </c>
      <c r="AG56" s="144"/>
      <c r="AH56" s="148">
        <f>Cálculos!N93</f>
        <v>1.4407478670422325E-2</v>
      </c>
      <c r="AI56" s="144"/>
      <c r="AJ56" s="148">
        <f>Cálculos!AB93</f>
        <v>6.9543390447236171E-6</v>
      </c>
      <c r="AK56" s="144"/>
      <c r="AL56" s="148">
        <f>Cálculos!AP93</f>
        <v>1.250515208039692E-3</v>
      </c>
      <c r="AM56" s="127"/>
      <c r="BA56" s="139"/>
      <c r="BB56" s="78">
        <v>51</v>
      </c>
      <c r="BC56" s="156">
        <f>ABS(Cálculos!L57-Cálculos!L56)</f>
        <v>5.0928828560222978</v>
      </c>
      <c r="BD56" s="156">
        <f>ABS(Cálculos!Z57-Cálculos!Z56)</f>
        <v>1.0046998935535552</v>
      </c>
      <c r="BE56" s="156">
        <f>ABS(Cálculos!AN57-Cálculos!AN56)</f>
        <v>2.0376671959831816</v>
      </c>
      <c r="BF56" s="127"/>
    </row>
    <row r="57" spans="2:58" x14ac:dyDescent="0.35">
      <c r="B57" s="12"/>
      <c r="C57" s="124"/>
      <c r="D57" s="124"/>
      <c r="E57" s="124"/>
      <c r="F57" s="124"/>
      <c r="G57" s="124"/>
      <c r="H57" s="124"/>
      <c r="I57" s="124"/>
      <c r="J57" s="124"/>
      <c r="K57" s="124"/>
      <c r="L57" s="124"/>
      <c r="M57" s="124"/>
      <c r="N57" s="124"/>
      <c r="O57" s="124"/>
      <c r="P57" s="124"/>
      <c r="Q57" s="127"/>
      <c r="Y57" s="139"/>
      <c r="Z57" s="78">
        <f>(Cálculos!C58-0.44)/(MAX(Cálculos!C:C)+0.12)*100</f>
        <v>7.0618528461074899</v>
      </c>
      <c r="AA57" s="144"/>
      <c r="AB57" s="148">
        <f>Cálculos!L80</f>
        <v>2.290770832996591</v>
      </c>
      <c r="AC57" s="144"/>
      <c r="AD57" s="148">
        <f>Cálculos!Z429</f>
        <v>1.7853826102386152</v>
      </c>
      <c r="AE57" s="144"/>
      <c r="AF57" s="148">
        <f>Cálculos!AN458</f>
        <v>2.0058282576768507</v>
      </c>
      <c r="AG57" s="144"/>
      <c r="AH57" s="148">
        <f>Cálculos!N458</f>
        <v>1.4407478670422325E-2</v>
      </c>
      <c r="AI57" s="144"/>
      <c r="AJ57" s="148">
        <f>Cálculos!AB458</f>
        <v>6.9543390447236171E-6</v>
      </c>
      <c r="AK57" s="144"/>
      <c r="AL57" s="148">
        <f>Cálculos!AP458</f>
        <v>1.250515208039692E-3</v>
      </c>
      <c r="AM57" s="127"/>
      <c r="BA57" s="139"/>
      <c r="BB57" s="78">
        <v>52</v>
      </c>
      <c r="BC57" s="156">
        <f>ABS(Cálculos!L58-Cálculos!L57)</f>
        <v>3.7760019964513432</v>
      </c>
      <c r="BD57" s="156">
        <f>ABS(Cálculos!Z58-Cálculos!Z57)</f>
        <v>0.63631218841792681</v>
      </c>
      <c r="BE57" s="156">
        <f>ABS(Cálculos!AN58-Cálculos!AN57)</f>
        <v>1.5248858792282087</v>
      </c>
      <c r="BF57" s="127"/>
    </row>
    <row r="58" spans="2:58" x14ac:dyDescent="0.35">
      <c r="B58" s="12"/>
      <c r="C58" s="124"/>
      <c r="D58" s="124"/>
      <c r="E58" s="124"/>
      <c r="F58" s="124"/>
      <c r="G58" s="124"/>
      <c r="H58" s="124"/>
      <c r="I58" s="124"/>
      <c r="J58" s="124"/>
      <c r="K58" s="124"/>
      <c r="L58" s="124"/>
      <c r="M58" s="124"/>
      <c r="N58" s="124"/>
      <c r="O58" s="124"/>
      <c r="P58" s="124"/>
      <c r="Q58" s="127"/>
      <c r="Y58" s="139"/>
      <c r="Z58" s="78">
        <f>(Cálculos!C59-0.44)/(MAX(Cálculos!C:C)+0.12)*100</f>
        <v>7.1988166328822656</v>
      </c>
      <c r="AA58" s="144"/>
      <c r="AB58" s="148">
        <f>Cálculos!L487</f>
        <v>2.2638237648852129</v>
      </c>
      <c r="AC58" s="144"/>
      <c r="AD58" s="148">
        <f>Cálculos!Z458</f>
        <v>1.7884694308691134</v>
      </c>
      <c r="AE58" s="144"/>
      <c r="AF58" s="148">
        <f>Cálculos!AN453</f>
        <v>1.9976205873411672</v>
      </c>
      <c r="AG58" s="144"/>
      <c r="AH58" s="148">
        <f>Cálculos!N159</f>
        <v>1.3936419779987858E-2</v>
      </c>
      <c r="AI58" s="144"/>
      <c r="AJ58" s="148">
        <f>Cálculos!AB8</f>
        <v>0</v>
      </c>
      <c r="AK58" s="144"/>
      <c r="AL58" s="148">
        <f>Cálculos!AP159</f>
        <v>1.1842193679619942E-3</v>
      </c>
      <c r="AM58" s="127"/>
      <c r="BA58" s="139"/>
      <c r="BB58" s="78">
        <v>53</v>
      </c>
      <c r="BC58" s="156">
        <f>ABS(Cálculos!L59-Cálculos!L58)</f>
        <v>0.81032097936568537</v>
      </c>
      <c r="BD58" s="156">
        <f>ABS(Cálculos!Z59-Cálculos!Z58)</f>
        <v>2.1299840819184901E-2</v>
      </c>
      <c r="BE58" s="156">
        <f>ABS(Cálculos!AN59-Cálculos!AN58)</f>
        <v>0.13555106198240097</v>
      </c>
      <c r="BF58" s="127"/>
    </row>
    <row r="59" spans="2:58" x14ac:dyDescent="0.35">
      <c r="B59" s="12"/>
      <c r="C59" s="124"/>
      <c r="D59" s="124"/>
      <c r="E59" s="124"/>
      <c r="F59" s="124"/>
      <c r="G59" s="124"/>
      <c r="H59" s="124"/>
      <c r="I59" s="124"/>
      <c r="J59" s="124"/>
      <c r="K59" s="124"/>
      <c r="L59" s="124"/>
      <c r="M59" s="124"/>
      <c r="N59" s="124"/>
      <c r="O59" s="124"/>
      <c r="P59" s="124"/>
      <c r="Q59" s="127"/>
      <c r="Y59" s="139"/>
      <c r="Z59" s="78">
        <f>(Cálculos!C60-0.44)/(MAX(Cálculos!C:C)+0.12)*100</f>
        <v>7.3357804196570422</v>
      </c>
      <c r="AA59" s="144"/>
      <c r="AB59" s="148">
        <f>Cálculos!L447</f>
        <v>2.2611078624647973</v>
      </c>
      <c r="AC59" s="144"/>
      <c r="AD59" s="148">
        <f>Cálculos!Z89</f>
        <v>1.7810010009855624</v>
      </c>
      <c r="AE59" s="144"/>
      <c r="AF59" s="148">
        <f>Cálculos!AN58</f>
        <v>1.9877296461858749</v>
      </c>
      <c r="AG59" s="144"/>
      <c r="AH59" s="148">
        <f>Cálculos!N524</f>
        <v>1.3936419779987858E-2</v>
      </c>
      <c r="AI59" s="144"/>
      <c r="AJ59" s="148">
        <f>Cálculos!AB10</f>
        <v>0</v>
      </c>
      <c r="AK59" s="144"/>
      <c r="AL59" s="148">
        <f>Cálculos!AP524</f>
        <v>1.1842193679619942E-3</v>
      </c>
      <c r="AM59" s="127"/>
      <c r="BA59" s="139"/>
      <c r="BB59" s="78">
        <v>54</v>
      </c>
      <c r="BC59" s="156">
        <f>ABS(Cálculos!L60-Cálculos!L59)</f>
        <v>6.4792282495101059</v>
      </c>
      <c r="BD59" s="156">
        <f>ABS(Cálculos!Z60-Cálculos!Z59)</f>
        <v>1.3826760055184426</v>
      </c>
      <c r="BE59" s="156">
        <f>ABS(Cálculos!AN60-Cálculos!AN59)</f>
        <v>2.7701540775023479</v>
      </c>
      <c r="BF59" s="127"/>
    </row>
    <row r="60" spans="2:58" ht="15" thickBot="1" x14ac:dyDescent="0.4">
      <c r="B60" s="34"/>
      <c r="C60" s="128"/>
      <c r="D60" s="128"/>
      <c r="E60" s="128"/>
      <c r="F60" s="128"/>
      <c r="G60" s="128"/>
      <c r="H60" s="128"/>
      <c r="I60" s="128"/>
      <c r="J60" s="128"/>
      <c r="K60" s="128"/>
      <c r="L60" s="128"/>
      <c r="M60" s="128"/>
      <c r="N60" s="128"/>
      <c r="O60" s="128"/>
      <c r="P60" s="128"/>
      <c r="Q60" s="129"/>
      <c r="Y60" s="139"/>
      <c r="Z60" s="78">
        <f>(Cálculos!C61-0.44)/(MAX(Cálculos!C:C)+0.12)*100</f>
        <v>7.4727442064318197</v>
      </c>
      <c r="AA60" s="144"/>
      <c r="AB60" s="148">
        <f>Cálculos!L695</f>
        <v>2.2536938004041653</v>
      </c>
      <c r="AC60" s="144"/>
      <c r="AD60" s="148">
        <f>Cálculos!Z383</f>
        <v>1.8024848181193684</v>
      </c>
      <c r="AE60" s="144"/>
      <c r="AF60" s="148">
        <f>Cálculos!AN62</f>
        <v>1.987040287405601</v>
      </c>
      <c r="AG60" s="144"/>
      <c r="AH60" s="148">
        <f>Cálculos!N11</f>
        <v>6.5221721344851536E-3</v>
      </c>
      <c r="AI60" s="144"/>
      <c r="AJ60" s="148">
        <f>Cálculos!AB11</f>
        <v>0</v>
      </c>
      <c r="AK60" s="144"/>
      <c r="AL60" s="148">
        <f>Cálculos!AP11</f>
        <v>2.8633162539769204E-4</v>
      </c>
      <c r="AM60" s="127"/>
      <c r="BA60" s="139"/>
      <c r="BB60" s="78">
        <v>55</v>
      </c>
      <c r="BC60" s="156">
        <f>ABS(Cálculos!L61-Cálculos!L60)</f>
        <v>5.997794065148697</v>
      </c>
      <c r="BD60" s="156">
        <f>ABS(Cálculos!Z61-Cálculos!Z60)</f>
        <v>1.1262977744607898</v>
      </c>
      <c r="BE60" s="156">
        <f>ABS(Cálculos!AN61-Cálculos!AN60)</f>
        <v>2.5010062228654917</v>
      </c>
      <c r="BF60" s="127"/>
    </row>
    <row r="61" spans="2:58" x14ac:dyDescent="0.35">
      <c r="Y61" s="139"/>
      <c r="Z61" s="78">
        <f>(Cálculos!C62-0.44)/(MAX(Cálculos!C:C)+0.12)*100</f>
        <v>7.6097079932065963</v>
      </c>
      <c r="AA61" s="144"/>
      <c r="AB61" s="148">
        <f>Cálculos!L330</f>
        <v>2.2502941784200807</v>
      </c>
      <c r="AC61" s="144"/>
      <c r="AD61" s="148">
        <f>Cálculos!Z730</f>
        <v>1.8469323344736961</v>
      </c>
      <c r="AE61" s="144"/>
      <c r="AF61" s="148">
        <f>Cálculos!AN87</f>
        <v>1.9843366817292409</v>
      </c>
      <c r="AG61" s="144"/>
      <c r="AH61" s="148">
        <f>Cálculos!N376</f>
        <v>6.5221721344851536E-3</v>
      </c>
      <c r="AI61" s="144"/>
      <c r="AJ61" s="148">
        <f>Cálculos!AB13</f>
        <v>0</v>
      </c>
      <c r="AK61" s="144"/>
      <c r="AL61" s="148">
        <f>Cálculos!AP376</f>
        <v>2.8633162539769204E-4</v>
      </c>
      <c r="AM61" s="127"/>
      <c r="BA61" s="139"/>
      <c r="BB61" s="78">
        <v>56</v>
      </c>
      <c r="BC61" s="156">
        <f>ABS(Cálculos!L62-Cálculos!L61)</f>
        <v>0.53771479743121597</v>
      </c>
      <c r="BD61" s="156">
        <f>ABS(Cálculos!Z62-Cálculos!Z61)</f>
        <v>0.11790980328629819</v>
      </c>
      <c r="BE61" s="156">
        <f>ABS(Cálculos!AN62-Cálculos!AN61)</f>
        <v>0.13428615143472911</v>
      </c>
      <c r="BF61" s="127"/>
    </row>
    <row r="62" spans="2:58" x14ac:dyDescent="0.35">
      <c r="Y62" s="139"/>
      <c r="Z62" s="78">
        <f>(Cálculos!C63-0.44)/(MAX(Cálculos!C:C)+0.12)*100</f>
        <v>7.7466717799813729</v>
      </c>
      <c r="AA62" s="144"/>
      <c r="AB62" s="148">
        <f>Cálculos!L444</f>
        <v>2.2453528989827998</v>
      </c>
      <c r="AC62" s="144"/>
      <c r="AD62" s="148">
        <f>Cálculos!Z365</f>
        <v>1.8444925102005918</v>
      </c>
      <c r="AE62" s="144"/>
      <c r="AF62" s="148">
        <f>Cálculos!AN93</f>
        <v>1.9639042987401285</v>
      </c>
      <c r="AG62" s="144"/>
      <c r="AH62" s="148">
        <f>Cálculos!N326</f>
        <v>6.2434286354691631E-3</v>
      </c>
      <c r="AI62" s="144"/>
      <c r="AJ62" s="148">
        <f>Cálculos!AB14</f>
        <v>0</v>
      </c>
      <c r="AK62" s="144"/>
      <c r="AL62" s="148">
        <f>Cálculos!AP326</f>
        <v>2.6004797389482472E-4</v>
      </c>
      <c r="AM62" s="127"/>
      <c r="BA62" s="139"/>
      <c r="BB62" s="78">
        <v>57</v>
      </c>
      <c r="BC62" s="156">
        <f>ABS(Cálculos!L63-Cálculos!L62)</f>
        <v>0.11530050552641979</v>
      </c>
      <c r="BD62" s="156">
        <f>ABS(Cálculos!Z63-Cálculos!Z62)</f>
        <v>0.13316998609335773</v>
      </c>
      <c r="BE62" s="156">
        <f>ABS(Cálculos!AN63-Cálculos!AN62)</f>
        <v>0.12669355825941819</v>
      </c>
      <c r="BF62" s="127"/>
    </row>
    <row r="63" spans="2:58" x14ac:dyDescent="0.35">
      <c r="Y63" s="139"/>
      <c r="Z63" s="78">
        <f>(Cálculos!C64-0.44)/(MAX(Cálculos!C:C)+0.12)*100</f>
        <v>7.8836355667561504</v>
      </c>
      <c r="AA63" s="144"/>
      <c r="AB63" s="148">
        <f>Cálculos!L122</f>
        <v>2.2371601051208838</v>
      </c>
      <c r="AC63" s="144"/>
      <c r="AD63" s="148">
        <f>Cálculos!Z377</f>
        <v>1.783846673216519</v>
      </c>
      <c r="AE63" s="144"/>
      <c r="AF63" s="148">
        <f>Cálculos!AN658</f>
        <v>1.954914869352121</v>
      </c>
      <c r="AG63" s="144"/>
      <c r="AH63" s="148">
        <f>Cálculos!N691</f>
        <v>6.2434286354691631E-3</v>
      </c>
      <c r="AI63" s="144"/>
      <c r="AJ63" s="148">
        <f>Cálculos!AB15</f>
        <v>0</v>
      </c>
      <c r="AK63" s="144"/>
      <c r="AL63" s="148">
        <f>Cálculos!AP691</f>
        <v>2.6004797389482472E-4</v>
      </c>
      <c r="AM63" s="127"/>
      <c r="BA63" s="139"/>
      <c r="BB63" s="78">
        <v>58</v>
      </c>
      <c r="BC63" s="156">
        <f>ABS(Cálculos!L64-Cálculos!L63)</f>
        <v>7.0439903112387015E-2</v>
      </c>
      <c r="BD63" s="156">
        <f>ABS(Cálculos!Z64-Cálculos!Z63)</f>
        <v>8.6827152805941665E-2</v>
      </c>
      <c r="BE63" s="156">
        <f>ABS(Cálculos!AN64-Cálculos!AN63)</f>
        <v>8.092884600579664E-2</v>
      </c>
      <c r="BF63" s="127"/>
    </row>
    <row r="64" spans="2:58" x14ac:dyDescent="0.35">
      <c r="Y64" s="139"/>
      <c r="Z64" s="78">
        <f>(Cálculos!C65-0.44)/(MAX(Cálculos!C:C)+0.12)*100</f>
        <v>8.0205993535309279</v>
      </c>
      <c r="AA64" s="144"/>
      <c r="AB64" s="148">
        <f>Cálculos!L448</f>
        <v>2.2215007972224061</v>
      </c>
      <c r="AC64" s="144"/>
      <c r="AD64" s="148">
        <f>Cálculos!Z93</f>
        <v>1.7524053305663738</v>
      </c>
      <c r="AE64" s="144"/>
      <c r="AF64" s="148">
        <f>Cálculos!AN88</f>
        <v>1.9535687091697813</v>
      </c>
      <c r="AG64" s="144"/>
      <c r="AH64" s="148">
        <f>Cálculos!N61</f>
        <v>4.9667672671450599E-3</v>
      </c>
      <c r="AI64" s="144"/>
      <c r="AJ64" s="148">
        <f>Cálculos!AB16</f>
        <v>0</v>
      </c>
      <c r="AK64" s="144"/>
      <c r="AL64" s="148">
        <f>Cálculos!AP61</f>
        <v>1.5053761615271003E-4</v>
      </c>
      <c r="AM64" s="127"/>
      <c r="BA64" s="139"/>
      <c r="BB64" s="78">
        <v>59</v>
      </c>
      <c r="BC64" s="156">
        <f>ABS(Cálculos!L65-Cálculos!L64)</f>
        <v>9.4209085380172031E-2</v>
      </c>
      <c r="BD64" s="156">
        <f>ABS(Cálculos!Z65-Cálculos!Z64)</f>
        <v>0.11057054438338887</v>
      </c>
      <c r="BE64" s="156">
        <f>ABS(Cálculos!AN65-Cálculos!AN64)</f>
        <v>0.10467276779267531</v>
      </c>
      <c r="BF64" s="127"/>
    </row>
    <row r="65" spans="25:58" x14ac:dyDescent="0.35">
      <c r="Y65" s="139"/>
      <c r="Z65" s="78">
        <f>(Cálculos!C66-0.44)/(MAX(Cálculos!C:C)+0.12)*100</f>
        <v>8.1575631403057027</v>
      </c>
      <c r="AA65" s="144"/>
      <c r="AB65" s="148">
        <f>Cálculos!L82</f>
        <v>2.2214858163275149</v>
      </c>
      <c r="AC65" s="144"/>
      <c r="AD65" s="148">
        <f>Cálculos!Z64</f>
        <v>1.7373221938646115</v>
      </c>
      <c r="AE65" s="144"/>
      <c r="AF65" s="148">
        <f>Cálculos!AN293</f>
        <v>1.9491288939229059</v>
      </c>
      <c r="AG65" s="144"/>
      <c r="AH65" s="148">
        <f>Cálculos!N426</f>
        <v>4.9667672671450599E-3</v>
      </c>
      <c r="AI65" s="144"/>
      <c r="AJ65" s="148">
        <f>Cálculos!AB17</f>
        <v>0</v>
      </c>
      <c r="AK65" s="144"/>
      <c r="AL65" s="148">
        <f>Cálculos!AP426</f>
        <v>1.5053761615271003E-4</v>
      </c>
      <c r="AM65" s="127"/>
      <c r="BA65" s="139"/>
      <c r="BB65" s="78">
        <v>60</v>
      </c>
      <c r="BC65" s="156">
        <f>ABS(Cálculos!L66-Cálculos!L65)</f>
        <v>0.10477174198199135</v>
      </c>
      <c r="BD65" s="156">
        <f>ABS(Cálculos!Z66-Cálculos!Z65)</f>
        <v>0.12057803083473395</v>
      </c>
      <c r="BE65" s="156">
        <f>ABS(Cálculos!AN66-Cálculos!AN65)</f>
        <v>0.11489071545237839</v>
      </c>
      <c r="BF65" s="127"/>
    </row>
    <row r="66" spans="25:58" x14ac:dyDescent="0.35">
      <c r="Y66" s="139"/>
      <c r="Z66" s="78">
        <f>(Cálculos!C67-0.44)/(MAX(Cálculos!C:C)+0.12)*100</f>
        <v>8.2945269270804793</v>
      </c>
      <c r="AA66" s="144"/>
      <c r="AB66" s="148">
        <f>Cálculos!L79</f>
        <v>2.2045361712137135</v>
      </c>
      <c r="AC66" s="144"/>
      <c r="AD66" s="148">
        <f>Cálculos!Z418</f>
        <v>1.788321363716225</v>
      </c>
      <c r="AE66" s="144"/>
      <c r="AF66" s="148">
        <f>Cálculos!AN374</f>
        <v>1.9298267652239725</v>
      </c>
      <c r="AG66" s="144"/>
      <c r="AH66" s="148">
        <f>Cálculos!N23</f>
        <v>4.5086459665664271E-3</v>
      </c>
      <c r="AI66" s="144"/>
      <c r="AJ66" s="148">
        <f>Cálculos!AB19</f>
        <v>0</v>
      </c>
      <c r="AK66" s="144"/>
      <c r="AL66" s="148">
        <f>Cálculos!AP23</f>
        <v>1.1629153881699043E-4</v>
      </c>
      <c r="AM66" s="127"/>
      <c r="BA66" s="139"/>
      <c r="BB66" s="78">
        <v>61</v>
      </c>
      <c r="BC66" s="156">
        <f>ABS(Cálculos!L67-Cálculos!L66)</f>
        <v>1.5151194881453778E-2</v>
      </c>
      <c r="BD66" s="156">
        <f>ABS(Cálculos!Z67-Cálculos!Z66)</f>
        <v>1.1057745710418843E-5</v>
      </c>
      <c r="BE66" s="156">
        <f>ABS(Cálculos!AN67-Cálculos!AN66)</f>
        <v>5.4322817609777641E-3</v>
      </c>
      <c r="BF66" s="127"/>
    </row>
    <row r="67" spans="25:58" x14ac:dyDescent="0.35">
      <c r="Y67" s="139"/>
      <c r="Z67" s="78">
        <f>(Cálculos!C68-0.44)/(MAX(Cálculos!C:C)+0.12)*100</f>
        <v>8.4314907138552559</v>
      </c>
      <c r="AA67" s="144"/>
      <c r="AB67" s="148">
        <f>Cálculos!L83</f>
        <v>2.1822691565429504</v>
      </c>
      <c r="AC67" s="144"/>
      <c r="AD67" s="148">
        <f>Cálculos!Z455</f>
        <v>1.7037259004198497</v>
      </c>
      <c r="AE67" s="144"/>
      <c r="AF67" s="148">
        <f>Cálculos!AN428</f>
        <v>1.916772193555027</v>
      </c>
      <c r="AG67" s="144"/>
      <c r="AH67" s="148">
        <f>Cálculos!N388</f>
        <v>4.5086459665664271E-3</v>
      </c>
      <c r="AI67" s="144"/>
      <c r="AJ67" s="148">
        <f>Cálculos!AB20</f>
        <v>0</v>
      </c>
      <c r="AK67" s="144"/>
      <c r="AL67" s="148">
        <f>Cálculos!AP388</f>
        <v>1.1629153881699043E-4</v>
      </c>
      <c r="AM67" s="127"/>
      <c r="BA67" s="139"/>
      <c r="BB67" s="78">
        <v>62</v>
      </c>
      <c r="BC67" s="156">
        <f>ABS(Cálculos!L68-Cálculos!L67)</f>
        <v>0.10129966745827024</v>
      </c>
      <c r="BD67" s="156">
        <f>ABS(Cálculos!Z68-Cálculos!Z67)</f>
        <v>0.11584994036265051</v>
      </c>
      <c r="BE67" s="156">
        <f>ABS(Cálculos!AN68-Cálculos!AN67)</f>
        <v>0.11063058753000221</v>
      </c>
      <c r="BF67" s="127"/>
    </row>
    <row r="68" spans="25:58" x14ac:dyDescent="0.35">
      <c r="Y68" s="139"/>
      <c r="Z68" s="78">
        <f>(Cálculos!C69-0.44)/(MAX(Cálculos!C:C)+0.12)*100</f>
        <v>8.5684545006300343</v>
      </c>
      <c r="AA68" s="144"/>
      <c r="AB68" s="148">
        <f>Cálculos!L441</f>
        <v>2.1475602138623073</v>
      </c>
      <c r="AC68" s="144"/>
      <c r="AD68" s="148">
        <f>Cálculos!Z53</f>
        <v>1.7347303166219064</v>
      </c>
      <c r="AE68" s="144"/>
      <c r="AF68" s="148">
        <f>Cálculos!AN424</f>
        <v>1.9108838226317526</v>
      </c>
      <c r="AG68" s="144"/>
      <c r="AH68" s="148">
        <f>Cálculos!N78</f>
        <v>3.874958484556722E-3</v>
      </c>
      <c r="AI68" s="144"/>
      <c r="AJ68" s="148">
        <f>Cálculos!AB21</f>
        <v>0</v>
      </c>
      <c r="AK68" s="144"/>
      <c r="AL68" s="148">
        <f>Cálculos!AP78</f>
        <v>7.4275894335738742E-5</v>
      </c>
      <c r="AM68" s="127"/>
      <c r="BA68" s="139"/>
      <c r="BB68" s="78">
        <v>63</v>
      </c>
      <c r="BC68" s="156">
        <f>ABS(Cálculos!L69-Cálculos!L68)</f>
        <v>1.0459461780648827E-2</v>
      </c>
      <c r="BD68" s="156">
        <f>ABS(Cálculos!Z69-Cálculos!Z68)</f>
        <v>2.4801335913155365E-2</v>
      </c>
      <c r="BE68" s="156">
        <f>ABS(Cálculos!AN69-Cálculos!AN68)</f>
        <v>1.9666930540500616E-2</v>
      </c>
      <c r="BF68" s="127"/>
    </row>
    <row r="69" spans="25:58" x14ac:dyDescent="0.35">
      <c r="Y69" s="139"/>
      <c r="Z69" s="78">
        <f>(Cálculos!C70-0.44)/(MAX(Cálculos!C:C)+0.12)*100</f>
        <v>8.7054182874048109</v>
      </c>
      <c r="AA69" s="144"/>
      <c r="AB69" s="148">
        <f>Cálculos!L450</f>
        <v>2.12835857087327</v>
      </c>
      <c r="AC69" s="144"/>
      <c r="AD69" s="148">
        <f>Cálculos!Z18</f>
        <v>1.7266957615092311</v>
      </c>
      <c r="AE69" s="144"/>
      <c r="AF69" s="148">
        <f>Cálculos!AN454</f>
        <v>1.8869711351635918</v>
      </c>
      <c r="AG69" s="144"/>
      <c r="AH69" s="148">
        <f>Cálculos!N443</f>
        <v>3.874958484556722E-3</v>
      </c>
      <c r="AI69" s="144"/>
      <c r="AJ69" s="148">
        <f>Cálculos!AB22</f>
        <v>0</v>
      </c>
      <c r="AK69" s="144"/>
      <c r="AL69" s="148">
        <f>Cálculos!AP443</f>
        <v>7.4275894335738742E-5</v>
      </c>
      <c r="AM69" s="127"/>
      <c r="BA69" s="139"/>
      <c r="BB69" s="78">
        <v>64</v>
      </c>
      <c r="BC69" s="156">
        <f>ABS(Cálculos!L70-Cálculos!L69)</f>
        <v>9.7424431370890519E-2</v>
      </c>
      <c r="BD69" s="156">
        <f>ABS(Cálculos!Z70-Cálculos!Z69)</f>
        <v>0.11094545359915697</v>
      </c>
      <c r="BE69" s="156">
        <f>ABS(Cálculos!AN70-Cálculos!AN69)</f>
        <v>0.10612818990418993</v>
      </c>
      <c r="BF69" s="127"/>
    </row>
    <row r="70" spans="25:58" x14ac:dyDescent="0.35">
      <c r="Y70" s="139"/>
      <c r="Z70" s="78">
        <f>(Cálculos!C71-0.44)/(MAX(Cálculos!C:C)+0.12)*100</f>
        <v>8.8423820741795875</v>
      </c>
      <c r="AA70" s="144"/>
      <c r="AB70" s="148">
        <f>Cálculos!L449</f>
        <v>2.1142082358002856</v>
      </c>
      <c r="AC70" s="144"/>
      <c r="AD70" s="148">
        <f>Cálculos!Z430</f>
        <v>1.6743385151255941</v>
      </c>
      <c r="AE70" s="144"/>
      <c r="AF70" s="148">
        <f>Cálculos!AN63</f>
        <v>1.8603467291461828</v>
      </c>
      <c r="AG70" s="144"/>
      <c r="AH70" s="148">
        <f>Cálculos!N298</f>
        <v>3.6775443597536774E-3</v>
      </c>
      <c r="AI70" s="144"/>
      <c r="AJ70" s="148">
        <f>Cálculos!AB23</f>
        <v>0</v>
      </c>
      <c r="AK70" s="144"/>
      <c r="AL70" s="148">
        <f>Cálculos!AP298</f>
        <v>6.2623694118653505E-5</v>
      </c>
      <c r="AM70" s="127"/>
      <c r="BA70" s="139"/>
      <c r="BB70" s="78">
        <v>65</v>
      </c>
      <c r="BC70" s="156">
        <f>ABS(Cálculos!L71-Cálculos!L70)</f>
        <v>0.18768174184335717</v>
      </c>
      <c r="BD70" s="156">
        <f>ABS(Cálculos!Z71-Cálculos!Z70)</f>
        <v>9.198197189264623E-2</v>
      </c>
      <c r="BE70" s="156">
        <f>ABS(Cálculos!AN71-Cálculos!AN70)</f>
        <v>9.6492535357825426E-2</v>
      </c>
      <c r="BF70" s="127"/>
    </row>
    <row r="71" spans="25:58" x14ac:dyDescent="0.35">
      <c r="Y71" s="139"/>
      <c r="Z71" s="78">
        <f>(Cálculos!C72-0.44)/(MAX(Cálculos!C:C)+0.12)*100</f>
        <v>8.9793458609543642</v>
      </c>
      <c r="AA71" s="144"/>
      <c r="AB71" s="148">
        <f>Cálculos!L76</f>
        <v>2.1055127824903059</v>
      </c>
      <c r="AC71" s="144"/>
      <c r="AD71" s="148">
        <f>Cálculos!Z12</f>
        <v>1.7034183678521724</v>
      </c>
      <c r="AE71" s="144"/>
      <c r="AF71" s="148">
        <f>Cálculos!AN59</f>
        <v>1.8521785842034739</v>
      </c>
      <c r="AG71" s="144"/>
      <c r="AH71" s="148">
        <f>Cálculos!N663</f>
        <v>3.6775443597536774E-3</v>
      </c>
      <c r="AI71" s="144"/>
      <c r="AJ71" s="148">
        <f>Cálculos!AB24</f>
        <v>0</v>
      </c>
      <c r="AK71" s="144"/>
      <c r="AL71" s="148">
        <f>Cálculos!AP663</f>
        <v>6.2623694118653505E-5</v>
      </c>
      <c r="AM71" s="127"/>
      <c r="BA71" s="139"/>
      <c r="BB71" s="78">
        <v>66</v>
      </c>
      <c r="BC71" s="156">
        <f>ABS(Cálculos!L72-Cálculos!L71)</f>
        <v>0.18155504822565649</v>
      </c>
      <c r="BD71" s="156">
        <f>ABS(Cálculos!Z72-Cálculos!Z71)</f>
        <v>0.10784938713839165</v>
      </c>
      <c r="BE71" s="156">
        <f>ABS(Cálculos!AN72-Cálculos!AN71)</f>
        <v>0.1035800758155121</v>
      </c>
      <c r="BF71" s="127"/>
    </row>
    <row r="72" spans="25:58" x14ac:dyDescent="0.35">
      <c r="Y72" s="139"/>
      <c r="Z72" s="78">
        <f>(Cálculos!C73-0.44)/(MAX(Cálculos!C:C)+0.12)*100</f>
        <v>9.1163096477291408</v>
      </c>
      <c r="AA72" s="144"/>
      <c r="AB72" s="148">
        <f>Cálculos!L85</f>
        <v>2.0898962387386</v>
      </c>
      <c r="AC72" s="144"/>
      <c r="AD72" s="148">
        <f>Cálculos!Z372</f>
        <v>1.7349460276188631</v>
      </c>
      <c r="AE72" s="144"/>
      <c r="AF72" s="148">
        <f>Cálculos!AN420</f>
        <v>1.8515138423669162</v>
      </c>
      <c r="AG72" s="144"/>
      <c r="AH72" s="148">
        <f>Cálculos!N356</f>
        <v>2.9539515570566493E-3</v>
      </c>
      <c r="AI72" s="144"/>
      <c r="AJ72" s="148">
        <f>Cálculos!AB25</f>
        <v>0</v>
      </c>
      <c r="AK72" s="144"/>
      <c r="AL72" s="148">
        <f>Cálculos!AP356</f>
        <v>2.6843249988531917E-5</v>
      </c>
      <c r="AM72" s="127"/>
      <c r="BA72" s="139"/>
      <c r="BB72" s="78">
        <v>67</v>
      </c>
      <c r="BC72" s="156">
        <f>ABS(Cálculos!L73-Cálculos!L72)</f>
        <v>10.186979043431272</v>
      </c>
      <c r="BD72" s="156">
        <f>ABS(Cálculos!Z73-Cálculos!Z72)</f>
        <v>2.9635637455908919</v>
      </c>
      <c r="BE72" s="156">
        <f>ABS(Cálculos!AN73-Cálculos!AN72)</f>
        <v>4.949752642415798</v>
      </c>
      <c r="BF72" s="127"/>
    </row>
    <row r="73" spans="25:58" x14ac:dyDescent="0.35">
      <c r="Y73" s="139"/>
      <c r="Z73" s="78">
        <f>(Cálculos!C74-0.44)/(MAX(Cálculos!C:C)+0.12)*100</f>
        <v>9.2532734345039174</v>
      </c>
      <c r="AA73" s="144"/>
      <c r="AB73" s="148">
        <f>Cálculos!L84</f>
        <v>2.0753631538206934</v>
      </c>
      <c r="AC73" s="144"/>
      <c r="AD73" s="148">
        <f>Cálculos!Z459</f>
        <v>1.6746344399052409</v>
      </c>
      <c r="AE73" s="144"/>
      <c r="AF73" s="148">
        <f>Cálculos!AN89</f>
        <v>1.8433533106401687</v>
      </c>
      <c r="AG73" s="144"/>
      <c r="AH73" s="148">
        <f>Cálculos!N721</f>
        <v>2.9539515570566493E-3</v>
      </c>
      <c r="AI73" s="144"/>
      <c r="AJ73" s="148">
        <f>Cálculos!AB26</f>
        <v>0</v>
      </c>
      <c r="AK73" s="144"/>
      <c r="AL73" s="148">
        <f>Cálculos!AP721</f>
        <v>2.6843249988531917E-5</v>
      </c>
      <c r="AM73" s="127"/>
      <c r="BA73" s="139"/>
      <c r="BB73" s="78">
        <v>68</v>
      </c>
      <c r="BC73" s="156">
        <f>ABS(Cálculos!L74-Cálculos!L73)</f>
        <v>9.5990597405302207</v>
      </c>
      <c r="BD73" s="156">
        <f>ABS(Cálculos!Z74-Cálculos!Z73)</f>
        <v>2.2085846820392838</v>
      </c>
      <c r="BE73" s="156">
        <f>ABS(Cálculos!AN74-Cálculos!AN73)</f>
        <v>4.2528674491574909</v>
      </c>
      <c r="BF73" s="127"/>
    </row>
    <row r="74" spans="25:58" x14ac:dyDescent="0.35">
      <c r="Y74" s="139"/>
      <c r="Z74" s="78">
        <f>(Cálculos!C75-0.44)/(MAX(Cálculos!C:C)+0.12)*100</f>
        <v>9.390237221278694</v>
      </c>
      <c r="AA74" s="144"/>
      <c r="AB74" s="148">
        <f>Cálculos!L424</f>
        <v>2.0309689087200171</v>
      </c>
      <c r="AC74" s="144"/>
      <c r="AD74" s="148">
        <f>Cálculos!Z90</f>
        <v>1.6665743974612788</v>
      </c>
      <c r="AE74" s="144"/>
      <c r="AF74" s="148">
        <f>Cálculos!AN429</f>
        <v>1.8352873740089115</v>
      </c>
      <c r="AG74" s="144"/>
      <c r="AH74" s="148">
        <f>Cálculos!N25</f>
        <v>2.7890029768494959E-3</v>
      </c>
      <c r="AI74" s="144"/>
      <c r="AJ74" s="148">
        <f>Cálculos!AB27</f>
        <v>0</v>
      </c>
      <c r="AK74" s="144"/>
      <c r="AL74" s="148">
        <f>Cálculos!AP25</f>
        <v>2.0430492293355487E-5</v>
      </c>
      <c r="AM74" s="127"/>
      <c r="BA74" s="139"/>
      <c r="BB74" s="78">
        <v>69</v>
      </c>
      <c r="BC74" s="156">
        <f>ABS(Cálculos!L75-Cálculos!L74)</f>
        <v>1.3261260156243369</v>
      </c>
      <c r="BD74" s="156">
        <f>ABS(Cálculos!Z75-Cálculos!Z74)</f>
        <v>0.12448019959656453</v>
      </c>
      <c r="BE74" s="156">
        <f>ABS(Cálculos!AN75-Cálculos!AN74)</f>
        <v>0.33676321375552298</v>
      </c>
      <c r="BF74" s="127"/>
    </row>
    <row r="75" spans="25:58" x14ac:dyDescent="0.35">
      <c r="Y75" s="139"/>
      <c r="Z75" s="78">
        <f>(Cálculos!C76-0.44)/(MAX(Cálculos!C:C)+0.12)*100</f>
        <v>9.5272010080534706</v>
      </c>
      <c r="AA75" s="144"/>
      <c r="AB75" s="148">
        <f>Cálculos!L451</f>
        <v>2.0198289008011541</v>
      </c>
      <c r="AC75" s="144"/>
      <c r="AD75" s="148">
        <f>Cálculos!Z94</f>
        <v>1.6389256877725837</v>
      </c>
      <c r="AE75" s="144"/>
      <c r="AF75" s="148">
        <f>Cálculos!AN9</f>
        <v>1.8336336146212033</v>
      </c>
      <c r="AG75" s="144"/>
      <c r="AH75" s="148">
        <f>Cálculos!N390</f>
        <v>2.7890029768494959E-3</v>
      </c>
      <c r="AI75" s="144"/>
      <c r="AJ75" s="148">
        <f>Cálculos!AB28</f>
        <v>0</v>
      </c>
      <c r="AK75" s="144"/>
      <c r="AL75" s="148">
        <f>Cálculos!AP390</f>
        <v>2.0430492293355487E-5</v>
      </c>
      <c r="AM75" s="127"/>
      <c r="BA75" s="139"/>
      <c r="BB75" s="78">
        <v>70</v>
      </c>
      <c r="BC75" s="156">
        <f>ABS(Cálculos!L76-Cálculos!L75)</f>
        <v>1.1608377751032033</v>
      </c>
      <c r="BD75" s="156">
        <f>ABS(Cálculos!Z76-Cálculos!Z75)</f>
        <v>9.9413455620092073E-3</v>
      </c>
      <c r="BE75" s="156">
        <f>ABS(Cálculos!AN76-Cálculos!AN75)</f>
        <v>0.22413071218980818</v>
      </c>
      <c r="BF75" s="127"/>
    </row>
    <row r="76" spans="25:58" x14ac:dyDescent="0.35">
      <c r="Y76" s="139"/>
      <c r="Z76" s="78">
        <f>(Cálculos!C77-0.44)/(MAX(Cálculos!C:C)+0.12)*100</f>
        <v>9.6641647948282472</v>
      </c>
      <c r="AA76" s="144"/>
      <c r="AB76" s="148">
        <f>Cálculos!L376</f>
        <v>2.0135753357575683</v>
      </c>
      <c r="AC76" s="144"/>
      <c r="AD76" s="148">
        <f>Cálculos!Z65</f>
        <v>1.6267516494812226</v>
      </c>
      <c r="AE76" s="144"/>
      <c r="AF76" s="148">
        <f>Cálculos!AN55</f>
        <v>1.7904367195638149</v>
      </c>
      <c r="AG76" s="144"/>
      <c r="AH76" s="148">
        <f>Cálculos!N335</f>
        <v>2.3306193007539243E-3</v>
      </c>
      <c r="AI76" s="144"/>
      <c r="AJ76" s="148">
        <f>Cálculos!AB30</f>
        <v>0</v>
      </c>
      <c r="AK76" s="144"/>
      <c r="AL76" s="148">
        <f>Cálculos!AP335</f>
        <v>6.7138485533609168E-6</v>
      </c>
      <c r="AM76" s="127"/>
      <c r="BA76" s="139"/>
      <c r="BB76" s="78">
        <v>71</v>
      </c>
      <c r="BC76" s="156">
        <f>ABS(Cálculos!L77-Cálculos!L76)</f>
        <v>3.4081260268017535</v>
      </c>
      <c r="BD76" s="156">
        <f>ABS(Cálculos!Z77-Cálculos!Z76)</f>
        <v>0.50602966155597429</v>
      </c>
      <c r="BE76" s="156">
        <f>ABS(Cálculos!AN77-Cálculos!AN76)</f>
        <v>1.211508128457079</v>
      </c>
      <c r="BF76" s="127"/>
    </row>
    <row r="77" spans="25:58" x14ac:dyDescent="0.35">
      <c r="Y77" s="139"/>
      <c r="Z77" s="78">
        <f>(Cálculos!C78-0.44)/(MAX(Cálculos!C:C)+0.12)*100</f>
        <v>9.8011285816030238</v>
      </c>
      <c r="AA77" s="144"/>
      <c r="AB77" s="148">
        <f>Cálculos!L439</f>
        <v>1.9831129896406412</v>
      </c>
      <c r="AC77" s="144"/>
      <c r="AD77" s="148">
        <f>Cálculos!Z395</f>
        <v>1.6233613123622246</v>
      </c>
      <c r="AE77" s="144"/>
      <c r="AF77" s="148">
        <f>Cálculos!AN64</f>
        <v>1.7794178831403862</v>
      </c>
      <c r="AG77" s="144"/>
      <c r="AH77" s="148">
        <f>Cálculos!N700</f>
        <v>2.3306193007539243E-3</v>
      </c>
      <c r="AI77" s="144"/>
      <c r="AJ77" s="148">
        <f>Cálculos!AB31</f>
        <v>0</v>
      </c>
      <c r="AK77" s="144"/>
      <c r="AL77" s="148">
        <f>Cálculos!AP700</f>
        <v>6.7138485533609168E-6</v>
      </c>
      <c r="AM77" s="127"/>
      <c r="BA77" s="139"/>
      <c r="BB77" s="78">
        <v>72</v>
      </c>
      <c r="BC77" s="156">
        <f>ABS(Cálculos!L78-Cálculos!L77)</f>
        <v>2.9378078526734255</v>
      </c>
      <c r="BD77" s="156">
        <f>ABS(Cálculos!Z78-Cálculos!Z77)</f>
        <v>0.32012487506292508</v>
      </c>
      <c r="BE77" s="156">
        <f>ABS(Cálculos!AN78-Cálculos!AN77)</f>
        <v>1.0170993088341391</v>
      </c>
      <c r="BF77" s="127"/>
    </row>
    <row r="78" spans="25:58" x14ac:dyDescent="0.35">
      <c r="Y78" s="139"/>
      <c r="Z78" s="78">
        <f>(Cálculos!C79-0.44)/(MAX(Cálculos!C:C)+0.12)*100</f>
        <v>9.9380923683778022</v>
      </c>
      <c r="AA78" s="144"/>
      <c r="AB78" s="148">
        <f>Cálculos!L86</f>
        <v>1.981745547186021</v>
      </c>
      <c r="AC78" s="144"/>
      <c r="AD78" s="148">
        <f>Cálculos!Z460</f>
        <v>1.6265265878857278</v>
      </c>
      <c r="AE78" s="144"/>
      <c r="AF78" s="148">
        <f>Cálculos!AN455</f>
        <v>1.7768569953099305</v>
      </c>
      <c r="AG78" s="144"/>
      <c r="AH78" s="148">
        <f>Cálculos!N331</f>
        <v>1.4591225633935219E-3</v>
      </c>
      <c r="AI78" s="144"/>
      <c r="AJ78" s="148">
        <f>Cálculos!AB32</f>
        <v>0</v>
      </c>
      <c r="AK78" s="144"/>
      <c r="AL78" s="148">
        <f>Cálculos!AP8</f>
        <v>0</v>
      </c>
      <c r="AM78" s="127"/>
      <c r="BA78" s="139"/>
      <c r="BB78" s="78">
        <v>73</v>
      </c>
      <c r="BC78" s="156">
        <f>ABS(Cálculos!L79-Cálculos!L78)</f>
        <v>0.37129478540492045</v>
      </c>
      <c r="BD78" s="156">
        <f>ABS(Cálculos!Z79-Cálculos!Z78)</f>
        <v>1.4835869323625683E-2</v>
      </c>
      <c r="BE78" s="156">
        <f>ABS(Cálculos!AN79-Cálculos!AN78)</f>
        <v>2.0924829657966715E-2</v>
      </c>
      <c r="BF78" s="127"/>
    </row>
    <row r="79" spans="25:58" x14ac:dyDescent="0.35">
      <c r="Y79" s="139"/>
      <c r="Z79" s="78">
        <f>(Cálculos!C80-0.44)/(MAX(Cálculos!C:C)+0.12)*100</f>
        <v>10.075056155152579</v>
      </c>
      <c r="AA79" s="144"/>
      <c r="AB79" s="148">
        <f>Cálculos!L59</f>
        <v>1.9812127602495537</v>
      </c>
      <c r="AC79" s="144"/>
      <c r="AD79" s="148">
        <f>Cálculos!Z420</f>
        <v>1.6227679182434636</v>
      </c>
      <c r="AE79" s="144"/>
      <c r="AF79" s="148">
        <f>Cálculos!AN459</f>
        <v>1.7596352939917326</v>
      </c>
      <c r="AG79" s="144"/>
      <c r="AH79" s="148">
        <f>Cálculos!N696</f>
        <v>1.4591225633935219E-3</v>
      </c>
      <c r="AI79" s="144"/>
      <c r="AJ79" s="148">
        <f>Cálculos!AB33</f>
        <v>0</v>
      </c>
      <c r="AK79" s="144"/>
      <c r="AL79" s="148">
        <f>Cálculos!AP10</f>
        <v>0</v>
      </c>
      <c r="AM79" s="127"/>
      <c r="BA79" s="139"/>
      <c r="BB79" s="78">
        <v>74</v>
      </c>
      <c r="BC79" s="156">
        <f>ABS(Cálculos!L80-Cálculos!L79)</f>
        <v>8.6234661782877531E-2</v>
      </c>
      <c r="BD79" s="156">
        <f>ABS(Cálculos!Z80-Cálculos!Z79)</f>
        <v>1.336278625696119E-2</v>
      </c>
      <c r="BE79" s="156">
        <f>ABS(Cálculos!AN80-Cálculos!AN79)</f>
        <v>1.0312767449994542E-2</v>
      </c>
      <c r="BF79" s="127"/>
    </row>
    <row r="80" spans="25:58" x14ac:dyDescent="0.35">
      <c r="Y80" s="139"/>
      <c r="Z80" s="78">
        <f>(Cálculos!C81-0.44)/(MAX(Cálculos!C:C)+0.12)*100</f>
        <v>10.212019941927354</v>
      </c>
      <c r="AA80" s="144"/>
      <c r="AB80" s="148">
        <f>Cálculos!L452</f>
        <v>1.9734282445177493</v>
      </c>
      <c r="AC80" s="144"/>
      <c r="AD80" s="148">
        <f>Cálculos!Z456</f>
        <v>1.594707781159471</v>
      </c>
      <c r="AE80" s="144"/>
      <c r="AF80" s="148">
        <f>Cálculos!AN90</f>
        <v>1.7336689476004929</v>
      </c>
      <c r="AG80" s="144"/>
      <c r="AH80" s="148">
        <f>Cálculos!N59</f>
        <v>1.3555827894667974E-3</v>
      </c>
      <c r="AI80" s="144"/>
      <c r="AJ80" s="148">
        <f>Cálculos!AB34</f>
        <v>0</v>
      </c>
      <c r="AK80" s="144"/>
      <c r="AL80" s="148">
        <f>Cálculos!AP13</f>
        <v>0</v>
      </c>
      <c r="AM80" s="127"/>
      <c r="BA80" s="139"/>
      <c r="BB80" s="78">
        <v>75</v>
      </c>
      <c r="BC80" s="156">
        <f>ABS(Cálculos!L81-Cálculos!L80)</f>
        <v>2.761307645569528</v>
      </c>
      <c r="BD80" s="156">
        <f>ABS(Cálculos!Z81-Cálculos!Z80)</f>
        <v>0.36210027338595818</v>
      </c>
      <c r="BE80" s="156">
        <f>ABS(Cálculos!AN81-Cálculos!AN80)</f>
        <v>0.92758410385217349</v>
      </c>
      <c r="BF80" s="127"/>
    </row>
    <row r="81" spans="25:58" x14ac:dyDescent="0.35">
      <c r="Y81" s="139"/>
      <c r="Z81" s="78">
        <f>(Cálculos!C82-0.44)/(MAX(Cálculos!C:C)+0.12)*100</f>
        <v>10.34898372870213</v>
      </c>
      <c r="AA81" s="144"/>
      <c r="AB81" s="148">
        <f>Cálculos!L427</f>
        <v>1.973231962428615</v>
      </c>
      <c r="AC81" s="144"/>
      <c r="AD81" s="148">
        <f>Cálculos!Z7</f>
        <v>1.6463750332613745</v>
      </c>
      <c r="AE81" s="144"/>
      <c r="AF81" s="148">
        <f>Cálculos!AN430</f>
        <v>1.7300641108156325</v>
      </c>
      <c r="AG81" s="144"/>
      <c r="AH81" s="148">
        <f>Cálculos!N424</f>
        <v>1.3555827894667974E-3</v>
      </c>
      <c r="AI81" s="144"/>
      <c r="AJ81" s="148">
        <f>Cálculos!AB35</f>
        <v>0</v>
      </c>
      <c r="AK81" s="144"/>
      <c r="AL81" s="148">
        <f>Cálculos!AP14</f>
        <v>0</v>
      </c>
      <c r="AM81" s="127"/>
      <c r="BA81" s="139"/>
      <c r="BB81" s="78">
        <v>76</v>
      </c>
      <c r="BC81" s="156">
        <f>ABS(Cálculos!L82-Cálculos!L81)</f>
        <v>2.8305926622386042</v>
      </c>
      <c r="BD81" s="156">
        <f>ABS(Cálculos!Z82-Cálculos!Z81)</f>
        <v>0.35767500541216757</v>
      </c>
      <c r="BE81" s="156">
        <f>ABS(Cálculos!AN82-Cálculos!AN81)</f>
        <v>0.92069536533101948</v>
      </c>
      <c r="BF81" s="127"/>
    </row>
    <row r="82" spans="25:58" x14ac:dyDescent="0.35">
      <c r="Y82" s="139"/>
      <c r="Z82" s="78">
        <f>(Cálculos!C83-0.44)/(MAX(Cálculos!C:C)+0.12)*100</f>
        <v>10.485947515476909</v>
      </c>
      <c r="AA82" s="144"/>
      <c r="AB82" s="148">
        <f>Cálculos!L453</f>
        <v>1.9511096041803748</v>
      </c>
      <c r="AC82" s="144"/>
      <c r="AD82" s="148">
        <f>Cálculos!Z95</f>
        <v>1.591169682592996</v>
      </c>
      <c r="AE82" s="144"/>
      <c r="AF82" s="148">
        <f>Cálculos!AN94</f>
        <v>1.7181244218079232</v>
      </c>
      <c r="AG82" s="144"/>
      <c r="AH82" s="148">
        <f>Cálculos!N208</f>
        <v>1.2569393853731979E-3</v>
      </c>
      <c r="AI82" s="144"/>
      <c r="AJ82" s="148">
        <f>Cálculos!AB36</f>
        <v>0</v>
      </c>
      <c r="AK82" s="144"/>
      <c r="AL82" s="148">
        <f>Cálculos!AP15</f>
        <v>0</v>
      </c>
      <c r="AM82" s="127"/>
      <c r="BA82" s="139"/>
      <c r="BB82" s="78">
        <v>77</v>
      </c>
      <c r="BC82" s="156">
        <f>ABS(Cálculos!L83-Cálculos!L82)</f>
        <v>3.9216659784564456E-2</v>
      </c>
      <c r="BD82" s="156">
        <f>ABS(Cálculos!Z83-Cálculos!Z82)</f>
        <v>5.6634581835540487E-2</v>
      </c>
      <c r="BE82" s="156">
        <f>ABS(Cálculos!AN83-Cálculos!AN82)</f>
        <v>5.0468515863541619E-2</v>
      </c>
      <c r="BF82" s="127"/>
    </row>
    <row r="83" spans="25:58" x14ac:dyDescent="0.35">
      <c r="Y83" s="139"/>
      <c r="Z83" s="78">
        <f>(Cálculos!C84-0.44)/(MAX(Cálculos!C:C)+0.12)*100</f>
        <v>10.622911302251685</v>
      </c>
      <c r="AA83" s="144"/>
      <c r="AB83" s="148">
        <f>Cálculos!L74</f>
        <v>1.9402245419691724</v>
      </c>
      <c r="AC83" s="144"/>
      <c r="AD83" s="148">
        <f>Cálculos!Z55</f>
        <v>1.5702277588969606</v>
      </c>
      <c r="AE83" s="144"/>
      <c r="AF83" s="148">
        <f>Cálculos!AN460</f>
        <v>1.7152128034550211</v>
      </c>
      <c r="AG83" s="144"/>
      <c r="AH83" s="148">
        <f>Cálculos!N573</f>
        <v>1.2569393853731979E-3</v>
      </c>
      <c r="AI83" s="144"/>
      <c r="AJ83" s="148">
        <f>Cálculos!AB37</f>
        <v>0</v>
      </c>
      <c r="AK83" s="144"/>
      <c r="AL83" s="148">
        <f>Cálculos!AP16</f>
        <v>0</v>
      </c>
      <c r="AM83" s="127"/>
      <c r="BA83" s="139"/>
      <c r="BB83" s="78">
        <v>78</v>
      </c>
      <c r="BC83" s="156">
        <f>ABS(Cálculos!L84-Cálculos!L83)</f>
        <v>0.10690600272225703</v>
      </c>
      <c r="BD83" s="156">
        <f>ABS(Cálculos!Z84-Cálculos!Z83)</f>
        <v>0.12390602254178562</v>
      </c>
      <c r="BE83" s="156">
        <f>ABS(Cálculos!AN84-Cálculos!AN83)</f>
        <v>0.11789373556251448</v>
      </c>
      <c r="BF83" s="127"/>
    </row>
    <row r="84" spans="25:58" x14ac:dyDescent="0.35">
      <c r="Y84" s="139"/>
      <c r="Z84" s="78">
        <f>(Cálculos!C85-0.44)/(MAX(Cálculos!C:C)+0.12)*100</f>
        <v>10.759875089026462</v>
      </c>
      <c r="AA84" s="144"/>
      <c r="AB84" s="148">
        <f>Cálculos!L87</f>
        <v>1.9357201352565343</v>
      </c>
      <c r="AC84" s="144"/>
      <c r="AD84" s="148">
        <f>Cálculos!Z30</f>
        <v>1.5560633216923203</v>
      </c>
      <c r="AE84" s="144"/>
      <c r="AF84" s="148">
        <f>Cálculos!AN65</f>
        <v>1.6747451153477109</v>
      </c>
      <c r="AG84" s="144"/>
      <c r="AH84" s="148">
        <f>Cálculos!N291</f>
        <v>9.0903563500684982E-4</v>
      </c>
      <c r="AI84" s="144"/>
      <c r="AJ84" s="148">
        <f>Cálculos!AB38</f>
        <v>0</v>
      </c>
      <c r="AK84" s="144"/>
      <c r="AL84" s="148">
        <f>Cálculos!AP17</f>
        <v>0</v>
      </c>
      <c r="AM84" s="127"/>
      <c r="BA84" s="139"/>
      <c r="BB84" s="78">
        <v>79</v>
      </c>
      <c r="BC84" s="156">
        <f>ABS(Cálculos!L85-Cálculos!L84)</f>
        <v>1.4533084917906613E-2</v>
      </c>
      <c r="BD84" s="156">
        <f>ABS(Cálculos!Z85-Cálculos!Z84)</f>
        <v>2.434538333734082E-3</v>
      </c>
      <c r="BE84" s="156">
        <f>ABS(Cálculos!AN85-Cálculos!AN84)</f>
        <v>3.2357564008393958E-3</v>
      </c>
      <c r="BF84" s="127"/>
    </row>
    <row r="85" spans="25:58" x14ac:dyDescent="0.35">
      <c r="Y85" s="139"/>
      <c r="Z85" s="78">
        <f>(Cálculos!C86-0.44)/(MAX(Cálculos!C:C)+0.12)*100</f>
        <v>10.896838875801238</v>
      </c>
      <c r="AA85" s="144"/>
      <c r="AB85" s="148">
        <f>Cálculos!L11</f>
        <v>1.9335392274512762</v>
      </c>
      <c r="AC85" s="144"/>
      <c r="AD85" s="148">
        <f>Cálculos!Z392</f>
        <v>1.5550366188001408</v>
      </c>
      <c r="AE85" s="144"/>
      <c r="AF85" s="148">
        <f>Cálculos!AN95</f>
        <v>1.674110947781958</v>
      </c>
      <c r="AG85" s="144"/>
      <c r="AH85" s="148">
        <f>Cálculos!N368</f>
        <v>9.0903563500684982E-4</v>
      </c>
      <c r="AI85" s="144"/>
      <c r="AJ85" s="148">
        <f>Cálculos!AB39</f>
        <v>0</v>
      </c>
      <c r="AK85" s="144"/>
      <c r="AL85" s="148">
        <f>Cálculos!AP19</f>
        <v>0</v>
      </c>
      <c r="AM85" s="127"/>
      <c r="BA85" s="139"/>
      <c r="BB85" s="78">
        <v>80</v>
      </c>
      <c r="BC85" s="156">
        <f>ABS(Cálculos!L86-Cálculos!L85)</f>
        <v>0.10815069155257895</v>
      </c>
      <c r="BD85" s="156">
        <f>ABS(Cálculos!Z86-Cálculos!Z85)</f>
        <v>0.12226336161642637</v>
      </c>
      <c r="BE85" s="156">
        <f>ABS(Cálculos!AN86-Cálculos!AN85)</f>
        <v>0.11702324982411083</v>
      </c>
      <c r="BF85" s="127"/>
    </row>
    <row r="86" spans="25:58" x14ac:dyDescent="0.35">
      <c r="Y86" s="139"/>
      <c r="Z86" s="78">
        <f>(Cálculos!C87-0.44)/(MAX(Cálculos!C:C)+0.12)*100</f>
        <v>11.033802662576015</v>
      </c>
      <c r="AA86" s="144"/>
      <c r="AB86" s="148">
        <f>Cálculos!L62</f>
        <v>1.9249321471797463</v>
      </c>
      <c r="AC86" s="144"/>
      <c r="AD86" s="148">
        <f>Cálculos!Z91</f>
        <v>1.5579223408083496</v>
      </c>
      <c r="AE86" s="144"/>
      <c r="AF86" s="148">
        <f>Cálculos!AN456</f>
        <v>1.6721899724878824</v>
      </c>
      <c r="AG86" s="144"/>
      <c r="AH86" s="148">
        <f>Cálculos!N656</f>
        <v>9.0903563500684982E-4</v>
      </c>
      <c r="AI86" s="144"/>
      <c r="AJ86" s="148">
        <f>Cálculos!AB40</f>
        <v>0</v>
      </c>
      <c r="AK86" s="144"/>
      <c r="AL86" s="148">
        <f>Cálculos!AP20</f>
        <v>0</v>
      </c>
      <c r="AM86" s="127"/>
      <c r="BA86" s="139"/>
      <c r="BB86" s="78">
        <v>81</v>
      </c>
      <c r="BC86" s="156">
        <f>ABS(Cálculos!L87-Cálculos!L86)</f>
        <v>4.6025411929486726E-2</v>
      </c>
      <c r="BD86" s="156">
        <f>ABS(Cálculos!Z87-Cálculos!Z86)</f>
        <v>6.0554279962943047E-2</v>
      </c>
      <c r="BE86" s="156">
        <f>ABS(Cálculos!AN87-Cálculos!AN86)</f>
        <v>5.5490197405505981E-2</v>
      </c>
      <c r="BF86" s="127"/>
    </row>
    <row r="87" spans="25:58" x14ac:dyDescent="0.35">
      <c r="Y87" s="139"/>
      <c r="Z87" s="78">
        <f>(Cálculos!C88-0.44)/(MAX(Cálculos!C:C)+0.12)*100</f>
        <v>11.170766449350792</v>
      </c>
      <c r="AA87" s="144"/>
      <c r="AB87" s="148">
        <f>Cálculos!L88</f>
        <v>1.9137730419010823</v>
      </c>
      <c r="AC87" s="144"/>
      <c r="AD87" s="148">
        <f>Cálculos!Z431</f>
        <v>1.5532915995693577</v>
      </c>
      <c r="AE87" s="144"/>
      <c r="AF87" s="148">
        <f>Cálculos!AN395</f>
        <v>1.6597391164614064</v>
      </c>
      <c r="AG87" s="144"/>
      <c r="AH87" s="148">
        <f>Cálculos!N733</f>
        <v>9.0903563500684982E-4</v>
      </c>
      <c r="AI87" s="144"/>
      <c r="AJ87" s="148">
        <f>Cálculos!AB41</f>
        <v>0</v>
      </c>
      <c r="AK87" s="144"/>
      <c r="AL87" s="148">
        <f>Cálculos!AP21</f>
        <v>0</v>
      </c>
      <c r="AM87" s="127"/>
      <c r="BA87" s="139"/>
      <c r="BB87" s="78">
        <v>82</v>
      </c>
      <c r="BC87" s="156">
        <f>ABS(Cálculos!L88-Cálculos!L87)</f>
        <v>2.1947093355451974E-2</v>
      </c>
      <c r="BD87" s="156">
        <f>ABS(Cálculos!Z88-Cálculos!Z87)</f>
        <v>3.5429282163544906E-2</v>
      </c>
      <c r="BE87" s="156">
        <f>ABS(Cálculos!AN88-Cálculos!AN87)</f>
        <v>3.0767972559459622E-2</v>
      </c>
      <c r="BF87" s="127"/>
    </row>
    <row r="88" spans="25:58" x14ac:dyDescent="0.35">
      <c r="Y88" s="139"/>
      <c r="Z88" s="78">
        <f>(Cálculos!C89-0.44)/(MAX(Cálculos!C:C)+0.12)*100</f>
        <v>11.307730236125568</v>
      </c>
      <c r="AA88" s="144"/>
      <c r="AB88" s="148">
        <f>Cálculos!L428</f>
        <v>1.8574555473184282</v>
      </c>
      <c r="AC88" s="144"/>
      <c r="AD88" s="148">
        <f>Cálculos!Z432</f>
        <v>1.5528383926264062</v>
      </c>
      <c r="AE88" s="144"/>
      <c r="AF88" s="148">
        <f>Cálculos!AN91</f>
        <v>1.6294274668991178</v>
      </c>
      <c r="AG88" s="144"/>
      <c r="AH88" s="148">
        <f>Cálculos!N27</f>
        <v>8.3315347668308992E-4</v>
      </c>
      <c r="AI88" s="144"/>
      <c r="AJ88" s="148">
        <f>Cálculos!AB42</f>
        <v>0</v>
      </c>
      <c r="AK88" s="144"/>
      <c r="AL88" s="148">
        <f>Cálculos!AP22</f>
        <v>0</v>
      </c>
      <c r="AM88" s="127"/>
      <c r="BA88" s="139"/>
      <c r="BB88" s="78">
        <v>83</v>
      </c>
      <c r="BC88" s="156">
        <f>ABS(Cálculos!L89-Cálculos!L88)</f>
        <v>0.10142224223419283</v>
      </c>
      <c r="BD88" s="156">
        <f>ABS(Cálculos!Z89-Cálculos!Z88)</f>
        <v>0.11487235281829267</v>
      </c>
      <c r="BE88" s="156">
        <f>ABS(Cálculos!AN89-Cálculos!AN88)</f>
        <v>0.1102153985296126</v>
      </c>
      <c r="BF88" s="127"/>
    </row>
    <row r="89" spans="25:58" x14ac:dyDescent="0.35">
      <c r="Y89" s="139"/>
      <c r="Z89" s="78">
        <f>(Cálculos!C90-0.44)/(MAX(Cálculos!C:C)+0.12)*100</f>
        <v>11.444694022900345</v>
      </c>
      <c r="AA89" s="144"/>
      <c r="AB89" s="148">
        <f>Cálculos!L454</f>
        <v>1.8493194759051677</v>
      </c>
      <c r="AC89" s="144"/>
      <c r="AD89" s="148">
        <f>Cálculos!Z374</f>
        <v>1.5479662042840485</v>
      </c>
      <c r="AE89" s="144"/>
      <c r="AF89" s="148">
        <f>Cálculos!AN432</f>
        <v>1.6195209053643618</v>
      </c>
      <c r="AG89" s="144"/>
      <c r="AH89" s="148">
        <f>Cálculos!N392</f>
        <v>8.3315347668308992E-4</v>
      </c>
      <c r="AI89" s="144"/>
      <c r="AJ89" s="148">
        <f>Cálculos!AB43</f>
        <v>0</v>
      </c>
      <c r="AK89" s="144"/>
      <c r="AL89" s="148">
        <f>Cálculos!AP24</f>
        <v>0</v>
      </c>
      <c r="AM89" s="127"/>
      <c r="BA89" s="139"/>
      <c r="BB89" s="78">
        <v>84</v>
      </c>
      <c r="BC89" s="156">
        <f>ABS(Cálculos!L90-Cálculos!L89)</f>
        <v>0.10078617423593172</v>
      </c>
      <c r="BD89" s="156">
        <f>ABS(Cálculos!Z90-Cálculos!Z89)</f>
        <v>0.11442660352428358</v>
      </c>
      <c r="BE89" s="156">
        <f>ABS(Cálculos!AN90-Cálculos!AN89)</f>
        <v>0.10968436303967577</v>
      </c>
      <c r="BF89" s="127"/>
    </row>
    <row r="90" spans="25:58" x14ac:dyDescent="0.35">
      <c r="Y90" s="139"/>
      <c r="Z90" s="78">
        <f>(Cálculos!C91-0.44)/(MAX(Cálculos!C:C)+0.12)*100</f>
        <v>11.581657809675121</v>
      </c>
      <c r="AA90" s="144"/>
      <c r="AB90" s="148">
        <f>Cálculos!L89</f>
        <v>1.8123507996668895</v>
      </c>
      <c r="AC90" s="144"/>
      <c r="AD90" s="148">
        <f>Cálculos!Z378</f>
        <v>1.5133230653566248</v>
      </c>
      <c r="AE90" s="144"/>
      <c r="AF90" s="148">
        <f>Cálculos!AN431</f>
        <v>1.6146283241249506</v>
      </c>
      <c r="AG90" s="144"/>
      <c r="AH90" s="148">
        <f>Cálculos!N71</f>
        <v>5.705575927928946E-4</v>
      </c>
      <c r="AI90" s="144"/>
      <c r="AJ90" s="148">
        <f>Cálculos!AB45</f>
        <v>0</v>
      </c>
      <c r="AK90" s="144"/>
      <c r="AL90" s="148">
        <f>Cálculos!AP26</f>
        <v>0</v>
      </c>
      <c r="AM90" s="127"/>
      <c r="BA90" s="139"/>
      <c r="BB90" s="78">
        <v>85</v>
      </c>
      <c r="BC90" s="156">
        <f>ABS(Cálculos!L91-Cálculos!L90)</f>
        <v>9.587160117833804E-2</v>
      </c>
      <c r="BD90" s="156">
        <f>ABS(Cálculos!Z91-Cálculos!Z90)</f>
        <v>0.10865205665292921</v>
      </c>
      <c r="BE90" s="156">
        <f>ABS(Cálculos!AN91-Cálculos!AN90)</f>
        <v>0.10424148070137518</v>
      </c>
      <c r="BF90" s="127"/>
    </row>
    <row r="91" spans="25:58" x14ac:dyDescent="0.35">
      <c r="Y91" s="139"/>
      <c r="Z91" s="78">
        <f>(Cálculos!C92-0.44)/(MAX(Cálculos!C:C)+0.12)*100</f>
        <v>11.7186215964499</v>
      </c>
      <c r="AA91" s="144"/>
      <c r="AB91" s="148">
        <f>Cálculos!L63</f>
        <v>1.8096316416533265</v>
      </c>
      <c r="AC91" s="144"/>
      <c r="AD91" s="148">
        <f>Cálculos!Z461</f>
        <v>1.5195344251733798</v>
      </c>
      <c r="AE91" s="144"/>
      <c r="AF91" s="148">
        <f>Cálculos!AN461</f>
        <v>1.6119581306194153</v>
      </c>
      <c r="AG91" s="144"/>
      <c r="AH91" s="148">
        <f>Cálculos!N304</f>
        <v>5.705575927928946E-4</v>
      </c>
      <c r="AI91" s="144"/>
      <c r="AJ91" s="148">
        <f>Cálculos!AB46</f>
        <v>0</v>
      </c>
      <c r="AK91" s="144"/>
      <c r="AL91" s="148">
        <f>Cálculos!AP27</f>
        <v>0</v>
      </c>
      <c r="AM91" s="127"/>
      <c r="BA91" s="139"/>
      <c r="BB91" s="78">
        <v>86</v>
      </c>
      <c r="BC91" s="156">
        <f>ABS(Cálculos!L92-Cálculos!L91)</f>
        <v>9.3428986299478378E-2</v>
      </c>
      <c r="BD91" s="156">
        <f>ABS(Cálculos!Z92-Cálculos!Z91)</f>
        <v>0.10593753055731447</v>
      </c>
      <c r="BE91" s="156">
        <f>ABS(Cálculos!AN92-Cálculos!AN91)</f>
        <v>0.10162524510417392</v>
      </c>
      <c r="BF91" s="127"/>
    </row>
    <row r="92" spans="25:58" x14ac:dyDescent="0.35">
      <c r="Y92" s="139"/>
      <c r="Z92" s="78">
        <f>(Cálculos!C93-0.44)/(MAX(Cálculos!C:C)+0.12)*100</f>
        <v>11.855585383224676</v>
      </c>
      <c r="AA92" s="144"/>
      <c r="AB92" s="148">
        <f>Cálculos!L524</f>
        <v>1.8015654448254128</v>
      </c>
      <c r="AC92" s="144"/>
      <c r="AD92" s="148">
        <f>Cálculos!Z66</f>
        <v>1.5061736186464887</v>
      </c>
      <c r="AE92" s="144"/>
      <c r="AF92" s="148">
        <f>Cálculos!AN392</f>
        <v>1.5876339943962257</v>
      </c>
      <c r="AG92" s="144"/>
      <c r="AH92" s="148">
        <f>Cálculos!N436</f>
        <v>5.705575927928946E-4</v>
      </c>
      <c r="AI92" s="144"/>
      <c r="AJ92" s="148">
        <f>Cálculos!AB48</f>
        <v>0</v>
      </c>
      <c r="AK92" s="144"/>
      <c r="AL92" s="148">
        <f>Cálculos!AP28</f>
        <v>0</v>
      </c>
      <c r="AM92" s="127"/>
      <c r="BA92" s="139"/>
      <c r="BB92" s="78">
        <v>87</v>
      </c>
      <c r="BC92" s="156">
        <f>ABS(Cálculos!L93-Cálculos!L92)</f>
        <v>1.2014414014273411</v>
      </c>
      <c r="BD92" s="156">
        <f>ABS(Cálculos!Z93-Cálculos!Z92)</f>
        <v>0.30042052031533872</v>
      </c>
      <c r="BE92" s="156">
        <f>ABS(Cálculos!AN93-Cálculos!AN92)</f>
        <v>0.43610207694518466</v>
      </c>
      <c r="BF92" s="127"/>
    </row>
    <row r="93" spans="25:58" x14ac:dyDescent="0.35">
      <c r="Y93" s="139"/>
      <c r="Z93" s="78">
        <f>(Cálculos!C94-0.44)/(MAX(Cálculos!C:C)+0.12)*100</f>
        <v>11.992549169999453</v>
      </c>
      <c r="AA93" s="144"/>
      <c r="AB93" s="148">
        <f>Cálculos!L390</f>
        <v>1.797439831342885</v>
      </c>
      <c r="AC93" s="144"/>
      <c r="AD93" s="148">
        <f>Cálculos!Z67</f>
        <v>1.5061846763921991</v>
      </c>
      <c r="AE93" s="144"/>
      <c r="AF93" s="148">
        <f>Cálculos!AN30</f>
        <v>1.5815062428102022</v>
      </c>
      <c r="AG93" s="144"/>
      <c r="AH93" s="148">
        <f>Cálculos!N669</f>
        <v>5.705575927928946E-4</v>
      </c>
      <c r="AI93" s="144"/>
      <c r="AJ93" s="148">
        <f>Cálculos!AB49</f>
        <v>0</v>
      </c>
      <c r="AK93" s="144"/>
      <c r="AL93" s="148">
        <f>Cálculos!AP30</f>
        <v>0</v>
      </c>
      <c r="AM93" s="127"/>
      <c r="BA93" s="139"/>
      <c r="BB93" s="78">
        <v>88</v>
      </c>
      <c r="BC93" s="156">
        <f>ABS(Cálculos!L94-Cálculos!L93)</f>
        <v>1.0217578955775644</v>
      </c>
      <c r="BD93" s="156">
        <f>ABS(Cálculos!Z94-Cálculos!Z93)</f>
        <v>0.11347964279379008</v>
      </c>
      <c r="BE93" s="156">
        <f>ABS(Cálculos!AN94-Cálculos!AN93)</f>
        <v>0.24577987693220527</v>
      </c>
      <c r="BF93" s="127"/>
    </row>
    <row r="94" spans="25:58" x14ac:dyDescent="0.35">
      <c r="Y94" s="139"/>
      <c r="Z94" s="78">
        <f>(Cálculos!C95-0.44)/(MAX(Cálculos!C:C)+0.12)*100</f>
        <v>12.129512956774228</v>
      </c>
      <c r="AA94" s="144"/>
      <c r="AB94" s="148">
        <f>Cálculos!L690</f>
        <v>1.7910544005104081</v>
      </c>
      <c r="AC94" s="144"/>
      <c r="AD94" s="148">
        <f>Cálculos!Z376</f>
        <v>1.4962869885966317</v>
      </c>
      <c r="AE94" s="144"/>
      <c r="AF94" s="148">
        <f>Cálculos!AN96</f>
        <v>1.5712612613199979</v>
      </c>
      <c r="AG94" s="144"/>
      <c r="AH94" s="148">
        <f>Cálculos!N80</f>
        <v>4.6221380036118689E-4</v>
      </c>
      <c r="AI94" s="144"/>
      <c r="AJ94" s="148">
        <f>Cálculos!AB50</f>
        <v>0</v>
      </c>
      <c r="AK94" s="144"/>
      <c r="AL94" s="148">
        <f>Cálculos!AP31</f>
        <v>0</v>
      </c>
      <c r="AM94" s="127"/>
      <c r="BA94" s="139"/>
      <c r="BB94" s="78">
        <v>89</v>
      </c>
      <c r="BC94" s="156">
        <f>ABS(Cálculos!L95-Cálculos!L94)</f>
        <v>3.6107826907298746E-2</v>
      </c>
      <c r="BD94" s="156">
        <f>ABS(Cálculos!Z95-Cálculos!Z94)</f>
        <v>4.7756005179587779E-2</v>
      </c>
      <c r="BE94" s="156">
        <f>ABS(Cálculos!AN95-Cálculos!AN94)</f>
        <v>4.4013474025965227E-2</v>
      </c>
      <c r="BF94" s="127"/>
    </row>
    <row r="95" spans="25:58" x14ac:dyDescent="0.35">
      <c r="Y95" s="139"/>
      <c r="Z95" s="78">
        <f>(Cálculos!C96-0.44)/(MAX(Cálculos!C:C)+0.12)*100</f>
        <v>12.266476743549006</v>
      </c>
      <c r="AA95" s="144"/>
      <c r="AB95" s="148">
        <f>Cálculos!L325</f>
        <v>1.7874822251417197</v>
      </c>
      <c r="AC95" s="144"/>
      <c r="AD95" s="148">
        <f>Cálculos!Z397</f>
        <v>1.5020889093459791</v>
      </c>
      <c r="AE95" s="144"/>
      <c r="AF95" s="148">
        <f>Cálculos!AN457</f>
        <v>1.5701433782309073</v>
      </c>
      <c r="AG95" s="144"/>
      <c r="AH95" s="148">
        <f>Cálculos!N445</f>
        <v>4.6221380036118689E-4</v>
      </c>
      <c r="AI95" s="144"/>
      <c r="AJ95" s="148">
        <f>Cálculos!AB51</f>
        <v>0</v>
      </c>
      <c r="AK95" s="144"/>
      <c r="AL95" s="148">
        <f>Cálculos!AP32</f>
        <v>0</v>
      </c>
      <c r="AM95" s="127"/>
      <c r="BA95" s="139"/>
      <c r="BB95" s="78">
        <v>90</v>
      </c>
      <c r="BC95" s="156">
        <f>ABS(Cálculos!L96-Cálculos!L95)</f>
        <v>9.490757503321734E-2</v>
      </c>
      <c r="BD95" s="156">
        <f>ABS(Cálculos!Z96-Cálculos!Z95)</f>
        <v>0.1066437827031399</v>
      </c>
      <c r="BE95" s="156">
        <f>ABS(Cálculos!AN96-Cálculos!AN95)</f>
        <v>0.10284968646196013</v>
      </c>
      <c r="BF95" s="127"/>
    </row>
    <row r="96" spans="25:58" x14ac:dyDescent="0.35">
      <c r="Y96" s="139"/>
      <c r="Z96" s="78">
        <f>(Cálculos!C97-0.44)/(MAX(Cálculos!C:C)+0.12)*100</f>
        <v>12.403440530323783</v>
      </c>
      <c r="AA96" s="144"/>
      <c r="AB96" s="148">
        <f>Cálculos!L429</f>
        <v>1.7865444238727561</v>
      </c>
      <c r="AC96" s="144"/>
      <c r="AD96" s="148">
        <f>Cálculos!Z396</f>
        <v>1.4924688960753516</v>
      </c>
      <c r="AE96" s="144"/>
      <c r="AF96" s="148">
        <f>Cálculos!AN67</f>
        <v>1.5652866816563102</v>
      </c>
      <c r="AG96" s="144"/>
      <c r="AH96" s="148">
        <f>Cálculos!N76</f>
        <v>3.6795092152411968E-4</v>
      </c>
      <c r="AI96" s="144"/>
      <c r="AJ96" s="148">
        <f>Cálculos!AB52</f>
        <v>0</v>
      </c>
      <c r="AK96" s="144"/>
      <c r="AL96" s="148">
        <f>Cálculos!AP33</f>
        <v>0</v>
      </c>
      <c r="AM96" s="127"/>
      <c r="BA96" s="139"/>
      <c r="BB96" s="78">
        <v>91</v>
      </c>
      <c r="BC96" s="156">
        <f>ABS(Cálculos!L97-Cálculos!L96)</f>
        <v>9.1652717327631805E-2</v>
      </c>
      <c r="BD96" s="156">
        <f>ABS(Cálculos!Z97-Cálculos!Z96)</f>
        <v>0.10294963763307541</v>
      </c>
      <c r="BE96" s="156">
        <f>ABS(Cálculos!AN97-Cálculos!AN96)</f>
        <v>9.9312834341279466E-2</v>
      </c>
      <c r="BF96" s="127"/>
    </row>
    <row r="97" spans="25:58" x14ac:dyDescent="0.35">
      <c r="Y97" s="139"/>
      <c r="Z97" s="78">
        <f>(Cálculos!C98-0.44)/(MAX(Cálculos!C:C)+0.12)*100</f>
        <v>12.540404317098561</v>
      </c>
      <c r="AA97" s="144"/>
      <c r="AB97" s="148">
        <f>Cálculos!L388</f>
        <v>1.7840157061462369</v>
      </c>
      <c r="AC97" s="144"/>
      <c r="AD97" s="148">
        <f>Cálculos!Z27</f>
        <v>1.4857094597861509</v>
      </c>
      <c r="AE97" s="144"/>
      <c r="AF97" s="148">
        <f>Cálculos!AN66</f>
        <v>1.5598543998953325</v>
      </c>
      <c r="AG97" s="144"/>
      <c r="AH97" s="148">
        <f>Cálculos!N441</f>
        <v>3.6795092152411968E-4</v>
      </c>
      <c r="AI97" s="144"/>
      <c r="AJ97" s="148">
        <f>Cálculos!AB54</f>
        <v>0</v>
      </c>
      <c r="AK97" s="144"/>
      <c r="AL97" s="148">
        <f>Cálculos!AP34</f>
        <v>0</v>
      </c>
      <c r="AM97" s="127"/>
      <c r="BA97" s="139"/>
      <c r="BB97" s="78">
        <v>92</v>
      </c>
      <c r="BC97" s="156">
        <f>ABS(Cálculos!L98-Cálculos!L97)</f>
        <v>8.9299308165123659E-2</v>
      </c>
      <c r="BD97" s="156">
        <f>ABS(Cálculos!Z98-Cálculos!Z97)</f>
        <v>0.10036346051209688</v>
      </c>
      <c r="BE97" s="156">
        <f>ABS(Cálculos!AN98-Cálculos!AN97)</f>
        <v>9.6802315471709921E-2</v>
      </c>
      <c r="BF97" s="127"/>
    </row>
    <row r="98" spans="25:58" x14ac:dyDescent="0.35">
      <c r="Y98" s="139"/>
      <c r="Z98" s="78">
        <f>(Cálculos!C99-0.44)/(MAX(Cálculos!C:C)+0.12)*100</f>
        <v>12.677368103873334</v>
      </c>
      <c r="AA98" s="144"/>
      <c r="AB98" s="148">
        <f>Cálculos!L159</f>
        <v>1.7830811067062733</v>
      </c>
      <c r="AC98" s="144"/>
      <c r="AD98" s="148">
        <f>Cálculos!Z384</f>
        <v>1.488292791313133</v>
      </c>
      <c r="AE98" s="144"/>
      <c r="AF98" s="148">
        <f>Cálculos!AN376</f>
        <v>1.5536149739783116</v>
      </c>
      <c r="AG98" s="144"/>
      <c r="AH98" s="148">
        <f>Cálculos!N36</f>
        <v>2.868543570526655E-4</v>
      </c>
      <c r="AI98" s="144"/>
      <c r="AJ98" s="148">
        <f>Cálculos!AB56</f>
        <v>0</v>
      </c>
      <c r="AK98" s="144"/>
      <c r="AL98" s="148">
        <f>Cálculos!AP35</f>
        <v>0</v>
      </c>
      <c r="AM98" s="127"/>
      <c r="BA98" s="139"/>
      <c r="BB98" s="78">
        <v>93</v>
      </c>
      <c r="BC98" s="156">
        <f>ABS(Cálculos!L99-Cálculos!L98)</f>
        <v>6.8263579475703606E-2</v>
      </c>
      <c r="BD98" s="156">
        <f>ABS(Cálculos!Z99-Cálculos!Z98)</f>
        <v>7.8684745165610748E-2</v>
      </c>
      <c r="BE98" s="156">
        <f>ABS(Cálculos!AN99-Cálculos!AN98)</f>
        <v>7.5362822702866428E-2</v>
      </c>
      <c r="BF98" s="127"/>
    </row>
    <row r="99" spans="25:58" x14ac:dyDescent="0.35">
      <c r="Y99" s="139"/>
      <c r="Z99" s="78">
        <f>(Cálculos!C100-0.44)/(MAX(Cálculos!C:C)+0.12)*100</f>
        <v>12.814331890648113</v>
      </c>
      <c r="AA99" s="144"/>
      <c r="AB99" s="148">
        <f>Cálculos!L455</f>
        <v>1.7481690404970076</v>
      </c>
      <c r="AC99" s="144"/>
      <c r="AD99" s="148">
        <f>Cálculos!Z419</f>
        <v>1.4843788154404918</v>
      </c>
      <c r="AE99" s="144"/>
      <c r="AF99" s="148">
        <f>Cálculos!AN391</f>
        <v>1.5526910129668854</v>
      </c>
      <c r="AG99" s="144"/>
      <c r="AH99" s="148">
        <f>Cálculos!N401</f>
        <v>2.868543570526655E-4</v>
      </c>
      <c r="AI99" s="144"/>
      <c r="AJ99" s="148">
        <f>Cálculos!AB59</f>
        <v>0</v>
      </c>
      <c r="AK99" s="144"/>
      <c r="AL99" s="148">
        <f>Cálculos!AP36</f>
        <v>0</v>
      </c>
      <c r="AM99" s="127"/>
      <c r="BA99" s="139"/>
      <c r="BB99" s="78">
        <v>94</v>
      </c>
      <c r="BC99" s="156">
        <f>ABS(Cálculos!L100-Cálculos!L99)</f>
        <v>8.2077906928701427E-2</v>
      </c>
      <c r="BD99" s="156">
        <f>ABS(Cálculos!Z100-Cálculos!Z99)</f>
        <v>9.1893482800258441E-2</v>
      </c>
      <c r="BE99" s="156">
        <f>ABS(Cálculos!AN100-Cálculos!AN99)</f>
        <v>8.8796015274389406E-2</v>
      </c>
      <c r="BF99" s="127"/>
    </row>
    <row r="100" spans="25:58" x14ac:dyDescent="0.35">
      <c r="Y100" s="139"/>
      <c r="Z100" s="78">
        <f>(Cálculos!C101-0.44)/(MAX(Cálculos!C:C)+0.12)*100</f>
        <v>12.951295677422889</v>
      </c>
      <c r="AA100" s="144"/>
      <c r="AB100" s="148">
        <f>Cálculos!L64</f>
        <v>1.7391917385409394</v>
      </c>
      <c r="AC100" s="144"/>
      <c r="AD100" s="148">
        <f>Cálculos!Z391</f>
        <v>1.4860669142989662</v>
      </c>
      <c r="AE100" s="144"/>
      <c r="AF100" s="148">
        <f>Cálculos!AN397</f>
        <v>1.550972761599867</v>
      </c>
      <c r="AG100" s="144"/>
      <c r="AH100" s="148">
        <f>Cálculos!N207</f>
        <v>2.509581754752923E-4</v>
      </c>
      <c r="AI100" s="144"/>
      <c r="AJ100" s="148">
        <f>Cálculos!AB61</f>
        <v>0</v>
      </c>
      <c r="AK100" s="144"/>
      <c r="AL100" s="148">
        <f>Cálculos!AP37</f>
        <v>0</v>
      </c>
      <c r="AM100" s="127"/>
      <c r="BA100" s="139"/>
      <c r="BB100" s="78">
        <v>95</v>
      </c>
      <c r="BC100" s="156">
        <f>ABS(Cálculos!L101-Cálculos!L100)</f>
        <v>7.930658212141628E-2</v>
      </c>
      <c r="BD100" s="156">
        <f>ABS(Cálculos!Z101-Cálculos!Z100)</f>
        <v>2.667024975915222E-2</v>
      </c>
      <c r="BE100" s="156">
        <f>ABS(Cálculos!AN101-Cálculos!AN100)</f>
        <v>8.5791864175334132E-2</v>
      </c>
      <c r="BF100" s="127"/>
    </row>
    <row r="101" spans="25:58" x14ac:dyDescent="0.35">
      <c r="Y101" s="139"/>
      <c r="Z101" s="78">
        <f>(Cálculos!C102-0.44)/(MAX(Cálculos!C:C)+0.12)*100</f>
        <v>13.088259464197666</v>
      </c>
      <c r="AA101" s="144"/>
      <c r="AB101" s="148">
        <f>Cálculos!L459</f>
        <v>1.7371304537921068</v>
      </c>
      <c r="AC101" s="144"/>
      <c r="AD101" s="148">
        <f>Cálculos!Z421</f>
        <v>1.481185827680116</v>
      </c>
      <c r="AE101" s="144"/>
      <c r="AF101" s="148">
        <f>Cálculos!AN419</f>
        <v>1.5364578292175581</v>
      </c>
      <c r="AG101" s="144"/>
      <c r="AH101" s="148">
        <f>Cálculos!N572</f>
        <v>2.509581754752923E-4</v>
      </c>
      <c r="AI101" s="144"/>
      <c r="AJ101" s="148">
        <f>Cálculos!AB62</f>
        <v>0</v>
      </c>
      <c r="AK101" s="144"/>
      <c r="AL101" s="148">
        <f>Cálculos!AP38</f>
        <v>0</v>
      </c>
      <c r="AM101" s="127"/>
      <c r="BA101" s="139"/>
      <c r="BB101" s="78">
        <v>96</v>
      </c>
      <c r="BC101" s="156">
        <f>ABS(Cálculos!L102-Cálculos!L101)</f>
        <v>7.3772789225742486E-2</v>
      </c>
      <c r="BD101" s="156">
        <f>ABS(Cálculos!Z102-Cálculos!Z101)</f>
        <v>1.329022317595796E-2</v>
      </c>
      <c r="BE101" s="156">
        <f>ABS(Cálculos!AN102-Cálculos!AN101)</f>
        <v>3.9327669721115122E-2</v>
      </c>
      <c r="BF101" s="127"/>
    </row>
    <row r="102" spans="25:58" x14ac:dyDescent="0.35">
      <c r="Y102" s="139"/>
      <c r="Z102" s="78">
        <f>(Cálculos!C103-0.44)/(MAX(Cálculos!C:C)+0.12)*100</f>
        <v>13.225223250972443</v>
      </c>
      <c r="AA102" s="144"/>
      <c r="AB102" s="148">
        <f>Cálculos!L25</f>
        <v>1.7277673399149489</v>
      </c>
      <c r="AC102" s="144"/>
      <c r="AD102" s="148">
        <f>Cálculos!Z457</f>
        <v>1.4884077948967676</v>
      </c>
      <c r="AE102" s="144"/>
      <c r="AF102" s="148">
        <f>Cálculos!AN421</f>
        <v>1.5354236447955874</v>
      </c>
      <c r="AG102" s="144"/>
      <c r="AH102" s="148">
        <f>Cálculos!N26</f>
        <v>2.1801155732266257E-4</v>
      </c>
      <c r="AI102" s="144"/>
      <c r="AJ102" s="148">
        <f>Cálculos!AB63</f>
        <v>0</v>
      </c>
      <c r="AK102" s="144"/>
      <c r="AL102" s="148">
        <f>Cálculos!AP39</f>
        <v>0</v>
      </c>
      <c r="AM102" s="127"/>
      <c r="BA102" s="139"/>
      <c r="BB102" s="78">
        <v>97</v>
      </c>
      <c r="BC102" s="156">
        <f>ABS(Cálculos!L103-Cálculos!L102)</f>
        <v>6.5050529916931721E-2</v>
      </c>
      <c r="BD102" s="156">
        <f>ABS(Cálculos!Z103-Cálculos!Z102)</f>
        <v>9.6200982360246101E-3</v>
      </c>
      <c r="BE102" s="156">
        <f>ABS(Cálculos!AN103-Cálculos!AN102)</f>
        <v>1.4022949828222719E-2</v>
      </c>
      <c r="BF102" s="127"/>
    </row>
    <row r="103" spans="25:58" x14ac:dyDescent="0.35">
      <c r="Y103" s="139"/>
      <c r="Z103" s="78">
        <f>(Cálculos!C104-0.44)/(MAX(Cálculos!C:C)+0.12)*100</f>
        <v>13.362187037747219</v>
      </c>
      <c r="AA103" s="144"/>
      <c r="AB103" s="148">
        <f>Cálculos!L23</f>
        <v>1.7129496525673467</v>
      </c>
      <c r="AC103" s="144"/>
      <c r="AD103" s="148">
        <f>Cálculos!Z96</f>
        <v>1.4845258998898561</v>
      </c>
      <c r="AE103" s="144"/>
      <c r="AF103" s="148">
        <f>Cálculos!AN396</f>
        <v>1.5352082195642736</v>
      </c>
      <c r="AG103" s="144"/>
      <c r="AH103" s="148">
        <f>Cálculos!N391</f>
        <v>2.1801155732266257E-4</v>
      </c>
      <c r="AI103" s="144"/>
      <c r="AJ103" s="148">
        <f>Cálculos!AB64</f>
        <v>0</v>
      </c>
      <c r="AK103" s="144"/>
      <c r="AL103" s="148">
        <f>Cálculos!AP40</f>
        <v>0</v>
      </c>
      <c r="AM103" s="127"/>
      <c r="BA103" s="139"/>
      <c r="BB103" s="78">
        <v>98</v>
      </c>
      <c r="BC103" s="156">
        <f>ABS(Cálculos!L104-Cálculos!L103)</f>
        <v>5.1317444801793566E-2</v>
      </c>
      <c r="BD103" s="156">
        <f>ABS(Cálculos!Z104-Cálculos!Z103)</f>
        <v>1.1649699895061483E-2</v>
      </c>
      <c r="BE103" s="156">
        <f>ABS(Cálculos!AN104-Cálculos!AN103)</f>
        <v>1.2461775367524464E-2</v>
      </c>
      <c r="BF103" s="127"/>
    </row>
    <row r="104" spans="25:58" x14ac:dyDescent="0.35">
      <c r="Y104" s="139"/>
      <c r="Z104" s="78">
        <f>(Cálculos!C105-0.44)/(MAX(Cálculos!C:C)+0.12)*100</f>
        <v>13.499150824521996</v>
      </c>
      <c r="AA104" s="144"/>
      <c r="AB104" s="148">
        <f>Cálculos!L90</f>
        <v>1.7115646254309578</v>
      </c>
      <c r="AC104" s="144"/>
      <c r="AD104" s="148">
        <f>Cálculos!Z9</f>
        <v>1.4652463154463566</v>
      </c>
      <c r="AE104" s="144"/>
      <c r="AF104" s="148">
        <f>Cálculos!AN378</f>
        <v>1.5343996181088522</v>
      </c>
      <c r="AG104" s="144"/>
      <c r="AH104" s="148">
        <f>Cálculos!N274</f>
        <v>9.3551645705700659E-5</v>
      </c>
      <c r="AI104" s="144"/>
      <c r="AJ104" s="148">
        <f>Cálculos!AB65</f>
        <v>0</v>
      </c>
      <c r="AK104" s="144"/>
      <c r="AL104" s="148">
        <f>Cálculos!AP41</f>
        <v>0</v>
      </c>
      <c r="AM104" s="127"/>
      <c r="BA104" s="139"/>
      <c r="BB104" s="78">
        <v>99</v>
      </c>
      <c r="BC104" s="156">
        <f>ABS(Cálculos!L105-Cálculos!L104)</f>
        <v>1.6404777039973006E-2</v>
      </c>
      <c r="BD104" s="156">
        <f>ABS(Cálculos!Z105-Cálculos!Z104)</f>
        <v>1.0538304889774697E-2</v>
      </c>
      <c r="BE104" s="156">
        <f>ABS(Cálculos!AN105-Cálculos!AN104)</f>
        <v>1.0753737289025178E-2</v>
      </c>
      <c r="BF104" s="127"/>
    </row>
    <row r="105" spans="25:58" x14ac:dyDescent="0.35">
      <c r="Y105" s="139"/>
      <c r="Z105" s="78">
        <f>(Cálculos!C106-0.44)/(MAX(Cálculos!C:C)+0.12)*100</f>
        <v>13.636114611296774</v>
      </c>
      <c r="AA105" s="144"/>
      <c r="AB105" s="148">
        <f>Cálculos!L94</f>
        <v>1.7019475438029181</v>
      </c>
      <c r="AC105" s="144"/>
      <c r="AD105" s="148">
        <f>Cálculos!Z92</f>
        <v>1.4519848102510351</v>
      </c>
      <c r="AE105" s="144"/>
      <c r="AF105" s="148">
        <f>Cálculos!AN92</f>
        <v>1.5278022217949438</v>
      </c>
      <c r="AG105" s="144"/>
      <c r="AH105" s="148">
        <f>Cálculos!N639</f>
        <v>9.3551645705700659E-5</v>
      </c>
      <c r="AI105" s="144"/>
      <c r="AJ105" s="148">
        <f>Cálculos!AB66</f>
        <v>0</v>
      </c>
      <c r="AK105" s="144"/>
      <c r="AL105" s="148">
        <f>Cálculos!AP42</f>
        <v>0</v>
      </c>
      <c r="AM105" s="127"/>
      <c r="BA105" s="139"/>
      <c r="BB105" s="78">
        <v>100</v>
      </c>
      <c r="BC105" s="156">
        <f>ABS(Cálculos!L106-Cálculos!L105)</f>
        <v>1.0533761487359516E-2</v>
      </c>
      <c r="BD105" s="156">
        <f>ABS(Cálculos!Z106-Cálculos!Z105)</f>
        <v>1.0269095032332087E-2</v>
      </c>
      <c r="BE105" s="156">
        <f>ABS(Cálculos!AN106-Cálculos!AN105)</f>
        <v>1.0384727715251119E-2</v>
      </c>
      <c r="BF105" s="127"/>
    </row>
    <row r="106" spans="25:58" x14ac:dyDescent="0.35">
      <c r="Y106" s="139"/>
      <c r="Z106" s="78">
        <f>(Cálculos!C107-0.44)/(MAX(Cálculos!C:C)+0.12)*100</f>
        <v>13.773078398071551</v>
      </c>
      <c r="AA106" s="144"/>
      <c r="AB106" s="148">
        <f>Cálculos!L460</f>
        <v>1.700675961292768</v>
      </c>
      <c r="AC106" s="144"/>
      <c r="AD106" s="148">
        <f>Cálculos!Z413</f>
        <v>1.4534662173770472</v>
      </c>
      <c r="AE106" s="144"/>
      <c r="AF106" s="148">
        <f>Cálculos!AN384</f>
        <v>1.515490574590568</v>
      </c>
      <c r="AG106" s="144"/>
      <c r="AH106" s="148">
        <f>Cálculos!N294</f>
        <v>4.7033037042020616E-5</v>
      </c>
      <c r="AI106" s="144"/>
      <c r="AJ106" s="148">
        <f>Cálculos!AB67</f>
        <v>0</v>
      </c>
      <c r="AK106" s="144"/>
      <c r="AL106" s="148">
        <f>Cálculos!AP43</f>
        <v>0</v>
      </c>
      <c r="AM106" s="127"/>
      <c r="BA106" s="139"/>
      <c r="BB106" s="78">
        <v>101</v>
      </c>
      <c r="BC106" s="156">
        <f>ABS(Cálculos!L107-Cálculos!L106)</f>
        <v>9.4825770359441286E-3</v>
      </c>
      <c r="BD106" s="156">
        <f>ABS(Cálculos!Z107-Cálculos!Z106)</f>
        <v>1.0140469733305402E-2</v>
      </c>
      <c r="BE106" s="156">
        <f>ABS(Cálculos!AN107-Cálculos!AN106)</f>
        <v>1.0238754895465663E-2</v>
      </c>
      <c r="BF106" s="127"/>
    </row>
    <row r="107" spans="25:58" x14ac:dyDescent="0.35">
      <c r="Y107" s="139"/>
      <c r="Z107" s="78">
        <f>(Cálculos!C108-0.44)/(MAX(Cálculos!C:C)+0.12)*100</f>
        <v>13.910042184846327</v>
      </c>
      <c r="AA107" s="144"/>
      <c r="AB107" s="148">
        <f>Cálculos!L430</f>
        <v>1.6918687612054786</v>
      </c>
      <c r="AC107" s="144"/>
      <c r="AD107" s="148">
        <f>Cálculos!Z13</f>
        <v>1.4336872342361682</v>
      </c>
      <c r="AE107" s="144"/>
      <c r="AF107" s="148">
        <f>Cálculos!AN462</f>
        <v>1.5122443003316897</v>
      </c>
      <c r="AG107" s="144"/>
      <c r="AH107" s="148">
        <f>Cálculos!N659</f>
        <v>4.7033037042020616E-5</v>
      </c>
      <c r="AI107" s="144"/>
      <c r="AJ107" s="148">
        <f>Cálculos!AB68</f>
        <v>0</v>
      </c>
      <c r="AK107" s="144"/>
      <c r="AL107" s="148">
        <f>Cálculos!AP45</f>
        <v>0</v>
      </c>
      <c r="AM107" s="127"/>
      <c r="BA107" s="139"/>
      <c r="BB107" s="78">
        <v>102</v>
      </c>
      <c r="BC107" s="156">
        <f>ABS(Cálculos!L108-Cálculos!L107)</f>
        <v>5.1440063854664486E-2</v>
      </c>
      <c r="BD107" s="156">
        <f>ABS(Cálculos!Z108-Cálculos!Z107)</f>
        <v>3.4820546826162202E-2</v>
      </c>
      <c r="BE107" s="156">
        <f>ABS(Cálculos!AN108-Cálculos!AN107)</f>
        <v>4.063835053157705E-2</v>
      </c>
      <c r="BF107" s="127"/>
    </row>
    <row r="108" spans="25:58" x14ac:dyDescent="0.35">
      <c r="Y108" s="139"/>
      <c r="Z108" s="78">
        <f>(Cálculos!C109-0.44)/(MAX(Cálculos!C:C)+0.12)*100</f>
        <v>14.047005971621104</v>
      </c>
      <c r="AA108" s="144"/>
      <c r="AB108" s="148">
        <f>Cálculos!L392</f>
        <v>1.6832302676106332</v>
      </c>
      <c r="AC108" s="144"/>
      <c r="AD108" s="148">
        <f>Cálculos!Z32</f>
        <v>1.436110591218865</v>
      </c>
      <c r="AE108" s="144"/>
      <c r="AF108" s="148">
        <f>Cálculos!AN433</f>
        <v>1.5083559351105782</v>
      </c>
      <c r="AG108" s="144"/>
      <c r="AH108" s="148">
        <f>Cálculos!N353</f>
        <v>3.5547444500061145E-5</v>
      </c>
      <c r="AI108" s="144"/>
      <c r="AJ108" s="148">
        <f>Cálculos!AB69</f>
        <v>0</v>
      </c>
      <c r="AK108" s="144"/>
      <c r="AL108" s="148">
        <f>Cálculos!AP46</f>
        <v>0</v>
      </c>
      <c r="AM108" s="127"/>
      <c r="BA108" s="139"/>
      <c r="BB108" s="78">
        <v>103</v>
      </c>
      <c r="BC108" s="156">
        <f>ABS(Cálculos!L109-Cálculos!L108)</f>
        <v>5.1685213026744226E-3</v>
      </c>
      <c r="BD108" s="156">
        <f>ABS(Cálculos!Z109-Cálculos!Z108)</f>
        <v>1.9679302526113496E-2</v>
      </c>
      <c r="BE108" s="156">
        <f>ABS(Cálculos!AN109-Cálculos!AN108)</f>
        <v>1.4439882784216929E-2</v>
      </c>
      <c r="BF108" s="127"/>
    </row>
    <row r="109" spans="25:58" x14ac:dyDescent="0.35">
      <c r="Y109" s="139"/>
      <c r="Z109" s="78">
        <f>(Cálculos!C110-0.44)/(MAX(Cálculos!C:C)+0.12)*100</f>
        <v>14.183969758395881</v>
      </c>
      <c r="AA109" s="144"/>
      <c r="AB109" s="148">
        <f>Cálculos!L95</f>
        <v>1.6658397168956194</v>
      </c>
      <c r="AC109" s="144"/>
      <c r="AD109" s="148">
        <f>Cálculos!Z390</f>
        <v>1.4405218427573545</v>
      </c>
      <c r="AE109" s="144"/>
      <c r="AF109" s="148">
        <f>Cálculos!AN413</f>
        <v>1.5073124872727972</v>
      </c>
      <c r="AG109" s="144"/>
      <c r="AH109" s="148">
        <f>Cálculos!N370</f>
        <v>3.5547444500061145E-5</v>
      </c>
      <c r="AI109" s="144"/>
      <c r="AJ109" s="148">
        <f>Cálculos!AB70</f>
        <v>0</v>
      </c>
      <c r="AK109" s="144"/>
      <c r="AL109" s="148">
        <f>Cálculos!AP48</f>
        <v>0</v>
      </c>
      <c r="AM109" s="127"/>
      <c r="BA109" s="139"/>
      <c r="BB109" s="78">
        <v>104</v>
      </c>
      <c r="BC109" s="156">
        <f>ABS(Cálculos!L110-Cálculos!L109)</f>
        <v>6.2916575259243213E-2</v>
      </c>
      <c r="BD109" s="156">
        <f>ABS(Cálculos!Z110-Cálculos!Z109)</f>
        <v>3.9125305387113785E-2</v>
      </c>
      <c r="BE109" s="156">
        <f>ABS(Cálculos!AN110-Cálculos!AN109)</f>
        <v>4.8596689786704728E-2</v>
      </c>
      <c r="BF109" s="127"/>
    </row>
    <row r="110" spans="25:58" x14ac:dyDescent="0.35">
      <c r="Y110" s="139"/>
      <c r="Z110" s="78">
        <f>(Cálculos!C111-0.44)/(MAX(Cálculos!C:C)+0.12)*100</f>
        <v>14.320933545170659</v>
      </c>
      <c r="AA110" s="144"/>
      <c r="AB110" s="148">
        <f>Cálculos!L456</f>
        <v>1.6519367672985314</v>
      </c>
      <c r="AC110" s="144"/>
      <c r="AD110" s="148">
        <f>Cálculos!Z54</f>
        <v>1.4313158136976396</v>
      </c>
      <c r="AE110" s="144"/>
      <c r="AF110" s="148">
        <f>Cálculos!AN27</f>
        <v>1.5070422477916141</v>
      </c>
      <c r="AG110" s="144"/>
      <c r="AH110" s="148">
        <f>Cálculos!N718</f>
        <v>3.5547444500061145E-5</v>
      </c>
      <c r="AI110" s="144"/>
      <c r="AJ110" s="148">
        <f>Cálculos!AB71</f>
        <v>0</v>
      </c>
      <c r="AK110" s="144"/>
      <c r="AL110" s="148">
        <f>Cálculos!AP49</f>
        <v>0</v>
      </c>
      <c r="AM110" s="127"/>
      <c r="BA110" s="139"/>
      <c r="BB110" s="78">
        <v>105</v>
      </c>
      <c r="BC110" s="156">
        <f>ABS(Cálculos!L111-Cálculos!L110)</f>
        <v>1.7874419764441929E-2</v>
      </c>
      <c r="BD110" s="156">
        <f>ABS(Cálculos!Z111-Cálculos!Z110)</f>
        <v>1.4601139973807298E-2</v>
      </c>
      <c r="BE110" s="156">
        <f>ABS(Cálculos!AN111-Cálculos!AN110)</f>
        <v>1.6248812537951074E-2</v>
      </c>
      <c r="BF110" s="127"/>
    </row>
    <row r="111" spans="25:58" x14ac:dyDescent="0.35">
      <c r="Y111" s="139"/>
      <c r="Z111" s="78">
        <f>(Cálculos!C112-0.44)/(MAX(Cálculos!C:C)+0.12)*100</f>
        <v>14.457897331945436</v>
      </c>
      <c r="AA111" s="144"/>
      <c r="AB111" s="148">
        <f>Cálculos!L65</f>
        <v>1.6449826531607674</v>
      </c>
      <c r="AC111" s="144"/>
      <c r="AD111" s="148">
        <f>Cálculos!Z433</f>
        <v>1.4365287620856506</v>
      </c>
      <c r="AE111" s="144"/>
      <c r="AF111" s="148">
        <f>Cálculos!AN390</f>
        <v>1.5057551744257782</v>
      </c>
      <c r="AG111" s="144"/>
      <c r="AH111" s="148">
        <f>Cálculos!N735</f>
        <v>3.5547444500061145E-5</v>
      </c>
      <c r="AI111" s="144"/>
      <c r="AJ111" s="148">
        <f>Cálculos!AB72</f>
        <v>0</v>
      </c>
      <c r="AK111" s="144"/>
      <c r="AL111" s="148">
        <f>Cálculos!AP50</f>
        <v>0</v>
      </c>
      <c r="AM111" s="127"/>
      <c r="BA111" s="139"/>
      <c r="BB111" s="78">
        <v>106</v>
      </c>
      <c r="BC111" s="156">
        <f>ABS(Cálculos!L112-Cálculos!L111)</f>
        <v>1.0327038160005131E-2</v>
      </c>
      <c r="BD111" s="156">
        <f>ABS(Cálculos!Z112-Cálculos!Z111)</f>
        <v>1.045179175757982E-2</v>
      </c>
      <c r="BE111" s="156">
        <f>ABS(Cálculos!AN112-Cálculos!AN111)</f>
        <v>1.0800477200798908E-2</v>
      </c>
      <c r="BF111" s="127"/>
    </row>
    <row r="112" spans="25:58" x14ac:dyDescent="0.35">
      <c r="Y112" s="139"/>
      <c r="Z112" s="78">
        <f>(Cálculos!C113-0.44)/(MAX(Cálculos!C:C)+0.12)*100</f>
        <v>14.594861118720209</v>
      </c>
      <c r="AA112" s="144"/>
      <c r="AB112" s="148">
        <f>Cálculos!L395</f>
        <v>1.6356146001323082</v>
      </c>
      <c r="AC112" s="144"/>
      <c r="AD112" s="148">
        <f>Cálculos!Z56</f>
        <v>1.4291633590377431</v>
      </c>
      <c r="AE112" s="144"/>
      <c r="AF112" s="148">
        <f>Cálculos!AN409</f>
        <v>1.5001920545064162</v>
      </c>
      <c r="AG112" s="144"/>
      <c r="AH112" s="148">
        <f>Cálculos!N32</f>
        <v>2.5886949033241468E-5</v>
      </c>
      <c r="AI112" s="144"/>
      <c r="AJ112" s="148">
        <f>Cálculos!AB74</f>
        <v>0</v>
      </c>
      <c r="AK112" s="144"/>
      <c r="AL112" s="148">
        <f>Cálculos!AP51</f>
        <v>0</v>
      </c>
      <c r="AM112" s="127"/>
      <c r="BA112" s="139"/>
      <c r="BB112" s="78">
        <v>107</v>
      </c>
      <c r="BC112" s="156">
        <f>ABS(Cálculos!L113-Cálculos!L112)</f>
        <v>9.0021234550013984E-3</v>
      </c>
      <c r="BD112" s="156">
        <f>ABS(Cálculos!Z113-Cálculos!Z112)</f>
        <v>9.6841531659156432E-3</v>
      </c>
      <c r="BE112" s="156">
        <f>ABS(Cálculos!AN113-Cálculos!AN112)</f>
        <v>9.8165477356473296E-3</v>
      </c>
      <c r="BF112" s="127"/>
    </row>
    <row r="113" spans="25:58" x14ac:dyDescent="0.35">
      <c r="Y113" s="139"/>
      <c r="Z113" s="78">
        <f>(Cálculos!C114-0.44)/(MAX(Cálculos!C:C)+0.12)*100</f>
        <v>14.731824905494987</v>
      </c>
      <c r="AA113" s="144"/>
      <c r="AB113" s="148">
        <f>Cálculos!L91</f>
        <v>1.6156930242526197</v>
      </c>
      <c r="AC113" s="144"/>
      <c r="AD113" s="148">
        <f>Cálculos!Z31</f>
        <v>1.4258340085333145</v>
      </c>
      <c r="AE113" s="144"/>
      <c r="AF113" s="148">
        <f>Cálculos!AN434</f>
        <v>1.488159887246554</v>
      </c>
      <c r="AG113" s="144"/>
      <c r="AH113" s="148">
        <f>Cálculos!N397</f>
        <v>2.5886949033241468E-5</v>
      </c>
      <c r="AI113" s="144"/>
      <c r="AJ113" s="148">
        <f>Cálculos!AB76</f>
        <v>0</v>
      </c>
      <c r="AK113" s="144"/>
      <c r="AL113" s="148">
        <f>Cálculos!AP52</f>
        <v>0</v>
      </c>
      <c r="AM113" s="127"/>
      <c r="BA113" s="139"/>
      <c r="BB113" s="78">
        <v>108</v>
      </c>
      <c r="BC113" s="156">
        <f>ABS(Cálculos!L114-Cálculos!L113)</f>
        <v>3.9415427680890014E-3</v>
      </c>
      <c r="BD113" s="156">
        <f>ABS(Cálculos!Z114-Cálculos!Z113)</f>
        <v>4.7095286036604733E-3</v>
      </c>
      <c r="BE113" s="156">
        <f>ABS(Cálculos!AN114-Cálculos!AN113)</f>
        <v>4.8052982488833162E-3</v>
      </c>
      <c r="BF113" s="127"/>
    </row>
    <row r="114" spans="25:58" x14ac:dyDescent="0.35">
      <c r="Y114" s="139"/>
      <c r="Z114" s="78">
        <f>(Cálculos!C115-0.44)/(MAX(Cálculos!C:C)+0.12)*100</f>
        <v>14.868788692269764</v>
      </c>
      <c r="AA114" s="144"/>
      <c r="AB114" s="148">
        <f>Cálculos!L27</f>
        <v>1.614924013822497</v>
      </c>
      <c r="AC114" s="144"/>
      <c r="AD114" s="148">
        <f>Cálculos!Z393</f>
        <v>1.4276590400373521</v>
      </c>
      <c r="AE114" s="144"/>
      <c r="AF114" s="148">
        <f>Cálculos!AN436</f>
        <v>1.477481587240141</v>
      </c>
      <c r="AG114" s="144"/>
      <c r="AH114" s="148">
        <f>Cálculos!N369</f>
        <v>1.7941085162743587E-5</v>
      </c>
      <c r="AI114" s="144"/>
      <c r="AJ114" s="148">
        <f>Cálculos!AB78</f>
        <v>0</v>
      </c>
      <c r="AK114" s="144"/>
      <c r="AL114" s="148">
        <f>Cálculos!AP54</f>
        <v>0</v>
      </c>
      <c r="AM114" s="127"/>
      <c r="BA114" s="139"/>
      <c r="BB114" s="78">
        <v>109</v>
      </c>
      <c r="BC114" s="156">
        <f>ABS(Cálculos!L115-Cálculos!L114)</f>
        <v>9.1621617389018306E-3</v>
      </c>
      <c r="BD114" s="156">
        <f>ABS(Cálculos!Z115-Cálculos!Z114)</f>
        <v>9.937958796405133E-3</v>
      </c>
      <c r="BE114" s="156">
        <f>ABS(Cálculos!AN115-Cálculos!AN114)</f>
        <v>1.0026923861450432E-2</v>
      </c>
      <c r="BF114" s="127"/>
    </row>
    <row r="115" spans="25:58" x14ac:dyDescent="0.35">
      <c r="Y115" s="139"/>
      <c r="Z115" s="78">
        <f>(Cálculos!C116-0.44)/(MAX(Cálculos!C:C)+0.12)*100</f>
        <v>15.00575247904454</v>
      </c>
      <c r="AA115" s="144"/>
      <c r="AB115" s="148">
        <f>Cálculos!L461</f>
        <v>1.6054251364461587</v>
      </c>
      <c r="AC115" s="144"/>
      <c r="AD115" s="148">
        <f>Cálculos!Z11</f>
        <v>1.4150538127048415</v>
      </c>
      <c r="AE115" s="144"/>
      <c r="AF115" s="148">
        <f>Cálculos!AN56</f>
        <v>1.474948329430902</v>
      </c>
      <c r="AG115" s="144"/>
      <c r="AH115" s="148">
        <f>Cálculos!N734</f>
        <v>1.7941085162743587E-5</v>
      </c>
      <c r="AI115" s="144"/>
      <c r="AJ115" s="148">
        <f>Cálculos!AB79</f>
        <v>0</v>
      </c>
      <c r="AK115" s="144"/>
      <c r="AL115" s="148">
        <f>Cálculos!AP56</f>
        <v>0</v>
      </c>
      <c r="AM115" s="127"/>
      <c r="BA115" s="139"/>
      <c r="BB115" s="78">
        <v>110</v>
      </c>
      <c r="BC115" s="156">
        <f>ABS(Cálculos!L116-Cálculos!L115)</f>
        <v>1.200186534936909E-2</v>
      </c>
      <c r="BD115" s="156">
        <f>ABS(Cálculos!Z116-Cálculos!Z115)</f>
        <v>1.2772570123828708E-2</v>
      </c>
      <c r="BE115" s="156">
        <f>ABS(Cálculos!AN116-Cálculos!AN115)</f>
        <v>1.2859686052188235E-2</v>
      </c>
      <c r="BF115" s="127"/>
    </row>
    <row r="116" spans="25:58" x14ac:dyDescent="0.35">
      <c r="Y116" s="139"/>
      <c r="Z116" s="78">
        <f>(Cálculos!C117-0.44)/(MAX(Cálculos!C:C)+0.12)*100</f>
        <v>15.142716265819317</v>
      </c>
      <c r="AA116" s="144"/>
      <c r="AB116" s="148">
        <f>Cálculos!L432</f>
        <v>1.6013288061238864</v>
      </c>
      <c r="AC116" s="144"/>
      <c r="AD116" s="148">
        <f>Cálculos!Z19</f>
        <v>1.413250498263678</v>
      </c>
      <c r="AE116" s="144"/>
      <c r="AF116" s="148">
        <f>Cálculos!AN54</f>
        <v>1.4747729102153233</v>
      </c>
      <c r="AG116" s="144"/>
      <c r="AH116" s="148">
        <f>Cálculos!N366</f>
        <v>1.1599878140201507E-5</v>
      </c>
      <c r="AI116" s="144"/>
      <c r="AJ116" s="148">
        <f>Cálculos!AB80</f>
        <v>0</v>
      </c>
      <c r="AK116" s="144"/>
      <c r="AL116" s="148">
        <f>Cálculos!AP59</f>
        <v>0</v>
      </c>
      <c r="AM116" s="127"/>
      <c r="BA116" s="139"/>
      <c r="BB116" s="78">
        <v>111</v>
      </c>
      <c r="BC116" s="156">
        <f>ABS(Cálculos!L117-Cálculos!L116)</f>
        <v>8.9969949703834207E-3</v>
      </c>
      <c r="BD116" s="156">
        <f>ABS(Cálculos!Z117-Cálculos!Z116)</f>
        <v>9.7605292484589379E-3</v>
      </c>
      <c r="BE116" s="156">
        <f>ABS(Cálculos!AN117-Cálculos!AN116)</f>
        <v>9.8466254226599048E-3</v>
      </c>
      <c r="BF116" s="127"/>
    </row>
    <row r="117" spans="25:58" x14ac:dyDescent="0.35">
      <c r="Y117" s="139"/>
      <c r="Z117" s="78">
        <f>(Cálculos!C118-0.44)/(MAX(Cálculos!C:C)+0.12)*100</f>
        <v>15.279680052594093</v>
      </c>
      <c r="AA117" s="144"/>
      <c r="AB117" s="148">
        <f>Cálculos!L431</f>
        <v>1.586635039233522</v>
      </c>
      <c r="AC117" s="144"/>
      <c r="AD117" s="148">
        <f>Cálculos!Z26</f>
        <v>1.4160499550434849</v>
      </c>
      <c r="AE117" s="144"/>
      <c r="AF117" s="148">
        <f>Cálculos!AN32</f>
        <v>1.474273986883833</v>
      </c>
      <c r="AG117" s="144"/>
      <c r="AH117" s="148">
        <f>Cálculos!N731</f>
        <v>1.1599878140201507E-5</v>
      </c>
      <c r="AI117" s="144"/>
      <c r="AJ117" s="148">
        <f>Cálculos!AB82</f>
        <v>0</v>
      </c>
      <c r="AK117" s="144"/>
      <c r="AL117" s="148">
        <f>Cálculos!AP62</f>
        <v>0</v>
      </c>
      <c r="AM117" s="127"/>
      <c r="BA117" s="139"/>
      <c r="BB117" s="78">
        <v>112</v>
      </c>
      <c r="BC117" s="156">
        <f>ABS(Cálculos!L118-Cálculos!L117)</f>
        <v>4.3417109193479853E-3</v>
      </c>
      <c r="BD117" s="156">
        <f>ABS(Cálculos!Z118-Cálculos!Z117)</f>
        <v>5.0977921766213186E-3</v>
      </c>
      <c r="BE117" s="156">
        <f>ABS(Cálculos!AN118-Cálculos!AN117)</f>
        <v>5.1830132458784428E-3</v>
      </c>
      <c r="BF117" s="127"/>
    </row>
    <row r="118" spans="25:58" x14ac:dyDescent="0.35">
      <c r="Y118" s="139"/>
      <c r="Z118" s="78">
        <f>(Cálculos!C119-0.44)/(MAX(Cálculos!C:C)+0.12)*100</f>
        <v>15.41664383936887</v>
      </c>
      <c r="AA118" s="144"/>
      <c r="AB118" s="148">
        <f>Cálculos!L391</f>
        <v>1.586314896588396</v>
      </c>
      <c r="AC118" s="144"/>
      <c r="AD118" s="148">
        <f>Cálculos!Z375</f>
        <v>1.4063741509384133</v>
      </c>
      <c r="AE118" s="144"/>
      <c r="AF118" s="148">
        <f>Cálculos!AN97</f>
        <v>1.4719484269787184</v>
      </c>
      <c r="AG118" s="144"/>
      <c r="AH118" s="148">
        <f>Cálculos!N329</f>
        <v>6.753883849682075E-6</v>
      </c>
      <c r="AI118" s="144"/>
      <c r="AJ118" s="148">
        <f>Cálculos!AB83</f>
        <v>0</v>
      </c>
      <c r="AK118" s="144"/>
      <c r="AL118" s="148">
        <f>Cálculos!AP63</f>
        <v>0</v>
      </c>
      <c r="AM118" s="127"/>
      <c r="BA118" s="139"/>
      <c r="BB118" s="78">
        <v>113</v>
      </c>
      <c r="BC118" s="156">
        <f>ABS(Cálculos!L119-Cálculos!L118)</f>
        <v>1.1676165002610484E-2</v>
      </c>
      <c r="BD118" s="156">
        <f>ABS(Cálculos!Z119-Cálculos!Z118)</f>
        <v>1.2424808070571114E-2</v>
      </c>
      <c r="BE118" s="156">
        <f>ABS(Cálculos!AN119-Cálculos!AN118)</f>
        <v>1.2509184992753886E-2</v>
      </c>
      <c r="BF118" s="127"/>
    </row>
    <row r="119" spans="25:58" x14ac:dyDescent="0.35">
      <c r="Y119" s="139"/>
      <c r="Z119" s="78">
        <f>(Cálculos!C120-0.44)/(MAX(Cálculos!C:C)+0.12)*100</f>
        <v>15.553607626143648</v>
      </c>
      <c r="AA119" s="144"/>
      <c r="AB119" s="148">
        <f>Cálculos!L436</f>
        <v>1.5780419049462233</v>
      </c>
      <c r="AC119" s="144"/>
      <c r="AD119" s="148">
        <f>Cálculos!Z434</f>
        <v>1.4112722654312047</v>
      </c>
      <c r="AE119" s="144"/>
      <c r="AF119" s="148">
        <f>Cálculos!AN26</f>
        <v>1.4712972714090442</v>
      </c>
      <c r="AG119" s="144"/>
      <c r="AH119" s="148">
        <f>Cálculos!N694</f>
        <v>6.753883849682075E-6</v>
      </c>
      <c r="AI119" s="144"/>
      <c r="AJ119" s="148">
        <f>Cálculos!AB84</f>
        <v>0</v>
      </c>
      <c r="AK119" s="144"/>
      <c r="AL119" s="148">
        <f>Cálculos!AP64</f>
        <v>0</v>
      </c>
      <c r="AM119" s="127"/>
      <c r="BA119" s="139"/>
      <c r="BB119" s="78">
        <v>114</v>
      </c>
      <c r="BC119" s="156">
        <f>ABS(Cálculos!L120-Cálculos!L119)</f>
        <v>8.7379040612688419E-3</v>
      </c>
      <c r="BD119" s="156">
        <f>ABS(Cálculos!Z120-Cálculos!Z119)</f>
        <v>9.4791725054860221E-3</v>
      </c>
      <c r="BE119" s="156">
        <f>ABS(Cálculos!AN120-Cálculos!AN119)</f>
        <v>9.5627173044061653E-3</v>
      </c>
      <c r="BF119" s="127"/>
    </row>
    <row r="120" spans="25:58" x14ac:dyDescent="0.35">
      <c r="Y120" s="139"/>
      <c r="Z120" s="78">
        <f>(Cálculos!C121-0.44)/(MAX(Cálculos!C:C)+0.12)*100</f>
        <v>15.690571412918425</v>
      </c>
      <c r="AA120" s="144"/>
      <c r="AB120" s="148">
        <f>Cálculos!L96</f>
        <v>1.570932141862402</v>
      </c>
      <c r="AC120" s="144"/>
      <c r="AD120" s="148">
        <f>Cálculos!Z462</f>
        <v>1.4162398402023049</v>
      </c>
      <c r="AE120" s="144"/>
      <c r="AF120" s="148">
        <f>Cálculos!AN393</f>
        <v>1.4668182056816985</v>
      </c>
      <c r="AG120" s="144"/>
      <c r="AH120" s="148">
        <f>Cálculos!N85</f>
        <v>3.2942315574173045E-6</v>
      </c>
      <c r="AI120" s="144"/>
      <c r="AJ120" s="148">
        <f>Cálculos!AB85</f>
        <v>0</v>
      </c>
      <c r="AK120" s="144"/>
      <c r="AL120" s="148">
        <f>Cálculos!AP65</f>
        <v>0</v>
      </c>
      <c r="AM120" s="127"/>
      <c r="BA120" s="139"/>
      <c r="BB120" s="78">
        <v>115</v>
      </c>
      <c r="BC120" s="156">
        <f>ABS(Cálculos!L121-Cálculos!L120)</f>
        <v>8.1833338258644472E-3</v>
      </c>
      <c r="BD120" s="156">
        <f>ABS(Cálculos!Z121-Cálculos!Z120)</f>
        <v>8.9172986965845302E-3</v>
      </c>
      <c r="BE120" s="156">
        <f>ABS(Cálculos!AN121-Cálculos!AN120)</f>
        <v>9.0000201863482676E-3</v>
      </c>
      <c r="BF120" s="127"/>
    </row>
    <row r="121" spans="25:58" x14ac:dyDescent="0.35">
      <c r="Y121" s="139"/>
      <c r="Z121" s="78">
        <f>(Cálculos!C122-0.44)/(MAX(Cálculos!C:C)+0.12)*100</f>
        <v>15.827535199693202</v>
      </c>
      <c r="AA121" s="144"/>
      <c r="AB121" s="148">
        <f>Cálculos!L30</f>
        <v>1.5693076302486966</v>
      </c>
      <c r="AC121" s="144"/>
      <c r="AD121" s="148">
        <f>Cálculos!Z48</f>
        <v>1.3971550689269145</v>
      </c>
      <c r="AE121" s="144"/>
      <c r="AF121" s="148">
        <f>Cálculos!AN487</f>
        <v>1.4660296825243526</v>
      </c>
      <c r="AG121" s="144"/>
      <c r="AH121" s="148">
        <f>Cálculos!N450</f>
        <v>3.2942315574173045E-6</v>
      </c>
      <c r="AI121" s="144"/>
      <c r="AJ121" s="148">
        <f>Cálculos!AB86</f>
        <v>0</v>
      </c>
      <c r="AK121" s="144"/>
      <c r="AL121" s="148">
        <f>Cálculos!AP66</f>
        <v>0</v>
      </c>
      <c r="AM121" s="127"/>
      <c r="BA121" s="139"/>
      <c r="BB121" s="78">
        <v>116</v>
      </c>
      <c r="BC121" s="156">
        <f>ABS(Cálculos!L122-Cálculos!L121)</f>
        <v>1.4242802295073398</v>
      </c>
      <c r="BD121" s="156">
        <f>ABS(Cálculos!Z122-Cálculos!Z121)</f>
        <v>0.35960599776249169</v>
      </c>
      <c r="BE121" s="156">
        <f>ABS(Cálculos!AN122-Cálculos!AN121)</f>
        <v>0.53962205848520151</v>
      </c>
      <c r="BF121" s="127"/>
    </row>
    <row r="122" spans="25:58" x14ac:dyDescent="0.35">
      <c r="Y122" s="139"/>
      <c r="Z122" s="78">
        <f>(Cálculos!C123-0.44)/(MAX(Cálculos!C:C)+0.12)*100</f>
        <v>15.964498986467978</v>
      </c>
      <c r="AA122" s="144"/>
      <c r="AB122" s="148">
        <f>Cálculos!L457</f>
        <v>1.5581506627662347</v>
      </c>
      <c r="AC122" s="144"/>
      <c r="AD122" s="148">
        <f>Cálculos!Z379</f>
        <v>1.3837790342261913</v>
      </c>
      <c r="AE122" s="144"/>
      <c r="AF122" s="148">
        <f>Cálculos!AN11</f>
        <v>1.4591837096975175</v>
      </c>
      <c r="AG122" s="144"/>
      <c r="AH122" s="148">
        <f>Cálculos!N108</f>
        <v>1.1126697994711324E-6</v>
      </c>
      <c r="AI122" s="144"/>
      <c r="AJ122" s="148">
        <f>Cálculos!AB87</f>
        <v>0</v>
      </c>
      <c r="AK122" s="144"/>
      <c r="AL122" s="148">
        <f>Cálculos!AP67</f>
        <v>0</v>
      </c>
      <c r="AM122" s="127"/>
      <c r="BA122" s="139"/>
      <c r="BB122" s="78">
        <v>117</v>
      </c>
      <c r="BC122" s="156">
        <f>ABS(Cálculos!L123-Cálculos!L122)</f>
        <v>1.170919315801249</v>
      </c>
      <c r="BD122" s="156">
        <f>ABS(Cálculos!Z123-Cálculos!Z122)</f>
        <v>0.1000989754179098</v>
      </c>
      <c r="BE122" s="156">
        <f>ABS(Cálculos!AN123-Cálculos!AN122)</f>
        <v>0.27553419822261116</v>
      </c>
      <c r="BF122" s="127"/>
    </row>
    <row r="123" spans="25:58" x14ac:dyDescent="0.35">
      <c r="Y123" s="139"/>
      <c r="Z123" s="78">
        <f>(Cálculos!C124-0.44)/(MAX(Cálculos!C:C)+0.12)*100</f>
        <v>16.101462773242755</v>
      </c>
      <c r="AA123" s="144"/>
      <c r="AB123" s="148">
        <f>Cálculos!L67</f>
        <v>1.5553621060602298</v>
      </c>
      <c r="AC123" s="144"/>
      <c r="AD123" s="148">
        <f>Cálculos!Z68</f>
        <v>1.3903347360295486</v>
      </c>
      <c r="AE123" s="144"/>
      <c r="AF123" s="148">
        <f>Cálculos!AN31</f>
        <v>1.4577461930508815</v>
      </c>
      <c r="AG123" s="144"/>
      <c r="AH123" s="148">
        <f>Cálculos!N473</f>
        <v>1.1126697994711324E-6</v>
      </c>
      <c r="AI123" s="144"/>
      <c r="AJ123" s="148">
        <f>Cálculos!AB88</f>
        <v>0</v>
      </c>
      <c r="AK123" s="144"/>
      <c r="AL123" s="148">
        <f>Cálculos!AP68</f>
        <v>0</v>
      </c>
      <c r="AM123" s="127"/>
      <c r="BA123" s="139"/>
      <c r="BB123" s="78">
        <v>118</v>
      </c>
      <c r="BC123" s="156">
        <f>ABS(Cálculos!L124-Cálculos!L123)</f>
        <v>6.9484876095473269E-2</v>
      </c>
      <c r="BD123" s="156">
        <f>ABS(Cálculos!Z124-Cálculos!Z123)</f>
        <v>8.4443856490956204E-2</v>
      </c>
      <c r="BE123" s="156">
        <f>ABS(Cálculos!AN124-Cálculos!AN123)</f>
        <v>7.938041341672375E-2</v>
      </c>
      <c r="BF123" s="127"/>
    </row>
    <row r="124" spans="25:58" x14ac:dyDescent="0.35">
      <c r="Y124" s="139"/>
      <c r="Z124" s="78">
        <f>(Cálculos!C125-0.44)/(MAX(Cálculos!C:C)+0.12)*100</f>
        <v>16.238426560017533</v>
      </c>
      <c r="AA124" s="144"/>
      <c r="AB124" s="148">
        <f>Cálculos!L397</f>
        <v>1.5542805909334385</v>
      </c>
      <c r="AC124" s="144"/>
      <c r="AD124" s="148">
        <f>Cálculos!Z436</f>
        <v>1.391411872473824</v>
      </c>
      <c r="AE124" s="144"/>
      <c r="AF124" s="148">
        <f>Cálculos!AN68</f>
        <v>1.454656094126308</v>
      </c>
      <c r="AG124" s="144"/>
      <c r="AH124" s="148">
        <f>Cálculos!N67</f>
        <v>1.0161573758853595E-7</v>
      </c>
      <c r="AI124" s="144"/>
      <c r="AJ124" s="148">
        <f>Cálculos!AB89</f>
        <v>0</v>
      </c>
      <c r="AK124" s="144"/>
      <c r="AL124" s="148">
        <f>Cálculos!AP69</f>
        <v>0</v>
      </c>
      <c r="AM124" s="127"/>
      <c r="BA124" s="139"/>
      <c r="BB124" s="78">
        <v>119</v>
      </c>
      <c r="BC124" s="156">
        <f>ABS(Cálculos!L125-Cálculos!L124)</f>
        <v>6.893727115888193E-2</v>
      </c>
      <c r="BD124" s="156">
        <f>ABS(Cálculos!Z125-Cálculos!Z124)</f>
        <v>8.3816482956396099E-2</v>
      </c>
      <c r="BE124" s="156">
        <f>ABS(Cálculos!AN125-Cálculos!AN124)</f>
        <v>7.8767089990545935E-2</v>
      </c>
      <c r="BF124" s="127"/>
    </row>
    <row r="125" spans="25:58" x14ac:dyDescent="0.35">
      <c r="Y125" s="139"/>
      <c r="Z125" s="78">
        <f>(Cálculos!C126-0.44)/(MAX(Cálculos!C:C)+0.12)*100</f>
        <v>16.375390346792308</v>
      </c>
      <c r="AA125" s="144"/>
      <c r="AB125" s="148">
        <f>Cálculos!L66</f>
        <v>1.5402109111787761</v>
      </c>
      <c r="AC125" s="144"/>
      <c r="AD125" s="148">
        <f>Cálculos!Z414</f>
        <v>1.389205198545544</v>
      </c>
      <c r="AE125" s="144"/>
      <c r="AF125" s="148">
        <f>Cálculos!AN660</f>
        <v>1.4492446801907464</v>
      </c>
      <c r="AG125" s="144"/>
      <c r="AH125" s="148">
        <f>Cálculos!N79</f>
        <v>1.0161573758853595E-7</v>
      </c>
      <c r="AI125" s="144"/>
      <c r="AJ125" s="148">
        <f>Cálculos!AB90</f>
        <v>0</v>
      </c>
      <c r="AK125" s="144"/>
      <c r="AL125" s="148">
        <f>Cálculos!AP70</f>
        <v>0</v>
      </c>
      <c r="AM125" s="127"/>
      <c r="BA125" s="139"/>
      <c r="BB125" s="78">
        <v>120</v>
      </c>
      <c r="BC125" s="156">
        <f>ABS(Cálculos!L126-Cálculos!L125)</f>
        <v>6.5015832550041175E-2</v>
      </c>
      <c r="BD125" s="156">
        <f>ABS(Cálculos!Z126-Cálculos!Z125)</f>
        <v>7.8973339384123764E-2</v>
      </c>
      <c r="BE125" s="156">
        <f>ABS(Cálculos!AN126-Cálculos!AN125)</f>
        <v>7.4268434339978096E-2</v>
      </c>
      <c r="BF125" s="127"/>
    </row>
    <row r="126" spans="25:58" x14ac:dyDescent="0.35">
      <c r="Y126" s="139"/>
      <c r="Z126" s="78">
        <f>(Cálculos!C127-0.44)/(MAX(Cálculos!C:C)+0.12)*100</f>
        <v>16.512354133567083</v>
      </c>
      <c r="AA126" s="144"/>
      <c r="AB126" s="148">
        <f>Cálculos!L71</f>
        <v>1.5338602872937774</v>
      </c>
      <c r="AC126" s="144"/>
      <c r="AD126" s="148">
        <f>Cálculos!Z398</f>
        <v>1.3774123012219979</v>
      </c>
      <c r="AE126" s="144"/>
      <c r="AF126" s="148">
        <f>Cálculos!AN414</f>
        <v>1.4492099341156448</v>
      </c>
      <c r="AG126" s="144"/>
      <c r="AH126" s="148">
        <f>Cálculos!N299</f>
        <v>1.0161573758853595E-7</v>
      </c>
      <c r="AI126" s="144"/>
      <c r="AJ126" s="148">
        <f>Cálculos!AB91</f>
        <v>0</v>
      </c>
      <c r="AK126" s="144"/>
      <c r="AL126" s="148">
        <f>Cálculos!AP71</f>
        <v>0</v>
      </c>
      <c r="AM126" s="127"/>
      <c r="BA126" s="139"/>
      <c r="BB126" s="78">
        <v>121</v>
      </c>
      <c r="BC126" s="156">
        <f>ABS(Cálculos!L127-Cálculos!L126)</f>
        <v>6.2632005919906475E-2</v>
      </c>
      <c r="BD126" s="156">
        <f>ABS(Cálculos!Z127-Cálculos!Z126)</f>
        <v>5.4287643034140909E-2</v>
      </c>
      <c r="BE126" s="156">
        <f>ABS(Cálculos!AN127-Cálculos!AN126)</f>
        <v>7.0880153439323856E-2</v>
      </c>
      <c r="BF126" s="127"/>
    </row>
    <row r="127" spans="25:58" x14ac:dyDescent="0.35">
      <c r="Y127" s="139"/>
      <c r="Z127" s="78">
        <f>(Cálculos!C128-0.44)/(MAX(Cálculos!C:C)+0.12)*100</f>
        <v>16.649317920341861</v>
      </c>
      <c r="AA127" s="144"/>
      <c r="AB127" s="148">
        <f>Cálculos!L419</f>
        <v>1.5280293601154993</v>
      </c>
      <c r="AC127" s="144"/>
      <c r="AD127" s="148">
        <f>Cálculos!Z385</f>
        <v>1.3733598357790504</v>
      </c>
      <c r="AE127" s="144"/>
      <c r="AF127" s="148">
        <f>Cálculos!AN295</f>
        <v>1.4435721642106014</v>
      </c>
      <c r="AG127" s="144"/>
      <c r="AH127" s="148">
        <f>Cálculos!N432</f>
        <v>1.0161573758853595E-7</v>
      </c>
      <c r="AI127" s="144"/>
      <c r="AJ127" s="148">
        <f>Cálculos!AB92</f>
        <v>0</v>
      </c>
      <c r="AK127" s="144"/>
      <c r="AL127" s="148">
        <f>Cálculos!AP72</f>
        <v>0</v>
      </c>
      <c r="AM127" s="127"/>
      <c r="BA127" s="139"/>
      <c r="BB127" s="78">
        <v>122</v>
      </c>
      <c r="BC127" s="156">
        <f>ABS(Cálculos!L128-Cálculos!L127)</f>
        <v>3.6070003134854867E-2</v>
      </c>
      <c r="BD127" s="156">
        <f>ABS(Cálculos!Z128-Cálculos!Z127)</f>
        <v>1.5860822008701647E-2</v>
      </c>
      <c r="BE127" s="156">
        <f>ABS(Cálculos!AN128-Cálculos!AN127)</f>
        <v>1.8678369406299633E-2</v>
      </c>
      <c r="BF127" s="127"/>
    </row>
    <row r="128" spans="25:58" x14ac:dyDescent="0.35">
      <c r="Y128" s="139"/>
      <c r="Z128" s="78">
        <f>(Cálculos!C129-0.44)/(MAX(Cálculos!C:C)+0.12)*100</f>
        <v>16.786281707116636</v>
      </c>
      <c r="AA128" s="144"/>
      <c r="AB128" s="148">
        <f>Cálculos!L421</f>
        <v>1.5259092730109796</v>
      </c>
      <c r="AC128" s="144"/>
      <c r="AD128" s="148">
        <f>Cálculos!Z97</f>
        <v>1.3815762622567807</v>
      </c>
      <c r="AE128" s="144"/>
      <c r="AF128" s="148">
        <f>Cálculos!AN48</f>
        <v>1.4418516478844254</v>
      </c>
      <c r="AG128" s="144"/>
      <c r="AH128" s="148">
        <f>Cálculos!N444</f>
        <v>1.0161573758853595E-7</v>
      </c>
      <c r="AI128" s="144"/>
      <c r="AJ128" s="148">
        <f>Cálculos!AB94</f>
        <v>0</v>
      </c>
      <c r="AK128" s="144"/>
      <c r="AL128" s="148">
        <f>Cálculos!AP74</f>
        <v>0</v>
      </c>
      <c r="AM128" s="127"/>
      <c r="BA128" s="139"/>
      <c r="BB128" s="78">
        <v>123</v>
      </c>
      <c r="BC128" s="156">
        <f>ABS(Cálculos!L129-Cálculos!L128)</f>
        <v>1.2205903682977581E-2</v>
      </c>
      <c r="BD128" s="156">
        <f>ABS(Cálculos!Z129-Cálculos!Z128)</f>
        <v>9.4168967870498221E-3</v>
      </c>
      <c r="BE128" s="156">
        <f>ABS(Cálculos!AN129-Cálculos!AN128)</f>
        <v>9.9480443497862447E-3</v>
      </c>
      <c r="BF128" s="127"/>
    </row>
    <row r="129" spans="25:58" x14ac:dyDescent="0.35">
      <c r="Y129" s="139"/>
      <c r="Z129" s="78">
        <f>(Cálculos!C130-0.44)/(MAX(Cálculos!C:C)+0.12)*100</f>
        <v>16.923245493891415</v>
      </c>
      <c r="AA129" s="144"/>
      <c r="AB129" s="148">
        <f>Cálculos!L92</f>
        <v>1.5222640379531414</v>
      </c>
      <c r="AC129" s="144"/>
      <c r="AD129" s="148">
        <f>Cálculos!Z25</f>
        <v>1.369808127613708</v>
      </c>
      <c r="AE129" s="144"/>
      <c r="AF129" s="148">
        <f>Cálculos!AN13</f>
        <v>1.4418241475270659</v>
      </c>
      <c r="AG129" s="144"/>
      <c r="AH129" s="148">
        <f>Cálculos!N664</f>
        <v>1.0161573758853595E-7</v>
      </c>
      <c r="AI129" s="144"/>
      <c r="AJ129" s="148">
        <f>Cálculos!AB95</f>
        <v>0</v>
      </c>
      <c r="AK129" s="144"/>
      <c r="AL129" s="148">
        <f>Cálculos!AP76</f>
        <v>0</v>
      </c>
      <c r="AM129" s="127"/>
      <c r="BA129" s="139"/>
      <c r="BB129" s="78">
        <v>124</v>
      </c>
      <c r="BC129" s="156">
        <f>ABS(Cálculos!L130-Cálculos!L129)</f>
        <v>8.1846897726518542E-3</v>
      </c>
      <c r="BD129" s="156">
        <f>ABS(Cálculos!Z130-Cálculos!Z129)</f>
        <v>8.2807611702477857E-3</v>
      </c>
      <c r="BE129" s="156">
        <f>ABS(Cálculos!AN130-Cálculos!AN129)</f>
        <v>8.4318851331428579E-3</v>
      </c>
      <c r="BF129" s="127"/>
    </row>
    <row r="130" spans="25:58" x14ac:dyDescent="0.35">
      <c r="Y130" s="139"/>
      <c r="Z130" s="78">
        <f>(Cálculos!C131-0.44)/(MAX(Cálculos!C:C)+0.12)*100</f>
        <v>17.060209280666193</v>
      </c>
      <c r="AA130" s="144"/>
      <c r="AB130" s="148">
        <f>Cálculos!L396</f>
        <v>1.5220169918476456</v>
      </c>
      <c r="AC130" s="144"/>
      <c r="AD130" s="148">
        <f>Cálculos!Z28</f>
        <v>1.3590149781385261</v>
      </c>
      <c r="AE130" s="144"/>
      <c r="AF130" s="148">
        <f>Cálculos!AN69</f>
        <v>1.4349891635858074</v>
      </c>
      <c r="AG130" s="144"/>
      <c r="AH130" s="148">
        <f>Cálculos!N41</f>
        <v>0</v>
      </c>
      <c r="AI130" s="144"/>
      <c r="AJ130" s="148">
        <f>Cálculos!AB96</f>
        <v>0</v>
      </c>
      <c r="AK130" s="144"/>
      <c r="AL130" s="148">
        <f>Cálculos!AP79</f>
        <v>0</v>
      </c>
      <c r="AM130" s="127"/>
      <c r="BA130" s="139"/>
      <c r="BB130" s="78">
        <v>125</v>
      </c>
      <c r="BC130" s="156">
        <f>ABS(Cálculos!L131-Cálculos!L130)</f>
        <v>7.4567353774579459E-3</v>
      </c>
      <c r="BD130" s="156">
        <f>ABS(Cálculos!Z131-Cálculos!Z130)</f>
        <v>8.0260394067349639E-3</v>
      </c>
      <c r="BE130" s="156">
        <f>ABS(Cálculos!AN131-Cálculos!AN130)</f>
        <v>8.1134830198339447E-3</v>
      </c>
      <c r="BF130" s="127"/>
    </row>
    <row r="131" spans="25:58" x14ac:dyDescent="0.35">
      <c r="Y131" s="139"/>
      <c r="Z131" s="78">
        <f>(Cálculos!C132-0.44)/(MAX(Cálculos!C:C)+0.12)*100</f>
        <v>17.197173067440968</v>
      </c>
      <c r="AA131" s="144"/>
      <c r="AB131" s="148">
        <f>Cálculos!L26</f>
        <v>1.517328907510576</v>
      </c>
      <c r="AC131" s="144"/>
      <c r="AD131" s="148">
        <f>Cálculos!Z69</f>
        <v>1.3655334001163932</v>
      </c>
      <c r="AE131" s="144"/>
      <c r="AF131" s="148">
        <f>Cálculos!AN122</f>
        <v>1.4345703241947052</v>
      </c>
      <c r="AG131" s="144"/>
      <c r="AH131" s="148">
        <f>Cálculos!N235</f>
        <v>0</v>
      </c>
      <c r="AI131" s="144"/>
      <c r="AJ131" s="148">
        <f>Cálculos!AB97</f>
        <v>0</v>
      </c>
      <c r="AK131" s="144"/>
      <c r="AL131" s="148">
        <f>Cálculos!AP80</f>
        <v>0</v>
      </c>
      <c r="AM131" s="127"/>
      <c r="BA131" s="139"/>
      <c r="BB131" s="78">
        <v>126</v>
      </c>
      <c r="BC131" s="156">
        <f>ABS(Cálculos!L132-Cálculos!L131)</f>
        <v>7.2758503587964096E-3</v>
      </c>
      <c r="BD131" s="156">
        <f>ABS(Cálculos!Z132-Cálculos!Z131)</f>
        <v>7.9182284632162148E-3</v>
      </c>
      <c r="BE131" s="156">
        <f>ABS(Cálculos!AN132-Cálculos!AN131)</f>
        <v>7.9944906793143478E-3</v>
      </c>
      <c r="BF131" s="127"/>
    </row>
    <row r="132" spans="25:58" x14ac:dyDescent="0.35">
      <c r="Y132" s="139"/>
      <c r="Z132" s="78">
        <f>(Cálculos!C133-0.44)/(MAX(Cálculos!C:C)+0.12)*100</f>
        <v>17.334136854215746</v>
      </c>
      <c r="AA132" s="144"/>
      <c r="AB132" s="148">
        <f>Cálculos!L462</f>
        <v>1.5134325514273022</v>
      </c>
      <c r="AC132" s="144"/>
      <c r="AD132" s="148">
        <f>Cálculos!Z71</f>
        <v>1.3465699184098825</v>
      </c>
      <c r="AE132" s="144"/>
      <c r="AF132" s="148">
        <f>Cálculos!AN398</f>
        <v>1.4323025244240966</v>
      </c>
      <c r="AG132" s="144"/>
      <c r="AH132" s="148">
        <f>Cálculos!N292</f>
        <v>0</v>
      </c>
      <c r="AI132" s="144"/>
      <c r="AJ132" s="148">
        <f>Cálculos!AB98</f>
        <v>0</v>
      </c>
      <c r="AK132" s="144"/>
      <c r="AL132" s="148">
        <f>Cálculos!AP82</f>
        <v>0</v>
      </c>
      <c r="AM132" s="127"/>
      <c r="BA132" s="139"/>
      <c r="BB132" s="78">
        <v>127</v>
      </c>
      <c r="BC132" s="156">
        <f>ABS(Cálculos!L133-Cálculos!L132)</f>
        <v>7.186336114475389E-3</v>
      </c>
      <c r="BD132" s="156">
        <f>ABS(Cálculos!Z133-Cálculos!Z132)</f>
        <v>7.8354411760773734E-3</v>
      </c>
      <c r="BE132" s="156">
        <f>ABS(Cálculos!AN133-Cálculos!AN132)</f>
        <v>7.9092395336226584E-3</v>
      </c>
      <c r="BF132" s="127"/>
    </row>
    <row r="133" spans="25:58" x14ac:dyDescent="0.35">
      <c r="Y133" s="139"/>
      <c r="Z133" s="78">
        <f>(Cálculos!C134-0.44)/(MAX(Cálculos!C:C)+0.12)*100</f>
        <v>17.471100640990521</v>
      </c>
      <c r="AA133" s="144"/>
      <c r="AB133" s="148">
        <f>Cálculos!L378</f>
        <v>1.5016452851095836</v>
      </c>
      <c r="AC133" s="144"/>
      <c r="AD133" s="148">
        <f>Cálculos!Z10</f>
        <v>1.3244648549887246</v>
      </c>
      <c r="AE133" s="144"/>
      <c r="AF133" s="148">
        <f>Cálculos!AN44</f>
        <v>1.4320863822822247</v>
      </c>
      <c r="AG133" s="144"/>
      <c r="AH133" s="148">
        <f>Cálculos!N406</f>
        <v>0</v>
      </c>
      <c r="AI133" s="144"/>
      <c r="AJ133" s="148">
        <f>Cálculos!AB99</f>
        <v>0</v>
      </c>
      <c r="AK133" s="144"/>
      <c r="AL133" s="148">
        <f>Cálculos!AP83</f>
        <v>0</v>
      </c>
      <c r="AM133" s="127"/>
      <c r="BA133" s="139"/>
      <c r="BB133" s="78">
        <v>128</v>
      </c>
      <c r="BC133" s="156">
        <f>ABS(Cálculos!L134-Cálculos!L133)</f>
        <v>7.1125698573438756E-3</v>
      </c>
      <c r="BD133" s="156">
        <f>ABS(Cálculos!Z134-Cálculos!Z133)</f>
        <v>7.7574456734836872E-3</v>
      </c>
      <c r="BE133" s="156">
        <f>ABS(Cálculos!AN134-Cálculos!AN133)</f>
        <v>7.8302327240904468E-3</v>
      </c>
      <c r="BF133" s="127"/>
    </row>
    <row r="134" spans="25:58" x14ac:dyDescent="0.35">
      <c r="Y134" s="139"/>
      <c r="Z134" s="78">
        <f>(Cálculos!C135-0.44)/(MAX(Cálculos!C:C)+0.12)*100</f>
        <v>17.608064427765299</v>
      </c>
      <c r="AA134" s="144"/>
      <c r="AB134" s="148">
        <f>Cálculos!L663</f>
        <v>1.499716483843986</v>
      </c>
      <c r="AC134" s="144"/>
      <c r="AD134" s="148">
        <f>Cálculos!Z49</f>
        <v>1.3334488972515739</v>
      </c>
      <c r="AE134" s="144"/>
      <c r="AF134" s="148">
        <f>Cálculos!AN19</f>
        <v>1.428254921535975</v>
      </c>
      <c r="AG134" s="144"/>
      <c r="AH134" s="148">
        <f>Cálculos!N600</f>
        <v>0</v>
      </c>
      <c r="AI134" s="144"/>
      <c r="AJ134" s="148">
        <f>Cálculos!AB100</f>
        <v>0</v>
      </c>
      <c r="AK134" s="144"/>
      <c r="AL134" s="148">
        <f>Cálculos!AP84</f>
        <v>0</v>
      </c>
      <c r="AM134" s="127"/>
      <c r="BA134" s="139"/>
      <c r="BB134" s="78">
        <v>129</v>
      </c>
      <c r="BC134" s="156">
        <f>ABS(Cálculos!L135-Cálculos!L134)</f>
        <v>5.6794504001898005E-3</v>
      </c>
      <c r="BD134" s="156">
        <f>ABS(Cálculos!Z135-Cálculos!Z134)</f>
        <v>6.3183316092276787E-3</v>
      </c>
      <c r="BE134" s="156">
        <f>ABS(Cálculos!AN135-Cálculos!AN134)</f>
        <v>6.3903543201927482E-3</v>
      </c>
      <c r="BF134" s="127"/>
    </row>
    <row r="135" spans="25:58" x14ac:dyDescent="0.35">
      <c r="Y135" s="139"/>
      <c r="Z135" s="78">
        <f>(Cálculos!C136-0.44)/(MAX(Cálculos!C:C)+0.12)*100</f>
        <v>17.745028214540078</v>
      </c>
      <c r="AA135" s="144"/>
      <c r="AB135" s="148">
        <f>Cálculos!L433</f>
        <v>1.499576217821474</v>
      </c>
      <c r="AC135" s="144"/>
      <c r="AD135" s="148">
        <f>Cálculos!Z388</f>
        <v>1.3269586050648712</v>
      </c>
      <c r="AE135" s="144"/>
      <c r="AF135" s="148">
        <f>Cálculos!AN375</f>
        <v>1.4269465343869139</v>
      </c>
      <c r="AG135" s="144"/>
      <c r="AH135" s="148">
        <f>Cálculos!N657</f>
        <v>0</v>
      </c>
      <c r="AI135" s="144"/>
      <c r="AJ135" s="148">
        <f>Cálculos!AB101</f>
        <v>0</v>
      </c>
      <c r="AK135" s="144"/>
      <c r="AL135" s="148">
        <f>Cálculos!AP85</f>
        <v>0</v>
      </c>
      <c r="AM135" s="127"/>
      <c r="BA135" s="139"/>
      <c r="BB135" s="78">
        <v>130</v>
      </c>
      <c r="BC135" s="156">
        <f>ABS(Cálculos!L136-Cálculos!L135)</f>
        <v>8.1089801525255911E-3</v>
      </c>
      <c r="BD135" s="156">
        <f>ABS(Cálculos!Z136-Cálculos!Z135)</f>
        <v>8.7416259682647768E-3</v>
      </c>
      <c r="BE135" s="156">
        <f>ABS(Cálculos!AN136-Cálculos!AN135)</f>
        <v>8.8129311981579583E-3</v>
      </c>
      <c r="BF135" s="127"/>
    </row>
    <row r="136" spans="25:58" x14ac:dyDescent="0.35">
      <c r="Y136" s="139"/>
      <c r="Z136" s="78">
        <f>(Cálculos!C137-0.44)/(MAX(Cálculos!C:C)+0.12)*100</f>
        <v>17.881992001314853</v>
      </c>
      <c r="AA136" s="144"/>
      <c r="AB136" s="148">
        <f>Cálculos!L413</f>
        <v>1.4962412647417351</v>
      </c>
      <c r="AC136" s="144"/>
      <c r="AD136" s="148">
        <f>Cálculos!Z33</f>
        <v>1.3120840831750891</v>
      </c>
      <c r="AE136" s="144"/>
      <c r="AF136" s="148">
        <f>Cálculos!AN71</f>
        <v>1.4253535090394429</v>
      </c>
      <c r="AG136" s="144"/>
      <c r="AH136" s="148">
        <f>Cálculos!N302</f>
        <v>0</v>
      </c>
      <c r="AI136" s="144"/>
      <c r="AJ136" s="148">
        <f>Cálculos!AB102</f>
        <v>0</v>
      </c>
      <c r="AK136" s="144"/>
      <c r="AL136" s="148">
        <f>Cálculos!AP86</f>
        <v>0</v>
      </c>
      <c r="AM136" s="127"/>
      <c r="BA136" s="139"/>
      <c r="BB136" s="78">
        <v>131</v>
      </c>
      <c r="BC136" s="156">
        <f>ABS(Cálculos!L137-Cálculos!L136)</f>
        <v>7.0923923025367763E-3</v>
      </c>
      <c r="BD136" s="156">
        <f>ABS(Cálculos!Z137-Cálculos!Z136)</f>
        <v>7.7188144073705445E-3</v>
      </c>
      <c r="BE136" s="156">
        <f>ABS(Cálculos!AN137-Cálculos!AN136)</f>
        <v>7.7894157515400186E-3</v>
      </c>
      <c r="BF136" s="127"/>
    </row>
    <row r="137" spans="25:58" x14ac:dyDescent="0.35">
      <c r="Y137" s="139"/>
      <c r="Z137" s="78">
        <f>(Cálculos!C138-0.44)/(MAX(Cálculos!C:C)+0.12)*100</f>
        <v>18.018955788089631</v>
      </c>
      <c r="AA137" s="144"/>
      <c r="AB137" s="148">
        <f>Cálculos!L298</f>
        <v>1.4950494135590742</v>
      </c>
      <c r="AC137" s="144"/>
      <c r="AD137" s="148">
        <f>Cálculos!Z14</f>
        <v>1.3049278690826487</v>
      </c>
      <c r="AE137" s="144"/>
      <c r="AF137" s="148">
        <f>Cálculos!AN25</f>
        <v>1.4235514599867973</v>
      </c>
      <c r="AG137" s="144"/>
      <c r="AH137" s="148">
        <f>Cálculos!N667</f>
        <v>0</v>
      </c>
      <c r="AI137" s="144"/>
      <c r="AJ137" s="148">
        <f>Cálculos!AB103</f>
        <v>0</v>
      </c>
      <c r="AK137" s="144"/>
      <c r="AL137" s="148">
        <f>Cálculos!AP87</f>
        <v>0</v>
      </c>
      <c r="AM137" s="127"/>
      <c r="BA137" s="139"/>
      <c r="BB137" s="78">
        <v>132</v>
      </c>
      <c r="BC137" s="156">
        <f>ABS(Cálculos!L138-Cálculos!L137)</f>
        <v>6.867078681079497E-3</v>
      </c>
      <c r="BD137" s="156">
        <f>ABS(Cálculos!Z138-Cálculos!Z137)</f>
        <v>7.4873301423163952E-3</v>
      </c>
      <c r="BE137" s="156">
        <f>ABS(Cálculos!AN138-Cálculos!AN137)</f>
        <v>7.5572356191889734E-3</v>
      </c>
      <c r="BF137" s="127"/>
    </row>
    <row r="138" spans="25:58" x14ac:dyDescent="0.35">
      <c r="Y138" s="139"/>
      <c r="Z138" s="78">
        <f>(Cálculos!C139-0.44)/(MAX(Cálculos!C:C)+0.12)*100</f>
        <v>18.155919574864406</v>
      </c>
      <c r="AA138" s="144"/>
      <c r="AB138" s="148">
        <f>Cálculos!L32</f>
        <v>1.4892738602859803</v>
      </c>
      <c r="AC138" s="144"/>
      <c r="AD138" s="148">
        <f>Cálculos!Z463</f>
        <v>1.3155348312004895</v>
      </c>
      <c r="AE138" s="144"/>
      <c r="AF138" s="148">
        <f>Cálculos!AN463</f>
        <v>1.4150449400221037</v>
      </c>
      <c r="AG138" s="144"/>
      <c r="AH138" s="148">
        <f>Cálculos!N37</f>
        <v>0</v>
      </c>
      <c r="AI138" s="144"/>
      <c r="AJ138" s="148">
        <f>Cálculos!AB104</f>
        <v>0</v>
      </c>
      <c r="AK138" s="144"/>
      <c r="AL138" s="148">
        <f>Cálculos!AP88</f>
        <v>0</v>
      </c>
      <c r="AM138" s="127"/>
      <c r="BA138" s="139"/>
      <c r="BB138" s="78">
        <v>133</v>
      </c>
      <c r="BC138" s="156">
        <f>ABS(Cálculos!L139-Cálculos!L138)</f>
        <v>6.7736241375802031E-3</v>
      </c>
      <c r="BD138" s="156">
        <f>ABS(Cálculos!Z139-Cálculos!Z138)</f>
        <v>7.3877643860048581E-3</v>
      </c>
      <c r="BE138" s="156">
        <f>ABS(Cálculos!AN139-Cálculos!AN138)</f>
        <v>7.4569810318149132E-3</v>
      </c>
      <c r="BF138" s="127"/>
    </row>
    <row r="139" spans="25:58" x14ac:dyDescent="0.35">
      <c r="Y139" s="139"/>
      <c r="Z139" s="78">
        <f>(Cálculos!C140-0.44)/(MAX(Cálculos!C:C)+0.12)*100</f>
        <v>18.292883361639184</v>
      </c>
      <c r="AA139" s="144"/>
      <c r="AB139" s="148">
        <f>Cálculos!L434</f>
        <v>1.4886682979336376</v>
      </c>
      <c r="AC139" s="144"/>
      <c r="AD139" s="148">
        <f>Cálculos!Z20</f>
        <v>1.29905694838954</v>
      </c>
      <c r="AE139" s="144"/>
      <c r="AF139" s="148">
        <f>Cálculos!AN379</f>
        <v>1.4114590177505999</v>
      </c>
      <c r="AG139" s="144"/>
      <c r="AH139" s="148">
        <f>Cálculos!N402</f>
        <v>0</v>
      </c>
      <c r="AI139" s="144"/>
      <c r="AJ139" s="148">
        <f>Cálculos!AB105</f>
        <v>0</v>
      </c>
      <c r="AK139" s="144"/>
      <c r="AL139" s="148">
        <f>Cálculos!AP89</f>
        <v>0</v>
      </c>
      <c r="AM139" s="127"/>
      <c r="BA139" s="139"/>
      <c r="BB139" s="78">
        <v>134</v>
      </c>
      <c r="BC139" s="156">
        <f>ABS(Cálculos!L140-Cálculos!L139)</f>
        <v>6.7026022452258971E-3</v>
      </c>
      <c r="BD139" s="156">
        <f>ABS(Cálculos!Z140-Cálculos!Z139)</f>
        <v>7.310691268734848E-3</v>
      </c>
      <c r="BE139" s="156">
        <f>ABS(Cálculos!AN140-Cálculos!AN139)</f>
        <v>7.3792259005155403E-3</v>
      </c>
      <c r="BF139" s="127"/>
    </row>
    <row r="140" spans="25:58" x14ac:dyDescent="0.35">
      <c r="Y140" s="139"/>
      <c r="Z140" s="78">
        <f>(Cálculos!C141-0.44)/(MAX(Cálculos!C:C)+0.12)*100</f>
        <v>18.429847148413963</v>
      </c>
      <c r="AA140" s="144"/>
      <c r="AB140" s="148">
        <f>Cálculos!L384</f>
        <v>1.4840493408487592</v>
      </c>
      <c r="AC140" s="144"/>
      <c r="AD140" s="148">
        <f>Cálculos!Z435</f>
        <v>1.299876135897952</v>
      </c>
      <c r="AE140" s="144"/>
      <c r="AF140" s="148">
        <f>Cálculos!AN385</f>
        <v>1.4070040035658198</v>
      </c>
      <c r="AG140" s="144"/>
      <c r="AH140" s="148">
        <f>Cálculos!N289</f>
        <v>0</v>
      </c>
      <c r="AI140" s="144"/>
      <c r="AJ140" s="148">
        <f>Cálculos!AB106</f>
        <v>0</v>
      </c>
      <c r="AK140" s="144"/>
      <c r="AL140" s="148">
        <f>Cálculos!AP90</f>
        <v>0</v>
      </c>
      <c r="AM140" s="127"/>
      <c r="BA140" s="139"/>
      <c r="BB140" s="78">
        <v>135</v>
      </c>
      <c r="BC140" s="156">
        <f>ABS(Cálculos!L141-Cálculos!L140)</f>
        <v>6.6358497411428408E-3</v>
      </c>
      <c r="BD140" s="156">
        <f>ABS(Cálculos!Z141-Cálculos!Z140)</f>
        <v>7.2379471261728723E-3</v>
      </c>
      <c r="BE140" s="156">
        <f>ABS(Cálculos!AN141-Cálculos!AN140)</f>
        <v>7.3058064689185409E-3</v>
      </c>
      <c r="BF140" s="127"/>
    </row>
    <row r="141" spans="25:58" x14ac:dyDescent="0.35">
      <c r="Y141" s="139"/>
      <c r="Z141" s="78">
        <f>(Cálculos!C142-0.44)/(MAX(Cálculos!C:C)+0.12)*100</f>
        <v>18.566810935188734</v>
      </c>
      <c r="AA141" s="144"/>
      <c r="AB141" s="148">
        <f>Cálculos!L97</f>
        <v>1.4792794245347702</v>
      </c>
      <c r="AC141" s="144"/>
      <c r="AD141" s="148">
        <f>Cálculos!Z389</f>
        <v>1.2921531539248925</v>
      </c>
      <c r="AE141" s="144"/>
      <c r="AF141" s="148">
        <f>Cálculos!AN388</f>
        <v>1.3962204202900663</v>
      </c>
      <c r="AG141" s="144"/>
      <c r="AH141" s="148">
        <f>Cálculos!N654</f>
        <v>0</v>
      </c>
      <c r="AI141" s="144"/>
      <c r="AJ141" s="148">
        <f>Cálculos!AB107</f>
        <v>0</v>
      </c>
      <c r="AK141" s="144"/>
      <c r="AL141" s="148">
        <f>Cálculos!AP91</f>
        <v>0</v>
      </c>
      <c r="AM141" s="127"/>
      <c r="BA141" s="139"/>
      <c r="BB141" s="78">
        <v>136</v>
      </c>
      <c r="BC141" s="156">
        <f>ABS(Cálculos!L142-Cálculos!L141)</f>
        <v>6.5703472904817817E-3</v>
      </c>
      <c r="BD141" s="156">
        <f>ABS(Cálculos!Z142-Cálculos!Z141)</f>
        <v>7.1665120678139349E-3</v>
      </c>
      <c r="BE141" s="156">
        <f>ABS(Cálculos!AN142-Cálculos!AN141)</f>
        <v>7.233702776129558E-3</v>
      </c>
      <c r="BF141" s="127"/>
    </row>
    <row r="142" spans="25:58" x14ac:dyDescent="0.35">
      <c r="Y142" s="139"/>
      <c r="Z142" s="78">
        <f>(Cálculos!C143-0.44)/(MAX(Cálculos!C:C)+0.12)*100</f>
        <v>18.703774721963512</v>
      </c>
      <c r="AA142" s="144"/>
      <c r="AB142" s="148">
        <f>Cálculos!L54</f>
        <v>1.4757477567963444</v>
      </c>
      <c r="AC142" s="144"/>
      <c r="AD142" s="148">
        <f>Cálculos!Z373</f>
        <v>1.2750196961974838</v>
      </c>
      <c r="AE142" s="144"/>
      <c r="AF142" s="148">
        <f>Cálculos!AN28</f>
        <v>1.3870205487484393</v>
      </c>
      <c r="AG142" s="144"/>
      <c r="AH142" s="148">
        <f>Cálculos!N17</f>
        <v>0</v>
      </c>
      <c r="AI142" s="144"/>
      <c r="AJ142" s="148">
        <f>Cálculos!AB108</f>
        <v>0</v>
      </c>
      <c r="AK142" s="144"/>
      <c r="AL142" s="148">
        <f>Cálculos!AP92</f>
        <v>0</v>
      </c>
      <c r="AM142" s="127"/>
      <c r="BA142" s="139"/>
      <c r="BB142" s="78">
        <v>137</v>
      </c>
      <c r="BC142" s="156">
        <f>ABS(Cálculos!L143-Cálculos!L142)</f>
        <v>6.5055885393213719E-3</v>
      </c>
      <c r="BD142" s="156">
        <f>ABS(Cálculos!Z143-Cálculos!Z142)</f>
        <v>7.0958791633135565E-3</v>
      </c>
      <c r="BE142" s="156">
        <f>ABS(Cálculos!AN143-Cálculos!AN142)</f>
        <v>7.1624078255495549E-3</v>
      </c>
      <c r="BF142" s="127"/>
    </row>
    <row r="143" spans="25:58" x14ac:dyDescent="0.35">
      <c r="Y143" s="139"/>
      <c r="Z143" s="78">
        <f>(Cálculos!C144-0.44)/(MAX(Cálculos!C:C)+0.12)*100</f>
        <v>18.840738508738291</v>
      </c>
      <c r="AA143" s="144"/>
      <c r="AB143" s="148">
        <f>Cálculos!L56</f>
        <v>1.474652880044284</v>
      </c>
      <c r="AC143" s="144"/>
      <c r="AD143" s="148">
        <f>Cálculos!Z415</f>
        <v>1.2880841959125893</v>
      </c>
      <c r="AE143" s="144"/>
      <c r="AF143" s="148">
        <f>Cálculos!AN701</f>
        <v>1.3851830515035302</v>
      </c>
      <c r="AG143" s="144"/>
      <c r="AH143" s="148">
        <f>Cálculos!N382</f>
        <v>0</v>
      </c>
      <c r="AI143" s="144"/>
      <c r="AJ143" s="148">
        <f>Cálculos!AB109</f>
        <v>0</v>
      </c>
      <c r="AK143" s="144"/>
      <c r="AL143" s="148">
        <f>Cálculos!AP94</f>
        <v>0</v>
      </c>
      <c r="AM143" s="127"/>
      <c r="BA143" s="139"/>
      <c r="BB143" s="78">
        <v>138</v>
      </c>
      <c r="BC143" s="156">
        <f>ABS(Cálculos!L144-Cálculos!L143)</f>
        <v>6.4414841811520906E-3</v>
      </c>
      <c r="BD143" s="156">
        <f>ABS(Cálculos!Z144-Cálculos!Z143)</f>
        <v>7.025958531064358E-3</v>
      </c>
      <c r="BE143" s="156">
        <f>ABS(Cálculos!AN144-Cálculos!AN143)</f>
        <v>7.0918316705406159E-3</v>
      </c>
      <c r="BF143" s="127"/>
    </row>
    <row r="144" spans="25:58" x14ac:dyDescent="0.35">
      <c r="Y144" s="139"/>
      <c r="Z144" s="78">
        <f>(Cálculos!C145-0.44)/(MAX(Cálculos!C:C)+0.12)*100</f>
        <v>18.977702295513065</v>
      </c>
      <c r="AA144" s="144"/>
      <c r="AB144" s="148">
        <f>Cálculos!L393</f>
        <v>1.4578737024775337</v>
      </c>
      <c r="AC144" s="144"/>
      <c r="AD144" s="148">
        <f>Cálculos!Z437</f>
        <v>1.2831206468815191</v>
      </c>
      <c r="AE144" s="144"/>
      <c r="AF144" s="148">
        <f>Cálculos!AN49</f>
        <v>1.3843940959693222</v>
      </c>
      <c r="AG144" s="144"/>
      <c r="AH144" s="148">
        <f>Cálculos!N8</f>
        <v>0</v>
      </c>
      <c r="AI144" s="144"/>
      <c r="AJ144" s="148">
        <f>Cálculos!AB110</f>
        <v>0</v>
      </c>
      <c r="AK144" s="144"/>
      <c r="AL144" s="148">
        <f>Cálculos!AP95</f>
        <v>0</v>
      </c>
      <c r="AM144" s="127"/>
      <c r="BA144" s="139"/>
      <c r="BB144" s="78">
        <v>139</v>
      </c>
      <c r="BC144" s="156">
        <f>ABS(Cálculos!L145-Cálculos!L144)</f>
        <v>6.3780141648460686E-3</v>
      </c>
      <c r="BD144" s="156">
        <f>ABS(Cálculos!Z145-Cálculos!Z144)</f>
        <v>6.9567295497834358E-3</v>
      </c>
      <c r="BE144" s="156">
        <f>ABS(Cálculos!AN145-Cálculos!AN144)</f>
        <v>7.0219536255260451E-3</v>
      </c>
      <c r="BF144" s="127"/>
    </row>
    <row r="145" spans="25:58" x14ac:dyDescent="0.35">
      <c r="Y145" s="139"/>
      <c r="Z145" s="78">
        <f>(Cálculos!C146-0.44)/(MAX(Cálculos!C:C)+0.12)*100</f>
        <v>19.114666082287844</v>
      </c>
      <c r="AA145" s="144"/>
      <c r="AB145" s="148">
        <f>Cálculos!L31</f>
        <v>1.4563633603313837</v>
      </c>
      <c r="AC145" s="144"/>
      <c r="AD145" s="148">
        <f>Cálculos!Z98</f>
        <v>1.2812128017446838</v>
      </c>
      <c r="AE145" s="144"/>
      <c r="AF145" s="148">
        <f>Cálculos!AN435</f>
        <v>1.381507793537855</v>
      </c>
      <c r="AG145" s="144"/>
      <c r="AH145" s="148">
        <f>Cálculos!N10</f>
        <v>0</v>
      </c>
      <c r="AI145" s="144"/>
      <c r="AJ145" s="148">
        <f>Cálculos!AB111</f>
        <v>0</v>
      </c>
      <c r="AK145" s="144"/>
      <c r="AL145" s="148">
        <f>Cálculos!AP96</f>
        <v>0</v>
      </c>
      <c r="AM145" s="127"/>
      <c r="BA145" s="139"/>
      <c r="BB145" s="78">
        <v>140</v>
      </c>
      <c r="BC145" s="156">
        <f>ABS(Cálculos!L146-Cálculos!L145)</f>
        <v>6.3151699828107866E-3</v>
      </c>
      <c r="BD145" s="156">
        <f>ABS(Cálculos!Z146-Cálculos!Z145)</f>
        <v>6.888183147221727E-3</v>
      </c>
      <c r="BE145" s="156">
        <f>ABS(Cálculos!AN146-Cálculos!AN145)</f>
        <v>6.9527645546110239E-3</v>
      </c>
      <c r="BF145" s="127"/>
    </row>
    <row r="146" spans="25:58" x14ac:dyDescent="0.35">
      <c r="Y146" s="139"/>
      <c r="Z146" s="78">
        <f>(Cálculos!C147-0.44)/(MAX(Cálculos!C:C)+0.12)*100</f>
        <v>19.251629869062619</v>
      </c>
      <c r="AA146" s="144"/>
      <c r="AB146" s="148">
        <f>Cálculos!L68</f>
        <v>1.4540624386019596</v>
      </c>
      <c r="AC146" s="144"/>
      <c r="AD146" s="148">
        <f>Cálculos!Z487</f>
        <v>1.2733038002021548</v>
      </c>
      <c r="AE146" s="144"/>
      <c r="AF146" s="148">
        <f>Cálculos!AN336</f>
        <v>1.3814033442932379</v>
      </c>
      <c r="AG146" s="144"/>
      <c r="AH146" s="148">
        <f>Cálculos!N13</f>
        <v>0</v>
      </c>
      <c r="AI146" s="144"/>
      <c r="AJ146" s="148">
        <f>Cálculos!AB112</f>
        <v>0</v>
      </c>
      <c r="AK146" s="144"/>
      <c r="AL146" s="148">
        <f>Cálculos!AP97</f>
        <v>0</v>
      </c>
      <c r="AM146" s="127"/>
      <c r="BA146" s="139"/>
      <c r="BB146" s="78">
        <v>141</v>
      </c>
      <c r="BC146" s="156">
        <f>ABS(Cálculos!L147-Cálculos!L146)</f>
        <v>6.2529450939882159E-3</v>
      </c>
      <c r="BD146" s="156">
        <f>ABS(Cálculos!Z147-Cálculos!Z146)</f>
        <v>6.820312223209446E-3</v>
      </c>
      <c r="BE146" s="156">
        <f>ABS(Cálculos!AN147-Cálculos!AN146)</f>
        <v>6.8842572946093972E-3</v>
      </c>
      <c r="BF146" s="127"/>
    </row>
    <row r="147" spans="25:58" x14ac:dyDescent="0.35">
      <c r="Y147" s="139"/>
      <c r="Z147" s="78">
        <f>(Cálculos!C148-0.44)/(MAX(Cálculos!C:C)+0.12)*100</f>
        <v>19.388593655837397</v>
      </c>
      <c r="AA147" s="144"/>
      <c r="AB147" s="148">
        <f>Cálculos!L414</f>
        <v>1.4492119224969873</v>
      </c>
      <c r="AC147" s="144"/>
      <c r="AD147" s="148">
        <f>Cálculos!Z386</f>
        <v>1.2657314135006876</v>
      </c>
      <c r="AE147" s="144"/>
      <c r="AF147" s="148">
        <f>Cálculos!AN98</f>
        <v>1.3751461115070085</v>
      </c>
      <c r="AG147" s="144"/>
      <c r="AH147" s="148">
        <f>Cálculos!N14</f>
        <v>0</v>
      </c>
      <c r="AI147" s="144"/>
      <c r="AJ147" s="148">
        <f>Cálculos!AB113</f>
        <v>0</v>
      </c>
      <c r="AK147" s="144"/>
      <c r="AL147" s="148">
        <f>Cálculos!AP98</f>
        <v>0</v>
      </c>
      <c r="AM147" s="127"/>
      <c r="BA147" s="139"/>
      <c r="BB147" s="78">
        <v>142</v>
      </c>
      <c r="BC147" s="156">
        <f>ABS(Cálculos!L148-Cálculos!L147)</f>
        <v>6.1913333341816479E-3</v>
      </c>
      <c r="BD147" s="156">
        <f>ABS(Cálculos!Z148-Cálculos!Z147)</f>
        <v>6.753110059942502E-3</v>
      </c>
      <c r="BE147" s="156">
        <f>ABS(Cálculos!AN148-Cálculos!AN147)</f>
        <v>6.8164250653234282E-3</v>
      </c>
      <c r="BF147" s="127"/>
    </row>
    <row r="148" spans="25:58" x14ac:dyDescent="0.35">
      <c r="Y148" s="139"/>
      <c r="Z148" s="78">
        <f>(Cálculos!C149-0.44)/(MAX(Cálculos!C:C)+0.12)*100</f>
        <v>19.525557442612175</v>
      </c>
      <c r="AA148" s="144"/>
      <c r="AB148" s="148">
        <f>Cálculos!L69</f>
        <v>1.4436029768213108</v>
      </c>
      <c r="AC148" s="144"/>
      <c r="AD148" s="148">
        <f>Cálculos!Z380</f>
        <v>1.2587113549774793</v>
      </c>
      <c r="AE148" s="144"/>
      <c r="AF148" s="148">
        <f>Cálculos!AN437</f>
        <v>1.3733878810541766</v>
      </c>
      <c r="AG148" s="144"/>
      <c r="AH148" s="148">
        <f>Cálculos!N15</f>
        <v>0</v>
      </c>
      <c r="AI148" s="144"/>
      <c r="AJ148" s="148">
        <f>Cálculos!AB114</f>
        <v>0</v>
      </c>
      <c r="AK148" s="144"/>
      <c r="AL148" s="148">
        <f>Cálculos!AP99</f>
        <v>0</v>
      </c>
      <c r="AM148" s="127"/>
      <c r="BA148" s="139"/>
      <c r="BB148" s="78">
        <v>143</v>
      </c>
      <c r="BC148" s="156">
        <f>ABS(Cálculos!L149-Cálculos!L148)</f>
        <v>6.1303286517709887E-3</v>
      </c>
      <c r="BD148" s="156">
        <f>ABS(Cálculos!Z149-Cálculos!Z148)</f>
        <v>6.6865700576480558E-3</v>
      </c>
      <c r="BE148" s="156">
        <f>ABS(Cálculos!AN149-Cálculos!AN148)</f>
        <v>6.7492612052004741E-3</v>
      </c>
      <c r="BF148" s="127"/>
    </row>
    <row r="149" spans="25:58" x14ac:dyDescent="0.35">
      <c r="Y149" s="139"/>
      <c r="Z149" s="78">
        <f>(Cálculos!C150-0.44)/(MAX(Cálculos!C:C)+0.12)*100</f>
        <v>19.66252122938695</v>
      </c>
      <c r="AA149" s="144"/>
      <c r="AB149" s="148">
        <f>Cálculos!L48</f>
        <v>1.4407593464186972</v>
      </c>
      <c r="AC149" s="144"/>
      <c r="AD149" s="148">
        <f>Cálculos!Z660</f>
        <v>1.2565760386052305</v>
      </c>
      <c r="AE149" s="144"/>
      <c r="AF149" s="148">
        <f>Cálculos!AN33</f>
        <v>1.3563594810036657</v>
      </c>
      <c r="AG149" s="144"/>
      <c r="AH149" s="148">
        <f>Cálculos!N16</f>
        <v>0</v>
      </c>
      <c r="AI149" s="144"/>
      <c r="AJ149" s="148">
        <f>Cálculos!AB115</f>
        <v>0</v>
      </c>
      <c r="AK149" s="144"/>
      <c r="AL149" s="148">
        <f>Cálculos!AP100</f>
        <v>0</v>
      </c>
      <c r="AM149" s="127"/>
      <c r="BA149" s="139"/>
      <c r="BB149" s="78">
        <v>144</v>
      </c>
      <c r="BC149" s="156">
        <f>ABS(Cálculos!L150-Cálculos!L149)</f>
        <v>6.0699250633667878E-3</v>
      </c>
      <c r="BD149" s="156">
        <f>ABS(Cálculos!Z150-Cálculos!Z149)</f>
        <v>6.6206856901853683E-3</v>
      </c>
      <c r="BE149" s="156">
        <f>ABS(Cálculos!AN150-Cálculos!AN149)</f>
        <v>6.6827591269290609E-3</v>
      </c>
      <c r="BF149" s="127"/>
    </row>
    <row r="150" spans="25:58" x14ac:dyDescent="0.35">
      <c r="Y150" s="139"/>
      <c r="Z150" s="78">
        <f>(Cálculos!C151-0.44)/(MAX(Cálculos!C:C)+0.12)*100</f>
        <v>19.799485016161729</v>
      </c>
      <c r="AA150" s="144"/>
      <c r="AB150" s="148">
        <f>Cálculos!L398</f>
        <v>1.4398360107632731</v>
      </c>
      <c r="AC150" s="144"/>
      <c r="AD150" s="148">
        <f>Cálculos!Z23</f>
        <v>1.2548305086313873</v>
      </c>
      <c r="AE150" s="144"/>
      <c r="AF150" s="148">
        <f>Cálculos!AN415</f>
        <v>1.3541427370087189</v>
      </c>
      <c r="AG150" s="144"/>
      <c r="AH150" s="148">
        <f>Cálculos!N19</f>
        <v>0</v>
      </c>
      <c r="AI150" s="144"/>
      <c r="AJ150" s="148">
        <f>Cálculos!AB116</f>
        <v>0</v>
      </c>
      <c r="AK150" s="144"/>
      <c r="AL150" s="148">
        <f>Cálculos!AP101</f>
        <v>0</v>
      </c>
      <c r="AM150" s="127"/>
      <c r="BA150" s="139"/>
      <c r="BB150" s="78">
        <v>145</v>
      </c>
      <c r="BC150" s="156">
        <f>ABS(Cálculos!L151-Cálculos!L150)</f>
        <v>6.0101166459628486E-3</v>
      </c>
      <c r="BD150" s="156">
        <f>ABS(Cálculos!Z151-Cálculos!Z150)</f>
        <v>6.5554504971442329E-3</v>
      </c>
      <c r="BE150" s="156">
        <f>ABS(Cálculos!AN151-Cálculos!AN150)</f>
        <v>6.6169123095310978E-3</v>
      </c>
      <c r="BF150" s="127"/>
    </row>
    <row r="151" spans="25:58" x14ac:dyDescent="0.35">
      <c r="Y151" s="139"/>
      <c r="Z151" s="78">
        <f>(Cálculos!C152-0.44)/(MAX(Cálculos!C:C)+0.12)*100</f>
        <v>19.936448802936503</v>
      </c>
      <c r="AA151" s="144"/>
      <c r="AB151" s="148">
        <f>Cálculos!L463</f>
        <v>1.4237967243682652</v>
      </c>
      <c r="AC151" s="144"/>
      <c r="AD151" s="148">
        <f>Cálculos!Z401</f>
        <v>1.2573462413853016</v>
      </c>
      <c r="AE151" s="144"/>
      <c r="AF151" s="148">
        <f>Cálculos!AN389</f>
        <v>1.3485600249671692</v>
      </c>
      <c r="AG151" s="144"/>
      <c r="AH151" s="148">
        <f>Cálculos!N20</f>
        <v>0</v>
      </c>
      <c r="AI151" s="144"/>
      <c r="AJ151" s="148">
        <f>Cálculos!AB117</f>
        <v>0</v>
      </c>
      <c r="AK151" s="144"/>
      <c r="AL151" s="148">
        <f>Cálculos!AP102</f>
        <v>0</v>
      </c>
      <c r="AM151" s="127"/>
      <c r="BA151" s="139"/>
      <c r="BB151" s="78">
        <v>146</v>
      </c>
      <c r="BC151" s="156">
        <f>ABS(Cálculos!L152-Cálculos!L151)</f>
        <v>5.9508975351499904E-3</v>
      </c>
      <c r="BD151" s="156">
        <f>ABS(Cálculos!Z152-Cálculos!Z151)</f>
        <v>6.4908580820074446E-3</v>
      </c>
      <c r="BE151" s="156">
        <f>ABS(Cálculos!AN152-Cálculos!AN151)</f>
        <v>6.5517142965175745E-3</v>
      </c>
      <c r="BF151" s="127"/>
    </row>
    <row r="152" spans="25:58" x14ac:dyDescent="0.35">
      <c r="Y152" s="139"/>
      <c r="Z152" s="78">
        <f>(Cálculos!C153-0.44)/(MAX(Cálculos!C:C)+0.12)*100</f>
        <v>20.073412589711282</v>
      </c>
      <c r="AA152" s="144"/>
      <c r="AB152" s="148">
        <f>Cálculos!L13</f>
        <v>1.4231821209251894</v>
      </c>
      <c r="AC152" s="144"/>
      <c r="AD152" s="148">
        <f>Cálculos!Z399</f>
        <v>1.254213834883648</v>
      </c>
      <c r="AE152" s="144"/>
      <c r="AF152" s="148">
        <f>Cálculos!AN464</f>
        <v>1.3392889846587175</v>
      </c>
      <c r="AG152" s="144"/>
      <c r="AH152" s="148">
        <f>Cálculos!N21</f>
        <v>0</v>
      </c>
      <c r="AI152" s="144"/>
      <c r="AJ152" s="148">
        <f>Cálculos!AB118</f>
        <v>0</v>
      </c>
      <c r="AK152" s="144"/>
      <c r="AL152" s="148">
        <f>Cálculos!AP103</f>
        <v>0</v>
      </c>
      <c r="AM152" s="127"/>
      <c r="BA152" s="139"/>
      <c r="BB152" s="78">
        <v>147</v>
      </c>
      <c r="BC152" s="156">
        <f>ABS(Cálculos!L153-Cálculos!L152)</f>
        <v>5.8922619243424457E-3</v>
      </c>
      <c r="BD152" s="156">
        <f>ABS(Cálculos!Z153-Cálculos!Z152)</f>
        <v>6.4269021113232405E-3</v>
      </c>
      <c r="BE152" s="156">
        <f>ABS(Cálculos!AN153-Cálculos!AN152)</f>
        <v>6.4871586950570048E-3</v>
      </c>
      <c r="BF152" s="127"/>
    </row>
    <row r="153" spans="25:58" x14ac:dyDescent="0.35">
      <c r="Y153" s="139"/>
      <c r="Z153" s="78">
        <f>(Cálculos!C154-0.44)/(MAX(Cálculos!C:C)+0.12)*100</f>
        <v>20.210376376486057</v>
      </c>
      <c r="AA153" s="144"/>
      <c r="AB153" s="148">
        <f>Cálculos!L401</f>
        <v>1.4119616752239752</v>
      </c>
      <c r="AC153" s="144"/>
      <c r="AD153" s="148">
        <f>Cálculos!Z295</f>
        <v>1.2516963900590221</v>
      </c>
      <c r="AE153" s="144"/>
      <c r="AF153" s="148">
        <f>Cálculos!AN10</f>
        <v>1.3316970938525712</v>
      </c>
      <c r="AG153" s="144"/>
      <c r="AH153" s="148">
        <f>Cálculos!N22</f>
        <v>0</v>
      </c>
      <c r="AI153" s="144"/>
      <c r="AJ153" s="148">
        <f>Cálculos!AB119</f>
        <v>0</v>
      </c>
      <c r="AK153" s="144"/>
      <c r="AL153" s="148">
        <f>Cálculos!AP104</f>
        <v>0</v>
      </c>
      <c r="AM153" s="127"/>
      <c r="BA153" s="139"/>
      <c r="BB153" s="78">
        <v>148</v>
      </c>
      <c r="BC153" s="156">
        <f>ABS(Cálculos!L154-Cálculos!L153)</f>
        <v>5.834204064174342E-3</v>
      </c>
      <c r="BD153" s="156">
        <f>ABS(Cálculos!Z154-Cálculos!Z153)</f>
        <v>6.3635763140513779E-3</v>
      </c>
      <c r="BE153" s="156">
        <f>ABS(Cálculos!AN154-Cálculos!AN153)</f>
        <v>6.423239175313733E-3</v>
      </c>
      <c r="BF153" s="127"/>
    </row>
    <row r="154" spans="25:58" x14ac:dyDescent="0.35">
      <c r="Y154" s="139"/>
      <c r="Z154" s="78">
        <f>(Cálculos!C155-0.44)/(MAX(Cálculos!C:C)+0.12)*100</f>
        <v>20.347340163260835</v>
      </c>
      <c r="AA154" s="144"/>
      <c r="AB154" s="148">
        <f>Cálculos!L19</f>
        <v>1.4101119849536763</v>
      </c>
      <c r="AC154" s="144"/>
      <c r="AD154" s="148">
        <f>Cálculos!Z70</f>
        <v>1.2545879465172363</v>
      </c>
      <c r="AE154" s="144"/>
      <c r="AF154" s="148">
        <f>Cálculos!AN70</f>
        <v>1.3288609736816175</v>
      </c>
      <c r="AG154" s="144"/>
      <c r="AH154" s="148">
        <f>Cálculos!N24</f>
        <v>0</v>
      </c>
      <c r="AI154" s="144"/>
      <c r="AJ154" s="148">
        <f>Cálculos!AB120</f>
        <v>0</v>
      </c>
      <c r="AK154" s="144"/>
      <c r="AL154" s="148">
        <f>Cálculos!AP105</f>
        <v>0</v>
      </c>
      <c r="AM154" s="127"/>
      <c r="BA154" s="139"/>
      <c r="BB154" s="78">
        <v>149</v>
      </c>
      <c r="BC154" s="156">
        <f>ABS(Cálculos!L155-Cálculos!L154)</f>
        <v>5.7767182619309354E-3</v>
      </c>
      <c r="BD154" s="156">
        <f>ABS(Cálculos!Z155-Cálculos!Z154)</f>
        <v>6.300874480943186E-3</v>
      </c>
      <c r="BE154" s="156">
        <f>ABS(Cálculos!AN155-Cálculos!AN154)</f>
        <v>6.3599494698229897E-3</v>
      </c>
      <c r="BF154" s="127"/>
    </row>
    <row r="155" spans="25:58" x14ac:dyDescent="0.35">
      <c r="Y155" s="139"/>
      <c r="Z155" s="78">
        <f>(Cálculos!C156-0.44)/(MAX(Cálculos!C:C)+0.12)*100</f>
        <v>20.48430395003561</v>
      </c>
      <c r="AA155" s="144"/>
      <c r="AB155" s="148">
        <f>Cálculos!L375</f>
        <v>1.4049813492809633</v>
      </c>
      <c r="AC155" s="144"/>
      <c r="AD155" s="148">
        <f>Cálculos!Z122</f>
        <v>1.2462416266137137</v>
      </c>
      <c r="AE155" s="144"/>
      <c r="AF155" s="148">
        <f>Cálculos!AN401</f>
        <v>1.3285092901263247</v>
      </c>
      <c r="AG155" s="144"/>
      <c r="AH155" s="148">
        <f>Cálculos!N28</f>
        <v>0</v>
      </c>
      <c r="AI155" s="144"/>
      <c r="AJ155" s="148">
        <f>Cálculos!AB121</f>
        <v>0</v>
      </c>
      <c r="AK155" s="144"/>
      <c r="AL155" s="148">
        <f>Cálculos!AP106</f>
        <v>0</v>
      </c>
      <c r="AM155" s="127"/>
      <c r="BA155" s="139"/>
      <c r="BB155" s="78">
        <v>150</v>
      </c>
      <c r="BC155" s="156">
        <f>ABS(Cálculos!L156-Cálculos!L155)</f>
        <v>5.7197988809890576E-3</v>
      </c>
      <c r="BD155" s="156">
        <f>ABS(Cálculos!Z156-Cálculos!Z155)</f>
        <v>6.2387904639310543E-3</v>
      </c>
      <c r="BE155" s="156">
        <f>ABS(Cálculos!AN156-Cálculos!AN155)</f>
        <v>6.297283372874829E-3</v>
      </c>
      <c r="BF155" s="127"/>
    </row>
    <row r="156" spans="25:58" x14ac:dyDescent="0.35">
      <c r="Y156" s="139"/>
      <c r="Z156" s="78">
        <f>(Cálculos!C157-0.44)/(MAX(Cálculos!C:C)+0.12)*100</f>
        <v>20.621267736810385</v>
      </c>
      <c r="AA156" s="144"/>
      <c r="AB156" s="148">
        <f>Cálculos!L437</f>
        <v>1.3960515247185961</v>
      </c>
      <c r="AC156" s="144"/>
      <c r="AD156" s="148">
        <f>Cálculos!Z735</f>
        <v>1.2351154209252451</v>
      </c>
      <c r="AE156" s="144"/>
      <c r="AF156" s="148">
        <f>Cálculos!AN72</f>
        <v>1.3217734332239308</v>
      </c>
      <c r="AG156" s="144"/>
      <c r="AH156" s="148">
        <f>Cálculos!N30</f>
        <v>0</v>
      </c>
      <c r="AI156" s="144"/>
      <c r="AJ156" s="148">
        <f>Cálculos!AB123</f>
        <v>0</v>
      </c>
      <c r="AK156" s="144"/>
      <c r="AL156" s="148">
        <f>Cálculos!AP107</f>
        <v>0</v>
      </c>
      <c r="AM156" s="127"/>
      <c r="BA156" s="139"/>
      <c r="BB156" s="78">
        <v>151</v>
      </c>
      <c r="BC156" s="156">
        <f>ABS(Cálculos!L157-Cálculos!L156)</f>
        <v>5.6634403402646694E-3</v>
      </c>
      <c r="BD156" s="156">
        <f>ABS(Cálculos!Z157-Cálculos!Z156)</f>
        <v>6.1773181755259143E-3</v>
      </c>
      <c r="BE156" s="156">
        <f>ABS(Cálculos!AN157-Cálculos!AN156)</f>
        <v>6.2352347399058372E-3</v>
      </c>
      <c r="BF156" s="127"/>
    </row>
    <row r="157" spans="25:58" x14ac:dyDescent="0.35">
      <c r="Y157" s="139"/>
      <c r="Z157" s="78">
        <f>(Cálculos!C158-0.44)/(MAX(Cálculos!C:C)+0.12)*100</f>
        <v>20.758231523585163</v>
      </c>
      <c r="AA157" s="144"/>
      <c r="AB157" s="148">
        <f>Cálculos!L49</f>
        <v>1.3942766807299496</v>
      </c>
      <c r="AC157" s="144"/>
      <c r="AD157" s="148">
        <f>Cálculos!Z734</f>
        <v>1.2328031071619636</v>
      </c>
      <c r="AE157" s="144"/>
      <c r="AF157" s="148">
        <f>Cálculos!AN402</f>
        <v>1.3209833431949138</v>
      </c>
      <c r="AG157" s="144"/>
      <c r="AH157" s="148">
        <f>Cálculos!N31</f>
        <v>0</v>
      </c>
      <c r="AI157" s="144"/>
      <c r="AJ157" s="148">
        <f>Cálculos!AB124</f>
        <v>0</v>
      </c>
      <c r="AK157" s="144"/>
      <c r="AL157" s="148">
        <f>Cálculos!AP108</f>
        <v>0</v>
      </c>
      <c r="AM157" s="127"/>
      <c r="BA157" s="139"/>
      <c r="BB157" s="78">
        <v>152</v>
      </c>
      <c r="BC157" s="156">
        <f>ABS(Cálculos!L158-Cálculos!L157)</f>
        <v>5.6076371136656311E-3</v>
      </c>
      <c r="BD157" s="156">
        <f>ABS(Cálculos!Z158-Cálculos!Z157)</f>
        <v>6.1164515882198289E-3</v>
      </c>
      <c r="BE157" s="156">
        <f>ABS(Cálculos!AN158-Cálculos!AN157)</f>
        <v>6.173797486896393E-3</v>
      </c>
      <c r="BF157" s="127"/>
    </row>
    <row r="158" spans="25:58" x14ac:dyDescent="0.35">
      <c r="Y158" s="139"/>
      <c r="Z158" s="78">
        <f>(Cálculos!C159-0.44)/(MAX(Cálculos!C:C)+0.12)*100</f>
        <v>20.895195310359941</v>
      </c>
      <c r="AA158" s="144"/>
      <c r="AB158" s="148">
        <f>Cálculos!L435</f>
        <v>1.3907998272201043</v>
      </c>
      <c r="AC158" s="144"/>
      <c r="AD158" s="148">
        <f>Cálculos!Z402</f>
        <v>1.244754974646499</v>
      </c>
      <c r="AE158" s="144"/>
      <c r="AF158" s="148">
        <f>Cálculos!AN20</f>
        <v>1.320627904305955</v>
      </c>
      <c r="AG158" s="144"/>
      <c r="AH158" s="148">
        <f>Cálculos!N33</f>
        <v>0</v>
      </c>
      <c r="AI158" s="144"/>
      <c r="AJ158" s="148">
        <f>Cálculos!AB125</f>
        <v>0</v>
      </c>
      <c r="AK158" s="144"/>
      <c r="AL158" s="148">
        <f>Cálculos!AP109</f>
        <v>0</v>
      </c>
      <c r="AM158" s="127"/>
      <c r="BA158" s="139"/>
      <c r="BB158" s="78">
        <v>153</v>
      </c>
      <c r="BC158" s="156">
        <f>ABS(Cálculos!L159-Cálculos!L158)</f>
        <v>1.2195725801381796</v>
      </c>
      <c r="BD158" s="156">
        <f>ABS(Cálculos!Z159-Cálculos!Z158)</f>
        <v>0.33785505212657052</v>
      </c>
      <c r="BE158" s="156">
        <f>ABS(Cálculos!AN159-Cálculos!AN158)</f>
        <v>0.46853711097970119</v>
      </c>
      <c r="BF158" s="127"/>
    </row>
    <row r="159" spans="25:58" x14ac:dyDescent="0.35">
      <c r="Y159" s="139"/>
      <c r="Z159" s="78">
        <f>(Cálculos!C160-0.44)/(MAX(Cálculos!C:C)+0.12)*100</f>
        <v>21.032159097134716</v>
      </c>
      <c r="AA159" s="144"/>
      <c r="AB159" s="148">
        <f>Cálculos!L28</f>
        <v>1.3902404864773574</v>
      </c>
      <c r="AC159" s="144"/>
      <c r="AD159" s="148">
        <f>Cálculos!Z370</f>
        <v>1.2327934519903341</v>
      </c>
      <c r="AE159" s="144"/>
      <c r="AF159" s="148">
        <f>Cálculos!AN14</f>
        <v>1.319795710887151</v>
      </c>
      <c r="AG159" s="144"/>
      <c r="AH159" s="148">
        <f>Cálculos!N34</f>
        <v>0</v>
      </c>
      <c r="AI159" s="144"/>
      <c r="AJ159" s="148">
        <f>Cálculos!AB126</f>
        <v>0</v>
      </c>
      <c r="AK159" s="144"/>
      <c r="AL159" s="148">
        <f>Cálculos!AP110</f>
        <v>0</v>
      </c>
      <c r="AM159" s="127"/>
      <c r="BA159" s="139"/>
      <c r="BB159" s="78">
        <v>154</v>
      </c>
      <c r="BC159" s="156">
        <f>ABS(Cálculos!L160-Cálculos!L159)</f>
        <v>0.91343546282991717</v>
      </c>
      <c r="BD159" s="156">
        <f>ABS(Cálculos!Z160-Cálculos!Z159)</f>
        <v>2.4853542408522999E-2</v>
      </c>
      <c r="BE159" s="156">
        <f>ABS(Cálculos!AN160-Cálculos!AN159)</f>
        <v>0.15182306782035893</v>
      </c>
      <c r="BF159" s="127"/>
    </row>
    <row r="160" spans="25:58" x14ac:dyDescent="0.35">
      <c r="Y160" s="139"/>
      <c r="Z160" s="78">
        <f>(Cálculos!C161-0.44)/(MAX(Cálculos!C:C)+0.12)*100</f>
        <v>21.169122883909495</v>
      </c>
      <c r="AA160" s="144"/>
      <c r="AB160" s="148">
        <f>Cálculos!L98</f>
        <v>1.3899801163696466</v>
      </c>
      <c r="AC160" s="144"/>
      <c r="AD160" s="148">
        <f>Cálculos!Z733</f>
        <v>1.2303569988233964</v>
      </c>
      <c r="AE160" s="144"/>
      <c r="AF160" s="148">
        <f>Cálculos!AN724</f>
        <v>1.3182640665009024</v>
      </c>
      <c r="AG160" s="144"/>
      <c r="AH160" s="148">
        <f>Cálculos!N35</f>
        <v>0</v>
      </c>
      <c r="AI160" s="144"/>
      <c r="AJ160" s="148">
        <f>Cálculos!AB127</f>
        <v>0</v>
      </c>
      <c r="AK160" s="144"/>
      <c r="AL160" s="148">
        <f>Cálculos!AP111</f>
        <v>0</v>
      </c>
      <c r="AM160" s="127"/>
      <c r="BA160" s="139"/>
      <c r="BB160" s="78">
        <v>155</v>
      </c>
      <c r="BC160" s="156">
        <f>ABS(Cálculos!L161-Cálculos!L160)</f>
        <v>6.0326290507269009E-2</v>
      </c>
      <c r="BD160" s="156">
        <f>ABS(Cálculos!Z161-Cálculos!Z160)</f>
        <v>7.3175252268887991E-2</v>
      </c>
      <c r="BE160" s="156">
        <f>ABS(Cálculos!AN161-Cálculos!AN160)</f>
        <v>6.8836409944312615E-2</v>
      </c>
      <c r="BF160" s="127"/>
    </row>
    <row r="161" spans="25:58" x14ac:dyDescent="0.35">
      <c r="Y161" s="139"/>
      <c r="Z161" s="78">
        <f>(Cálculos!C162-0.44)/(MAX(Cálculos!C:C)+0.12)*100</f>
        <v>21.30608667068427</v>
      </c>
      <c r="AA161" s="144"/>
      <c r="AB161" s="148">
        <f>Cálculos!L379</f>
        <v>1.3898586365135923</v>
      </c>
      <c r="AC161" s="144"/>
      <c r="AD161" s="148">
        <f>Cálculos!Z369</f>
        <v>1.2304580316393752</v>
      </c>
      <c r="AE161" s="144"/>
      <c r="AF161" s="148">
        <f>Cálculos!AN359</f>
        <v>1.3152541925843046</v>
      </c>
      <c r="AG161" s="144"/>
      <c r="AH161" s="148">
        <f>Cálculos!N38</f>
        <v>0</v>
      </c>
      <c r="AI161" s="144"/>
      <c r="AJ161" s="148">
        <f>Cálculos!AB128</f>
        <v>0</v>
      </c>
      <c r="AK161" s="144"/>
      <c r="AL161" s="148">
        <f>Cálculos!AP112</f>
        <v>0</v>
      </c>
      <c r="AM161" s="127"/>
      <c r="BA161" s="139"/>
      <c r="BB161" s="78">
        <v>156</v>
      </c>
      <c r="BC161" s="156">
        <f>ABS(Cálculos!L162-Cálculos!L161)</f>
        <v>5.5418105527442196E-2</v>
      </c>
      <c r="BD161" s="156">
        <f>ABS(Cálculos!Z162-Cálculos!Z161)</f>
        <v>6.7069687432170455E-2</v>
      </c>
      <c r="BE161" s="156">
        <f>ABS(Cálculos!AN162-Cálculos!AN161)</f>
        <v>6.3176999739967377E-2</v>
      </c>
      <c r="BF161" s="127"/>
    </row>
    <row r="162" spans="25:58" x14ac:dyDescent="0.35">
      <c r="Y162" s="139"/>
      <c r="Z162" s="78">
        <f>(Cálculos!C163-0.44)/(MAX(Cálculos!C:C)+0.12)*100</f>
        <v>21.443050457459048</v>
      </c>
      <c r="AA162" s="144"/>
      <c r="AB162" s="148">
        <f>Cálculos!L385</f>
        <v>1.3866497593478382</v>
      </c>
      <c r="AC162" s="144"/>
      <c r="AD162" s="148">
        <f>Cálculos!Z368</f>
        <v>1.2279885867727613</v>
      </c>
      <c r="AE162" s="144"/>
      <c r="AF162" s="148">
        <f>Cálculos!AN399</f>
        <v>1.3148408669253959</v>
      </c>
      <c r="AG162" s="144"/>
      <c r="AH162" s="148">
        <f>Cálculos!N39</f>
        <v>0</v>
      </c>
      <c r="AI162" s="144"/>
      <c r="AJ162" s="148">
        <f>Cálculos!AB129</f>
        <v>0</v>
      </c>
      <c r="AK162" s="144"/>
      <c r="AL162" s="148">
        <f>Cálculos!AP113</f>
        <v>0</v>
      </c>
      <c r="AM162" s="127"/>
      <c r="BA162" s="139"/>
      <c r="BB162" s="78">
        <v>157</v>
      </c>
      <c r="BC162" s="156">
        <f>ABS(Cálculos!L163-Cálculos!L162)</f>
        <v>5.4799089192533734E-2</v>
      </c>
      <c r="BD162" s="156">
        <f>ABS(Cálculos!Z163-Cálculos!Z162)</f>
        <v>6.6369491203401521E-2</v>
      </c>
      <c r="BE162" s="156">
        <f>ABS(Cálculos!AN163-Cálculos!AN162)</f>
        <v>6.2495548874999529E-2</v>
      </c>
      <c r="BF162" s="127"/>
    </row>
    <row r="163" spans="25:58" x14ac:dyDescent="0.35">
      <c r="Y163" s="139"/>
      <c r="Z163" s="78">
        <f>(Cálculos!C164-0.44)/(MAX(Cálculos!C:C)+0.12)*100</f>
        <v>21.580014244233826</v>
      </c>
      <c r="AA163" s="144"/>
      <c r="AB163" s="148">
        <f>Cálculos!L33</f>
        <v>1.3754698069162778</v>
      </c>
      <c r="AC163" s="144"/>
      <c r="AD163" s="148">
        <f>Cálculos!Z72</f>
        <v>1.2387205312714908</v>
      </c>
      <c r="AE163" s="144"/>
      <c r="AF163" s="148">
        <f>Cálculos!AN23</f>
        <v>1.3123724990408512</v>
      </c>
      <c r="AG163" s="144"/>
      <c r="AH163" s="148">
        <f>Cálculos!N40</f>
        <v>0</v>
      </c>
      <c r="AI163" s="144"/>
      <c r="AJ163" s="148">
        <f>Cálculos!AB130</f>
        <v>0</v>
      </c>
      <c r="AK163" s="144"/>
      <c r="AL163" s="148">
        <f>Cálculos!AP114</f>
        <v>0</v>
      </c>
      <c r="AM163" s="127"/>
      <c r="BA163" s="139"/>
      <c r="BB163" s="78">
        <v>158</v>
      </c>
      <c r="BC163" s="156">
        <f>ABS(Cálculos!L164-Cálculos!L163)</f>
        <v>5.1924354126815397E-2</v>
      </c>
      <c r="BD163" s="156">
        <f>ABS(Cálculos!Z164-Cálculos!Z163)</f>
        <v>6.2817601525441136E-2</v>
      </c>
      <c r="BE163" s="156">
        <f>ABS(Cálculos!AN164-Cálculos!AN163)</f>
        <v>5.9190251202309807E-2</v>
      </c>
      <c r="BF163" s="127"/>
    </row>
    <row r="164" spans="25:58" x14ac:dyDescent="0.35">
      <c r="Y164" s="139"/>
      <c r="Z164" s="78">
        <f>(Cálculos!C165-0.44)/(MAX(Cálculos!C:C)+0.12)*100</f>
        <v>21.716978031008601</v>
      </c>
      <c r="AA164" s="144"/>
      <c r="AB164" s="148">
        <f>Cálculos!L415</f>
        <v>1.3650179314250164</v>
      </c>
      <c r="AC164" s="144"/>
      <c r="AD164" s="148">
        <f>Cálculos!Z731</f>
        <v>1.219379048442317</v>
      </c>
      <c r="AE164" s="144"/>
      <c r="AF164" s="148">
        <f>Cálculos!AN386</f>
        <v>1.3055917551776801</v>
      </c>
      <c r="AG164" s="144"/>
      <c r="AH164" s="148">
        <f>Cálculos!N42</f>
        <v>0</v>
      </c>
      <c r="AI164" s="144"/>
      <c r="AJ164" s="148">
        <f>Cálculos!AB131</f>
        <v>0</v>
      </c>
      <c r="AK164" s="144"/>
      <c r="AL164" s="148">
        <f>Cálculos!AP115</f>
        <v>0</v>
      </c>
      <c r="AM164" s="127"/>
      <c r="BA164" s="139"/>
      <c r="BB164" s="78">
        <v>159</v>
      </c>
      <c r="BC164" s="156">
        <f>ABS(Cálculos!L165-Cálculos!L164)</f>
        <v>5.0655525864250817E-2</v>
      </c>
      <c r="BD164" s="156">
        <f>ABS(Cálculos!Z165-Cálculos!Z164)</f>
        <v>6.1291425230821428E-2</v>
      </c>
      <c r="BE164" s="156">
        <f>ABS(Cálculos!AN165-Cálculos!AN164)</f>
        <v>5.7750738084151543E-2</v>
      </c>
      <c r="BF164" s="127"/>
    </row>
    <row r="165" spans="25:58" x14ac:dyDescent="0.35">
      <c r="Y165" s="139"/>
      <c r="Z165" s="78">
        <f>(Cálculos!C166-0.44)/(MAX(Cálculos!C:C)+0.12)*100</f>
        <v>21.85394181778338</v>
      </c>
      <c r="AA165" s="144"/>
      <c r="AB165" s="148">
        <f>Cálculos!L402</f>
        <v>1.3639975413514536</v>
      </c>
      <c r="AC165" s="144"/>
      <c r="AD165" s="148">
        <f>Cálculos!Z366</f>
        <v>1.2169632643388966</v>
      </c>
      <c r="AE165" s="144"/>
      <c r="AF165" s="148">
        <f>Cálculos!AN99</f>
        <v>1.2997832888041421</v>
      </c>
      <c r="AG165" s="144"/>
      <c r="AH165" s="148">
        <f>Cálculos!N43</f>
        <v>0</v>
      </c>
      <c r="AI165" s="144"/>
      <c r="AJ165" s="148">
        <f>Cálculos!AB132</f>
        <v>0</v>
      </c>
      <c r="AK165" s="144"/>
      <c r="AL165" s="148">
        <f>Cálculos!AP116</f>
        <v>0</v>
      </c>
      <c r="AM165" s="127"/>
      <c r="BA165" s="139"/>
      <c r="BB165" s="78">
        <v>160</v>
      </c>
      <c r="BC165" s="156">
        <f>ABS(Cálculos!L166-Cálculos!L165)</f>
        <v>1.1053537416405357E-2</v>
      </c>
      <c r="BD165" s="156">
        <f>ABS(Cálculos!Z166-Cálculos!Z165)</f>
        <v>1.3527708411582573E-3</v>
      </c>
      <c r="BE165" s="156">
        <f>ABS(Cálculos!AN166-Cálculos!AN165)</f>
        <v>4.5494255681260976E-3</v>
      </c>
      <c r="BF165" s="127"/>
    </row>
    <row r="166" spans="25:58" x14ac:dyDescent="0.35">
      <c r="Y166" s="139"/>
      <c r="Z166" s="78">
        <f>(Cálculos!C167-0.44)/(MAX(Cálculos!C:C)+0.12)*100</f>
        <v>21.990905604558154</v>
      </c>
      <c r="AA166" s="144"/>
      <c r="AB166" s="148">
        <f>Cálculos!L389</f>
        <v>1.3557585110622699</v>
      </c>
      <c r="AC166" s="144"/>
      <c r="AD166" s="148">
        <f>Cálculos!Z50</f>
        <v>1.2328772747336583</v>
      </c>
      <c r="AE166" s="144"/>
      <c r="AF166" s="148">
        <f>Cálculos!AN373</f>
        <v>1.2953020236138335</v>
      </c>
      <c r="AG166" s="144"/>
      <c r="AH166" s="148">
        <f>Cálculos!N45</f>
        <v>0</v>
      </c>
      <c r="AI166" s="144"/>
      <c r="AJ166" s="148">
        <f>Cálculos!AB133</f>
        <v>0</v>
      </c>
      <c r="AK166" s="144"/>
      <c r="AL166" s="148">
        <f>Cálculos!AP117</f>
        <v>0</v>
      </c>
      <c r="AM166" s="127"/>
      <c r="BA166" s="139"/>
      <c r="BB166" s="78">
        <v>161</v>
      </c>
      <c r="BC166" s="156">
        <f>ABS(Cálculos!L167-Cálculos!L166)</f>
        <v>2.2311493340601007E-3</v>
      </c>
      <c r="BD166" s="156">
        <f>ABS(Cálculos!Z167-Cálculos!Z166)</f>
        <v>1.1387081857987202E-2</v>
      </c>
      <c r="BE166" s="156">
        <f>ABS(Cálculos!AN167-Cálculos!AN166)</f>
        <v>8.3860408741514014E-3</v>
      </c>
      <c r="BF166" s="127"/>
    </row>
    <row r="167" spans="25:58" x14ac:dyDescent="0.35">
      <c r="Y167" s="139"/>
      <c r="Z167" s="78">
        <f>(Cálculos!C168-0.44)/(MAX(Cálculos!C:C)+0.12)*100</f>
        <v>22.127869391332933</v>
      </c>
      <c r="AA167" s="144"/>
      <c r="AB167" s="148">
        <f>Cálculos!L464</f>
        <v>1.3551999417994627</v>
      </c>
      <c r="AC167" s="144"/>
      <c r="AD167" s="148">
        <f>Cálculos!Z464</f>
        <v>1.2365119029037805</v>
      </c>
      <c r="AE167" s="144"/>
      <c r="AF167" s="148">
        <f>Cálculos!AN380</f>
        <v>1.2927535886312864</v>
      </c>
      <c r="AG167" s="144"/>
      <c r="AH167" s="148">
        <f>Cálculos!N46</f>
        <v>0</v>
      </c>
      <c r="AI167" s="144"/>
      <c r="AJ167" s="148">
        <f>Cálculos!AB134</f>
        <v>0</v>
      </c>
      <c r="AK167" s="144"/>
      <c r="AL167" s="148">
        <f>Cálculos!AP118</f>
        <v>0</v>
      </c>
      <c r="AM167" s="127"/>
      <c r="BA167" s="139"/>
      <c r="BB167" s="78">
        <v>162</v>
      </c>
      <c r="BC167" s="156">
        <f>ABS(Cálculos!L168-Cálculos!L167)</f>
        <v>3.7762710299598212E-2</v>
      </c>
      <c r="BD167" s="156">
        <f>ABS(Cálculos!Z168-Cálculos!Z167)</f>
        <v>2.4055531899738858E-2</v>
      </c>
      <c r="BE167" s="156">
        <f>ABS(Cálculos!AN168-Cálculos!AN167)</f>
        <v>4.3963771591671752E-2</v>
      </c>
      <c r="BF167" s="127"/>
    </row>
    <row r="168" spans="25:58" x14ac:dyDescent="0.35">
      <c r="Y168" s="139"/>
      <c r="Z168" s="78">
        <f>(Cálculos!C169-0.44)/(MAX(Cálculos!C:C)+0.12)*100</f>
        <v>22.264833178107711</v>
      </c>
      <c r="AA168" s="144"/>
      <c r="AB168" s="148">
        <f>Cálculos!L72</f>
        <v>1.3523052390681209</v>
      </c>
      <c r="AC168" s="144"/>
      <c r="AD168" s="148">
        <f>Cálculos!Z24</f>
        <v>1.2207357493863562</v>
      </c>
      <c r="AE168" s="144"/>
      <c r="AF168" s="148">
        <f>Cálculos!AN50</f>
        <v>1.2899655447535796</v>
      </c>
      <c r="AG168" s="144"/>
      <c r="AH168" s="148">
        <f>Cálculos!N48</f>
        <v>0</v>
      </c>
      <c r="AI168" s="144"/>
      <c r="AJ168" s="148">
        <f>Cálculos!AB135</f>
        <v>0</v>
      </c>
      <c r="AK168" s="144"/>
      <c r="AL168" s="148">
        <f>Cálculos!AP119</f>
        <v>0</v>
      </c>
      <c r="AM168" s="127"/>
      <c r="BA168" s="139"/>
      <c r="BB168" s="78">
        <v>163</v>
      </c>
      <c r="BC168" s="156">
        <f>ABS(Cálculos!L169-Cálculos!L168)</f>
        <v>4.8407318625983797E-2</v>
      </c>
      <c r="BD168" s="156">
        <f>ABS(Cálculos!Z169-Cálculos!Z168)</f>
        <v>1.0601480192070745E-2</v>
      </c>
      <c r="BE168" s="156">
        <f>ABS(Cálculos!AN169-Cálculos!AN168)</f>
        <v>1.8842397058662974E-2</v>
      </c>
      <c r="BF168" s="127"/>
    </row>
    <row r="169" spans="25:58" x14ac:dyDescent="0.35">
      <c r="Y169" s="139"/>
      <c r="Z169" s="78">
        <f>(Cálculos!C170-0.44)/(MAX(Cálculos!C:C)+0.12)*100</f>
        <v>22.401796964882486</v>
      </c>
      <c r="AA169" s="144"/>
      <c r="AB169" s="148">
        <f>Cálculos!L733</f>
        <v>1.3501935910244975</v>
      </c>
      <c r="AC169" s="144"/>
      <c r="AD169" s="148">
        <f>Cálculos!Z736</f>
        <v>1.195882853738059</v>
      </c>
      <c r="AE169" s="144"/>
      <c r="AF169" s="148">
        <f>Cálculos!AN24</f>
        <v>1.2655382773678339</v>
      </c>
      <c r="AG169" s="144"/>
      <c r="AH169" s="148">
        <f>Cálculos!N49</f>
        <v>0</v>
      </c>
      <c r="AI169" s="144"/>
      <c r="AJ169" s="148">
        <f>Cálculos!AB136</f>
        <v>0</v>
      </c>
      <c r="AK169" s="144"/>
      <c r="AL169" s="148">
        <f>Cálculos!AP120</f>
        <v>0</v>
      </c>
      <c r="AM169" s="127"/>
      <c r="BA169" s="139"/>
      <c r="BB169" s="78">
        <v>164</v>
      </c>
      <c r="BC169" s="156">
        <f>ABS(Cálculos!L170-Cálculos!L169)</f>
        <v>1.6506597498276432E-2</v>
      </c>
      <c r="BD169" s="156">
        <f>ABS(Cálculos!Z170-Cálculos!Z169)</f>
        <v>6.2801543558292927E-3</v>
      </c>
      <c r="BE169" s="156">
        <f>ABS(Cálculos!AN170-Cálculos!AN169)</f>
        <v>7.6900091479729094E-3</v>
      </c>
      <c r="BF169" s="127"/>
    </row>
    <row r="170" spans="25:58" x14ac:dyDescent="0.35">
      <c r="Y170" s="139"/>
      <c r="Z170" s="78">
        <f>(Cálculos!C171-0.44)/(MAX(Cálculos!C:C)+0.12)*100</f>
        <v>22.538760751657261</v>
      </c>
      <c r="AA170" s="144"/>
      <c r="AB170" s="148">
        <f>Cálculos!L36</f>
        <v>1.3494794323323895</v>
      </c>
      <c r="AC170" s="144"/>
      <c r="AD170" s="148">
        <f>Cálculos!Z371</f>
        <v>1.1935837637161137</v>
      </c>
      <c r="AE170" s="144"/>
      <c r="AF170" s="148">
        <f>Cálculos!AN400</f>
        <v>1.2629365210845152</v>
      </c>
      <c r="AG170" s="144"/>
      <c r="AH170" s="148">
        <f>Cálculos!N50</f>
        <v>0</v>
      </c>
      <c r="AI170" s="144"/>
      <c r="AJ170" s="148">
        <f>Cálculos!AB137</f>
        <v>0</v>
      </c>
      <c r="AK170" s="144"/>
      <c r="AL170" s="148">
        <f>Cálculos!AP121</f>
        <v>0</v>
      </c>
      <c r="AM170" s="127"/>
      <c r="BA170" s="139"/>
      <c r="BB170" s="78">
        <v>165</v>
      </c>
      <c r="BC170" s="156">
        <f>ABS(Cálculos!L171-Cálculos!L170)</f>
        <v>6.8430963055479133E-3</v>
      </c>
      <c r="BD170" s="156">
        <f>ABS(Cálculos!Z171-Cálculos!Z170)</f>
        <v>5.5185430817417114E-3</v>
      </c>
      <c r="BE170" s="156">
        <f>ABS(Cálculos!AN171-Cálculos!AN170)</f>
        <v>5.7944588584275536E-3</v>
      </c>
      <c r="BF170" s="127"/>
    </row>
    <row r="171" spans="25:58" x14ac:dyDescent="0.35">
      <c r="Y171" s="139"/>
      <c r="Z171" s="78">
        <f>(Cálculos!C172-0.44)/(MAX(Cálculos!C:C)+0.12)*100</f>
        <v>22.675724538432039</v>
      </c>
      <c r="AA171" s="144"/>
      <c r="AB171" s="148">
        <f>Cálculos!L368</f>
        <v>1.3478600558820415</v>
      </c>
      <c r="AC171" s="144"/>
      <c r="AD171" s="148">
        <f>Cálculos!Z8</f>
        <v>1.1874571401799119</v>
      </c>
      <c r="AE171" s="144"/>
      <c r="AF171" s="148">
        <f>Cálculos!AN36</f>
        <v>1.2547890549516274</v>
      </c>
      <c r="AG171" s="144"/>
      <c r="AH171" s="148">
        <f>Cálculos!N51</f>
        <v>0</v>
      </c>
      <c r="AI171" s="144"/>
      <c r="AJ171" s="148">
        <f>Cálculos!AB138</f>
        <v>0</v>
      </c>
      <c r="AK171" s="144"/>
      <c r="AL171" s="148">
        <f>Cálculos!AP123</f>
        <v>0</v>
      </c>
      <c r="AM171" s="127"/>
      <c r="BA171" s="139"/>
      <c r="BB171" s="78">
        <v>166</v>
      </c>
      <c r="BC171" s="156">
        <f>ABS(Cálculos!L172-Cálculos!L171)</f>
        <v>5.1991321900810572E-3</v>
      </c>
      <c r="BD171" s="156">
        <f>ABS(Cálculos!Z172-Cálculos!Z171)</f>
        <v>5.3480566997055057E-3</v>
      </c>
      <c r="BE171" s="156">
        <f>ABS(Cálculos!AN172-Cálculos!AN171)</f>
        <v>5.4353972620019286E-3</v>
      </c>
      <c r="BF171" s="127"/>
    </row>
    <row r="172" spans="25:58" x14ac:dyDescent="0.35">
      <c r="Y172" s="139"/>
      <c r="Z172" s="78">
        <f>(Cálculos!C173-0.44)/(MAX(Cálculos!C:C)+0.12)*100</f>
        <v>22.812688325206814</v>
      </c>
      <c r="AA172" s="144"/>
      <c r="AB172" s="148">
        <f>Cálculos!L70</f>
        <v>1.3461785454504203</v>
      </c>
      <c r="AC172" s="144"/>
      <c r="AD172" s="148">
        <f>Cálculos!Z21</f>
        <v>1.1921606463648149</v>
      </c>
      <c r="AE172" s="144"/>
      <c r="AF172" s="148">
        <f>Cálculos!AN403</f>
        <v>1.2542654099692401</v>
      </c>
      <c r="AG172" s="144"/>
      <c r="AH172" s="148">
        <f>Cálculos!N52</f>
        <v>0</v>
      </c>
      <c r="AI172" s="144"/>
      <c r="AJ172" s="148">
        <f>Cálculos!AB139</f>
        <v>0</v>
      </c>
      <c r="AK172" s="144"/>
      <c r="AL172" s="148">
        <f>Cálculos!AP124</f>
        <v>0</v>
      </c>
      <c r="AM172" s="127"/>
      <c r="BA172" s="139"/>
      <c r="BB172" s="78">
        <v>167</v>
      </c>
      <c r="BC172" s="156">
        <f>ABS(Cálculos!L173-Cálculos!L172)</f>
        <v>4.8862990641370674E-3</v>
      </c>
      <c r="BD172" s="156">
        <f>ABS(Cálculos!Z173-Cálculos!Z172)</f>
        <v>5.2760940129411571E-3</v>
      </c>
      <c r="BE172" s="156">
        <f>ABS(Cálculos!AN173-Cálculos!AN172)</f>
        <v>5.3317336341738297E-3</v>
      </c>
      <c r="BF172" s="127"/>
    </row>
    <row r="173" spans="25:58" x14ac:dyDescent="0.35">
      <c r="Y173" s="139"/>
      <c r="Z173" s="78">
        <f>(Cálculos!C174-0.44)/(MAX(Cálculos!C:C)+0.12)*100</f>
        <v>22.949652111981592</v>
      </c>
      <c r="AA173" s="144"/>
      <c r="AB173" s="148">
        <f>Cálculos!L399</f>
        <v>1.3322956719432568</v>
      </c>
      <c r="AC173" s="144"/>
      <c r="AD173" s="148">
        <f>Cálculos!Z400</f>
        <v>1.1970926500170247</v>
      </c>
      <c r="AE173" s="144"/>
      <c r="AF173" s="148">
        <f>Cálculos!AN735</f>
        <v>1.2525014648639545</v>
      </c>
      <c r="AG173" s="144"/>
      <c r="AH173" s="148">
        <f>Cálculos!N54</f>
        <v>0</v>
      </c>
      <c r="AI173" s="144"/>
      <c r="AJ173" s="148">
        <f>Cálculos!AB140</f>
        <v>0</v>
      </c>
      <c r="AK173" s="144"/>
      <c r="AL173" s="148">
        <f>Cálculos!AP125</f>
        <v>0</v>
      </c>
      <c r="AM173" s="127"/>
      <c r="BA173" s="139"/>
      <c r="BB173" s="78">
        <v>168</v>
      </c>
      <c r="BC173" s="156">
        <f>ABS(Cálculos!L174-Cálculos!L173)</f>
        <v>4.7947434491626972E-3</v>
      </c>
      <c r="BD173" s="156">
        <f>ABS(Cálculos!Z174-Cálculos!Z173)</f>
        <v>5.2209103050063765E-3</v>
      </c>
      <c r="BE173" s="156">
        <f>ABS(Cálculos!AN174-Cálculos!AN173)</f>
        <v>5.2708841607229662E-3</v>
      </c>
      <c r="BF173" s="127"/>
    </row>
    <row r="174" spans="25:58" x14ac:dyDescent="0.35">
      <c r="Y174" s="139"/>
      <c r="Z174" s="78">
        <f>(Cálculos!C175-0.44)/(MAX(Cálculos!C:C)+0.12)*100</f>
        <v>23.086615898756367</v>
      </c>
      <c r="AA174" s="144"/>
      <c r="AB174" s="148">
        <f>Cálculos!L10</f>
        <v>1.3242532471997299</v>
      </c>
      <c r="AC174" s="144"/>
      <c r="AD174" s="148">
        <f>Cálculos!Z36</f>
        <v>1.1939301418753909</v>
      </c>
      <c r="AE174" s="144"/>
      <c r="AF174" s="148">
        <f>Cálculos!AN465</f>
        <v>1.2501037103535491</v>
      </c>
      <c r="AG174" s="144"/>
      <c r="AH174" s="148">
        <f>Cálculos!N56</f>
        <v>0</v>
      </c>
      <c r="AI174" s="144"/>
      <c r="AJ174" s="148">
        <f>Cálculos!AB141</f>
        <v>0</v>
      </c>
      <c r="AK174" s="144"/>
      <c r="AL174" s="148">
        <f>Cálculos!AP126</f>
        <v>0</v>
      </c>
      <c r="AM174" s="127"/>
      <c r="BA174" s="139"/>
      <c r="BB174" s="78">
        <v>169</v>
      </c>
      <c r="BC174" s="156">
        <f>ABS(Cálculos!L175-Cálculos!L174)</f>
        <v>4.74029644597046E-3</v>
      </c>
      <c r="BD174" s="156">
        <f>ABS(Cálculos!Z175-Cálculos!Z174)</f>
        <v>5.1689369177149169E-3</v>
      </c>
      <c r="BE174" s="156">
        <f>ABS(Cálculos!AN175-Cálculos!AN174)</f>
        <v>5.2175691841445104E-3</v>
      </c>
      <c r="BF174" s="127"/>
    </row>
    <row r="175" spans="25:58" x14ac:dyDescent="0.35">
      <c r="Y175" s="139"/>
      <c r="Z175" s="78">
        <f>(Cálculos!C176-0.44)/(MAX(Cálculos!C:C)+0.12)*100</f>
        <v>23.223579685531146</v>
      </c>
      <c r="AA175" s="144"/>
      <c r="AB175" s="148">
        <f>Cálculos!L99</f>
        <v>1.321716536893943</v>
      </c>
      <c r="AC175" s="144"/>
      <c r="AD175" s="148">
        <f>Cálculos!Z658</f>
        <v>1.2537973683388637</v>
      </c>
      <c r="AE175" s="144"/>
      <c r="AF175" s="148">
        <f>Cálculos!AN370</f>
        <v>1.249802211882115</v>
      </c>
      <c r="AG175" s="144"/>
      <c r="AH175" s="148">
        <f>Cálculos!N62</f>
        <v>0</v>
      </c>
      <c r="AI175" s="144"/>
      <c r="AJ175" s="148">
        <f>Cálculos!AB142</f>
        <v>0</v>
      </c>
      <c r="AK175" s="144"/>
      <c r="AL175" s="148">
        <f>Cálculos!AP127</f>
        <v>0</v>
      </c>
      <c r="AM175" s="127"/>
      <c r="BA175" s="139"/>
      <c r="BB175" s="78">
        <v>170</v>
      </c>
      <c r="BC175" s="156">
        <f>ABS(Cálculos!L176-Cálculos!L175)</f>
        <v>4.6923938945177546E-3</v>
      </c>
      <c r="BD175" s="156">
        <f>ABS(Cálculos!Z176-Cálculos!Z175)</f>
        <v>5.1179181194858092E-3</v>
      </c>
      <c r="BE175" s="156">
        <f>ABS(Cálculos!AN176-Cálculos!AN175)</f>
        <v>5.1659302899721427E-3</v>
      </c>
      <c r="BF175" s="127"/>
    </row>
    <row r="176" spans="25:58" x14ac:dyDescent="0.35">
      <c r="Y176" s="139"/>
      <c r="Z176" s="78">
        <f>(Cálculos!C177-0.44)/(MAX(Cálculos!C:C)+0.12)*100</f>
        <v>23.360543472305924</v>
      </c>
      <c r="AA176" s="144"/>
      <c r="AB176" s="148">
        <f>Cálculos!L20</f>
        <v>1.3134409259402902</v>
      </c>
      <c r="AC176" s="144"/>
      <c r="AD176" s="148">
        <f>Cálculos!Z99</f>
        <v>1.202528056579073</v>
      </c>
      <c r="AE176" s="144"/>
      <c r="AF176" s="148">
        <f>Cálculos!AN734</f>
        <v>1.24829853090433</v>
      </c>
      <c r="AG176" s="144"/>
      <c r="AH176" s="148">
        <f>Cálculos!N63</f>
        <v>0</v>
      </c>
      <c r="AI176" s="144"/>
      <c r="AJ176" s="148">
        <f>Cálculos!AB143</f>
        <v>0</v>
      </c>
      <c r="AK176" s="144"/>
      <c r="AL176" s="148">
        <f>Cálculos!AP128</f>
        <v>0</v>
      </c>
      <c r="AM176" s="127"/>
      <c r="BA176" s="139"/>
      <c r="BB176" s="78">
        <v>171</v>
      </c>
      <c r="BC176" s="156">
        <f>ABS(Cálculos!L177-Cálculos!L176)</f>
        <v>4.6459602792065513E-3</v>
      </c>
      <c r="BD176" s="156">
        <f>ABS(Cálculos!Z177-Cálculos!Z176)</f>
        <v>5.0674754456151438E-3</v>
      </c>
      <c r="BE176" s="156">
        <f>ABS(Cálculos!AN177-Cálculos!AN176)</f>
        <v>5.1149911585561814E-3</v>
      </c>
      <c r="BF176" s="127"/>
    </row>
    <row r="177" spans="25:58" x14ac:dyDescent="0.35">
      <c r="Y177" s="139"/>
      <c r="Z177" s="78">
        <f>(Cálculos!C178-0.44)/(MAX(Cálculos!C:C)+0.12)*100</f>
        <v>23.497507259080699</v>
      </c>
      <c r="AA177" s="144"/>
      <c r="AB177" s="148">
        <f>Cálculos!L14</f>
        <v>1.3121685847552702</v>
      </c>
      <c r="AC177" s="144"/>
      <c r="AD177" s="148">
        <f>Cálculos!Z732</f>
        <v>1.1841385745004795</v>
      </c>
      <c r="AE177" s="144"/>
      <c r="AF177" s="148">
        <f>Cálculos!AN37</f>
        <v>1.2479894910562725</v>
      </c>
      <c r="AG177" s="144"/>
      <c r="AH177" s="148">
        <f>Cálculos!N64</f>
        <v>0</v>
      </c>
      <c r="AI177" s="144"/>
      <c r="AJ177" s="148">
        <f>Cálculos!AB144</f>
        <v>0</v>
      </c>
      <c r="AK177" s="144"/>
      <c r="AL177" s="148">
        <f>Cálculos!AP129</f>
        <v>0</v>
      </c>
      <c r="AM177" s="127"/>
      <c r="BA177" s="139"/>
      <c r="BB177" s="78">
        <v>172</v>
      </c>
      <c r="BC177" s="156">
        <f>ABS(Cálculos!L178-Cálculos!L177)</f>
        <v>4.6001496140783971E-3</v>
      </c>
      <c r="BD177" s="156">
        <f>ABS(Cálculos!Z178-Cálculos!Z177)</f>
        <v>5.0175419791317344E-3</v>
      </c>
      <c r="BE177" s="156">
        <f>ABS(Cálculos!AN178-Cálculos!AN177)</f>
        <v>5.0645856284803337E-3</v>
      </c>
      <c r="BF177" s="127"/>
    </row>
    <row r="178" spans="25:58" x14ac:dyDescent="0.35">
      <c r="Y178" s="139"/>
      <c r="Z178" s="78">
        <f>(Cálculos!C179-0.44)/(MAX(Cálculos!C:C)+0.12)*100</f>
        <v>23.634471045855477</v>
      </c>
      <c r="AA178" s="144"/>
      <c r="AB178" s="148">
        <f>Cálculos!L50</f>
        <v>1.3106239796796644</v>
      </c>
      <c r="AC178" s="144"/>
      <c r="AD178" s="148">
        <f>Cálculos!Z34</f>
        <v>1.1895293113261181</v>
      </c>
      <c r="AE178" s="144"/>
      <c r="AF178" s="148">
        <f>Cálculos!AN369</f>
        <v>1.2455724168716165</v>
      </c>
      <c r="AG178" s="144"/>
      <c r="AH178" s="148">
        <f>Cálculos!N65</f>
        <v>0</v>
      </c>
      <c r="AI178" s="144"/>
      <c r="AJ178" s="148">
        <f>Cálculos!AB145</f>
        <v>0</v>
      </c>
      <c r="AK178" s="144"/>
      <c r="AL178" s="148">
        <f>Cálculos!AP130</f>
        <v>0</v>
      </c>
      <c r="AM178" s="127"/>
      <c r="BA178" s="139"/>
      <c r="BB178" s="78">
        <v>173</v>
      </c>
      <c r="BC178" s="156">
        <f>ABS(Cálculos!L179-Cálculos!L178)</f>
        <v>4.5548177829781156E-3</v>
      </c>
      <c r="BD178" s="156">
        <f>ABS(Cálculos!Z179-Cálculos!Z178)</f>
        <v>4.9681025407063983E-3</v>
      </c>
      <c r="BE178" s="156">
        <f>ABS(Cálculos!AN179-Cálculos!AN178)</f>
        <v>5.0146820139473913E-3</v>
      </c>
      <c r="BF178" s="127"/>
    </row>
    <row r="179" spans="25:58" x14ac:dyDescent="0.35">
      <c r="Y179" s="139"/>
      <c r="Z179" s="78">
        <f>(Cálculos!C180-0.44)/(MAX(Cálculos!C:C)+0.12)*100</f>
        <v>23.771434832630252</v>
      </c>
      <c r="AA179" s="144"/>
      <c r="AB179" s="148">
        <f>Cálculos!L403</f>
        <v>1.3060606977040448</v>
      </c>
      <c r="AC179" s="144"/>
      <c r="AD179" s="148">
        <f>Cálculos!Z367</f>
        <v>1.1817465936932252</v>
      </c>
      <c r="AE179" s="144"/>
      <c r="AF179" s="148">
        <f>Cálculos!AN733</f>
        <v>1.2439912183263697</v>
      </c>
      <c r="AG179" s="144"/>
      <c r="AH179" s="148">
        <f>Cálculos!N66</f>
        <v>0</v>
      </c>
      <c r="AI179" s="144"/>
      <c r="AJ179" s="148">
        <f>Cálculos!AB146</f>
        <v>0</v>
      </c>
      <c r="AK179" s="144"/>
      <c r="AL179" s="148">
        <f>Cálculos!AP131</f>
        <v>0</v>
      </c>
      <c r="AM179" s="127"/>
      <c r="BA179" s="139"/>
      <c r="BB179" s="78">
        <v>174</v>
      </c>
      <c r="BC179" s="156">
        <f>ABS(Cálculos!L180-Cálculos!L179)</f>
        <v>4.5099371722641668E-3</v>
      </c>
      <c r="BD179" s="156">
        <f>ABS(Cálculos!Z180-Cálculos!Z179)</f>
        <v>4.919150576320197E-3</v>
      </c>
      <c r="BE179" s="156">
        <f>ABS(Cálculos!AN180-Cálculos!AN179)</f>
        <v>4.9652709840828924E-3</v>
      </c>
      <c r="BF179" s="127"/>
    </row>
    <row r="180" spans="25:58" x14ac:dyDescent="0.35">
      <c r="Y180" s="139"/>
      <c r="Z180" s="78">
        <f>(Cálculos!C181-0.44)/(MAX(Cálculos!C:C)+0.12)*100</f>
        <v>23.90839861940503</v>
      </c>
      <c r="AA180" s="144"/>
      <c r="AB180" s="148">
        <f>Cálculos!L37</f>
        <v>1.3021309508811867</v>
      </c>
      <c r="AC180" s="144"/>
      <c r="AD180" s="148">
        <f>Cálculos!Z15</f>
        <v>1.1806371244747815</v>
      </c>
      <c r="AE180" s="144"/>
      <c r="AF180" s="148">
        <f>Cálculos!AN368</f>
        <v>1.2412379759406584</v>
      </c>
      <c r="AG180" s="144"/>
      <c r="AH180" s="148">
        <f>Cálculos!N68</f>
        <v>0</v>
      </c>
      <c r="AI180" s="144"/>
      <c r="AJ180" s="148">
        <f>Cálculos!AB147</f>
        <v>0</v>
      </c>
      <c r="AK180" s="144"/>
      <c r="AL180" s="148">
        <f>Cálculos!AP132</f>
        <v>0</v>
      </c>
      <c r="AM180" s="127"/>
      <c r="BA180" s="139"/>
      <c r="BB180" s="78">
        <v>175</v>
      </c>
      <c r="BC180" s="156">
        <f>ABS(Cálculos!L181-Cálculos!L180)</f>
        <v>4.4654995367468531E-3</v>
      </c>
      <c r="BD180" s="156">
        <f>ABS(Cálculos!Z181-Cálculos!Z180)</f>
        <v>4.8706810029661707E-3</v>
      </c>
      <c r="BE180" s="156">
        <f>ABS(Cálculos!AN181-Cálculos!AN180)</f>
        <v>4.9163469576385399E-3</v>
      </c>
      <c r="BF180" s="127"/>
    </row>
    <row r="181" spans="25:58" x14ac:dyDescent="0.35">
      <c r="Y181" s="139"/>
      <c r="Z181" s="78">
        <f>(Cálculos!C182-0.44)/(MAX(Cálculos!C:C)+0.12)*100</f>
        <v>24.045362406179809</v>
      </c>
      <c r="AA181" s="144"/>
      <c r="AB181" s="148">
        <f>Cálculos!L386</f>
        <v>1.2959473990303942</v>
      </c>
      <c r="AC181" s="144"/>
      <c r="AD181" s="148">
        <f>Cálculos!Z293</f>
        <v>1.2488201189683215</v>
      </c>
      <c r="AE181" s="144"/>
      <c r="AF181" s="148">
        <f>Cálculos!AN34</f>
        <v>1.2396461084001076</v>
      </c>
      <c r="AG181" s="144"/>
      <c r="AH181" s="148">
        <f>Cálculos!N69</f>
        <v>0</v>
      </c>
      <c r="AI181" s="144"/>
      <c r="AJ181" s="148">
        <f>Cálculos!AB148</f>
        <v>0</v>
      </c>
      <c r="AK181" s="144"/>
      <c r="AL181" s="148">
        <f>Cálculos!AP133</f>
        <v>0</v>
      </c>
      <c r="AM181" s="127"/>
      <c r="BA181" s="139"/>
      <c r="BB181" s="78">
        <v>176</v>
      </c>
      <c r="BC181" s="156">
        <f>ABS(Cálculos!L182-Cálculos!L181)</f>
        <v>4.4214998812593387E-3</v>
      </c>
      <c r="BD181" s="156">
        <f>ABS(Cálculos!Z182-Cálculos!Z181)</f>
        <v>4.8226890211003903E-3</v>
      </c>
      <c r="BE181" s="156">
        <f>ABS(Cálculos!AN182-Cálculos!AN181)</f>
        <v>4.8679050153030978E-3</v>
      </c>
      <c r="BF181" s="127"/>
    </row>
    <row r="182" spans="25:58" x14ac:dyDescent="0.35">
      <c r="Y182" s="139"/>
      <c r="Z182" s="78">
        <f>(Cálculos!C183-0.44)/(MAX(Cálculos!C:C)+0.12)*100</f>
        <v>24.182326192954584</v>
      </c>
      <c r="AA182" s="144"/>
      <c r="AB182" s="148">
        <f>Cálculos!L400</f>
        <v>1.2894953252155588</v>
      </c>
      <c r="AC182" s="144"/>
      <c r="AD182" s="148">
        <f>Cálculos!Z37</f>
        <v>1.1819637290668881</v>
      </c>
      <c r="AE182" s="144"/>
      <c r="AF182" s="148">
        <f>Cálculos!AN416</f>
        <v>1.2365463755433757</v>
      </c>
      <c r="AG182" s="144"/>
      <c r="AH182" s="148">
        <f>Cálculos!N70</f>
        <v>0</v>
      </c>
      <c r="AI182" s="144"/>
      <c r="AJ182" s="148">
        <f>Cálculos!AB149</f>
        <v>0</v>
      </c>
      <c r="AK182" s="144"/>
      <c r="AL182" s="148">
        <f>Cálculos!AP134</f>
        <v>0</v>
      </c>
      <c r="AM182" s="127"/>
      <c r="BA182" s="139"/>
      <c r="BB182" s="78">
        <v>177</v>
      </c>
      <c r="BC182" s="156">
        <f>ABS(Cálculos!L183-Cálculos!L182)</f>
        <v>4.377933785669641E-3</v>
      </c>
      <c r="BD182" s="156">
        <f>ABS(Cálculos!Z183-Cálculos!Z182)</f>
        <v>4.7751699171955098E-3</v>
      </c>
      <c r="BE182" s="156">
        <f>ABS(Cálculos!AN183-Cálculos!AN182)</f>
        <v>4.8199403869494395E-3</v>
      </c>
      <c r="BF182" s="127"/>
    </row>
    <row r="183" spans="25:58" x14ac:dyDescent="0.35">
      <c r="Y183" s="139"/>
      <c r="Z183" s="78">
        <f>(Cálculos!C184-0.44)/(MAX(Cálculos!C:C)+0.12)*100</f>
        <v>24.319289979729362</v>
      </c>
      <c r="AA183" s="144"/>
      <c r="AB183" s="148">
        <f>Cálculos!L24</f>
        <v>1.2853926883311411</v>
      </c>
      <c r="AC183" s="144"/>
      <c r="AD183" s="148">
        <f>Cálculos!Z488</f>
        <v>1.1729381747421705</v>
      </c>
      <c r="AE183" s="144"/>
      <c r="AF183" s="148">
        <f>Cálculos!AN731</f>
        <v>1.2290304401038994</v>
      </c>
      <c r="AG183" s="144"/>
      <c r="AH183" s="148">
        <f>Cálculos!N72</f>
        <v>0</v>
      </c>
      <c r="AI183" s="144"/>
      <c r="AJ183" s="148">
        <f>Cálculos!AB150</f>
        <v>0</v>
      </c>
      <c r="AK183" s="144"/>
      <c r="AL183" s="148">
        <f>Cálculos!AP135</f>
        <v>0</v>
      </c>
      <c r="AM183" s="127"/>
      <c r="BA183" s="139"/>
      <c r="BB183" s="78">
        <v>178</v>
      </c>
      <c r="BC183" s="156">
        <f>ABS(Cálculos!L184-Cálculos!L183)</f>
        <v>4.3347969606497561E-3</v>
      </c>
      <c r="BD183" s="156">
        <f>ABS(Cálculos!Z184-Cálculos!Z183)</f>
        <v>4.7281190305938359E-3</v>
      </c>
      <c r="BE183" s="156">
        <f>ABS(Cálculos!AN184-Cálculos!AN183)</f>
        <v>4.7724483661649164E-3</v>
      </c>
      <c r="BF183" s="127"/>
    </row>
    <row r="184" spans="25:58" x14ac:dyDescent="0.35">
      <c r="Y184" s="139"/>
      <c r="Z184" s="78">
        <f>(Cálculos!C185-0.44)/(MAX(Cálculos!C:C)+0.12)*100</f>
        <v>24.456253766504137</v>
      </c>
      <c r="AA184" s="144"/>
      <c r="AB184" s="148">
        <f>Cálculos!L380</f>
        <v>1.281918282494988</v>
      </c>
      <c r="AC184" s="144"/>
      <c r="AD184" s="148">
        <f>Cálculos!Z663</f>
        <v>1.16601361803621</v>
      </c>
      <c r="AE184" s="144"/>
      <c r="AF184" s="148">
        <f>Cálculos!AN366</f>
        <v>1.2262221284393473</v>
      </c>
      <c r="AG184" s="144"/>
      <c r="AH184" s="148">
        <f>Cálculos!N74</f>
        <v>0</v>
      </c>
      <c r="AI184" s="144"/>
      <c r="AJ184" s="148">
        <f>Cálculos!AB151</f>
        <v>0</v>
      </c>
      <c r="AK184" s="144"/>
      <c r="AL184" s="148">
        <f>Cálculos!AP136</f>
        <v>0</v>
      </c>
      <c r="AM184" s="127"/>
      <c r="BA184" s="139"/>
      <c r="BB184" s="78">
        <v>179</v>
      </c>
      <c r="BC184" s="156">
        <f>ABS(Cálculos!L185-Cálculos!L184)</f>
        <v>4.2920851736141241E-3</v>
      </c>
      <c r="BD184" s="156">
        <f>ABS(Cálculos!Z185-Cálculos!Z184)</f>
        <v>4.6815317476269769E-3</v>
      </c>
      <c r="BE184" s="156">
        <f>ABS(Cálculos!AN185-Cálculos!AN184)</f>
        <v>4.7254242956826786E-3</v>
      </c>
      <c r="BF184" s="127"/>
    </row>
    <row r="185" spans="25:58" x14ac:dyDescent="0.35">
      <c r="Y185" s="139"/>
      <c r="Z185" s="78">
        <f>(Cálculos!C186-0.44)/(MAX(Cálculos!C:C)+0.12)*100</f>
        <v>24.593217553278912</v>
      </c>
      <c r="AA185" s="144"/>
      <c r="AB185" s="148">
        <f>Cálculos!L373</f>
        <v>1.2799399529441347</v>
      </c>
      <c r="AC185" s="144"/>
      <c r="AD185" s="148">
        <f>Cálculos!Z403</f>
        <v>1.1730308906980633</v>
      </c>
      <c r="AE185" s="144"/>
      <c r="AF185" s="148">
        <f>Cálculos!AN21</f>
        <v>1.2200667403199388</v>
      </c>
      <c r="AG185" s="144"/>
      <c r="AH185" s="148">
        <f>Cálculos!N82</f>
        <v>0</v>
      </c>
      <c r="AI185" s="144"/>
      <c r="AJ185" s="148">
        <f>Cálculos!AB152</f>
        <v>0</v>
      </c>
      <c r="AK185" s="144"/>
      <c r="AL185" s="148">
        <f>Cálculos!AP137</f>
        <v>0</v>
      </c>
      <c r="AM185" s="127"/>
      <c r="BA185" s="139"/>
      <c r="BB185" s="78">
        <v>180</v>
      </c>
      <c r="BC185" s="156">
        <f>ABS(Cálculos!L186-Cálculos!L185)</f>
        <v>4.2497942360845697E-3</v>
      </c>
      <c r="BD185" s="156">
        <f>ABS(Cálculos!Z186-Cálculos!Z185)</f>
        <v>4.6354035002620364E-3</v>
      </c>
      <c r="BE185" s="156">
        <f>ABS(Cálculos!AN186-Cálculos!AN185)</f>
        <v>4.6788635645851895E-3</v>
      </c>
      <c r="BF185" s="127"/>
    </row>
    <row r="186" spans="25:58" x14ac:dyDescent="0.35">
      <c r="Y186" s="139"/>
      <c r="Z186" s="78">
        <f>(Cálculos!C187-0.44)/(MAX(Cálculos!C:C)+0.12)*100</f>
        <v>24.73018134005369</v>
      </c>
      <c r="AA186" s="144"/>
      <c r="AB186" s="148">
        <f>Cálculos!L404</f>
        <v>1.2755579990358483</v>
      </c>
      <c r="AC186" s="144"/>
      <c r="AD186" s="148">
        <f>Cálculos!Z298</f>
        <v>1.1612767939349395</v>
      </c>
      <c r="AE186" s="144"/>
      <c r="AF186" s="148">
        <f>Cálculos!AN736</f>
        <v>1.2196925823717515</v>
      </c>
      <c r="AG186" s="144"/>
      <c r="AH186" s="148">
        <f>Cálculos!N83</f>
        <v>0</v>
      </c>
      <c r="AI186" s="144"/>
      <c r="AJ186" s="148">
        <f>Cálculos!AB153</f>
        <v>0</v>
      </c>
      <c r="AK186" s="144"/>
      <c r="AL186" s="148">
        <f>Cálculos!AP138</f>
        <v>0</v>
      </c>
      <c r="AM186" s="127"/>
      <c r="BA186" s="139"/>
      <c r="BB186" s="78">
        <v>181</v>
      </c>
      <c r="BC186" s="156">
        <f>ABS(Cálculos!L187-Cálculos!L186)</f>
        <v>4.2079200012513085E-3</v>
      </c>
      <c r="BD186" s="156">
        <f>ABS(Cálculos!Z187-Cálculos!Z186)</f>
        <v>4.5897297655067004E-3</v>
      </c>
      <c r="BE186" s="156">
        <f>ABS(Cálculos!AN187-Cálculos!AN186)</f>
        <v>4.6327616074642863E-3</v>
      </c>
      <c r="BF186" s="127"/>
    </row>
    <row r="187" spans="25:58" x14ac:dyDescent="0.35">
      <c r="Y187" s="139"/>
      <c r="Z187" s="78">
        <f>(Cálculos!C188-0.44)/(MAX(Cálculos!C:C)+0.12)*100</f>
        <v>24.867145126828465</v>
      </c>
      <c r="AA187" s="144"/>
      <c r="AB187" s="148">
        <f>Cálculos!L465</f>
        <v>1.2727921149071015</v>
      </c>
      <c r="AC187" s="144"/>
      <c r="AD187" s="148">
        <f>Cálculos!Z664</f>
        <v>1.1603655341610004</v>
      </c>
      <c r="AE187" s="144"/>
      <c r="AF187" s="148">
        <f>Cálculos!AN371</f>
        <v>1.2170199257724541</v>
      </c>
      <c r="AG187" s="144"/>
      <c r="AH187" s="148">
        <f>Cálculos!N84</f>
        <v>0</v>
      </c>
      <c r="AI187" s="144"/>
      <c r="AJ187" s="148">
        <f>Cálculos!AB154</f>
        <v>0</v>
      </c>
      <c r="AK187" s="144"/>
      <c r="AL187" s="148">
        <f>Cálculos!AP139</f>
        <v>0</v>
      </c>
      <c r="AM187" s="127"/>
      <c r="BA187" s="139"/>
      <c r="BB187" s="78">
        <v>182</v>
      </c>
      <c r="BC187" s="156">
        <f>ABS(Cálculos!L188-Cálculos!L187)</f>
        <v>4.1664583632299301E-3</v>
      </c>
      <c r="BD187" s="156">
        <f>ABS(Cálculos!Z188-Cálculos!Z187)</f>
        <v>4.5445060649387248E-3</v>
      </c>
      <c r="BE187" s="156">
        <f>ABS(Cálculos!AN188-Cálculos!AN187)</f>
        <v>4.5871139039080355E-3</v>
      </c>
      <c r="BF187" s="127"/>
    </row>
    <row r="188" spans="25:58" x14ac:dyDescent="0.35">
      <c r="Y188" s="139"/>
      <c r="Z188" s="78">
        <f>(Cálculos!C189-0.44)/(MAX(Cálculos!C:C)+0.12)*100</f>
        <v>25.004108913603247</v>
      </c>
      <c r="AA188" s="144"/>
      <c r="AB188" s="148">
        <f>Cálculos!L34</f>
        <v>1.2685636836335985</v>
      </c>
      <c r="AC188" s="144"/>
      <c r="AD188" s="148">
        <f>Cálculos!Z299</f>
        <v>1.1556753831158235</v>
      </c>
      <c r="AE188" s="144"/>
      <c r="AF188" s="148">
        <f>Cálculos!AN404</f>
        <v>1.2150280502873709</v>
      </c>
      <c r="AG188" s="144"/>
      <c r="AH188" s="148">
        <f>Cálculos!N86</f>
        <v>0</v>
      </c>
      <c r="AI188" s="144"/>
      <c r="AJ188" s="148">
        <f>Cálculos!AB155</f>
        <v>0</v>
      </c>
      <c r="AK188" s="144"/>
      <c r="AL188" s="148">
        <f>Cálculos!AP140</f>
        <v>0</v>
      </c>
      <c r="AM188" s="127"/>
      <c r="BA188" s="139"/>
      <c r="BB188" s="78">
        <v>183</v>
      </c>
      <c r="BC188" s="156">
        <f>ABS(Cálculos!L189-Cálculos!L188)</f>
        <v>4.1254052566039312E-3</v>
      </c>
      <c r="BD188" s="156">
        <f>ABS(Cálculos!Z189-Cálculos!Z188)</f>
        <v>4.4997279642637888E-3</v>
      </c>
      <c r="BE188" s="156">
        <f>ABS(Cálculos!AN189-Cálculos!AN188)</f>
        <v>4.5419159780473728E-3</v>
      </c>
      <c r="BF188" s="127"/>
    </row>
    <row r="189" spans="25:58" x14ac:dyDescent="0.35">
      <c r="Y189" s="139"/>
      <c r="Z189" s="78">
        <f>(Cálculos!C190-0.44)/(MAX(Cálculos!C:C)+0.12)*100</f>
        <v>25.141072700378018</v>
      </c>
      <c r="AA189" s="144"/>
      <c r="AB189" s="148">
        <f>Cálculos!L416</f>
        <v>1.2577309036388387</v>
      </c>
      <c r="AC189" s="144"/>
      <c r="AD189" s="148">
        <f>Cálculos!Z416</f>
        <v>1.1647821189964587</v>
      </c>
      <c r="AE189" s="144"/>
      <c r="AF189" s="148">
        <f>Cálculos!AN100</f>
        <v>1.2109872735297527</v>
      </c>
      <c r="AG189" s="144"/>
      <c r="AH189" s="148">
        <f>Cálculos!N87</f>
        <v>0</v>
      </c>
      <c r="AI189" s="144"/>
      <c r="AJ189" s="148">
        <f>Cálculos!AB156</f>
        <v>0</v>
      </c>
      <c r="AK189" s="144"/>
      <c r="AL189" s="148">
        <f>Cálculos!AP141</f>
        <v>0</v>
      </c>
      <c r="AM189" s="127"/>
      <c r="BA189" s="139"/>
      <c r="BB189" s="78">
        <v>184</v>
      </c>
      <c r="BC189" s="156">
        <f>ABS(Cálculos!L190-Cálculos!L189)</f>
        <v>4.0847566560154314E-3</v>
      </c>
      <c r="BD189" s="156">
        <f>ABS(Cálculos!Z190-Cálculos!Z189)</f>
        <v>4.4553910728802326E-3</v>
      </c>
      <c r="BE189" s="156">
        <f>ABS(Cálculos!AN190-Cálculos!AN189)</f>
        <v>4.4971633981156778E-3</v>
      </c>
      <c r="BF189" s="127"/>
    </row>
    <row r="190" spans="25:58" x14ac:dyDescent="0.35">
      <c r="Y190" s="139"/>
      <c r="Z190" s="78">
        <f>(Cálculos!C191-0.44)/(MAX(Cálculos!C:C)+0.12)*100</f>
        <v>25.2780364871528</v>
      </c>
      <c r="AA190" s="144"/>
      <c r="AB190" s="148">
        <f>Cálculos!L735</f>
        <v>1.2497530807140482</v>
      </c>
      <c r="AC190" s="144"/>
      <c r="AD190" s="148">
        <f>Cálculos!Z123</f>
        <v>1.1461426511958039</v>
      </c>
      <c r="AE190" s="144"/>
      <c r="AF190" s="148">
        <f>Cálculos!AN15</f>
        <v>1.2019934578711446</v>
      </c>
      <c r="AG190" s="144"/>
      <c r="AH190" s="148">
        <f>Cálculos!N88</f>
        <v>0</v>
      </c>
      <c r="AI190" s="144"/>
      <c r="AJ190" s="148">
        <f>Cálculos!AB157</f>
        <v>0</v>
      </c>
      <c r="AK190" s="144"/>
      <c r="AL190" s="148">
        <f>Cálculos!AP142</f>
        <v>0</v>
      </c>
      <c r="AM190" s="127"/>
      <c r="BA190" s="139"/>
      <c r="BB190" s="78">
        <v>185</v>
      </c>
      <c r="BC190" s="156">
        <f>ABS(Cálculos!L191-Cálculos!L190)</f>
        <v>4.0445085757705446E-3</v>
      </c>
      <c r="BD190" s="156">
        <f>ABS(Cálculos!Z191-Cálculos!Z190)</f>
        <v>4.4114910434476795E-3</v>
      </c>
      <c r="BE190" s="156">
        <f>ABS(Cálculos!AN191-Cálculos!AN190)</f>
        <v>4.4528517760131225E-3</v>
      </c>
      <c r="BF190" s="127"/>
    </row>
    <row r="191" spans="25:58" x14ac:dyDescent="0.35">
      <c r="Y191" s="139"/>
      <c r="Z191" s="78">
        <f>(Cálculos!C192-0.44)/(MAX(Cálculos!C:C)+0.12)*100</f>
        <v>25.415000273927575</v>
      </c>
      <c r="AA191" s="144"/>
      <c r="AB191" s="148">
        <f>Cálculos!L370</f>
        <v>1.24746530477242</v>
      </c>
      <c r="AC191" s="144"/>
      <c r="AD191" s="148">
        <f>Cálculos!Z381</f>
        <v>1.1410982153146358</v>
      </c>
      <c r="AE191" s="144"/>
      <c r="AF191" s="148">
        <f>Cálculos!AN663</f>
        <v>1.2016656738435025</v>
      </c>
      <c r="AG191" s="144"/>
      <c r="AH191" s="148">
        <f>Cálculos!N89</f>
        <v>0</v>
      </c>
      <c r="AI191" s="144"/>
      <c r="AJ191" s="148">
        <f>Cálculos!AB158</f>
        <v>0</v>
      </c>
      <c r="AK191" s="144"/>
      <c r="AL191" s="148">
        <f>Cálculos!AP143</f>
        <v>0</v>
      </c>
      <c r="AM191" s="127"/>
      <c r="BA191" s="139"/>
      <c r="BB191" s="78">
        <v>186</v>
      </c>
      <c r="BC191" s="156">
        <f>ABS(Cálculos!L192-Cálculos!L191)</f>
        <v>4.0046570694466932E-3</v>
      </c>
      <c r="BD191" s="156">
        <f>ABS(Cálculos!Z192-Cálculos!Z191)</f>
        <v>4.3680235714613214E-3</v>
      </c>
      <c r="BE191" s="156">
        <f>ABS(Cálculos!AN192-Cálculos!AN191)</f>
        <v>4.4089767668773483E-3</v>
      </c>
      <c r="BF191" s="127"/>
    </row>
    <row r="192" spans="25:58" x14ac:dyDescent="0.35">
      <c r="Y192" s="139"/>
      <c r="Z192" s="78">
        <f>(Cálculos!C193-0.44)/(MAX(Cálculos!C:C)+0.12)*100</f>
        <v>25.551964060702346</v>
      </c>
      <c r="AA192" s="144"/>
      <c r="AB192" s="148">
        <f>Cálculos!L38</f>
        <v>1.2448036934851525</v>
      </c>
      <c r="AC192" s="144"/>
      <c r="AD192" s="148">
        <f>Cálculos!Z465</f>
        <v>1.1442835691713633</v>
      </c>
      <c r="AE192" s="144"/>
      <c r="AF192" s="148">
        <f>Cálculos!AN695</f>
        <v>1.2014982445879536</v>
      </c>
      <c r="AG192" s="144"/>
      <c r="AH192" s="148">
        <f>Cálculos!N90</f>
        <v>0</v>
      </c>
      <c r="AI192" s="144"/>
      <c r="AJ192" s="148">
        <f>Cálculos!AB159</f>
        <v>4.961282052271435E-6</v>
      </c>
      <c r="AK192" s="144"/>
      <c r="AL192" s="148">
        <f>Cálculos!AP144</f>
        <v>0</v>
      </c>
      <c r="AM192" s="127"/>
      <c r="BA192" s="139"/>
      <c r="BB192" s="78">
        <v>187</v>
      </c>
      <c r="BC192" s="156">
        <f>ABS(Cálculos!L193-Cálculos!L192)</f>
        <v>3.965198229506306E-3</v>
      </c>
      <c r="BD192" s="156">
        <f>ABS(Cálculos!Z193-Cálculos!Z192)</f>
        <v>4.3249843948294786E-3</v>
      </c>
      <c r="BE192" s="156">
        <f>ABS(Cálculos!AN193-Cálculos!AN192)</f>
        <v>4.3655340686569732E-3</v>
      </c>
      <c r="BF192" s="127"/>
    </row>
    <row r="193" spans="25:58" x14ac:dyDescent="0.35">
      <c r="Y193" s="139"/>
      <c r="Z193" s="78">
        <f>(Cálculos!C194-0.44)/(MAX(Cálculos!C:C)+0.12)*100</f>
        <v>25.688927847477128</v>
      </c>
      <c r="AA193" s="144"/>
      <c r="AB193" s="148">
        <f>Cálculos!L100</f>
        <v>1.2396386299652415</v>
      </c>
      <c r="AC193" s="144"/>
      <c r="AD193" s="148">
        <f>Cálculos!Z387</f>
        <v>1.1440751368135764</v>
      </c>
      <c r="AE193" s="144"/>
      <c r="AF193" s="148">
        <f>Cálculos!AN732</f>
        <v>1.2007858810577647</v>
      </c>
      <c r="AG193" s="144"/>
      <c r="AH193" s="148">
        <f>Cálculos!N91</f>
        <v>0</v>
      </c>
      <c r="AI193" s="144"/>
      <c r="AJ193" s="148">
        <f>Cálculos!AB160</f>
        <v>0</v>
      </c>
      <c r="AK193" s="144"/>
      <c r="AL193" s="148">
        <f>Cálculos!AP145</f>
        <v>0</v>
      </c>
      <c r="AM193" s="127"/>
      <c r="BA193" s="139"/>
      <c r="BB193" s="78">
        <v>188</v>
      </c>
      <c r="BC193" s="156">
        <f>ABS(Cálculos!L194-Cálculos!L193)</f>
        <v>3.9261281869143461E-3</v>
      </c>
      <c r="BD193" s="156">
        <f>ABS(Cálculos!Z194-Cálculos!Z193)</f>
        <v>4.2823692934562119E-3</v>
      </c>
      <c r="BE193" s="156">
        <f>ABS(Cálculos!AN194-Cálculos!AN193)</f>
        <v>4.3225194216891527E-3</v>
      </c>
      <c r="BF193" s="127"/>
    </row>
    <row r="194" spans="25:58" x14ac:dyDescent="0.35">
      <c r="Y194" s="139"/>
      <c r="Z194" s="78">
        <f>(Cálculos!C195-0.44)/(MAX(Cálculos!C:C)+0.12)*100</f>
        <v>25.825891634251903</v>
      </c>
      <c r="AA194" s="144"/>
      <c r="AB194" s="148">
        <f>Cálculos!L734</f>
        <v>1.2384543428476515</v>
      </c>
      <c r="AC194" s="144"/>
      <c r="AD194" s="148">
        <f>Cálculos!Z409</f>
        <v>1.1593774576815987</v>
      </c>
      <c r="AE194" s="144"/>
      <c r="AF194" s="148">
        <f>Cálculos!AN367</f>
        <v>1.1980052403569312</v>
      </c>
      <c r="AG194" s="144"/>
      <c r="AH194" s="148">
        <f>Cálculos!N92</f>
        <v>0</v>
      </c>
      <c r="AI194" s="144"/>
      <c r="AJ194" s="148">
        <f>Cálculos!AB161</f>
        <v>0</v>
      </c>
      <c r="AK194" s="144"/>
      <c r="AL194" s="148">
        <f>Cálculos!AP146</f>
        <v>0</v>
      </c>
      <c r="AM194" s="127"/>
      <c r="BA194" s="139"/>
      <c r="BB194" s="78">
        <v>189</v>
      </c>
      <c r="BC194" s="156">
        <f>ABS(Cálculos!L195-Cálculos!L194)</f>
        <v>3.8874431107578933E-3</v>
      </c>
      <c r="BD194" s="156">
        <f>ABS(Cálculos!Z195-Cálculos!Z194)</f>
        <v>4.2401740888269313E-3</v>
      </c>
      <c r="BE194" s="156">
        <f>ABS(Cálculos!AN195-Cálculos!AN194)</f>
        <v>4.2799286082834676E-3</v>
      </c>
      <c r="BF194" s="127"/>
    </row>
    <row r="195" spans="25:58" x14ac:dyDescent="0.35">
      <c r="Y195" s="139"/>
      <c r="Z195" s="78">
        <f>(Cálculos!C196-0.44)/(MAX(Cálculos!C:C)+0.12)*100</f>
        <v>25.962855421026681</v>
      </c>
      <c r="AA195" s="144"/>
      <c r="AB195" s="148">
        <f>Cálculos!L369</f>
        <v>1.236143800582759</v>
      </c>
      <c r="AC195" s="144"/>
      <c r="AD195" s="148">
        <f>Cálculos!Z35</f>
        <v>1.1330454784738562</v>
      </c>
      <c r="AE195" s="144"/>
      <c r="AF195" s="148">
        <f>Cálculos!AN330</f>
        <v>1.1974871700720042</v>
      </c>
      <c r="AG195" s="144"/>
      <c r="AH195" s="148">
        <f>Cálculos!N94</f>
        <v>0</v>
      </c>
      <c r="AI195" s="144"/>
      <c r="AJ195" s="148">
        <f>Cálculos!AB162</f>
        <v>0</v>
      </c>
      <c r="AK195" s="144"/>
      <c r="AL195" s="148">
        <f>Cálculos!AP147</f>
        <v>0</v>
      </c>
      <c r="AM195" s="127"/>
      <c r="BA195" s="139"/>
      <c r="BB195" s="78">
        <v>190</v>
      </c>
      <c r="BC195" s="156">
        <f>ABS(Cálculos!L196-Cálculos!L195)</f>
        <v>3.2492932818134812E-2</v>
      </c>
      <c r="BD195" s="156">
        <f>ABS(Cálculos!Z196-Cálculos!Z195)</f>
        <v>2.149983197663724E-2</v>
      </c>
      <c r="BE195" s="156">
        <f>ABS(Cálculos!AN196-Cálculos!AN195)</f>
        <v>2.5434682665539998E-2</v>
      </c>
      <c r="BF195" s="127"/>
    </row>
    <row r="196" spans="25:58" x14ac:dyDescent="0.35">
      <c r="Y196" s="139"/>
      <c r="Z196" s="78">
        <f>(Cálculos!C197-0.44)/(MAX(Cálculos!C:C)+0.12)*100</f>
        <v>26.099819207801456</v>
      </c>
      <c r="AA196" s="144"/>
      <c r="AB196" s="148">
        <f>Cálculos!L35</f>
        <v>1.2263913033664899</v>
      </c>
      <c r="AC196" s="144"/>
      <c r="AD196" s="148">
        <f>Cálculos!Z382</f>
        <v>1.1244181796694628</v>
      </c>
      <c r="AE196" s="144"/>
      <c r="AF196" s="148">
        <f>Cálculos!AN298</f>
        <v>1.19615918907208</v>
      </c>
      <c r="AG196" s="144"/>
      <c r="AH196" s="148">
        <f>Cálculos!N95</f>
        <v>0</v>
      </c>
      <c r="AI196" s="144"/>
      <c r="AJ196" s="148">
        <f>Cálculos!AB163</f>
        <v>0</v>
      </c>
      <c r="AK196" s="144"/>
      <c r="AL196" s="148">
        <f>Cálculos!AP148</f>
        <v>0</v>
      </c>
      <c r="AM196" s="127"/>
      <c r="BA196" s="139"/>
      <c r="BB196" s="78">
        <v>191</v>
      </c>
      <c r="BC196" s="156">
        <f>ABS(Cálculos!L197-Cálculos!L196)</f>
        <v>3.4122814730950024E-2</v>
      </c>
      <c r="BD196" s="156">
        <f>ABS(Cálculos!Z197-Cálculos!Z196)</f>
        <v>2.5590984096191205E-2</v>
      </c>
      <c r="BE196" s="156">
        <f>ABS(Cálculos!AN197-Cálculos!AN196)</f>
        <v>2.894470615322231E-2</v>
      </c>
      <c r="BF196" s="127"/>
    </row>
    <row r="197" spans="25:58" x14ac:dyDescent="0.35">
      <c r="Y197" s="139"/>
      <c r="Z197" s="78">
        <f>(Cálculos!C198-0.44)/(MAX(Cálculos!C:C)+0.12)*100</f>
        <v>26.236782994576235</v>
      </c>
      <c r="AA197" s="144"/>
      <c r="AB197" s="148">
        <f>Cálculos!L21</f>
        <v>1.2234599098010646</v>
      </c>
      <c r="AC197" s="144"/>
      <c r="AD197" s="148">
        <f>Cálculos!Z661</f>
        <v>1.1181710536672484</v>
      </c>
      <c r="AE197" s="144"/>
      <c r="AF197" s="148">
        <f>Cálculos!AN8</f>
        <v>1.1944578770665588</v>
      </c>
      <c r="AG197" s="144"/>
      <c r="AH197" s="148">
        <f>Cálculos!N96</f>
        <v>0</v>
      </c>
      <c r="AI197" s="144"/>
      <c r="AJ197" s="148">
        <f>Cálculos!AB164</f>
        <v>0</v>
      </c>
      <c r="AK197" s="144"/>
      <c r="AL197" s="148">
        <f>Cálculos!AP149</f>
        <v>0</v>
      </c>
      <c r="AM197" s="127"/>
      <c r="BA197" s="139"/>
      <c r="BB197" s="78">
        <v>192</v>
      </c>
      <c r="BC197" s="156">
        <f>ABS(Cálculos!L198-Cálculos!L197)</f>
        <v>8.8034558968668741E-3</v>
      </c>
      <c r="BD197" s="156">
        <f>ABS(Cálculos!Z198-Cálculos!Z197)</f>
        <v>7.6727388633131E-3</v>
      </c>
      <c r="BE197" s="156">
        <f>ABS(Cálculos!AN198-Cálculos!AN197)</f>
        <v>8.2613667563483095E-3</v>
      </c>
      <c r="BF197" s="127"/>
    </row>
    <row r="198" spans="25:58" x14ac:dyDescent="0.35">
      <c r="Y198" s="139"/>
      <c r="Z198" s="78">
        <f>(Cálculos!C199-0.44)/(MAX(Cálculos!C:C)+0.12)*100</f>
        <v>26.373746781351009</v>
      </c>
      <c r="AA198" s="144"/>
      <c r="AB198" s="148">
        <f>Cálculos!L736</f>
        <v>1.2193959681385822</v>
      </c>
      <c r="AC198" s="144"/>
      <c r="AD198" s="148">
        <f>Cálculos!Z404</f>
        <v>1.1288026404412141</v>
      </c>
      <c r="AE198" s="144"/>
      <c r="AF198" s="148">
        <f>Cálculos!AN664</f>
        <v>1.1916000199264281</v>
      </c>
      <c r="AG198" s="144"/>
      <c r="AH198" s="148">
        <f>Cálculos!N97</f>
        <v>0</v>
      </c>
      <c r="AI198" s="144"/>
      <c r="AJ198" s="148">
        <f>Cálculos!AB165</f>
        <v>0</v>
      </c>
      <c r="AK198" s="144"/>
      <c r="AL198" s="148">
        <f>Cálculos!AP150</f>
        <v>0</v>
      </c>
      <c r="AM198" s="127"/>
      <c r="BA198" s="139"/>
      <c r="BB198" s="78">
        <v>193</v>
      </c>
      <c r="BC198" s="156">
        <f>ABS(Cálculos!L199-Cálculos!L198)</f>
        <v>4.5711030426139887E-3</v>
      </c>
      <c r="BD198" s="156">
        <f>ABS(Cálculos!Z199-Cálculos!Z198)</f>
        <v>4.6656912243748239E-3</v>
      </c>
      <c r="BE198" s="156">
        <f>ABS(Cálculos!AN199-Cálculos!AN198)</f>
        <v>4.7951730215516353E-3</v>
      </c>
      <c r="BF198" s="127"/>
    </row>
    <row r="199" spans="25:58" x14ac:dyDescent="0.35">
      <c r="Y199" s="139"/>
      <c r="Z199" s="78">
        <f>(Cálculos!C200-0.44)/(MAX(Cálculos!C:C)+0.12)*100</f>
        <v>26.510710568125788</v>
      </c>
      <c r="AA199" s="144"/>
      <c r="AB199" s="148">
        <f>Cálculos!L371</f>
        <v>1.2171307341982125</v>
      </c>
      <c r="AC199" s="144"/>
      <c r="AD199" s="148">
        <f>Cálculos!Z701</f>
        <v>1.1327501100627351</v>
      </c>
      <c r="AE199" s="144"/>
      <c r="AF199" s="148">
        <f>Cálculos!AN488</f>
        <v>1.1901855077510841</v>
      </c>
      <c r="AG199" s="144"/>
      <c r="AH199" s="148">
        <f>Cálculos!N98</f>
        <v>0</v>
      </c>
      <c r="AI199" s="144"/>
      <c r="AJ199" s="148">
        <f>Cálculos!AB166</f>
        <v>0</v>
      </c>
      <c r="AK199" s="144"/>
      <c r="AL199" s="148">
        <f>Cálculos!AP151</f>
        <v>0</v>
      </c>
      <c r="AM199" s="127"/>
      <c r="BA199" s="139"/>
      <c r="BB199" s="78">
        <v>194</v>
      </c>
      <c r="BC199" s="156">
        <f>ABS(Cálculos!L200-Cálculos!L199)</f>
        <v>3.8381555201726369E-3</v>
      </c>
      <c r="BD199" s="156">
        <f>ABS(Cálculos!Z200-Cálculos!Z199)</f>
        <v>4.1332856174399746E-3</v>
      </c>
      <c r="BE199" s="156">
        <f>ABS(Cálculos!AN200-Cálculos!AN199)</f>
        <v>4.186264994634592E-3</v>
      </c>
      <c r="BF199" s="127"/>
    </row>
    <row r="200" spans="25:58" x14ac:dyDescent="0.35">
      <c r="Y200" s="139"/>
      <c r="Z200" s="78">
        <f>(Cálculos!C201-0.44)/(MAX(Cálculos!C:C)+0.12)*100</f>
        <v>26.647674354900563</v>
      </c>
      <c r="AA200" s="144"/>
      <c r="AB200" s="148">
        <f>Cálculos!L39</f>
        <v>1.2149045746698044</v>
      </c>
      <c r="AC200" s="144"/>
      <c r="AD200" s="148">
        <f>Cálculos!Z466</f>
        <v>1.1172817678460418</v>
      </c>
      <c r="AE200" s="144"/>
      <c r="AF200" s="148">
        <f>Cálculos!AN387</f>
        <v>1.1899794330140763</v>
      </c>
      <c r="AG200" s="144"/>
      <c r="AH200" s="148">
        <f>Cálculos!N99</f>
        <v>0</v>
      </c>
      <c r="AI200" s="144"/>
      <c r="AJ200" s="148">
        <f>Cálculos!AB167</f>
        <v>0</v>
      </c>
      <c r="AK200" s="144"/>
      <c r="AL200" s="148">
        <f>Cálculos!AP152</f>
        <v>0</v>
      </c>
      <c r="AM200" s="127"/>
      <c r="BA200" s="139"/>
      <c r="BB200" s="78">
        <v>195</v>
      </c>
      <c r="BC200" s="156">
        <f>ABS(Cálculos!L201-Cálculos!L200)</f>
        <v>3.6861884384578048E-3</v>
      </c>
      <c r="BD200" s="156">
        <f>ABS(Cálculos!Z201-Cálculos!Z200)</f>
        <v>4.0118423904761946E-3</v>
      </c>
      <c r="BE200" s="156">
        <f>ABS(Cálculos!AN201-Cálculos!AN200)</f>
        <v>4.0518169225783329E-3</v>
      </c>
      <c r="BF200" s="127"/>
    </row>
    <row r="201" spans="25:58" x14ac:dyDescent="0.35">
      <c r="Y201" s="139"/>
      <c r="Z201" s="78">
        <f>(Cálculos!C202-0.44)/(MAX(Cálculos!C:C)+0.12)*100</f>
        <v>26.784638141675345</v>
      </c>
      <c r="AA201" s="144"/>
      <c r="AB201" s="148">
        <f>Cálculos!L417</f>
        <v>1.2114584934278336</v>
      </c>
      <c r="AC201" s="144"/>
      <c r="AD201" s="148">
        <f>Cálculos!Z296</f>
        <v>1.1133394854604075</v>
      </c>
      <c r="AE201" s="144"/>
      <c r="AF201" s="148">
        <f>Cálculos!AN727</f>
        <v>1.1892027084594756</v>
      </c>
      <c r="AG201" s="144"/>
      <c r="AH201" s="148">
        <f>Cálculos!N100</f>
        <v>0</v>
      </c>
      <c r="AI201" s="144"/>
      <c r="AJ201" s="148">
        <f>Cálculos!AB168</f>
        <v>0</v>
      </c>
      <c r="AK201" s="144"/>
      <c r="AL201" s="148">
        <f>Cálculos!AP153</f>
        <v>0</v>
      </c>
      <c r="AM201" s="127"/>
      <c r="BA201" s="139"/>
      <c r="BB201" s="78">
        <v>196</v>
      </c>
      <c r="BC201" s="156">
        <f>ABS(Cálculos!L202-Cálculos!L201)</f>
        <v>3.6309261094514267E-3</v>
      </c>
      <c r="BD201" s="156">
        <f>ABS(Cálculos!Z202-Cálculos!Z201)</f>
        <v>3.958918872628947E-3</v>
      </c>
      <c r="BE201" s="156">
        <f>ABS(Cálculos!AN202-Cálculos!AN201)</f>
        <v>3.9964281717128625E-3</v>
      </c>
      <c r="BF201" s="127"/>
    </row>
    <row r="202" spans="25:58" x14ac:dyDescent="0.35">
      <c r="Y202" s="139"/>
      <c r="Z202" s="78">
        <f>(Cálculos!C203-0.44)/(MAX(Cálculos!C:C)+0.12)*100</f>
        <v>26.921601928450116</v>
      </c>
      <c r="AA202" s="144"/>
      <c r="AB202" s="148">
        <f>Cálculos!L731</f>
        <v>1.2085078781851897</v>
      </c>
      <c r="AC202" s="144"/>
      <c r="AD202" s="148">
        <f>Cálculos!Z336</f>
        <v>1.1294987057725832</v>
      </c>
      <c r="AE202" s="144"/>
      <c r="AF202" s="148">
        <f>Cálculos!AN35</f>
        <v>1.1884826744250667</v>
      </c>
      <c r="AG202" s="144"/>
      <c r="AH202" s="148">
        <f>Cálculos!N101</f>
        <v>0</v>
      </c>
      <c r="AI202" s="144"/>
      <c r="AJ202" s="148">
        <f>Cálculos!AB169</f>
        <v>0</v>
      </c>
      <c r="AK202" s="144"/>
      <c r="AL202" s="148">
        <f>Cálculos!AP154</f>
        <v>0</v>
      </c>
      <c r="AM202" s="127"/>
      <c r="BA202" s="139"/>
      <c r="BB202" s="78">
        <v>197</v>
      </c>
      <c r="BC202" s="156">
        <f>ABS(Cálculos!L203-Cálculos!L202)</f>
        <v>3.5920066572647236E-3</v>
      </c>
      <c r="BD202" s="156">
        <f>ABS(Cálculos!Z203-Cálculos!Z202)</f>
        <v>3.9176881708868905E-3</v>
      </c>
      <c r="BE202" s="156">
        <f>ABS(Cálculos!AN203-Cálculos!AN202)</f>
        <v>3.9544841689624355E-3</v>
      </c>
      <c r="BF202" s="127"/>
    </row>
    <row r="203" spans="25:58" x14ac:dyDescent="0.35">
      <c r="Y203" s="139"/>
      <c r="Z203" s="78">
        <f>(Cálculos!C204-0.44)/(MAX(Cálculos!C:C)+0.12)*100</f>
        <v>27.058565715224898</v>
      </c>
      <c r="AA203" s="144"/>
      <c r="AB203" s="148">
        <f>Cálculos!L366</f>
        <v>1.2061276685842437</v>
      </c>
      <c r="AC203" s="144"/>
      <c r="AD203" s="148">
        <f>Cálculos!Z100</f>
        <v>1.1106345737788146</v>
      </c>
      <c r="AE203" s="144"/>
      <c r="AF203" s="148">
        <f>Cálculos!AN362</f>
        <v>1.1862809317833656</v>
      </c>
      <c r="AG203" s="144"/>
      <c r="AH203" s="148">
        <f>Cálculos!N102</f>
        <v>0</v>
      </c>
      <c r="AI203" s="144"/>
      <c r="AJ203" s="148">
        <f>Cálculos!AB170</f>
        <v>0</v>
      </c>
      <c r="AK203" s="144"/>
      <c r="AL203" s="148">
        <f>Cálculos!AP155</f>
        <v>0</v>
      </c>
      <c r="AM203" s="127"/>
      <c r="BA203" s="139"/>
      <c r="BB203" s="78">
        <v>198</v>
      </c>
      <c r="BC203" s="156">
        <f>ABS(Cálculos!L204-Cálculos!L203)</f>
        <v>3.5560922102240711E-3</v>
      </c>
      <c r="BD203" s="156">
        <f>ABS(Cálculos!Z204-Cálculos!Z203)</f>
        <v>3.8787174575586891E-3</v>
      </c>
      <c r="BE203" s="156">
        <f>ABS(Cálculos!AN204-Cálculos!AN203)</f>
        <v>3.9150938614359032E-3</v>
      </c>
      <c r="BF203" s="127"/>
    </row>
    <row r="204" spans="25:58" x14ac:dyDescent="0.35">
      <c r="Y204" s="139"/>
      <c r="Z204" s="78">
        <f>(Cálculos!C205-0.44)/(MAX(Cálculos!C:C)+0.12)*100</f>
        <v>27.195529501999673</v>
      </c>
      <c r="AA204" s="144"/>
      <c r="AB204" s="148">
        <f>Cálculos!L15</f>
        <v>1.2049937256319558</v>
      </c>
      <c r="AC204" s="144"/>
      <c r="AD204" s="148">
        <f>Cálculos!Z38</f>
        <v>1.1108583422142406</v>
      </c>
      <c r="AE204" s="144"/>
      <c r="AF204" s="148">
        <f>Cálculos!AN299</f>
        <v>1.1861477918610006</v>
      </c>
      <c r="AG204" s="144"/>
      <c r="AH204" s="148">
        <f>Cálculos!N103</f>
        <v>0</v>
      </c>
      <c r="AI204" s="144"/>
      <c r="AJ204" s="148">
        <f>Cálculos!AB171</f>
        <v>0</v>
      </c>
      <c r="AK204" s="144"/>
      <c r="AL204" s="148">
        <f>Cálculos!AP156</f>
        <v>0</v>
      </c>
      <c r="AM204" s="127"/>
      <c r="BA204" s="139"/>
      <c r="BB204" s="78">
        <v>199</v>
      </c>
      <c r="BC204" s="156">
        <f>ABS(Cálculos!L205-Cálculos!L204)</f>
        <v>2.1584197996001309E-3</v>
      </c>
      <c r="BD204" s="156">
        <f>ABS(Cálculos!Z205-Cálculos!Z204)</f>
        <v>2.4778914905089211E-3</v>
      </c>
      <c r="BE204" s="156">
        <f>ABS(Cálculos!AN205-Cálculos!AN204)</f>
        <v>2.5139000049248517E-3</v>
      </c>
      <c r="BF204" s="127"/>
    </row>
    <row r="205" spans="25:58" x14ac:dyDescent="0.35">
      <c r="Y205" s="139"/>
      <c r="Z205" s="78">
        <f>(Cálculos!C206-0.44)/(MAX(Cálculos!C:C)+0.12)*100</f>
        <v>27.332493288774451</v>
      </c>
      <c r="AA205" s="144"/>
      <c r="AB205" s="148">
        <f>Cálculos!L51</f>
        <v>1.2038729084556636</v>
      </c>
      <c r="AC205" s="144"/>
      <c r="AD205" s="148">
        <f>Cálculos!Z467</f>
        <v>1.1036632599604657</v>
      </c>
      <c r="AE205" s="144"/>
      <c r="AF205" s="148">
        <f>Cálculos!AN38</f>
        <v>1.1819907836415866</v>
      </c>
      <c r="AG205" s="144"/>
      <c r="AH205" s="148">
        <f>Cálculos!N104</f>
        <v>0</v>
      </c>
      <c r="AI205" s="144"/>
      <c r="AJ205" s="148">
        <f>Cálculos!AB172</f>
        <v>0</v>
      </c>
      <c r="AK205" s="144"/>
      <c r="AL205" s="148">
        <f>Cálculos!AP157</f>
        <v>0</v>
      </c>
      <c r="AM205" s="127"/>
      <c r="BA205" s="139"/>
      <c r="BB205" s="78">
        <v>200</v>
      </c>
      <c r="BC205" s="156">
        <f>ABS(Cálculos!L206-Cálculos!L205)</f>
        <v>8.9783337507958749E-3</v>
      </c>
      <c r="BD205" s="156">
        <f>ABS(Cálculos!Z206-Cálculos!Z205)</f>
        <v>5.961336497087355E-3</v>
      </c>
      <c r="BE205" s="156">
        <f>ABS(Cálculos!AN206-Cálculos!AN205)</f>
        <v>5.9256843535769321E-3</v>
      </c>
      <c r="BF205" s="127"/>
    </row>
    <row r="206" spans="25:58" x14ac:dyDescent="0.35">
      <c r="Y206" s="139"/>
      <c r="Z206" s="78">
        <f>(Cálculos!C207-0.44)/(MAX(Cálculos!C:C)+0.12)*100</f>
        <v>27.469457075549226</v>
      </c>
      <c r="AA206" s="144"/>
      <c r="AB206" s="148">
        <f>Cálculos!L696</f>
        <v>1.2022570845080218</v>
      </c>
      <c r="AC206" s="144"/>
      <c r="AD206" s="148">
        <f>Cálculos!Z51</f>
        <v>1.1101191647595001</v>
      </c>
      <c r="AE206" s="144"/>
      <c r="AF206" s="148">
        <f>Cálculos!AN381</f>
        <v>1.1812911972983997</v>
      </c>
      <c r="AG206" s="144"/>
      <c r="AH206" s="148">
        <f>Cálculos!N105</f>
        <v>0</v>
      </c>
      <c r="AI206" s="144"/>
      <c r="AJ206" s="148">
        <f>Cálculos!AB173</f>
        <v>0</v>
      </c>
      <c r="AK206" s="144"/>
      <c r="AL206" s="148">
        <f>Cálculos!AP158</f>
        <v>0</v>
      </c>
      <c r="AM206" s="127"/>
      <c r="BA206" s="139"/>
      <c r="BB206" s="78">
        <v>201</v>
      </c>
      <c r="BC206" s="156">
        <f>ABS(Cálculos!L207-Cálculos!L206)</f>
        <v>0.17135326085851488</v>
      </c>
      <c r="BD206" s="156">
        <f>ABS(Cálculos!Z207-Cálculos!Z206)</f>
        <v>0.11718557804917973</v>
      </c>
      <c r="BE206" s="156">
        <f>ABS(Cálculos!AN207-Cálculos!AN206)</f>
        <v>0.12136910156164565</v>
      </c>
      <c r="BF206" s="127"/>
    </row>
    <row r="207" spans="25:58" x14ac:dyDescent="0.35">
      <c r="Y207" s="139"/>
      <c r="Z207" s="78">
        <f>(Cálculos!C208-0.44)/(MAX(Cálculos!C:C)+0.12)*100</f>
        <v>27.606420862324001</v>
      </c>
      <c r="AA207" s="144"/>
      <c r="AB207" s="148">
        <f>Cálculos!L331</f>
        <v>1.1988909598090731</v>
      </c>
      <c r="AC207" s="144"/>
      <c r="AD207" s="148">
        <f>Cálculos!Z468</f>
        <v>1.0937181116822583</v>
      </c>
      <c r="AE207" s="144"/>
      <c r="AF207" s="148">
        <f>Cálculos!AN417</f>
        <v>1.1802453002135957</v>
      </c>
      <c r="AG207" s="144"/>
      <c r="AH207" s="148">
        <f>Cálculos!N106</f>
        <v>0</v>
      </c>
      <c r="AI207" s="144"/>
      <c r="AJ207" s="148">
        <f>Cálculos!AB174</f>
        <v>0</v>
      </c>
      <c r="AK207" s="144"/>
      <c r="AL207" s="148">
        <f>Cálculos!AP160</f>
        <v>0</v>
      </c>
      <c r="AM207" s="127"/>
      <c r="BA207" s="139"/>
      <c r="BB207" s="78">
        <v>202</v>
      </c>
      <c r="BC207" s="156">
        <f>ABS(Cálculos!L208-Cálculos!L207)</f>
        <v>0.28885449733449686</v>
      </c>
      <c r="BD207" s="156">
        <f>ABS(Cálculos!Z208-Cálculos!Z207)</f>
        <v>0.16882200642288869</v>
      </c>
      <c r="BE207" s="156">
        <f>ABS(Cálculos!AN208-Cálculos!AN207)</f>
        <v>0.17276341720479937</v>
      </c>
      <c r="BF207" s="127"/>
    </row>
    <row r="208" spans="25:58" x14ac:dyDescent="0.35">
      <c r="Y208" s="139"/>
      <c r="Z208" s="78">
        <f>(Cálculos!C209-0.44)/(MAX(Cálculos!C:C)+0.12)*100</f>
        <v>27.743384649098779</v>
      </c>
      <c r="AA208" s="144"/>
      <c r="AB208" s="148">
        <f>Cálculos!L691</f>
        <v>1.1944659721612307</v>
      </c>
      <c r="AC208" s="144"/>
      <c r="AD208" s="148">
        <f>Cálculos!Z489</f>
        <v>1.0882302955755154</v>
      </c>
      <c r="AE208" s="144"/>
      <c r="AF208" s="148">
        <f>Cálculos!AN51</f>
        <v>1.1730015364493409</v>
      </c>
      <c r="AG208" s="144"/>
      <c r="AH208" s="148">
        <f>Cálculos!N107</f>
        <v>0</v>
      </c>
      <c r="AI208" s="144"/>
      <c r="AJ208" s="148">
        <f>Cálculos!AB175</f>
        <v>0</v>
      </c>
      <c r="AK208" s="144"/>
      <c r="AL208" s="148">
        <f>Cálculos!AP161</f>
        <v>0</v>
      </c>
      <c r="AM208" s="127"/>
      <c r="BA208" s="139"/>
      <c r="BB208" s="78">
        <v>203</v>
      </c>
      <c r="BC208" s="156">
        <f>ABS(Cálculos!L209-Cálculos!L208)</f>
        <v>0.21612671020475316</v>
      </c>
      <c r="BD208" s="156">
        <f>ABS(Cálculos!Z209-Cálculos!Z208)</f>
        <v>6.8839451117990391E-2</v>
      </c>
      <c r="BE208" s="156">
        <f>ABS(Cálculos!AN209-Cálculos!AN208)</f>
        <v>6.4746358751879729E-2</v>
      </c>
      <c r="BF208" s="127"/>
    </row>
    <row r="209" spans="25:58" x14ac:dyDescent="0.35">
      <c r="Y209" s="139"/>
      <c r="Z209" s="78">
        <f>(Cálculos!C210-0.44)/(MAX(Cálculos!C:C)+0.12)*100</f>
        <v>27.880348435873554</v>
      </c>
      <c r="AA209" s="144"/>
      <c r="AB209" s="148">
        <f>Cálculos!L8</f>
        <v>1.1944257357222643</v>
      </c>
      <c r="AC209" s="144"/>
      <c r="AD209" s="148">
        <f>Cálculos!Z417</f>
        <v>1.1029356102584531</v>
      </c>
      <c r="AE209" s="144"/>
      <c r="AF209" s="148">
        <f>Cálculos!AN382</f>
        <v>1.1704211926714017</v>
      </c>
      <c r="AG209" s="144"/>
      <c r="AH209" s="148">
        <f>Cálculos!N109</f>
        <v>0</v>
      </c>
      <c r="AI209" s="144"/>
      <c r="AJ209" s="148">
        <f>Cálculos!AB176</f>
        <v>0</v>
      </c>
      <c r="AK209" s="144"/>
      <c r="AL209" s="148">
        <f>Cálculos!AP162</f>
        <v>0</v>
      </c>
      <c r="AM209" s="127"/>
      <c r="BA209" s="139"/>
      <c r="BB209" s="78">
        <v>204</v>
      </c>
      <c r="BC209" s="156">
        <f>ABS(Cálculos!L210-Cálculos!L209)</f>
        <v>5.510422399644721E-2</v>
      </c>
      <c r="BD209" s="156">
        <f>ABS(Cálculos!Z210-Cálculos!Z209)</f>
        <v>6.6066909175932831E-2</v>
      </c>
      <c r="BE209" s="156">
        <f>ABS(Cálculos!AN210-Cálculos!AN209)</f>
        <v>6.2156209819177466E-2</v>
      </c>
      <c r="BF209" s="127"/>
    </row>
    <row r="210" spans="25:58" x14ac:dyDescent="0.35">
      <c r="Y210" s="139"/>
      <c r="Z210" s="78">
        <f>(Cálculos!C211-0.44)/(MAX(Cálculos!C:C)+0.12)*100</f>
        <v>28.017312222648332</v>
      </c>
      <c r="AA210" s="144"/>
      <c r="AB210" s="148">
        <f>Cálculos!L466</f>
        <v>1.1931588636020081</v>
      </c>
      <c r="AC210" s="144"/>
      <c r="AD210" s="148">
        <f>Cálculos!Z101</f>
        <v>1.0839643240196624</v>
      </c>
      <c r="AE210" s="144"/>
      <c r="AF210" s="148">
        <f>Cálculos!AN466</f>
        <v>1.1639264226093806</v>
      </c>
      <c r="AG210" s="144"/>
      <c r="AH210" s="148">
        <f>Cálculos!N110</f>
        <v>0</v>
      </c>
      <c r="AI210" s="144"/>
      <c r="AJ210" s="148">
        <f>Cálculos!AB177</f>
        <v>0</v>
      </c>
      <c r="AK210" s="144"/>
      <c r="AL210" s="148">
        <f>Cálculos!AP163</f>
        <v>0</v>
      </c>
      <c r="AM210" s="127"/>
      <c r="BA210" s="139"/>
      <c r="BB210" s="78">
        <v>205</v>
      </c>
      <c r="BC210" s="156">
        <f>ABS(Cálculos!L211-Cálculos!L210)</f>
        <v>5.4380857849540443E-2</v>
      </c>
      <c r="BD210" s="156">
        <f>ABS(Cálculos!Z211-Cálculos!Z210)</f>
        <v>6.5253820238275417E-2</v>
      </c>
      <c r="BE210" s="156">
        <f>ABS(Cálculos!AN211-Cálculos!AN210)</f>
        <v>6.1370628690557982E-2</v>
      </c>
      <c r="BF210" s="127"/>
    </row>
    <row r="211" spans="25:58" x14ac:dyDescent="0.35">
      <c r="Y211" s="139"/>
      <c r="Z211" s="78">
        <f>(Cálculos!C212-0.44)/(MAX(Cálculos!C:C)+0.12)*100</f>
        <v>28.154276009423107</v>
      </c>
      <c r="AA211" s="144"/>
      <c r="AB211" s="148">
        <f>Cálculos!L326</f>
        <v>1.1909289942872758</v>
      </c>
      <c r="AC211" s="144"/>
      <c r="AD211" s="148">
        <f>Cálculos!Z473</f>
        <v>1.0843632541670547</v>
      </c>
      <c r="AE211" s="144"/>
      <c r="AF211" s="148">
        <f>Cálculos!AN123</f>
        <v>1.159036125972094</v>
      </c>
      <c r="AG211" s="144"/>
      <c r="AH211" s="148">
        <f>Cálculos!N111</f>
        <v>0</v>
      </c>
      <c r="AI211" s="144"/>
      <c r="AJ211" s="148">
        <f>Cálculos!AB178</f>
        <v>0</v>
      </c>
      <c r="AK211" s="144"/>
      <c r="AL211" s="148">
        <f>Cálculos!AP164</f>
        <v>0</v>
      </c>
      <c r="AM211" s="127"/>
      <c r="BA211" s="139"/>
      <c r="BB211" s="78">
        <v>206</v>
      </c>
      <c r="BC211" s="156">
        <f>ABS(Cálculos!L212-Cálculos!L211)</f>
        <v>5.28248988009411E-2</v>
      </c>
      <c r="BD211" s="156">
        <f>ABS(Cálculos!Z212-Cálculos!Z211)</f>
        <v>6.3384109269200517E-2</v>
      </c>
      <c r="BE211" s="156">
        <f>ABS(Cálculos!AN212-Cálculos!AN211)</f>
        <v>5.9613823291310764E-2</v>
      </c>
      <c r="BF211" s="127"/>
    </row>
    <row r="212" spans="25:58" x14ac:dyDescent="0.35">
      <c r="Y212" s="139"/>
      <c r="Z212" s="78">
        <f>(Cálculos!C213-0.44)/(MAX(Cálculos!C:C)+0.12)*100</f>
        <v>28.291239796197885</v>
      </c>
      <c r="AA212" s="144"/>
      <c r="AB212" s="148">
        <f>Cálculos!L387</f>
        <v>1.190756781645758</v>
      </c>
      <c r="AC212" s="144"/>
      <c r="AD212" s="148">
        <f>Cálculos!Z469</f>
        <v>1.0817465645405004</v>
      </c>
      <c r="AE212" s="144"/>
      <c r="AF212" s="148">
        <f>Cálculos!AN39</f>
        <v>1.1434655630674806</v>
      </c>
      <c r="AG212" s="144"/>
      <c r="AH212" s="148">
        <f>Cálculos!N112</f>
        <v>0</v>
      </c>
      <c r="AI212" s="144"/>
      <c r="AJ212" s="148">
        <f>Cálculos!AB179</f>
        <v>0</v>
      </c>
      <c r="AK212" s="144"/>
      <c r="AL212" s="148">
        <f>Cálculos!AP165</f>
        <v>0</v>
      </c>
      <c r="AM212" s="127"/>
      <c r="BA212" s="139"/>
      <c r="BB212" s="78">
        <v>207</v>
      </c>
      <c r="BC212" s="156">
        <f>ABS(Cálculos!L213-Cálculos!L212)</f>
        <v>5.0094505105483023E-2</v>
      </c>
      <c r="BD212" s="156">
        <f>ABS(Cálculos!Z213-Cálculos!Z212)</f>
        <v>4.994794176021522E-2</v>
      </c>
      <c r="BE212" s="156">
        <f>ABS(Cálculos!AN213-Cálculos!AN212)</f>
        <v>5.6487855404699028E-2</v>
      </c>
      <c r="BF212" s="127"/>
    </row>
    <row r="213" spans="25:58" x14ac:dyDescent="0.35">
      <c r="Y213" s="139"/>
      <c r="Z213" s="78">
        <f>(Cálculos!C214-0.44)/(MAX(Cálculos!C:C)+0.12)*100</f>
        <v>28.42820358297266</v>
      </c>
      <c r="AA213" s="144"/>
      <c r="AB213" s="148">
        <f>Cálculos!L410</f>
        <v>1.1901651010289771</v>
      </c>
      <c r="AC213" s="144"/>
      <c r="AD213" s="148">
        <f>Cálculos!Z44</f>
        <v>1.1007911539600843</v>
      </c>
      <c r="AE213" s="144"/>
      <c r="AF213" s="148">
        <f>Cálculos!AN661</f>
        <v>1.1310453554383619</v>
      </c>
      <c r="AG213" s="144"/>
      <c r="AH213" s="148">
        <f>Cálculos!N113</f>
        <v>0</v>
      </c>
      <c r="AI213" s="144"/>
      <c r="AJ213" s="148">
        <f>Cálculos!AB180</f>
        <v>0</v>
      </c>
      <c r="AK213" s="144"/>
      <c r="AL213" s="148">
        <f>Cálculos!AP166</f>
        <v>0</v>
      </c>
      <c r="AM213" s="127"/>
      <c r="BA213" s="139"/>
      <c r="BB213" s="78">
        <v>208</v>
      </c>
      <c r="BC213" s="156">
        <f>ABS(Cálculos!L214-Cálculos!L213)</f>
        <v>4.858395635698165E-2</v>
      </c>
      <c r="BD213" s="156">
        <f>ABS(Cálculos!Z214-Cálculos!Z213)</f>
        <v>1.1212425289146954E-2</v>
      </c>
      <c r="BE213" s="156">
        <f>ABS(Cálculos!AN214-Cálculos!AN213)</f>
        <v>2.5826636617467369E-2</v>
      </c>
      <c r="BF213" s="127"/>
    </row>
    <row r="214" spans="25:58" x14ac:dyDescent="0.35">
      <c r="Y214" s="139"/>
      <c r="Z214" s="78">
        <f>(Cálculos!C215-0.44)/(MAX(Cálculos!C:C)+0.12)*100</f>
        <v>28.565167369747442</v>
      </c>
      <c r="AA214" s="144"/>
      <c r="AB214" s="148">
        <f>Cálculos!L732</f>
        <v>1.1888402033391514</v>
      </c>
      <c r="AC214" s="144"/>
      <c r="AD214" s="148">
        <f>Cálculos!Z102</f>
        <v>1.0706741008437044</v>
      </c>
      <c r="AE214" s="144"/>
      <c r="AF214" s="148">
        <f>Cálculos!AN296</f>
        <v>1.1254287321092573</v>
      </c>
      <c r="AG214" s="144"/>
      <c r="AH214" s="148">
        <f>Cálculos!N114</f>
        <v>0</v>
      </c>
      <c r="AI214" s="144"/>
      <c r="AJ214" s="148">
        <f>Cálculos!AB181</f>
        <v>0</v>
      </c>
      <c r="AK214" s="144"/>
      <c r="AL214" s="148">
        <f>Cálculos!AP167</f>
        <v>0</v>
      </c>
      <c r="AM214" s="127"/>
      <c r="BA214" s="139"/>
      <c r="BB214" s="78">
        <v>209</v>
      </c>
      <c r="BC214" s="156">
        <f>ABS(Cálculos!L215-Cálculos!L214)</f>
        <v>2.2873894185575006E-2</v>
      </c>
      <c r="BD214" s="156">
        <f>ABS(Cálculos!Z215-Cálculos!Z214)</f>
        <v>4.755982582805296E-3</v>
      </c>
      <c r="BE214" s="156">
        <f>ABS(Cálculos!AN215-Cálculos!AN214)</f>
        <v>7.2081578251603773E-3</v>
      </c>
      <c r="BF214" s="127"/>
    </row>
    <row r="215" spans="25:58" x14ac:dyDescent="0.35">
      <c r="Y215" s="139"/>
      <c r="Z215" s="78">
        <f>(Cálculos!C216-0.44)/(MAX(Cálculos!C:C)+0.12)*100</f>
        <v>28.702131156522213</v>
      </c>
      <c r="AA215" s="144"/>
      <c r="AB215" s="148">
        <f>Cálculos!L669</f>
        <v>1.1881442035778051</v>
      </c>
      <c r="AC215" s="144"/>
      <c r="AD215" s="148">
        <f>Cálculos!Z470</f>
        <v>1.0708895836416088</v>
      </c>
      <c r="AE215" s="144"/>
      <c r="AF215" s="148">
        <f>Cálculos!AN101</f>
        <v>1.1251954093544185</v>
      </c>
      <c r="AG215" s="144"/>
      <c r="AH215" s="148">
        <f>Cálculos!N115</f>
        <v>0</v>
      </c>
      <c r="AI215" s="144"/>
      <c r="AJ215" s="148">
        <f>Cálculos!AB182</f>
        <v>0</v>
      </c>
      <c r="AK215" s="144"/>
      <c r="AL215" s="148">
        <f>Cálculos!AP168</f>
        <v>0</v>
      </c>
      <c r="AM215" s="127"/>
      <c r="BA215" s="139"/>
      <c r="BB215" s="78">
        <v>210</v>
      </c>
      <c r="BC215" s="156">
        <f>ABS(Cálculos!L216-Cálculos!L215)</f>
        <v>6.4240228926024656E-3</v>
      </c>
      <c r="BD215" s="156">
        <f>ABS(Cálculos!Z216-Cálculos!Z215)</f>
        <v>3.6560947824251788E-3</v>
      </c>
      <c r="BE215" s="156">
        <f>ABS(Cálculos!AN216-Cálculos!AN215)</f>
        <v>4.0898789218733467E-3</v>
      </c>
      <c r="BF215" s="127"/>
    </row>
    <row r="216" spans="25:58" x14ac:dyDescent="0.35">
      <c r="Y216" s="139"/>
      <c r="Z216" s="78">
        <f>(Cálculos!C217-0.44)/(MAX(Cálculos!C:C)+0.12)*100</f>
        <v>28.839094943296995</v>
      </c>
      <c r="AA216" s="144"/>
      <c r="AB216" s="148">
        <f>Cálculos!L367</f>
        <v>1.1864834465103253</v>
      </c>
      <c r="AC216" s="144"/>
      <c r="AD216" s="148">
        <f>Cálculos!Z22</f>
        <v>1.0712292763053213</v>
      </c>
      <c r="AE216" s="144"/>
      <c r="AF216" s="148">
        <f>Cálculos!AN467</f>
        <v>1.1242171269896557</v>
      </c>
      <c r="AG216" s="144"/>
      <c r="AH216" s="148">
        <f>Cálculos!N116</f>
        <v>0</v>
      </c>
      <c r="AI216" s="144"/>
      <c r="AJ216" s="148">
        <f>Cálculos!AB183</f>
        <v>0</v>
      </c>
      <c r="AK216" s="144"/>
      <c r="AL216" s="148">
        <f>Cálculos!AP169</f>
        <v>0</v>
      </c>
      <c r="AM216" s="127"/>
      <c r="BA216" s="139"/>
      <c r="BB216" s="78">
        <v>211</v>
      </c>
      <c r="BC216" s="156">
        <f>ABS(Cálculos!L217-Cálculos!L216)</f>
        <v>3.6684932609797327E-3</v>
      </c>
      <c r="BD216" s="156">
        <f>ABS(Cálculos!Z217-Cálculos!Z216)</f>
        <v>3.4453351457956471E-3</v>
      </c>
      <c r="BE216" s="156">
        <f>ABS(Cálculos!AN217-Cálculos!AN216)</f>
        <v>3.5439300283119923E-3</v>
      </c>
      <c r="BF216" s="127"/>
    </row>
    <row r="217" spans="25:58" x14ac:dyDescent="0.35">
      <c r="Y217" s="139"/>
      <c r="Z217" s="78">
        <f>(Cálculos!C218-0.44)/(MAX(Cálculos!C:C)+0.12)*100</f>
        <v>28.97605873007177</v>
      </c>
      <c r="AA217" s="144"/>
      <c r="AB217" s="148">
        <f>Cálculos!L304</f>
        <v>1.1837463398291563</v>
      </c>
      <c r="AC217" s="144"/>
      <c r="AD217" s="148">
        <f>Cálculos!Z16</f>
        <v>1.0637932642897994</v>
      </c>
      <c r="AE217" s="144"/>
      <c r="AF217" s="148">
        <f>Cálculos!AN52</f>
        <v>1.1173265835543544</v>
      </c>
      <c r="AG217" s="144"/>
      <c r="AH217" s="148">
        <f>Cálculos!N117</f>
        <v>0</v>
      </c>
      <c r="AI217" s="144"/>
      <c r="AJ217" s="148">
        <f>Cálculos!AB184</f>
        <v>0</v>
      </c>
      <c r="AK217" s="144"/>
      <c r="AL217" s="148">
        <f>Cálculos!AP170</f>
        <v>0</v>
      </c>
      <c r="AM217" s="127"/>
      <c r="BA217" s="139"/>
      <c r="BB217" s="78">
        <v>212</v>
      </c>
      <c r="BC217" s="156">
        <f>ABS(Cálculos!L218-Cálculos!L217)</f>
        <v>3.1856075945708162E-3</v>
      </c>
      <c r="BD217" s="156">
        <f>ABS(Cálculos!Z218-Cálculos!Z217)</f>
        <v>3.3823925097599683E-3</v>
      </c>
      <c r="BE217" s="156">
        <f>ABS(Cálculos!AN218-Cálculos!AN217)</f>
        <v>3.4251050801054617E-3</v>
      </c>
      <c r="BF217" s="127"/>
    </row>
    <row r="218" spans="25:58" x14ac:dyDescent="0.35">
      <c r="Y218" s="139"/>
      <c r="Z218" s="78">
        <f>(Cálculos!C219-0.44)/(MAX(Cálculos!C:C)+0.12)*100</f>
        <v>29.113022516846549</v>
      </c>
      <c r="AA218" s="144"/>
      <c r="AB218" s="148">
        <f>Cálculos!L406</f>
        <v>1.1827412475947408</v>
      </c>
      <c r="AC218" s="144"/>
      <c r="AD218" s="148">
        <f>Cálculos!Z474</f>
        <v>1.0643776511762504</v>
      </c>
      <c r="AE218" s="144"/>
      <c r="AF218" s="148">
        <f>Cálculos!AN410</f>
        <v>1.1171412802399703</v>
      </c>
      <c r="AG218" s="144"/>
      <c r="AH218" s="148">
        <f>Cálculos!N118</f>
        <v>0</v>
      </c>
      <c r="AI218" s="144"/>
      <c r="AJ218" s="148">
        <f>Cálculos!AB185</f>
        <v>0</v>
      </c>
      <c r="AK218" s="144"/>
      <c r="AL218" s="148">
        <f>Cálculos!AP171</f>
        <v>0</v>
      </c>
      <c r="AM218" s="127"/>
      <c r="BA218" s="139"/>
      <c r="BB218" s="78">
        <v>213</v>
      </c>
      <c r="BC218" s="156">
        <f>ABS(Cálculos!L219-Cálculos!L218)</f>
        <v>3.0800887932116994E-3</v>
      </c>
      <c r="BD218" s="156">
        <f>ABS(Cálculos!Z219-Cálculos!Z218)</f>
        <v>3.3442536787902655E-3</v>
      </c>
      <c r="BE218" s="156">
        <f>ABS(Cálculos!AN219-Cálculos!AN218)</f>
        <v>3.3774336899092816E-3</v>
      </c>
      <c r="BF218" s="127"/>
    </row>
    <row r="219" spans="25:58" x14ac:dyDescent="0.35">
      <c r="Y219" s="139"/>
      <c r="Z219" s="78">
        <f>(Cálculos!C220-0.44)/(MAX(Cálculos!C:C)+0.12)*100</f>
        <v>29.249986303621323</v>
      </c>
      <c r="AA219" s="144"/>
      <c r="AB219" s="148">
        <f>Cálculos!L381</f>
        <v>1.1808777230166183</v>
      </c>
      <c r="AC219" s="144"/>
      <c r="AD219" s="148">
        <f>Cálculos!Z103</f>
        <v>1.0610540026076798</v>
      </c>
      <c r="AE219" s="144"/>
      <c r="AF219" s="148">
        <f>Cálculos!AN524</f>
        <v>1.1107477102001775</v>
      </c>
      <c r="AG219" s="144"/>
      <c r="AH219" s="148">
        <f>Cálculos!N119</f>
        <v>0</v>
      </c>
      <c r="AI219" s="144"/>
      <c r="AJ219" s="148">
        <f>Cálculos!AB186</f>
        <v>0</v>
      </c>
      <c r="AK219" s="144"/>
      <c r="AL219" s="148">
        <f>Cálculos!AP172</f>
        <v>0</v>
      </c>
      <c r="AM219" s="127"/>
      <c r="BA219" s="139"/>
      <c r="BB219" s="78">
        <v>214</v>
      </c>
      <c r="BC219" s="156">
        <f>ABS(Cálculos!L220-Cálculos!L219)</f>
        <v>3.1234535699031785E-4</v>
      </c>
      <c r="BD219" s="156">
        <f>ABS(Cálculos!Z220-Cálculos!Z219)</f>
        <v>5.854098932998042E-4</v>
      </c>
      <c r="BE219" s="156">
        <f>ABS(Cálculos!AN220-Cálculos!AN219)</f>
        <v>6.1675101146990707E-4</v>
      </c>
      <c r="BF219" s="127"/>
    </row>
    <row r="220" spans="25:58" x14ac:dyDescent="0.35">
      <c r="Y220" s="139"/>
      <c r="Z220" s="78">
        <f>(Cálculos!C221-0.44)/(MAX(Cálculos!C:C)+0.12)*100</f>
        <v>29.386950090396098</v>
      </c>
      <c r="AA220" s="144"/>
      <c r="AB220" s="148">
        <f>Cálculos!L382</f>
        <v>1.1798902923069845</v>
      </c>
      <c r="AC220" s="144"/>
      <c r="AD220" s="148">
        <f>Cálculos!Z124</f>
        <v>1.0616987947048477</v>
      </c>
      <c r="AE220" s="144"/>
      <c r="AF220" s="148">
        <f>Cálculos!AN489</f>
        <v>1.110498172056487</v>
      </c>
      <c r="AG220" s="144"/>
      <c r="AH220" s="148">
        <f>Cálculos!N120</f>
        <v>0</v>
      </c>
      <c r="AI220" s="144"/>
      <c r="AJ220" s="148">
        <f>Cálculos!AB187</f>
        <v>0</v>
      </c>
      <c r="AK220" s="144"/>
      <c r="AL220" s="148">
        <f>Cálculos!AP173</f>
        <v>0</v>
      </c>
      <c r="AM220" s="127"/>
      <c r="BA220" s="139"/>
      <c r="BB220" s="78">
        <v>215</v>
      </c>
      <c r="BC220" s="156">
        <f>ABS(Cálculos!L221-Cálculos!L220)</f>
        <v>5.2783709099575304E-3</v>
      </c>
      <c r="BD220" s="156">
        <f>ABS(Cálculos!Z221-Cálculos!Z220)</f>
        <v>5.5506535639976429E-3</v>
      </c>
      <c r="BE220" s="156">
        <f>ABS(Cálculos!AN221-Cálculos!AN220)</f>
        <v>5.5814349811760255E-3</v>
      </c>
      <c r="BF220" s="127"/>
    </row>
    <row r="221" spans="25:58" x14ac:dyDescent="0.35">
      <c r="Y221" s="139"/>
      <c r="Z221" s="78">
        <f>(Cálculos!C222-0.44)/(MAX(Cálculos!C:C)+0.12)*100</f>
        <v>29.523913877170877</v>
      </c>
      <c r="AA221" s="144"/>
      <c r="AB221" s="148">
        <f>Cálculos!L405</f>
        <v>1.1700352887609831</v>
      </c>
      <c r="AC221" s="144"/>
      <c r="AD221" s="148">
        <f>Cálculos!Z471</f>
        <v>1.0603049525907806</v>
      </c>
      <c r="AE221" s="144"/>
      <c r="AF221" s="148">
        <f>Cálculos!AN468</f>
        <v>1.1098163115136983</v>
      </c>
      <c r="AG221" s="144"/>
      <c r="AH221" s="148">
        <f>Cálculos!N121</f>
        <v>0</v>
      </c>
      <c r="AI221" s="144"/>
      <c r="AJ221" s="148">
        <f>Cálculos!AB188</f>
        <v>0</v>
      </c>
      <c r="AK221" s="144"/>
      <c r="AL221" s="148">
        <f>Cálculos!AP174</f>
        <v>0</v>
      </c>
      <c r="AM221" s="127"/>
      <c r="BA221" s="139"/>
      <c r="BB221" s="78">
        <v>216</v>
      </c>
      <c r="BC221" s="156">
        <f>ABS(Cálculos!L222-Cálculos!L221)</f>
        <v>3.3526739127564542E-3</v>
      </c>
      <c r="BD221" s="156">
        <f>ABS(Cálculos!Z222-Cálculos!Z221)</f>
        <v>3.6225904215746452E-3</v>
      </c>
      <c r="BE221" s="156">
        <f>ABS(Cálculos!AN222-Cálculos!AN221)</f>
        <v>3.6530269104372848E-3</v>
      </c>
      <c r="BF221" s="127"/>
    </row>
    <row r="222" spans="25:58" x14ac:dyDescent="0.35">
      <c r="Y222" s="139"/>
      <c r="Z222" s="78">
        <f>(Cálculos!C223-0.44)/(MAX(Cálculos!C:C)+0.12)*100</f>
        <v>29.660877663945652</v>
      </c>
      <c r="AA222" s="144"/>
      <c r="AB222" s="148">
        <f>Cálculos!L101</f>
        <v>1.1603320478438253</v>
      </c>
      <c r="AC222" s="144"/>
      <c r="AD222" s="148">
        <f>Cálculos!Z39</f>
        <v>1.0672426928834218</v>
      </c>
      <c r="AE222" s="144"/>
      <c r="AF222" s="148">
        <f>Cálculos!AN406</f>
        <v>1.1056499477711661</v>
      </c>
      <c r="AG222" s="144"/>
      <c r="AH222" s="148">
        <f>Cálculos!N123</f>
        <v>0</v>
      </c>
      <c r="AI222" s="144"/>
      <c r="AJ222" s="148">
        <f>Cálculos!AB189</f>
        <v>0</v>
      </c>
      <c r="AK222" s="144"/>
      <c r="AL222" s="148">
        <f>Cálculos!AP175</f>
        <v>0</v>
      </c>
      <c r="AM222" s="127"/>
      <c r="BA222" s="139"/>
      <c r="BB222" s="78">
        <v>217</v>
      </c>
      <c r="BC222" s="156">
        <f>ABS(Cálculos!L223-Cálculos!L222)</f>
        <v>3.0087263179408019E-3</v>
      </c>
      <c r="BD222" s="156">
        <f>ABS(Cálculos!Z223-Cálculos!Z222)</f>
        <v>3.2760358305657378E-3</v>
      </c>
      <c r="BE222" s="156">
        <f>ABS(Cálculos!AN223-Cálculos!AN222)</f>
        <v>3.3061655132458623E-3</v>
      </c>
      <c r="BF222" s="127"/>
    </row>
    <row r="223" spans="25:58" x14ac:dyDescent="0.35">
      <c r="Y223" s="139"/>
      <c r="Z223" s="78">
        <f>(Cálculos!C224-0.44)/(MAX(Cálculos!C:C)+0.12)*100</f>
        <v>29.79784145072043</v>
      </c>
      <c r="AA223" s="144"/>
      <c r="AB223" s="148">
        <f>Cálculos!L664</f>
        <v>1.1593411915487364</v>
      </c>
      <c r="AC223" s="144"/>
      <c r="AD223" s="148">
        <f>Cálculos!Z108</f>
        <v>1.0532769798833683</v>
      </c>
      <c r="AE223" s="144"/>
      <c r="AF223" s="148">
        <f>Cálculos!AN22</f>
        <v>1.1052971166169441</v>
      </c>
      <c r="AG223" s="144"/>
      <c r="AH223" s="148">
        <f>Cálculos!N124</f>
        <v>0</v>
      </c>
      <c r="AI223" s="144"/>
      <c r="AJ223" s="148">
        <f>Cálculos!AB190</f>
        <v>0</v>
      </c>
      <c r="AK223" s="144"/>
      <c r="AL223" s="148">
        <f>Cálculos!AP176</f>
        <v>0</v>
      </c>
      <c r="AM223" s="127"/>
      <c r="BA223" s="139"/>
      <c r="BB223" s="78">
        <v>218</v>
      </c>
      <c r="BC223" s="156">
        <f>ABS(Cálculos!L224-Cálculos!L223)</f>
        <v>4.2538023443223827E-2</v>
      </c>
      <c r="BD223" s="156">
        <f>ABS(Cálculos!Z224-Cálculos!Z223)</f>
        <v>3.0635495786864753E-2</v>
      </c>
      <c r="BE223" s="156">
        <f>ABS(Cálculos!AN224-Cálculos!AN223)</f>
        <v>3.4994202477811653E-2</v>
      </c>
      <c r="BF223" s="127"/>
    </row>
    <row r="224" spans="25:58" x14ac:dyDescent="0.35">
      <c r="Y224" s="139"/>
      <c r="Z224" s="78">
        <f>(Cálculos!C225-0.44)/(MAX(Cálculos!C:C)+0.12)*100</f>
        <v>29.934805237495205</v>
      </c>
      <c r="AA224" s="144"/>
      <c r="AB224" s="148">
        <f>Cálculos!L411</f>
        <v>1.1587637248179956</v>
      </c>
      <c r="AC224" s="144"/>
      <c r="AD224" s="148">
        <f>Cálculos!Z104</f>
        <v>1.0494043027126183</v>
      </c>
      <c r="AE224" s="144"/>
      <c r="AF224" s="148">
        <f>Cálculos!AN473</f>
        <v>1.10478145823192</v>
      </c>
      <c r="AG224" s="144"/>
      <c r="AH224" s="148">
        <f>Cálculos!N125</f>
        <v>0</v>
      </c>
      <c r="AI224" s="144"/>
      <c r="AJ224" s="148">
        <f>Cálculos!AB191</f>
        <v>0</v>
      </c>
      <c r="AK224" s="144"/>
      <c r="AL224" s="148">
        <f>Cálculos!AP177</f>
        <v>0</v>
      </c>
      <c r="AM224" s="127"/>
      <c r="BA224" s="139"/>
      <c r="BB224" s="78">
        <v>219</v>
      </c>
      <c r="BC224" s="156">
        <f>ABS(Cálculos!L225-Cálculos!L224)</f>
        <v>4.0811214797629447E-2</v>
      </c>
      <c r="BD224" s="156">
        <f>ABS(Cálculos!Z225-Cálculos!Z224)</f>
        <v>3.1366590320298038E-2</v>
      </c>
      <c r="BE224" s="156">
        <f>ABS(Cálculos!AN225-Cálculos!AN224)</f>
        <v>3.505644826186094E-2</v>
      </c>
      <c r="BF224" s="127"/>
    </row>
    <row r="225" spans="25:58" x14ac:dyDescent="0.35">
      <c r="Y225" s="139"/>
      <c r="Z225" s="78">
        <f>(Cálculos!C226-0.44)/(MAX(Cálculos!C:C)+0.12)*100</f>
        <v>30.071769024269983</v>
      </c>
      <c r="AA225" s="144"/>
      <c r="AB225" s="148">
        <f>Cálculos!L52</f>
        <v>1.1581311738991735</v>
      </c>
      <c r="AC225" s="144"/>
      <c r="AD225" s="148">
        <f>Cálculos!Z472</f>
        <v>1.0498520558905242</v>
      </c>
      <c r="AE225" s="144"/>
      <c r="AF225" s="148">
        <f>Cálculos!AN405</f>
        <v>1.1009148314152926</v>
      </c>
      <c r="AG225" s="144"/>
      <c r="AH225" s="148">
        <f>Cálculos!N126</f>
        <v>0</v>
      </c>
      <c r="AI225" s="144"/>
      <c r="AJ225" s="148">
        <f>Cálculos!AB192</f>
        <v>0</v>
      </c>
      <c r="AK225" s="144"/>
      <c r="AL225" s="148">
        <f>Cálculos!AP178</f>
        <v>0</v>
      </c>
      <c r="AM225" s="127"/>
      <c r="BA225" s="139"/>
      <c r="BB225" s="78">
        <v>220</v>
      </c>
      <c r="BC225" s="156">
        <f>ABS(Cálculos!L226-Cálculos!L225)</f>
        <v>5.065038363148866E-3</v>
      </c>
      <c r="BD225" s="156">
        <f>ABS(Cálculos!Z226-Cálculos!Z225)</f>
        <v>3.7138395613948161E-3</v>
      </c>
      <c r="BE225" s="156">
        <f>ABS(Cálculos!AN226-Cálculos!AN225)</f>
        <v>4.350466153550836E-3</v>
      </c>
      <c r="BF225" s="127"/>
    </row>
    <row r="226" spans="25:58" x14ac:dyDescent="0.35">
      <c r="Y226" s="139"/>
      <c r="Z226" s="78">
        <f>(Cálculos!C227-0.44)/(MAX(Cálculos!C:C)+0.12)*100</f>
        <v>30.208732811044758</v>
      </c>
      <c r="AA226" s="144"/>
      <c r="AB226" s="148">
        <f>Cálculos!L299</f>
        <v>1.1547201070189512</v>
      </c>
      <c r="AC226" s="144"/>
      <c r="AD226" s="148">
        <f>Cálculos!Z17</f>
        <v>1.0478749283822291</v>
      </c>
      <c r="AE226" s="144"/>
      <c r="AF226" s="148">
        <f>Cálculos!AN469</f>
        <v>1.0969803936986668</v>
      </c>
      <c r="AG226" s="144"/>
      <c r="AH226" s="148">
        <f>Cálculos!N127</f>
        <v>0</v>
      </c>
      <c r="AI226" s="144"/>
      <c r="AJ226" s="148">
        <f>Cálculos!AB193</f>
        <v>0</v>
      </c>
      <c r="AK226" s="144"/>
      <c r="AL226" s="148">
        <f>Cálculos!AP179</f>
        <v>0</v>
      </c>
      <c r="AM226" s="127"/>
      <c r="BA226" s="139"/>
      <c r="BB226" s="78">
        <v>221</v>
      </c>
      <c r="BC226" s="156">
        <f>ABS(Cálculos!L227-Cálculos!L226)</f>
        <v>7.285273356745392E-3</v>
      </c>
      <c r="BD226" s="156">
        <f>ABS(Cálculos!Z227-Cálculos!Z226)</f>
        <v>7.2749395265572225E-3</v>
      </c>
      <c r="BE226" s="156">
        <f>ABS(Cálculos!AN227-Cálculos!AN226)</f>
        <v>7.4046842390562695E-3</v>
      </c>
      <c r="BF226" s="127"/>
    </row>
    <row r="227" spans="25:58" x14ac:dyDescent="0.35">
      <c r="Y227" s="139"/>
      <c r="Z227" s="78">
        <f>(Cálculos!C228-0.44)/(MAX(Cálculos!C:C)+0.12)*100</f>
        <v>30.34569659781954</v>
      </c>
      <c r="AA227" s="144"/>
      <c r="AB227" s="148">
        <f>Cálculos!L45</f>
        <v>1.1330102951300258</v>
      </c>
      <c r="AC227" s="144"/>
      <c r="AD227" s="148">
        <f>Cálculos!Z105</f>
        <v>1.0388659978228436</v>
      </c>
      <c r="AE227" s="144"/>
      <c r="AF227" s="148">
        <f>Cálculos!AN16</f>
        <v>1.0914253435784911</v>
      </c>
      <c r="AG227" s="144"/>
      <c r="AH227" s="148">
        <f>Cálculos!N128</f>
        <v>0</v>
      </c>
      <c r="AI227" s="144"/>
      <c r="AJ227" s="148">
        <f>Cálculos!AB194</f>
        <v>0</v>
      </c>
      <c r="AK227" s="144"/>
      <c r="AL227" s="148">
        <f>Cálculos!AP180</f>
        <v>0</v>
      </c>
      <c r="AM227" s="127"/>
      <c r="BA227" s="139"/>
      <c r="BB227" s="78">
        <v>222</v>
      </c>
      <c r="BC227" s="156">
        <f>ABS(Cálculos!L228-Cálculos!L227)</f>
        <v>3.5428248232909909E-3</v>
      </c>
      <c r="BD227" s="156">
        <f>ABS(Cálculos!Z228-Cálculos!Z227)</f>
        <v>3.7528818019733068E-3</v>
      </c>
      <c r="BE227" s="156">
        <f>ABS(Cálculos!AN228-Cálculos!AN227)</f>
        <v>3.7982788815625335E-3</v>
      </c>
      <c r="BF227" s="127"/>
    </row>
    <row r="228" spans="25:58" x14ac:dyDescent="0.35">
      <c r="Y228" s="139"/>
      <c r="Z228" s="78">
        <f>(Cálculos!C229-0.44)/(MAX(Cálculos!C:C)+0.12)*100</f>
        <v>30.482660384594311</v>
      </c>
      <c r="AA228" s="144"/>
      <c r="AB228" s="148">
        <f>Cálculos!L700</f>
        <v>1.1241924220610815</v>
      </c>
      <c r="AC228" s="144"/>
      <c r="AD228" s="148">
        <f>Cálculos!Z665</f>
        <v>1.0372037982604612</v>
      </c>
      <c r="AE228" s="144"/>
      <c r="AF228" s="148">
        <f>Cálculos!AN474</f>
        <v>1.0899855058938752</v>
      </c>
      <c r="AG228" s="144"/>
      <c r="AH228" s="148">
        <f>Cálculos!N129</f>
        <v>0</v>
      </c>
      <c r="AI228" s="144"/>
      <c r="AJ228" s="148">
        <f>Cálculos!AB195</f>
        <v>0</v>
      </c>
      <c r="AK228" s="144"/>
      <c r="AL228" s="148">
        <f>Cálculos!AP181</f>
        <v>0</v>
      </c>
      <c r="AM228" s="127"/>
      <c r="BA228" s="139"/>
      <c r="BB228" s="78">
        <v>223</v>
      </c>
      <c r="BC228" s="156">
        <f>ABS(Cálculos!L229-Cálculos!L228)</f>
        <v>2.8988198516832764E-3</v>
      </c>
      <c r="BD228" s="156">
        <f>ABS(Cálculos!Z229-Cálculos!Z228)</f>
        <v>3.143361034758374E-3</v>
      </c>
      <c r="BE228" s="156">
        <f>ABS(Cálculos!AN229-Cálculos!AN228)</f>
        <v>3.1745266034756137E-3</v>
      </c>
      <c r="BF228" s="127"/>
    </row>
    <row r="229" spans="25:58" x14ac:dyDescent="0.35">
      <c r="Y229" s="139"/>
      <c r="Z229" s="78">
        <f>(Cálculos!C230-0.44)/(MAX(Cálculos!C:C)+0.12)*100</f>
        <v>30.619624171369093</v>
      </c>
      <c r="AA229" s="144"/>
      <c r="AB229" s="148">
        <f>Cálculos!L41</f>
        <v>1.1232771998855742</v>
      </c>
      <c r="AC229" s="144"/>
      <c r="AD229" s="148">
        <f>Cálculos!Z52</f>
        <v>1.0488112631276811</v>
      </c>
      <c r="AE229" s="144"/>
      <c r="AF229" s="148">
        <f>Cálculos!AN159</f>
        <v>1.0889387979384662</v>
      </c>
      <c r="AG229" s="144"/>
      <c r="AH229" s="148">
        <f>Cálculos!N130</f>
        <v>0</v>
      </c>
      <c r="AI229" s="144"/>
      <c r="AJ229" s="148">
        <f>Cálculos!AB196</f>
        <v>0</v>
      </c>
      <c r="AK229" s="144"/>
      <c r="AL229" s="148">
        <f>Cálculos!AP182</f>
        <v>0</v>
      </c>
      <c r="AM229" s="127"/>
      <c r="BA229" s="139"/>
      <c r="BB229" s="78">
        <v>224</v>
      </c>
      <c r="BC229" s="156">
        <f>ABS(Cálculos!L230-Cálculos!L229)</f>
        <v>2.7691858230649014E-3</v>
      </c>
      <c r="BD229" s="156">
        <f>ABS(Cálculos!Z230-Cálculos!Z229)</f>
        <v>3.0173831111975358E-3</v>
      </c>
      <c r="BE229" s="156">
        <f>ABS(Cálculos!AN230-Cálculos!AN229)</f>
        <v>3.0459542981611243E-3</v>
      </c>
      <c r="BF229" s="127"/>
    </row>
    <row r="230" spans="25:58" x14ac:dyDescent="0.35">
      <c r="Y230" s="139"/>
      <c r="Z230" s="78">
        <f>(Cálculos!C231-0.44)/(MAX(Cálculos!C:C)+0.12)*100</f>
        <v>30.756587958143868</v>
      </c>
      <c r="AA230" s="144"/>
      <c r="AB230" s="148">
        <f>Cálculos!L335</f>
        <v>1.1209570182967599</v>
      </c>
      <c r="AC230" s="144"/>
      <c r="AD230" s="148">
        <f>Cálculos!Z109</f>
        <v>1.0335976773572548</v>
      </c>
      <c r="AE230" s="144"/>
      <c r="AF230" s="148">
        <f>Cálculos!AN102</f>
        <v>1.0858677396333034</v>
      </c>
      <c r="AG230" s="144"/>
      <c r="AH230" s="148">
        <f>Cálculos!N131</f>
        <v>0</v>
      </c>
      <c r="AI230" s="144"/>
      <c r="AJ230" s="148">
        <f>Cálculos!AB197</f>
        <v>0</v>
      </c>
      <c r="AK230" s="144"/>
      <c r="AL230" s="148">
        <f>Cálculos!AP183</f>
        <v>0</v>
      </c>
      <c r="AM230" s="127"/>
      <c r="BA230" s="139"/>
      <c r="BB230" s="78">
        <v>225</v>
      </c>
      <c r="BC230" s="156">
        <f>ABS(Cálculos!L231-Cálculos!L230)</f>
        <v>1.3625821377065139E-3</v>
      </c>
      <c r="BD230" s="156">
        <f>ABS(Cálculos!Z231-Cálculos!Z230)</f>
        <v>1.6093403868164269E-3</v>
      </c>
      <c r="BE230" s="156">
        <f>ABS(Cálculos!AN231-Cálculos!AN230)</f>
        <v>1.6372505089074507E-3</v>
      </c>
      <c r="BF230" s="127"/>
    </row>
    <row r="231" spans="25:58" x14ac:dyDescent="0.35">
      <c r="Y231" s="139"/>
      <c r="Z231" s="78">
        <f>(Cálculos!C232-0.44)/(MAX(Cálculos!C:C)+0.12)*100</f>
        <v>30.893551744918646</v>
      </c>
      <c r="AA231" s="144"/>
      <c r="AB231" s="148">
        <f>Cálculos!L467</f>
        <v>1.1190626239418617</v>
      </c>
      <c r="AC231" s="144"/>
      <c r="AD231" s="148">
        <f>Cálculos!Z300</f>
        <v>1.0325598603906392</v>
      </c>
      <c r="AE231" s="144"/>
      <c r="AF231" s="148">
        <f>Cálculos!AN470</f>
        <v>1.085856200476784</v>
      </c>
      <c r="AG231" s="144"/>
      <c r="AH231" s="148">
        <f>Cálculos!N132</f>
        <v>0</v>
      </c>
      <c r="AI231" s="144"/>
      <c r="AJ231" s="148">
        <f>Cálculos!AB198</f>
        <v>0</v>
      </c>
      <c r="AK231" s="144"/>
      <c r="AL231" s="148">
        <f>Cálculos!AP184</f>
        <v>0</v>
      </c>
      <c r="AM231" s="127"/>
      <c r="BA231" s="139"/>
      <c r="BB231" s="78">
        <v>226</v>
      </c>
      <c r="BC231" s="156">
        <f>ABS(Cálculos!L232-Cálculos!L231)</f>
        <v>3.8319454739845771E-3</v>
      </c>
      <c r="BD231" s="156">
        <f>ABS(Cálculos!Z232-Cálculos!Z231)</f>
        <v>4.0764393715309599E-3</v>
      </c>
      <c r="BE231" s="156">
        <f>ABS(Cálculos!AN232-Cálculos!AN231)</f>
        <v>4.1040115080445139E-3</v>
      </c>
      <c r="BF231" s="127"/>
    </row>
    <row r="232" spans="25:58" x14ac:dyDescent="0.35">
      <c r="Y232" s="139"/>
      <c r="Z232" s="78">
        <f>(Cálculos!C233-0.44)/(MAX(Cálculos!C:C)+0.12)*100</f>
        <v>31.030515531693421</v>
      </c>
      <c r="AA232" s="144"/>
      <c r="AB232" s="148">
        <f>Cálculos!L22</f>
        <v>1.1189835290150483</v>
      </c>
      <c r="AC232" s="144"/>
      <c r="AD232" s="148">
        <f>Cálculos!Z106</f>
        <v>1.0285969027905115</v>
      </c>
      <c r="AE232" s="144"/>
      <c r="AF232" s="148">
        <f>Cálculos!AN669</f>
        <v>1.0831258758363842</v>
      </c>
      <c r="AG232" s="144"/>
      <c r="AH232" s="148">
        <f>Cálculos!N133</f>
        <v>0</v>
      </c>
      <c r="AI232" s="144"/>
      <c r="AJ232" s="148">
        <f>Cálculos!AB199</f>
        <v>0</v>
      </c>
      <c r="AK232" s="144"/>
      <c r="AL232" s="148">
        <f>Cálculos!AP185</f>
        <v>0</v>
      </c>
      <c r="AM232" s="127"/>
      <c r="BA232" s="139"/>
      <c r="BB232" s="78">
        <v>227</v>
      </c>
      <c r="BC232" s="156">
        <f>ABS(Cálculos!L233-Cálculos!L232)</f>
        <v>2.8570519805613537E-3</v>
      </c>
      <c r="BD232" s="156">
        <f>ABS(Cálculos!Z233-Cálculos!Z232)</f>
        <v>3.0991645355625264E-3</v>
      </c>
      <c r="BE232" s="156">
        <f>ABS(Cálculos!AN233-Cálculos!AN232)</f>
        <v>3.1264545464954607E-3</v>
      </c>
      <c r="BF232" s="127"/>
    </row>
    <row r="233" spans="25:58" x14ac:dyDescent="0.35">
      <c r="Y233" s="139"/>
      <c r="Z233" s="78">
        <f>(Cálculos!C234-0.44)/(MAX(Cálculos!C:C)+0.12)*100</f>
        <v>31.1674793184682</v>
      </c>
      <c r="AA233" s="144"/>
      <c r="AB233" s="148">
        <f>Cálculos!L40</f>
        <v>1.1099794970317354</v>
      </c>
      <c r="AC233" s="144"/>
      <c r="AD233" s="148">
        <f>Cálculos!Z475</f>
        <v>1.0249490633758795</v>
      </c>
      <c r="AE233" s="144"/>
      <c r="AF233" s="148">
        <f>Cálculos!AN17</f>
        <v>1.0814408046082602</v>
      </c>
      <c r="AG233" s="144"/>
      <c r="AH233" s="148">
        <f>Cálculos!N134</f>
        <v>0</v>
      </c>
      <c r="AI233" s="144"/>
      <c r="AJ233" s="148">
        <f>Cálculos!AB200</f>
        <v>0</v>
      </c>
      <c r="AK233" s="144"/>
      <c r="AL233" s="148">
        <f>Cálculos!AP186</f>
        <v>0</v>
      </c>
      <c r="AM233" s="127"/>
      <c r="BA233" s="139"/>
      <c r="BB233" s="78">
        <v>228</v>
      </c>
      <c r="BC233" s="156">
        <f>ABS(Cálculos!L234-Cálculos!L233)</f>
        <v>2.6733957893365079E-3</v>
      </c>
      <c r="BD233" s="156">
        <f>ABS(Cálculos!Z234-Cálculos!Z233)</f>
        <v>2.9131273504363064E-3</v>
      </c>
      <c r="BE233" s="156">
        <f>ABS(Cálculos!AN234-Cálculos!AN233)</f>
        <v>2.9401467322321406E-3</v>
      </c>
      <c r="BF233" s="127"/>
    </row>
    <row r="234" spans="25:58" x14ac:dyDescent="0.35">
      <c r="Y234" s="139"/>
      <c r="Z234" s="78">
        <f>(Cálculos!C235-0.44)/(MAX(Cálculos!C:C)+0.12)*100</f>
        <v>31.304443105242974</v>
      </c>
      <c r="AA234" s="144"/>
      <c r="AB234" s="148">
        <f>Cálculos!L16</f>
        <v>1.1047111185710075</v>
      </c>
      <c r="AC234" s="144"/>
      <c r="AD234" s="148">
        <f>Cálculos!Z107</f>
        <v>1.0184564330572061</v>
      </c>
      <c r="AE234" s="144"/>
      <c r="AF234" s="148">
        <f>Cálculos!AN124</f>
        <v>1.0796557125553703</v>
      </c>
      <c r="AG234" s="144"/>
      <c r="AH234" s="148">
        <f>Cálculos!N135</f>
        <v>0</v>
      </c>
      <c r="AI234" s="144"/>
      <c r="AJ234" s="148">
        <f>Cálculos!AB201</f>
        <v>0</v>
      </c>
      <c r="AK234" s="144"/>
      <c r="AL234" s="148">
        <f>Cálculos!AP187</f>
        <v>0</v>
      </c>
      <c r="AM234" s="127"/>
      <c r="BA234" s="139"/>
      <c r="BB234" s="78">
        <v>229</v>
      </c>
      <c r="BC234" s="156">
        <f>ABS(Cálculos!L235-Cálculos!L234)</f>
        <v>5.8294099309201652E-2</v>
      </c>
      <c r="BD234" s="156">
        <f>ABS(Cálculos!Z235-Cálculos!Z234)</f>
        <v>4.4315603533360504E-2</v>
      </c>
      <c r="BE234" s="156">
        <f>ABS(Cálculos!AN235-Cálculos!AN234)</f>
        <v>4.9499006403239953E-2</v>
      </c>
      <c r="BF234" s="127"/>
    </row>
    <row r="235" spans="25:58" x14ac:dyDescent="0.35">
      <c r="Y235" s="139"/>
      <c r="Z235" s="78">
        <f>(Cálculos!C236-0.44)/(MAX(Cálculos!C:C)+0.12)*100</f>
        <v>31.441406892017749</v>
      </c>
      <c r="AA235" s="144"/>
      <c r="AB235" s="148">
        <f>Cálculos!L17</f>
        <v>1.1044741721144766</v>
      </c>
      <c r="AC235" s="144"/>
      <c r="AD235" s="148">
        <f>Cálculos!Z669</f>
        <v>1.0247333388992022</v>
      </c>
      <c r="AE235" s="144"/>
      <c r="AF235" s="148">
        <f>Cálculos!AN411</f>
        <v>1.0780612586540028</v>
      </c>
      <c r="AG235" s="144"/>
      <c r="AH235" s="148">
        <f>Cálculos!N136</f>
        <v>0</v>
      </c>
      <c r="AI235" s="144"/>
      <c r="AJ235" s="148">
        <f>Cálculos!AB202</f>
        <v>0</v>
      </c>
      <c r="AK235" s="144"/>
      <c r="AL235" s="148">
        <f>Cálculos!AP188</f>
        <v>0</v>
      </c>
      <c r="AM235" s="127"/>
      <c r="BA235" s="139"/>
      <c r="BB235" s="78">
        <v>230</v>
      </c>
      <c r="BC235" s="156">
        <f>ABS(Cálculos!L236-Cálculos!L235)</f>
        <v>5.3398420732511997E-2</v>
      </c>
      <c r="BD235" s="156">
        <f>ABS(Cálculos!Z236-Cálculos!Z235)</f>
        <v>4.2172478536993852E-2</v>
      </c>
      <c r="BE235" s="156">
        <f>ABS(Cálculos!AN236-Cálculos!AN235)</f>
        <v>4.6544569372151512E-2</v>
      </c>
      <c r="BF235" s="127"/>
    </row>
    <row r="236" spans="25:58" x14ac:dyDescent="0.35">
      <c r="Y236" s="139"/>
      <c r="Z236" s="78">
        <f>(Cálculos!C237-0.44)/(MAX(Cálculos!C:C)+0.12)*100</f>
        <v>31.578370678792528</v>
      </c>
      <c r="AA236" s="144"/>
      <c r="AB236" s="148">
        <f>Cálculos!L46</f>
        <v>1.1021720788347789</v>
      </c>
      <c r="AC236" s="144"/>
      <c r="AD236" s="148">
        <f>Cálculos!Z696</f>
        <v>1.0156620692447162</v>
      </c>
      <c r="AE236" s="144"/>
      <c r="AF236" s="148">
        <f>Cálculos!AN304</f>
        <v>1.0779370168134084</v>
      </c>
      <c r="AG236" s="144"/>
      <c r="AH236" s="148">
        <f>Cálculos!N137</f>
        <v>0</v>
      </c>
      <c r="AI236" s="144"/>
      <c r="AJ236" s="148">
        <f>Cálculos!AB203</f>
        <v>0</v>
      </c>
      <c r="AK236" s="144"/>
      <c r="AL236" s="148">
        <f>Cálculos!AP189</f>
        <v>0</v>
      </c>
      <c r="AM236" s="127"/>
      <c r="BA236" s="139"/>
      <c r="BB236" s="78">
        <v>231</v>
      </c>
      <c r="BC236" s="156">
        <f>ABS(Cálculos!L237-Cálculos!L236)</f>
        <v>1.0995672553511748E-2</v>
      </c>
      <c r="BD236" s="156">
        <f>ABS(Cálculos!Z237-Cálculos!Z236)</f>
        <v>9.3265963140077845E-3</v>
      </c>
      <c r="BE236" s="156">
        <f>ABS(Cálculos!AN237-Cálculos!AN236)</f>
        <v>1.0073917696790613E-2</v>
      </c>
      <c r="BF236" s="127"/>
    </row>
    <row r="237" spans="25:58" x14ac:dyDescent="0.35">
      <c r="Y237" s="139"/>
      <c r="Z237" s="78">
        <f>(Cálculos!C238-0.44)/(MAX(Cálculos!C:C)+0.12)*100</f>
        <v>31.715334465567302</v>
      </c>
      <c r="AA237" s="144"/>
      <c r="AB237" s="148">
        <f>Cálculos!L488</f>
        <v>1.0926417256935168</v>
      </c>
      <c r="AC237" s="144"/>
      <c r="AD237" s="148">
        <f>Cálculos!Z304</f>
        <v>1.0202697448826192</v>
      </c>
      <c r="AE237" s="144"/>
      <c r="AF237" s="148">
        <f>Cálculos!AN471</f>
        <v>1.0751046670192173</v>
      </c>
      <c r="AG237" s="144"/>
      <c r="AH237" s="148">
        <f>Cálculos!N138</f>
        <v>0</v>
      </c>
      <c r="AI237" s="144"/>
      <c r="AJ237" s="148">
        <f>Cálculos!AB204</f>
        <v>0</v>
      </c>
      <c r="AK237" s="144"/>
      <c r="AL237" s="148">
        <f>Cálculos!AP190</f>
        <v>0</v>
      </c>
      <c r="AM237" s="127"/>
      <c r="BA237" s="139"/>
      <c r="BB237" s="78">
        <v>232</v>
      </c>
      <c r="BC237" s="156">
        <f>ABS(Cálculos!L238-Cálculos!L237)</f>
        <v>3.9384801647873169E-3</v>
      </c>
      <c r="BD237" s="156">
        <f>ABS(Cálculos!Z238-Cálculos!Z237)</f>
        <v>3.8533264541035783E-3</v>
      </c>
      <c r="BE237" s="156">
        <f>ABS(Cálculos!AN238-Cálculos!AN237)</f>
        <v>3.9989517781656159E-3</v>
      </c>
      <c r="BF237" s="127"/>
    </row>
    <row r="238" spans="25:58" x14ac:dyDescent="0.35">
      <c r="Y238" s="139"/>
      <c r="Z238" s="78">
        <f>(Cálculos!C239-0.44)/(MAX(Cálculos!C:C)+0.12)*100</f>
        <v>31.852298252342081</v>
      </c>
      <c r="AA238" s="144"/>
      <c r="AB238" s="148">
        <f>Cálculos!L102</f>
        <v>1.0865592586180828</v>
      </c>
      <c r="AC238" s="144"/>
      <c r="AD238" s="148">
        <f>Cálculos!Z331</f>
        <v>1.0122456346018938</v>
      </c>
      <c r="AE238" s="144"/>
      <c r="AF238" s="148">
        <f>Cálculos!AN665</f>
        <v>1.0743334331079202</v>
      </c>
      <c r="AG238" s="144"/>
      <c r="AH238" s="148">
        <f>Cálculos!N139</f>
        <v>0</v>
      </c>
      <c r="AI238" s="144"/>
      <c r="AJ238" s="148">
        <f>Cálculos!AB205</f>
        <v>0</v>
      </c>
      <c r="AK238" s="144"/>
      <c r="AL238" s="148">
        <f>Cálculos!AP191</f>
        <v>0</v>
      </c>
      <c r="AM238" s="127"/>
      <c r="BA238" s="139"/>
      <c r="BB238" s="78">
        <v>233</v>
      </c>
      <c r="BC238" s="156">
        <f>ABS(Cálculos!L239-Cálculos!L238)</f>
        <v>2.7466068206208893E-3</v>
      </c>
      <c r="BD238" s="156">
        <f>ABS(Cálculos!Z239-Cálculos!Z238)</f>
        <v>2.9223934828351283E-3</v>
      </c>
      <c r="BE238" s="156">
        <f>ABS(Cálculos!AN239-Cálculos!AN238)</f>
        <v>2.9679625688437405E-3</v>
      </c>
      <c r="BF238" s="127"/>
    </row>
    <row r="239" spans="25:58" x14ac:dyDescent="0.35">
      <c r="Y239" s="139"/>
      <c r="Z239" s="78">
        <f>(Cálculos!C240-0.44)/(MAX(Cálculos!C:C)+0.12)*100</f>
        <v>31.989262039116856</v>
      </c>
      <c r="AA239" s="144"/>
      <c r="AB239" s="148">
        <f>Cálculos!L407</f>
        <v>1.0796399644663719</v>
      </c>
      <c r="AC239" s="144"/>
      <c r="AD239" s="148">
        <f>Cálculos!Z476</f>
        <v>1.0100476293026692</v>
      </c>
      <c r="AE239" s="144"/>
      <c r="AF239" s="148">
        <f>Cálculos!AN103</f>
        <v>1.0718447898050807</v>
      </c>
      <c r="AG239" s="144"/>
      <c r="AH239" s="148">
        <f>Cálculos!N140</f>
        <v>0</v>
      </c>
      <c r="AI239" s="144"/>
      <c r="AJ239" s="148">
        <f>Cálculos!AB206</f>
        <v>0</v>
      </c>
      <c r="AK239" s="144"/>
      <c r="AL239" s="148">
        <f>Cálculos!AP192</f>
        <v>0</v>
      </c>
      <c r="AM239" s="127"/>
      <c r="BA239" s="139"/>
      <c r="BB239" s="78">
        <v>234</v>
      </c>
      <c r="BC239" s="156">
        <f>ABS(Cálculos!L240-Cálculos!L239)</f>
        <v>2.5282082172830567E-3</v>
      </c>
      <c r="BD239" s="156">
        <f>ABS(Cálculos!Z240-Cálculos!Z239)</f>
        <v>2.745423072009312E-3</v>
      </c>
      <c r="BE239" s="156">
        <f>ABS(Cálculos!AN240-Cálculos!AN239)</f>
        <v>2.7741782890172706E-3</v>
      </c>
      <c r="BF239" s="127"/>
    </row>
    <row r="240" spans="25:58" x14ac:dyDescent="0.35">
      <c r="Y240" s="139"/>
      <c r="Z240" s="78">
        <f>(Cálculos!C241-0.44)/(MAX(Cálculos!C:C)+0.12)*100</f>
        <v>32.126225825891638</v>
      </c>
      <c r="AA240" s="144"/>
      <c r="AB240" s="148">
        <f>Cálculos!L661</f>
        <v>1.0738233706039222</v>
      </c>
      <c r="AC240" s="144"/>
      <c r="AD240" s="148">
        <f>Cálculos!Z490</f>
        <v>1.0041523914217296</v>
      </c>
      <c r="AE240" s="144"/>
      <c r="AF240" s="148">
        <f>Cálculos!AN300</f>
        <v>1.068934927144241</v>
      </c>
      <c r="AG240" s="144"/>
      <c r="AH240" s="148">
        <f>Cálculos!N141</f>
        <v>0</v>
      </c>
      <c r="AI240" s="144"/>
      <c r="AJ240" s="148">
        <f>Cálculos!AB207</f>
        <v>0</v>
      </c>
      <c r="AK240" s="144"/>
      <c r="AL240" s="148">
        <f>Cálculos!AP193</f>
        <v>0</v>
      </c>
      <c r="AM240" s="127"/>
      <c r="BA240" s="139"/>
      <c r="BB240" s="78">
        <v>235</v>
      </c>
      <c r="BC240" s="156">
        <f>ABS(Cálculos!L241-Cálculos!L240)</f>
        <v>2.471547647155653E-3</v>
      </c>
      <c r="BD240" s="156">
        <f>ABS(Cálculos!Z241-Cálculos!Z240)</f>
        <v>2.6937840873419439E-3</v>
      </c>
      <c r="BE240" s="156">
        <f>ABS(Cálculos!AN241-Cálculos!AN240)</f>
        <v>2.7195404465698014E-3</v>
      </c>
      <c r="BF240" s="127"/>
    </row>
    <row r="241" spans="25:58" x14ac:dyDescent="0.35">
      <c r="Y241" s="139"/>
      <c r="Z241" s="78">
        <f>(Cálculos!C242-0.44)/(MAX(Cálculos!C:C)+0.12)*100</f>
        <v>32.263189612666409</v>
      </c>
      <c r="AA241" s="144"/>
      <c r="AB241" s="148">
        <f>Cálculos!L296</f>
        <v>1.0690629514020302</v>
      </c>
      <c r="AC241" s="144"/>
      <c r="AD241" s="148">
        <f>Cálculos!Z666</f>
        <v>1.0025082552779374</v>
      </c>
      <c r="AE241" s="144"/>
      <c r="AF241" s="148">
        <f>Cálculos!AN108</f>
        <v>1.0686441450693913</v>
      </c>
      <c r="AG241" s="144"/>
      <c r="AH241" s="148">
        <f>Cálculos!N142</f>
        <v>0</v>
      </c>
      <c r="AI241" s="144"/>
      <c r="AJ241" s="148">
        <f>Cálculos!AB208</f>
        <v>0</v>
      </c>
      <c r="AK241" s="144"/>
      <c r="AL241" s="148">
        <f>Cálculos!AP194</f>
        <v>0</v>
      </c>
      <c r="AM241" s="127"/>
      <c r="BA241" s="139"/>
      <c r="BB241" s="78">
        <v>236</v>
      </c>
      <c r="BC241" s="156">
        <f>ABS(Cálculos!L242-Cálculos!L241)</f>
        <v>2.4419264986614564E-3</v>
      </c>
      <c r="BD241" s="156">
        <f>ABS(Cálculos!Z242-Cálculos!Z241)</f>
        <v>2.6631616022235738E-3</v>
      </c>
      <c r="BE241" s="156">
        <f>ABS(Cálculos!AN242-Cálculos!AN241)</f>
        <v>2.6882135735306623E-3</v>
      </c>
      <c r="BF241" s="127"/>
    </row>
    <row r="242" spans="25:58" x14ac:dyDescent="0.35">
      <c r="Y242" s="139"/>
      <c r="Z242" s="78">
        <f>(Cálculos!C243-0.44)/(MAX(Cálculos!C:C)+0.12)*100</f>
        <v>32.400153399441187</v>
      </c>
      <c r="AA242" s="144"/>
      <c r="AB242" s="148">
        <f>Cálculos!L123</f>
        <v>1.0662407893196348</v>
      </c>
      <c r="AC242" s="144"/>
      <c r="AD242" s="148">
        <f>Cálculos!Z477</f>
        <v>0.99929850231497208</v>
      </c>
      <c r="AE242" s="144"/>
      <c r="AF242" s="148">
        <f>Cálculos!AN472</f>
        <v>1.0645027206057813</v>
      </c>
      <c r="AG242" s="144"/>
      <c r="AH242" s="148">
        <f>Cálculos!N143</f>
        <v>0</v>
      </c>
      <c r="AI242" s="144"/>
      <c r="AJ242" s="148">
        <f>Cálculos!AB209</f>
        <v>0</v>
      </c>
      <c r="AK242" s="144"/>
      <c r="AL242" s="148">
        <f>Cálculos!AP195</f>
        <v>0</v>
      </c>
      <c r="AM242" s="127"/>
      <c r="BA242" s="139"/>
      <c r="BB242" s="78">
        <v>237</v>
      </c>
      <c r="BC242" s="156">
        <f>ABS(Cálculos!L243-Cálculos!L242)</f>
        <v>2.4169913961522849E-3</v>
      </c>
      <c r="BD242" s="156">
        <f>ABS(Cálculos!Z243-Cálculos!Z242)</f>
        <v>2.6362438182616632E-3</v>
      </c>
      <c r="BE242" s="156">
        <f>ABS(Cálculos!AN243-Cálculos!AN242)</f>
        <v>2.6609741748921945E-3</v>
      </c>
      <c r="BF242" s="127"/>
    </row>
    <row r="243" spans="25:58" x14ac:dyDescent="0.35">
      <c r="Y243" s="139"/>
      <c r="Z243" s="78">
        <f>(Cálculos!C244-0.44)/(MAX(Cálculos!C:C)+0.12)*100</f>
        <v>32.537117186215966</v>
      </c>
      <c r="AA243" s="144"/>
      <c r="AB243" s="148">
        <f>Cálculos!L702</f>
        <v>1.0648392061964906</v>
      </c>
      <c r="AC243" s="144"/>
      <c r="AD243" s="148">
        <f>Cálculos!Z662</f>
        <v>0.99732721337503061</v>
      </c>
      <c r="AE243" s="144"/>
      <c r="AF243" s="148">
        <f>Cálculos!AN702</f>
        <v>1.0600216815488142</v>
      </c>
      <c r="AG243" s="144"/>
      <c r="AH243" s="148">
        <f>Cálculos!N144</f>
        <v>0</v>
      </c>
      <c r="AI243" s="144"/>
      <c r="AJ243" s="148">
        <f>Cálculos!AB210</f>
        <v>0</v>
      </c>
      <c r="AK243" s="144"/>
      <c r="AL243" s="148">
        <f>Cálculos!AP196</f>
        <v>0</v>
      </c>
      <c r="AM243" s="127"/>
      <c r="BA243" s="139"/>
      <c r="BB243" s="78">
        <v>238</v>
      </c>
      <c r="BC243" s="156">
        <f>ABS(Cálculos!L244-Cálculos!L243)</f>
        <v>2.393031139535956E-3</v>
      </c>
      <c r="BD243" s="156">
        <f>ABS(Cálculos!Z244-Cálculos!Z243)</f>
        <v>2.6101559380715122E-3</v>
      </c>
      <c r="BE243" s="156">
        <f>ABS(Cálculos!AN244-Cálculos!AN243)</f>
        <v>2.6346302132769783E-3</v>
      </c>
      <c r="BF243" s="127"/>
    </row>
    <row r="244" spans="25:58" x14ac:dyDescent="0.35">
      <c r="Y244" s="139"/>
      <c r="Z244" s="78">
        <f>(Cálculos!C245-0.44)/(MAX(Cálculos!C:C)+0.12)*100</f>
        <v>32.674080972990744</v>
      </c>
      <c r="AA244" s="144"/>
      <c r="AB244" s="148">
        <f>Cálculos!L337</f>
        <v>1.061667246726586</v>
      </c>
      <c r="AC244" s="144"/>
      <c r="AD244" s="148">
        <f>Cálculos!Z405</f>
        <v>1.0097780545039829</v>
      </c>
      <c r="AE244" s="144"/>
      <c r="AF244" s="148">
        <f>Cálculos!AN104</f>
        <v>1.0593830144375562</v>
      </c>
      <c r="AG244" s="144"/>
      <c r="AH244" s="148">
        <f>Cálculos!N145</f>
        <v>0</v>
      </c>
      <c r="AI244" s="144"/>
      <c r="AJ244" s="148">
        <f>Cálculos!AB211</f>
        <v>0</v>
      </c>
      <c r="AK244" s="144"/>
      <c r="AL244" s="148">
        <f>Cálculos!AP197</f>
        <v>0</v>
      </c>
      <c r="AM244" s="127"/>
      <c r="BA244" s="139"/>
      <c r="BB244" s="78">
        <v>239</v>
      </c>
      <c r="BC244" s="156">
        <f>ABS(Cálculos!L245-Cálculos!L244)</f>
        <v>2.3694279622374359E-3</v>
      </c>
      <c r="BD244" s="156">
        <f>ABS(Cálculos!Z245-Cálculos!Z244)</f>
        <v>2.5844188083130049E-3</v>
      </c>
      <c r="BE244" s="156">
        <f>ABS(Cálculos!AN245-Cálculos!AN244)</f>
        <v>2.6086498738286945E-3</v>
      </c>
      <c r="BF244" s="127"/>
    </row>
    <row r="245" spans="25:58" x14ac:dyDescent="0.35">
      <c r="Y245" s="139"/>
      <c r="Z245" s="78">
        <f>(Cálculos!C246-0.44)/(MAX(Cálculos!C:C)+0.12)*100</f>
        <v>32.811044759765515</v>
      </c>
      <c r="AA245" s="144"/>
      <c r="AB245" s="148">
        <f>Cálculos!L670</f>
        <v>1.0570444799155359</v>
      </c>
      <c r="AC245" s="144"/>
      <c r="AD245" s="148">
        <f>Cálculos!Z406</f>
        <v>1.0099982532646496</v>
      </c>
      <c r="AE245" s="144"/>
      <c r="AF245" s="148">
        <f>Cálculos!AN337</f>
        <v>1.056279216693921</v>
      </c>
      <c r="AG245" s="144"/>
      <c r="AH245" s="148">
        <f>Cálculos!N146</f>
        <v>0</v>
      </c>
      <c r="AI245" s="144"/>
      <c r="AJ245" s="148">
        <f>Cálculos!AB212</f>
        <v>0</v>
      </c>
      <c r="AK245" s="144"/>
      <c r="AL245" s="148">
        <f>Cálculos!AP198</f>
        <v>0</v>
      </c>
      <c r="AM245" s="127"/>
      <c r="BA245" s="139"/>
      <c r="BB245" s="78">
        <v>240</v>
      </c>
      <c r="BC245" s="156">
        <f>ABS(Cálculos!L246-Cálculos!L245)</f>
        <v>2.3460774298345033E-3</v>
      </c>
      <c r="BD245" s="156">
        <f>ABS(Cálculos!Z246-Cálculos!Z245)</f>
        <v>2.5589508209137857E-3</v>
      </c>
      <c r="BE245" s="156">
        <f>ABS(Cálculos!AN246-Cálculos!AN245)</f>
        <v>2.5829427903354407E-3</v>
      </c>
      <c r="BF245" s="127"/>
    </row>
    <row r="246" spans="25:58" x14ac:dyDescent="0.35">
      <c r="Y246" s="139"/>
      <c r="Z246" s="78">
        <f>(Cálculos!C247-0.44)/(MAX(Cálculos!C:C)+0.12)*100</f>
        <v>32.948008546540294</v>
      </c>
      <c r="AA246" s="144"/>
      <c r="AB246" s="148">
        <f>Cálculos!L665</f>
        <v>1.0537953547973797</v>
      </c>
      <c r="AC246" s="144"/>
      <c r="AD246" s="148">
        <f>Cálculos!Z410</f>
        <v>1.0117780341669369</v>
      </c>
      <c r="AE246" s="144"/>
      <c r="AF246" s="148">
        <f>Cálculos!AN109</f>
        <v>1.0542042622851744</v>
      </c>
      <c r="AG246" s="144"/>
      <c r="AH246" s="148">
        <f>Cálculos!N147</f>
        <v>0</v>
      </c>
      <c r="AI246" s="144"/>
      <c r="AJ246" s="148">
        <f>Cálculos!AB213</f>
        <v>0</v>
      </c>
      <c r="AK246" s="144"/>
      <c r="AL246" s="148">
        <f>Cálculos!AP199</f>
        <v>0</v>
      </c>
      <c r="AM246" s="127"/>
      <c r="BA246" s="139"/>
      <c r="BB246" s="78">
        <v>241</v>
      </c>
      <c r="BC246" s="156">
        <f>ABS(Cálculos!L247-Cálculos!L246)</f>
        <v>2.3229603073206539E-3</v>
      </c>
      <c r="BD246" s="156">
        <f>ABS(Cálculos!Z247-Cálculos!Z246)</f>
        <v>2.5337363556866555E-3</v>
      </c>
      <c r="BE246" s="156">
        <f>ABS(Cálculos!AN247-Cálculos!AN246)</f>
        <v>2.557491869829398E-3</v>
      </c>
      <c r="BF246" s="127"/>
    </row>
    <row r="247" spans="25:58" x14ac:dyDescent="0.35">
      <c r="Y247" s="139"/>
      <c r="Z247" s="78">
        <f>(Cálculos!C248-0.44)/(MAX(Cálculos!C:C)+0.12)*100</f>
        <v>33.084972333315072</v>
      </c>
      <c r="AA247" s="144"/>
      <c r="AB247" s="148">
        <f>Cálculos!L468</f>
        <v>1.0536918306246965</v>
      </c>
      <c r="AC247" s="144"/>
      <c r="AD247" s="148">
        <f>Cálculos!Z110</f>
        <v>0.99447237197014104</v>
      </c>
      <c r="AE247" s="144"/>
      <c r="AF247" s="148">
        <f>Cálculos!AN45</f>
        <v>1.0497066694257777</v>
      </c>
      <c r="AG247" s="144"/>
      <c r="AH247" s="148">
        <f>Cálculos!N148</f>
        <v>0</v>
      </c>
      <c r="AI247" s="144"/>
      <c r="AJ247" s="148">
        <f>Cálculos!AB214</f>
        <v>0</v>
      </c>
      <c r="AK247" s="144"/>
      <c r="AL247" s="148">
        <f>Cálculos!AP200</f>
        <v>0</v>
      </c>
      <c r="AM247" s="127"/>
      <c r="BA247" s="139"/>
      <c r="BB247" s="78">
        <v>242</v>
      </c>
      <c r="BC247" s="156">
        <f>ABS(Cálculos!L248-Cálculos!L247)</f>
        <v>2.3000715161430318E-3</v>
      </c>
      <c r="BD247" s="156">
        <f>ABS(Cálculos!Z248-Cálculos!Z247)</f>
        <v>2.5087707627108879E-3</v>
      </c>
      <c r="BE247" s="156">
        <f>ABS(Cálculos!AN248-Cálculos!AN247)</f>
        <v>2.5322921987078195E-3</v>
      </c>
      <c r="BF247" s="127"/>
    </row>
    <row r="248" spans="25:58" x14ac:dyDescent="0.35">
      <c r="Y248" s="139"/>
      <c r="Z248" s="78">
        <f>(Cálculos!C249-0.44)/(MAX(Cálculos!C:C)+0.12)*100</f>
        <v>33.22193612008985</v>
      </c>
      <c r="AA248" s="144"/>
      <c r="AB248" s="148">
        <f>Cálculos!L305</f>
        <v>1.0526899493658921</v>
      </c>
      <c r="AC248" s="144"/>
      <c r="AD248" s="148">
        <f>Cálculos!Z301</f>
        <v>0.9979100752340464</v>
      </c>
      <c r="AE248" s="144"/>
      <c r="AF248" s="148">
        <f>Cálculos!AN105</f>
        <v>1.048629277148531</v>
      </c>
      <c r="AG248" s="144"/>
      <c r="AH248" s="148">
        <f>Cálculos!N149</f>
        <v>0</v>
      </c>
      <c r="AI248" s="144"/>
      <c r="AJ248" s="148">
        <f>Cálculos!AB215</f>
        <v>0</v>
      </c>
      <c r="AK248" s="144"/>
      <c r="AL248" s="148">
        <f>Cálculos!AP201</f>
        <v>0</v>
      </c>
      <c r="AM248" s="127"/>
      <c r="BA248" s="139"/>
      <c r="BB248" s="78">
        <v>243</v>
      </c>
      <c r="BC248" s="156">
        <f>ABS(Cálculos!L249-Cálculos!L248)</f>
        <v>2.2774083454098204E-3</v>
      </c>
      <c r="BD248" s="156">
        <f>ABS(Cálculos!Z249-Cálculos!Z248)</f>
        <v>2.4840512327097553E-3</v>
      </c>
      <c r="BE248" s="156">
        <f>ABS(Cálculos!AN249-Cálculos!AN248)</f>
        <v>2.5073409048345652E-3</v>
      </c>
      <c r="BF248" s="127"/>
    </row>
    <row r="249" spans="25:58" x14ac:dyDescent="0.35">
      <c r="Y249" s="139"/>
      <c r="Z249" s="78">
        <f>(Cálculos!C250-0.44)/(MAX(Cálculos!C:C)+0.12)*100</f>
        <v>33.358899906864622</v>
      </c>
      <c r="AA249" s="144"/>
      <c r="AB249" s="148">
        <f>Cálculos!L300</f>
        <v>1.0492198029141231</v>
      </c>
      <c r="AC249" s="144"/>
      <c r="AD249" s="148">
        <f>Cálculos!Z702</f>
        <v>1.0002928586949065</v>
      </c>
      <c r="AE249" s="144"/>
      <c r="AF249" s="148">
        <f>Cálculos!AN696</f>
        <v>1.0473098102693204</v>
      </c>
      <c r="AG249" s="144"/>
      <c r="AH249" s="148">
        <f>Cálculos!N150</f>
        <v>0</v>
      </c>
      <c r="AI249" s="144"/>
      <c r="AJ249" s="148">
        <f>Cálculos!AB216</f>
        <v>0</v>
      </c>
      <c r="AK249" s="144"/>
      <c r="AL249" s="148">
        <f>Cálculos!AP202</f>
        <v>0</v>
      </c>
      <c r="AM249" s="127"/>
      <c r="BA249" s="139"/>
      <c r="BB249" s="78">
        <v>244</v>
      </c>
      <c r="BC249" s="156">
        <f>ABS(Cálculos!L250-Cálculos!L249)</f>
        <v>2.2549684955177896E-3</v>
      </c>
      <c r="BD249" s="156">
        <f>ABS(Cálculos!Z250-Cálculos!Z249)</f>
        <v>2.4595752819136507E-3</v>
      </c>
      <c r="BE249" s="156">
        <f>ABS(Cálculos!AN250-Cálculos!AN249)</f>
        <v>2.4826354750928925E-3</v>
      </c>
      <c r="BF249" s="127"/>
    </row>
    <row r="250" spans="25:58" x14ac:dyDescent="0.35">
      <c r="Y250" s="139"/>
      <c r="Z250" s="78">
        <f>(Cálculos!C251-0.44)/(MAX(Cálculos!C:C)+0.12)*100</f>
        <v>33.4958636936394</v>
      </c>
      <c r="AA250" s="144"/>
      <c r="AB250" s="148">
        <f>Cálculos!L667</f>
        <v>1.0423321509477972</v>
      </c>
      <c r="AC250" s="144"/>
      <c r="AD250" s="148">
        <f>Cálculos!Z297</f>
        <v>0.99254325176052138</v>
      </c>
      <c r="AE250" s="144"/>
      <c r="AF250" s="148">
        <f>Cálculos!AN666</f>
        <v>1.0453975063090939</v>
      </c>
      <c r="AG250" s="144"/>
      <c r="AH250" s="148">
        <f>Cálculos!N151</f>
        <v>0</v>
      </c>
      <c r="AI250" s="144"/>
      <c r="AJ250" s="148">
        <f>Cálculos!AB217</f>
        <v>0</v>
      </c>
      <c r="AK250" s="144"/>
      <c r="AL250" s="148">
        <f>Cálculos!AP203</f>
        <v>0</v>
      </c>
      <c r="AM250" s="127"/>
      <c r="BA250" s="139"/>
      <c r="BB250" s="78">
        <v>245</v>
      </c>
      <c r="BC250" s="156">
        <f>ABS(Cálculos!L251-Cálculos!L250)</f>
        <v>2.2327497533372598E-3</v>
      </c>
      <c r="BD250" s="156">
        <f>ABS(Cálculos!Z251-Cálculos!Z250)</f>
        <v>2.4353405004466921E-3</v>
      </c>
      <c r="BE250" s="156">
        <f>ABS(Cálculos!AN251-Cálculos!AN250)</f>
        <v>2.4581734760069363E-3</v>
      </c>
      <c r="BF250" s="127"/>
    </row>
    <row r="251" spans="25:58" x14ac:dyDescent="0.35">
      <c r="Y251" s="139"/>
      <c r="Z251" s="78">
        <f>(Cálculos!C252-0.44)/(MAX(Cálculos!C:C)+0.12)*100</f>
        <v>33.632827480414178</v>
      </c>
      <c r="AA251" s="144"/>
      <c r="AB251" s="148">
        <f>Cálculos!L302</f>
        <v>1.0378463228461601</v>
      </c>
      <c r="AC251" s="144"/>
      <c r="AD251" s="148">
        <f>Cálculos!Z337</f>
        <v>0.9970734912656497</v>
      </c>
      <c r="AE251" s="144"/>
      <c r="AF251" s="148">
        <f>Cálculos!AN331</f>
        <v>1.0433382578259403</v>
      </c>
      <c r="AG251" s="144"/>
      <c r="AH251" s="148">
        <f>Cálculos!N152</f>
        <v>0</v>
      </c>
      <c r="AI251" s="144"/>
      <c r="AJ251" s="148">
        <f>Cálculos!AB218</f>
        <v>0</v>
      </c>
      <c r="AK251" s="144"/>
      <c r="AL251" s="148">
        <f>Cálculos!AP204</f>
        <v>0</v>
      </c>
      <c r="AM251" s="127"/>
      <c r="BA251" s="139"/>
      <c r="BB251" s="78">
        <v>246</v>
      </c>
      <c r="BC251" s="156">
        <f>ABS(Cálculos!L252-Cálculos!L251)</f>
        <v>2.2107499381345819E-3</v>
      </c>
      <c r="BD251" s="156">
        <f>ABS(Cálculos!Z252-Cálculos!Z251)</f>
        <v>2.4113445103782494E-3</v>
      </c>
      <c r="BE251" s="156">
        <f>ABS(Cálculos!AN252-Cálculos!AN251)</f>
        <v>2.4339525071847834E-3</v>
      </c>
      <c r="BF251" s="127"/>
    </row>
    <row r="252" spans="25:58" x14ac:dyDescent="0.35">
      <c r="Y252" s="139"/>
      <c r="Z252" s="78">
        <f>(Cálculos!C253-0.44)/(MAX(Cálculos!C:C)+0.12)*100</f>
        <v>33.76979126718895</v>
      </c>
      <c r="AA252" s="144"/>
      <c r="AB252" s="148">
        <f>Cálculos!L666</f>
        <v>1.0363121646123621</v>
      </c>
      <c r="AC252" s="144"/>
      <c r="AD252" s="148">
        <f>Cálculos!Z478</f>
        <v>0.98931994363378128</v>
      </c>
      <c r="AE252" s="144"/>
      <c r="AF252" s="148">
        <f>Cálculos!AN475</f>
        <v>1.0410362549914658</v>
      </c>
      <c r="AG252" s="144"/>
      <c r="AH252" s="148">
        <f>Cálculos!N153</f>
        <v>0</v>
      </c>
      <c r="AI252" s="144"/>
      <c r="AJ252" s="148">
        <f>Cálculos!AB219</f>
        <v>0</v>
      </c>
      <c r="AK252" s="144"/>
      <c r="AL252" s="148">
        <f>Cálculos!AP205</f>
        <v>0</v>
      </c>
      <c r="AM252" s="127"/>
      <c r="BA252" s="139"/>
      <c r="BB252" s="78">
        <v>247</v>
      </c>
      <c r="BC252" s="156">
        <f>ABS(Cálculos!L253-Cálculos!L252)</f>
        <v>2.1889668924207073E-3</v>
      </c>
      <c r="BD252" s="156">
        <f>ABS(Cálculos!Z253-Cálculos!Z252)</f>
        <v>2.3875849585693054E-3</v>
      </c>
      <c r="BE252" s="156">
        <f>ABS(Cálculos!AN253-Cálculos!AN252)</f>
        <v>2.409970193397365E-3</v>
      </c>
      <c r="BF252" s="127"/>
    </row>
    <row r="253" spans="25:58" x14ac:dyDescent="0.35">
      <c r="Y253" s="139"/>
      <c r="Z253" s="78">
        <f>(Cálculos!C254-0.44)/(MAX(Cálculos!C:C)+0.12)*100</f>
        <v>33.906755053963735</v>
      </c>
      <c r="AA253" s="144"/>
      <c r="AB253" s="148">
        <f>Cálculos!L301</f>
        <v>1.0317816967316227</v>
      </c>
      <c r="AC253" s="144"/>
      <c r="AD253" s="148">
        <f>Cálculos!Z667</f>
        <v>0.99168223475977657</v>
      </c>
      <c r="AE253" s="144"/>
      <c r="AF253" s="148">
        <f>Cálculos!AN667</f>
        <v>1.0402209275952929</v>
      </c>
      <c r="AG253" s="144"/>
      <c r="AH253" s="148">
        <f>Cálculos!N154</f>
        <v>0</v>
      </c>
      <c r="AI253" s="144"/>
      <c r="AJ253" s="148">
        <f>Cálculos!AB220</f>
        <v>0</v>
      </c>
      <c r="AK253" s="144"/>
      <c r="AL253" s="148">
        <f>Cálculos!AP206</f>
        <v>0</v>
      </c>
      <c r="AM253" s="127"/>
      <c r="BA253" s="139"/>
      <c r="BB253" s="78">
        <v>248</v>
      </c>
      <c r="BC253" s="156">
        <f>ABS(Cálculos!L254-Cálculos!L253)</f>
        <v>2.1673984802560997E-3</v>
      </c>
      <c r="BD253" s="156">
        <f>ABS(Cálculos!Z254-Cálculos!Z253)</f>
        <v>2.3640595152922272E-3</v>
      </c>
      <c r="BE253" s="156">
        <f>ABS(Cálculos!AN254-Cálculos!AN253)</f>
        <v>2.3862241830696629E-3</v>
      </c>
      <c r="BF253" s="127"/>
    </row>
    <row r="254" spans="25:58" x14ac:dyDescent="0.35">
      <c r="Y254" s="139"/>
      <c r="Z254" s="78">
        <f>(Cálculos!C255-0.44)/(MAX(Cálculos!C:C)+0.12)*100</f>
        <v>34.043718840738507</v>
      </c>
      <c r="AA254" s="144"/>
      <c r="AB254" s="148">
        <f>Cálculos!L489</f>
        <v>1.0228967148837387</v>
      </c>
      <c r="AC254" s="144"/>
      <c r="AD254" s="148">
        <f>Cálculos!Z479</f>
        <v>0.98431891036250951</v>
      </c>
      <c r="AE254" s="144"/>
      <c r="AF254" s="148">
        <f>Cálculos!AN301</f>
        <v>1.0400521931104987</v>
      </c>
      <c r="AG254" s="144"/>
      <c r="AH254" s="148">
        <f>Cálculos!N155</f>
        <v>0</v>
      </c>
      <c r="AI254" s="144"/>
      <c r="AJ254" s="148">
        <f>Cálculos!AB221</f>
        <v>0</v>
      </c>
      <c r="AK254" s="144"/>
      <c r="AL254" s="148">
        <f>Cálculos!AP207</f>
        <v>0</v>
      </c>
      <c r="AM254" s="127"/>
      <c r="BA254" s="139"/>
      <c r="BB254" s="78">
        <v>249</v>
      </c>
      <c r="BC254" s="156">
        <f>ABS(Cálculos!L255-Cálculos!L254)</f>
        <v>2.1460425867956545E-3</v>
      </c>
      <c r="BD254" s="156">
        <f>ABS(Cálculos!Z255-Cálculos!Z254)</f>
        <v>2.3407658738126003E-3</v>
      </c>
      <c r="BE254" s="156">
        <f>ABS(Cálculos!AN255-Cálculos!AN254)</f>
        <v>2.3627121478391744E-3</v>
      </c>
      <c r="BF254" s="127"/>
    </row>
    <row r="255" spans="25:58" x14ac:dyDescent="0.35">
      <c r="Y255" s="139"/>
      <c r="Z255" s="78">
        <f>(Cálculos!C256-0.44)/(MAX(Cálculos!C:C)+0.12)*100</f>
        <v>34.180682627513285</v>
      </c>
      <c r="AA255" s="144"/>
      <c r="AB255" s="148">
        <f>Cálculos!L103</f>
        <v>1.0215087287011511</v>
      </c>
      <c r="AC255" s="144"/>
      <c r="AD255" s="148">
        <f>Cálculos!Z302</f>
        <v>0.98712936167905907</v>
      </c>
      <c r="AE255" s="144"/>
      <c r="AF255" s="148">
        <f>Cálculos!AN106</f>
        <v>1.0382445494332799</v>
      </c>
      <c r="AG255" s="144"/>
      <c r="AH255" s="148">
        <f>Cálculos!N156</f>
        <v>0</v>
      </c>
      <c r="AI255" s="144"/>
      <c r="AJ255" s="148">
        <f>Cálculos!AB222</f>
        <v>0</v>
      </c>
      <c r="AK255" s="144"/>
      <c r="AL255" s="148">
        <f>Cálculos!AP208</f>
        <v>0</v>
      </c>
      <c r="AM255" s="127"/>
      <c r="BA255" s="139"/>
      <c r="BB255" s="78">
        <v>250</v>
      </c>
      <c r="BC255" s="156">
        <f>ABS(Cálculos!L256-Cálculos!L255)</f>
        <v>2.1248971180404808E-3</v>
      </c>
      <c r="BD255" s="156">
        <f>ABS(Cálculos!Z256-Cálculos!Z255)</f>
        <v>2.3177017501309349E-3</v>
      </c>
      <c r="BE255" s="156">
        <f>ABS(Cálculos!AN256-Cálculos!AN255)</f>
        <v>2.3394317822922339E-3</v>
      </c>
      <c r="BF255" s="127"/>
    </row>
    <row r="256" spans="25:58" x14ac:dyDescent="0.35">
      <c r="Y256" s="139"/>
      <c r="Z256" s="78">
        <f>(Cálculos!C257-0.44)/(MAX(Cálculos!C:C)+0.12)*100</f>
        <v>34.317646414288063</v>
      </c>
      <c r="AA256" s="144"/>
      <c r="AB256" s="148">
        <f>Cálculos!L42</f>
        <v>1.0207618301825141</v>
      </c>
      <c r="AC256" s="144"/>
      <c r="AD256" s="148">
        <f>Cálculos!Z111</f>
        <v>0.97987123199633375</v>
      </c>
      <c r="AE256" s="144"/>
      <c r="AF256" s="148">
        <f>Cálculos!AN41</f>
        <v>1.0354907572770053</v>
      </c>
      <c r="AG256" s="144"/>
      <c r="AH256" s="148">
        <f>Cálculos!N157</f>
        <v>0</v>
      </c>
      <c r="AI256" s="144"/>
      <c r="AJ256" s="148">
        <f>Cálculos!AB223</f>
        <v>0</v>
      </c>
      <c r="AK256" s="144"/>
      <c r="AL256" s="148">
        <f>Cálculos!AP209</f>
        <v>0</v>
      </c>
      <c r="AM256" s="127"/>
      <c r="BA256" s="139"/>
      <c r="BB256" s="78">
        <v>251</v>
      </c>
      <c r="BC256" s="156">
        <f>ABS(Cálculos!L257-Cálculos!L256)</f>
        <v>2.1039600006252379E-3</v>
      </c>
      <c r="BD256" s="156">
        <f>ABS(Cálculos!Z257-Cálculos!Z256)</f>
        <v>2.2948648827533225E-3</v>
      </c>
      <c r="BE256" s="156">
        <f>ABS(Cálculos!AN257-Cálculos!AN256)</f>
        <v>2.3163808037321154E-3</v>
      </c>
      <c r="BF256" s="127"/>
    </row>
    <row r="257" spans="25:58" x14ac:dyDescent="0.35">
      <c r="Y257" s="139"/>
      <c r="Z257" s="78">
        <f>(Cálculos!C258-0.44)/(MAX(Cálculos!C:C)+0.12)*100</f>
        <v>34.454610201062842</v>
      </c>
      <c r="AA257" s="144"/>
      <c r="AB257" s="148">
        <f>Cálculos!L473</f>
        <v>1.01583873430023</v>
      </c>
      <c r="AC257" s="144"/>
      <c r="AD257" s="148">
        <f>Cálculos!Z125</f>
        <v>0.97788231174845164</v>
      </c>
      <c r="AE257" s="144"/>
      <c r="AF257" s="148">
        <f>Cálculos!AN302</f>
        <v>1.034928283040798</v>
      </c>
      <c r="AG257" s="144"/>
      <c r="AH257" s="148">
        <f>Cálculos!N158</f>
        <v>0</v>
      </c>
      <c r="AI257" s="144"/>
      <c r="AJ257" s="148">
        <f>Cálculos!AB224</f>
        <v>0</v>
      </c>
      <c r="AK257" s="144"/>
      <c r="AL257" s="148">
        <f>Cálculos!AP210</f>
        <v>0</v>
      </c>
      <c r="AM257" s="127"/>
      <c r="BA257" s="139"/>
      <c r="BB257" s="78">
        <v>252</v>
      </c>
      <c r="BC257" s="156">
        <f>ABS(Cálculos!L258-Cálculos!L257)</f>
        <v>2.083229181614854E-3</v>
      </c>
      <c r="BD257" s="156">
        <f>ABS(Cálculos!Z258-Cálculos!Z257)</f>
        <v>2.2722530324692791E-3</v>
      </c>
      <c r="BE257" s="156">
        <f>ABS(Cálculos!AN258-Cálculos!AN257)</f>
        <v>2.29355695195399E-3</v>
      </c>
      <c r="BF257" s="127"/>
    </row>
    <row r="258" spans="25:58" x14ac:dyDescent="0.35">
      <c r="Y258" s="139"/>
      <c r="Z258" s="78">
        <f>(Cálculos!C259-0.44)/(MAX(Cálculos!C:C)+0.12)*100</f>
        <v>34.591573987837613</v>
      </c>
      <c r="AA258" s="144"/>
      <c r="AB258" s="148">
        <f>Cálculos!L474</f>
        <v>1.0103684230711301</v>
      </c>
      <c r="AC258" s="144"/>
      <c r="AD258" s="148">
        <f>Cálculos!Z480</f>
        <v>0.97409231916341443</v>
      </c>
      <c r="AE258" s="144"/>
      <c r="AF258" s="148">
        <f>Cálculos!AN490</f>
        <v>1.0314271839663751</v>
      </c>
      <c r="AG258" s="144"/>
      <c r="AH258" s="148">
        <f>Cálculos!N160</f>
        <v>0</v>
      </c>
      <c r="AI258" s="144"/>
      <c r="AJ258" s="148">
        <f>Cálculos!AB225</f>
        <v>0</v>
      </c>
      <c r="AK258" s="144"/>
      <c r="AL258" s="148">
        <f>Cálculos!AP211</f>
        <v>0</v>
      </c>
      <c r="AM258" s="127"/>
      <c r="BA258" s="139"/>
      <c r="BB258" s="78">
        <v>253</v>
      </c>
      <c r="BC258" s="156">
        <f>ABS(Cálculos!L259-Cálculos!L258)</f>
        <v>2.0627026283019656E-3</v>
      </c>
      <c r="BD258" s="156">
        <f>ABS(Cálculos!Z259-Cálculos!Z258)</f>
        <v>2.2498639821319777E-3</v>
      </c>
      <c r="BE258" s="156">
        <f>ABS(Cálculos!AN259-Cálculos!AN258)</f>
        <v>2.2709579890236586E-3</v>
      </c>
      <c r="BF258" s="127"/>
    </row>
    <row r="259" spans="25:58" x14ac:dyDescent="0.35">
      <c r="Y259" s="139"/>
      <c r="Z259" s="78">
        <f>(Cálculos!C260-0.44)/(MAX(Cálculos!C:C)+0.12)*100</f>
        <v>34.728537774612391</v>
      </c>
      <c r="AA259" s="144"/>
      <c r="AB259" s="148">
        <f>Cálculos!L668</f>
        <v>1.0051597926746398</v>
      </c>
      <c r="AC259" s="144"/>
      <c r="AD259" s="148">
        <f>Cálculos!Z524</f>
        <v>0.97125468384053115</v>
      </c>
      <c r="AE259" s="144"/>
      <c r="AF259" s="148">
        <f>Cálculos!AN40</f>
        <v>1.0300574664269155</v>
      </c>
      <c r="AG259" s="144"/>
      <c r="AH259" s="148">
        <f>Cálculos!N161</f>
        <v>0</v>
      </c>
      <c r="AI259" s="144"/>
      <c r="AJ259" s="148">
        <f>Cálculos!AB226</f>
        <v>0</v>
      </c>
      <c r="AK259" s="144"/>
      <c r="AL259" s="148">
        <f>Cálculos!AP212</f>
        <v>0</v>
      </c>
      <c r="AM259" s="127"/>
      <c r="BA259" s="139"/>
      <c r="BB259" s="78">
        <v>254</v>
      </c>
      <c r="BC259" s="156">
        <f>ABS(Cálculos!L260-Cálculos!L259)</f>
        <v>2.0423783280077157E-3</v>
      </c>
      <c r="BD259" s="156">
        <f>ABS(Cálculos!Z260-Cálculos!Z259)</f>
        <v>2.227695536440033E-3</v>
      </c>
      <c r="BE259" s="156">
        <f>ABS(Cálculos!AN260-Cálculos!AN259)</f>
        <v>2.2485816990577556E-3</v>
      </c>
      <c r="BF259" s="127"/>
    </row>
    <row r="260" spans="25:58" x14ac:dyDescent="0.35">
      <c r="Y260" s="139"/>
      <c r="Z260" s="78">
        <f>(Cálculos!C261-0.44)/(MAX(Cálculos!C:C)+0.12)*100</f>
        <v>34.86550156138717</v>
      </c>
      <c r="AA260" s="144"/>
      <c r="AB260" s="148">
        <f>Cálculos!L469</f>
        <v>1.0020572780542325</v>
      </c>
      <c r="AC260" s="144"/>
      <c r="AD260" s="148">
        <f>Cálculos!Z112</f>
        <v>0.96941944023875393</v>
      </c>
      <c r="AE260" s="144"/>
      <c r="AF260" s="148">
        <f>Cálculos!AN670</f>
        <v>1.0280097730716242</v>
      </c>
      <c r="AG260" s="144"/>
      <c r="AH260" s="148">
        <f>Cálculos!N162</f>
        <v>0</v>
      </c>
      <c r="AI260" s="144"/>
      <c r="AJ260" s="148">
        <f>Cálculos!AB227</f>
        <v>0</v>
      </c>
      <c r="AK260" s="144"/>
      <c r="AL260" s="148">
        <f>Cálculos!AP213</f>
        <v>0</v>
      </c>
      <c r="AM260" s="127"/>
      <c r="BA260" s="139"/>
      <c r="BB260" s="78">
        <v>255</v>
      </c>
      <c r="BC260" s="156">
        <f>ABS(Cálculos!L261-Cálculos!L260)</f>
        <v>2.0222542878853556E-3</v>
      </c>
      <c r="BD260" s="156">
        <f>ABS(Cálculos!Z261-Cálculos!Z260)</f>
        <v>2.2057455217238398E-3</v>
      </c>
      <c r="BE260" s="156">
        <f>ABS(Cálculos!AN261-Cálculos!AN260)</f>
        <v>2.226425888006589E-3</v>
      </c>
      <c r="BF260" s="127"/>
    </row>
    <row r="261" spans="25:58" x14ac:dyDescent="0.35">
      <c r="Y261" s="139"/>
      <c r="Z261" s="78">
        <f>(Cálculos!C262-0.44)/(MAX(Cálculos!C:C)+0.12)*100</f>
        <v>35.002465348161948</v>
      </c>
      <c r="AA261" s="144"/>
      <c r="AB261" s="148">
        <f>Cálculos!L303</f>
        <v>1.0007181645057293</v>
      </c>
      <c r="AC261" s="144"/>
      <c r="AD261" s="148">
        <f>Cálculos!Z481</f>
        <v>0.96103396060070589</v>
      </c>
      <c r="AE261" s="144"/>
      <c r="AF261" s="148">
        <f>Cálculos!AN107</f>
        <v>1.0280057945378143</v>
      </c>
      <c r="AG261" s="144"/>
      <c r="AH261" s="148">
        <f>Cálculos!N163</f>
        <v>0</v>
      </c>
      <c r="AI261" s="144"/>
      <c r="AJ261" s="148">
        <f>Cálculos!AB228</f>
        <v>0</v>
      </c>
      <c r="AK261" s="144"/>
      <c r="AL261" s="148">
        <f>Cálculos!AP214</f>
        <v>0</v>
      </c>
      <c r="AM261" s="127"/>
      <c r="BA261" s="139"/>
      <c r="BB261" s="78">
        <v>256</v>
      </c>
      <c r="BC261" s="156">
        <f>ABS(Cálculos!L262-Cálculos!L261)</f>
        <v>2.0023285347233466E-3</v>
      </c>
      <c r="BD261" s="156">
        <f>ABS(Cálculos!Z262-Cálculos!Z261)</f>
        <v>2.1840117857306884E-3</v>
      </c>
      <c r="BE261" s="156">
        <f>ABS(Cálculos!AN262-Cálculos!AN261)</f>
        <v>2.2044883834386741E-3</v>
      </c>
      <c r="BF261" s="127"/>
    </row>
    <row r="262" spans="25:58" x14ac:dyDescent="0.35">
      <c r="Y262" s="139"/>
      <c r="Z262" s="78">
        <f>(Cálculos!C263-0.44)/(MAX(Cálculos!C:C)+0.12)*100</f>
        <v>35.139429134936719</v>
      </c>
      <c r="AA262" s="144"/>
      <c r="AB262" s="148">
        <f>Cálculos!L124</f>
        <v>0.99675591322416157</v>
      </c>
      <c r="AC262" s="144"/>
      <c r="AD262" s="148">
        <f>Cálculos!Z113</f>
        <v>0.95973528707283828</v>
      </c>
      <c r="AE262" s="144"/>
      <c r="AF262" s="148">
        <f>Cálculos!AN476</f>
        <v>1.0244383552064564</v>
      </c>
      <c r="AG262" s="144"/>
      <c r="AH262" s="148">
        <f>Cálculos!N164</f>
        <v>0</v>
      </c>
      <c r="AI262" s="144"/>
      <c r="AJ262" s="148">
        <f>Cálculos!AB229</f>
        <v>0</v>
      </c>
      <c r="AK262" s="144"/>
      <c r="AL262" s="148">
        <f>Cálculos!AP215</f>
        <v>0</v>
      </c>
      <c r="AM262" s="127"/>
      <c r="BA262" s="139"/>
      <c r="BB262" s="78">
        <v>257</v>
      </c>
      <c r="BC262" s="156">
        <f>ABS(Cálculos!L263-Cálculos!L262)</f>
        <v>1.982599114753153E-3</v>
      </c>
      <c r="BD262" s="156">
        <f>ABS(Cálculos!Z263-Cálculos!Z262)</f>
        <v>2.1624921974147948E-3</v>
      </c>
      <c r="BE262" s="156">
        <f>ABS(Cálculos!AN263-Cálculos!AN262)</f>
        <v>2.1827670343284034E-3</v>
      </c>
      <c r="BF262" s="127"/>
    </row>
    <row r="263" spans="25:58" x14ac:dyDescent="0.35">
      <c r="Y263" s="139"/>
      <c r="Z263" s="78">
        <f>(Cálculos!C264-0.44)/(MAX(Cálculos!C:C)+0.12)*100</f>
        <v>35.276392921711498</v>
      </c>
      <c r="AA263" s="144"/>
      <c r="AB263" s="148">
        <f>Cálculos!L470</f>
        <v>0.98533851778396297</v>
      </c>
      <c r="AC263" s="144"/>
      <c r="AD263" s="148">
        <f>Cálculos!Z670</f>
        <v>0.96471251222384891</v>
      </c>
      <c r="AE263" s="144"/>
      <c r="AF263" s="148">
        <f>Cálculos!AN305</f>
        <v>1.0228720411124916</v>
      </c>
      <c r="AG263" s="144"/>
      <c r="AH263" s="148">
        <f>Cálculos!N165</f>
        <v>0</v>
      </c>
      <c r="AI263" s="144"/>
      <c r="AJ263" s="148">
        <f>Cálculos!AB230</f>
        <v>0</v>
      </c>
      <c r="AK263" s="144"/>
      <c r="AL263" s="148">
        <f>Cálculos!AP216</f>
        <v>0</v>
      </c>
      <c r="AM263" s="127"/>
      <c r="BA263" s="139"/>
      <c r="BB263" s="78">
        <v>258</v>
      </c>
      <c r="BC263" s="156">
        <f>ABS(Cálculos!L264-Cálculos!L263)</f>
        <v>1.4433030140582059E-3</v>
      </c>
      <c r="BD263" s="156">
        <f>ABS(Cálculos!Z264-Cálculos!Z263)</f>
        <v>1.265182460787273E-3</v>
      </c>
      <c r="BE263" s="156">
        <f>ABS(Cálculos!AN264-Cálculos!AN263)</f>
        <v>1.2451073966708581E-3</v>
      </c>
      <c r="BF263" s="127"/>
    </row>
    <row r="264" spans="25:58" x14ac:dyDescent="0.35">
      <c r="Y264" s="139"/>
      <c r="Z264" s="78">
        <f>(Cálculos!C265-0.44)/(MAX(Cálculos!C:C)+0.12)*100</f>
        <v>35.413356708486276</v>
      </c>
      <c r="AA264" s="144"/>
      <c r="AB264" s="148">
        <f>Cálculos!L108</f>
        <v>0.98521023219074533</v>
      </c>
      <c r="AC264" s="144"/>
      <c r="AD264" s="148">
        <f>Cálculos!Z114</f>
        <v>0.95502575846917781</v>
      </c>
      <c r="AE264" s="144"/>
      <c r="AF264" s="148">
        <f>Cálculos!AN662</f>
        <v>1.0166648380379084</v>
      </c>
      <c r="AG264" s="144"/>
      <c r="AH264" s="148">
        <f>Cálculos!N166</f>
        <v>0</v>
      </c>
      <c r="AI264" s="144"/>
      <c r="AJ264" s="148">
        <f>Cálculos!AB231</f>
        <v>0</v>
      </c>
      <c r="AK264" s="144"/>
      <c r="AL264" s="148">
        <f>Cálculos!AP217</f>
        <v>0</v>
      </c>
      <c r="AM264" s="127"/>
      <c r="BA264" s="139"/>
      <c r="BB264" s="78">
        <v>259</v>
      </c>
      <c r="BC264" s="156">
        <f>ABS(Cálculos!L265-Cálculos!L264)</f>
        <v>4.7848486101029208E-3</v>
      </c>
      <c r="BD264" s="156">
        <f>ABS(Cálculos!Z265-Cálculos!Z264)</f>
        <v>4.9612140991374398E-3</v>
      </c>
      <c r="BE264" s="156">
        <f>ABS(Cálculos!AN265-Cálculos!AN264)</f>
        <v>4.9810913588656247E-3</v>
      </c>
      <c r="BF264" s="127"/>
    </row>
    <row r="265" spans="25:58" x14ac:dyDescent="0.35">
      <c r="Y265" s="139"/>
      <c r="Z265" s="78">
        <f>(Cálculos!C266-0.44)/(MAX(Cálculos!C:C)+0.12)*100</f>
        <v>35.550320495261047</v>
      </c>
      <c r="AA265" s="144"/>
      <c r="AB265" s="148">
        <f>Cálculos!L109</f>
        <v>0.9800417108880709</v>
      </c>
      <c r="AC265" s="144"/>
      <c r="AD265" s="148">
        <f>Cálculos!Z305</f>
        <v>0.96029289906225668</v>
      </c>
      <c r="AE265" s="144"/>
      <c r="AF265" s="148">
        <f>Cálculos!AN477</f>
        <v>1.0132922303983909</v>
      </c>
      <c r="AG265" s="144"/>
      <c r="AH265" s="148">
        <f>Cálculos!N167</f>
        <v>0</v>
      </c>
      <c r="AI265" s="144"/>
      <c r="AJ265" s="148">
        <f>Cálculos!AB232</f>
        <v>0</v>
      </c>
      <c r="AK265" s="144"/>
      <c r="AL265" s="148">
        <f>Cálculos!AP218</f>
        <v>0</v>
      </c>
      <c r="AM265" s="127"/>
      <c r="BA265" s="139"/>
      <c r="BB265" s="78">
        <v>260</v>
      </c>
      <c r="BC265" s="156">
        <f>ABS(Cálculos!L266-Cálculos!L265)</f>
        <v>2.3960157974053653E-3</v>
      </c>
      <c r="BD265" s="156">
        <f>ABS(Cálculos!Z266-Cálculos!Z265)</f>
        <v>2.5706435152694218E-3</v>
      </c>
      <c r="BE265" s="156">
        <f>ABS(Cálculos!AN266-Cálculos!AN265)</f>
        <v>2.5903249196232159E-3</v>
      </c>
      <c r="BF265" s="127"/>
    </row>
    <row r="266" spans="25:58" x14ac:dyDescent="0.35">
      <c r="Y266" s="139"/>
      <c r="Z266" s="78">
        <f>(Cálculos!C267-0.44)/(MAX(Cálculos!C:C)+0.12)*100</f>
        <v>35.687284282035833</v>
      </c>
      <c r="AA266" s="144"/>
      <c r="AB266" s="148">
        <f>Cálculos!L408</f>
        <v>0.97886924794834063</v>
      </c>
      <c r="AC266" s="144"/>
      <c r="AD266" s="148">
        <f>Cálculos!Z159</f>
        <v>0.95249407965982535</v>
      </c>
      <c r="AE266" s="144"/>
      <c r="AF266" s="148">
        <f>Cálculos!AN46</f>
        <v>1.0112910971218998</v>
      </c>
      <c r="AG266" s="144"/>
      <c r="AH266" s="148">
        <f>Cálculos!N168</f>
        <v>0</v>
      </c>
      <c r="AI266" s="144"/>
      <c r="AJ266" s="148">
        <f>Cálculos!AB233</f>
        <v>0</v>
      </c>
      <c r="AK266" s="144"/>
      <c r="AL266" s="148">
        <f>Cálculos!AP219</f>
        <v>0</v>
      </c>
      <c r="AM266" s="127"/>
      <c r="BA266" s="139"/>
      <c r="BB266" s="78">
        <v>261</v>
      </c>
      <c r="BC266" s="156">
        <f>ABS(Cálculos!L267-Cálculos!L266)</f>
        <v>1.9838364118610063E-3</v>
      </c>
      <c r="BD266" s="156">
        <f>ABS(Cálculos!Z267-Cálculos!Z266)</f>
        <v>2.1567434812278796E-3</v>
      </c>
      <c r="BE266" s="156">
        <f>ABS(Cálculos!AN267-Cálculos!AN266)</f>
        <v>2.1762309600168173E-3</v>
      </c>
      <c r="BF266" s="127"/>
    </row>
    <row r="267" spans="25:58" x14ac:dyDescent="0.35">
      <c r="Y267" s="139"/>
      <c r="Z267" s="78">
        <f>(Cálculos!C268-0.44)/(MAX(Cálculos!C:C)+0.12)*100</f>
        <v>35.824248068810604</v>
      </c>
      <c r="AA267" s="144"/>
      <c r="AB267" s="148">
        <f>Cálculos!L471</f>
        <v>0.9744938668178601</v>
      </c>
      <c r="AC267" s="144"/>
      <c r="AD267" s="148">
        <f>Cálculos!Z411</f>
        <v>0.96882957195338859</v>
      </c>
      <c r="AE267" s="144"/>
      <c r="AF267" s="148">
        <f>Cálculos!AN297</f>
        <v>1.0111035566362412</v>
      </c>
      <c r="AG267" s="144"/>
      <c r="AH267" s="148">
        <f>Cálculos!N169</f>
        <v>0</v>
      </c>
      <c r="AI267" s="144"/>
      <c r="AJ267" s="148">
        <f>Cálculos!AB234</f>
        <v>0</v>
      </c>
      <c r="AK267" s="144"/>
      <c r="AL267" s="148">
        <f>Cálculos!AP220</f>
        <v>0</v>
      </c>
      <c r="AM267" s="127"/>
      <c r="BA267" s="139"/>
      <c r="BB267" s="78">
        <v>262</v>
      </c>
      <c r="BC267" s="156">
        <f>ABS(Cálculos!L268-Cálculos!L267)</f>
        <v>1.8998111752868974E-3</v>
      </c>
      <c r="BD267" s="156">
        <f>ABS(Cálculos!Z268-Cálculos!Z267)</f>
        <v>2.0710145501160182E-3</v>
      </c>
      <c r="BE267" s="156">
        <f>ABS(Cálculos!AN268-Cálculos!AN267)</f>
        <v>2.0903100141349829E-3</v>
      </c>
      <c r="BF267" s="127"/>
    </row>
    <row r="268" spans="25:58" x14ac:dyDescent="0.35">
      <c r="Y268" s="139"/>
      <c r="Z268" s="78">
        <f>(Cálculos!C269-0.44)/(MAX(Cálculos!C:C)+0.12)*100</f>
        <v>35.961211855585383</v>
      </c>
      <c r="AA268" s="144"/>
      <c r="AB268" s="148">
        <f>Cálculos!L662</f>
        <v>0.97194414384064431</v>
      </c>
      <c r="AC268" s="144"/>
      <c r="AD268" s="148">
        <f>Cálculos!Z482</f>
        <v>0.95099045885492517</v>
      </c>
      <c r="AE268" s="144"/>
      <c r="AF268" s="148">
        <f>Cálculos!AN110</f>
        <v>1.0056075724984697</v>
      </c>
      <c r="AG268" s="144"/>
      <c r="AH268" s="148">
        <f>Cálculos!N170</f>
        <v>0</v>
      </c>
      <c r="AI268" s="144"/>
      <c r="AJ268" s="148">
        <f>Cálculos!AB235</f>
        <v>0</v>
      </c>
      <c r="AK268" s="144"/>
      <c r="AL268" s="148">
        <f>Cálculos!AP221</f>
        <v>0</v>
      </c>
      <c r="AM268" s="127"/>
      <c r="BA268" s="139"/>
      <c r="BB268" s="78">
        <v>263</v>
      </c>
      <c r="BC268" s="156">
        <f>ABS(Cálculos!L269-Cálculos!L268)</f>
        <v>1.8703926366955559E-3</v>
      </c>
      <c r="BD268" s="156">
        <f>ABS(Cálculos!Z269-Cálculos!Z268)</f>
        <v>2.0399091038950934E-3</v>
      </c>
      <c r="BE268" s="156">
        <f>ABS(Cálculos!AN269-Cálculos!AN268)</f>
        <v>2.059014445111057E-3</v>
      </c>
      <c r="BF268" s="127"/>
    </row>
    <row r="269" spans="25:58" x14ac:dyDescent="0.35">
      <c r="Y269" s="139"/>
      <c r="Z269" s="78">
        <f>(Cálculos!C270-0.44)/(MAX(Cálculos!C:C)+0.12)*100</f>
        <v>36.098175642360161</v>
      </c>
      <c r="AA269" s="144"/>
      <c r="AB269" s="148">
        <f>Cálculos!L104</f>
        <v>0.97019128389935749</v>
      </c>
      <c r="AC269" s="144"/>
      <c r="AD269" s="148">
        <f>Cálculos!Z525</f>
        <v>0.94621628873058794</v>
      </c>
      <c r="AE269" s="144"/>
      <c r="AF269" s="148">
        <f>Cálculos!AN478</f>
        <v>1.0031334408036778</v>
      </c>
      <c r="AG269" s="144"/>
      <c r="AH269" s="148">
        <f>Cálculos!N171</f>
        <v>0</v>
      </c>
      <c r="AI269" s="144"/>
      <c r="AJ269" s="148">
        <f>Cálculos!AB236</f>
        <v>0</v>
      </c>
      <c r="AK269" s="144"/>
      <c r="AL269" s="148">
        <f>Cálculos!AP222</f>
        <v>0</v>
      </c>
      <c r="AM269" s="127"/>
      <c r="BA269" s="139"/>
      <c r="BB269" s="78">
        <v>264</v>
      </c>
      <c r="BC269" s="156">
        <f>ABS(Cálculos!L270-Cálculos!L269)</f>
        <v>1.8501878188533494E-3</v>
      </c>
      <c r="BD269" s="156">
        <f>ABS(Cálculos!Z270-Cálculos!Z269)</f>
        <v>2.0180339999258945E-3</v>
      </c>
      <c r="BE269" s="156">
        <f>ABS(Cálculos!AN270-Cálculos!AN269)</f>
        <v>2.0369510916643518E-3</v>
      </c>
      <c r="BF269" s="127"/>
    </row>
    <row r="270" spans="25:58" x14ac:dyDescent="0.35">
      <c r="Y270" s="139"/>
      <c r="Z270" s="78">
        <f>(Cálculos!C271-0.44)/(MAX(Cálculos!C:C)+0.12)*100</f>
        <v>36.235139429134939</v>
      </c>
      <c r="AA270" s="144"/>
      <c r="AB270" s="148">
        <f>Cálculos!L297</f>
        <v>0.96723063018299205</v>
      </c>
      <c r="AC270" s="144"/>
      <c r="AD270" s="148">
        <f>Cálculos!Z115</f>
        <v>0.94508779967277268</v>
      </c>
      <c r="AE270" s="144"/>
      <c r="AF270" s="148">
        <f>Cálculos!AN125</f>
        <v>1.0008886225648244</v>
      </c>
      <c r="AG270" s="144"/>
      <c r="AH270" s="148">
        <f>Cálculos!N172</f>
        <v>0</v>
      </c>
      <c r="AI270" s="144"/>
      <c r="AJ270" s="148">
        <f>Cálculos!AB237</f>
        <v>0</v>
      </c>
      <c r="AK270" s="144"/>
      <c r="AL270" s="148">
        <f>Cálculos!AP223</f>
        <v>0</v>
      </c>
      <c r="AM270" s="127"/>
      <c r="BA270" s="139"/>
      <c r="BB270" s="78">
        <v>265</v>
      </c>
      <c r="BC270" s="156">
        <f>ABS(Cálculos!L271-Cálculos!L270)</f>
        <v>1.8316628752808317E-3</v>
      </c>
      <c r="BD270" s="156">
        <f>ABS(Cálculos!Z271-Cálculos!Z270)</f>
        <v>1.9978552279533435E-3</v>
      </c>
      <c r="BE270" s="156">
        <f>ABS(Cálculos!AN271-Cálculos!AN270)</f>
        <v>2.0165859250813045E-3</v>
      </c>
      <c r="BF270" s="127"/>
    </row>
    <row r="271" spans="25:58" x14ac:dyDescent="0.35">
      <c r="Y271" s="139"/>
      <c r="Z271" s="78">
        <f>(Cálculos!C272-0.44)/(MAX(Cálculos!C:C)+0.12)*100</f>
        <v>36.372103215909711</v>
      </c>
      <c r="AA271" s="144"/>
      <c r="AB271" s="148">
        <f>Cálculos!L472</f>
        <v>0.96470346357125469</v>
      </c>
      <c r="AC271" s="144"/>
      <c r="AD271" s="148">
        <f>Cálculos!Z483</f>
        <v>0.94561248237639717</v>
      </c>
      <c r="AE271" s="144"/>
      <c r="AF271" s="148">
        <f>Cálculos!AN479</f>
        <v>0.99798927288628214</v>
      </c>
      <c r="AG271" s="144"/>
      <c r="AH271" s="148">
        <f>Cálculos!N173</f>
        <v>0</v>
      </c>
      <c r="AI271" s="144"/>
      <c r="AJ271" s="148">
        <f>Cálculos!AB238</f>
        <v>0</v>
      </c>
      <c r="AK271" s="144"/>
      <c r="AL271" s="148">
        <f>Cálculos!AP224</f>
        <v>0</v>
      </c>
      <c r="AM271" s="127"/>
      <c r="BA271" s="139"/>
      <c r="BB271" s="78">
        <v>266</v>
      </c>
      <c r="BC271" s="156">
        <f>ABS(Cálculos!L272-Cálculos!L271)</f>
        <v>1.8135661794762559E-3</v>
      </c>
      <c r="BD271" s="156">
        <f>ABS(Cálculos!Z272-Cálculos!Z271)</f>
        <v>1.9781209993140481E-3</v>
      </c>
      <c r="BE271" s="156">
        <f>ABS(Cálculos!AN272-Cálculos!AN271)</f>
        <v>1.9966671384218093E-3</v>
      </c>
      <c r="BF271" s="127"/>
    </row>
    <row r="272" spans="25:58" x14ac:dyDescent="0.35">
      <c r="Y272" s="139"/>
      <c r="Z272" s="78">
        <f>(Cálculos!C273-0.44)/(MAX(Cálculos!C:C)+0.12)*100</f>
        <v>36.509067002684489</v>
      </c>
      <c r="AA272" s="144"/>
      <c r="AB272" s="148">
        <f>Cálculos!L671</f>
        <v>0.96345287720862582</v>
      </c>
      <c r="AC272" s="144"/>
      <c r="AD272" s="148">
        <f>Cálculos!Z45</f>
        <v>0.95376899524810765</v>
      </c>
      <c r="AE272" s="144"/>
      <c r="AF272" s="148">
        <f>Cálculos!AN407</f>
        <v>0.99443028785393794</v>
      </c>
      <c r="AG272" s="144"/>
      <c r="AH272" s="148">
        <f>Cálculos!N174</f>
        <v>0</v>
      </c>
      <c r="AI272" s="144"/>
      <c r="AJ272" s="148">
        <f>Cálculos!AB239</f>
        <v>0</v>
      </c>
      <c r="AK272" s="144"/>
      <c r="AL272" s="148">
        <f>Cálculos!AP225</f>
        <v>0</v>
      </c>
      <c r="AM272" s="127"/>
      <c r="BA272" s="139"/>
      <c r="BB272" s="78">
        <v>267</v>
      </c>
      <c r="BC272" s="156">
        <f>ABS(Cálculos!L273-Cálculos!L272)</f>
        <v>1.1829779861944639E-2</v>
      </c>
      <c r="BD272" s="156">
        <f>ABS(Cálculos!Z273-Cálculos!Z272)</f>
        <v>1.1666846439940676E-2</v>
      </c>
      <c r="BE272" s="156">
        <f>ABS(Cálculos!AN273-Cálculos!AN272)</f>
        <v>1.1648483040358842E-2</v>
      </c>
      <c r="BF272" s="127"/>
    </row>
    <row r="273" spans="25:58" x14ac:dyDescent="0.35">
      <c r="Y273" s="139"/>
      <c r="Z273" s="78">
        <f>(Cálculos!C274-0.44)/(MAX(Cálculos!C:C)+0.12)*100</f>
        <v>36.646030789459267</v>
      </c>
      <c r="AA273" s="144"/>
      <c r="AB273" s="148">
        <f>Cálculos!L306</f>
        <v>0.95914125288565599</v>
      </c>
      <c r="AC273" s="144"/>
      <c r="AD273" s="148">
        <f>Cálculos!Z41</f>
        <v>0.94964545872582862</v>
      </c>
      <c r="AE273" s="144"/>
      <c r="AF273" s="148">
        <f>Cálculos!AN668</f>
        <v>0.99293403896569821</v>
      </c>
      <c r="AG273" s="144"/>
      <c r="AH273" s="148">
        <f>Cálculos!N175</f>
        <v>0</v>
      </c>
      <c r="AI273" s="144"/>
      <c r="AJ273" s="148">
        <f>Cálculos!AB240</f>
        <v>0</v>
      </c>
      <c r="AK273" s="144"/>
      <c r="AL273" s="148">
        <f>Cálculos!AP226</f>
        <v>0</v>
      </c>
      <c r="AM273" s="127"/>
      <c r="BA273" s="139"/>
      <c r="BB273" s="78">
        <v>268</v>
      </c>
      <c r="BC273" s="156">
        <f>ABS(Cálculos!L274-Cálculos!L273)</f>
        <v>0.10572040456814175</v>
      </c>
      <c r="BD273" s="156">
        <f>ABS(Cálculos!Z274-Cálculos!Z273)</f>
        <v>7.042605107427613E-2</v>
      </c>
      <c r="BE273" s="156">
        <f>ABS(Cálculos!AN274-Cálculos!AN273)</f>
        <v>7.6780235374719452E-2</v>
      </c>
      <c r="BF273" s="127"/>
    </row>
    <row r="274" spans="25:58" x14ac:dyDescent="0.35">
      <c r="Y274" s="139"/>
      <c r="Z274" s="78">
        <f>(Cálculos!C275-0.44)/(MAX(Cálculos!C:C)+0.12)*100</f>
        <v>36.782994576234046</v>
      </c>
      <c r="AA274" s="144"/>
      <c r="AB274" s="148">
        <f>Cálculos!L703</f>
        <v>0.95665902824354865</v>
      </c>
      <c r="AC274" s="144"/>
      <c r="AD274" s="148">
        <f>Cálculos!Z40</f>
        <v>0.94882467176947305</v>
      </c>
      <c r="AE274" s="144"/>
      <c r="AF274" s="148">
        <f>Cálculos!AN111</f>
        <v>0.98935875996051859</v>
      </c>
      <c r="AG274" s="144"/>
      <c r="AH274" s="148">
        <f>Cálculos!N176</f>
        <v>0</v>
      </c>
      <c r="AI274" s="144"/>
      <c r="AJ274" s="148">
        <f>Cálculos!AB241</f>
        <v>0</v>
      </c>
      <c r="AK274" s="144"/>
      <c r="AL274" s="148">
        <f>Cálculos!AP227</f>
        <v>0</v>
      </c>
      <c r="AM274" s="127"/>
      <c r="BA274" s="139"/>
      <c r="BB274" s="78">
        <v>269</v>
      </c>
      <c r="BC274" s="156">
        <f>ABS(Cálculos!L275-Cálculos!L274)</f>
        <v>8.7937538834631013E-2</v>
      </c>
      <c r="BD274" s="156">
        <f>ABS(Cálculos!Z275-Cálculos!Z274)</f>
        <v>7.3642049891165462E-2</v>
      </c>
      <c r="BE274" s="156">
        <f>ABS(Cálculos!AN275-Cálculos!AN274)</f>
        <v>7.8776682102934065E-2</v>
      </c>
      <c r="BF274" s="127"/>
    </row>
    <row r="275" spans="25:58" x14ac:dyDescent="0.35">
      <c r="Y275" s="139"/>
      <c r="Z275" s="78">
        <f>(Cálculos!C276-0.44)/(MAX(Cálculos!C:C)+0.12)*100</f>
        <v>36.919958363008817</v>
      </c>
      <c r="AA275" s="144"/>
      <c r="AB275" s="148">
        <f>Cálculos!L105</f>
        <v>0.95378650685938449</v>
      </c>
      <c r="AC275" s="144"/>
      <c r="AD275" s="148">
        <f>Cálculos!Z659</f>
        <v>0.93338447367999111</v>
      </c>
      <c r="AE275" s="144"/>
      <c r="AF275" s="148">
        <f>Cálculos!AN303</f>
        <v>0.98769354409860843</v>
      </c>
      <c r="AG275" s="144"/>
      <c r="AH275" s="148">
        <f>Cálculos!N177</f>
        <v>0</v>
      </c>
      <c r="AI275" s="144"/>
      <c r="AJ275" s="148">
        <f>Cálculos!AB242</f>
        <v>0</v>
      </c>
      <c r="AK275" s="144"/>
      <c r="AL275" s="148">
        <f>Cálculos!AP228</f>
        <v>0</v>
      </c>
      <c r="AM275" s="127"/>
      <c r="BA275" s="139"/>
      <c r="BB275" s="78">
        <v>270</v>
      </c>
      <c r="BC275" s="156">
        <f>ABS(Cálculos!L276-Cálculos!L275)</f>
        <v>3.0890986787644181E-2</v>
      </c>
      <c r="BD275" s="156">
        <f>ABS(Cálculos!Z276-Cálculos!Z275)</f>
        <v>1.3802551006713654E-2</v>
      </c>
      <c r="BE275" s="156">
        <f>ABS(Cálculos!AN276-Cálculos!AN275)</f>
        <v>1.4867742244650706E-2</v>
      </c>
      <c r="BF275" s="127"/>
    </row>
    <row r="276" spans="25:58" x14ac:dyDescent="0.35">
      <c r="Y276" s="139"/>
      <c r="Z276" s="78">
        <f>(Cálculos!C277-0.44)/(MAX(Cálculos!C:C)+0.12)*100</f>
        <v>37.056922149783603</v>
      </c>
      <c r="AA276" s="144"/>
      <c r="AB276" s="148">
        <f>Cálculos!L490</f>
        <v>0.95370187217985103</v>
      </c>
      <c r="AC276" s="144"/>
      <c r="AD276" s="148">
        <f>Cálculos!Z668</f>
        <v>0.93939776505988182</v>
      </c>
      <c r="AE276" s="144"/>
      <c r="AF276" s="148">
        <f>Cálculos!AN480</f>
        <v>0.98762681831987531</v>
      </c>
      <c r="AG276" s="144"/>
      <c r="AH276" s="148">
        <f>Cálculos!N178</f>
        <v>0</v>
      </c>
      <c r="AI276" s="144"/>
      <c r="AJ276" s="148">
        <f>Cálculos!AB243</f>
        <v>0</v>
      </c>
      <c r="AK276" s="144"/>
      <c r="AL276" s="148">
        <f>Cálculos!AP229</f>
        <v>0</v>
      </c>
      <c r="AM276" s="127"/>
      <c r="BA276" s="139"/>
      <c r="BB276" s="78">
        <v>271</v>
      </c>
      <c r="BC276" s="156">
        <f>ABS(Cálculos!L277-Cálculos!L276)</f>
        <v>6.5626414205830763E-3</v>
      </c>
      <c r="BD276" s="156">
        <f>ABS(Cálculos!Z277-Cálculos!Z276)</f>
        <v>3.8574099151926777E-3</v>
      </c>
      <c r="BE276" s="156">
        <f>ABS(Cálculos!AN277-Cálculos!AN276)</f>
        <v>4.0488561428408121E-3</v>
      </c>
      <c r="BF276" s="127"/>
    </row>
    <row r="277" spans="25:58" x14ac:dyDescent="0.35">
      <c r="Y277" s="139"/>
      <c r="Z277" s="78">
        <f>(Cálculos!C278-0.44)/(MAX(Cálculos!C:C)+0.12)*100</f>
        <v>37.193885936558374</v>
      </c>
      <c r="AA277" s="144"/>
      <c r="AB277" s="148">
        <f>Cálculos!L338</f>
        <v>0.95351832284580273</v>
      </c>
      <c r="AC277" s="144"/>
      <c r="AD277" s="148">
        <f>Cálculos!Z116</f>
        <v>0.93231522954894397</v>
      </c>
      <c r="AE277" s="144"/>
      <c r="AF277" s="148">
        <f>Cálculos!AN112</f>
        <v>0.97855828275971968</v>
      </c>
      <c r="AG277" s="144"/>
      <c r="AH277" s="148">
        <f>Cálculos!N179</f>
        <v>0</v>
      </c>
      <c r="AI277" s="144"/>
      <c r="AJ277" s="148">
        <f>Cálculos!AB244</f>
        <v>0</v>
      </c>
      <c r="AK277" s="144"/>
      <c r="AL277" s="148">
        <f>Cálculos!AP230</f>
        <v>0</v>
      </c>
      <c r="AM277" s="127"/>
      <c r="BA277" s="139"/>
      <c r="BB277" s="78">
        <v>272</v>
      </c>
      <c r="BC277" s="156">
        <f>ABS(Cálculos!L278-Cálculos!L277)</f>
        <v>2.511528910157157E-3</v>
      </c>
      <c r="BD277" s="156">
        <f>ABS(Cálculos!Z278-Cálculos!Z277)</f>
        <v>2.1917090444616982E-3</v>
      </c>
      <c r="BE277" s="156">
        <f>ABS(Cálculos!AN278-Cálculos!AN277)</f>
        <v>2.2380244659150894E-3</v>
      </c>
      <c r="BF277" s="127"/>
    </row>
    <row r="278" spans="25:58" x14ac:dyDescent="0.35">
      <c r="Y278" s="139"/>
      <c r="Z278" s="78">
        <f>(Cálculos!C279-0.44)/(MAX(Cálculos!C:C)+0.12)*100</f>
        <v>37.330849723333145</v>
      </c>
      <c r="AA278" s="144"/>
      <c r="AB278" s="148">
        <f>Cálculos!L475</f>
        <v>0.94715303149348695</v>
      </c>
      <c r="AC278" s="144"/>
      <c r="AD278" s="148">
        <f>Cálculos!Z484</f>
        <v>0.93291025072658051</v>
      </c>
      <c r="AE278" s="144"/>
      <c r="AF278" s="148">
        <f>Cálculos!AN481</f>
        <v>0.97443490762668372</v>
      </c>
      <c r="AG278" s="144"/>
      <c r="AH278" s="148">
        <f>Cálculos!N180</f>
        <v>0</v>
      </c>
      <c r="AI278" s="144"/>
      <c r="AJ278" s="148">
        <f>Cálculos!AB245</f>
        <v>0</v>
      </c>
      <c r="AK278" s="144"/>
      <c r="AL278" s="148">
        <f>Cálculos!AP231</f>
        <v>0</v>
      </c>
      <c r="AM278" s="127"/>
      <c r="BA278" s="139"/>
      <c r="BB278" s="78">
        <v>273</v>
      </c>
      <c r="BC278" s="156">
        <f>ABS(Cálculos!L279-Cálculos!L278)</f>
        <v>1.825285465041071E-3</v>
      </c>
      <c r="BD278" s="156">
        <f>ABS(Cálculos!Z279-Cálculos!Z278)</f>
        <v>1.9000202300944735E-3</v>
      </c>
      <c r="BE278" s="156">
        <f>ABS(Cálculos!AN279-Cálculos!AN278)</f>
        <v>1.9221098380045598E-3</v>
      </c>
      <c r="BF278" s="127"/>
    </row>
    <row r="279" spans="25:58" x14ac:dyDescent="0.35">
      <c r="Y279" s="139"/>
      <c r="Z279" s="78">
        <f>(Cálculos!C280-0.44)/(MAX(Cálculos!C:C)+0.12)*100</f>
        <v>37.467813510107931</v>
      </c>
      <c r="AA279" s="144"/>
      <c r="AB279" s="148">
        <f>Cálculos!L106</f>
        <v>0.94325274537202497</v>
      </c>
      <c r="AC279" s="144"/>
      <c r="AD279" s="148">
        <f>Cálculos!Z294</f>
        <v>0.92845626633298517</v>
      </c>
      <c r="AE279" s="144"/>
      <c r="AF279" s="148">
        <f>Cálculos!AN113</f>
        <v>0.96874173502407235</v>
      </c>
      <c r="AG279" s="144"/>
      <c r="AH279" s="148">
        <f>Cálculos!N181</f>
        <v>0</v>
      </c>
      <c r="AI279" s="144"/>
      <c r="AJ279" s="148">
        <f>Cálculos!AB246</f>
        <v>0</v>
      </c>
      <c r="AK279" s="144"/>
      <c r="AL279" s="148">
        <f>Cálculos!AP232</f>
        <v>0</v>
      </c>
      <c r="AM279" s="127"/>
      <c r="BA279" s="139"/>
      <c r="BB279" s="78">
        <v>274</v>
      </c>
      <c r="BC279" s="156">
        <f>ABS(Cálculos!L280-Cálculos!L279)</f>
        <v>1.6975341498885466E-3</v>
      </c>
      <c r="BD279" s="156">
        <f>ABS(Cálculos!Z280-Cálculos!Z279)</f>
        <v>1.8364805737547396E-3</v>
      </c>
      <c r="BE279" s="156">
        <f>ABS(Cálculos!AN280-Cálculos!AN279)</f>
        <v>1.8544083111173004E-3</v>
      </c>
      <c r="BF279" s="127"/>
    </row>
    <row r="280" spans="25:58" x14ac:dyDescent="0.35">
      <c r="Y280" s="139"/>
      <c r="Z280" s="78">
        <f>(Cálculos!C281-0.44)/(MAX(Cálculos!C:C)+0.12)*100</f>
        <v>37.604777296882702</v>
      </c>
      <c r="AA280" s="144"/>
      <c r="AB280" s="148">
        <f>Cálculos!L107</f>
        <v>0.93377016833608084</v>
      </c>
      <c r="AC280" s="144"/>
      <c r="AD280" s="148">
        <f>Cálculos!Z303</f>
        <v>0.93488975252203865</v>
      </c>
      <c r="AE280" s="144"/>
      <c r="AF280" s="148">
        <f>Cálculos!AN482</f>
        <v>0.96425933105153827</v>
      </c>
      <c r="AG280" s="144"/>
      <c r="AH280" s="148">
        <f>Cálculos!N182</f>
        <v>0</v>
      </c>
      <c r="AI280" s="144"/>
      <c r="AJ280" s="148">
        <f>Cálculos!AB247</f>
        <v>0</v>
      </c>
      <c r="AK280" s="144"/>
      <c r="AL280" s="148">
        <f>Cálculos!AP233</f>
        <v>0</v>
      </c>
      <c r="AM280" s="127"/>
      <c r="BA280" s="139"/>
      <c r="BB280" s="78">
        <v>275</v>
      </c>
      <c r="BC280" s="156">
        <f>ABS(Cálculos!L281-Cálculos!L280)</f>
        <v>1.6625937176387995E-3</v>
      </c>
      <c r="BD280" s="156">
        <f>ABS(Cálculos!Z281-Cálculos!Z280)</f>
        <v>1.8109483083346145E-3</v>
      </c>
      <c r="BE280" s="156">
        <f>ABS(Cálculos!AN281-Cálculos!AN280)</f>
        <v>1.8280449106445329E-3</v>
      </c>
      <c r="BF280" s="127"/>
    </row>
    <row r="281" spans="25:58" x14ac:dyDescent="0.35">
      <c r="Y281" s="139"/>
      <c r="Z281" s="78">
        <f>(Cálculos!C282-0.44)/(MAX(Cálculos!C:C)+0.12)*100</f>
        <v>37.74174108365748</v>
      </c>
      <c r="AA281" s="144"/>
      <c r="AB281" s="148">
        <f>Cálculos!L476</f>
        <v>0.92898273971900291</v>
      </c>
      <c r="AC281" s="144"/>
      <c r="AD281" s="148">
        <f>Cálculos!Z160</f>
        <v>0.92764053725130236</v>
      </c>
      <c r="AE281" s="144"/>
      <c r="AF281" s="148">
        <f>Cálculos!AN114</f>
        <v>0.96393643677518903</v>
      </c>
      <c r="AG281" s="144"/>
      <c r="AH281" s="148">
        <f>Cálculos!N183</f>
        <v>0</v>
      </c>
      <c r="AI281" s="144"/>
      <c r="AJ281" s="148">
        <f>Cálculos!AB248</f>
        <v>0</v>
      </c>
      <c r="AK281" s="144"/>
      <c r="AL281" s="148">
        <f>Cálculos!AP234</f>
        <v>0</v>
      </c>
      <c r="AM281" s="127"/>
      <c r="BA281" s="139"/>
      <c r="BB281" s="78">
        <v>276</v>
      </c>
      <c r="BC281" s="156">
        <f>ABS(Cálculos!L282-Cálculos!L281)</f>
        <v>1.6431893842834E-3</v>
      </c>
      <c r="BD281" s="156">
        <f>ABS(Cálculos!Z282-Cálculos!Z281)</f>
        <v>1.7918705373438926E-3</v>
      </c>
      <c r="BE281" s="156">
        <f>ABS(Cálculos!AN282-Cálculos!AN281)</f>
        <v>1.8086900792925464E-3</v>
      </c>
      <c r="BF281" s="127"/>
    </row>
    <row r="282" spans="25:58" x14ac:dyDescent="0.35">
      <c r="Y282" s="139"/>
      <c r="Z282" s="78">
        <f>(Cálculos!C283-0.44)/(MAX(Cálculos!C:C)+0.12)*100</f>
        <v>37.878704870432259</v>
      </c>
      <c r="AA282" s="144"/>
      <c r="AB282" s="148">
        <f>Cálculos!L125</f>
        <v>0.92781864206527964</v>
      </c>
      <c r="AC282" s="144"/>
      <c r="AD282" s="148">
        <f>Cálculos!Z117</f>
        <v>0.92255470030048503</v>
      </c>
      <c r="AE282" s="144"/>
      <c r="AF282" s="148">
        <f>Cálculos!AN483</f>
        <v>0.95875060788722977</v>
      </c>
      <c r="AG282" s="144"/>
      <c r="AH282" s="148">
        <f>Cálculos!N184</f>
        <v>0</v>
      </c>
      <c r="AI282" s="144"/>
      <c r="AJ282" s="148">
        <f>Cálculos!AB249</f>
        <v>0</v>
      </c>
      <c r="AK282" s="144"/>
      <c r="AL282" s="148">
        <f>Cálculos!AP235</f>
        <v>0</v>
      </c>
      <c r="AM282" s="127"/>
      <c r="BA282" s="139"/>
      <c r="BB282" s="78">
        <v>277</v>
      </c>
      <c r="BC282" s="156">
        <f>ABS(Cálculos!L283-Cálculos!L282)</f>
        <v>1.6264971217006541E-3</v>
      </c>
      <c r="BD282" s="156">
        <f>ABS(Cálculos!Z283-Cálculos!Z282)</f>
        <v>1.7740100337716724E-3</v>
      </c>
      <c r="BE282" s="156">
        <f>ABS(Cálculos!AN283-Cálculos!AN282)</f>
        <v>1.790645827506876E-3</v>
      </c>
      <c r="BF282" s="127"/>
    </row>
    <row r="283" spans="25:58" x14ac:dyDescent="0.35">
      <c r="Y283" s="139"/>
      <c r="Z283" s="78">
        <f>(Cálculos!C284-0.44)/(MAX(Cálculos!C:C)+0.12)*100</f>
        <v>38.015668657207037</v>
      </c>
      <c r="AA283" s="144"/>
      <c r="AB283" s="148">
        <f>Cálculos!L43</f>
        <v>0.92057125394525863</v>
      </c>
      <c r="AC283" s="144"/>
      <c r="AD283" s="148">
        <f>Cálculos!Z485</f>
        <v>0.92315638816245249</v>
      </c>
      <c r="AE283" s="144"/>
      <c r="AF283" s="148">
        <f>Cálculos!AN525</f>
        <v>0.95870975397282576</v>
      </c>
      <c r="AG283" s="144"/>
      <c r="AH283" s="148">
        <f>Cálculos!N185</f>
        <v>0</v>
      </c>
      <c r="AI283" s="144"/>
      <c r="AJ283" s="148">
        <f>Cálculos!AB250</f>
        <v>0</v>
      </c>
      <c r="AK283" s="144"/>
      <c r="AL283" s="148">
        <f>Cálculos!AP236</f>
        <v>0</v>
      </c>
      <c r="AM283" s="127"/>
      <c r="BA283" s="139"/>
      <c r="BB283" s="78">
        <v>278</v>
      </c>
      <c r="BC283" s="156">
        <f>ABS(Cálculos!L284-Cálculos!L283)</f>
        <v>1.6103876367422332E-3</v>
      </c>
      <c r="BD283" s="156">
        <f>ABS(Cálculos!Z284-Cálculos!Z283)</f>
        <v>1.7564963105323739E-3</v>
      </c>
      <c r="BE283" s="156">
        <f>ABS(Cálculos!AN284-Cálculos!AN283)</f>
        <v>1.7729651974477123E-3</v>
      </c>
      <c r="BF283" s="127"/>
    </row>
    <row r="284" spans="25:58" x14ac:dyDescent="0.35">
      <c r="Y284" s="139"/>
      <c r="Z284" s="78">
        <f>(Cálculos!C285-0.44)/(MAX(Cálculos!C:C)+0.12)*100</f>
        <v>38.152632443981808</v>
      </c>
      <c r="AA284" s="144"/>
      <c r="AB284" s="148">
        <f>Cálculos!L477</f>
        <v>0.91836274484634184</v>
      </c>
      <c r="AC284" s="144"/>
      <c r="AD284" s="148">
        <f>Cálculos!Z491</f>
        <v>0.92492020668553943</v>
      </c>
      <c r="AE284" s="144"/>
      <c r="AF284" s="148">
        <f>Cálculos!AN491</f>
        <v>0.95685784590718881</v>
      </c>
      <c r="AG284" s="144"/>
      <c r="AH284" s="148">
        <f>Cálculos!N186</f>
        <v>0</v>
      </c>
      <c r="AI284" s="144"/>
      <c r="AJ284" s="148">
        <f>Cálculos!AB251</f>
        <v>0</v>
      </c>
      <c r="AK284" s="144"/>
      <c r="AL284" s="148">
        <f>Cálculos!AP237</f>
        <v>0</v>
      </c>
      <c r="AM284" s="127"/>
      <c r="BA284" s="139"/>
      <c r="BB284" s="78">
        <v>279</v>
      </c>
      <c r="BC284" s="156">
        <f>ABS(Cálculos!L285-Cálculos!L284)</f>
        <v>1.5945062943364952E-3</v>
      </c>
      <c r="BD284" s="156">
        <f>ABS(Cálculos!Z285-Cálculos!Z284)</f>
        <v>1.7391834955298724E-3</v>
      </c>
      <c r="BE284" s="156">
        <f>ABS(Cálculos!AN285-Cálculos!AN284)</f>
        <v>1.7554896143669174E-3</v>
      </c>
      <c r="BF284" s="127"/>
    </row>
    <row r="285" spans="25:58" x14ac:dyDescent="0.35">
      <c r="Y285" s="139"/>
      <c r="Z285" s="78">
        <f>(Cálculos!C286-0.44)/(MAX(Cálculos!C:C)+0.12)*100</f>
        <v>38.289596230756587</v>
      </c>
      <c r="AA285" s="144"/>
      <c r="AB285" s="148">
        <f>Cálculos!L697</f>
        <v>0.91815396268909011</v>
      </c>
      <c r="AC285" s="144"/>
      <c r="AD285" s="148">
        <f>Cálculos!Z118</f>
        <v>0.91745690812386371</v>
      </c>
      <c r="AE285" s="144"/>
      <c r="AF285" s="148">
        <f>Cálculos!AN115</f>
        <v>0.9539095129137386</v>
      </c>
      <c r="AG285" s="144"/>
      <c r="AH285" s="148">
        <f>Cálculos!N187</f>
        <v>0</v>
      </c>
      <c r="AI285" s="144"/>
      <c r="AJ285" s="148">
        <f>Cálculos!AB252</f>
        <v>0</v>
      </c>
      <c r="AK285" s="144"/>
      <c r="AL285" s="148">
        <f>Cálculos!AP238</f>
        <v>0</v>
      </c>
      <c r="AM285" s="127"/>
      <c r="BA285" s="139"/>
      <c r="BB285" s="78">
        <v>280</v>
      </c>
      <c r="BC285" s="156">
        <f>ABS(Cálculos!L286-Cálculos!L285)</f>
        <v>1.5787929525461764E-3</v>
      </c>
      <c r="BD285" s="156">
        <f>ABS(Cálculos!Z286-Cálculos!Z285)</f>
        <v>1.7220459706768776E-3</v>
      </c>
      <c r="BE285" s="156">
        <f>ABS(Cálculos!AN286-Cálculos!AN285)</f>
        <v>1.7381913391013859E-3</v>
      </c>
      <c r="BF285" s="127"/>
    </row>
    <row r="286" spans="25:58" x14ac:dyDescent="0.35">
      <c r="Y286" s="139"/>
      <c r="Z286" s="78">
        <f>(Cálculos!C287-0.44)/(MAX(Cálculos!C:C)+0.12)*100</f>
        <v>38.426560017531365</v>
      </c>
      <c r="AA286" s="144"/>
      <c r="AB286" s="148">
        <f>Cálculos!L110</f>
        <v>0.91712513562882769</v>
      </c>
      <c r="AC286" s="144"/>
      <c r="AD286" s="148">
        <f>Cálculos!Z695</f>
        <v>0.93034104718114385</v>
      </c>
      <c r="AE286" s="144"/>
      <c r="AF286" s="148">
        <f>Cálculos!AN484</f>
        <v>0.94591892227345009</v>
      </c>
      <c r="AG286" s="144"/>
      <c r="AH286" s="148">
        <f>Cálculos!N188</f>
        <v>0</v>
      </c>
      <c r="AI286" s="144"/>
      <c r="AJ286" s="148">
        <f>Cálculos!AB253</f>
        <v>0</v>
      </c>
      <c r="AK286" s="144"/>
      <c r="AL286" s="148">
        <f>Cálculos!AP239</f>
        <v>0</v>
      </c>
      <c r="AM286" s="127"/>
      <c r="BA286" s="139"/>
      <c r="BB286" s="78">
        <v>281</v>
      </c>
      <c r="BC286" s="156">
        <f>ABS(Cálculos!L287-Cálculos!L286)</f>
        <v>1.563236349303998E-3</v>
      </c>
      <c r="BD286" s="156">
        <f>ABS(Cálculos!Z287-Cálculos!Z286)</f>
        <v>1.7050780863133164E-3</v>
      </c>
      <c r="BE286" s="156">
        <f>ABS(Cálculos!AN287-Cálculos!AN286)</f>
        <v>1.7210643569140482E-3</v>
      </c>
      <c r="BF286" s="127"/>
    </row>
    <row r="287" spans="25:58" x14ac:dyDescent="0.35">
      <c r="Y287" s="139"/>
      <c r="Z287" s="78">
        <f>(Cálculos!C288-0.44)/(MAX(Cálculos!C:C)+0.12)*100</f>
        <v>38.563523804306143</v>
      </c>
      <c r="AA287" s="144"/>
      <c r="AB287" s="148">
        <f>Cálculos!L332</f>
        <v>0.91482100521854881</v>
      </c>
      <c r="AC287" s="144"/>
      <c r="AD287" s="148">
        <f>Cálculos!Z486</f>
        <v>0.91396710599379982</v>
      </c>
      <c r="AE287" s="144"/>
      <c r="AF287" s="148">
        <f>Cálculos!AN116</f>
        <v>0.94104982686155036</v>
      </c>
      <c r="AG287" s="144"/>
      <c r="AH287" s="148">
        <f>Cálculos!N189</f>
        <v>0</v>
      </c>
      <c r="AI287" s="144"/>
      <c r="AJ287" s="148">
        <f>Cálculos!AB254</f>
        <v>0</v>
      </c>
      <c r="AK287" s="144"/>
      <c r="AL287" s="148">
        <f>Cálculos!AP240</f>
        <v>0</v>
      </c>
      <c r="AM287" s="127"/>
      <c r="BA287" s="139"/>
      <c r="BB287" s="78">
        <v>282</v>
      </c>
      <c r="BC287" s="156">
        <f>ABS(Cálculos!L288-Cálculos!L287)</f>
        <v>1.5478333461245442E-3</v>
      </c>
      <c r="BD287" s="156">
        <f>ABS(Cálculos!Z288-Cálculos!Z287)</f>
        <v>1.6882775200484645E-3</v>
      </c>
      <c r="BE287" s="156">
        <f>ABS(Cálculos!AN288-Cálculos!AN287)</f>
        <v>1.704106271850192E-3</v>
      </c>
      <c r="BF287" s="127"/>
    </row>
    <row r="288" spans="25:58" x14ac:dyDescent="0.35">
      <c r="Y288" s="139"/>
      <c r="Z288" s="78">
        <f>(Cálculos!C289-0.44)/(MAX(Cálculos!C:C)+0.12)*100</f>
        <v>38.700487591080915</v>
      </c>
      <c r="AA288" s="144"/>
      <c r="AB288" s="148">
        <f>Cálculos!L478</f>
        <v>0.90907055125095115</v>
      </c>
      <c r="AC288" s="144"/>
      <c r="AD288" s="148">
        <f>Cálculos!Z330</f>
        <v>0.92689061460431277</v>
      </c>
      <c r="AE288" s="144"/>
      <c r="AF288" s="148">
        <f>Cálculos!AN703</f>
        <v>0.9405659040185953</v>
      </c>
      <c r="AG288" s="144"/>
      <c r="AH288" s="148">
        <f>Cálculos!N190</f>
        <v>0</v>
      </c>
      <c r="AI288" s="144"/>
      <c r="AJ288" s="148">
        <f>Cálculos!AB255</f>
        <v>0</v>
      </c>
      <c r="AK288" s="144"/>
      <c r="AL288" s="148">
        <f>Cálculos!AP241</f>
        <v>0</v>
      </c>
      <c r="AM288" s="127"/>
      <c r="BA288" s="139"/>
      <c r="BB288" s="78">
        <v>283</v>
      </c>
      <c r="BC288" s="156">
        <f>ABS(Cálculos!L289-Cálculos!L288)</f>
        <v>3.4192806671351772E-2</v>
      </c>
      <c r="BD288" s="156">
        <f>ABS(Cálculos!Z289-Cálculos!Z288)</f>
        <v>1.8766560129840459E-2</v>
      </c>
      <c r="BE288" s="156">
        <f>ABS(Cálculos!AN289-Cálculos!AN288)</f>
        <v>2.3460425811091895E-2</v>
      </c>
      <c r="BF288" s="127"/>
    </row>
    <row r="289" spans="25:58" x14ac:dyDescent="0.35">
      <c r="Y289" s="139"/>
      <c r="Z289" s="78">
        <f>(Cálculos!C290-0.44)/(MAX(Cálculos!C:C)+0.12)*100</f>
        <v>38.8374513778557</v>
      </c>
      <c r="AA289" s="144"/>
      <c r="AB289" s="148">
        <f>Cálculos!L672</f>
        <v>0.90834649933312595</v>
      </c>
      <c r="AC289" s="144"/>
      <c r="AD289" s="148">
        <f>Cálculos!Z119</f>
        <v>0.9050321000532926</v>
      </c>
      <c r="AE289" s="144"/>
      <c r="AF289" s="148">
        <f>Cálculos!AN659</f>
        <v>0.93885940183643668</v>
      </c>
      <c r="AG289" s="144"/>
      <c r="AH289" s="148">
        <f>Cálculos!N191</f>
        <v>0</v>
      </c>
      <c r="AI289" s="144"/>
      <c r="AJ289" s="148">
        <f>Cálculos!AB256</f>
        <v>0</v>
      </c>
      <c r="AK289" s="144"/>
      <c r="AL289" s="148">
        <f>Cálculos!AP242</f>
        <v>0</v>
      </c>
      <c r="AM289" s="127"/>
      <c r="BA289" s="139"/>
      <c r="BB289" s="78">
        <v>284</v>
      </c>
      <c r="BC289" s="156">
        <f>ABS(Cálculos!L290-Cálculos!L289)</f>
        <v>2.9270909965138842E-2</v>
      </c>
      <c r="BD289" s="156">
        <f>ABS(Cálculos!Z290-Cálculos!Z289)</f>
        <v>1.6658113486520354E-2</v>
      </c>
      <c r="BE289" s="156">
        <f>ABS(Cálculos!AN290-Cálculos!AN289)</f>
        <v>2.0601686789588125E-2</v>
      </c>
      <c r="BF289" s="127"/>
    </row>
    <row r="290" spans="25:58" x14ac:dyDescent="0.35">
      <c r="Y290" s="139"/>
      <c r="Z290" s="78">
        <f>(Cálculos!C291-0.44)/(MAX(Cálculos!C:C)+0.12)*100</f>
        <v>38.974415164630472</v>
      </c>
      <c r="AA290" s="144"/>
      <c r="AB290" s="148">
        <f>Cálculos!L479</f>
        <v>0.90484179647265572</v>
      </c>
      <c r="AC290" s="144"/>
      <c r="AD290" s="148">
        <f>Cálculos!Z46</f>
        <v>0.91139210990971975</v>
      </c>
      <c r="AE290" s="144"/>
      <c r="AF290" s="148">
        <f>Cálculos!AN160</f>
        <v>0.93711573011810723</v>
      </c>
      <c r="AG290" s="144"/>
      <c r="AH290" s="148">
        <f>Cálculos!N192</f>
        <v>0</v>
      </c>
      <c r="AI290" s="144"/>
      <c r="AJ290" s="148">
        <f>Cálculos!AB257</f>
        <v>0</v>
      </c>
      <c r="AK290" s="144"/>
      <c r="AL290" s="148">
        <f>Cálculos!AP243</f>
        <v>0</v>
      </c>
      <c r="AM290" s="127"/>
      <c r="BA290" s="139"/>
      <c r="BB290" s="78">
        <v>285</v>
      </c>
      <c r="BC290" s="156">
        <f>ABS(Cálculos!L291-Cálculos!L290)</f>
        <v>0.26380698364135824</v>
      </c>
      <c r="BD290" s="156">
        <f>ABS(Cálculos!Z291-Cálculos!Z290)</f>
        <v>0.12652541514925986</v>
      </c>
      <c r="BE290" s="156">
        <f>ABS(Cálculos!AN291-Cálculos!AN290)</f>
        <v>0.13330001597712954</v>
      </c>
      <c r="BF290" s="127"/>
    </row>
    <row r="291" spans="25:58" x14ac:dyDescent="0.35">
      <c r="Y291" s="139"/>
      <c r="Z291" s="78">
        <f>(Cálculos!C292-0.44)/(MAX(Cálculos!C:C)+0.12)*100</f>
        <v>39.11137895140525</v>
      </c>
      <c r="AA291" s="144"/>
      <c r="AB291" s="148">
        <f>Cálculos!L307</f>
        <v>0.90407735847155923</v>
      </c>
      <c r="AC291" s="144"/>
      <c r="AD291" s="148">
        <f>Cálculos!Z120</f>
        <v>0.89555292754780658</v>
      </c>
      <c r="AE291" s="144"/>
      <c r="AF291" s="148">
        <f>Cálculos!AN338</f>
        <v>0.93686031456130303</v>
      </c>
      <c r="AG291" s="144"/>
      <c r="AH291" s="148">
        <f>Cálculos!N193</f>
        <v>0</v>
      </c>
      <c r="AI291" s="144"/>
      <c r="AJ291" s="148">
        <f>Cálculos!AB258</f>
        <v>0</v>
      </c>
      <c r="AK291" s="144"/>
      <c r="AL291" s="148">
        <f>Cálculos!AP244</f>
        <v>0</v>
      </c>
      <c r="AM291" s="127"/>
      <c r="BA291" s="139"/>
      <c r="BB291" s="78">
        <v>286</v>
      </c>
      <c r="BC291" s="156">
        <f>ABS(Cálculos!L292-Cálculos!L291)</f>
        <v>8.3227892156186423E-2</v>
      </c>
      <c r="BD291" s="156">
        <f>ABS(Cálculos!Z292-Cálculos!Z291)</f>
        <v>2.402913002095336E-2</v>
      </c>
      <c r="BE291" s="156">
        <f>ABS(Cálculos!AN292-Cálculos!AN291)</f>
        <v>3.0257263537584622E-2</v>
      </c>
      <c r="BF291" s="127"/>
    </row>
    <row r="292" spans="25:58" x14ac:dyDescent="0.35">
      <c r="Y292" s="139"/>
      <c r="Z292" s="78">
        <f>(Cálculos!C293-0.44)/(MAX(Cálculos!C:C)+0.12)*100</f>
        <v>39.248342738180028</v>
      </c>
      <c r="AA292" s="144"/>
      <c r="AB292" s="148">
        <f>Cálculos!L111</f>
        <v>0.89925071586438576</v>
      </c>
      <c r="AC292" s="144"/>
      <c r="AD292" s="148">
        <f>Cálculos!Z126</f>
        <v>0.89890897236432787</v>
      </c>
      <c r="AE292" s="144"/>
      <c r="AF292" s="148">
        <f>Cálculos!AN485</f>
        <v>0.93603688202345092</v>
      </c>
      <c r="AG292" s="144"/>
      <c r="AH292" s="148">
        <f>Cálculos!N194</f>
        <v>0</v>
      </c>
      <c r="AI292" s="144"/>
      <c r="AJ292" s="148">
        <f>Cálculos!AB259</f>
        <v>0</v>
      </c>
      <c r="AK292" s="144"/>
      <c r="AL292" s="148">
        <f>Cálculos!AP245</f>
        <v>0</v>
      </c>
      <c r="AM292" s="127"/>
      <c r="BA292" s="139"/>
      <c r="BB292" s="78">
        <v>287</v>
      </c>
      <c r="BC292" s="156">
        <f>ABS(Cálculos!L293-Cálculos!L292)</f>
        <v>3.8003257326606179</v>
      </c>
      <c r="BD292" s="156">
        <f>ABS(Cálculos!Z293-Cálculos!Z292)</f>
        <v>0.92650300090522153</v>
      </c>
      <c r="BE292" s="156">
        <f>ABS(Cálculos!AN293-Cálculos!AN292)</f>
        <v>1.6114681261763852</v>
      </c>
      <c r="BF292" s="127"/>
    </row>
    <row r="293" spans="25:58" x14ac:dyDescent="0.35">
      <c r="Y293" s="139"/>
      <c r="Z293" s="78">
        <f>(Cálculos!C294-0.44)/(MAX(Cálculos!C:C)+0.12)*100</f>
        <v>39.3853065249548</v>
      </c>
      <c r="AA293" s="144"/>
      <c r="AB293" s="148">
        <f>Cálculos!L659</f>
        <v>0.8977462149754023</v>
      </c>
      <c r="AC293" s="144"/>
      <c r="AD293" s="148">
        <f>Cálculos!Z697</f>
        <v>0.89091474212660082</v>
      </c>
      <c r="AE293" s="144"/>
      <c r="AF293" s="148">
        <f>Cálculos!AN294</f>
        <v>0.93313043700123743</v>
      </c>
      <c r="AG293" s="144"/>
      <c r="AH293" s="148">
        <f>Cálculos!N195</f>
        <v>0</v>
      </c>
      <c r="AI293" s="144"/>
      <c r="AJ293" s="148">
        <f>Cálculos!AB260</f>
        <v>0</v>
      </c>
      <c r="AK293" s="144"/>
      <c r="AL293" s="148">
        <f>Cálculos!AP246</f>
        <v>0</v>
      </c>
      <c r="AM293" s="127"/>
      <c r="BA293" s="139"/>
      <c r="BB293" s="78">
        <v>288</v>
      </c>
      <c r="BC293" s="156">
        <f>ABS(Cálculos!L294-Cálculos!L293)</f>
        <v>3.2484771048889809</v>
      </c>
      <c r="BD293" s="156">
        <f>ABS(Cálculos!Z294-Cálculos!Z293)</f>
        <v>0.32036385263533629</v>
      </c>
      <c r="BE293" s="156">
        <f>ABS(Cálculos!AN294-Cálculos!AN293)</f>
        <v>1.0159984569216685</v>
      </c>
      <c r="BF293" s="127"/>
    </row>
    <row r="294" spans="25:58" x14ac:dyDescent="0.35">
      <c r="Y294" s="139"/>
      <c r="Z294" s="78">
        <f>(Cálculos!C295-0.44)/(MAX(Cálculos!C:C)+0.12)*100</f>
        <v>39.522270311729578</v>
      </c>
      <c r="AA294" s="144"/>
      <c r="AB294" s="148">
        <f>Cálculos!L480</f>
        <v>0.89539525269189235</v>
      </c>
      <c r="AC294" s="144"/>
      <c r="AD294" s="148">
        <f>Cálculos!Z121</f>
        <v>0.88663562885122205</v>
      </c>
      <c r="AE294" s="144"/>
      <c r="AF294" s="148">
        <f>Cálculos!AN117</f>
        <v>0.93120320143889046</v>
      </c>
      <c r="AG294" s="144"/>
      <c r="AH294" s="148">
        <f>Cálculos!N196</f>
        <v>0</v>
      </c>
      <c r="AI294" s="144"/>
      <c r="AJ294" s="148">
        <f>Cálculos!AB261</f>
        <v>0</v>
      </c>
      <c r="AK294" s="144"/>
      <c r="AL294" s="148">
        <f>Cálculos!AP247</f>
        <v>0</v>
      </c>
      <c r="AM294" s="127"/>
      <c r="BA294" s="139"/>
      <c r="BB294" s="78">
        <v>289</v>
      </c>
      <c r="BC294" s="156">
        <f>ABS(Cálculos!L295-Cálculos!L294)</f>
        <v>1.4026640883687151</v>
      </c>
      <c r="BD294" s="156">
        <f>ABS(Cálculos!Z295-Cálculos!Z294)</f>
        <v>0.32324012372603694</v>
      </c>
      <c r="BE294" s="156">
        <f>ABS(Cálculos!AN295-Cálculos!AN294)</f>
        <v>0.51044172720936398</v>
      </c>
      <c r="BF294" s="127"/>
    </row>
    <row r="295" spans="25:58" x14ac:dyDescent="0.35">
      <c r="Y295" s="139"/>
      <c r="Z295" s="78">
        <f>(Cálculos!C296-0.44)/(MAX(Cálculos!C:C)+0.12)*100</f>
        <v>39.659234098504356</v>
      </c>
      <c r="AA295" s="144"/>
      <c r="AB295" s="148">
        <f>Cálculos!L294</f>
        <v>0.89289057972795272</v>
      </c>
      <c r="AC295" s="144"/>
      <c r="AD295" s="148">
        <f>Cálculos!Z332</f>
        <v>0.88753197042804532</v>
      </c>
      <c r="AE295" s="144"/>
      <c r="AF295" s="148">
        <f>Cálculos!AN697</f>
        <v>0.92885069265908149</v>
      </c>
      <c r="AG295" s="144"/>
      <c r="AH295" s="148">
        <f>Cálculos!N197</f>
        <v>0</v>
      </c>
      <c r="AI295" s="144"/>
      <c r="AJ295" s="148">
        <f>Cálculos!AB262</f>
        <v>0</v>
      </c>
      <c r="AK295" s="144"/>
      <c r="AL295" s="148">
        <f>Cálculos!AP248</f>
        <v>0</v>
      </c>
      <c r="AM295" s="127"/>
      <c r="BA295" s="139"/>
      <c r="BB295" s="78">
        <v>290</v>
      </c>
      <c r="BC295" s="156">
        <f>ABS(Cálculos!L296-Cálculos!L295)</f>
        <v>1.2264917166946376</v>
      </c>
      <c r="BD295" s="156">
        <f>ABS(Cálculos!Z296-Cálculos!Z295)</f>
        <v>0.13835690459861461</v>
      </c>
      <c r="BE295" s="156">
        <f>ABS(Cálculos!AN296-Cálculos!AN295)</f>
        <v>0.3181434321013441</v>
      </c>
      <c r="BF295" s="127"/>
    </row>
    <row r="296" spans="25:58" x14ac:dyDescent="0.35">
      <c r="Y296" s="139"/>
      <c r="Z296" s="78">
        <f>(Cálculos!C297-0.44)/(MAX(Cálculos!C:C)+0.12)*100</f>
        <v>39.796197885279135</v>
      </c>
      <c r="AA296" s="144"/>
      <c r="AB296" s="148">
        <f>Cálculos!L112</f>
        <v>0.88892367770438063</v>
      </c>
      <c r="AC296" s="144"/>
      <c r="AD296" s="148">
        <f>Cálculos!Z407</f>
        <v>0.89415006089917304</v>
      </c>
      <c r="AE296" s="144"/>
      <c r="AF296" s="148">
        <f>Cálculos!AN486</f>
        <v>0.92672068525654916</v>
      </c>
      <c r="AG296" s="144"/>
      <c r="AH296" s="148">
        <f>Cálculos!N198</f>
        <v>0</v>
      </c>
      <c r="AI296" s="144"/>
      <c r="AJ296" s="148">
        <f>Cálculos!AB263</f>
        <v>0</v>
      </c>
      <c r="AK296" s="144"/>
      <c r="AL296" s="148">
        <f>Cálculos!AP249</f>
        <v>0</v>
      </c>
      <c r="AM296" s="127"/>
      <c r="BA296" s="139"/>
      <c r="BB296" s="78">
        <v>291</v>
      </c>
      <c r="BC296" s="156">
        <f>ABS(Cálculos!L297-Cálculos!L296)</f>
        <v>0.10183232121903818</v>
      </c>
      <c r="BD296" s="156">
        <f>ABS(Cálculos!Z297-Cálculos!Z296)</f>
        <v>0.12079623369988612</v>
      </c>
      <c r="BE296" s="156">
        <f>ABS(Cálculos!AN297-Cálculos!AN296)</f>
        <v>0.11432517547301613</v>
      </c>
      <c r="BF296" s="127"/>
    </row>
    <row r="297" spans="25:58" x14ac:dyDescent="0.35">
      <c r="Y297" s="139"/>
      <c r="Z297" s="78">
        <f>(Cálculos!C298-0.44)/(MAX(Cálculos!C:C)+0.12)*100</f>
        <v>39.933161672053906</v>
      </c>
      <c r="AA297" s="144"/>
      <c r="AB297" s="148">
        <f>Cálculos!L491</f>
        <v>0.88843100599858582</v>
      </c>
      <c r="AC297" s="144"/>
      <c r="AD297" s="148">
        <f>Cálculos!Z526</f>
        <v>0.87285800515797529</v>
      </c>
      <c r="AE297" s="144"/>
      <c r="AF297" s="148">
        <f>Cálculos!AN126</f>
        <v>0.92662018822484626</v>
      </c>
      <c r="AG297" s="144"/>
      <c r="AH297" s="148">
        <f>Cálculos!N199</f>
        <v>0</v>
      </c>
      <c r="AI297" s="144"/>
      <c r="AJ297" s="148">
        <f>Cálculos!AB264</f>
        <v>0</v>
      </c>
      <c r="AK297" s="144"/>
      <c r="AL297" s="148">
        <f>Cálculos!AP250</f>
        <v>0</v>
      </c>
      <c r="AM297" s="127"/>
      <c r="BA297" s="139"/>
      <c r="BB297" s="78">
        <v>292</v>
      </c>
      <c r="BC297" s="156">
        <f>ABS(Cálculos!L298-Cálculos!L297)</f>
        <v>0.52781878337608212</v>
      </c>
      <c r="BD297" s="156">
        <f>ABS(Cálculos!Z298-Cálculos!Z297)</f>
        <v>0.16873354217441816</v>
      </c>
      <c r="BE297" s="156">
        <f>ABS(Cálculos!AN298-Cálculos!AN297)</f>
        <v>0.18505563243583878</v>
      </c>
      <c r="BF297" s="127"/>
    </row>
    <row r="298" spans="25:58" x14ac:dyDescent="0.35">
      <c r="Y298" s="139"/>
      <c r="Z298" s="78">
        <f>(Cálculos!C299-0.44)/(MAX(Cálculos!C:C)+0.12)*100</f>
        <v>40.070125458828684</v>
      </c>
      <c r="AA298" s="144"/>
      <c r="AB298" s="148">
        <f>Cálculos!L525</f>
        <v>0.88794785140938137</v>
      </c>
      <c r="AC298" s="144"/>
      <c r="AD298" s="148">
        <f>Cálculos!Z492</f>
        <v>0.87037626876423846</v>
      </c>
      <c r="AE298" s="144"/>
      <c r="AF298" s="148">
        <f>Cálculos!AN118</f>
        <v>0.92602018819301202</v>
      </c>
      <c r="AG298" s="144"/>
      <c r="AH298" s="148">
        <f>Cálculos!N200</f>
        <v>0</v>
      </c>
      <c r="AI298" s="144"/>
      <c r="AJ298" s="148">
        <f>Cálculos!AB265</f>
        <v>0</v>
      </c>
      <c r="AK298" s="144"/>
      <c r="AL298" s="148">
        <f>Cálculos!AP251</f>
        <v>0</v>
      </c>
      <c r="AM298" s="127"/>
      <c r="BA298" s="139"/>
      <c r="BB298" s="78">
        <v>293</v>
      </c>
      <c r="BC298" s="156">
        <f>ABS(Cálculos!L299-Cálculos!L298)</f>
        <v>0.34032930654012294</v>
      </c>
      <c r="BD298" s="156">
        <f>ABS(Cálculos!Z299-Cálculos!Z298)</f>
        <v>5.6014108191160261E-3</v>
      </c>
      <c r="BE298" s="156">
        <f>ABS(Cálculos!AN299-Cálculos!AN298)</f>
        <v>1.0011397211079354E-2</v>
      </c>
      <c r="BF298" s="127"/>
    </row>
    <row r="299" spans="25:58" x14ac:dyDescent="0.35">
      <c r="Y299" s="139"/>
      <c r="Z299" s="78">
        <f>(Cálculos!C300-0.44)/(MAX(Cálculos!C:C)+0.12)*100</f>
        <v>40.207089245603463</v>
      </c>
      <c r="AA299" s="144"/>
      <c r="AB299" s="148">
        <f>Cálculos!L481</f>
        <v>0.88311180738465467</v>
      </c>
      <c r="AC299" s="144"/>
      <c r="AD299" s="148">
        <f>Cálculos!Z703</f>
        <v>0.87547416361512231</v>
      </c>
      <c r="AE299" s="144"/>
      <c r="AF299" s="148">
        <f>Cálculos!AN42</f>
        <v>0.92496239257440749</v>
      </c>
      <c r="AG299" s="144"/>
      <c r="AH299" s="148">
        <f>Cálculos!N201</f>
        <v>0</v>
      </c>
      <c r="AI299" s="144"/>
      <c r="AJ299" s="148">
        <f>Cálculos!AB266</f>
        <v>0</v>
      </c>
      <c r="AK299" s="144"/>
      <c r="AL299" s="148">
        <f>Cálculos!AP252</f>
        <v>0</v>
      </c>
      <c r="AM299" s="127"/>
      <c r="BA299" s="139"/>
      <c r="BB299" s="78">
        <v>294</v>
      </c>
      <c r="BC299" s="156">
        <f>ABS(Cálculos!L300-Cálculos!L299)</f>
        <v>0.10550030410482814</v>
      </c>
      <c r="BD299" s="156">
        <f>ABS(Cálculos!Z300-Cálculos!Z299)</f>
        <v>0.12311552272518433</v>
      </c>
      <c r="BE299" s="156">
        <f>ABS(Cálculos!AN300-Cálculos!AN299)</f>
        <v>0.11721286471675962</v>
      </c>
      <c r="BF299" s="127"/>
    </row>
    <row r="300" spans="25:58" x14ac:dyDescent="0.35">
      <c r="Y300" s="139"/>
      <c r="Z300" s="78">
        <f>(Cálculos!C301-0.44)/(MAX(Cálculos!C:C)+0.12)*100</f>
        <v>40.344053032378241</v>
      </c>
      <c r="AA300" s="144"/>
      <c r="AB300" s="148">
        <f>Cálculos!L113</f>
        <v>0.87992155424937923</v>
      </c>
      <c r="AC300" s="144"/>
      <c r="AD300" s="148">
        <f>Cálculos!Z338</f>
        <v>0.87228651737993956</v>
      </c>
      <c r="AE300" s="144"/>
      <c r="AF300" s="148">
        <f>Cálculos!AN332</f>
        <v>0.9249182728678762</v>
      </c>
      <c r="AG300" s="144"/>
      <c r="AH300" s="148">
        <f>Cálculos!N202</f>
        <v>0</v>
      </c>
      <c r="AI300" s="144"/>
      <c r="AJ300" s="148">
        <f>Cálculos!AB267</f>
        <v>0</v>
      </c>
      <c r="AK300" s="144"/>
      <c r="AL300" s="148">
        <f>Cálculos!AP253</f>
        <v>0</v>
      </c>
      <c r="AM300" s="127"/>
      <c r="BA300" s="139"/>
      <c r="BB300" s="78">
        <v>295</v>
      </c>
      <c r="BC300" s="156">
        <f>ABS(Cálculos!L301-Cálculos!L300)</f>
        <v>1.7438106182500412E-2</v>
      </c>
      <c r="BD300" s="156">
        <f>ABS(Cálculos!Z301-Cálculos!Z300)</f>
        <v>3.4649785156592783E-2</v>
      </c>
      <c r="BE300" s="156">
        <f>ABS(Cálculos!AN301-Cálculos!AN300)</f>
        <v>2.8882734033742308E-2</v>
      </c>
      <c r="BF300" s="127"/>
    </row>
    <row r="301" spans="25:58" x14ac:dyDescent="0.35">
      <c r="Y301" s="139"/>
      <c r="Z301" s="78">
        <f>(Cálculos!C302-0.44)/(MAX(Cálculos!C:C)+0.12)*100</f>
        <v>40.481016819153012</v>
      </c>
      <c r="AA301" s="144"/>
      <c r="AB301" s="148">
        <f>Cálculos!L114</f>
        <v>0.87598001148129023</v>
      </c>
      <c r="AC301" s="144"/>
      <c r="AD301" s="148">
        <f>Cálculos!Z161</f>
        <v>0.85446528498241436</v>
      </c>
      <c r="AE301" s="144"/>
      <c r="AF301" s="148">
        <f>Cálculos!AN671</f>
        <v>0.92451183373399159</v>
      </c>
      <c r="AG301" s="144"/>
      <c r="AH301" s="148">
        <f>Cálculos!N203</f>
        <v>0</v>
      </c>
      <c r="AI301" s="144"/>
      <c r="AJ301" s="148">
        <f>Cálculos!AB268</f>
        <v>0</v>
      </c>
      <c r="AK301" s="144"/>
      <c r="AL301" s="148">
        <f>Cálculos!AP254</f>
        <v>0</v>
      </c>
      <c r="AM301" s="127"/>
      <c r="BA301" s="139"/>
      <c r="BB301" s="78">
        <v>296</v>
      </c>
      <c r="BC301" s="156">
        <f>ABS(Cálculos!L302-Cálculos!L301)</f>
        <v>6.064626114537397E-3</v>
      </c>
      <c r="BD301" s="156">
        <f>ABS(Cálculos!Z302-Cálculos!Z301)</f>
        <v>1.0780713554987331E-2</v>
      </c>
      <c r="BE301" s="156">
        <f>ABS(Cálculos!AN302-Cálculos!AN301)</f>
        <v>5.123910069700699E-3</v>
      </c>
      <c r="BF301" s="127"/>
    </row>
    <row r="302" spans="25:58" x14ac:dyDescent="0.35">
      <c r="Y302" s="139"/>
      <c r="Z302" s="78">
        <f>(Cálculos!C303-0.44)/(MAX(Cálculos!C:C)+0.12)*100</f>
        <v>40.617980605927798</v>
      </c>
      <c r="AA302" s="144"/>
      <c r="AB302" s="148">
        <f>Cálculos!L482</f>
        <v>0.87383600693079488</v>
      </c>
      <c r="AC302" s="144"/>
      <c r="AD302" s="148">
        <f>Cálculos!Z493</f>
        <v>0.85426167720294421</v>
      </c>
      <c r="AE302" s="144"/>
      <c r="AF302" s="148">
        <f>Cálculos!AN306</f>
        <v>0.91942472507156492</v>
      </c>
      <c r="AG302" s="144"/>
      <c r="AH302" s="148">
        <f>Cálculos!N204</f>
        <v>0</v>
      </c>
      <c r="AI302" s="144"/>
      <c r="AJ302" s="148">
        <f>Cálculos!AB269</f>
        <v>0</v>
      </c>
      <c r="AK302" s="144"/>
      <c r="AL302" s="148">
        <f>Cálculos!AP255</f>
        <v>0</v>
      </c>
      <c r="AM302" s="127"/>
      <c r="BA302" s="139"/>
      <c r="BB302" s="78">
        <v>297</v>
      </c>
      <c r="BC302" s="156">
        <f>ABS(Cálculos!L303-Cálculos!L302)</f>
        <v>3.7128158340430817E-2</v>
      </c>
      <c r="BD302" s="156">
        <f>ABS(Cálculos!Z303-Cálculos!Z302)</f>
        <v>5.2239609157020417E-2</v>
      </c>
      <c r="BE302" s="156">
        <f>ABS(Cálculos!AN303-Cálculos!AN302)</f>
        <v>4.7234738942189547E-2</v>
      </c>
      <c r="BF302" s="127"/>
    </row>
    <row r="303" spans="25:58" x14ac:dyDescent="0.35">
      <c r="Y303" s="139"/>
      <c r="Z303" s="78">
        <f>(Cálculos!C304-0.44)/(MAX(Cálculos!C:C)+0.12)*100</f>
        <v>40.754944392702569</v>
      </c>
      <c r="AA303" s="144"/>
      <c r="AB303" s="148">
        <f>Cálculos!L160</f>
        <v>0.86964564387635612</v>
      </c>
      <c r="AC303" s="144"/>
      <c r="AD303" s="148">
        <f>Cálculos!Z727</f>
        <v>0.87245774352291894</v>
      </c>
      <c r="AE303" s="144"/>
      <c r="AF303" s="148">
        <f>Cálculos!AN119</f>
        <v>0.91351100320025813</v>
      </c>
      <c r="AG303" s="144"/>
      <c r="AH303" s="148">
        <f>Cálculos!N205</f>
        <v>0</v>
      </c>
      <c r="AI303" s="144"/>
      <c r="AJ303" s="148">
        <f>Cálculos!AB270</f>
        <v>0</v>
      </c>
      <c r="AK303" s="144"/>
      <c r="AL303" s="148">
        <f>Cálculos!AP256</f>
        <v>0</v>
      </c>
      <c r="AM303" s="127"/>
      <c r="BA303" s="139"/>
      <c r="BB303" s="78">
        <v>298</v>
      </c>
      <c r="BC303" s="156">
        <f>ABS(Cálculos!L304-Cálculos!L303)</f>
        <v>0.18302817532342708</v>
      </c>
      <c r="BD303" s="156">
        <f>ABS(Cálculos!Z304-Cálculos!Z303)</f>
        <v>8.5379992360580581E-2</v>
      </c>
      <c r="BE303" s="156">
        <f>ABS(Cálculos!AN304-Cálculos!AN303)</f>
        <v>9.0243472714799933E-2</v>
      </c>
      <c r="BF303" s="127"/>
    </row>
    <row r="304" spans="25:58" x14ac:dyDescent="0.35">
      <c r="Y304" s="139"/>
      <c r="Z304" s="78">
        <f>(Cálculos!C305-0.44)/(MAX(Cálculos!C:C)+0.12)*100</f>
        <v>40.891908179477348</v>
      </c>
      <c r="AA304" s="144"/>
      <c r="AB304" s="148">
        <f>Cálculos!L483</f>
        <v>0.86921823766480533</v>
      </c>
      <c r="AC304" s="144"/>
      <c r="AD304" s="148">
        <f>Cálculos!Z362</f>
        <v>0.86994435381016533</v>
      </c>
      <c r="AE304" s="144"/>
      <c r="AF304" s="148">
        <f>Cálculos!AN120</f>
        <v>0.90394828589585197</v>
      </c>
      <c r="AG304" s="144"/>
      <c r="AH304" s="148">
        <f>Cálculos!N206</f>
        <v>0</v>
      </c>
      <c r="AI304" s="144"/>
      <c r="AJ304" s="148">
        <f>Cálculos!AB271</f>
        <v>0</v>
      </c>
      <c r="AK304" s="144"/>
      <c r="AL304" s="148">
        <f>Cálculos!AP257</f>
        <v>0</v>
      </c>
      <c r="AM304" s="127"/>
      <c r="BA304" s="139"/>
      <c r="BB304" s="78">
        <v>299</v>
      </c>
      <c r="BC304" s="156">
        <f>ABS(Cálculos!L305-Cálculos!L304)</f>
        <v>0.13105639046326423</v>
      </c>
      <c r="BD304" s="156">
        <f>ABS(Cálculos!Z305-Cálculos!Z304)</f>
        <v>5.9976845820362557E-2</v>
      </c>
      <c r="BE304" s="156">
        <f>ABS(Cálculos!AN305-Cálculos!AN304)</f>
        <v>5.506497570091673E-2</v>
      </c>
      <c r="BF304" s="127"/>
    </row>
    <row r="305" spans="25:58" x14ac:dyDescent="0.35">
      <c r="Y305" s="139"/>
      <c r="Z305" s="78">
        <f>(Cálculos!C306-0.44)/(MAX(Cálculos!C:C)+0.12)*100</f>
        <v>41.028871966252126</v>
      </c>
      <c r="AA305" s="144"/>
      <c r="AB305" s="148">
        <f>Cálculos!L115</f>
        <v>0.8668178497423884</v>
      </c>
      <c r="AC305" s="144"/>
      <c r="AD305" s="148">
        <f>Cálculos!Z671</f>
        <v>0.85626441489740923</v>
      </c>
      <c r="AE305" s="144"/>
      <c r="AF305" s="148">
        <f>Cálculos!AN121</f>
        <v>0.8949482657095037</v>
      </c>
      <c r="AG305" s="144"/>
      <c r="AH305" s="148">
        <f>Cálculos!N209</f>
        <v>0</v>
      </c>
      <c r="AI305" s="144"/>
      <c r="AJ305" s="148">
        <f>Cálculos!AB272</f>
        <v>0</v>
      </c>
      <c r="AK305" s="144"/>
      <c r="AL305" s="148">
        <f>Cálculos!AP258</f>
        <v>0</v>
      </c>
      <c r="AM305" s="127"/>
      <c r="BA305" s="139"/>
      <c r="BB305" s="78">
        <v>300</v>
      </c>
      <c r="BC305" s="156">
        <f>ABS(Cálculos!L306-Cálculos!L305)</f>
        <v>9.3548696480236115E-2</v>
      </c>
      <c r="BD305" s="156">
        <f>ABS(Cálculos!Z306-Cálculos!Z305)</f>
        <v>0.10840454982528858</v>
      </c>
      <c r="BE305" s="156">
        <f>ABS(Cálculos!AN306-Cálculos!AN305)</f>
        <v>0.10344731604092672</v>
      </c>
      <c r="BF305" s="127"/>
    </row>
    <row r="306" spans="25:58" x14ac:dyDescent="0.35">
      <c r="Y306" s="139"/>
      <c r="Z306" s="78">
        <f>(Cálculos!C307-0.44)/(MAX(Cálculos!C:C)+0.12)*100</f>
        <v>41.165835753026897</v>
      </c>
      <c r="AA306" s="144"/>
      <c r="AB306" s="148">
        <f>Cálculos!L126</f>
        <v>0.86280280951523847</v>
      </c>
      <c r="AC306" s="144"/>
      <c r="AD306" s="148">
        <f>Cálculos!Z127</f>
        <v>0.84462132933018697</v>
      </c>
      <c r="AE306" s="144"/>
      <c r="AF306" s="148">
        <f>Cálculos!AN526</f>
        <v>0.88966057296817702</v>
      </c>
      <c r="AG306" s="144"/>
      <c r="AH306" s="148">
        <f>Cálculos!N210</f>
        <v>0</v>
      </c>
      <c r="AI306" s="144"/>
      <c r="AJ306" s="148">
        <f>Cálculos!AB273</f>
        <v>0</v>
      </c>
      <c r="AK306" s="144"/>
      <c r="AL306" s="148">
        <f>Cálculos!AP259</f>
        <v>0</v>
      </c>
      <c r="AM306" s="127"/>
      <c r="BA306" s="139"/>
      <c r="BB306" s="78">
        <v>301</v>
      </c>
      <c r="BC306" s="156">
        <f>ABS(Cálculos!L307-Cálculos!L306)</f>
        <v>5.5063894414096759E-2</v>
      </c>
      <c r="BD306" s="156">
        <f>ABS(Cálculos!Z307-Cálculos!Z306)</f>
        <v>6.9928870201914073E-2</v>
      </c>
      <c r="BE306" s="156">
        <f>ABS(Cálculos!AN307-Cálculos!AN306)</f>
        <v>6.493607594690487E-2</v>
      </c>
      <c r="BF306" s="127"/>
    </row>
    <row r="307" spans="25:58" x14ac:dyDescent="0.35">
      <c r="Y307" s="139"/>
      <c r="Z307" s="78">
        <f>(Cálculos!C308-0.44)/(MAX(Cálculos!C:C)+0.12)*100</f>
        <v>41.302799539801676</v>
      </c>
      <c r="AA307" s="144"/>
      <c r="AB307" s="148">
        <f>Cálculos!L484</f>
        <v>0.85726873438419493</v>
      </c>
      <c r="AC307" s="144"/>
      <c r="AD307" s="148">
        <f>Cálculos!Z494</f>
        <v>0.84459351131514704</v>
      </c>
      <c r="AE307" s="144"/>
      <c r="AF307" s="148">
        <f>Cálculos!AN492</f>
        <v>0.88567975362467211</v>
      </c>
      <c r="AG307" s="144"/>
      <c r="AH307" s="148">
        <f>Cálculos!N211</f>
        <v>0</v>
      </c>
      <c r="AI307" s="144"/>
      <c r="AJ307" s="148">
        <f>Cálculos!AB274</f>
        <v>0</v>
      </c>
      <c r="AK307" s="144"/>
      <c r="AL307" s="148">
        <f>Cálculos!AP260</f>
        <v>0</v>
      </c>
      <c r="AM307" s="127"/>
      <c r="BA307" s="139"/>
      <c r="BB307" s="78">
        <v>302</v>
      </c>
      <c r="BC307" s="156">
        <f>ABS(Cálculos!L308-Cálculos!L307)</f>
        <v>0.10076390507010247</v>
      </c>
      <c r="BD307" s="156">
        <f>ABS(Cálculos!Z308-Cálculos!Z307)</f>
        <v>0.11509018360906942</v>
      </c>
      <c r="BE307" s="156">
        <f>ABS(Cálculos!AN308-Cálculos!AN307)</f>
        <v>0.1102817164098151</v>
      </c>
      <c r="BF307" s="127"/>
    </row>
    <row r="308" spans="25:58" x14ac:dyDescent="0.35">
      <c r="Y308" s="139"/>
      <c r="Z308" s="78">
        <f>(Cálculos!C309-0.44)/(MAX(Cálculos!C:C)+0.12)*100</f>
        <v>41.439763326576454</v>
      </c>
      <c r="AA308" s="144"/>
      <c r="AB308" s="148">
        <f>Cálculos!L116</f>
        <v>0.85481598439301931</v>
      </c>
      <c r="AC308" s="144"/>
      <c r="AD308" s="148">
        <f>Cálculos!Z306</f>
        <v>0.8518883492369681</v>
      </c>
      <c r="AE308" s="144"/>
      <c r="AF308" s="148">
        <f>Cálculos!AN408</f>
        <v>0.88565782460598896</v>
      </c>
      <c r="AG308" s="144"/>
      <c r="AH308" s="148">
        <f>Cálculos!N212</f>
        <v>0</v>
      </c>
      <c r="AI308" s="144"/>
      <c r="AJ308" s="148">
        <f>Cálculos!AB275</f>
        <v>0</v>
      </c>
      <c r="AK308" s="144"/>
      <c r="AL308" s="148">
        <f>Cálculos!AP261</f>
        <v>0</v>
      </c>
      <c r="AM308" s="127"/>
      <c r="BA308" s="139"/>
      <c r="BB308" s="78">
        <v>303</v>
      </c>
      <c r="BC308" s="156">
        <f>ABS(Cálculos!L309-Cálculos!L308)</f>
        <v>1.0137536652576884E-2</v>
      </c>
      <c r="BD308" s="156">
        <f>ABS(Cálculos!Z309-Cálculos!Z308)</f>
        <v>2.3481549765847931E-2</v>
      </c>
      <c r="BE308" s="156">
        <f>ABS(Cálculos!AN309-Cálculos!AN308)</f>
        <v>1.9035299951226992E-2</v>
      </c>
      <c r="BF308" s="127"/>
    </row>
    <row r="309" spans="25:58" x14ac:dyDescent="0.35">
      <c r="Y309" s="139"/>
      <c r="Z309" s="78">
        <f>(Cálculos!C310-0.44)/(MAX(Cálculos!C:C)+0.12)*100</f>
        <v>41.576727113351232</v>
      </c>
      <c r="AA309" s="144"/>
      <c r="AB309" s="148">
        <f>Cálculos!L704</f>
        <v>0.85407319338568266</v>
      </c>
      <c r="AC309" s="144"/>
      <c r="AD309" s="148">
        <f>Cálculos!Z495</f>
        <v>0.83606395685844892</v>
      </c>
      <c r="AE309" s="144"/>
      <c r="AF309" s="148">
        <f>Cálculos!AN161</f>
        <v>0.86827932017379461</v>
      </c>
      <c r="AG309" s="144"/>
      <c r="AH309" s="148">
        <f>Cálculos!N213</f>
        <v>0</v>
      </c>
      <c r="AI309" s="144"/>
      <c r="AJ309" s="148">
        <f>Cálculos!AB276</f>
        <v>0</v>
      </c>
      <c r="AK309" s="144"/>
      <c r="AL309" s="148">
        <f>Cálculos!AP262</f>
        <v>0</v>
      </c>
      <c r="AM309" s="127"/>
      <c r="BA309" s="139"/>
      <c r="BB309" s="78">
        <v>304</v>
      </c>
      <c r="BC309" s="156">
        <f>ABS(Cálculos!L310-Cálculos!L309)</f>
        <v>9.6155828548037836E-2</v>
      </c>
      <c r="BD309" s="156">
        <f>ABS(Cálculos!Z310-Cálculos!Z309)</f>
        <v>0.10933027882903823</v>
      </c>
      <c r="BE309" s="156">
        <f>ABS(Cálculos!AN310-Cálculos!AN309)</f>
        <v>0.10492325395280799</v>
      </c>
      <c r="BF309" s="127"/>
    </row>
    <row r="310" spans="25:58" x14ac:dyDescent="0.35">
      <c r="Y310" s="139"/>
      <c r="Z310" s="78">
        <f>(Cálculos!C311-0.44)/(MAX(Cálculos!C:C)+0.12)*100</f>
        <v>41.713690900126004</v>
      </c>
      <c r="AA310" s="144"/>
      <c r="AB310" s="148">
        <f>Cálculos!L339</f>
        <v>0.85096343410627839</v>
      </c>
      <c r="AC310" s="144"/>
      <c r="AD310" s="148">
        <f>Cálculos!Z128</f>
        <v>0.82876050732148532</v>
      </c>
      <c r="AE310" s="144"/>
      <c r="AF310" s="148">
        <f>Cálculos!AN493</f>
        <v>0.86670638103756481</v>
      </c>
      <c r="AG310" s="144"/>
      <c r="AH310" s="148">
        <f>Cálculos!N214</f>
        <v>0</v>
      </c>
      <c r="AI310" s="144"/>
      <c r="AJ310" s="148">
        <f>Cálculos!AB277</f>
        <v>0</v>
      </c>
      <c r="AK310" s="144"/>
      <c r="AL310" s="148">
        <f>Cálculos!AP263</f>
        <v>0</v>
      </c>
      <c r="AM310" s="127"/>
      <c r="BA310" s="139"/>
      <c r="BB310" s="78">
        <v>305</v>
      </c>
      <c r="BC310" s="156">
        <f>ABS(Cálculos!L311-Cálculos!L310)</f>
        <v>7.8759379790651285E-2</v>
      </c>
      <c r="BD310" s="156">
        <f>ABS(Cálculos!Z311-Cálculos!Z310)</f>
        <v>9.1360470916288405E-2</v>
      </c>
      <c r="BE310" s="156">
        <f>ABS(Cálculos!AN311-Cálculos!AN310)</f>
        <v>8.7154458836805615E-2</v>
      </c>
      <c r="BF310" s="127"/>
    </row>
    <row r="311" spans="25:58" x14ac:dyDescent="0.35">
      <c r="Y311" s="139"/>
      <c r="Z311" s="78">
        <f>(Cálculos!C312-0.44)/(MAX(Cálculos!C:C)+0.12)*100</f>
        <v>41.850654686900782</v>
      </c>
      <c r="AA311" s="144"/>
      <c r="AB311" s="148">
        <f>Cálculos!L485</f>
        <v>0.84826018531208325</v>
      </c>
      <c r="AC311" s="144"/>
      <c r="AD311" s="148">
        <f>Cálculos!Z496</f>
        <v>0.82779157558477301</v>
      </c>
      <c r="AE311" s="144"/>
      <c r="AF311" s="148">
        <f>Cálculos!AN672</f>
        <v>0.85952563329378096</v>
      </c>
      <c r="AG311" s="144"/>
      <c r="AH311" s="148">
        <f>Cálculos!N215</f>
        <v>0</v>
      </c>
      <c r="AI311" s="144"/>
      <c r="AJ311" s="148">
        <f>Cálculos!AB278</f>
        <v>0</v>
      </c>
      <c r="AK311" s="144"/>
      <c r="AL311" s="148">
        <f>Cálculos!AP264</f>
        <v>0</v>
      </c>
      <c r="AM311" s="127"/>
      <c r="BA311" s="139"/>
      <c r="BB311" s="78">
        <v>306</v>
      </c>
      <c r="BC311" s="156">
        <f>ABS(Cálculos!L312-Cálculos!L311)</f>
        <v>1.5000647547230295E-2</v>
      </c>
      <c r="BD311" s="156">
        <f>ABS(Cálculos!Z312-Cálculos!Z311)</f>
        <v>2.7224772952859078E-2</v>
      </c>
      <c r="BE311" s="156">
        <f>ABS(Cálculos!AN312-Cálculos!AN311)</f>
        <v>2.3142445134501699E-2</v>
      </c>
      <c r="BF311" s="127"/>
    </row>
    <row r="312" spans="25:58" x14ac:dyDescent="0.35">
      <c r="Y312" s="139"/>
      <c r="Z312" s="78">
        <f>(Cálculos!C313-0.44)/(MAX(Cálculos!C:C)+0.12)*100</f>
        <v>41.98761847367556</v>
      </c>
      <c r="AA312" s="144"/>
      <c r="AB312" s="148">
        <f>Cálculos!L117</f>
        <v>0.84581898942263589</v>
      </c>
      <c r="AC312" s="144"/>
      <c r="AD312" s="148">
        <f>Cálculos!Z42</f>
        <v>0.83439193681758039</v>
      </c>
      <c r="AE312" s="144"/>
      <c r="AF312" s="148">
        <f>Cálculos!AN700</f>
        <v>0.85835884293166986</v>
      </c>
      <c r="AG312" s="144"/>
      <c r="AH312" s="148">
        <f>Cálculos!N216</f>
        <v>0</v>
      </c>
      <c r="AI312" s="144"/>
      <c r="AJ312" s="148">
        <f>Cálculos!AB279</f>
        <v>0</v>
      </c>
      <c r="AK312" s="144"/>
      <c r="AL312" s="148">
        <f>Cálculos!AP265</f>
        <v>0</v>
      </c>
      <c r="AM312" s="127"/>
      <c r="BA312" s="139"/>
      <c r="BB312" s="78">
        <v>307</v>
      </c>
      <c r="BC312" s="156">
        <f>ABS(Cálculos!L313-Cálculos!L312)</f>
        <v>9.0108788242800664E-2</v>
      </c>
      <c r="BD312" s="156">
        <f>ABS(Cálculos!Z313-Cálculos!Z312)</f>
        <v>0.10207462230965736</v>
      </c>
      <c r="BE312" s="156">
        <f>ABS(Cálculos!AN313-Cálculos!AN312)</f>
        <v>9.80695359807367E-2</v>
      </c>
      <c r="BF312" s="127"/>
    </row>
    <row r="313" spans="25:58" x14ac:dyDescent="0.35">
      <c r="Y313" s="139"/>
      <c r="Z313" s="78">
        <f>(Cálculos!C314-0.44)/(MAX(Cálculos!C:C)+0.12)*100</f>
        <v>42.124582260450339</v>
      </c>
      <c r="AA313" s="144"/>
      <c r="AB313" s="148">
        <f>Cálculos!L118</f>
        <v>0.84147727850328791</v>
      </c>
      <c r="AC313" s="144"/>
      <c r="AD313" s="148">
        <f>Cálculos!Z129</f>
        <v>0.8193436105344355</v>
      </c>
      <c r="AE313" s="144"/>
      <c r="AF313" s="148">
        <f>Cálculos!AN494</f>
        <v>0.85646624024357587</v>
      </c>
      <c r="AG313" s="144"/>
      <c r="AH313" s="148">
        <f>Cálculos!N217</f>
        <v>0</v>
      </c>
      <c r="AI313" s="144"/>
      <c r="AJ313" s="148">
        <f>Cálculos!AB280</f>
        <v>0</v>
      </c>
      <c r="AK313" s="144"/>
      <c r="AL313" s="148">
        <f>Cálculos!AP266</f>
        <v>0</v>
      </c>
      <c r="AM313" s="127"/>
      <c r="BA313" s="139"/>
      <c r="BB313" s="78">
        <v>308</v>
      </c>
      <c r="BC313" s="156">
        <f>ABS(Cálculos!L314-Cálculos!L313)</f>
        <v>2.5515321029875304E-3</v>
      </c>
      <c r="BD313" s="156">
        <f>ABS(Cálculos!Z314-Cálculos!Z313)</f>
        <v>8.7546786633282414E-3</v>
      </c>
      <c r="BE313" s="156">
        <f>ABS(Cálculos!AN314-Cálculos!AN313)</f>
        <v>4.9876481157355435E-3</v>
      </c>
      <c r="BF313" s="127"/>
    </row>
    <row r="314" spans="25:58" x14ac:dyDescent="0.35">
      <c r="Y314" s="139"/>
      <c r="Z314" s="78">
        <f>(Cálculos!C315-0.44)/(MAX(Cálculos!C:C)+0.12)*100</f>
        <v>42.26154604722511</v>
      </c>
      <c r="AA314" s="144"/>
      <c r="AB314" s="148">
        <f>Cálculos!L486</f>
        <v>0.83980887320513042</v>
      </c>
      <c r="AC314" s="144"/>
      <c r="AD314" s="148">
        <f>Cálculos!Z497</f>
        <v>0.8196294325197051</v>
      </c>
      <c r="AE314" s="144"/>
      <c r="AF314" s="148">
        <f>Cálculos!AN127</f>
        <v>0.85574003478552241</v>
      </c>
      <c r="AG314" s="144"/>
      <c r="AH314" s="148">
        <f>Cálculos!N218</f>
        <v>0</v>
      </c>
      <c r="AI314" s="144"/>
      <c r="AJ314" s="148">
        <f>Cálculos!AB281</f>
        <v>0</v>
      </c>
      <c r="AK314" s="144"/>
      <c r="AL314" s="148">
        <f>Cálculos!AP267</f>
        <v>0</v>
      </c>
      <c r="AM314" s="127"/>
      <c r="BA314" s="139"/>
      <c r="BB314" s="78">
        <v>309</v>
      </c>
      <c r="BC314" s="156">
        <f>ABS(Cálculos!L315-Cálculos!L314)</f>
        <v>5.0710604207395371E-2</v>
      </c>
      <c r="BD314" s="156">
        <f>ABS(Cálculos!Z315-Cálculos!Z314)</f>
        <v>6.2125959780573753E-2</v>
      </c>
      <c r="BE314" s="156">
        <f>ABS(Cálculos!AN315-Cálculos!AN314)</f>
        <v>5.8291224207023928E-2</v>
      </c>
      <c r="BF314" s="127"/>
    </row>
    <row r="315" spans="25:58" x14ac:dyDescent="0.35">
      <c r="Y315" s="139"/>
      <c r="Z315" s="78">
        <f>(Cálculos!C316-0.44)/(MAX(Cálculos!C:C)+0.12)*100</f>
        <v>42.398509833999896</v>
      </c>
      <c r="AA315" s="144"/>
      <c r="AB315" s="148">
        <f>Cálculos!L573</f>
        <v>0.83574543625628617</v>
      </c>
      <c r="AC315" s="144"/>
      <c r="AD315" s="148">
        <f>Cálculos!Z130</f>
        <v>0.81106284936418771</v>
      </c>
      <c r="AE315" s="144"/>
      <c r="AF315" s="148">
        <f>Cálculos!AN335</f>
        <v>0.85454152275647655</v>
      </c>
      <c r="AG315" s="144"/>
      <c r="AH315" s="148">
        <f>Cálculos!N219</f>
        <v>0</v>
      </c>
      <c r="AI315" s="144"/>
      <c r="AJ315" s="148">
        <f>Cálculos!AB282</f>
        <v>0</v>
      </c>
      <c r="AK315" s="144"/>
      <c r="AL315" s="148">
        <f>Cálculos!AP268</f>
        <v>0</v>
      </c>
      <c r="AM315" s="127"/>
      <c r="BA315" s="139"/>
      <c r="BB315" s="78">
        <v>310</v>
      </c>
      <c r="BC315" s="156">
        <f>ABS(Cálculos!L316-Cálculos!L315)</f>
        <v>8.2235310072302448E-2</v>
      </c>
      <c r="BD315" s="156">
        <f>ABS(Cálculos!Z316-Cálculos!Z315)</f>
        <v>9.3063033498168218E-2</v>
      </c>
      <c r="BE315" s="156">
        <f>ABS(Cálculos!AN316-Cálculos!AN315)</f>
        <v>8.9439643497191246E-2</v>
      </c>
      <c r="BF315" s="127"/>
    </row>
    <row r="316" spans="25:58" x14ac:dyDescent="0.35">
      <c r="Y316" s="139"/>
      <c r="Z316" s="78">
        <f>(Cálculos!C317-0.44)/(MAX(Cálculos!C:C)+0.12)*100</f>
        <v>42.535473620774667</v>
      </c>
      <c r="AA316" s="144"/>
      <c r="AB316" s="148">
        <f>Cálculos!L119</f>
        <v>0.82980111350067742</v>
      </c>
      <c r="AC316" s="144"/>
      <c r="AD316" s="148">
        <f>Cálculos!Z498</f>
        <v>0.8115524800904439</v>
      </c>
      <c r="AE316" s="144"/>
      <c r="AF316" s="148">
        <f>Cálculos!AN307</f>
        <v>0.85448864912466005</v>
      </c>
      <c r="AG316" s="144"/>
      <c r="AH316" s="148">
        <f>Cálculos!N220</f>
        <v>0</v>
      </c>
      <c r="AI316" s="144"/>
      <c r="AJ316" s="148">
        <f>Cálculos!AB283</f>
        <v>0</v>
      </c>
      <c r="AK316" s="144"/>
      <c r="AL316" s="148">
        <f>Cálculos!AP269</f>
        <v>0</v>
      </c>
      <c r="AM316" s="127"/>
      <c r="BA316" s="139"/>
      <c r="BB316" s="78">
        <v>311</v>
      </c>
      <c r="BC316" s="156">
        <f>ABS(Cálculos!L317-Cálculos!L316)</f>
        <v>1.4416781726460104E-2</v>
      </c>
      <c r="BD316" s="156">
        <f>ABS(Cálculos!Z317-Cálculos!Z316)</f>
        <v>5.0567691235055556E-3</v>
      </c>
      <c r="BE316" s="156">
        <f>ABS(Cálculos!AN317-Cálculos!AN316)</f>
        <v>2.1331268724620212E-2</v>
      </c>
      <c r="BF316" s="127"/>
    </row>
    <row r="317" spans="25:58" x14ac:dyDescent="0.35">
      <c r="Y317" s="139"/>
      <c r="Z317" s="78">
        <f>(Cálculos!C318-0.44)/(MAX(Cálculos!C:C)+0.12)*100</f>
        <v>42.672437407549445</v>
      </c>
      <c r="AA317" s="144"/>
      <c r="AB317" s="148">
        <f>Cálculos!L526</f>
        <v>0.8274412248920433</v>
      </c>
      <c r="AC317" s="144"/>
      <c r="AD317" s="148">
        <f>Cálculos!Z527</f>
        <v>0.80560708987311047</v>
      </c>
      <c r="AE317" s="144"/>
      <c r="AF317" s="148">
        <f>Cálculos!AN495</f>
        <v>0.84774513676206675</v>
      </c>
      <c r="AG317" s="144"/>
      <c r="AH317" s="148">
        <f>Cálculos!N221</f>
        <v>0</v>
      </c>
      <c r="AI317" s="144"/>
      <c r="AJ317" s="148">
        <f>Cálculos!AB284</f>
        <v>0</v>
      </c>
      <c r="AK317" s="144"/>
      <c r="AL317" s="148">
        <f>Cálculos!AP270</f>
        <v>0</v>
      </c>
      <c r="AM317" s="127"/>
      <c r="BA317" s="139"/>
      <c r="BB317" s="78">
        <v>312</v>
      </c>
      <c r="BC317" s="156">
        <f>ABS(Cálculos!L318-Cálculos!L317)</f>
        <v>8.212403201290297E-2</v>
      </c>
      <c r="BD317" s="156">
        <f>ABS(Cálculos!Z318-Cálculos!Z317)</f>
        <v>1.5508736061329187E-2</v>
      </c>
      <c r="BE317" s="156">
        <f>ABS(Cálculos!AN318-Cálculos!AN317)</f>
        <v>8.8811606456246694E-2</v>
      </c>
      <c r="BF317" s="127"/>
    </row>
    <row r="318" spans="25:58" x14ac:dyDescent="0.35">
      <c r="Y318" s="139"/>
      <c r="Z318" s="78">
        <f>(Cálculos!C319-0.44)/(MAX(Cálculos!C:C)+0.12)*100</f>
        <v>42.809401194324224</v>
      </c>
      <c r="AA318" s="144"/>
      <c r="AB318" s="148">
        <f>Cálculos!L492</f>
        <v>0.82554647935456804</v>
      </c>
      <c r="AC318" s="144"/>
      <c r="AD318" s="148">
        <f>Cálculos!Z131</f>
        <v>0.80303680995745275</v>
      </c>
      <c r="AE318" s="144"/>
      <c r="AF318" s="148">
        <f>Cálculos!AN496</f>
        <v>0.83934528513113948</v>
      </c>
      <c r="AG318" s="144"/>
      <c r="AH318" s="148">
        <f>Cálculos!N222</f>
        <v>0</v>
      </c>
      <c r="AI318" s="144"/>
      <c r="AJ318" s="148">
        <f>Cálculos!AB285</f>
        <v>0</v>
      </c>
      <c r="AK318" s="144"/>
      <c r="AL318" s="148">
        <f>Cálculos!AP271</f>
        <v>0</v>
      </c>
      <c r="AM318" s="127"/>
      <c r="BA318" s="139"/>
      <c r="BB318" s="78">
        <v>313</v>
      </c>
      <c r="BC318" s="156">
        <f>ABS(Cálculos!L319-Cálculos!L318)</f>
        <v>6.6511210637931029E-2</v>
      </c>
      <c r="BD318" s="156">
        <f>ABS(Cálculos!Z319-Cálculos!Z318)</f>
        <v>8.8224655338475788E-4</v>
      </c>
      <c r="BE318" s="156">
        <f>ABS(Cálculos!AN319-Cálculos!AN318)</f>
        <v>1.6699644851284168E-2</v>
      </c>
      <c r="BF318" s="127"/>
    </row>
    <row r="319" spans="25:58" x14ac:dyDescent="0.35">
      <c r="Y319" s="139"/>
      <c r="Z319" s="78">
        <f>(Cálculos!C320-0.44)/(MAX(Cálculos!C:C)+0.12)*100</f>
        <v>42.946364981099002</v>
      </c>
      <c r="AA319" s="144"/>
      <c r="AB319" s="148">
        <f>Cálculos!L208</f>
        <v>0.82436699145140768</v>
      </c>
      <c r="AC319" s="144"/>
      <c r="AD319" s="148">
        <f>Cálculos!Z499</f>
        <v>0.80355590283167755</v>
      </c>
      <c r="AE319" s="144"/>
      <c r="AF319" s="148">
        <f>Cálculos!AN128</f>
        <v>0.83706166537922277</v>
      </c>
      <c r="AG319" s="144"/>
      <c r="AH319" s="148">
        <f>Cálculos!N223</f>
        <v>0</v>
      </c>
      <c r="AI319" s="144"/>
      <c r="AJ319" s="148">
        <f>Cálculos!AB286</f>
        <v>0</v>
      </c>
      <c r="AK319" s="144"/>
      <c r="AL319" s="148">
        <f>Cálculos!AP272</f>
        <v>0</v>
      </c>
      <c r="AM319" s="127"/>
      <c r="BA319" s="139"/>
      <c r="BB319" s="78">
        <v>314</v>
      </c>
      <c r="BC319" s="156">
        <f>ABS(Cálculos!L320-Cálculos!L319)</f>
        <v>7.6897133070161355E-2</v>
      </c>
      <c r="BD319" s="156">
        <f>ABS(Cálculos!Z320-Cálculos!Z319)</f>
        <v>3.895180910035892E-3</v>
      </c>
      <c r="BE319" s="156">
        <f>ABS(Cálculos!AN320-Cálculos!AN319)</f>
        <v>6.5294597119739117E-3</v>
      </c>
      <c r="BF319" s="127"/>
    </row>
    <row r="320" spans="25:58" x14ac:dyDescent="0.35">
      <c r="Y320" s="139"/>
      <c r="Z320" s="78">
        <f>(Cálculos!C321-0.44)/(MAX(Cálculos!C:C)+0.12)*100</f>
        <v>43.083328767873773</v>
      </c>
      <c r="AA320" s="144"/>
      <c r="AB320" s="148">
        <f>Cálculos!L120</f>
        <v>0.82106320943940858</v>
      </c>
      <c r="AC320" s="144"/>
      <c r="AD320" s="148">
        <f>Cálculos!Z500</f>
        <v>0.7970007958576335</v>
      </c>
      <c r="AE320" s="144"/>
      <c r="AF320" s="148">
        <f>Cálculos!AN497</f>
        <v>0.83106724749886463</v>
      </c>
      <c r="AG320" s="144"/>
      <c r="AH320" s="148">
        <f>Cálculos!N224</f>
        <v>0</v>
      </c>
      <c r="AI320" s="144"/>
      <c r="AJ320" s="148">
        <f>Cálculos!AB287</f>
        <v>0</v>
      </c>
      <c r="AK320" s="144"/>
      <c r="AL320" s="148">
        <f>Cálculos!AP273</f>
        <v>0</v>
      </c>
      <c r="AM320" s="127"/>
      <c r="BA320" s="139"/>
      <c r="BB320" s="78">
        <v>315</v>
      </c>
      <c r="BC320" s="156">
        <f>ABS(Cálculos!L321-Cálculos!L320)</f>
        <v>2.5727449828879173E-2</v>
      </c>
      <c r="BD320" s="156">
        <f>ABS(Cálculos!Z321-Cálculos!Z320)</f>
        <v>1.6599558244353163E-3</v>
      </c>
      <c r="BE320" s="156">
        <f>ABS(Cálculos!AN321-Cálculos!AN320)</f>
        <v>2.106581604073357E-3</v>
      </c>
      <c r="BF320" s="127"/>
    </row>
    <row r="321" spans="25:58" x14ac:dyDescent="0.35">
      <c r="Y321" s="139"/>
      <c r="Z321" s="78">
        <f>(Cálculos!C322-0.44)/(MAX(Cálculos!C:C)+0.12)*100</f>
        <v>43.220292554648552</v>
      </c>
      <c r="AA321" s="144"/>
      <c r="AB321" s="148">
        <f>Cálculos!L698</f>
        <v>0.81483541874565535</v>
      </c>
      <c r="AC321" s="144"/>
      <c r="AD321" s="148">
        <f>Cálculos!Z132</f>
        <v>0.79511858149423653</v>
      </c>
      <c r="AE321" s="144"/>
      <c r="AF321" s="148">
        <f>Cálculos!AN704</f>
        <v>0.82736415184661816</v>
      </c>
      <c r="AG321" s="144"/>
      <c r="AH321" s="148">
        <f>Cálculos!N225</f>
        <v>0</v>
      </c>
      <c r="AI321" s="144"/>
      <c r="AJ321" s="148">
        <f>Cálculos!AB288</f>
        <v>0</v>
      </c>
      <c r="AK321" s="144"/>
      <c r="AL321" s="148">
        <f>Cálculos!AP274</f>
        <v>0</v>
      </c>
      <c r="AM321" s="127"/>
      <c r="BA321" s="139"/>
      <c r="BB321" s="78">
        <v>316</v>
      </c>
      <c r="BC321" s="156">
        <f>ABS(Cálculos!L322-Cálculos!L321)</f>
        <v>5.189246397531419E-3</v>
      </c>
      <c r="BD321" s="156">
        <f>ABS(Cálculos!Z322-Cálculos!Z321)</f>
        <v>1.279063499710284E-3</v>
      </c>
      <c r="BE321" s="156">
        <f>ABS(Cálculos!AN322-Cálculos!AN321)</f>
        <v>1.3625845303184281E-3</v>
      </c>
      <c r="BF321" s="127"/>
    </row>
    <row r="322" spans="25:58" x14ac:dyDescent="0.35">
      <c r="Y322" s="139"/>
      <c r="Z322" s="78">
        <f>(Cálculos!C323-0.44)/(MAX(Cálculos!C:C)+0.12)*100</f>
        <v>43.35725634142333</v>
      </c>
      <c r="AA322" s="144"/>
      <c r="AB322" s="148">
        <f>Cálculos!L121</f>
        <v>0.81287987561354413</v>
      </c>
      <c r="AC322" s="144"/>
      <c r="AD322" s="148">
        <f>Cálculos!Z700</f>
        <v>0.80171088788284717</v>
      </c>
      <c r="AE322" s="144"/>
      <c r="AF322" s="148">
        <f>Cálculos!AN129</f>
        <v>0.82711362102943653</v>
      </c>
      <c r="AG322" s="144"/>
      <c r="AH322" s="148">
        <f>Cálculos!N226</f>
        <v>0</v>
      </c>
      <c r="AI322" s="144"/>
      <c r="AJ322" s="148">
        <f>Cálculos!AB289</f>
        <v>0</v>
      </c>
      <c r="AK322" s="144"/>
      <c r="AL322" s="148">
        <f>Cálculos!AP275</f>
        <v>0</v>
      </c>
      <c r="AM322" s="127"/>
      <c r="BA322" s="139"/>
      <c r="BB322" s="78">
        <v>317</v>
      </c>
      <c r="BC322" s="156">
        <f>ABS(Cálculos!L323-Cálculos!L322)</f>
        <v>1.4578416037223388E-2</v>
      </c>
      <c r="BD322" s="156">
        <f>ABS(Cálculos!Z323-Cálculos!Z322)</f>
        <v>1.5144591363098397E-2</v>
      </c>
      <c r="BE322" s="156">
        <f>ABS(Cálculos!AN323-Cálculos!AN322)</f>
        <v>1.5121415316474443E-2</v>
      </c>
      <c r="BF322" s="127"/>
    </row>
    <row r="323" spans="25:58" x14ac:dyDescent="0.35">
      <c r="Y323" s="139"/>
      <c r="Z323" s="78">
        <f>(Cálculos!C324-0.44)/(MAX(Cálculos!C:C)+0.12)*100</f>
        <v>43.494220128198101</v>
      </c>
      <c r="AA323" s="144"/>
      <c r="AB323" s="148">
        <f>Cálculos!L333</f>
        <v>0.81153530169891985</v>
      </c>
      <c r="AC323" s="144"/>
      <c r="AD323" s="148">
        <f>Cálculos!Z335</f>
        <v>0.79842712792368709</v>
      </c>
      <c r="AE323" s="144"/>
      <c r="AF323" s="148">
        <f>Cálculos!AN527</f>
        <v>0.82627289865180886</v>
      </c>
      <c r="AG323" s="144"/>
      <c r="AH323" s="148">
        <f>Cálculos!N227</f>
        <v>0</v>
      </c>
      <c r="AI323" s="144"/>
      <c r="AJ323" s="148">
        <f>Cálculos!AB290</f>
        <v>0</v>
      </c>
      <c r="AK323" s="144"/>
      <c r="AL323" s="148">
        <f>Cálculos!AP276</f>
        <v>0</v>
      </c>
      <c r="AM323" s="127"/>
      <c r="BA323" s="139"/>
      <c r="BB323" s="78">
        <v>318</v>
      </c>
      <c r="BC323" s="156">
        <f>ABS(Cálculos!L324-Cálculos!L323)</f>
        <v>1.0745917423294518E-2</v>
      </c>
      <c r="BD323" s="156">
        <f>ABS(Cálculos!Z324-Cálculos!Z323)</f>
        <v>1.0733819909331643E-2</v>
      </c>
      <c r="BE323" s="156">
        <f>ABS(Cálculos!AN324-Cálculos!AN323)</f>
        <v>1.0746890729471381E-2</v>
      </c>
      <c r="BF323" s="127"/>
    </row>
    <row r="324" spans="25:58" x14ac:dyDescent="0.35">
      <c r="Y324" s="139"/>
      <c r="Z324" s="78">
        <f>(Cálculos!C325-0.44)/(MAX(Cálculos!C:C)+0.12)*100</f>
        <v>43.63118391497288</v>
      </c>
      <c r="AA324" s="144"/>
      <c r="AB324" s="148">
        <f>Cálculos!L161</f>
        <v>0.80931935336908711</v>
      </c>
      <c r="AC324" s="144"/>
      <c r="AD324" s="148">
        <f>Cálculos!Z133</f>
        <v>0.78728314031815916</v>
      </c>
      <c r="AE324" s="144"/>
      <c r="AF324" s="148">
        <f>Cálculos!AN339</f>
        <v>0.82369507444485124</v>
      </c>
      <c r="AG324" s="144"/>
      <c r="AH324" s="148">
        <f>Cálculos!N228</f>
        <v>0</v>
      </c>
      <c r="AI324" s="144"/>
      <c r="AJ324" s="148">
        <f>Cálculos!AB291</f>
        <v>0</v>
      </c>
      <c r="AK324" s="144"/>
      <c r="AL324" s="148">
        <f>Cálculos!AP277</f>
        <v>0</v>
      </c>
      <c r="AM324" s="127"/>
      <c r="BA324" s="139"/>
      <c r="BB324" s="78">
        <v>319</v>
      </c>
      <c r="BC324" s="156">
        <f>ABS(Cálculos!L325-Cálculos!L324)</f>
        <v>1.6717586897582073</v>
      </c>
      <c r="BD324" s="156">
        <f>ABS(Cálculos!Z325-Cálculos!Z324)</f>
        <v>0.39238273493232062</v>
      </c>
      <c r="BE324" s="156">
        <f>ABS(Cálculos!AN325-Cálculos!AN324)</f>
        <v>0.63137243204856541</v>
      </c>
      <c r="BF324" s="127"/>
    </row>
    <row r="325" spans="25:58" x14ac:dyDescent="0.35">
      <c r="Y325" s="139"/>
      <c r="Z325" s="78">
        <f>(Cálculos!C326-0.44)/(MAX(Cálculos!C:C)+0.12)*100</f>
        <v>43.768147701747658</v>
      </c>
      <c r="AA325" s="144"/>
      <c r="AB325" s="148">
        <f>Cálculos!L673</f>
        <v>0.80754052940128451</v>
      </c>
      <c r="AC325" s="144"/>
      <c r="AD325" s="148">
        <f>Cálculos!Z501</f>
        <v>0.78802472752861763</v>
      </c>
      <c r="AE325" s="144"/>
      <c r="AF325" s="148">
        <f>Cálculos!AN498</f>
        <v>0.82287725486794483</v>
      </c>
      <c r="AG325" s="144"/>
      <c r="AH325" s="148">
        <f>Cálculos!N229</f>
        <v>0</v>
      </c>
      <c r="AI325" s="144"/>
      <c r="AJ325" s="148">
        <f>Cálculos!AB292</f>
        <v>0</v>
      </c>
      <c r="AK325" s="144"/>
      <c r="AL325" s="148">
        <f>Cálculos!AP278</f>
        <v>0</v>
      </c>
      <c r="AM325" s="127"/>
      <c r="BA325" s="139"/>
      <c r="BB325" s="78">
        <v>320</v>
      </c>
      <c r="BC325" s="156">
        <f>ABS(Cálculos!L326-Cálculos!L325)</f>
        <v>0.59655323085444389</v>
      </c>
      <c r="BD325" s="156">
        <f>ABS(Cálculos!Z326-Cálculos!Z325)</f>
        <v>0.19081403567672184</v>
      </c>
      <c r="BE325" s="156">
        <f>ABS(Cálculos!AN326-Cálculos!AN325)</f>
        <v>6.0056538541394255E-3</v>
      </c>
      <c r="BF325" s="127"/>
    </row>
    <row r="326" spans="25:58" x14ac:dyDescent="0.35">
      <c r="Y326" s="139"/>
      <c r="Z326" s="78">
        <f>(Cálculos!C327-0.44)/(MAX(Cálculos!C:C)+0.12)*100</f>
        <v>43.905111488522437</v>
      </c>
      <c r="AA326" s="144"/>
      <c r="AB326" s="148">
        <f>Cálculos!L308</f>
        <v>0.80331345340145677</v>
      </c>
      <c r="AC326" s="144"/>
      <c r="AD326" s="148">
        <f>Cálculos!Z162</f>
        <v>0.78739559755024391</v>
      </c>
      <c r="AE326" s="144"/>
      <c r="AF326" s="148">
        <f>Cálculos!AN130</f>
        <v>0.81868173589629367</v>
      </c>
      <c r="AG326" s="144"/>
      <c r="AH326" s="148">
        <f>Cálculos!N230</f>
        <v>0</v>
      </c>
      <c r="AI326" s="144"/>
      <c r="AJ326" s="148">
        <f>Cálculos!AB294</f>
        <v>0</v>
      </c>
      <c r="AK326" s="144"/>
      <c r="AL326" s="148">
        <f>Cálculos!AP279</f>
        <v>0</v>
      </c>
      <c r="AM326" s="127"/>
      <c r="BA326" s="139"/>
      <c r="BB326" s="78">
        <v>321</v>
      </c>
      <c r="BC326" s="156">
        <f>ABS(Cálculos!L327-Cálculos!L326)</f>
        <v>0.59284220060142212</v>
      </c>
      <c r="BD326" s="156">
        <f>ABS(Cálculos!Z327-Cálculos!Z326)</f>
        <v>9.7383000519733587E-2</v>
      </c>
      <c r="BE326" s="156">
        <f>ABS(Cálculos!AN327-Cálculos!AN326)</f>
        <v>0.12730326341167064</v>
      </c>
      <c r="BF326" s="127"/>
    </row>
    <row r="327" spans="25:58" x14ac:dyDescent="0.35">
      <c r="Y327" s="139"/>
      <c r="Z327" s="78">
        <f>(Cálculos!C328-0.44)/(MAX(Cálculos!C:C)+0.12)*100</f>
        <v>44.042075275297208</v>
      </c>
      <c r="AA327" s="144"/>
      <c r="AB327" s="148">
        <f>Cálculos!L127</f>
        <v>0.80017080359533199</v>
      </c>
      <c r="AC327" s="144"/>
      <c r="AD327" s="148">
        <f>Cálculos!Z134</f>
        <v>0.77952569464467547</v>
      </c>
      <c r="AE327" s="144"/>
      <c r="AF327" s="148">
        <f>Cálculos!AN43</f>
        <v>0.81687441304468256</v>
      </c>
      <c r="AG327" s="144"/>
      <c r="AH327" s="148">
        <f>Cálculos!N231</f>
        <v>0</v>
      </c>
      <c r="AI327" s="144"/>
      <c r="AJ327" s="148">
        <f>Cálculos!AB296</f>
        <v>0</v>
      </c>
      <c r="AK327" s="144"/>
      <c r="AL327" s="148">
        <f>Cálculos!AP280</f>
        <v>0</v>
      </c>
      <c r="AM327" s="127"/>
      <c r="BA327" s="139"/>
      <c r="BB327" s="78">
        <v>322</v>
      </c>
      <c r="BC327" s="156">
        <f>ABS(Cálculos!L328-Cálculos!L327)</f>
        <v>7.2381155839089217E-2</v>
      </c>
      <c r="BD327" s="156">
        <f>ABS(Cálculos!Z328-Cálculos!Z327)</f>
        <v>9.181866373859493E-2</v>
      </c>
      <c r="BE327" s="156">
        <f>ABS(Cálculos!AN328-Cálculos!AN327)</f>
        <v>8.4819456195865173E-2</v>
      </c>
      <c r="BF327" s="127"/>
    </row>
    <row r="328" spans="25:58" x14ac:dyDescent="0.35">
      <c r="Y328" s="139"/>
      <c r="Z328" s="78">
        <f>(Cálculos!C329-0.44)/(MAX(Cálculos!C:C)+0.12)*100</f>
        <v>44.179039062071993</v>
      </c>
      <c r="AA328" s="144"/>
      <c r="AB328" s="148">
        <f>Cálculos!L674</f>
        <v>0.79736134236207024</v>
      </c>
      <c r="AC328" s="144"/>
      <c r="AD328" s="148">
        <f>Cálculos!Z502</f>
        <v>0.78007378077691625</v>
      </c>
      <c r="AE328" s="144"/>
      <c r="AF328" s="148">
        <f>Cálculos!AN499</f>
        <v>0.81476903537369494</v>
      </c>
      <c r="AG328" s="144"/>
      <c r="AH328" s="148">
        <f>Cálculos!N232</f>
        <v>0</v>
      </c>
      <c r="AI328" s="144"/>
      <c r="AJ328" s="148">
        <f>Cálculos!AB297</f>
        <v>0</v>
      </c>
      <c r="AK328" s="144"/>
      <c r="AL328" s="148">
        <f>Cálculos!AP281</f>
        <v>0</v>
      </c>
      <c r="AM328" s="127"/>
      <c r="BA328" s="139"/>
      <c r="BB328" s="78">
        <v>323</v>
      </c>
      <c r="BC328" s="156">
        <f>ABS(Cálculos!L329-Cálculos!L328)</f>
        <v>4.1133837022606534E-2</v>
      </c>
      <c r="BD328" s="156">
        <f>ABS(Cálculos!Z329-Cálculos!Z328)</f>
        <v>2.1564021098311459E-2</v>
      </c>
      <c r="BE328" s="156">
        <f>ABS(Cálculos!AN329-Cálculos!AN328)</f>
        <v>2.7962767188700943E-2</v>
      </c>
      <c r="BF328" s="127"/>
    </row>
    <row r="329" spans="25:58" x14ac:dyDescent="0.35">
      <c r="Y329" s="139"/>
      <c r="Z329" s="78">
        <f>(Cálculos!C330-0.44)/(MAX(Cálculos!C:C)+0.12)*100</f>
        <v>44.316002848846765</v>
      </c>
      <c r="AA329" s="144"/>
      <c r="AB329" s="148">
        <f>Cálculos!L309</f>
        <v>0.79317591674887988</v>
      </c>
      <c r="AC329" s="144"/>
      <c r="AD329" s="148">
        <f>Cálculos!Z672</f>
        <v>0.78629242627824514</v>
      </c>
      <c r="AE329" s="144"/>
      <c r="AF329" s="148">
        <f>Cálculos!AN698</f>
        <v>0.81370385631240716</v>
      </c>
      <c r="AG329" s="144"/>
      <c r="AH329" s="148">
        <f>Cálculos!N233</f>
        <v>0</v>
      </c>
      <c r="AI329" s="144"/>
      <c r="AJ329" s="148">
        <f>Cálculos!AB298</f>
        <v>0</v>
      </c>
      <c r="AK329" s="144"/>
      <c r="AL329" s="148">
        <f>Cálculos!AP282</f>
        <v>0</v>
      </c>
      <c r="AM329" s="127"/>
      <c r="BA329" s="139"/>
      <c r="BB329" s="78">
        <v>324</v>
      </c>
      <c r="BC329" s="156">
        <f>ABS(Cálculos!L330-Cálculos!L329)</f>
        <v>1.6834547035507097</v>
      </c>
      <c r="BD329" s="156">
        <f>ABS(Cálculos!Z330-Cálculos!Z329)</f>
        <v>0.38574873896369821</v>
      </c>
      <c r="BE329" s="156">
        <f>ABS(Cálculos!AN330-Cálculos!AN329)</f>
        <v>0.62958354254911164</v>
      </c>
      <c r="BF329" s="127"/>
    </row>
    <row r="330" spans="25:58" x14ac:dyDescent="0.35">
      <c r="Y330" s="139"/>
      <c r="Z330" s="78">
        <f>(Cálculos!C331-0.44)/(MAX(Cálculos!C:C)+0.12)*100</f>
        <v>44.452966635621543</v>
      </c>
      <c r="AA330" s="144"/>
      <c r="AB330" s="148">
        <f>Cálculos!L493</f>
        <v>0.78922644364244243</v>
      </c>
      <c r="AC330" s="144"/>
      <c r="AD330" s="148">
        <f>Cálculos!Z724</f>
        <v>0.81954585360163945</v>
      </c>
      <c r="AE330" s="144"/>
      <c r="AF330" s="148">
        <f>Cálculos!AN131</f>
        <v>0.81056825287645973</v>
      </c>
      <c r="AG330" s="144"/>
      <c r="AH330" s="148">
        <f>Cálculos!N234</f>
        <v>0</v>
      </c>
      <c r="AI330" s="144"/>
      <c r="AJ330" s="148">
        <f>Cálculos!AB299</f>
        <v>0</v>
      </c>
      <c r="AK330" s="144"/>
      <c r="AL330" s="148">
        <f>Cálculos!AP283</f>
        <v>0</v>
      </c>
      <c r="AM330" s="127"/>
      <c r="BA330" s="139"/>
      <c r="BB330" s="78">
        <v>325</v>
      </c>
      <c r="BC330" s="156">
        <f>ABS(Cálculos!L331-Cálculos!L330)</f>
        <v>1.0514032186110076</v>
      </c>
      <c r="BD330" s="156">
        <f>ABS(Cálculos!Z331-Cálculos!Z330)</f>
        <v>8.5355019997580994E-2</v>
      </c>
      <c r="BE330" s="156">
        <f>ABS(Cálculos!AN331-Cálculos!AN330)</f>
        <v>0.15414891224606397</v>
      </c>
      <c r="BF330" s="127"/>
    </row>
    <row r="331" spans="25:58" x14ac:dyDescent="0.35">
      <c r="Y331" s="139"/>
      <c r="Z331" s="78">
        <f>(Cálculos!C332-0.44)/(MAX(Cálculos!C:C)+0.12)*100</f>
        <v>44.589930422396321</v>
      </c>
      <c r="AA331" s="144"/>
      <c r="AB331" s="148">
        <f>Cálculos!L728</f>
        <v>0.77947749683441958</v>
      </c>
      <c r="AC331" s="144"/>
      <c r="AD331" s="148">
        <f>Cálculos!Z728</f>
        <v>0.7780958017802394</v>
      </c>
      <c r="AE331" s="144"/>
      <c r="AF331" s="148">
        <f>Cálculos!AN333</f>
        <v>0.80981018359003398</v>
      </c>
      <c r="AG331" s="144"/>
      <c r="AH331" s="148">
        <f>Cálculos!N236</f>
        <v>0</v>
      </c>
      <c r="AI331" s="144"/>
      <c r="AJ331" s="148">
        <f>Cálculos!AB300</f>
        <v>0</v>
      </c>
      <c r="AK331" s="144"/>
      <c r="AL331" s="148">
        <f>Cálculos!AP284</f>
        <v>0</v>
      </c>
      <c r="AM331" s="127"/>
      <c r="BA331" s="139"/>
      <c r="BB331" s="78">
        <v>326</v>
      </c>
      <c r="BC331" s="156">
        <f>ABS(Cálculos!L332-Cálculos!L331)</f>
        <v>0.28406995459052431</v>
      </c>
      <c r="BD331" s="156">
        <f>ABS(Cálculos!Z332-Cálculos!Z331)</f>
        <v>0.12471366417384844</v>
      </c>
      <c r="BE331" s="156">
        <f>ABS(Cálculos!AN332-Cálculos!AN331)</f>
        <v>0.11841998495806405</v>
      </c>
      <c r="BF331" s="127"/>
    </row>
    <row r="332" spans="25:58" x14ac:dyDescent="0.35">
      <c r="Y332" s="139"/>
      <c r="Z332" s="78">
        <f>(Cálculos!C333-0.44)/(MAX(Cálculos!C:C)+0.12)*100</f>
        <v>44.7268942091711</v>
      </c>
      <c r="AA332" s="144"/>
      <c r="AB332" s="148">
        <f>Cálculos!L363</f>
        <v>0.7770255192919534</v>
      </c>
      <c r="AC332" s="144"/>
      <c r="AD332" s="148">
        <f>Cálculos!Z135</f>
        <v>0.77320736303544779</v>
      </c>
      <c r="AE332" s="144"/>
      <c r="AF332" s="148">
        <f>Cálculos!AN500</f>
        <v>0.80810343335320034</v>
      </c>
      <c r="AG332" s="144"/>
      <c r="AH332" s="148">
        <f>Cálculos!N237</f>
        <v>0</v>
      </c>
      <c r="AI332" s="144"/>
      <c r="AJ332" s="148">
        <f>Cálculos!AB301</f>
        <v>0</v>
      </c>
      <c r="AK332" s="144"/>
      <c r="AL332" s="148">
        <f>Cálculos!AP285</f>
        <v>0</v>
      </c>
      <c r="AM332" s="127"/>
      <c r="BA332" s="139"/>
      <c r="BB332" s="78">
        <v>327</v>
      </c>
      <c r="BC332" s="156">
        <f>ABS(Cálculos!L333-Cálculos!L332)</f>
        <v>0.10328570351962896</v>
      </c>
      <c r="BD332" s="156">
        <f>ABS(Cálculos!Z333-Cálculos!Z332)</f>
        <v>0.12124513772555001</v>
      </c>
      <c r="BE332" s="156">
        <f>ABS(Cálculos!AN333-Cálculos!AN332)</f>
        <v>0.11510808927784222</v>
      </c>
      <c r="BF332" s="127"/>
    </row>
    <row r="333" spans="25:58" x14ac:dyDescent="0.35">
      <c r="Y333" s="139"/>
      <c r="Z333" s="78">
        <f>(Cálculos!C334-0.44)/(MAX(Cálculos!C:C)+0.12)*100</f>
        <v>44.863857995945871</v>
      </c>
      <c r="AA333" s="144"/>
      <c r="AB333" s="148">
        <f>Cálculos!L494</f>
        <v>0.77677297101273091</v>
      </c>
      <c r="AC333" s="144"/>
      <c r="AD333" s="148">
        <f>Cálculos!Z359</f>
        <v>0.81695668030837654</v>
      </c>
      <c r="AE333" s="144"/>
      <c r="AF333" s="148">
        <f>Cálculos!AN728</f>
        <v>0.80555182522894109</v>
      </c>
      <c r="AG333" s="144"/>
      <c r="AH333" s="148">
        <f>Cálculos!N238</f>
        <v>0</v>
      </c>
      <c r="AI333" s="144"/>
      <c r="AJ333" s="148">
        <f>Cálculos!AB302</f>
        <v>0</v>
      </c>
      <c r="AK333" s="144"/>
      <c r="AL333" s="148">
        <f>Cálculos!AP286</f>
        <v>0</v>
      </c>
      <c r="AM333" s="127"/>
      <c r="BA333" s="139"/>
      <c r="BB333" s="78">
        <v>328</v>
      </c>
      <c r="BC333" s="156">
        <f>ABS(Cálculos!L334-Cálculos!L333)</f>
        <v>9.7864160144115697E-2</v>
      </c>
      <c r="BD333" s="156">
        <f>ABS(Cálculos!Z334-Cálculos!Z333)</f>
        <v>0.11475332478483402</v>
      </c>
      <c r="BE333" s="156">
        <f>ABS(Cálculos!AN334-Cálculos!AN333)</f>
        <v>0.10900979740905026</v>
      </c>
      <c r="BF333" s="127"/>
    </row>
    <row r="334" spans="25:58" x14ac:dyDescent="0.35">
      <c r="Y334" s="139"/>
      <c r="Z334" s="78">
        <f>(Cálculos!C335-0.44)/(MAX(Cálculos!C:C)+0.12)*100</f>
        <v>45.000821782720649</v>
      </c>
      <c r="AA334" s="144"/>
      <c r="AB334" s="148">
        <f>Cálculos!L527</f>
        <v>0.77184456024819181</v>
      </c>
      <c r="AC334" s="144"/>
      <c r="AD334" s="148">
        <f>Cálculos!Z363</f>
        <v>0.77560717709496818</v>
      </c>
      <c r="AE334" s="144"/>
      <c r="AF334" s="148">
        <f>Cálculos!AN162</f>
        <v>0.80510232043382723</v>
      </c>
      <c r="AG334" s="144"/>
      <c r="AH334" s="148">
        <f>Cálculos!N239</f>
        <v>0</v>
      </c>
      <c r="AI334" s="144"/>
      <c r="AJ334" s="148">
        <f>Cálculos!AB303</f>
        <v>0</v>
      </c>
      <c r="AK334" s="144"/>
      <c r="AL334" s="148">
        <f>Cálculos!AP287</f>
        <v>0</v>
      </c>
      <c r="AM334" s="127"/>
      <c r="BA334" s="139"/>
      <c r="BB334" s="78">
        <v>329</v>
      </c>
      <c r="BC334" s="156">
        <f>ABS(Cálculos!L335-Cálculos!L334)</f>
        <v>0.40728587674195571</v>
      </c>
      <c r="BD334" s="156">
        <f>ABS(Cálculos!Z335-Cálculos!Z334)</f>
        <v>0.14689362000602579</v>
      </c>
      <c r="BE334" s="156">
        <f>ABS(Cálculos!AN335-Cálculos!AN334)</f>
        <v>0.15374113657549282</v>
      </c>
      <c r="BF334" s="127"/>
    </row>
    <row r="335" spans="25:58" x14ac:dyDescent="0.35">
      <c r="Y335" s="139"/>
      <c r="Z335" s="78">
        <f>(Cálculos!C336-0.44)/(MAX(Cálculos!C:C)+0.12)*100</f>
        <v>45.137785569495428</v>
      </c>
      <c r="AA335" s="144"/>
      <c r="AB335" s="148">
        <f>Cálculos!L495</f>
        <v>0.76834315164914369</v>
      </c>
      <c r="AC335" s="144"/>
      <c r="AD335" s="148">
        <f>Cálculos!Z503</f>
        <v>0.77235660554554741</v>
      </c>
      <c r="AE335" s="144"/>
      <c r="AF335" s="148">
        <f>Cálculos!AN363</f>
        <v>0.80265883751433365</v>
      </c>
      <c r="AG335" s="144"/>
      <c r="AH335" s="148">
        <f>Cálculos!N240</f>
        <v>0</v>
      </c>
      <c r="AI335" s="144"/>
      <c r="AJ335" s="148">
        <f>Cálculos!AB304</f>
        <v>0</v>
      </c>
      <c r="AK335" s="144"/>
      <c r="AL335" s="148">
        <f>Cálculos!AP288</f>
        <v>0</v>
      </c>
      <c r="AM335" s="127"/>
      <c r="BA335" s="139"/>
      <c r="BB335" s="78">
        <v>330</v>
      </c>
      <c r="BC335" s="156">
        <f>ABS(Cálculos!L336-Cálculos!L335)</f>
        <v>1.207083009199434</v>
      </c>
      <c r="BD335" s="156">
        <f>ABS(Cálculos!Z336-Cálculos!Z335)</f>
        <v>0.33107157784889607</v>
      </c>
      <c r="BE335" s="156">
        <f>ABS(Cálculos!AN336-Cálculos!AN335)</f>
        <v>0.52686182153676131</v>
      </c>
      <c r="BF335" s="127"/>
    </row>
    <row r="336" spans="25:58" x14ac:dyDescent="0.35">
      <c r="Y336" s="139"/>
      <c r="Z336" s="78">
        <f>(Cálculos!C337-0.44)/(MAX(Cálculos!C:C)+0.12)*100</f>
        <v>45.274749356270199</v>
      </c>
      <c r="AA336" s="144"/>
      <c r="AB336" s="148">
        <f>Cálculos!L128</f>
        <v>0.76410080046047713</v>
      </c>
      <c r="AC336" s="144"/>
      <c r="AD336" s="148">
        <f>Cálculos!Z307</f>
        <v>0.78195947903505403</v>
      </c>
      <c r="AE336" s="144"/>
      <c r="AF336" s="148">
        <f>Cálculos!AN132</f>
        <v>0.80257376219714538</v>
      </c>
      <c r="AG336" s="144"/>
      <c r="AH336" s="148">
        <f>Cálculos!N241</f>
        <v>0</v>
      </c>
      <c r="AI336" s="144"/>
      <c r="AJ336" s="148">
        <f>Cálculos!AB305</f>
        <v>0</v>
      </c>
      <c r="AK336" s="144"/>
      <c r="AL336" s="148">
        <f>Cálculos!AP289</f>
        <v>0</v>
      </c>
      <c r="AM336" s="127"/>
      <c r="BA336" s="139"/>
      <c r="BB336" s="78">
        <v>331</v>
      </c>
      <c r="BC336" s="156">
        <f>ABS(Cálculos!L337-Cálculos!L336)</f>
        <v>1.2663727807696079</v>
      </c>
      <c r="BD336" s="156">
        <f>ABS(Cálculos!Z337-Cálculos!Z336)</f>
        <v>0.13242521450693345</v>
      </c>
      <c r="BE336" s="156">
        <f>ABS(Cálculos!AN337-Cálculos!AN336)</f>
        <v>0.32512412759931686</v>
      </c>
      <c r="BF336" s="127"/>
    </row>
    <row r="337" spans="25:58" x14ac:dyDescent="0.35">
      <c r="Y337" s="139"/>
      <c r="Z337" s="78">
        <f>(Cálculos!C338-0.44)/(MAX(Cálculos!C:C)+0.12)*100</f>
        <v>45.411713143044977</v>
      </c>
      <c r="AA337" s="144"/>
      <c r="AB337" s="148">
        <f>Cálculos!L496</f>
        <v>0.76064370200099518</v>
      </c>
      <c r="AC337" s="144"/>
      <c r="AD337" s="148">
        <f>Cálculos!Z136</f>
        <v>0.76446573706718302</v>
      </c>
      <c r="AE337" s="144"/>
      <c r="AF337" s="148">
        <f>Cálculos!AN501</f>
        <v>0.79901796653589063</v>
      </c>
      <c r="AG337" s="144"/>
      <c r="AH337" s="148">
        <f>Cálculos!N242</f>
        <v>0</v>
      </c>
      <c r="AI337" s="144"/>
      <c r="AJ337" s="148">
        <f>Cálculos!AB306</f>
        <v>0</v>
      </c>
      <c r="AK337" s="144"/>
      <c r="AL337" s="148">
        <f>Cálculos!AP290</f>
        <v>0</v>
      </c>
      <c r="AM337" s="127"/>
      <c r="BA337" s="139"/>
      <c r="BB337" s="78">
        <v>332</v>
      </c>
      <c r="BC337" s="156">
        <f>ABS(Cálculos!L338-Cálculos!L337)</f>
        <v>0.10814892388078323</v>
      </c>
      <c r="BD337" s="156">
        <f>ABS(Cálculos!Z338-Cálculos!Z337)</f>
        <v>0.12478697388571014</v>
      </c>
      <c r="BE337" s="156">
        <f>ABS(Cálculos!AN338-Cálculos!AN337)</f>
        <v>0.11941890213261797</v>
      </c>
      <c r="BF337" s="127"/>
    </row>
    <row r="338" spans="25:58" x14ac:dyDescent="0.35">
      <c r="Y338" s="139"/>
      <c r="Z338" s="78">
        <f>(Cálculos!C339-0.44)/(MAX(Cálculos!C:C)+0.12)*100</f>
        <v>45.548676929819756</v>
      </c>
      <c r="AA338" s="144"/>
      <c r="AB338" s="148">
        <f>Cálculos!L705</f>
        <v>0.75659231791561377</v>
      </c>
      <c r="AC338" s="144"/>
      <c r="AD338" s="148">
        <f>Cálculos!Z698</f>
        <v>0.76963627314579153</v>
      </c>
      <c r="AE338" s="144"/>
      <c r="AF338" s="148">
        <f>Cálculos!AN133</f>
        <v>0.79466452266352272</v>
      </c>
      <c r="AG338" s="144"/>
      <c r="AH338" s="148">
        <f>Cálculos!N243</f>
        <v>0</v>
      </c>
      <c r="AI338" s="144"/>
      <c r="AJ338" s="148">
        <f>Cálculos!AB307</f>
        <v>0</v>
      </c>
      <c r="AK338" s="144"/>
      <c r="AL338" s="148">
        <f>Cálculos!AP291</f>
        <v>0</v>
      </c>
      <c r="AM338" s="127"/>
      <c r="BA338" s="139"/>
      <c r="BB338" s="78">
        <v>333</v>
      </c>
      <c r="BC338" s="156">
        <f>ABS(Cálculos!L339-Cálculos!L338)</f>
        <v>0.10255488873952434</v>
      </c>
      <c r="BD338" s="156">
        <f>ABS(Cálculos!Z339-Cálculos!Z338)</f>
        <v>0.11816526241296421</v>
      </c>
      <c r="BE338" s="156">
        <f>ABS(Cálculos!AN339-Cálculos!AN338)</f>
        <v>0.11316524011645179</v>
      </c>
      <c r="BF338" s="127"/>
    </row>
    <row r="339" spans="25:58" x14ac:dyDescent="0.35">
      <c r="Y339" s="139"/>
      <c r="Z339" s="78">
        <f>(Cálculos!C340-0.44)/(MAX(Cálculos!C:C)+0.12)*100</f>
        <v>45.685640716594534</v>
      </c>
      <c r="AA339" s="144"/>
      <c r="AB339" s="148">
        <f>Cálculos!L162</f>
        <v>0.75390124784164492</v>
      </c>
      <c r="AC339" s="144"/>
      <c r="AD339" s="148">
        <f>Cálculos!Z408</f>
        <v>0.78081045497215384</v>
      </c>
      <c r="AE339" s="144"/>
      <c r="AF339" s="148">
        <f>Cálculos!AN502</f>
        <v>0.7909587005235672</v>
      </c>
      <c r="AG339" s="144"/>
      <c r="AH339" s="148">
        <f>Cálculos!N244</f>
        <v>0</v>
      </c>
      <c r="AI339" s="144"/>
      <c r="AJ339" s="148">
        <f>Cálculos!AB308</f>
        <v>0</v>
      </c>
      <c r="AK339" s="144"/>
      <c r="AL339" s="148">
        <f>Cálculos!AP292</f>
        <v>0</v>
      </c>
      <c r="AM339" s="127"/>
      <c r="BA339" s="139"/>
      <c r="BB339" s="78">
        <v>334</v>
      </c>
      <c r="BC339" s="156">
        <f>ABS(Cálculos!L340-Cálculos!L339)</f>
        <v>9.7450234271201919E-2</v>
      </c>
      <c r="BD339" s="156">
        <f>ABS(Cálculos!Z340-Cálculos!Z339)</f>
        <v>0.11213445048201798</v>
      </c>
      <c r="BE339" s="156">
        <f>ABS(Cálculos!AN340-Cálculos!AN339)</f>
        <v>0.10746234621966888</v>
      </c>
      <c r="BF339" s="127"/>
    </row>
    <row r="340" spans="25:58" x14ac:dyDescent="0.35">
      <c r="Y340" s="139"/>
      <c r="Z340" s="78">
        <f>(Cálculos!C341-0.44)/(MAX(Cálculos!C:C)+0.12)*100</f>
        <v>45.822604503369305</v>
      </c>
      <c r="AA340" s="144"/>
      <c r="AB340" s="148">
        <f>Cálculos!L340</f>
        <v>0.75351319983507647</v>
      </c>
      <c r="AC340" s="144"/>
      <c r="AD340" s="148">
        <f>Cálculos!Z504</f>
        <v>0.76474126078889726</v>
      </c>
      <c r="AE340" s="144"/>
      <c r="AF340" s="148">
        <f>Cálculos!AN134</f>
        <v>0.78683428993943227</v>
      </c>
      <c r="AG340" s="144"/>
      <c r="AH340" s="148">
        <f>Cálculos!N245</f>
        <v>0</v>
      </c>
      <c r="AI340" s="144"/>
      <c r="AJ340" s="148">
        <f>Cálculos!AB309</f>
        <v>0</v>
      </c>
      <c r="AK340" s="144"/>
      <c r="AL340" s="148">
        <f>Cálculos!AP294</f>
        <v>0</v>
      </c>
      <c r="AM340" s="127"/>
      <c r="BA340" s="139"/>
      <c r="BB340" s="78">
        <v>335</v>
      </c>
      <c r="BC340" s="156">
        <f>ABS(Cálculos!L341-Cálculos!L340)</f>
        <v>9.2742124299812323E-2</v>
      </c>
      <c r="BD340" s="156">
        <f>ABS(Cálculos!Z341-Cálculos!Z340)</f>
        <v>0.10658215971716423</v>
      </c>
      <c r="BE340" s="156">
        <f>ABS(Cálculos!AN341-Cálculos!AN340)</f>
        <v>0.10220606376156405</v>
      </c>
      <c r="BF340" s="127"/>
    </row>
    <row r="341" spans="25:58" x14ac:dyDescent="0.35">
      <c r="Y341" s="139"/>
      <c r="Z341" s="78">
        <f>(Cálculos!C342-0.44)/(MAX(Cálculos!C:C)+0.12)*100</f>
        <v>45.959568290144084</v>
      </c>
      <c r="AA341" s="144"/>
      <c r="AB341" s="148">
        <f>Cálculos!L497</f>
        <v>0.75312752889302736</v>
      </c>
      <c r="AC341" s="144"/>
      <c r="AD341" s="148">
        <f>Cálculos!Z333</f>
        <v>0.76628683270249531</v>
      </c>
      <c r="AE341" s="144"/>
      <c r="AF341" s="148">
        <f>Cálculos!AN503</f>
        <v>0.78313427354248766</v>
      </c>
      <c r="AG341" s="144"/>
      <c r="AH341" s="148">
        <f>Cálculos!N246</f>
        <v>0</v>
      </c>
      <c r="AI341" s="144"/>
      <c r="AJ341" s="148">
        <f>Cálculos!AB310</f>
        <v>0</v>
      </c>
      <c r="AK341" s="144"/>
      <c r="AL341" s="148">
        <f>Cálculos!AP296</f>
        <v>0</v>
      </c>
      <c r="AM341" s="127"/>
      <c r="BA341" s="139"/>
      <c r="BB341" s="78">
        <v>336</v>
      </c>
      <c r="BC341" s="156">
        <f>ABS(Cálculos!L342-Cálculos!L341)</f>
        <v>8.9831374341996728E-2</v>
      </c>
      <c r="BD341" s="156">
        <f>ABS(Cálculos!Z342-Cálculos!Z341)</f>
        <v>0.10325761485862595</v>
      </c>
      <c r="BE341" s="156">
        <f>ABS(Cálculos!AN342-Cálculos!AN341)</f>
        <v>9.9008874037672223E-2</v>
      </c>
      <c r="BF341" s="127"/>
    </row>
    <row r="342" spans="25:58" x14ac:dyDescent="0.35">
      <c r="Y342" s="139"/>
      <c r="Z342" s="78">
        <f>(Cálculos!C343-0.44)/(MAX(Cálculos!C:C)+0.12)*100</f>
        <v>46.096532076918862</v>
      </c>
      <c r="AA342" s="144"/>
      <c r="AB342" s="148">
        <f>Cálculos!L129</f>
        <v>0.75189489677749954</v>
      </c>
      <c r="AC342" s="144"/>
      <c r="AD342" s="148">
        <f>Cálculos!Z137</f>
        <v>0.75674692265981247</v>
      </c>
      <c r="AE342" s="144"/>
      <c r="AF342" s="148">
        <f>Cálculos!AN135</f>
        <v>0.78044393561923953</v>
      </c>
      <c r="AG342" s="144"/>
      <c r="AH342" s="148">
        <f>Cálculos!N247</f>
        <v>0</v>
      </c>
      <c r="AI342" s="144"/>
      <c r="AJ342" s="148">
        <f>Cálculos!AB311</f>
        <v>0</v>
      </c>
      <c r="AK342" s="144"/>
      <c r="AL342" s="148">
        <f>Cálculos!AP297</f>
        <v>0</v>
      </c>
      <c r="AM342" s="127"/>
      <c r="BA342" s="139"/>
      <c r="BB342" s="78">
        <v>337</v>
      </c>
      <c r="BC342" s="156">
        <f>ABS(Cálculos!L343-Cálculos!L342)</f>
        <v>8.8657024277198127E-2</v>
      </c>
      <c r="BD342" s="156">
        <f>ABS(Cálculos!Z343-Cálculos!Z342)</f>
        <v>0.10208342886842098</v>
      </c>
      <c r="BE342" s="156">
        <f>ABS(Cálculos!AN343-Cálculos!AN342)</f>
        <v>9.7799477232399623E-2</v>
      </c>
      <c r="BF342" s="127"/>
    </row>
    <row r="343" spans="25:58" x14ac:dyDescent="0.35">
      <c r="Y343" s="139"/>
      <c r="Z343" s="78">
        <f>(Cálculos!C344-0.44)/(MAX(Cálculos!C:C)+0.12)*100</f>
        <v>46.233495863693641</v>
      </c>
      <c r="AA343" s="144"/>
      <c r="AB343" s="148">
        <f>Cálculos!L498</f>
        <v>0.74570323798666849</v>
      </c>
      <c r="AC343" s="144"/>
      <c r="AD343" s="148">
        <f>Cálculos!Z505</f>
        <v>0.75720523155311459</v>
      </c>
      <c r="AE343" s="144"/>
      <c r="AF343" s="148">
        <f>Cálculos!AN504</f>
        <v>0.77541273384891096</v>
      </c>
      <c r="AG343" s="144"/>
      <c r="AH343" s="148">
        <f>Cálculos!N248</f>
        <v>0</v>
      </c>
      <c r="AI343" s="144"/>
      <c r="AJ343" s="148">
        <f>Cálculos!AB312</f>
        <v>0</v>
      </c>
      <c r="AK343" s="144"/>
      <c r="AL343" s="148">
        <f>Cálculos!AP299</f>
        <v>0</v>
      </c>
      <c r="AM343" s="127"/>
      <c r="BA343" s="139"/>
      <c r="BB343" s="78">
        <v>338</v>
      </c>
      <c r="BC343" s="156">
        <f>ABS(Cálculos!L344-Cálculos!L343)</f>
        <v>8.5586112679089443E-2</v>
      </c>
      <c r="BD343" s="156">
        <f>ABS(Cálculos!Z344-Cálculos!Z343)</f>
        <v>9.8539457706526834E-2</v>
      </c>
      <c r="BE343" s="156">
        <f>ABS(Cálculos!AN344-Cálculos!AN343)</f>
        <v>9.4408663694571682E-2</v>
      </c>
      <c r="BF343" s="127"/>
    </row>
    <row r="344" spans="25:58" x14ac:dyDescent="0.35">
      <c r="Y344" s="139"/>
      <c r="Z344" s="78">
        <f>(Cálculos!C345-0.44)/(MAX(Cálculos!C:C)+0.12)*100</f>
        <v>46.370459650468412</v>
      </c>
      <c r="AA344" s="144"/>
      <c r="AB344" s="148">
        <f>Cálculos!L130</f>
        <v>0.74371020700484769</v>
      </c>
      <c r="AC344" s="144"/>
      <c r="AD344" s="148">
        <f>Cálculos!Z138</f>
        <v>0.74925959251749608</v>
      </c>
      <c r="AE344" s="144"/>
      <c r="AF344" s="148">
        <f>Cálculos!AN136</f>
        <v>0.77163100442108157</v>
      </c>
      <c r="AG344" s="144"/>
      <c r="AH344" s="148">
        <f>Cálculos!N249</f>
        <v>0</v>
      </c>
      <c r="AI344" s="144"/>
      <c r="AJ344" s="148">
        <f>Cálculos!AB313</f>
        <v>0</v>
      </c>
      <c r="AK344" s="144"/>
      <c r="AL344" s="148">
        <f>Cálculos!AP300</f>
        <v>0</v>
      </c>
      <c r="AM344" s="127"/>
      <c r="BA344" s="139"/>
      <c r="BB344" s="78">
        <v>339</v>
      </c>
      <c r="BC344" s="156">
        <f>ABS(Cálculos!L345-Cálculos!L344)</f>
        <v>8.2693596230131672E-2</v>
      </c>
      <c r="BD344" s="156">
        <f>ABS(Cálculos!Z345-Cálculos!Z344)</f>
        <v>9.5207961035102595E-2</v>
      </c>
      <c r="BE344" s="156">
        <f>ABS(Cálculos!AN345-Cálculos!AN344)</f>
        <v>9.1217972155018978E-2</v>
      </c>
      <c r="BF344" s="127"/>
    </row>
    <row r="345" spans="25:58" x14ac:dyDescent="0.35">
      <c r="Y345" s="139"/>
      <c r="Z345" s="78">
        <f>(Cálculos!C346-0.44)/(MAX(Cálculos!C:C)+0.12)*100</f>
        <v>46.507423437243197</v>
      </c>
      <c r="AA345" s="144"/>
      <c r="AB345" s="148">
        <f>Cálculos!L499</f>
        <v>0.73835505796268197</v>
      </c>
      <c r="AC345" s="144"/>
      <c r="AD345" s="148">
        <f>Cálculos!Z506</f>
        <v>0.7497441667685546</v>
      </c>
      <c r="AE345" s="144"/>
      <c r="AF345" s="148">
        <f>Cálculos!AN505</f>
        <v>0.76777155604614089</v>
      </c>
      <c r="AG345" s="144"/>
      <c r="AH345" s="148">
        <f>Cálculos!N250</f>
        <v>0</v>
      </c>
      <c r="AI345" s="144"/>
      <c r="AJ345" s="148">
        <f>Cálculos!AB314</f>
        <v>0</v>
      </c>
      <c r="AK345" s="144"/>
      <c r="AL345" s="148">
        <f>Cálculos!AP301</f>
        <v>0</v>
      </c>
      <c r="AM345" s="127"/>
      <c r="BA345" s="139"/>
      <c r="BB345" s="78">
        <v>340</v>
      </c>
      <c r="BC345" s="156">
        <f>ABS(Cálculos!L346-Cálculos!L345)</f>
        <v>8.0420325983605878E-2</v>
      </c>
      <c r="BD345" s="156">
        <f>ABS(Cálculos!Z346-Cálculos!Z345)</f>
        <v>3.417605721692335E-2</v>
      </c>
      <c r="BE345" s="156">
        <f>ABS(Cálculos!AN346-Cálculos!AN345)</f>
        <v>8.8732855815252559E-2</v>
      </c>
      <c r="BF345" s="127"/>
    </row>
    <row r="346" spans="25:58" x14ac:dyDescent="0.35">
      <c r="Y346" s="139"/>
      <c r="Z346" s="78">
        <f>(Cálculos!C347-0.44)/(MAX(Cálculos!C:C)+0.12)*100</f>
        <v>46.644387224017969</v>
      </c>
      <c r="AA346" s="144"/>
      <c r="AB346" s="148">
        <f>Cálculos!L131</f>
        <v>0.73625347162738974</v>
      </c>
      <c r="AC346" s="144"/>
      <c r="AD346" s="148">
        <f>Cálculos!Z704</f>
        <v>0.75727749256456456</v>
      </c>
      <c r="AE346" s="144"/>
      <c r="AF346" s="148">
        <f>Cálculos!AN137</f>
        <v>0.76384158866954155</v>
      </c>
      <c r="AG346" s="144"/>
      <c r="AH346" s="148">
        <f>Cálculos!N251</f>
        <v>0</v>
      </c>
      <c r="AI346" s="144"/>
      <c r="AJ346" s="148">
        <f>Cálculos!AB315</f>
        <v>0</v>
      </c>
      <c r="AK346" s="144"/>
      <c r="AL346" s="148">
        <f>Cálculos!AP302</f>
        <v>0</v>
      </c>
      <c r="AM346" s="127"/>
      <c r="BA346" s="139"/>
      <c r="BB346" s="78">
        <v>341</v>
      </c>
      <c r="BC346" s="156">
        <f>ABS(Cálculos!L347-Cálculos!L346)</f>
        <v>7.3774903906151712E-2</v>
      </c>
      <c r="BD346" s="156">
        <f>ABS(Cálculos!Z347-Cálculos!Z346)</f>
        <v>5.7733086858689497E-3</v>
      </c>
      <c r="BE346" s="156">
        <f>ABS(Cálculos!AN347-Cálculos!AN346)</f>
        <v>3.8997083144282074E-2</v>
      </c>
      <c r="BF346" s="127"/>
    </row>
    <row r="347" spans="25:58" x14ac:dyDescent="0.35">
      <c r="Y347" s="139"/>
      <c r="Z347" s="78">
        <f>(Cálculos!C348-0.44)/(MAX(Cálculos!C:C)+0.12)*100</f>
        <v>46.781351010792747</v>
      </c>
      <c r="AA347" s="144"/>
      <c r="AB347" s="148">
        <f>Cálculos!L500</f>
        <v>0.73244231891893952</v>
      </c>
      <c r="AC347" s="144"/>
      <c r="AD347" s="148">
        <f>Cálculos!Z339</f>
        <v>0.75412125496697535</v>
      </c>
      <c r="AE347" s="144"/>
      <c r="AF347" s="148">
        <f>Cálculos!AN528</f>
        <v>0.7635687510271888</v>
      </c>
      <c r="AG347" s="144"/>
      <c r="AH347" s="148">
        <f>Cálculos!N252</f>
        <v>0</v>
      </c>
      <c r="AI347" s="144"/>
      <c r="AJ347" s="148">
        <f>Cálculos!AB316</f>
        <v>0</v>
      </c>
      <c r="AK347" s="144"/>
      <c r="AL347" s="148">
        <f>Cálculos!AP303</f>
        <v>0</v>
      </c>
      <c r="AM347" s="127"/>
      <c r="BA347" s="139"/>
      <c r="BB347" s="78">
        <v>342</v>
      </c>
      <c r="BC347" s="156">
        <f>ABS(Cálculos!L348-Cálculos!L347)</f>
        <v>6.1814261411044485E-2</v>
      </c>
      <c r="BD347" s="156">
        <f>ABS(Cálculos!Z348-Cálculos!Z347)</f>
        <v>2.4150873725742594E-3</v>
      </c>
      <c r="BE347" s="156">
        <f>ABS(Cálculos!AN348-Cálculos!AN347)</f>
        <v>7.9353923078558652E-3</v>
      </c>
      <c r="BF347" s="127"/>
    </row>
    <row r="348" spans="25:58" x14ac:dyDescent="0.35">
      <c r="Y348" s="139"/>
      <c r="Z348" s="78">
        <f>(Cálculos!C349-0.44)/(MAX(Cálculos!C:C)+0.12)*100</f>
        <v>46.918314797567525</v>
      </c>
      <c r="AA348" s="144"/>
      <c r="AB348" s="148">
        <f>Cálculos!L132</f>
        <v>0.72897762126859333</v>
      </c>
      <c r="AC348" s="144"/>
      <c r="AD348" s="148">
        <f>Cálculos!Z139</f>
        <v>0.74187182813149122</v>
      </c>
      <c r="AE348" s="144"/>
      <c r="AF348" s="148">
        <f>Cálculos!AN690</f>
        <v>0.76228389697163335</v>
      </c>
      <c r="AG348" s="144"/>
      <c r="AH348" s="148">
        <f>Cálculos!N253</f>
        <v>0</v>
      </c>
      <c r="AI348" s="144"/>
      <c r="AJ348" s="148">
        <f>Cálculos!AB317</f>
        <v>0</v>
      </c>
      <c r="AK348" s="144"/>
      <c r="AL348" s="148">
        <f>Cálculos!AP304</f>
        <v>0</v>
      </c>
      <c r="AM348" s="127"/>
      <c r="BA348" s="139"/>
      <c r="BB348" s="78">
        <v>343</v>
      </c>
      <c r="BC348" s="156">
        <f>ABS(Cálculos!L349-Cálculos!L348)</f>
        <v>1.0961497402599982E-2</v>
      </c>
      <c r="BD348" s="156">
        <f>ABS(Cálculos!Z349-Cálculos!Z348)</f>
        <v>1.168918771230279E-3</v>
      </c>
      <c r="BE348" s="156">
        <f>ABS(Cálculos!AN349-Cálculos!AN348)</f>
        <v>2.0921400051873568E-3</v>
      </c>
      <c r="BF348" s="127"/>
    </row>
    <row r="349" spans="25:58" x14ac:dyDescent="0.35">
      <c r="Y349" s="139"/>
      <c r="Z349" s="78">
        <f>(Cálculos!C350-0.44)/(MAX(Cálculos!C:C)+0.12)*100</f>
        <v>47.055278584342297</v>
      </c>
      <c r="AA349" s="144"/>
      <c r="AB349" s="148">
        <f>Cálculos!L501</f>
        <v>0.72410234877143109</v>
      </c>
      <c r="AC349" s="144"/>
      <c r="AD349" s="148">
        <f>Cálculos!Z507</f>
        <v>0.74235673547378389</v>
      </c>
      <c r="AE349" s="144"/>
      <c r="AF349" s="148">
        <f>Cálculos!AN506</f>
        <v>0.76020637874945296</v>
      </c>
      <c r="AG349" s="144"/>
      <c r="AH349" s="148">
        <f>Cálculos!N254</f>
        <v>0</v>
      </c>
      <c r="AI349" s="144"/>
      <c r="AJ349" s="148">
        <f>Cálculos!AB318</f>
        <v>0</v>
      </c>
      <c r="AK349" s="144"/>
      <c r="AL349" s="148">
        <f>Cálculos!AP305</f>
        <v>0</v>
      </c>
      <c r="AM349" s="127"/>
      <c r="BA349" s="139"/>
      <c r="BB349" s="78">
        <v>344</v>
      </c>
      <c r="BC349" s="156">
        <f>ABS(Cálculos!L350-Cálculos!L349)</f>
        <v>2.5162371287965751E-3</v>
      </c>
      <c r="BD349" s="156">
        <f>ABS(Cálculos!Z350-Cálculos!Z349)</f>
        <v>9.5456518565421866E-4</v>
      </c>
      <c r="BE349" s="156">
        <f>ABS(Cálculos!AN350-Cálculos!AN349)</f>
        <v>1.114892262461864E-3</v>
      </c>
      <c r="BF349" s="127"/>
    </row>
    <row r="350" spans="25:58" x14ac:dyDescent="0.35">
      <c r="Y350" s="139"/>
      <c r="Z350" s="78">
        <f>(Cálculos!C351-0.44)/(MAX(Cálculos!C:C)+0.12)*100</f>
        <v>47.192242371117075</v>
      </c>
      <c r="AA350" s="144"/>
      <c r="AB350" s="148">
        <f>Cálculos!L133</f>
        <v>0.72179128515411795</v>
      </c>
      <c r="AC350" s="144"/>
      <c r="AD350" s="148">
        <f>Cálculos!Z528</f>
        <v>0.73905815649821216</v>
      </c>
      <c r="AE350" s="144"/>
      <c r="AF350" s="148">
        <f>Cálculos!AN325</f>
        <v>0.75806923379586688</v>
      </c>
      <c r="AG350" s="144"/>
      <c r="AH350" s="148">
        <f>Cálculos!N255</f>
        <v>0</v>
      </c>
      <c r="AI350" s="144"/>
      <c r="AJ350" s="148">
        <f>Cálculos!AB319</f>
        <v>0</v>
      </c>
      <c r="AK350" s="144"/>
      <c r="AL350" s="148">
        <f>Cálculos!AP306</f>
        <v>0</v>
      </c>
      <c r="AM350" s="127"/>
      <c r="BA350" s="139"/>
      <c r="BB350" s="78">
        <v>345</v>
      </c>
      <c r="BC350" s="156">
        <f>ABS(Cálculos!L351-Cálculos!L350)</f>
        <v>1.1079907181476834E-3</v>
      </c>
      <c r="BD350" s="156">
        <f>ABS(Cálculos!Z351-Cálculos!Z350)</f>
        <v>9.1150177451893022E-4</v>
      </c>
      <c r="BE350" s="156">
        <f>ABS(Cálculos!AN351-Cálculos!AN350)</f>
        <v>9.4516673076464053E-4</v>
      </c>
      <c r="BF350" s="127"/>
    </row>
    <row r="351" spans="25:58" x14ac:dyDescent="0.35">
      <c r="Y351" s="139"/>
      <c r="Z351" s="78">
        <f>(Cálculos!C352-0.44)/(MAX(Cálculos!C:C)+0.12)*100</f>
        <v>47.329206157891853</v>
      </c>
      <c r="AA351" s="144"/>
      <c r="AB351" s="148">
        <f>Cálculos!L699</f>
        <v>0.71693874176225147</v>
      </c>
      <c r="AC351" s="144"/>
      <c r="AD351" s="148">
        <f>Cálculos!Z140</f>
        <v>0.73456113686275637</v>
      </c>
      <c r="AE351" s="144"/>
      <c r="AF351" s="148">
        <f>Cálculos!AN138</f>
        <v>0.75628435305035258</v>
      </c>
      <c r="AG351" s="144"/>
      <c r="AH351" s="148">
        <f>Cálculos!N256</f>
        <v>0</v>
      </c>
      <c r="AI351" s="144"/>
      <c r="AJ351" s="148">
        <f>Cálculos!AB320</f>
        <v>0</v>
      </c>
      <c r="AK351" s="144"/>
      <c r="AL351" s="148">
        <f>Cálculos!AP307</f>
        <v>0</v>
      </c>
      <c r="AM351" s="127"/>
      <c r="BA351" s="139"/>
      <c r="BB351" s="78">
        <v>346</v>
      </c>
      <c r="BC351" s="156">
        <f>ABS(Cálculos!L352-Cálculos!L351)</f>
        <v>8.6750825539469445E-4</v>
      </c>
      <c r="BD351" s="156">
        <f>ABS(Cálculos!Z352-Cálculos!Z351)</f>
        <v>8.9693546986523154E-4</v>
      </c>
      <c r="BE351" s="156">
        <f>ABS(Cálculos!AN352-Cálculos!AN351)</f>
        <v>9.0951300638021648E-4</v>
      </c>
      <c r="BF351" s="127"/>
    </row>
    <row r="352" spans="25:58" x14ac:dyDescent="0.35">
      <c r="Y352" s="139"/>
      <c r="Z352" s="78">
        <f>(Cálculos!C353-0.44)/(MAX(Cálculos!C:C)+0.12)*100</f>
        <v>47.466169944666632</v>
      </c>
      <c r="AA352" s="144"/>
      <c r="AB352" s="148">
        <f>Cálculos!L528</f>
        <v>0.71686867132475252</v>
      </c>
      <c r="AC352" s="144"/>
      <c r="AD352" s="148">
        <f>Cálculos!Z508</f>
        <v>0.73504211385327556</v>
      </c>
      <c r="AE352" s="144"/>
      <c r="AF352" s="148">
        <f>Cálculos!AN691</f>
        <v>0.75623671503736856</v>
      </c>
      <c r="AG352" s="144"/>
      <c r="AH352" s="148">
        <f>Cálculos!N257</f>
        <v>0</v>
      </c>
      <c r="AI352" s="144"/>
      <c r="AJ352" s="148">
        <f>Cálculos!AB321</f>
        <v>0</v>
      </c>
      <c r="AK352" s="144"/>
      <c r="AL352" s="148">
        <f>Cálculos!AP308</f>
        <v>0</v>
      </c>
      <c r="AM352" s="127"/>
      <c r="BA352" s="139"/>
      <c r="BB352" s="78">
        <v>347</v>
      </c>
      <c r="BC352" s="156">
        <f>ABS(Cálculos!L353-Cálculos!L352)</f>
        <v>7.7997110161087985E-2</v>
      </c>
      <c r="BD352" s="156">
        <f>ABS(Cálculos!Z353-Cálculos!Z352)</f>
        <v>5.2338017173170839E-2</v>
      </c>
      <c r="BE352" s="156">
        <f>ABS(Cálculos!AN353-Cálculos!AN352)</f>
        <v>5.915478082914985E-2</v>
      </c>
      <c r="BF352" s="127"/>
    </row>
    <row r="353" spans="25:58" x14ac:dyDescent="0.35">
      <c r="Y353" s="139"/>
      <c r="Z353" s="78">
        <f>(Cálculos!C354-0.44)/(MAX(Cálculos!C:C)+0.12)*100</f>
        <v>47.603133731441403</v>
      </c>
      <c r="AA353" s="144"/>
      <c r="AB353" s="148">
        <f>Cálculos!L502</f>
        <v>0.71678124247334984</v>
      </c>
      <c r="AC353" s="144"/>
      <c r="AD353" s="148">
        <f>Cálculos!Z141</f>
        <v>0.7273231897365835</v>
      </c>
      <c r="AE353" s="144"/>
      <c r="AF353" s="148">
        <f>Cálculos!AN507</f>
        <v>0.75271586078809716</v>
      </c>
      <c r="AG353" s="144"/>
      <c r="AH353" s="148">
        <f>Cálculos!N258</f>
        <v>0</v>
      </c>
      <c r="AI353" s="144"/>
      <c r="AJ353" s="148">
        <f>Cálculos!AB322</f>
        <v>0</v>
      </c>
      <c r="AK353" s="144"/>
      <c r="AL353" s="148">
        <f>Cálculos!AP309</f>
        <v>0</v>
      </c>
      <c r="AM353" s="127"/>
      <c r="BA353" s="139"/>
      <c r="BB353" s="78">
        <v>348</v>
      </c>
      <c r="BC353" s="156">
        <f>ABS(Cálculos!L354-Cálculos!L353)</f>
        <v>6.5175547479788612E-2</v>
      </c>
      <c r="BD353" s="156">
        <f>ABS(Cálculos!Z354-Cálculos!Z353)</f>
        <v>4.2546377839863259E-2</v>
      </c>
      <c r="BE353" s="156">
        <f>ABS(Cálculos!AN354-Cálculos!AN353)</f>
        <v>4.8247856442389159E-2</v>
      </c>
      <c r="BF353" s="127"/>
    </row>
    <row r="354" spans="25:58" x14ac:dyDescent="0.35">
      <c r="Y354" s="139"/>
      <c r="Z354" s="78">
        <f>(Cálculos!C355-0.44)/(MAX(Cálculos!C:C)+0.12)*100</f>
        <v>47.740097518216182</v>
      </c>
      <c r="AA354" s="144"/>
      <c r="AB354" s="148">
        <f>Cálculos!L134</f>
        <v>0.71467871529677407</v>
      </c>
      <c r="AC354" s="144"/>
      <c r="AD354" s="148">
        <f>Cálculos!Z509</f>
        <v>0.7277995681865479</v>
      </c>
      <c r="AE354" s="144"/>
      <c r="AF354" s="148">
        <f>Cálculos!AN326</f>
        <v>0.75206357994172746</v>
      </c>
      <c r="AG354" s="144"/>
      <c r="AH354" s="148">
        <f>Cálculos!N259</f>
        <v>0</v>
      </c>
      <c r="AI354" s="144"/>
      <c r="AJ354" s="148">
        <f>Cálculos!AB323</f>
        <v>0</v>
      </c>
      <c r="AK354" s="144"/>
      <c r="AL354" s="148">
        <f>Cálculos!AP310</f>
        <v>0</v>
      </c>
      <c r="AM354" s="127"/>
      <c r="BA354" s="139"/>
      <c r="BB354" s="78">
        <v>349</v>
      </c>
      <c r="BC354" s="156">
        <f>ABS(Cálculos!L355-Cálculos!L354)</f>
        <v>1.2848755506424128E-2</v>
      </c>
      <c r="BD354" s="156">
        <f>ABS(Cálculos!Z355-Cálculos!Z354)</f>
        <v>1.0508941906803751E-2</v>
      </c>
      <c r="BE354" s="156">
        <f>ABS(Cálculos!AN355-Cálculos!AN354)</f>
        <v>1.1461811001650793E-2</v>
      </c>
      <c r="BF354" s="127"/>
    </row>
    <row r="355" spans="25:58" x14ac:dyDescent="0.35">
      <c r="Y355" s="139"/>
      <c r="Z355" s="78">
        <f>(Cálculos!C356-0.44)/(MAX(Cálculos!C:C)+0.12)*100</f>
        <v>47.87706130499096</v>
      </c>
      <c r="AA355" s="144"/>
      <c r="AB355" s="148">
        <f>Cálculos!L334</f>
        <v>0.71367114155480416</v>
      </c>
      <c r="AC355" s="144"/>
      <c r="AD355" s="148">
        <f>Cálculos!Z142</f>
        <v>0.72015667766876956</v>
      </c>
      <c r="AE355" s="144"/>
      <c r="AF355" s="148">
        <f>Cálculos!AN673</f>
        <v>0.74919428627923135</v>
      </c>
      <c r="AG355" s="144"/>
      <c r="AH355" s="148">
        <f>Cálculos!N260</f>
        <v>0</v>
      </c>
      <c r="AI355" s="144"/>
      <c r="AJ355" s="148">
        <f>Cálculos!AB324</f>
        <v>0</v>
      </c>
      <c r="AK355" s="144"/>
      <c r="AL355" s="148">
        <f>Cálculos!AP311</f>
        <v>0</v>
      </c>
      <c r="AM355" s="127"/>
      <c r="BA355" s="139"/>
      <c r="BB355" s="78">
        <v>350</v>
      </c>
      <c r="BC355" s="156">
        <f>ABS(Cálculos!L356-Cálculos!L355)</f>
        <v>0.48894401643791097</v>
      </c>
      <c r="BD355" s="156">
        <f>ABS(Cálculos!Z356-Cálculos!Z355)</f>
        <v>0.17977645398009656</v>
      </c>
      <c r="BE355" s="156">
        <f>ABS(Cálculos!AN356-Cálculos!AN355)</f>
        <v>0.19156147634946696</v>
      </c>
      <c r="BF355" s="127"/>
    </row>
    <row r="356" spans="25:58" x14ac:dyDescent="0.35">
      <c r="Y356" s="139"/>
      <c r="Z356" s="78">
        <f>(Cálculos!C357-0.44)/(MAX(Cálculos!C:C)+0.12)*100</f>
        <v>48.014025091765738</v>
      </c>
      <c r="AA356" s="144"/>
      <c r="AB356" s="148">
        <f>Cálculos!L503</f>
        <v>0.70968770337019915</v>
      </c>
      <c r="AC356" s="144"/>
      <c r="AD356" s="148">
        <f>Cálculos!Z510</f>
        <v>0.72062838558573561</v>
      </c>
      <c r="AE356" s="144"/>
      <c r="AF356" s="148">
        <f>Cálculos!AN139</f>
        <v>0.74882737201853766</v>
      </c>
      <c r="AG356" s="144"/>
      <c r="AH356" s="148">
        <f>Cálculos!N261</f>
        <v>0</v>
      </c>
      <c r="AI356" s="144"/>
      <c r="AJ356" s="148">
        <f>Cálculos!AB326</f>
        <v>0</v>
      </c>
      <c r="AK356" s="144"/>
      <c r="AL356" s="148">
        <f>Cálculos!AP312</f>
        <v>0</v>
      </c>
      <c r="AM356" s="127"/>
      <c r="BA356" s="139"/>
      <c r="BB356" s="78">
        <v>351</v>
      </c>
      <c r="BC356" s="156">
        <f>ABS(Cálculos!L357-Cálculos!L356)</f>
        <v>0.31718994602038703</v>
      </c>
      <c r="BD356" s="156">
        <f>ABS(Cálculos!Z357-Cálculos!Z356)</f>
        <v>3.4509156047472456E-2</v>
      </c>
      <c r="BE356" s="156">
        <f>ABS(Cálculos!AN357-Cálculos!AN356)</f>
        <v>3.2477428358802463E-2</v>
      </c>
      <c r="BF356" s="127"/>
    </row>
    <row r="357" spans="25:58" x14ac:dyDescent="0.35">
      <c r="Y357" s="139"/>
      <c r="Z357" s="78">
        <f>(Cálculos!C358-0.44)/(MAX(Cálculos!C:C)+0.12)*100</f>
        <v>48.15098887854051</v>
      </c>
      <c r="AA357" s="144"/>
      <c r="AB357" s="148">
        <f>Cálculos!L135</f>
        <v>0.70899926489658427</v>
      </c>
      <c r="AC357" s="144"/>
      <c r="AD357" s="148">
        <f>Cálculos!Z163</f>
        <v>0.72102610634684239</v>
      </c>
      <c r="AE357" s="144"/>
      <c r="AF357" s="148">
        <f>Cálculos!AN508</f>
        <v>0.74529916823851006</v>
      </c>
      <c r="AG357" s="144"/>
      <c r="AH357" s="148">
        <f>Cálculos!N262</f>
        <v>0</v>
      </c>
      <c r="AI357" s="144"/>
      <c r="AJ357" s="148">
        <f>Cálculos!AB327</f>
        <v>0</v>
      </c>
      <c r="AK357" s="144"/>
      <c r="AL357" s="148">
        <f>Cálculos!AP313</f>
        <v>0</v>
      </c>
      <c r="AM357" s="127"/>
      <c r="BA357" s="139"/>
      <c r="BB357" s="78">
        <v>352</v>
      </c>
      <c r="BC357" s="156">
        <f>ABS(Cálculos!L358-Cálculos!L357)</f>
        <v>5.6397368561235339E-2</v>
      </c>
      <c r="BD357" s="156">
        <f>ABS(Cálculos!Z358-Cálculos!Z357)</f>
        <v>7.3581504027271316E-2</v>
      </c>
      <c r="BE357" s="156">
        <f>ABS(Cálculos!AN358-Cálculos!AN357)</f>
        <v>6.7112070532770102E-2</v>
      </c>
      <c r="BF357" s="127"/>
    </row>
    <row r="358" spans="25:58" x14ac:dyDescent="0.35">
      <c r="Y358" s="139"/>
      <c r="Z358" s="78">
        <f>(Cálculos!C359-0.44)/(MAX(Cálculos!C:C)+0.12)*100</f>
        <v>48.287952665315295</v>
      </c>
      <c r="AA358" s="144"/>
      <c r="AB358" s="148">
        <f>Cálculos!L504</f>
        <v>0.7026898501790253</v>
      </c>
      <c r="AC358" s="144"/>
      <c r="AD358" s="148">
        <f>Cálculos!Z691</f>
        <v>0.71236936018210228</v>
      </c>
      <c r="AE358" s="144"/>
      <c r="AF358" s="148">
        <f>Cálculos!AN308</f>
        <v>0.74420693271484495</v>
      </c>
      <c r="AG358" s="144"/>
      <c r="AH358" s="148">
        <f>Cálculos!N263</f>
        <v>0</v>
      </c>
      <c r="AI358" s="144"/>
      <c r="AJ358" s="148">
        <f>Cálculos!AB328</f>
        <v>0</v>
      </c>
      <c r="AK358" s="144"/>
      <c r="AL358" s="148">
        <f>Cálculos!AP314</f>
        <v>0</v>
      </c>
      <c r="AM358" s="127"/>
      <c r="BA358" s="139"/>
      <c r="BB358" s="78">
        <v>353</v>
      </c>
      <c r="BC358" s="156">
        <f>ABS(Cálculos!L359-Cálculos!L358)</f>
        <v>2.7978315423568136</v>
      </c>
      <c r="BD358" s="156">
        <f>ABS(Cálculos!Z359-Cálculos!Z358)</f>
        <v>0.65596838115403833</v>
      </c>
      <c r="BE358" s="156">
        <f>ABS(Cálculos!AN359-Cálculos!AN358)</f>
        <v>1.1329724676695292</v>
      </c>
      <c r="BF358" s="127"/>
    </row>
    <row r="359" spans="25:58" x14ac:dyDescent="0.35">
      <c r="Y359" s="139"/>
      <c r="Z359" s="78">
        <f>(Cálculos!C360-0.44)/(MAX(Cálculos!C:C)+0.12)*100</f>
        <v>48.424916452090066</v>
      </c>
      <c r="AA359" s="144"/>
      <c r="AB359" s="148">
        <f>Cálculos!L675</f>
        <v>0.70116427381857482</v>
      </c>
      <c r="AC359" s="144"/>
      <c r="AD359" s="148">
        <f>Cálculos!Z143</f>
        <v>0.71306079850545601</v>
      </c>
      <c r="AE359" s="144"/>
      <c r="AF359" s="148">
        <f>Cálculos!AN163</f>
        <v>0.74260677155882771</v>
      </c>
      <c r="AG359" s="144"/>
      <c r="AH359" s="148">
        <f>Cálculos!N264</f>
        <v>0</v>
      </c>
      <c r="AI359" s="144"/>
      <c r="AJ359" s="148">
        <f>Cálculos!AB329</f>
        <v>0</v>
      </c>
      <c r="AK359" s="144"/>
      <c r="AL359" s="148">
        <f>Cálculos!AP315</f>
        <v>0</v>
      </c>
      <c r="AM359" s="127"/>
      <c r="BA359" s="139"/>
      <c r="BB359" s="78">
        <v>354</v>
      </c>
      <c r="BC359" s="156">
        <f>ABS(Cálculos!L360-Cálculos!L359)</f>
        <v>2.4584651694925657</v>
      </c>
      <c r="BD359" s="156">
        <f>ABS(Cálculos!Z360-Cálculos!Z359)</f>
        <v>0.27717176102679519</v>
      </c>
      <c r="BE359" s="156">
        <f>ABS(Cálculos!AN360-Cálculos!AN359)</f>
        <v>0.7577974385377384</v>
      </c>
      <c r="BF359" s="127"/>
    </row>
    <row r="360" spans="25:58" x14ac:dyDescent="0.35">
      <c r="Y360" s="139"/>
      <c r="Z360" s="78">
        <f>(Cálculos!C361-0.44)/(MAX(Cálculos!C:C)+0.12)*100</f>
        <v>48.561880238864845</v>
      </c>
      <c r="AA360" s="144"/>
      <c r="AB360" s="148">
        <f>Cálculos!L136</f>
        <v>0.70089028474405868</v>
      </c>
      <c r="AC360" s="144"/>
      <c r="AD360" s="148">
        <f>Cálculos!Z511</f>
        <v>0.71352786244447552</v>
      </c>
      <c r="AE360" s="144"/>
      <c r="AF360" s="148">
        <f>Cálculos!AN140</f>
        <v>0.74144814611802212</v>
      </c>
      <c r="AG360" s="144"/>
      <c r="AH360" s="148">
        <f>Cálculos!N265</f>
        <v>0</v>
      </c>
      <c r="AI360" s="144"/>
      <c r="AJ360" s="148">
        <f>Cálculos!AB331</f>
        <v>0</v>
      </c>
      <c r="AK360" s="144"/>
      <c r="AL360" s="148">
        <f>Cálculos!AP316</f>
        <v>0</v>
      </c>
      <c r="AM360" s="127"/>
      <c r="BA360" s="139"/>
      <c r="BB360" s="78">
        <v>355</v>
      </c>
      <c r="BC360" s="156">
        <f>ABS(Cálculos!L361-Cálculos!L360)</f>
        <v>8.7869766636712754E-2</v>
      </c>
      <c r="BD360" s="156">
        <f>ABS(Cálculos!Z361-Cálculos!Z360)</f>
        <v>0.10614360828728842</v>
      </c>
      <c r="BE360" s="156">
        <f>ABS(Cálculos!AN361-Cálculos!AN360)</f>
        <v>9.9642364269705408E-2</v>
      </c>
      <c r="BF360" s="127"/>
    </row>
    <row r="361" spans="25:58" x14ac:dyDescent="0.35">
      <c r="Y361" s="139"/>
      <c r="Z361" s="78">
        <f>(Cálculos!C362-0.44)/(MAX(Cálculos!C:C)+0.12)*100</f>
        <v>48.698844025639623</v>
      </c>
      <c r="AA361" s="144"/>
      <c r="AB361" s="148">
        <f>Cálculos!L163</f>
        <v>0.69910215864911118</v>
      </c>
      <c r="AC361" s="144"/>
      <c r="AD361" s="148">
        <f>Cálculos!Z326</f>
        <v>0.70877951880063161</v>
      </c>
      <c r="AE361" s="144"/>
      <c r="AF361" s="148">
        <f>Cálculos!AN509</f>
        <v>0.73795555737188367</v>
      </c>
      <c r="AG361" s="144"/>
      <c r="AH361" s="148">
        <f>Cálculos!N266</f>
        <v>0</v>
      </c>
      <c r="AI361" s="144"/>
      <c r="AJ361" s="148">
        <f>Cálculos!AB332</f>
        <v>0</v>
      </c>
      <c r="AK361" s="144"/>
      <c r="AL361" s="148">
        <f>Cálculos!AP317</f>
        <v>0</v>
      </c>
      <c r="AM361" s="127"/>
      <c r="BA361" s="139"/>
      <c r="BB361" s="78">
        <v>356</v>
      </c>
      <c r="BC361" s="156">
        <f>ABS(Cálculos!L362-Cálculos!L361)</f>
        <v>1.9128455133646907</v>
      </c>
      <c r="BD361" s="156">
        <f>ABS(Cálculos!Z362-Cálculos!Z361)</f>
        <v>0.4363030428158724</v>
      </c>
      <c r="BE361" s="156">
        <f>ABS(Cálculos!AN362-Cálculos!AN361)</f>
        <v>0.72846654200650474</v>
      </c>
      <c r="BF361" s="127"/>
    </row>
    <row r="362" spans="25:58" x14ac:dyDescent="0.35">
      <c r="Y362" s="139"/>
      <c r="Z362" s="78">
        <f>(Cálculos!C363-0.44)/(MAX(Cálculos!C:C)+0.12)*100</f>
        <v>48.835807812414401</v>
      </c>
      <c r="AA362" s="144"/>
      <c r="AB362" s="148">
        <f>Cálculos!L310</f>
        <v>0.69702008820084205</v>
      </c>
      <c r="AC362" s="144"/>
      <c r="AD362" s="148">
        <f>Cálculos!Z43</f>
        <v>0.72164114191821249</v>
      </c>
      <c r="AE362" s="144"/>
      <c r="AF362" s="148">
        <f>Cálculos!AN141</f>
        <v>0.73414233964910358</v>
      </c>
      <c r="AG362" s="144"/>
      <c r="AH362" s="148">
        <f>Cálculos!N267</f>
        <v>0</v>
      </c>
      <c r="AI362" s="144"/>
      <c r="AJ362" s="148">
        <f>Cálculos!AB333</f>
        <v>0</v>
      </c>
      <c r="AK362" s="144"/>
      <c r="AL362" s="148">
        <f>Cálculos!AP318</f>
        <v>0</v>
      </c>
      <c r="AM362" s="127"/>
      <c r="BA362" s="139"/>
      <c r="BB362" s="78">
        <v>357</v>
      </c>
      <c r="BC362" s="156">
        <f>ABS(Cálculos!L363-Cálculos!L362)</f>
        <v>1.5851863525325434</v>
      </c>
      <c r="BD362" s="156">
        <f>ABS(Cálculos!Z363-Cálculos!Z362)</f>
        <v>9.4337176715197146E-2</v>
      </c>
      <c r="BE362" s="156">
        <f>ABS(Cálculos!AN363-Cálculos!AN362)</f>
        <v>0.38362209426903193</v>
      </c>
      <c r="BF362" s="127"/>
    </row>
    <row r="363" spans="25:58" x14ac:dyDescent="0.35">
      <c r="Y363" s="139"/>
      <c r="Z363" s="78">
        <f>(Cálculos!C364-0.44)/(MAX(Cálculos!C:C)+0.12)*100</f>
        <v>48.972771599189173</v>
      </c>
      <c r="AA363" s="144"/>
      <c r="AB363" s="148">
        <f>Cálculos!L505</f>
        <v>0.69576522826247789</v>
      </c>
      <c r="AC363" s="144"/>
      <c r="AD363" s="148">
        <f>Cálculos!Z144</f>
        <v>0.70603483997439165</v>
      </c>
      <c r="AE363" s="144"/>
      <c r="AF363" s="148">
        <f>Cálculos!AN510</f>
        <v>0.73068430539066009</v>
      </c>
      <c r="AG363" s="144"/>
      <c r="AH363" s="148">
        <f>Cálculos!N268</f>
        <v>0</v>
      </c>
      <c r="AI363" s="144"/>
      <c r="AJ363" s="148">
        <f>Cálculos!AB334</f>
        <v>0</v>
      </c>
      <c r="AK363" s="144"/>
      <c r="AL363" s="148">
        <f>Cálculos!AP319</f>
        <v>0</v>
      </c>
      <c r="AM363" s="127"/>
      <c r="BA363" s="139"/>
      <c r="BB363" s="78">
        <v>358</v>
      </c>
      <c r="BC363" s="156">
        <f>ABS(Cálculos!L364-Cálculos!L363)</f>
        <v>9.6166603063081002E-2</v>
      </c>
      <c r="BD363" s="156">
        <f>ABS(Cálculos!Z364-Cálculos!Z363)</f>
        <v>0.11432834621318133</v>
      </c>
      <c r="BE363" s="156">
        <f>ABS(Cálculos!AN364-Cálculos!AN363)</f>
        <v>0.10813996959344996</v>
      </c>
      <c r="BF363" s="127"/>
    </row>
    <row r="364" spans="25:58" x14ac:dyDescent="0.35">
      <c r="Y364" s="139"/>
      <c r="Z364" s="78">
        <f>(Cálculos!C365-0.44)/(MAX(Cálculos!C:C)+0.12)*100</f>
        <v>49.109735385963951</v>
      </c>
      <c r="AA364" s="144"/>
      <c r="AB364" s="148">
        <f>Cálculos!L137</f>
        <v>0.6937978924415219</v>
      </c>
      <c r="AC364" s="144"/>
      <c r="AD364" s="148">
        <f>Cálculos!Z512</f>
        <v>0.70649730246376452</v>
      </c>
      <c r="AE364" s="144"/>
      <c r="AF364" s="148">
        <f>Cálculos!AN674</f>
        <v>0.73010984474543927</v>
      </c>
      <c r="AG364" s="144"/>
      <c r="AH364" s="148">
        <f>Cálculos!N269</f>
        <v>0</v>
      </c>
      <c r="AI364" s="144"/>
      <c r="AJ364" s="148">
        <f>Cálculos!AB335</f>
        <v>0</v>
      </c>
      <c r="AK364" s="144"/>
      <c r="AL364" s="148">
        <f>Cálculos!AP320</f>
        <v>0</v>
      </c>
      <c r="AM364" s="127"/>
      <c r="BA364" s="139"/>
      <c r="BB364" s="78">
        <v>359</v>
      </c>
      <c r="BC364" s="156">
        <f>ABS(Cálculos!L365-Cálculos!L364)</f>
        <v>4.9776393764802034</v>
      </c>
      <c r="BD364" s="156">
        <f>ABS(Cálculos!Z365-Cálculos!Z364)</f>
        <v>1.1832136793188051</v>
      </c>
      <c r="BE364" s="156">
        <f>ABS(Cálculos!AN365-Cálculos!AN364)</f>
        <v>2.113770691006819</v>
      </c>
      <c r="BF364" s="127"/>
    </row>
    <row r="365" spans="25:58" x14ac:dyDescent="0.35">
      <c r="Y365" s="139"/>
      <c r="Z365" s="78">
        <f>(Cálculos!C366-0.44)/(MAX(Cálculos!C:C)+0.12)*100</f>
        <v>49.24669917273873</v>
      </c>
      <c r="AA365" s="144"/>
      <c r="AB365" s="148">
        <f>Cálculos!L506</f>
        <v>0.68890954646271596</v>
      </c>
      <c r="AC365" s="144"/>
      <c r="AD365" s="148">
        <f>Cálculos!Z145</f>
        <v>0.69907811042460821</v>
      </c>
      <c r="AE365" s="144"/>
      <c r="AF365" s="148">
        <f>Cálculos!AN142</f>
        <v>0.72690863687297402</v>
      </c>
      <c r="AG365" s="144"/>
      <c r="AH365" s="148">
        <f>Cálculos!N270</f>
        <v>0</v>
      </c>
      <c r="AI365" s="144"/>
      <c r="AJ365" s="148">
        <f>Cálculos!AB337</f>
        <v>0</v>
      </c>
      <c r="AK365" s="144"/>
      <c r="AL365" s="148">
        <f>Cálculos!AP321</f>
        <v>0</v>
      </c>
      <c r="AM365" s="127"/>
      <c r="BA365" s="139"/>
      <c r="BB365" s="78">
        <v>360</v>
      </c>
      <c r="BC365" s="156">
        <f>ABS(Cálculos!L366-Cálculos!L365)</f>
        <v>4.452370624124832</v>
      </c>
      <c r="BD365" s="156">
        <f>ABS(Cálculos!Z366-Cálculos!Z365)</f>
        <v>0.62752924586169523</v>
      </c>
      <c r="BE365" s="156">
        <f>ABS(Cálculos!AN366-Cálculos!AN365)</f>
        <v>1.5820674304883553</v>
      </c>
      <c r="BF365" s="127"/>
    </row>
    <row r="366" spans="25:58" x14ac:dyDescent="0.35">
      <c r="Y366" s="139"/>
      <c r="Z366" s="78">
        <f>(Cálculos!C367-0.44)/(MAX(Cálculos!C:C)+0.12)*100</f>
        <v>49.383662959513501</v>
      </c>
      <c r="AA366" s="144"/>
      <c r="AB366" s="148">
        <f>Cálculos!L138</f>
        <v>0.6869308137604424</v>
      </c>
      <c r="AC366" s="144"/>
      <c r="AD366" s="148">
        <f>Cálculos!Z513</f>
        <v>0.69953601626755224</v>
      </c>
      <c r="AE366" s="144"/>
      <c r="AF366" s="148">
        <f>Cálculos!AN309</f>
        <v>0.72517163276361796</v>
      </c>
      <c r="AG366" s="144"/>
      <c r="AH366" s="148">
        <f>Cálculos!N271</f>
        <v>0</v>
      </c>
      <c r="AI366" s="144"/>
      <c r="AJ366" s="148">
        <f>Cálculos!AB338</f>
        <v>0</v>
      </c>
      <c r="AK366" s="144"/>
      <c r="AL366" s="148">
        <f>Cálculos!AP322</f>
        <v>0</v>
      </c>
      <c r="AM366" s="127"/>
      <c r="BA366" s="139"/>
      <c r="BB366" s="78">
        <v>361</v>
      </c>
      <c r="BC366" s="156">
        <f>ABS(Cálculos!L367-Cálculos!L366)</f>
        <v>1.964422207391836E-2</v>
      </c>
      <c r="BD366" s="156">
        <f>ABS(Cálculos!Z367-Cálculos!Z366)</f>
        <v>3.5216670645671355E-2</v>
      </c>
      <c r="BE366" s="156">
        <f>ABS(Cálculos!AN367-Cálculos!AN366)</f>
        <v>2.8216888082416069E-2</v>
      </c>
      <c r="BF366" s="127"/>
    </row>
    <row r="367" spans="25:58" x14ac:dyDescent="0.35">
      <c r="Y367" s="139"/>
      <c r="Z367" s="78">
        <f>(Cálculos!C368-0.44)/(MAX(Cálculos!C:C)+0.12)*100</f>
        <v>49.520626746288279</v>
      </c>
      <c r="AA367" s="144"/>
      <c r="AB367" s="148">
        <f>Cálculos!L729</f>
        <v>0.68328673385259719</v>
      </c>
      <c r="AC367" s="144"/>
      <c r="AD367" s="148">
        <f>Cálculos!Z146</f>
        <v>0.69218992727738649</v>
      </c>
      <c r="AE367" s="144"/>
      <c r="AF367" s="148">
        <f>Cálculos!AN511</f>
        <v>0.72348469887642863</v>
      </c>
      <c r="AG367" s="144"/>
      <c r="AH367" s="148">
        <f>Cálculos!N272</f>
        <v>0</v>
      </c>
      <c r="AI367" s="144"/>
      <c r="AJ367" s="148">
        <f>Cálculos!AB339</f>
        <v>0</v>
      </c>
      <c r="AK367" s="144"/>
      <c r="AL367" s="148">
        <f>Cálculos!AP323</f>
        <v>0</v>
      </c>
      <c r="AM367" s="127"/>
      <c r="BA367" s="139"/>
      <c r="BB367" s="78">
        <v>362</v>
      </c>
      <c r="BC367" s="156">
        <f>ABS(Cálculos!L368-Cálculos!L367)</f>
        <v>0.16137660937171616</v>
      </c>
      <c r="BD367" s="156">
        <f>ABS(Cálculos!Z368-Cálculos!Z367)</f>
        <v>4.6241993079536137E-2</v>
      </c>
      <c r="BE367" s="156">
        <f>ABS(Cálculos!AN368-Cálculos!AN367)</f>
        <v>4.32327355837272E-2</v>
      </c>
      <c r="BF367" s="127"/>
    </row>
    <row r="368" spans="25:58" x14ac:dyDescent="0.35">
      <c r="Y368" s="139"/>
      <c r="Z368" s="78">
        <f>(Cálculos!C369-0.44)/(MAX(Cálculos!C:C)+0.12)*100</f>
        <v>49.657590533063058</v>
      </c>
      <c r="AA368" s="144"/>
      <c r="AB368" s="148">
        <f>Cálculos!L507</f>
        <v>0.68212153317124857</v>
      </c>
      <c r="AC368" s="144"/>
      <c r="AD368" s="148">
        <f>Cálculos!Z514</f>
        <v>0.6926433212826888</v>
      </c>
      <c r="AE368" s="144"/>
      <c r="AF368" s="148">
        <f>Cálculos!AN705</f>
        <v>0.71986565333340347</v>
      </c>
      <c r="AG368" s="144"/>
      <c r="AH368" s="148">
        <f>Cálculos!N273</f>
        <v>0</v>
      </c>
      <c r="AI368" s="144"/>
      <c r="AJ368" s="148">
        <f>Cálculos!AB340</f>
        <v>0</v>
      </c>
      <c r="AK368" s="144"/>
      <c r="AL368" s="148">
        <f>Cálculos!AP324</f>
        <v>0</v>
      </c>
      <c r="AM368" s="127"/>
      <c r="BA368" s="139"/>
      <c r="BB368" s="78">
        <v>363</v>
      </c>
      <c r="BC368" s="156">
        <f>ABS(Cálculos!L369-Cálculos!L368)</f>
        <v>0.11171625529928253</v>
      </c>
      <c r="BD368" s="156">
        <f>ABS(Cálculos!Z369-Cálculos!Z368)</f>
        <v>2.4694448666138236E-3</v>
      </c>
      <c r="BE368" s="156">
        <f>ABS(Cálculos!AN369-Cálculos!AN368)</f>
        <v>4.3344409309580278E-3</v>
      </c>
      <c r="BF368" s="127"/>
    </row>
    <row r="369" spans="25:58" x14ac:dyDescent="0.35">
      <c r="Y369" s="139"/>
      <c r="Z369" s="78">
        <f>(Cálculos!C370-0.44)/(MAX(Cálculos!C:C)+0.12)*100</f>
        <v>49.794554319837836</v>
      </c>
      <c r="AA369" s="144"/>
      <c r="AB369" s="148">
        <f>Cálculos!L364</f>
        <v>0.6808589162288724</v>
      </c>
      <c r="AC369" s="144"/>
      <c r="AD369" s="148">
        <f>Cálculos!Z573</f>
        <v>0.69080238224482748</v>
      </c>
      <c r="AE369" s="144"/>
      <c r="AF369" s="148">
        <f>Cálculos!AN143</f>
        <v>0.71974622904742447</v>
      </c>
      <c r="AG369" s="144"/>
      <c r="AH369" s="148">
        <f>Cálculos!N275</f>
        <v>0</v>
      </c>
      <c r="AI369" s="144"/>
      <c r="AJ369" s="148">
        <f>Cálculos!AB341</f>
        <v>0</v>
      </c>
      <c r="AK369" s="144"/>
      <c r="AL369" s="148">
        <f>Cálculos!AP327</f>
        <v>0</v>
      </c>
      <c r="AM369" s="127"/>
      <c r="BA369" s="139"/>
      <c r="BB369" s="78">
        <v>364</v>
      </c>
      <c r="BC369" s="156">
        <f>ABS(Cálculos!L370-Cálculos!L369)</f>
        <v>1.1321504189661047E-2</v>
      </c>
      <c r="BD369" s="156">
        <f>ABS(Cálculos!Z370-Cálculos!Z369)</f>
        <v>2.3354203509589055E-3</v>
      </c>
      <c r="BE369" s="156">
        <f>ABS(Cálculos!AN370-Cálculos!AN369)</f>
        <v>4.2297950104985826E-3</v>
      </c>
      <c r="BF369" s="127"/>
    </row>
    <row r="370" spans="25:58" x14ac:dyDescent="0.35">
      <c r="Y370" s="139"/>
      <c r="Z370" s="78">
        <f>(Cálculos!C371-0.44)/(MAX(Cálculos!C:C)+0.12)*100</f>
        <v>49.931518106612607</v>
      </c>
      <c r="AA370" s="144"/>
      <c r="AB370" s="148">
        <f>Cálculos!L139</f>
        <v>0.6801571896228622</v>
      </c>
      <c r="AC370" s="144"/>
      <c r="AD370" s="148">
        <f>Cálculos!Z147</f>
        <v>0.68536961505417704</v>
      </c>
      <c r="AE370" s="144"/>
      <c r="AF370" s="148">
        <f>Cálculos!AN512</f>
        <v>0.71635603181481977</v>
      </c>
      <c r="AG370" s="144"/>
      <c r="AH370" s="148">
        <f>Cálculos!N276</f>
        <v>0</v>
      </c>
      <c r="AI370" s="144"/>
      <c r="AJ370" s="148">
        <f>Cálculos!AB342</f>
        <v>0</v>
      </c>
      <c r="AK370" s="144"/>
      <c r="AL370" s="148">
        <f>Cálculos!AP328</f>
        <v>0</v>
      </c>
      <c r="AM370" s="127"/>
      <c r="BA370" s="139"/>
      <c r="BB370" s="78">
        <v>365</v>
      </c>
      <c r="BC370" s="156">
        <f>ABS(Cálculos!L371-Cálculos!L370)</f>
        <v>3.033457057420752E-2</v>
      </c>
      <c r="BD370" s="156">
        <f>ABS(Cálculos!Z371-Cálculos!Z370)</f>
        <v>3.9209688274220333E-2</v>
      </c>
      <c r="BE370" s="156">
        <f>ABS(Cálculos!AN371-Cálculos!AN370)</f>
        <v>3.2782286109660941E-2</v>
      </c>
      <c r="BF370" s="127"/>
    </row>
    <row r="371" spans="25:58" x14ac:dyDescent="0.35">
      <c r="Y371" s="139"/>
      <c r="Z371" s="78">
        <f>(Cálculos!C372-0.44)/(MAX(Cálculos!C:C)+0.12)*100</f>
        <v>50.068481893387386</v>
      </c>
      <c r="AA371" s="144"/>
      <c r="AB371" s="148">
        <f>Cálculos!L508</f>
        <v>0.67540042334589356</v>
      </c>
      <c r="AC371" s="144"/>
      <c r="AD371" s="148">
        <f>Cálculos!Z515</f>
        <v>0.68581854166329104</v>
      </c>
      <c r="AE371" s="144"/>
      <c r="AF371" s="148">
        <f>Cálculos!AN340</f>
        <v>0.71623272822518236</v>
      </c>
      <c r="AG371" s="144"/>
      <c r="AH371" s="148">
        <f>Cálculos!N277</f>
        <v>0</v>
      </c>
      <c r="AI371" s="144"/>
      <c r="AJ371" s="148">
        <f>Cálculos!AB343</f>
        <v>0</v>
      </c>
      <c r="AK371" s="144"/>
      <c r="AL371" s="148">
        <f>Cálculos!AP329</f>
        <v>0</v>
      </c>
      <c r="AM371" s="127"/>
      <c r="BA371" s="139"/>
      <c r="BB371" s="78">
        <v>366</v>
      </c>
      <c r="BC371" s="156">
        <f>ABS(Cálculos!L372-Cálculos!L371)</f>
        <v>3.4908834644076023</v>
      </c>
      <c r="BD371" s="156">
        <f>ABS(Cálculos!Z372-Cálculos!Z371)</f>
        <v>0.54136226390274933</v>
      </c>
      <c r="BE371" s="156">
        <f>ABS(Cálculos!AN372-Cálculos!AN371)</f>
        <v>1.2421574647698985</v>
      </c>
      <c r="BF371" s="127"/>
    </row>
    <row r="372" spans="25:58" x14ac:dyDescent="0.35">
      <c r="Y372" s="139"/>
      <c r="Z372" s="78">
        <f>(Cálculos!C373-0.44)/(MAX(Cálculos!C:C)+0.12)*100</f>
        <v>50.205445680162164</v>
      </c>
      <c r="AA372" s="144"/>
      <c r="AB372" s="148">
        <f>Cálculos!L140</f>
        <v>0.6734545873776363</v>
      </c>
      <c r="AC372" s="144"/>
      <c r="AD372" s="148">
        <f>Cálculos!Z208</f>
        <v>0.67925387573080132</v>
      </c>
      <c r="AE372" s="144"/>
      <c r="AF372" s="148">
        <f>Cálculos!AN144</f>
        <v>0.71265439737688385</v>
      </c>
      <c r="AG372" s="144"/>
      <c r="AH372" s="148">
        <f>Cálculos!N278</f>
        <v>0</v>
      </c>
      <c r="AI372" s="144"/>
      <c r="AJ372" s="148">
        <f>Cálculos!AB344</f>
        <v>0</v>
      </c>
      <c r="AK372" s="144"/>
      <c r="AL372" s="148">
        <f>Cálculos!AP331</f>
        <v>0</v>
      </c>
      <c r="AM372" s="127"/>
      <c r="BA372" s="139"/>
      <c r="BB372" s="78">
        <v>367</v>
      </c>
      <c r="BC372" s="156">
        <f>ABS(Cálculos!L373-Cálculos!L372)</f>
        <v>3.42807424566168</v>
      </c>
      <c r="BD372" s="156">
        <f>ABS(Cálculos!Z373-Cálculos!Z372)</f>
        <v>0.45992633142137929</v>
      </c>
      <c r="BE372" s="156">
        <f>ABS(Cálculos!AN373-Cálculos!AN372)</f>
        <v>1.1638753669285191</v>
      </c>
      <c r="BF372" s="127"/>
    </row>
    <row r="373" spans="25:58" x14ac:dyDescent="0.35">
      <c r="Y373" s="139"/>
      <c r="Z373" s="78">
        <f>(Cálculos!C374-0.44)/(MAX(Cálculos!C:C)+0.12)*100</f>
        <v>50.342409466936942</v>
      </c>
      <c r="AA373" s="144"/>
      <c r="AB373" s="148">
        <f>Cálculos!L509</f>
        <v>0.66874554146127219</v>
      </c>
      <c r="AC373" s="144"/>
      <c r="AD373" s="148">
        <f>Cálculos!Z148</f>
        <v>0.67861650499423454</v>
      </c>
      <c r="AE373" s="144"/>
      <c r="AF373" s="148">
        <f>Cálculos!AN513</f>
        <v>0.70929760521014529</v>
      </c>
      <c r="AG373" s="144"/>
      <c r="AH373" s="148">
        <f>Cálculos!N279</f>
        <v>0</v>
      </c>
      <c r="AI373" s="144"/>
      <c r="AJ373" s="148">
        <f>Cálculos!AB345</f>
        <v>0</v>
      </c>
      <c r="AK373" s="144"/>
      <c r="AL373" s="148">
        <f>Cálculos!AP332</f>
        <v>0</v>
      </c>
      <c r="AM373" s="127"/>
      <c r="BA373" s="139"/>
      <c r="BB373" s="78">
        <v>368</v>
      </c>
      <c r="BC373" s="156">
        <f>ABS(Cálculos!L374-Cálculos!L373)</f>
        <v>2.0208357300090833</v>
      </c>
      <c r="BD373" s="156">
        <f>ABS(Cálculos!Z374-Cálculos!Z373)</f>
        <v>0.27294650808656473</v>
      </c>
      <c r="BE373" s="156">
        <f>ABS(Cálculos!AN374-Cálculos!AN373)</f>
        <v>0.63452474161013894</v>
      </c>
      <c r="BF373" s="127"/>
    </row>
    <row r="374" spans="25:58" x14ac:dyDescent="0.35">
      <c r="Y374" s="139"/>
      <c r="Z374" s="78">
        <f>(Cálculos!C375-0.44)/(MAX(Cálculos!C:C)+0.12)*100</f>
        <v>50.479373253711721</v>
      </c>
      <c r="AA374" s="144"/>
      <c r="AB374" s="148">
        <f>Cálculos!L141</f>
        <v>0.66681873763649346</v>
      </c>
      <c r="AC374" s="144"/>
      <c r="AD374" s="148">
        <f>Cálculos!Z516</f>
        <v>0.67906100822303017</v>
      </c>
      <c r="AE374" s="144"/>
      <c r="AF374" s="148">
        <f>Cálculos!AN145</f>
        <v>0.70563244375135781</v>
      </c>
      <c r="AG374" s="144"/>
      <c r="AH374" s="148">
        <f>Cálculos!N280</f>
        <v>0</v>
      </c>
      <c r="AI374" s="144"/>
      <c r="AJ374" s="148">
        <f>Cálculos!AB346</f>
        <v>0</v>
      </c>
      <c r="AK374" s="144"/>
      <c r="AL374" s="148">
        <f>Cálculos!AP333</f>
        <v>0</v>
      </c>
      <c r="AM374" s="127"/>
      <c r="BA374" s="139"/>
      <c r="BB374" s="78">
        <v>369</v>
      </c>
      <c r="BC374" s="156">
        <f>ABS(Cálculos!L375-Cálculos!L374)</f>
        <v>1.8957943336722549</v>
      </c>
      <c r="BD374" s="156">
        <f>ABS(Cálculos!Z375-Cálculos!Z374)</f>
        <v>0.14159205334563518</v>
      </c>
      <c r="BE374" s="156">
        <f>ABS(Cálculos!AN375-Cálculos!AN374)</f>
        <v>0.50288023083705857</v>
      </c>
      <c r="BF374" s="127"/>
    </row>
    <row r="375" spans="25:58" x14ac:dyDescent="0.35">
      <c r="Y375" s="139"/>
      <c r="Z375" s="78">
        <f>(Cálculos!C376-0.44)/(MAX(Cálculos!C:C)+0.12)*100</f>
        <v>50.616337040486492</v>
      </c>
      <c r="AA375" s="144"/>
      <c r="AB375" s="148">
        <f>Cálculos!L529</f>
        <v>0.66476925951689037</v>
      </c>
      <c r="AC375" s="144"/>
      <c r="AD375" s="148">
        <f>Cálculos!Z149</f>
        <v>0.67192993493658648</v>
      </c>
      <c r="AE375" s="144"/>
      <c r="AF375" s="148">
        <f>Cálculos!AN699</f>
        <v>0.70465569361862279</v>
      </c>
      <c r="AG375" s="144"/>
      <c r="AH375" s="148">
        <f>Cálculos!N281</f>
        <v>0</v>
      </c>
      <c r="AI375" s="144"/>
      <c r="AJ375" s="148">
        <f>Cálculos!AB347</f>
        <v>0</v>
      </c>
      <c r="AK375" s="144"/>
      <c r="AL375" s="148">
        <f>Cálculos!AP334</f>
        <v>0</v>
      </c>
      <c r="AM375" s="127"/>
      <c r="BA375" s="139"/>
      <c r="BB375" s="78">
        <v>370</v>
      </c>
      <c r="BC375" s="156">
        <f>ABS(Cálculos!L376-Cálculos!L375)</f>
        <v>0.60859398647660501</v>
      </c>
      <c r="BD375" s="156">
        <f>ABS(Cálculos!Z376-Cálculos!Z375)</f>
        <v>8.9912837658218336E-2</v>
      </c>
      <c r="BE375" s="156">
        <f>ABS(Cálculos!AN376-Cálculos!AN375)</f>
        <v>0.12666843959139773</v>
      </c>
      <c r="BF375" s="127"/>
    </row>
    <row r="376" spans="25:58" x14ac:dyDescent="0.35">
      <c r="Y376" s="139"/>
      <c r="Z376" s="78">
        <f>(Cálculos!C377-0.44)/(MAX(Cálculos!C:C)+0.12)*100</f>
        <v>50.75330082726127</v>
      </c>
      <c r="AA376" s="144"/>
      <c r="AB376" s="148">
        <f>Cálculos!L706</f>
        <v>0.66381985433196522</v>
      </c>
      <c r="AC376" s="144"/>
      <c r="AD376" s="148">
        <f>Cálculos!Z517</f>
        <v>0.67237005836927721</v>
      </c>
      <c r="AE376" s="144"/>
      <c r="AF376" s="148">
        <f>Cálculos!AN573</f>
        <v>0.70438640385440277</v>
      </c>
      <c r="AG376" s="144"/>
      <c r="AH376" s="148">
        <f>Cálculos!N282</f>
        <v>0</v>
      </c>
      <c r="AI376" s="144"/>
      <c r="AJ376" s="148">
        <f>Cálculos!AB348</f>
        <v>0</v>
      </c>
      <c r="AK376" s="144"/>
      <c r="AL376" s="148">
        <f>Cálculos!AP337</f>
        <v>0</v>
      </c>
      <c r="AM376" s="127"/>
      <c r="BA376" s="139"/>
      <c r="BB376" s="78">
        <v>371</v>
      </c>
      <c r="BC376" s="156">
        <f>ABS(Cálculos!L377-Cálculos!L376)</f>
        <v>1.914703544360234</v>
      </c>
      <c r="BD376" s="156">
        <f>ABS(Cálculos!Z377-Cálculos!Z376)</f>
        <v>0.28755968461988735</v>
      </c>
      <c r="BE376" s="156">
        <f>ABS(Cálculos!AN377-Cálculos!AN376)</f>
        <v>0.72462387044925003</v>
      </c>
      <c r="BF376" s="127"/>
    </row>
    <row r="377" spans="25:58" x14ac:dyDescent="0.35">
      <c r="Y377" s="139"/>
      <c r="Z377" s="78">
        <f>(Cálculos!C378-0.44)/(MAX(Cálculos!C:C)+0.12)*100</f>
        <v>50.890264614036049</v>
      </c>
      <c r="AA377" s="144"/>
      <c r="AB377" s="148">
        <f>Cálculos!L510</f>
        <v>0.66215623225135634</v>
      </c>
      <c r="AC377" s="144"/>
      <c r="AD377" s="148">
        <f>Cálculos!Z529</f>
        <v>0.67606288088773003</v>
      </c>
      <c r="AE377" s="144"/>
      <c r="AF377" s="148">
        <f>Cálculos!AN529</f>
        <v>0.70417195644842256</v>
      </c>
      <c r="AG377" s="144"/>
      <c r="AH377" s="148">
        <f>Cálculos!N283</f>
        <v>0</v>
      </c>
      <c r="AI377" s="144"/>
      <c r="AJ377" s="148">
        <f>Cálculos!AB349</f>
        <v>0</v>
      </c>
      <c r="AK377" s="144"/>
      <c r="AL377" s="148">
        <f>Cálculos!AP338</f>
        <v>0</v>
      </c>
      <c r="AM377" s="127"/>
      <c r="BA377" s="139"/>
      <c r="BB377" s="78">
        <v>372</v>
      </c>
      <c r="BC377" s="156">
        <f>ABS(Cálculos!L378-Cálculos!L377)</f>
        <v>2.4266335950082185</v>
      </c>
      <c r="BD377" s="156">
        <f>ABS(Cálculos!Z378-Cálculos!Z377)</f>
        <v>0.27052360785989427</v>
      </c>
      <c r="BE377" s="156">
        <f>ABS(Cálculos!AN378-Cálculos!AN377)</f>
        <v>0.74383922631870947</v>
      </c>
      <c r="BF377" s="127"/>
    </row>
    <row r="378" spans="25:58" x14ac:dyDescent="0.35">
      <c r="Y378" s="139"/>
      <c r="Z378" s="78">
        <f>(Cálculos!C379-0.44)/(MAX(Cálculos!C:C)+0.12)*100</f>
        <v>51.02722840081082</v>
      </c>
      <c r="AA378" s="144"/>
      <c r="AB378" s="148">
        <f>Cálculos!L341</f>
        <v>0.66077107553526415</v>
      </c>
      <c r="AC378" s="144"/>
      <c r="AD378" s="148">
        <f>Cálculos!Z150</f>
        <v>0.66530924924640111</v>
      </c>
      <c r="AE378" s="144"/>
      <c r="AF378" s="148">
        <f>Cálculos!AN514</f>
        <v>0.70230872696440105</v>
      </c>
      <c r="AG378" s="144"/>
      <c r="AH378" s="148">
        <f>Cálculos!N284</f>
        <v>0</v>
      </c>
      <c r="AI378" s="144"/>
      <c r="AJ378" s="148">
        <f>Cálculos!AB350</f>
        <v>0</v>
      </c>
      <c r="AK378" s="144"/>
      <c r="AL378" s="148">
        <f>Cálculos!AP339</f>
        <v>0</v>
      </c>
      <c r="AM378" s="127"/>
      <c r="BA378" s="139"/>
      <c r="BB378" s="78">
        <v>373</v>
      </c>
      <c r="BC378" s="156">
        <f>ABS(Cálculos!L379-Cálculos!L378)</f>
        <v>0.1117866485959913</v>
      </c>
      <c r="BD378" s="156">
        <f>ABS(Cálculos!Z379-Cálculos!Z378)</f>
        <v>0.12954403113043345</v>
      </c>
      <c r="BE378" s="156">
        <f>ABS(Cálculos!AN379-Cálculos!AN378)</f>
        <v>0.12294060035825227</v>
      </c>
      <c r="BF378" s="127"/>
    </row>
    <row r="379" spans="25:58" x14ac:dyDescent="0.35">
      <c r="Y379" s="139"/>
      <c r="Z379" s="78">
        <f>(Cálculos!C380-0.44)/(MAX(Cálculos!C:C)+0.12)*100</f>
        <v>51.164192187585599</v>
      </c>
      <c r="AA379" s="144"/>
      <c r="AB379" s="148">
        <f>Cálculos!L142</f>
        <v>0.66024839034601168</v>
      </c>
      <c r="AC379" s="144"/>
      <c r="AD379" s="148">
        <f>Cálculos!Z518</f>
        <v>0.66574503603809365</v>
      </c>
      <c r="AE379" s="144"/>
      <c r="AF379" s="148">
        <f>Cálculos!AN334</f>
        <v>0.70080038618098373</v>
      </c>
      <c r="AG379" s="144"/>
      <c r="AH379" s="148">
        <f>Cálculos!N285</f>
        <v>0</v>
      </c>
      <c r="AI379" s="144"/>
      <c r="AJ379" s="148">
        <f>Cálculos!AB351</f>
        <v>0</v>
      </c>
      <c r="AK379" s="144"/>
      <c r="AL379" s="148">
        <f>Cálculos!AP340</f>
        <v>0</v>
      </c>
      <c r="AM379" s="127"/>
      <c r="BA379" s="139"/>
      <c r="BB379" s="78">
        <v>374</v>
      </c>
      <c r="BC379" s="156">
        <f>ABS(Cálculos!L380-Cálculos!L379)</f>
        <v>0.10794035401860436</v>
      </c>
      <c r="BD379" s="156">
        <f>ABS(Cálculos!Z380-Cálculos!Z379)</f>
        <v>0.12506767924871198</v>
      </c>
      <c r="BE379" s="156">
        <f>ABS(Cálculos!AN380-Cálculos!AN379)</f>
        <v>0.11870542911931348</v>
      </c>
      <c r="BF379" s="127"/>
    </row>
    <row r="380" spans="25:58" x14ac:dyDescent="0.35">
      <c r="Y380" s="139"/>
      <c r="Z380" s="78">
        <f>(Cálculos!C381-0.44)/(MAX(Cálculos!C:C)+0.12)*100</f>
        <v>51.301155974360377</v>
      </c>
      <c r="AA380" s="144"/>
      <c r="AB380" s="148">
        <f>Cálculos!L511</f>
        <v>0.65563184916388151</v>
      </c>
      <c r="AC380" s="144"/>
      <c r="AD380" s="148">
        <f>Cálculos!Z729</f>
        <v>0.66374293455528977</v>
      </c>
      <c r="AE380" s="144"/>
      <c r="AF380" s="148">
        <f>Cálculos!AN146</f>
        <v>0.69867967919674678</v>
      </c>
      <c r="AG380" s="144"/>
      <c r="AH380" s="148">
        <f>Cálculos!N286</f>
        <v>0</v>
      </c>
      <c r="AI380" s="144"/>
      <c r="AJ380" s="148">
        <f>Cálculos!AB352</f>
        <v>0</v>
      </c>
      <c r="AK380" s="144"/>
      <c r="AL380" s="148">
        <f>Cálculos!AP341</f>
        <v>0</v>
      </c>
      <c r="AM380" s="127"/>
      <c r="BA380" s="139"/>
      <c r="BB380" s="78">
        <v>375</v>
      </c>
      <c r="BC380" s="156">
        <f>ABS(Cálculos!L381-Cálculos!L380)</f>
        <v>0.10104055947836965</v>
      </c>
      <c r="BD380" s="156">
        <f>ABS(Cálculos!Z381-Cálculos!Z380)</f>
        <v>0.11761313966284348</v>
      </c>
      <c r="BE380" s="156">
        <f>ABS(Cálculos!AN381-Cálculos!AN380)</f>
        <v>0.11146239133288671</v>
      </c>
      <c r="BF380" s="127"/>
    </row>
    <row r="381" spans="25:58" x14ac:dyDescent="0.35">
      <c r="Y381" s="139"/>
      <c r="Z381" s="78">
        <f>(Cálculos!C382-0.44)/(MAX(Cálculos!C:C)+0.12)*100</f>
        <v>51.438119761135162</v>
      </c>
      <c r="AA381" s="144"/>
      <c r="AB381" s="148">
        <f>Cálculos!L143</f>
        <v>0.65374280180669031</v>
      </c>
      <c r="AC381" s="144"/>
      <c r="AD381" s="148">
        <f>Cálculos!Z673</f>
        <v>0.67115954910796094</v>
      </c>
      <c r="AE381" s="144"/>
      <c r="AF381" s="148">
        <f>Cálculos!AN729</f>
        <v>0.69738335033848309</v>
      </c>
      <c r="AG381" s="144"/>
      <c r="AH381" s="148">
        <f>Cálculos!N287</f>
        <v>0</v>
      </c>
      <c r="AI381" s="144"/>
      <c r="AJ381" s="148">
        <f>Cálculos!AB353</f>
        <v>0</v>
      </c>
      <c r="AK381" s="144"/>
      <c r="AL381" s="148">
        <f>Cálculos!AP342</f>
        <v>0</v>
      </c>
      <c r="AM381" s="127"/>
      <c r="BA381" s="139"/>
      <c r="BB381" s="78">
        <v>376</v>
      </c>
      <c r="BC381" s="156">
        <f>ABS(Cálculos!L382-Cálculos!L381)</f>
        <v>9.8743070963380752E-4</v>
      </c>
      <c r="BD381" s="156">
        <f>ABS(Cálculos!Z382-Cálculos!Z381)</f>
        <v>1.6680035645173064E-2</v>
      </c>
      <c r="BE381" s="156">
        <f>ABS(Cálculos!AN382-Cálculos!AN381)</f>
        <v>1.0870004626998053E-2</v>
      </c>
      <c r="BF381" s="127"/>
    </row>
    <row r="382" spans="25:58" x14ac:dyDescent="0.35">
      <c r="Y382" s="139"/>
      <c r="Z382" s="78">
        <f>(Cálculos!C383-0.44)/(MAX(Cálculos!C:C)+0.12)*100</f>
        <v>51.575083547909927</v>
      </c>
      <c r="AA382" s="144"/>
      <c r="AB382" s="148">
        <f>Cálculos!L512</f>
        <v>0.64917175239178027</v>
      </c>
      <c r="AC382" s="144"/>
      <c r="AD382" s="148">
        <f>Cálculos!Z151</f>
        <v>0.65875379874925688</v>
      </c>
      <c r="AE382" s="144"/>
      <c r="AF382" s="148">
        <f>Cálculos!AN515</f>
        <v>0.69538871180070116</v>
      </c>
      <c r="AG382" s="144"/>
      <c r="AH382" s="148">
        <f>Cálculos!N288</f>
        <v>0</v>
      </c>
      <c r="AI382" s="144"/>
      <c r="AJ382" s="148">
        <f>Cálculos!AB354</f>
        <v>0</v>
      </c>
      <c r="AK382" s="144"/>
      <c r="AL382" s="148">
        <f>Cálculos!AP343</f>
        <v>0</v>
      </c>
      <c r="AM382" s="127"/>
      <c r="BA382" s="139"/>
      <c r="BB382" s="78">
        <v>377</v>
      </c>
      <c r="BC382" s="156">
        <f>ABS(Cálculos!L383-Cálculos!L382)</f>
        <v>2.9310525323127603</v>
      </c>
      <c r="BD382" s="156">
        <f>ABS(Cálculos!Z383-Cálculos!Z382)</f>
        <v>0.67806663844990567</v>
      </c>
      <c r="BE382" s="156">
        <f>ABS(Cálculos!AN383-Cálculos!AN382)</f>
        <v>1.1766889969350927</v>
      </c>
      <c r="BF382" s="127"/>
    </row>
    <row r="383" spans="25:58" x14ac:dyDescent="0.35">
      <c r="Y383" s="139"/>
      <c r="Z383" s="78">
        <f>(Cálculos!C384-0.44)/(MAX(Cálculos!C:C)+0.12)*100</f>
        <v>51.712047334684705</v>
      </c>
      <c r="AA383" s="144"/>
      <c r="AB383" s="148">
        <f>Cálculos!L144</f>
        <v>0.64730131762553822</v>
      </c>
      <c r="AC383" s="144"/>
      <c r="AD383" s="148">
        <f>Cálculos!Z519</f>
        <v>0.65918529162989681</v>
      </c>
      <c r="AE383" s="144"/>
      <c r="AF383" s="148">
        <f>Cálculos!AN364</f>
        <v>0.69451886792088369</v>
      </c>
      <c r="AG383" s="144"/>
      <c r="AH383" s="148">
        <f>Cálculos!N290</f>
        <v>0</v>
      </c>
      <c r="AI383" s="144"/>
      <c r="AJ383" s="148">
        <f>Cálculos!AB355</f>
        <v>0</v>
      </c>
      <c r="AK383" s="144"/>
      <c r="AL383" s="148">
        <f>Cálculos!AP344</f>
        <v>0</v>
      </c>
      <c r="AM383" s="127"/>
      <c r="BA383" s="139"/>
      <c r="BB383" s="78">
        <v>378</v>
      </c>
      <c r="BC383" s="156">
        <f>ABS(Cálculos!L384-Cálculos!L383)</f>
        <v>2.6268934837709854</v>
      </c>
      <c r="BD383" s="156">
        <f>ABS(Cálculos!Z384-Cálculos!Z383)</f>
        <v>0.31419202680623548</v>
      </c>
      <c r="BE383" s="156">
        <f>ABS(Cálculos!AN384-Cálculos!AN383)</f>
        <v>0.83161961501592629</v>
      </c>
      <c r="BF383" s="127"/>
    </row>
    <row r="384" spans="25:58" x14ac:dyDescent="0.35">
      <c r="Y384" s="139"/>
      <c r="Z384" s="78">
        <f>(Cálculos!C385-0.44)/(MAX(Cálculos!C:C)+0.12)*100</f>
        <v>51.84901112145949</v>
      </c>
      <c r="AA384" s="144"/>
      <c r="AB384" s="148">
        <f>Cálculos!L164</f>
        <v>0.64717780452229579</v>
      </c>
      <c r="AC384" s="144"/>
      <c r="AD384" s="148">
        <f>Cálculos!Z364</f>
        <v>0.66127883088178685</v>
      </c>
      <c r="AE384" s="144"/>
      <c r="AF384" s="148">
        <f>Cálculos!AN147</f>
        <v>0.69179542190213739</v>
      </c>
      <c r="AG384" s="144"/>
      <c r="AH384" s="148">
        <f>Cálculos!N296</f>
        <v>0</v>
      </c>
      <c r="AI384" s="144"/>
      <c r="AJ384" s="148">
        <f>Cálculos!AB356</f>
        <v>0</v>
      </c>
      <c r="AK384" s="144"/>
      <c r="AL384" s="148">
        <f>Cálculos!AP345</f>
        <v>0</v>
      </c>
      <c r="AM384" s="127"/>
      <c r="BA384" s="139"/>
      <c r="BB384" s="78">
        <v>379</v>
      </c>
      <c r="BC384" s="156">
        <f>ABS(Cálculos!L385-Cálculos!L384)</f>
        <v>9.7399581500920984E-2</v>
      </c>
      <c r="BD384" s="156">
        <f>ABS(Cálculos!Z385-Cálculos!Z384)</f>
        <v>0.11493295553408256</v>
      </c>
      <c r="BE384" s="156">
        <f>ABS(Cálculos!AN385-Cálculos!AN384)</f>
        <v>0.10848657102474824</v>
      </c>
      <c r="BF384" s="127"/>
    </row>
    <row r="385" spans="25:58" x14ac:dyDescent="0.35">
      <c r="Y385" s="139"/>
      <c r="Z385" s="78">
        <f>(Cálculos!C386-0.44)/(MAX(Cálculos!C:C)+0.12)*100</f>
        <v>51.985974908234269</v>
      </c>
      <c r="AA385" s="144"/>
      <c r="AB385" s="148">
        <f>Cálculos!L513</f>
        <v>0.64277530849430964</v>
      </c>
      <c r="AC385" s="144"/>
      <c r="AD385" s="148">
        <f>Cálculos!Z308</f>
        <v>0.66686929542598461</v>
      </c>
      <c r="AE385" s="144"/>
      <c r="AF385" s="148">
        <f>Cálculos!AN208</f>
        <v>0.69096144360833511</v>
      </c>
      <c r="AG385" s="144"/>
      <c r="AH385" s="148">
        <f>Cálculos!N297</f>
        <v>0</v>
      </c>
      <c r="AI385" s="144"/>
      <c r="AJ385" s="148">
        <f>Cálculos!AB357</f>
        <v>0</v>
      </c>
      <c r="AK385" s="144"/>
      <c r="AL385" s="148">
        <f>Cálculos!AP346</f>
        <v>0</v>
      </c>
      <c r="AM385" s="127"/>
      <c r="BA385" s="139"/>
      <c r="BB385" s="78">
        <v>380</v>
      </c>
      <c r="BC385" s="156">
        <f>ABS(Cálculos!L386-Cálculos!L385)</f>
        <v>9.0702360317443942E-2</v>
      </c>
      <c r="BD385" s="156">
        <f>ABS(Cálculos!Z386-Cálculos!Z385)</f>
        <v>0.10762842227836278</v>
      </c>
      <c r="BE385" s="156">
        <f>ABS(Cálculos!AN386-Cálculos!AN385)</f>
        <v>0.10141224838813967</v>
      </c>
      <c r="BF385" s="127"/>
    </row>
    <row r="386" spans="25:58" x14ac:dyDescent="0.35">
      <c r="Y386" s="139"/>
      <c r="Z386" s="78">
        <f>(Cálculos!C387-0.44)/(MAX(Cálculos!C:C)+0.12)*100</f>
        <v>52.122938695009033</v>
      </c>
      <c r="AA386" s="144"/>
      <c r="AB386" s="148">
        <f>Cálculos!L145</f>
        <v>0.64092330346069215</v>
      </c>
      <c r="AC386" s="144"/>
      <c r="AD386" s="148">
        <f>Cálculos!Z164</f>
        <v>0.65820850482140125</v>
      </c>
      <c r="AE386" s="144"/>
      <c r="AF386" s="148">
        <f>Cálculos!AN516</f>
        <v>0.68853688119463941</v>
      </c>
      <c r="AG386" s="144"/>
      <c r="AH386" s="148">
        <f>Cálculos!N300</f>
        <v>0</v>
      </c>
      <c r="AI386" s="144"/>
      <c r="AJ386" s="148">
        <f>Cálculos!AB358</f>
        <v>0</v>
      </c>
      <c r="AK386" s="144"/>
      <c r="AL386" s="148">
        <f>Cálculos!AP347</f>
        <v>0</v>
      </c>
      <c r="AM386" s="127"/>
      <c r="BA386" s="139"/>
      <c r="BB386" s="78">
        <v>381</v>
      </c>
      <c r="BC386" s="156">
        <f>ABS(Cálculos!L387-Cálculos!L386)</f>
        <v>0.1051906173846362</v>
      </c>
      <c r="BD386" s="156">
        <f>ABS(Cálculos!Z387-Cálculos!Z386)</f>
        <v>0.12165627668711121</v>
      </c>
      <c r="BE386" s="156">
        <f>ABS(Cálculos!AN387-Cálculos!AN386)</f>
        <v>0.11561232216360384</v>
      </c>
      <c r="BF386" s="127"/>
    </row>
    <row r="387" spans="25:58" x14ac:dyDescent="0.35">
      <c r="Y387" s="139"/>
      <c r="Z387" s="78">
        <f>(Cálculos!C388-0.44)/(MAX(Cálculos!C:C)+0.12)*100</f>
        <v>52.259902481783818</v>
      </c>
      <c r="AA387" s="144"/>
      <c r="AB387" s="148">
        <f>Cálculos!L514</f>
        <v>0.63644189028248321</v>
      </c>
      <c r="AC387" s="144"/>
      <c r="AD387" s="148">
        <f>Cálculos!Z152</f>
        <v>0.65226294066724944</v>
      </c>
      <c r="AE387" s="144"/>
      <c r="AF387" s="148">
        <f>Cálculos!AN148</f>
        <v>0.68497899683681396</v>
      </c>
      <c r="AG387" s="144"/>
      <c r="AH387" s="148">
        <f>Cálculos!N301</f>
        <v>0</v>
      </c>
      <c r="AI387" s="144"/>
      <c r="AJ387" s="148">
        <f>Cálculos!AB360</f>
        <v>0</v>
      </c>
      <c r="AK387" s="144"/>
      <c r="AL387" s="148">
        <f>Cálculos!AP348</f>
        <v>0</v>
      </c>
      <c r="AM387" s="127"/>
      <c r="BA387" s="139"/>
      <c r="BB387" s="78">
        <v>382</v>
      </c>
      <c r="BC387" s="156">
        <f>ABS(Cálculos!L388-Cálculos!L387)</f>
        <v>0.5932589245004789</v>
      </c>
      <c r="BD387" s="156">
        <f>ABS(Cálculos!Z388-Cálculos!Z387)</f>
        <v>0.18288346825129476</v>
      </c>
      <c r="BE387" s="156">
        <f>ABS(Cálculos!AN388-Cálculos!AN387)</f>
        <v>0.20624098727599005</v>
      </c>
      <c r="BF387" s="127"/>
    </row>
    <row r="388" spans="25:58" x14ac:dyDescent="0.35">
      <c r="Y388" s="139"/>
      <c r="Z388" s="78">
        <f>(Cálculos!C389-0.44)/(MAX(Cálculos!C:C)+0.12)*100</f>
        <v>52.396866268558597</v>
      </c>
      <c r="AA388" s="144"/>
      <c r="AB388" s="148">
        <f>Cálculos!L146</f>
        <v>0.63460813347788136</v>
      </c>
      <c r="AC388" s="144"/>
      <c r="AD388" s="148">
        <f>Cálculos!Z520</f>
        <v>0.65269018194576323</v>
      </c>
      <c r="AE388" s="144"/>
      <c r="AF388" s="148">
        <f>Cálculos!AN164</f>
        <v>0.6834165203565179</v>
      </c>
      <c r="AG388" s="144"/>
      <c r="AH388" s="148">
        <f>Cálculos!N303</f>
        <v>0</v>
      </c>
      <c r="AI388" s="144"/>
      <c r="AJ388" s="148">
        <f>Cálculos!AB361</f>
        <v>0</v>
      </c>
      <c r="AK388" s="144"/>
      <c r="AL388" s="148">
        <f>Cálculos!AP349</f>
        <v>0</v>
      </c>
      <c r="AM388" s="127"/>
      <c r="BA388" s="139"/>
      <c r="BB388" s="78">
        <v>383</v>
      </c>
      <c r="BC388" s="156">
        <f>ABS(Cálculos!L389-Cálculos!L388)</f>
        <v>0.42825719508396709</v>
      </c>
      <c r="BD388" s="156">
        <f>ABS(Cálculos!Z389-Cálculos!Z388)</f>
        <v>3.4805451139978683E-2</v>
      </c>
      <c r="BE388" s="156">
        <f>ABS(Cálculos!AN389-Cálculos!AN388)</f>
        <v>4.766039532289712E-2</v>
      </c>
      <c r="BF388" s="127"/>
    </row>
    <row r="389" spans="25:58" x14ac:dyDescent="0.35">
      <c r="Y389" s="139"/>
      <c r="Z389" s="78">
        <f>(Cálculos!C390-0.44)/(MAX(Cálculos!C:C)+0.12)*100</f>
        <v>52.533830055333375</v>
      </c>
      <c r="AA389" s="144"/>
      <c r="AB389" s="148">
        <f>Cálculos!L515</f>
        <v>0.63017087674886851</v>
      </c>
      <c r="AC389" s="144"/>
      <c r="AD389" s="148">
        <f>Cálculos!Z699</f>
        <v>0.65484994552649511</v>
      </c>
      <c r="AE389" s="144"/>
      <c r="AF389" s="148">
        <f>Cálculos!AN517</f>
        <v>0.6817525633075201</v>
      </c>
      <c r="AG389" s="144"/>
      <c r="AH389" s="148">
        <f>Cálculos!N305</f>
        <v>0</v>
      </c>
      <c r="AI389" s="144"/>
      <c r="AJ389" s="148">
        <f>Cálculos!AB363</f>
        <v>0</v>
      </c>
      <c r="AK389" s="144"/>
      <c r="AL389" s="148">
        <f>Cálculos!AP350</f>
        <v>0</v>
      </c>
      <c r="AM389" s="127"/>
      <c r="BA389" s="139"/>
      <c r="BB389" s="78">
        <v>384</v>
      </c>
      <c r="BC389" s="156">
        <f>ABS(Cálculos!L390-Cálculos!L389)</f>
        <v>0.44168132028061513</v>
      </c>
      <c r="BD389" s="156">
        <f>ABS(Cálculos!Z390-Cálculos!Z389)</f>
        <v>0.14836868883246201</v>
      </c>
      <c r="BE389" s="156">
        <f>ABS(Cálculos!AN390-Cálculos!AN389)</f>
        <v>0.15719514945860902</v>
      </c>
      <c r="BF389" s="127"/>
    </row>
    <row r="390" spans="25:58" x14ac:dyDescent="0.35">
      <c r="Y390" s="139"/>
      <c r="Z390" s="78">
        <f>(Cálculos!C391-0.44)/(MAX(Cálculos!C:C)+0.12)*100</f>
        <v>52.670793842108147</v>
      </c>
      <c r="AA390" s="144"/>
      <c r="AB390" s="148">
        <f>Cálculos!L147</f>
        <v>0.62835518838389315</v>
      </c>
      <c r="AC390" s="144"/>
      <c r="AD390" s="148">
        <f>Cálculos!Z153</f>
        <v>0.6458360385559262</v>
      </c>
      <c r="AE390" s="144"/>
      <c r="AF390" s="148">
        <f>Cálculos!AN149</f>
        <v>0.67822973563161348</v>
      </c>
      <c r="AG390" s="144"/>
      <c r="AH390" s="148">
        <f>Cálculos!N306</f>
        <v>0</v>
      </c>
      <c r="AI390" s="144"/>
      <c r="AJ390" s="148">
        <f>Cálculos!AB364</f>
        <v>0</v>
      </c>
      <c r="AK390" s="144"/>
      <c r="AL390" s="148">
        <f>Cálculos!AP351</f>
        <v>0</v>
      </c>
      <c r="AM390" s="127"/>
      <c r="BA390" s="139"/>
      <c r="BB390" s="78">
        <v>385</v>
      </c>
      <c r="BC390" s="156">
        <f>ABS(Cálculos!L391-Cálculos!L390)</f>
        <v>0.21112493475448901</v>
      </c>
      <c r="BD390" s="156">
        <f>ABS(Cálculos!Z391-Cálculos!Z390)</f>
        <v>4.5545071541611692E-2</v>
      </c>
      <c r="BE390" s="156">
        <f>ABS(Cálculos!AN391-Cálculos!AN390)</f>
        <v>4.6935838541107167E-2</v>
      </c>
      <c r="BF390" s="127"/>
    </row>
    <row r="391" spans="25:58" x14ac:dyDescent="0.35">
      <c r="Y391" s="139"/>
      <c r="Z391" s="78">
        <f>(Cálculos!C392-0.44)/(MAX(Cálculos!C:C)+0.12)*100</f>
        <v>52.807757628882925</v>
      </c>
      <c r="AA391" s="144"/>
      <c r="AB391" s="148">
        <f>Cálculos!L531</f>
        <v>0.62482231336632899</v>
      </c>
      <c r="AC391" s="144"/>
      <c r="AD391" s="148">
        <f>Cálculos!Z521</f>
        <v>0.64625907012436212</v>
      </c>
      <c r="AE391" s="144"/>
      <c r="AF391" s="148">
        <f>Cálculos!AN518</f>
        <v>0.67503509292044139</v>
      </c>
      <c r="AG391" s="144"/>
      <c r="AH391" s="148">
        <f>Cálculos!N307</f>
        <v>0</v>
      </c>
      <c r="AI391" s="144"/>
      <c r="AJ391" s="148">
        <f>Cálculos!AB366</f>
        <v>0</v>
      </c>
      <c r="AK391" s="144"/>
      <c r="AL391" s="148">
        <f>Cálculos!AP352</f>
        <v>0</v>
      </c>
      <c r="AM391" s="127"/>
      <c r="BA391" s="139"/>
      <c r="BB391" s="78">
        <v>386</v>
      </c>
      <c r="BC391" s="156">
        <f>ABS(Cálculos!L392-Cálculos!L391)</f>
        <v>9.691537102223724E-2</v>
      </c>
      <c r="BD391" s="156">
        <f>ABS(Cálculos!Z392-Cálculos!Z391)</f>
        <v>6.8969704501174567E-2</v>
      </c>
      <c r="BE391" s="156">
        <f>ABS(Cálculos!AN392-Cálculos!AN391)</f>
        <v>3.494298142934027E-2</v>
      </c>
      <c r="BF391" s="127"/>
    </row>
    <row r="392" spans="25:58" x14ac:dyDescent="0.35">
      <c r="Y392" s="139"/>
      <c r="Z392" s="78">
        <f>(Cálculos!C393-0.44)/(MAX(Cálculos!C:C)+0.12)*100</f>
        <v>52.944721415657703</v>
      </c>
      <c r="AA392" s="144"/>
      <c r="AB392" s="148">
        <f>Cálculos!L516</f>
        <v>0.62396165300525064</v>
      </c>
      <c r="AC392" s="144"/>
      <c r="AD392" s="148">
        <f>Cálculos!Z334</f>
        <v>0.65153350791766129</v>
      </c>
      <c r="AE392" s="144"/>
      <c r="AF392" s="148">
        <f>Cálculos!AN150</f>
        <v>0.67154697650468442</v>
      </c>
      <c r="AG392" s="144"/>
      <c r="AH392" s="148">
        <f>Cálculos!N308</f>
        <v>0</v>
      </c>
      <c r="AI392" s="144"/>
      <c r="AJ392" s="148">
        <f>Cálculos!AB367</f>
        <v>0</v>
      </c>
      <c r="AK392" s="144"/>
      <c r="AL392" s="148">
        <f>Cálculos!AP353</f>
        <v>0</v>
      </c>
      <c r="AM392" s="127"/>
      <c r="BA392" s="139"/>
      <c r="BB392" s="78">
        <v>387</v>
      </c>
      <c r="BC392" s="156">
        <f>ABS(Cálculos!L393-Cálculos!L392)</f>
        <v>0.22535656513309954</v>
      </c>
      <c r="BD392" s="156">
        <f>ABS(Cálculos!Z393-Cálculos!Z392)</f>
        <v>0.12737757876278866</v>
      </c>
      <c r="BE392" s="156">
        <f>ABS(Cálculos!AN393-Cálculos!AN392)</f>
        <v>0.12081578871452714</v>
      </c>
      <c r="BF392" s="127"/>
    </row>
    <row r="393" spans="25:58" x14ac:dyDescent="0.35">
      <c r="Y393" s="139"/>
      <c r="Z393" s="78">
        <f>(Cálculos!C394-0.44)/(MAX(Cálculos!C:C)+0.12)*100</f>
        <v>53.081685202432475</v>
      </c>
      <c r="AA393" s="144"/>
      <c r="AB393" s="148">
        <f>Cálculos!L532</f>
        <v>0.6224212301866564</v>
      </c>
      <c r="AC393" s="144"/>
      <c r="AD393" s="148">
        <f>Cálculos!Z154</f>
        <v>0.63947246224187482</v>
      </c>
      <c r="AE393" s="144"/>
      <c r="AF393" s="148">
        <f>Cálculos!AN519</f>
        <v>0.66838381136906366</v>
      </c>
      <c r="AG393" s="144"/>
      <c r="AH393" s="148">
        <f>Cálculos!N309</f>
        <v>0</v>
      </c>
      <c r="AI393" s="144"/>
      <c r="AJ393" s="148">
        <f>Cálculos!AB368</f>
        <v>0</v>
      </c>
      <c r="AK393" s="144"/>
      <c r="AL393" s="148">
        <f>Cálculos!AP354</f>
        <v>0</v>
      </c>
      <c r="AM393" s="127"/>
      <c r="BA393" s="139"/>
      <c r="BB393" s="78">
        <v>388</v>
      </c>
      <c r="BC393" s="156">
        <f>ABS(Cálculos!L394-Cálculos!L393)</f>
        <v>3.4084317343128645</v>
      </c>
      <c r="BD393" s="156">
        <f>ABS(Cálculos!Z394-Cálculos!Z393)</f>
        <v>0.56963028207814781</v>
      </c>
      <c r="BE393" s="156">
        <f>ABS(Cálculos!AN394-Cálculos!AN393)</f>
        <v>1.2390535499104358</v>
      </c>
      <c r="BF393" s="127"/>
    </row>
    <row r="394" spans="25:58" x14ac:dyDescent="0.35">
      <c r="Y394" s="139"/>
      <c r="Z394" s="78">
        <f>(Cálculos!C395-0.44)/(MAX(Cálculos!C:C)+0.12)*100</f>
        <v>53.218648989207253</v>
      </c>
      <c r="AA394" s="144"/>
      <c r="AB394" s="148">
        <f>Cálculos!L676</f>
        <v>0.62236406037996383</v>
      </c>
      <c r="AC394" s="144"/>
      <c r="AD394" s="148">
        <f>Cálculos!Z522</f>
        <v>0.63989132557950867</v>
      </c>
      <c r="AE394" s="144"/>
      <c r="AF394" s="148">
        <f>Cálculos!AN151</f>
        <v>0.66493006419515333</v>
      </c>
      <c r="AG394" s="144"/>
      <c r="AH394" s="148">
        <f>Cálculos!N310</f>
        <v>0</v>
      </c>
      <c r="AI394" s="144"/>
      <c r="AJ394" s="148">
        <f>Cálculos!AB369</f>
        <v>0</v>
      </c>
      <c r="AK394" s="144"/>
      <c r="AL394" s="148">
        <f>Cálculos!AP355</f>
        <v>0</v>
      </c>
      <c r="AM394" s="127"/>
      <c r="BA394" s="139"/>
      <c r="BB394" s="78">
        <v>389</v>
      </c>
      <c r="BC394" s="156">
        <f>ABS(Cálculos!L395-Cálculos!L394)</f>
        <v>3.23069083665809</v>
      </c>
      <c r="BD394" s="156">
        <f>ABS(Cálculos!Z395-Cálculos!Z394)</f>
        <v>0.37392800975327534</v>
      </c>
      <c r="BE394" s="156">
        <f>ABS(Cálculos!AN395-Cálculos!AN394)</f>
        <v>1.046132639130728</v>
      </c>
      <c r="BF394" s="127"/>
    </row>
    <row r="395" spans="25:58" x14ac:dyDescent="0.35">
      <c r="Y395" s="139"/>
      <c r="Z395" s="78">
        <f>(Cálculos!C396-0.44)/(MAX(Cálculos!C:C)+0.12)*100</f>
        <v>53.355612775982031</v>
      </c>
      <c r="AA395" s="144"/>
      <c r="AB395" s="148">
        <f>Cálculos!L148</f>
        <v>0.6221638550497115</v>
      </c>
      <c r="AC395" s="144"/>
      <c r="AD395" s="148">
        <f>Cálculos!Z674</f>
        <v>0.64763572645072576</v>
      </c>
      <c r="AE395" s="144"/>
      <c r="AF395" s="148">
        <f>Cálculos!AN520</f>
        <v>0.66179806647902328</v>
      </c>
      <c r="AG395" s="144"/>
      <c r="AH395" s="148">
        <f>Cálculos!N311</f>
        <v>0</v>
      </c>
      <c r="AI395" s="144"/>
      <c r="AJ395" s="148">
        <f>Cálculos!AB370</f>
        <v>0</v>
      </c>
      <c r="AK395" s="144"/>
      <c r="AL395" s="148">
        <f>Cálculos!AP357</f>
        <v>0</v>
      </c>
      <c r="AM395" s="127"/>
      <c r="BA395" s="139"/>
      <c r="BB395" s="78">
        <v>390</v>
      </c>
      <c r="BC395" s="156">
        <f>ABS(Cálculos!L396-Cálculos!L395)</f>
        <v>0.11359760828466259</v>
      </c>
      <c r="BD395" s="156">
        <f>ABS(Cálculos!Z396-Cálculos!Z395)</f>
        <v>0.13089241628687298</v>
      </c>
      <c r="BE395" s="156">
        <f>ABS(Cálculos!AN396-Cálculos!AN395)</f>
        <v>0.12453089689713281</v>
      </c>
      <c r="BF395" s="127"/>
    </row>
    <row r="396" spans="25:58" x14ac:dyDescent="0.35">
      <c r="Y396" s="139"/>
      <c r="Z396" s="78">
        <f>(Cálculos!C397-0.44)/(MAX(Cálculos!C:C)+0.12)*100</f>
        <v>53.49257656275681</v>
      </c>
      <c r="AA396" s="144"/>
      <c r="AB396" s="148">
        <f>Cálculos!L574</f>
        <v>0.61950661152473607</v>
      </c>
      <c r="AC396" s="144"/>
      <c r="AD396" s="148">
        <f>Cálculos!Z155</f>
        <v>0.63317158776093163</v>
      </c>
      <c r="AE396" s="144"/>
      <c r="AF396" s="148">
        <f>Cálculos!AN152</f>
        <v>0.65837834989863575</v>
      </c>
      <c r="AG396" s="144"/>
      <c r="AH396" s="148">
        <f>Cálculos!N312</f>
        <v>0</v>
      </c>
      <c r="AI396" s="144"/>
      <c r="AJ396" s="148">
        <f>Cálculos!AB371</f>
        <v>0</v>
      </c>
      <c r="AK396" s="144"/>
      <c r="AL396" s="148">
        <f>Cálculos!AP358</f>
        <v>0</v>
      </c>
      <c r="AM396" s="127"/>
      <c r="BA396" s="139"/>
      <c r="BB396" s="78">
        <v>391</v>
      </c>
      <c r="BC396" s="156">
        <f>ABS(Cálculos!L397-Cálculos!L396)</f>
        <v>3.2263599085792904E-2</v>
      </c>
      <c r="BD396" s="156">
        <f>ABS(Cálculos!Z397-Cálculos!Z396)</f>
        <v>9.6200132706274477E-3</v>
      </c>
      <c r="BE396" s="156">
        <f>ABS(Cálculos!AN397-Cálculos!AN396)</f>
        <v>1.576454203559341E-2</v>
      </c>
      <c r="BF396" s="127"/>
    </row>
    <row r="397" spans="25:58" x14ac:dyDescent="0.35">
      <c r="Y397" s="139"/>
      <c r="Z397" s="78">
        <f>(Cálculos!C398-0.44)/(MAX(Cálculos!C:C)+0.12)*100</f>
        <v>53.629540349531581</v>
      </c>
      <c r="AA397" s="144"/>
      <c r="AB397" s="148">
        <f>Cálculos!L311</f>
        <v>0.61826070841019076</v>
      </c>
      <c r="AC397" s="144"/>
      <c r="AD397" s="148">
        <f>Cálculos!Z705</f>
        <v>0.64511194292174034</v>
      </c>
      <c r="AE397" s="144"/>
      <c r="AF397" s="148">
        <f>Cálculos!AN521</f>
        <v>0.65527721250198678</v>
      </c>
      <c r="AG397" s="144"/>
      <c r="AH397" s="148">
        <f>Cálculos!N313</f>
        <v>0</v>
      </c>
      <c r="AI397" s="144"/>
      <c r="AJ397" s="148">
        <f>Cálculos!AB373</f>
        <v>0</v>
      </c>
      <c r="AK397" s="144"/>
      <c r="AL397" s="148">
        <f>Cálculos!AP360</f>
        <v>0</v>
      </c>
      <c r="AM397" s="127"/>
      <c r="BA397" s="139"/>
      <c r="BB397" s="78">
        <v>392</v>
      </c>
      <c r="BC397" s="156">
        <f>ABS(Cálculos!L398-Cálculos!L397)</f>
        <v>0.11444458017016546</v>
      </c>
      <c r="BD397" s="156">
        <f>ABS(Cálculos!Z398-Cálculos!Z397)</f>
        <v>0.12467660812398118</v>
      </c>
      <c r="BE397" s="156">
        <f>ABS(Cálculos!AN398-Cálculos!AN397)</f>
        <v>0.11867023717577041</v>
      </c>
      <c r="BF397" s="127"/>
    </row>
    <row r="398" spans="25:58" x14ac:dyDescent="0.35">
      <c r="Y398" s="139"/>
      <c r="Z398" s="78">
        <f>(Cálculos!C399-0.44)/(MAX(Cálculos!C:C)+0.12)*100</f>
        <v>53.766504136306359</v>
      </c>
      <c r="AA398" s="144"/>
      <c r="AB398" s="148">
        <f>Cálculos!L517</f>
        <v>0.61781361022210246</v>
      </c>
      <c r="AC398" s="144"/>
      <c r="AD398" s="148">
        <f>Cálculos!Z523</f>
        <v>0.63358632393833425</v>
      </c>
      <c r="AE398" s="144"/>
      <c r="AF398" s="148">
        <f>Cálculos!AN153</f>
        <v>0.65189119120357875</v>
      </c>
      <c r="AG398" s="144"/>
      <c r="AH398" s="148">
        <f>Cálculos!N314</f>
        <v>0</v>
      </c>
      <c r="AI398" s="144"/>
      <c r="AJ398" s="148">
        <f>Cálculos!AB375</f>
        <v>0</v>
      </c>
      <c r="AK398" s="144"/>
      <c r="AL398" s="148">
        <f>Cálculos!AP361</f>
        <v>0</v>
      </c>
      <c r="AM398" s="127"/>
      <c r="BA398" s="139"/>
      <c r="BB398" s="78">
        <v>393</v>
      </c>
      <c r="BC398" s="156">
        <f>ABS(Cálculos!L399-Cálculos!L398)</f>
        <v>0.10754033882001623</v>
      </c>
      <c r="BD398" s="156">
        <f>ABS(Cálculos!Z399-Cálculos!Z398)</f>
        <v>0.12319846633834985</v>
      </c>
      <c r="BE398" s="156">
        <f>ABS(Cálculos!AN399-Cálculos!AN398)</f>
        <v>0.11746165749870063</v>
      </c>
      <c r="BF398" s="127"/>
    </row>
    <row r="399" spans="25:58" x14ac:dyDescent="0.35">
      <c r="Y399" s="139"/>
      <c r="Z399" s="78">
        <f>(Cálculos!C400-0.44)/(MAX(Cálculos!C:C)+0.12)*100</f>
        <v>53.903467923081138</v>
      </c>
      <c r="AA399" s="144"/>
      <c r="AB399" s="148">
        <f>Cálculos!L149</f>
        <v>0.61603352639794051</v>
      </c>
      <c r="AC399" s="144"/>
      <c r="AD399" s="148">
        <f>Cálculos!Z309</f>
        <v>0.64338774566013668</v>
      </c>
      <c r="AE399" s="144"/>
      <c r="AF399" s="148">
        <f>Cálculos!AN531</f>
        <v>0.65056364249020071</v>
      </c>
      <c r="AG399" s="144"/>
      <c r="AH399" s="148">
        <f>Cálculos!N315</f>
        <v>0</v>
      </c>
      <c r="AI399" s="144"/>
      <c r="AJ399" s="148">
        <f>Cálculos!AB376</f>
        <v>0</v>
      </c>
      <c r="AK399" s="144"/>
      <c r="AL399" s="148">
        <f>Cálculos!AP363</f>
        <v>0</v>
      </c>
      <c r="AM399" s="127"/>
      <c r="BA399" s="139"/>
      <c r="BB399" s="78">
        <v>394</v>
      </c>
      <c r="BC399" s="156">
        <f>ABS(Cálculos!L400-Cálculos!L399)</f>
        <v>4.2800346727698058E-2</v>
      </c>
      <c r="BD399" s="156">
        <f>ABS(Cálculos!Z400-Cálculos!Z399)</f>
        <v>5.712118486662332E-2</v>
      </c>
      <c r="BE399" s="156">
        <f>ABS(Cálculos!AN400-Cálculos!AN399)</f>
        <v>5.1904345840880772E-2</v>
      </c>
      <c r="BF399" s="127"/>
    </row>
    <row r="400" spans="25:58" x14ac:dyDescent="0.35">
      <c r="Y400" s="139"/>
      <c r="Z400" s="78">
        <f>(Cálculos!C401-0.44)/(MAX(Cálculos!C:C)+0.12)*100</f>
        <v>54.040431709855916</v>
      </c>
      <c r="AA400" s="144"/>
      <c r="AB400" s="148">
        <f>Cálculos!L530</f>
        <v>0.61394040085661961</v>
      </c>
      <c r="AC400" s="144"/>
      <c r="AD400" s="148">
        <f>Cálculos!Z340</f>
        <v>0.64198680448495737</v>
      </c>
      <c r="AE400" s="144"/>
      <c r="AF400" s="148">
        <f>Cálculos!AN522</f>
        <v>0.64882061005233249</v>
      </c>
      <c r="AG400" s="144"/>
      <c r="AH400" s="148">
        <f>Cálculos!N316</f>
        <v>0</v>
      </c>
      <c r="AI400" s="144"/>
      <c r="AJ400" s="148">
        <f>Cálculos!AB378</f>
        <v>0</v>
      </c>
      <c r="AK400" s="144"/>
      <c r="AL400" s="148">
        <f>Cálculos!AP364</f>
        <v>0</v>
      </c>
      <c r="AM400" s="127"/>
      <c r="BA400" s="139"/>
      <c r="BB400" s="78">
        <v>395</v>
      </c>
      <c r="BC400" s="156">
        <f>ABS(Cálculos!L401-Cálculos!L400)</f>
        <v>0.12246635000841644</v>
      </c>
      <c r="BD400" s="156">
        <f>ABS(Cálculos!Z401-Cálculos!Z400)</f>
        <v>6.0253591368276904E-2</v>
      </c>
      <c r="BE400" s="156">
        <f>ABS(Cálculos!AN401-Cálculos!AN400)</f>
        <v>6.5572769041809531E-2</v>
      </c>
      <c r="BF400" s="127"/>
    </row>
    <row r="401" spans="25:58" x14ac:dyDescent="0.35">
      <c r="Y401" s="139"/>
      <c r="Z401" s="78">
        <f>(Cálculos!C402-0.44)/(MAX(Cálculos!C:C)+0.12)*100</f>
        <v>54.177395496630687</v>
      </c>
      <c r="AA401" s="144"/>
      <c r="AB401" s="148">
        <f>Cálculos!L518</f>
        <v>0.61172614556884652</v>
      </c>
      <c r="AC401" s="144"/>
      <c r="AD401" s="148">
        <f>Cálculos!Z156</f>
        <v>0.62693279729700058</v>
      </c>
      <c r="AE401" s="144"/>
      <c r="AF401" s="148">
        <f>Cálculos!AN530</f>
        <v>0.6462167101088977</v>
      </c>
      <c r="AG401" s="144"/>
      <c r="AH401" s="148">
        <f>Cálculos!N317</f>
        <v>0</v>
      </c>
      <c r="AI401" s="144"/>
      <c r="AJ401" s="148">
        <f>Cálculos!AB379</f>
        <v>0</v>
      </c>
      <c r="AK401" s="144"/>
      <c r="AL401" s="148">
        <f>Cálculos!AP366</f>
        <v>0</v>
      </c>
      <c r="AM401" s="127"/>
      <c r="BA401" s="139"/>
      <c r="BB401" s="78">
        <v>396</v>
      </c>
      <c r="BC401" s="156">
        <f>ABS(Cálculos!L402-Cálculos!L401)</f>
        <v>4.796413387252163E-2</v>
      </c>
      <c r="BD401" s="156">
        <f>ABS(Cálculos!Z402-Cálculos!Z401)</f>
        <v>1.259126673880262E-2</v>
      </c>
      <c r="BE401" s="156">
        <f>ABS(Cálculos!AN402-Cálculos!AN401)</f>
        <v>7.5259469314108429E-3</v>
      </c>
      <c r="BF401" s="127"/>
    </row>
    <row r="402" spans="25:58" x14ac:dyDescent="0.35">
      <c r="Y402" s="139"/>
      <c r="Z402" s="78">
        <f>(Cálculos!C403-0.44)/(MAX(Cálculos!C:C)+0.12)*100</f>
        <v>54.314359283405466</v>
      </c>
      <c r="AA402" s="144"/>
      <c r="AB402" s="148">
        <f>Cálculos!L150</f>
        <v>0.60996360133457372</v>
      </c>
      <c r="AC402" s="144"/>
      <c r="AD402" s="148">
        <f>Cálculos!Z157</f>
        <v>0.62075547912147466</v>
      </c>
      <c r="AE402" s="144"/>
      <c r="AF402" s="148">
        <f>Cálculos!AN154</f>
        <v>0.64546795202826501</v>
      </c>
      <c r="AG402" s="144"/>
      <c r="AH402" s="148">
        <f>Cálculos!N318</f>
        <v>0</v>
      </c>
      <c r="AI402" s="144"/>
      <c r="AJ402" s="148">
        <f>Cálculos!AB380</f>
        <v>0</v>
      </c>
      <c r="AK402" s="144"/>
      <c r="AL402" s="148">
        <f>Cálculos!AP367</f>
        <v>0</v>
      </c>
      <c r="AM402" s="127"/>
      <c r="BA402" s="139"/>
      <c r="BB402" s="78">
        <v>397</v>
      </c>
      <c r="BC402" s="156">
        <f>ABS(Cálculos!L403-Cálculos!L402)</f>
        <v>5.7936843647408809E-2</v>
      </c>
      <c r="BD402" s="156">
        <f>ABS(Cálculos!Z403-Cálculos!Z402)</f>
        <v>7.1724083948435657E-2</v>
      </c>
      <c r="BE402" s="156">
        <f>ABS(Cálculos!AN403-Cálculos!AN402)</f>
        <v>6.6717933225673764E-2</v>
      </c>
      <c r="BF402" s="127"/>
    </row>
    <row r="403" spans="25:58" x14ac:dyDescent="0.35">
      <c r="Y403" s="139"/>
      <c r="Z403" s="78">
        <f>(Cálculos!C404-0.44)/(MAX(Cálculos!C:C)+0.12)*100</f>
        <v>54.451323070180244</v>
      </c>
      <c r="AA403" s="144"/>
      <c r="AB403" s="148">
        <f>Cálculos!L209</f>
        <v>0.60824028124665452</v>
      </c>
      <c r="AC403" s="144"/>
      <c r="AD403" s="148">
        <f>Cálculos!Z574</f>
        <v>0.62184914094151456</v>
      </c>
      <c r="AE403" s="144"/>
      <c r="AF403" s="148">
        <f>Cálculos!AN523</f>
        <v>0.64242762604445758</v>
      </c>
      <c r="AG403" s="144"/>
      <c r="AH403" s="148">
        <f>Cálculos!N319</f>
        <v>0</v>
      </c>
      <c r="AI403" s="144"/>
      <c r="AJ403" s="148">
        <f>Cálculos!AB381</f>
        <v>0</v>
      </c>
      <c r="AK403" s="144"/>
      <c r="AL403" s="148">
        <f>Cálculos!AP368</f>
        <v>0</v>
      </c>
      <c r="AM403" s="127"/>
      <c r="BA403" s="139"/>
      <c r="BB403" s="78">
        <v>398</v>
      </c>
      <c r="BC403" s="156">
        <f>ABS(Cálculos!L404-Cálculos!L403)</f>
        <v>3.0502698668196437E-2</v>
      </c>
      <c r="BD403" s="156">
        <f>ABS(Cálculos!Z404-Cálculos!Z403)</f>
        <v>4.4228250256849178E-2</v>
      </c>
      <c r="BE403" s="156">
        <f>ABS(Cálculos!AN404-Cálculos!AN403)</f>
        <v>3.9237359681869144E-2</v>
      </c>
      <c r="BF403" s="127"/>
    </row>
    <row r="404" spans="25:58" x14ac:dyDescent="0.35">
      <c r="Y404" s="139"/>
      <c r="Z404" s="78">
        <f>(Cálculos!C405-0.44)/(MAX(Cálculos!C:C)+0.12)*100</f>
        <v>54.588286856955023</v>
      </c>
      <c r="AA404" s="144"/>
      <c r="AB404" s="148">
        <f>Cálculos!L166</f>
        <v>0.60757581607445033</v>
      </c>
      <c r="AC404" s="144"/>
      <c r="AD404" s="148">
        <f>Cálculos!Z158</f>
        <v>0.61463902753325483</v>
      </c>
      <c r="AE404" s="144"/>
      <c r="AF404" s="148">
        <f>Cálculos!AN532</f>
        <v>0.64197710364282623</v>
      </c>
      <c r="AG404" s="144"/>
      <c r="AH404" s="148">
        <f>Cálculos!N320</f>
        <v>0</v>
      </c>
      <c r="AI404" s="144"/>
      <c r="AJ404" s="148">
        <f>Cálculos!AB382</f>
        <v>0</v>
      </c>
      <c r="AK404" s="144"/>
      <c r="AL404" s="148">
        <f>Cálculos!AP369</f>
        <v>0</v>
      </c>
      <c r="AM404" s="127"/>
      <c r="BA404" s="139"/>
      <c r="BB404" s="78">
        <v>399</v>
      </c>
      <c r="BC404" s="156">
        <f>ABS(Cálculos!L405-Cálculos!L404)</f>
        <v>0.10552271027486526</v>
      </c>
      <c r="BD404" s="156">
        <f>ABS(Cálculos!Z405-Cálculos!Z404)</f>
        <v>0.1190245859372312</v>
      </c>
      <c r="BE404" s="156">
        <f>ABS(Cálculos!AN405-Cálculos!AN404)</f>
        <v>0.11411321887207837</v>
      </c>
      <c r="BF404" s="127"/>
    </row>
    <row r="405" spans="25:58" x14ac:dyDescent="0.35">
      <c r="Y405" s="139"/>
      <c r="Z405" s="78">
        <f>(Cálculos!C406-0.44)/(MAX(Cálculos!C:C)+0.12)*100</f>
        <v>54.725250643729794</v>
      </c>
      <c r="AA405" s="144"/>
      <c r="AB405" s="148">
        <f>Cálculos!L677</f>
        <v>0.60732298152843311</v>
      </c>
      <c r="AC405" s="144"/>
      <c r="AD405" s="148">
        <f>Cálculos!Z692</f>
        <v>0.61495098810020343</v>
      </c>
      <c r="AE405" s="144"/>
      <c r="AF405" s="148">
        <f>Cálculos!AN574</f>
        <v>0.63950776577164214</v>
      </c>
      <c r="AG405" s="144"/>
      <c r="AH405" s="148">
        <f>Cálculos!N321</f>
        <v>0</v>
      </c>
      <c r="AI405" s="144"/>
      <c r="AJ405" s="148">
        <f>Cálculos!AB384</f>
        <v>0</v>
      </c>
      <c r="AK405" s="144"/>
      <c r="AL405" s="148">
        <f>Cálculos!AP370</f>
        <v>0</v>
      </c>
      <c r="AM405" s="127"/>
      <c r="BA405" s="139"/>
      <c r="BB405" s="78">
        <v>400</v>
      </c>
      <c r="BC405" s="156">
        <f>ABS(Cálculos!L406-Cálculos!L405)</f>
        <v>1.2705958833757691E-2</v>
      </c>
      <c r="BD405" s="156">
        <f>ABS(Cálculos!Z406-Cálculos!Z405)</f>
        <v>2.2019876066670108E-4</v>
      </c>
      <c r="BE405" s="156">
        <f>ABS(Cálculos!AN406-Cálculos!AN405)</f>
        <v>4.7351163558735365E-3</v>
      </c>
      <c r="BF405" s="127"/>
    </row>
    <row r="406" spans="25:58" x14ac:dyDescent="0.35">
      <c r="Y406" s="139"/>
      <c r="Z406" s="78">
        <f>(Cálculos!C407-0.44)/(MAX(Cálculos!C:C)+0.12)*100</f>
        <v>54.862214430504572</v>
      </c>
      <c r="AA406" s="144"/>
      <c r="AB406" s="148">
        <f>Cálculos!L519</f>
        <v>0.60569866215474033</v>
      </c>
      <c r="AC406" s="144"/>
      <c r="AD406" s="148">
        <f>Cálculos!Z327</f>
        <v>0.61139651828089803</v>
      </c>
      <c r="AE406" s="144"/>
      <c r="AF406" s="148">
        <f>Cálculos!AN155</f>
        <v>0.63910800255844202</v>
      </c>
      <c r="AG406" s="144"/>
      <c r="AH406" s="148">
        <f>Cálculos!N322</f>
        <v>0</v>
      </c>
      <c r="AI406" s="144"/>
      <c r="AJ406" s="148">
        <f>Cálculos!AB385</f>
        <v>0</v>
      </c>
      <c r="AK406" s="144"/>
      <c r="AL406" s="148">
        <f>Cálculos!AP371</f>
        <v>0</v>
      </c>
      <c r="AM406" s="127"/>
      <c r="BA406" s="139"/>
      <c r="BB406" s="78">
        <v>401</v>
      </c>
      <c r="BC406" s="156">
        <f>ABS(Cálculos!L407-Cálculos!L406)</f>
        <v>0.10310128312836886</v>
      </c>
      <c r="BD406" s="156">
        <f>ABS(Cálculos!Z407-Cálculos!Z406)</f>
        <v>0.11584819236547661</v>
      </c>
      <c r="BE406" s="156">
        <f>ABS(Cálculos!AN407-Cálculos!AN406)</f>
        <v>0.11121965991722815</v>
      </c>
      <c r="BF406" s="127"/>
    </row>
    <row r="407" spans="25:58" x14ac:dyDescent="0.35">
      <c r="Y407" s="139"/>
      <c r="Z407" s="78">
        <f>(Cálculos!C408-0.44)/(MAX(Cálculos!C:C)+0.12)*100</f>
        <v>54.999178217279351</v>
      </c>
      <c r="AA407" s="144"/>
      <c r="AB407" s="148">
        <f>Cálculos!L167</f>
        <v>0.60534466674039022</v>
      </c>
      <c r="AC407" s="144"/>
      <c r="AD407" s="148">
        <f>Cálculos!Z531</f>
        <v>0.61577411307350005</v>
      </c>
      <c r="AE407" s="144"/>
      <c r="AF407" s="148">
        <f>Cálculos!AN156</f>
        <v>0.63281071918556719</v>
      </c>
      <c r="AG407" s="144"/>
      <c r="AH407" s="148">
        <f>Cálculos!N323</f>
        <v>0</v>
      </c>
      <c r="AI407" s="144"/>
      <c r="AJ407" s="148">
        <f>Cálculos!AB386</f>
        <v>0</v>
      </c>
      <c r="AK407" s="144"/>
      <c r="AL407" s="148">
        <f>Cálculos!AP373</f>
        <v>0</v>
      </c>
      <c r="AM407" s="127"/>
      <c r="BA407" s="139"/>
      <c r="BB407" s="78">
        <v>402</v>
      </c>
      <c r="BC407" s="156">
        <f>ABS(Cálculos!L408-Cálculos!L407)</f>
        <v>0.10077071651803127</v>
      </c>
      <c r="BD407" s="156">
        <f>ABS(Cálculos!Z408-Cálculos!Z407)</f>
        <v>0.11333960592701919</v>
      </c>
      <c r="BE407" s="156">
        <f>ABS(Cálculos!AN408-Cálculos!AN407)</f>
        <v>0.10877246324794898</v>
      </c>
      <c r="BF407" s="127"/>
    </row>
    <row r="408" spans="25:58" x14ac:dyDescent="0.35">
      <c r="Y408" s="139"/>
      <c r="Z408" s="78">
        <f>(Cálculos!C409-0.44)/(MAX(Cálculos!C:C)+0.12)*100</f>
        <v>55.136142004054122</v>
      </c>
      <c r="AA408" s="144"/>
      <c r="AB408" s="148">
        <f>Cálculos!L151</f>
        <v>0.60395348468861088</v>
      </c>
      <c r="AC408" s="144"/>
      <c r="AD408" s="148">
        <f>Cálculos!Z209</f>
        <v>0.61041442461281092</v>
      </c>
      <c r="AE408" s="144"/>
      <c r="AF408" s="148">
        <f>Cálculos!AN166</f>
        <v>0.63021520784049245</v>
      </c>
      <c r="AG408" s="144"/>
      <c r="AH408" s="148">
        <f>Cálculos!N324</f>
        <v>0</v>
      </c>
      <c r="AI408" s="144"/>
      <c r="AJ408" s="148">
        <f>Cálculos!AB387</f>
        <v>0</v>
      </c>
      <c r="AK408" s="144"/>
      <c r="AL408" s="148">
        <f>Cálculos!AP375</f>
        <v>0</v>
      </c>
      <c r="AM408" s="127"/>
      <c r="BA408" s="139"/>
      <c r="BB408" s="78">
        <v>403</v>
      </c>
      <c r="BC408" s="156">
        <f>ABS(Cálculos!L409-Cálculos!L408)</f>
        <v>1.6507470224888987</v>
      </c>
      <c r="BD408" s="156">
        <f>ABS(Cálculos!Z409-Cálculos!Z408)</f>
        <v>0.37856700270944488</v>
      </c>
      <c r="BE408" s="156">
        <f>ABS(Cálculos!AN409-Cálculos!AN408)</f>
        <v>0.61453422990042728</v>
      </c>
      <c r="BF408" s="127"/>
    </row>
    <row r="409" spans="25:58" x14ac:dyDescent="0.35">
      <c r="Y409" s="139"/>
      <c r="Z409" s="78">
        <f>(Cálculos!C410-0.44)/(MAX(Cálculos!C:C)+0.12)*100</f>
        <v>55.2731057908289</v>
      </c>
      <c r="AA409" s="144"/>
      <c r="AB409" s="148">
        <f>Cálculos!L312</f>
        <v>0.60326006086296047</v>
      </c>
      <c r="AC409" s="144"/>
      <c r="AD409" s="148">
        <f>Cálculos!Z530</f>
        <v>0.61459553223694585</v>
      </c>
      <c r="AE409" s="144"/>
      <c r="AF409" s="148">
        <f>Cálculos!AN692</f>
        <v>0.62889233273163725</v>
      </c>
      <c r="AG409" s="144"/>
      <c r="AH409" s="148">
        <f>Cálculos!N327</f>
        <v>0</v>
      </c>
      <c r="AI409" s="144"/>
      <c r="AJ409" s="148">
        <f>Cálculos!AB388</f>
        <v>0</v>
      </c>
      <c r="AK409" s="144"/>
      <c r="AL409" s="148">
        <f>Cálculos!AP378</f>
        <v>0</v>
      </c>
      <c r="AM409" s="127"/>
      <c r="BA409" s="139"/>
      <c r="BB409" s="78">
        <v>404</v>
      </c>
      <c r="BC409" s="156">
        <f>ABS(Cálculos!L410-Cálculos!L409)</f>
        <v>1.4394511694082621</v>
      </c>
      <c r="BD409" s="156">
        <f>ABS(Cálculos!Z410-Cálculos!Z409)</f>
        <v>0.14759942351466182</v>
      </c>
      <c r="BE409" s="156">
        <f>ABS(Cálculos!AN410-Cálculos!AN409)</f>
        <v>0.38305077426644596</v>
      </c>
      <c r="BF409" s="127"/>
    </row>
    <row r="410" spans="25:58" x14ac:dyDescent="0.35">
      <c r="Y410" s="139"/>
      <c r="Z410" s="78">
        <f>(Cálculos!C411-0.44)/(MAX(Cálculos!C:C)+0.12)*100</f>
        <v>55.410069577603679</v>
      </c>
      <c r="AA410" s="144"/>
      <c r="AB410" s="148">
        <f>Cálculos!L692</f>
        <v>0.60158892087437399</v>
      </c>
      <c r="AC410" s="144"/>
      <c r="AD410" s="148">
        <f>Cálculos!Z532</f>
        <v>0.6042145575465131</v>
      </c>
      <c r="AE410" s="144"/>
      <c r="AF410" s="148">
        <f>Cálculos!AN157</f>
        <v>0.62657548444566136</v>
      </c>
      <c r="AG410" s="144"/>
      <c r="AH410" s="148">
        <f>Cálculos!N328</f>
        <v>0</v>
      </c>
      <c r="AI410" s="144"/>
      <c r="AJ410" s="148">
        <f>Cálculos!AB389</f>
        <v>0</v>
      </c>
      <c r="AK410" s="144"/>
      <c r="AL410" s="148">
        <f>Cálculos!AP379</f>
        <v>0</v>
      </c>
      <c r="AM410" s="127"/>
      <c r="BA410" s="139"/>
      <c r="BB410" s="78">
        <v>405</v>
      </c>
      <c r="BC410" s="156">
        <f>ABS(Cálculos!L411-Cálculos!L410)</f>
        <v>3.1401376210981491E-2</v>
      </c>
      <c r="BD410" s="156">
        <f>ABS(Cálculos!Z411-Cálculos!Z410)</f>
        <v>4.2948462213548311E-2</v>
      </c>
      <c r="BE410" s="156">
        <f>ABS(Cálculos!AN411-Cálculos!AN410)</f>
        <v>3.9080021585967462E-2</v>
      </c>
      <c r="BF410" s="127"/>
    </row>
    <row r="411" spans="25:58" x14ac:dyDescent="0.35">
      <c r="Y411" s="139"/>
      <c r="Z411" s="78">
        <f>(Cálculos!C412-0.44)/(MAX(Cálculos!C:C)+0.12)*100</f>
        <v>55.547033364378464</v>
      </c>
      <c r="AA411" s="144"/>
      <c r="AB411" s="148">
        <f>Cálculos!L520</f>
        <v>0.59973056897034815</v>
      </c>
      <c r="AC411" s="144"/>
      <c r="AD411" s="148">
        <f>Cálculos!Z166</f>
        <v>0.59826985043173808</v>
      </c>
      <c r="AE411" s="144"/>
      <c r="AF411" s="148">
        <f>Cálculos!AN209</f>
        <v>0.62621508485645538</v>
      </c>
      <c r="AG411" s="144"/>
      <c r="AH411" s="148">
        <f>Cálculos!N332</f>
        <v>0</v>
      </c>
      <c r="AI411" s="144"/>
      <c r="AJ411" s="148">
        <f>Cálculos!AB390</f>
        <v>0</v>
      </c>
      <c r="AK411" s="144"/>
      <c r="AL411" s="148">
        <f>Cálculos!AP380</f>
        <v>0</v>
      </c>
      <c r="AM411" s="127"/>
      <c r="BA411" s="139"/>
      <c r="BB411" s="78">
        <v>406</v>
      </c>
      <c r="BC411" s="156">
        <f>ABS(Cálculos!L412-Cálculos!L411)</f>
        <v>4.4261555977184326</v>
      </c>
      <c r="BD411" s="156">
        <f>ABS(Cálculos!Z412-Cálculos!Z411)</f>
        <v>1.1143652595891305</v>
      </c>
      <c r="BE411" s="156">
        <f>ABS(Cálculos!AN412-Cálculos!AN411)</f>
        <v>1.9054190708330838</v>
      </c>
      <c r="BF411" s="127"/>
    </row>
    <row r="412" spans="25:58" x14ac:dyDescent="0.35">
      <c r="Y412" s="139"/>
      <c r="Z412" s="78">
        <f>(Cálculos!C413-0.44)/(MAX(Cálculos!C:C)+0.12)*100</f>
        <v>55.683997151153228</v>
      </c>
      <c r="AA412" s="144"/>
      <c r="AB412" s="148">
        <f>Cálculos!L327</f>
        <v>0.59808679368585371</v>
      </c>
      <c r="AC412" s="144"/>
      <c r="AD412" s="148">
        <f>Cálculos!Z165</f>
        <v>0.59691707959057982</v>
      </c>
      <c r="AE412" s="144"/>
      <c r="AF412" s="148">
        <f>Cálculos!AN165</f>
        <v>0.62566578227236636</v>
      </c>
      <c r="AG412" s="144"/>
      <c r="AH412" s="148">
        <f>Cálculos!N333</f>
        <v>0</v>
      </c>
      <c r="AI412" s="144"/>
      <c r="AJ412" s="148">
        <f>Cálculos!AB391</f>
        <v>0</v>
      </c>
      <c r="AK412" s="144"/>
      <c r="AL412" s="148">
        <f>Cálculos!AP381</f>
        <v>0</v>
      </c>
      <c r="AM412" s="127"/>
      <c r="BA412" s="139"/>
      <c r="BB412" s="78">
        <v>407</v>
      </c>
      <c r="BC412" s="156">
        <f>ABS(Cálculos!L413-Cálculos!L412)</f>
        <v>4.0886780577946933</v>
      </c>
      <c r="BD412" s="156">
        <f>ABS(Cálculos!Z413-Cálculos!Z412)</f>
        <v>0.62972861416547188</v>
      </c>
      <c r="BE412" s="156">
        <f>ABS(Cálculos!AN413-Cálculos!AN412)</f>
        <v>1.4761678422142894</v>
      </c>
      <c r="BF412" s="127"/>
    </row>
    <row r="413" spans="25:58" x14ac:dyDescent="0.35">
      <c r="Y413" s="139"/>
      <c r="Z413" s="78">
        <f>(Cálculos!C414-0.44)/(MAX(Cálculos!C:C)+0.12)*100</f>
        <v>55.820960937928007</v>
      </c>
      <c r="AA413" s="144"/>
      <c r="AB413" s="148">
        <f>Cálculos!L152</f>
        <v>0.59800258715346089</v>
      </c>
      <c r="AC413" s="144"/>
      <c r="AD413" s="148">
        <f>Cálculos!Z167</f>
        <v>0.58688276857375088</v>
      </c>
      <c r="AE413" s="144"/>
      <c r="AF413" s="148">
        <f>Cálculos!AN675</f>
        <v>0.62513793341378399</v>
      </c>
      <c r="AG413" s="144"/>
      <c r="AH413" s="148">
        <f>Cálculos!N334</f>
        <v>0</v>
      </c>
      <c r="AI413" s="144"/>
      <c r="AJ413" s="148">
        <f>Cálculos!AB392</f>
        <v>0</v>
      </c>
      <c r="AK413" s="144"/>
      <c r="AL413" s="148">
        <f>Cálculos!AP382</f>
        <v>0</v>
      </c>
      <c r="AM413" s="127"/>
      <c r="BA413" s="139"/>
      <c r="BB413" s="78">
        <v>408</v>
      </c>
      <c r="BC413" s="156">
        <f>ABS(Cálculos!L414-Cálculos!L413)</f>
        <v>4.7029342244747863E-2</v>
      </c>
      <c r="BD413" s="156">
        <f>ABS(Cálculos!Z414-Cálculos!Z413)</f>
        <v>6.4261018831503147E-2</v>
      </c>
      <c r="BE413" s="156">
        <f>ABS(Cálculos!AN414-Cálculos!AN413)</f>
        <v>5.8102553157152403E-2</v>
      </c>
      <c r="BF413" s="127"/>
    </row>
    <row r="414" spans="25:58" x14ac:dyDescent="0.35">
      <c r="Y414" s="139"/>
      <c r="Z414" s="78">
        <f>(Cálculos!C415-0.44)/(MAX(Cálculos!C:C)+0.12)*100</f>
        <v>55.957924724702792</v>
      </c>
      <c r="AA414" s="144"/>
      <c r="AB414" s="148">
        <f>Cálculos!L165</f>
        <v>0.59652227865804497</v>
      </c>
      <c r="AC414" s="144"/>
      <c r="AD414" s="148">
        <f>Cálculos!Z533</f>
        <v>0.57998825140191512</v>
      </c>
      <c r="AE414" s="144"/>
      <c r="AF414" s="148">
        <f>Cálculos!AN327</f>
        <v>0.62476031653005681</v>
      </c>
      <c r="AG414" s="144"/>
      <c r="AH414" s="148">
        <f>Cálculos!N337</f>
        <v>0</v>
      </c>
      <c r="AI414" s="144"/>
      <c r="AJ414" s="148">
        <f>Cálculos!AB393</f>
        <v>0</v>
      </c>
      <c r="AK414" s="144"/>
      <c r="AL414" s="148">
        <f>Cálculos!AP384</f>
        <v>0</v>
      </c>
      <c r="AM414" s="127"/>
      <c r="BA414" s="139"/>
      <c r="BB414" s="78">
        <v>409</v>
      </c>
      <c r="BC414" s="156">
        <f>ABS(Cálculos!L415-Cálculos!L414)</f>
        <v>8.4193991071970897E-2</v>
      </c>
      <c r="BD414" s="156">
        <f>ABS(Cálculos!Z415-Cálculos!Z414)</f>
        <v>0.10112100263295476</v>
      </c>
      <c r="BE414" s="156">
        <f>ABS(Cálculos!AN415-Cálculos!AN414)</f>
        <v>9.5067197106925905E-2</v>
      </c>
      <c r="BF414" s="127"/>
    </row>
    <row r="415" spans="25:58" x14ac:dyDescent="0.35">
      <c r="Y415" s="139"/>
      <c r="Z415" s="78">
        <f>(Cálculos!C416-0.44)/(MAX(Cálculos!C:C)+0.12)*100</f>
        <v>56.094888511477571</v>
      </c>
      <c r="AA415" s="144"/>
      <c r="AB415" s="148">
        <f>Cálculos!L521</f>
        <v>0.59382128082959085</v>
      </c>
      <c r="AC415" s="144"/>
      <c r="AD415" s="148">
        <f>Cálculos!Z534</f>
        <v>0.56921767964429515</v>
      </c>
      <c r="AE415" s="144"/>
      <c r="AF415" s="148">
        <f>Cálculos!AN167</f>
        <v>0.62182916696634105</v>
      </c>
      <c r="AG415" s="144"/>
      <c r="AH415" s="148">
        <f>Cálculos!N338</f>
        <v>0</v>
      </c>
      <c r="AI415" s="144"/>
      <c r="AJ415" s="148">
        <f>Cálculos!AB395</f>
        <v>0</v>
      </c>
      <c r="AK415" s="144"/>
      <c r="AL415" s="148">
        <f>Cálculos!AP385</f>
        <v>0</v>
      </c>
      <c r="AM415" s="127"/>
      <c r="BA415" s="139"/>
      <c r="BB415" s="78">
        <v>410</v>
      </c>
      <c r="BC415" s="156">
        <f>ABS(Cálculos!L416-Cálculos!L415)</f>
        <v>0.10728702778617771</v>
      </c>
      <c r="BD415" s="156">
        <f>ABS(Cálculos!Z416-Cálculos!Z415)</f>
        <v>0.1233020769161306</v>
      </c>
      <c r="BE415" s="156">
        <f>ABS(Cálculos!AN416-Cálculos!AN415)</f>
        <v>0.11759636146534325</v>
      </c>
      <c r="BF415" s="127"/>
    </row>
    <row r="416" spans="25:58" x14ac:dyDescent="0.35">
      <c r="Y416" s="139"/>
      <c r="Z416" s="78">
        <f>(Cálculos!C417-0.44)/(MAX(Cálculos!C:C)+0.12)*100</f>
        <v>56.231852298252335</v>
      </c>
      <c r="AA416" s="144"/>
      <c r="AB416" s="148">
        <f>Cálculos!L153</f>
        <v>0.59211032522911844</v>
      </c>
      <c r="AC416" s="144"/>
      <c r="AD416" s="148">
        <f>Cálculos!Z535</f>
        <v>0.56277009982238646</v>
      </c>
      <c r="AE416" s="144"/>
      <c r="AF416" s="148">
        <f>Cálculos!AN158</f>
        <v>0.62040168695876496</v>
      </c>
      <c r="AG416" s="144"/>
      <c r="AH416" s="148">
        <f>Cálculos!N339</f>
        <v>0</v>
      </c>
      <c r="AI416" s="144"/>
      <c r="AJ416" s="148">
        <f>Cálculos!AB396</f>
        <v>0</v>
      </c>
      <c r="AK416" s="144"/>
      <c r="AL416" s="148">
        <f>Cálculos!AP386</f>
        <v>0</v>
      </c>
      <c r="AM416" s="127"/>
      <c r="BA416" s="139"/>
      <c r="BB416" s="78">
        <v>411</v>
      </c>
      <c r="BC416" s="156">
        <f>ABS(Cálculos!L417-Cálculos!L416)</f>
        <v>4.6272410211005033E-2</v>
      </c>
      <c r="BD416" s="156">
        <f>ABS(Cálculos!Z417-Cálculos!Z416)</f>
        <v>6.1846508738005568E-2</v>
      </c>
      <c r="BE416" s="156">
        <f>ABS(Cálculos!AN417-Cálculos!AN416)</f>
        <v>5.6301075329779904E-2</v>
      </c>
      <c r="BF416" s="127"/>
    </row>
    <row r="417" spans="25:58" x14ac:dyDescent="0.35">
      <c r="Y417" s="139"/>
      <c r="Z417" s="78">
        <f>(Cálculos!C418-0.44)/(MAX(Cálculos!C:C)+0.12)*100</f>
        <v>56.36881608502712</v>
      </c>
      <c r="AA417" s="144"/>
      <c r="AB417" s="148">
        <f>Cálculos!L522</f>
        <v>0.58797021831236718</v>
      </c>
      <c r="AC417" s="144"/>
      <c r="AD417" s="148">
        <f>Cálculos!Z168</f>
        <v>0.56282723667401202</v>
      </c>
      <c r="AE417" s="144"/>
      <c r="AF417" s="148">
        <f>Cálculos!AN310</f>
        <v>0.62024837881080996</v>
      </c>
      <c r="AG417" s="144"/>
      <c r="AH417" s="148">
        <f>Cálculos!N340</f>
        <v>0</v>
      </c>
      <c r="AI417" s="144"/>
      <c r="AJ417" s="148">
        <f>Cálculos!AB397</f>
        <v>0</v>
      </c>
      <c r="AK417" s="144"/>
      <c r="AL417" s="148">
        <f>Cálculos!AP387</f>
        <v>0</v>
      </c>
      <c r="AM417" s="127"/>
      <c r="BA417" s="139"/>
      <c r="BB417" s="78">
        <v>412</v>
      </c>
      <c r="BC417" s="156">
        <f>ABS(Cálculos!L418-Cálculos!L417)</f>
        <v>3.0395850731218066</v>
      </c>
      <c r="BD417" s="156">
        <f>ABS(Cálculos!Z418-Cálculos!Z417)</f>
        <v>0.68538575345777186</v>
      </c>
      <c r="BE417" s="156">
        <f>ABS(Cálculos!AN418-Cálculos!AN417)</f>
        <v>1.2076787352085983</v>
      </c>
      <c r="BF417" s="127"/>
    </row>
    <row r="418" spans="25:58" x14ac:dyDescent="0.35">
      <c r="Y418" s="139"/>
      <c r="Z418" s="78">
        <f>(Cálculos!C419-0.44)/(MAX(Cálculos!C:C)+0.12)*100</f>
        <v>56.505779871801899</v>
      </c>
      <c r="AA418" s="144"/>
      <c r="AB418" s="148">
        <f>Cálculos!L154</f>
        <v>0.5862761211649441</v>
      </c>
      <c r="AC418" s="144"/>
      <c r="AD418" s="148">
        <f>Cálculos!Z536</f>
        <v>0.55708578095756012</v>
      </c>
      <c r="AE418" s="144"/>
      <c r="AF418" s="148">
        <f>Cálculos!AN706</f>
        <v>0.61762379349545271</v>
      </c>
      <c r="AG418" s="144"/>
      <c r="AH418" s="148">
        <f>Cálculos!N341</f>
        <v>0</v>
      </c>
      <c r="AI418" s="144"/>
      <c r="AJ418" s="148">
        <f>Cálculos!AB398</f>
        <v>0</v>
      </c>
      <c r="AK418" s="144"/>
      <c r="AL418" s="148">
        <f>Cálculos!AP389</f>
        <v>0</v>
      </c>
      <c r="AM418" s="127"/>
      <c r="BA418" s="139"/>
      <c r="BB418" s="78">
        <v>413</v>
      </c>
      <c r="BC418" s="156">
        <f>ABS(Cálculos!L419-Cálculos!L418)</f>
        <v>2.7230142064341409</v>
      </c>
      <c r="BD418" s="156">
        <f>ABS(Cálculos!Z419-Cálculos!Z418)</f>
        <v>0.30394254827573319</v>
      </c>
      <c r="BE418" s="156">
        <f>ABS(Cálculos!AN419-Cálculos!AN418)</f>
        <v>0.85146620620463587</v>
      </c>
      <c r="BF418" s="127"/>
    </row>
    <row r="419" spans="25:58" x14ac:dyDescent="0.35">
      <c r="Y419" s="139"/>
      <c r="Z419" s="78">
        <f>(Cálculos!C420-0.44)/(MAX(Cálculos!C:C)+0.12)*100</f>
        <v>56.642743658576677</v>
      </c>
      <c r="AA419" s="144"/>
      <c r="AB419" s="148">
        <f>Cálculos!L533</f>
        <v>0.58449026044010155</v>
      </c>
      <c r="AC419" s="144"/>
      <c r="AD419" s="148">
        <f>Cálculos!Z575</f>
        <v>0.5556695627820577</v>
      </c>
      <c r="AE419" s="144"/>
      <c r="AF419" s="148">
        <f>Cálculos!AN341</f>
        <v>0.61402666446361831</v>
      </c>
      <c r="AG419" s="144"/>
      <c r="AH419" s="148">
        <f>Cálculos!N342</f>
        <v>0</v>
      </c>
      <c r="AI419" s="144"/>
      <c r="AJ419" s="148">
        <f>Cálculos!AB399</f>
        <v>0</v>
      </c>
      <c r="AK419" s="144"/>
      <c r="AL419" s="148">
        <f>Cálculos!AP391</f>
        <v>0</v>
      </c>
      <c r="AM419" s="127"/>
      <c r="BA419" s="139"/>
      <c r="BB419" s="78">
        <v>414</v>
      </c>
      <c r="BC419" s="156">
        <f>ABS(Cálculos!L420-Cálculos!L419)</f>
        <v>1.2087834190545514</v>
      </c>
      <c r="BD419" s="156">
        <f>ABS(Cálculos!Z420-Cálculos!Z419)</f>
        <v>0.13838910280297179</v>
      </c>
      <c r="BE419" s="156">
        <f>ABS(Cálculos!AN420-Cálculos!AN419)</f>
        <v>0.31505601314935805</v>
      </c>
      <c r="BF419" s="127"/>
    </row>
    <row r="420" spans="25:58" x14ac:dyDescent="0.35">
      <c r="Y420" s="139"/>
      <c r="Z420" s="78">
        <f>(Cálculos!C421-0.44)/(MAX(Cálculos!C:C)+0.12)*100</f>
        <v>56.779707445351448</v>
      </c>
      <c r="AA420" s="144"/>
      <c r="AB420" s="148">
        <f>Cálculos!L523</f>
        <v>0.58217680770774016</v>
      </c>
      <c r="AC420" s="144"/>
      <c r="AD420" s="148">
        <f>Cálculos!Z169</f>
        <v>0.55222575648194128</v>
      </c>
      <c r="AE420" s="144"/>
      <c r="AF420" s="148">
        <f>Cálculos!AN533</f>
        <v>0.59781480963221645</v>
      </c>
      <c r="AG420" s="144"/>
      <c r="AH420" s="148">
        <f>Cálculos!N343</f>
        <v>0</v>
      </c>
      <c r="AI420" s="144"/>
      <c r="AJ420" s="148">
        <f>Cálculos!AB400</f>
        <v>0</v>
      </c>
      <c r="AK420" s="144"/>
      <c r="AL420" s="148">
        <f>Cálculos!AP392</f>
        <v>0</v>
      </c>
      <c r="AM420" s="127"/>
      <c r="BA420" s="139"/>
      <c r="BB420" s="78">
        <v>415</v>
      </c>
      <c r="BC420" s="156">
        <f>ABS(Cálculos!L421-Cálculos!L420)</f>
        <v>1.2109035061590712</v>
      </c>
      <c r="BD420" s="156">
        <f>ABS(Cálculos!Z421-Cálculos!Z420)</f>
        <v>0.14158209056334758</v>
      </c>
      <c r="BE420" s="156">
        <f>ABS(Cálculos!AN421-Cálculos!AN420)</f>
        <v>0.31609019757132883</v>
      </c>
      <c r="BF420" s="127"/>
    </row>
    <row r="421" spans="25:58" x14ac:dyDescent="0.35">
      <c r="Y421" s="139"/>
      <c r="Z421" s="78">
        <f>(Cálculos!C422-0.44)/(MAX(Cálculos!C:C)+0.12)*100</f>
        <v>56.916671232126227</v>
      </c>
      <c r="AA421" s="144"/>
      <c r="AB421" s="148">
        <f>Cálculos!L155</f>
        <v>0.58049940290301316</v>
      </c>
      <c r="AC421" s="144"/>
      <c r="AD421" s="148">
        <f>Cálculos!Z537</f>
        <v>0.55157358190304551</v>
      </c>
      <c r="AE421" s="144"/>
      <c r="AF421" s="148">
        <f>Cálculos!AN534</f>
        <v>0.5787758462432937</v>
      </c>
      <c r="AG421" s="144"/>
      <c r="AH421" s="148">
        <f>Cálculos!N344</f>
        <v>0</v>
      </c>
      <c r="AI421" s="144"/>
      <c r="AJ421" s="148">
        <f>Cálculos!AB401</f>
        <v>0</v>
      </c>
      <c r="AK421" s="144"/>
      <c r="AL421" s="148">
        <f>Cálculos!AP393</f>
        <v>0</v>
      </c>
      <c r="AM421" s="127"/>
      <c r="BA421" s="139"/>
      <c r="BB421" s="78">
        <v>416</v>
      </c>
      <c r="BC421" s="156">
        <f>ABS(Cálculos!L422-Cálculos!L421)</f>
        <v>5.0923778145740757</v>
      </c>
      <c r="BD421" s="156">
        <f>ABS(Cálculos!Z422-Cálculos!Z421)</f>
        <v>1.0041873037792861</v>
      </c>
      <c r="BE421" s="156">
        <f>ABS(Cálculos!AN422-Cálculos!AN421)</f>
        <v>2.0370713182967957</v>
      </c>
      <c r="BF421" s="127"/>
    </row>
    <row r="422" spans="25:58" x14ac:dyDescent="0.35">
      <c r="Y422" s="139"/>
      <c r="Z422" s="78">
        <f>(Cálculos!C423-0.44)/(MAX(Cálculos!C:C)+0.12)*100</f>
        <v>57.053635018901005</v>
      </c>
      <c r="AA422" s="144"/>
      <c r="AB422" s="148">
        <f>Cálculos!L156</f>
        <v>0.5747796040220241</v>
      </c>
      <c r="AC422" s="144"/>
      <c r="AD422" s="148">
        <f>Cálculos!Z170</f>
        <v>0.54594560212611198</v>
      </c>
      <c r="AE422" s="144"/>
      <c r="AF422" s="148">
        <f>Cálculos!AN168</f>
        <v>0.5778653953746693</v>
      </c>
      <c r="AG422" s="144"/>
      <c r="AH422" s="148">
        <f>Cálculos!N345</f>
        <v>0</v>
      </c>
      <c r="AI422" s="144"/>
      <c r="AJ422" s="148">
        <f>Cálculos!AB402</f>
        <v>0</v>
      </c>
      <c r="AK422" s="144"/>
      <c r="AL422" s="148">
        <f>Cálculos!AP395</f>
        <v>0</v>
      </c>
      <c r="AM422" s="127"/>
      <c r="BA422" s="139"/>
      <c r="BB422" s="78">
        <v>417</v>
      </c>
      <c r="BC422" s="156">
        <f>ABS(Cálculos!L423-Cálculos!L422)</f>
        <v>3.7765020616058851</v>
      </c>
      <c r="BD422" s="156">
        <f>ABS(Cálculos!Z423-Cálculos!Z422)</f>
        <v>0.63681972752311333</v>
      </c>
      <c r="BE422" s="156">
        <f>ABS(Cálculos!AN423-Cálculos!AN422)</f>
        <v>1.5254758855898238</v>
      </c>
      <c r="BF422" s="127"/>
    </row>
    <row r="423" spans="25:58" x14ac:dyDescent="0.35">
      <c r="Y423" s="139"/>
      <c r="Z423" s="78">
        <f>(Cálculos!C424-0.44)/(MAX(Cálculos!C:C)+0.12)*100</f>
        <v>57.190598805675776</v>
      </c>
      <c r="AA423" s="144"/>
      <c r="AB423" s="148">
        <f>Cálculos!L721</f>
        <v>0.57408503127464361</v>
      </c>
      <c r="AC423" s="144"/>
      <c r="AD423" s="148">
        <f>Cálculos!Z538</f>
        <v>0.54613496286901309</v>
      </c>
      <c r="AE423" s="144"/>
      <c r="AF423" s="148">
        <f>Cálculos!AN575</f>
        <v>0.57722058000133747</v>
      </c>
      <c r="AG423" s="144"/>
      <c r="AH423" s="148">
        <f>Cálculos!N346</f>
        <v>0</v>
      </c>
      <c r="AI423" s="144"/>
      <c r="AJ423" s="148">
        <f>Cálculos!AB403</f>
        <v>0</v>
      </c>
      <c r="AK423" s="144"/>
      <c r="AL423" s="148">
        <f>Cálculos!AP396</f>
        <v>0</v>
      </c>
      <c r="AM423" s="127"/>
      <c r="BA423" s="139"/>
      <c r="BB423" s="78">
        <v>418</v>
      </c>
      <c r="BC423" s="156">
        <f>ABS(Cálculos!L424-Cálculos!L423)</f>
        <v>0.81081611725915304</v>
      </c>
      <c r="BD423" s="156">
        <f>ABS(Cálculos!Z424-Cálculos!Z423)</f>
        <v>2.0797302617689972E-2</v>
      </c>
      <c r="BE423" s="156">
        <f>ABS(Cálculos!AN424-Cálculos!AN423)</f>
        <v>0.13613525487080658</v>
      </c>
      <c r="BF423" s="127"/>
    </row>
    <row r="424" spans="25:58" x14ac:dyDescent="0.35">
      <c r="Y424" s="139"/>
      <c r="Z424" s="78">
        <f>(Cálculos!C425-0.44)/(MAX(Cálculos!C:C)+0.12)*100</f>
        <v>57.327562592450555</v>
      </c>
      <c r="AA424" s="144"/>
      <c r="AB424" s="148">
        <f>Cálculos!L707</f>
        <v>0.57395843964632198</v>
      </c>
      <c r="AC424" s="144"/>
      <c r="AD424" s="148">
        <f>Cálculos!Z210</f>
        <v>0.54434751543687809</v>
      </c>
      <c r="AE424" s="144"/>
      <c r="AF424" s="148">
        <f>Cálculos!AN694</f>
        <v>0.57195461740704101</v>
      </c>
      <c r="AG424" s="144"/>
      <c r="AH424" s="148">
        <f>Cálculos!N347</f>
        <v>0</v>
      </c>
      <c r="AI424" s="144"/>
      <c r="AJ424" s="148">
        <f>Cálculos!AB404</f>
        <v>0</v>
      </c>
      <c r="AK424" s="144"/>
      <c r="AL424" s="148">
        <f>Cálculos!AP397</f>
        <v>0</v>
      </c>
      <c r="AM424" s="127"/>
      <c r="BA424" s="139"/>
      <c r="BB424" s="78">
        <v>419</v>
      </c>
      <c r="BC424" s="156">
        <f>ABS(Cálculos!L425-Cálculos!L424)</f>
        <v>6.4787379903282352</v>
      </c>
      <c r="BD424" s="156">
        <f>ABS(Cálculos!Z425-Cálculos!Z424)</f>
        <v>1.3821784189455419</v>
      </c>
      <c r="BE424" s="156">
        <f>ABS(Cálculos!AN425-Cálculos!AN424)</f>
        <v>2.7695756408056158</v>
      </c>
      <c r="BF424" s="127"/>
    </row>
    <row r="425" spans="25:58" x14ac:dyDescent="0.35">
      <c r="Y425" s="139"/>
      <c r="Z425" s="78">
        <f>(Cálculos!C426-0.44)/(MAX(Cálculos!C:C)+0.12)*100</f>
        <v>57.464526379225333</v>
      </c>
      <c r="AA425" s="144"/>
      <c r="AB425" s="148">
        <f>Cálculos!L356</f>
        <v>0.57145706681389341</v>
      </c>
      <c r="AC425" s="144"/>
      <c r="AD425" s="148">
        <f>Cálculos!Z694</f>
        <v>0.54462664447477593</v>
      </c>
      <c r="AE425" s="144"/>
      <c r="AF425" s="148">
        <f>Cálculos!AN535</f>
        <v>0.57089120757993128</v>
      </c>
      <c r="AG425" s="144"/>
      <c r="AH425" s="148">
        <f>Cálculos!N348</f>
        <v>0</v>
      </c>
      <c r="AI425" s="144"/>
      <c r="AJ425" s="148">
        <f>Cálculos!AB405</f>
        <v>0</v>
      </c>
      <c r="AK425" s="144"/>
      <c r="AL425" s="148">
        <f>Cálculos!AP398</f>
        <v>0</v>
      </c>
      <c r="AM425" s="127"/>
      <c r="BA425" s="139"/>
      <c r="BB425" s="78">
        <v>420</v>
      </c>
      <c r="BC425" s="156">
        <f>ABS(Cálculos!L426-Cálculos!L425)</f>
        <v>5.9982794936900792</v>
      </c>
      <c r="BD425" s="156">
        <f>ABS(Cálculos!Z426-Cálculos!Z425)</f>
        <v>1.1267904581946713</v>
      </c>
      <c r="BE425" s="156">
        <f>ABS(Cálculos!AN426-Cálculos!AN425)</f>
        <v>2.5015789600876781</v>
      </c>
      <c r="BF425" s="127"/>
    </row>
    <row r="426" spans="25:58" x14ac:dyDescent="0.35">
      <c r="Y426" s="139"/>
      <c r="Z426" s="78">
        <f>(Cálculos!C427-0.44)/(MAX(Cálculos!C:C)+0.12)*100</f>
        <v>57.601490166000112</v>
      </c>
      <c r="AA426" s="144"/>
      <c r="AB426" s="148">
        <f>Cálculos!L342</f>
        <v>0.57093970119326742</v>
      </c>
      <c r="AC426" s="144"/>
      <c r="AD426" s="148">
        <f>Cálculos!Z725</f>
        <v>0.54234858083369275</v>
      </c>
      <c r="AE426" s="144"/>
      <c r="AF426" s="148">
        <f>Cálculos!AN329</f>
        <v>0.56790362752289258</v>
      </c>
      <c r="AG426" s="144"/>
      <c r="AH426" s="148">
        <f>Cálculos!N349</f>
        <v>0</v>
      </c>
      <c r="AI426" s="144"/>
      <c r="AJ426" s="148">
        <f>Cálculos!AB406</f>
        <v>0</v>
      </c>
      <c r="AK426" s="144"/>
      <c r="AL426" s="148">
        <f>Cálculos!AP399</f>
        <v>0</v>
      </c>
      <c r="AM426" s="127"/>
      <c r="BA426" s="139"/>
      <c r="BB426" s="78">
        <v>421</v>
      </c>
      <c r="BC426" s="156">
        <f>ABS(Cálculos!L427-Cálculos!L426)</f>
        <v>0.53819544292955857</v>
      </c>
      <c r="BD426" s="156">
        <f>ABS(Cálculos!Z427-Cálculos!Z426)</f>
        <v>0.11839763249000157</v>
      </c>
      <c r="BE426" s="156">
        <f>ABS(Cálculos!AN427-Cálculos!AN426)</f>
        <v>0.13485324534065057</v>
      </c>
      <c r="BF426" s="127"/>
    </row>
    <row r="427" spans="25:58" x14ac:dyDescent="0.35">
      <c r="Y427" s="139"/>
      <c r="Z427" s="78">
        <f>(Cálculos!C428-0.44)/(MAX(Cálculos!C:C)+0.12)*100</f>
        <v>57.738453952774883</v>
      </c>
      <c r="AA427" s="144"/>
      <c r="AB427" s="148">
        <f>Cálculos!L694</f>
        <v>0.57027292747981095</v>
      </c>
      <c r="AC427" s="144"/>
      <c r="AD427" s="148">
        <f>Cálculos!Z171</f>
        <v>0.54042705904437027</v>
      </c>
      <c r="AE427" s="144"/>
      <c r="AF427" s="148">
        <f>Cálculos!AN536</f>
        <v>0.56490403693708657</v>
      </c>
      <c r="AG427" s="144"/>
      <c r="AH427" s="148">
        <f>Cálculos!N350</f>
        <v>0</v>
      </c>
      <c r="AI427" s="144"/>
      <c r="AJ427" s="148">
        <f>Cálculos!AB407</f>
        <v>0</v>
      </c>
      <c r="AK427" s="144"/>
      <c r="AL427" s="148">
        <f>Cálculos!AP400</f>
        <v>0</v>
      </c>
      <c r="AM427" s="127"/>
      <c r="BA427" s="139"/>
      <c r="BB427" s="78">
        <v>422</v>
      </c>
      <c r="BC427" s="156">
        <f>ABS(Cálculos!L428-Cálculos!L427)</f>
        <v>0.11577641511018677</v>
      </c>
      <c r="BD427" s="156">
        <f>ABS(Cálculos!Z428-Cálculos!Z427)</f>
        <v>0.13365300859972562</v>
      </c>
      <c r="BE427" s="156">
        <f>ABS(Cálculos!AN428-Cálculos!AN427)</f>
        <v>0.12725506445401269</v>
      </c>
      <c r="BF427" s="127"/>
    </row>
    <row r="428" spans="25:58" x14ac:dyDescent="0.35">
      <c r="Y428" s="139"/>
      <c r="Z428" s="78">
        <f>(Cálculos!C429-0.44)/(MAX(Cálculos!C:C)+0.12)*100</f>
        <v>57.875417739549661</v>
      </c>
      <c r="AA428" s="144"/>
      <c r="AB428" s="148">
        <f>Cálculos!L157</f>
        <v>0.56911616368175943</v>
      </c>
      <c r="AC428" s="144"/>
      <c r="AD428" s="148">
        <f>Cálculos!Z539</f>
        <v>0.54075312894065841</v>
      </c>
      <c r="AE428" s="144"/>
      <c r="AF428" s="148">
        <f>Cálculos!AN210</f>
        <v>0.56405887503727792</v>
      </c>
      <c r="AG428" s="144"/>
      <c r="AH428" s="148">
        <f>Cálculos!N351</f>
        <v>0</v>
      </c>
      <c r="AI428" s="144"/>
      <c r="AJ428" s="148">
        <f>Cálculos!AB408</f>
        <v>0</v>
      </c>
      <c r="AK428" s="144"/>
      <c r="AL428" s="148">
        <f>Cálculos!AP401</f>
        <v>0</v>
      </c>
      <c r="AM428" s="127"/>
      <c r="BA428" s="139"/>
      <c r="BB428" s="78">
        <v>423</v>
      </c>
      <c r="BC428" s="156">
        <f>ABS(Cálculos!L429-Cálculos!L428)</f>
        <v>7.0911123445672075E-2</v>
      </c>
      <c r="BD428" s="156">
        <f>ABS(Cálculos!Z429-Cálculos!Z428)</f>
        <v>8.7305415976506984E-2</v>
      </c>
      <c r="BE428" s="156">
        <f>ABS(Cálculos!AN429-Cálculos!AN428)</f>
        <v>8.1484819546115528E-2</v>
      </c>
      <c r="BF428" s="127"/>
    </row>
    <row r="429" spans="25:58" x14ac:dyDescent="0.35">
      <c r="Y429" s="139"/>
      <c r="Z429" s="78">
        <f>(Cálculos!C430-0.44)/(MAX(Cálculos!C:C)+0.12)*100</f>
        <v>58.01238152632444</v>
      </c>
      <c r="AA429" s="144"/>
      <c r="AB429" s="148">
        <f>Cálculos!L168</f>
        <v>0.56758195644079201</v>
      </c>
      <c r="AC429" s="144"/>
      <c r="AD429" s="148">
        <f>Cálculos!Z360</f>
        <v>0.53978491928158134</v>
      </c>
      <c r="AE429" s="144"/>
      <c r="AF429" s="148">
        <f>Cálculos!AN725</f>
        <v>0.56043697095856781</v>
      </c>
      <c r="AG429" s="144"/>
      <c r="AH429" s="148">
        <f>Cálculos!N352</f>
        <v>0</v>
      </c>
      <c r="AI429" s="144"/>
      <c r="AJ429" s="148">
        <f>Cálculos!AB410</f>
        <v>0</v>
      </c>
      <c r="AK429" s="144"/>
      <c r="AL429" s="148">
        <f>Cálculos!AP402</f>
        <v>0</v>
      </c>
      <c r="AM429" s="127"/>
      <c r="BA429" s="139"/>
      <c r="BB429" s="78">
        <v>424</v>
      </c>
      <c r="BC429" s="156">
        <f>ABS(Cálculos!L430-Cálculos!L429)</f>
        <v>9.467566266727756E-2</v>
      </c>
      <c r="BD429" s="156">
        <f>ABS(Cálculos!Z430-Cálculos!Z429)</f>
        <v>0.11104409511302116</v>
      </c>
      <c r="BE429" s="156">
        <f>ABS(Cálculos!AN430-Cálculos!AN429)</f>
        <v>0.10522326319327902</v>
      </c>
      <c r="BF429" s="127"/>
    </row>
    <row r="430" spans="25:58" x14ac:dyDescent="0.35">
      <c r="Y430" s="139"/>
      <c r="Z430" s="78">
        <f>(Cálculos!C431-0.44)/(MAX(Cálculos!C:C)+0.12)*100</f>
        <v>58.149345313099218</v>
      </c>
      <c r="AA430" s="144"/>
      <c r="AB430" s="148">
        <f>Cálculos!L329</f>
        <v>0.56683947486937103</v>
      </c>
      <c r="AC430" s="144"/>
      <c r="AD430" s="148">
        <f>Cálculos!Z329</f>
        <v>0.54114187564061456</v>
      </c>
      <c r="AE430" s="144"/>
      <c r="AF430" s="148">
        <f>Cálculos!AN537</f>
        <v>0.55927782672577975</v>
      </c>
      <c r="AG430" s="144"/>
      <c r="AH430" s="148">
        <f>Cálculos!N354</f>
        <v>0</v>
      </c>
      <c r="AI430" s="144"/>
      <c r="AJ430" s="148">
        <f>Cálculos!AB411</f>
        <v>0</v>
      </c>
      <c r="AK430" s="144"/>
      <c r="AL430" s="148">
        <f>Cálculos!AP403</f>
        <v>0</v>
      </c>
      <c r="AM430" s="127"/>
      <c r="BA430" s="139"/>
      <c r="BB430" s="78">
        <v>425</v>
      </c>
      <c r="BC430" s="156">
        <f>ABS(Cálculos!L431-Cálculos!L430)</f>
        <v>0.10523372197195657</v>
      </c>
      <c r="BD430" s="156">
        <f>ABS(Cálculos!Z431-Cálculos!Z430)</f>
        <v>0.12104691555623637</v>
      </c>
      <c r="BE430" s="156">
        <f>ABS(Cálculos!AN431-Cálculos!AN430)</f>
        <v>0.11543578669068189</v>
      </c>
      <c r="BF430" s="127"/>
    </row>
    <row r="431" spans="25:58" x14ac:dyDescent="0.35">
      <c r="Y431" s="139"/>
      <c r="Z431" s="78">
        <f>(Cálculos!C432-0.44)/(MAX(Cálculos!C:C)+0.12)*100</f>
        <v>58.286309099873989</v>
      </c>
      <c r="AA431" s="144"/>
      <c r="AB431" s="148">
        <f>Cálculos!L575</f>
        <v>0.56429137769262816</v>
      </c>
      <c r="AC431" s="144"/>
      <c r="AD431" s="148">
        <f>Cálculos!Z172</f>
        <v>0.53507900234466477</v>
      </c>
      <c r="AE431" s="144"/>
      <c r="AF431" s="148">
        <f>Cálculos!AN169</f>
        <v>0.55902299831600633</v>
      </c>
      <c r="AG431" s="144"/>
      <c r="AH431" s="148">
        <f>Cálculos!N355</f>
        <v>0</v>
      </c>
      <c r="AI431" s="144"/>
      <c r="AJ431" s="148">
        <f>Cálculos!AB413</f>
        <v>0</v>
      </c>
      <c r="AK431" s="144"/>
      <c r="AL431" s="148">
        <f>Cálculos!AP404</f>
        <v>0</v>
      </c>
      <c r="AM431" s="127"/>
      <c r="BA431" s="139"/>
      <c r="BB431" s="78">
        <v>426</v>
      </c>
      <c r="BC431" s="156">
        <f>ABS(Cálculos!L432-Cálculos!L431)</f>
        <v>1.469376689036439E-2</v>
      </c>
      <c r="BD431" s="156">
        <f>ABS(Cálculos!Z432-Cálculos!Z431)</f>
        <v>4.5320694295147845E-4</v>
      </c>
      <c r="BE431" s="156">
        <f>ABS(Cálculos!AN432-Cálculos!AN431)</f>
        <v>4.8925812394111645E-3</v>
      </c>
      <c r="BF431" s="127"/>
    </row>
    <row r="432" spans="25:58" x14ac:dyDescent="0.35">
      <c r="Y432" s="139"/>
      <c r="Z432" s="78">
        <f>(Cálculos!C433-0.44)/(MAX(Cálculos!C:C)+0.12)*100</f>
        <v>58.423272886648768</v>
      </c>
      <c r="AA432" s="144"/>
      <c r="AB432" s="148">
        <f>Cálculos!L158</f>
        <v>0.5635085265680938</v>
      </c>
      <c r="AC432" s="144"/>
      <c r="AD432" s="148">
        <f>Cálculos!Z540</f>
        <v>0.53542485401838524</v>
      </c>
      <c r="AE432" s="144"/>
      <c r="AF432" s="148">
        <f>Cálculos!AN360</f>
        <v>0.55745675404656625</v>
      </c>
      <c r="AG432" s="144"/>
      <c r="AH432" s="148">
        <f>Cálculos!N357</f>
        <v>0</v>
      </c>
      <c r="AI432" s="144"/>
      <c r="AJ432" s="148">
        <f>Cálculos!AB414</f>
        <v>0</v>
      </c>
      <c r="AK432" s="144"/>
      <c r="AL432" s="148">
        <f>Cálculos!AP405</f>
        <v>0</v>
      </c>
      <c r="AM432" s="127"/>
      <c r="BA432" s="139"/>
      <c r="BB432" s="78">
        <v>427</v>
      </c>
      <c r="BC432" s="156">
        <f>ABS(Cálculos!L433-Cálculos!L432)</f>
        <v>0.10175258830241241</v>
      </c>
      <c r="BD432" s="156">
        <f>ABS(Cálculos!Z433-Cálculos!Z432)</f>
        <v>0.1163096305407556</v>
      </c>
      <c r="BE432" s="156">
        <f>ABS(Cálculos!AN433-Cálculos!AN432)</f>
        <v>0.11116497025378358</v>
      </c>
      <c r="BF432" s="127"/>
    </row>
    <row r="433" spans="25:58" x14ac:dyDescent="0.35">
      <c r="Y433" s="139"/>
      <c r="Z433" s="78">
        <f>(Cálculos!C434-0.44)/(MAX(Cálculos!C:C)+0.12)*100</f>
        <v>58.560236673423546</v>
      </c>
      <c r="AA433" s="144"/>
      <c r="AB433" s="148">
        <f>Cálculos!L210</f>
        <v>0.55313605725020731</v>
      </c>
      <c r="AC433" s="144"/>
      <c r="AD433" s="148">
        <f>Cálculos!Z173</f>
        <v>0.52980290833172361</v>
      </c>
      <c r="AE433" s="144"/>
      <c r="AF433" s="148">
        <f>Cálculos!AN538</f>
        <v>0.55375716026773858</v>
      </c>
      <c r="AG433" s="144"/>
      <c r="AH433" s="148">
        <f>Cálculos!N358</f>
        <v>0</v>
      </c>
      <c r="AI433" s="144"/>
      <c r="AJ433" s="148">
        <f>Cálculos!AB415</f>
        <v>0</v>
      </c>
      <c r="AK433" s="144"/>
      <c r="AL433" s="148">
        <f>Cálculos!AP406</f>
        <v>0</v>
      </c>
      <c r="AM433" s="127"/>
      <c r="BA433" s="139"/>
      <c r="BB433" s="78">
        <v>428</v>
      </c>
      <c r="BC433" s="156">
        <f>ABS(Cálculos!L434-Cálculos!L433)</f>
        <v>1.0907919887836348E-2</v>
      </c>
      <c r="BD433" s="156">
        <f>ABS(Cálculos!Z434-Cálculos!Z433)</f>
        <v>2.5256496654445959E-2</v>
      </c>
      <c r="BE433" s="156">
        <f>ABS(Cálculos!AN434-Cálculos!AN433)</f>
        <v>2.019604786402418E-2</v>
      </c>
      <c r="BF433" s="127"/>
    </row>
    <row r="434" spans="25:58" x14ac:dyDescent="0.35">
      <c r="Y434" s="139"/>
      <c r="Z434" s="78">
        <f>(Cálculos!C435-0.44)/(MAX(Cálculos!C:C)+0.12)*100</f>
        <v>58.697200460198331</v>
      </c>
      <c r="AA434" s="144"/>
      <c r="AB434" s="148">
        <f>Cálculos!L572</f>
        <v>0.54700416913282479</v>
      </c>
      <c r="AC434" s="144"/>
      <c r="AD434" s="148">
        <f>Cálculos!Z541</f>
        <v>0.53014916788965138</v>
      </c>
      <c r="AE434" s="144"/>
      <c r="AF434" s="148">
        <f>Cálculos!AN170</f>
        <v>0.55133298916803342</v>
      </c>
      <c r="AG434" s="144"/>
      <c r="AH434" s="148">
        <f>Cálculos!N360</f>
        <v>0</v>
      </c>
      <c r="AI434" s="144"/>
      <c r="AJ434" s="148">
        <f>Cálculos!AB416</f>
        <v>0</v>
      </c>
      <c r="AK434" s="144"/>
      <c r="AL434" s="148">
        <f>Cálculos!AP407</f>
        <v>0</v>
      </c>
      <c r="AM434" s="127"/>
      <c r="BA434" s="139"/>
      <c r="BB434" s="78">
        <v>429</v>
      </c>
      <c r="BC434" s="156">
        <f>ABS(Cálculos!L435-Cálculos!L434)</f>
        <v>9.7868470713533329E-2</v>
      </c>
      <c r="BD434" s="156">
        <f>ABS(Cálculos!Z435-Cálculos!Z434)</f>
        <v>0.11139612953325262</v>
      </c>
      <c r="BE434" s="156">
        <f>ABS(Cálculos!AN435-Cálculos!AN434)</f>
        <v>0.10665209370869899</v>
      </c>
      <c r="BF434" s="127"/>
    </row>
    <row r="435" spans="25:58" x14ac:dyDescent="0.35">
      <c r="Y435" s="139"/>
      <c r="Z435" s="78">
        <f>(Cálculos!C436-0.44)/(MAX(Cálculos!C:C)+0.12)*100</f>
        <v>58.834164246973096</v>
      </c>
      <c r="AA435" s="144"/>
      <c r="AB435" s="148">
        <f>Cálculos!L725</f>
        <v>0.53976203452330629</v>
      </c>
      <c r="AC435" s="144"/>
      <c r="AD435" s="148">
        <f>Cálculos!Z706</f>
        <v>0.53849899047120853</v>
      </c>
      <c r="AE435" s="144"/>
      <c r="AF435" s="148">
        <f>Cálculos!AN539</f>
        <v>0.54829920488326234</v>
      </c>
      <c r="AG435" s="144"/>
      <c r="AH435" s="148">
        <f>Cálculos!N361</f>
        <v>0</v>
      </c>
      <c r="AI435" s="144"/>
      <c r="AJ435" s="148">
        <f>Cálculos!AB417</f>
        <v>0</v>
      </c>
      <c r="AK435" s="144"/>
      <c r="AL435" s="148">
        <f>Cálculos!AP408</f>
        <v>0</v>
      </c>
      <c r="AM435" s="127"/>
      <c r="BA435" s="139"/>
      <c r="BB435" s="78">
        <v>430</v>
      </c>
      <c r="BC435" s="156">
        <f>ABS(Cálculos!L436-Cálculos!L435)</f>
        <v>0.18724207772611901</v>
      </c>
      <c r="BD435" s="156">
        <f>ABS(Cálculos!Z436-Cálculos!Z435)</f>
        <v>9.1535736575871995E-2</v>
      </c>
      <c r="BE435" s="156">
        <f>ABS(Cálculos!AN436-Cálculos!AN435)</f>
        <v>9.5973793702285981E-2</v>
      </c>
      <c r="BF435" s="127"/>
    </row>
    <row r="436" spans="25:58" x14ac:dyDescent="0.35">
      <c r="Y436" s="139"/>
      <c r="Z436" s="78">
        <f>(Cálculos!C437-0.44)/(MAX(Cálculos!C:C)+0.12)*100</f>
        <v>58.971128033747874</v>
      </c>
      <c r="AA436" s="144"/>
      <c r="AB436" s="148">
        <f>Cálculos!L360</f>
        <v>0.53723612509651908</v>
      </c>
      <c r="AC436" s="144"/>
      <c r="AD436" s="148">
        <f>Cálculos!Z174</f>
        <v>0.52458199802671723</v>
      </c>
      <c r="AE436" s="144"/>
      <c r="AF436" s="148">
        <f>Cálculos!AN171</f>
        <v>0.54553853030960586</v>
      </c>
      <c r="AG436" s="144"/>
      <c r="AH436" s="148">
        <f>Cálculos!N363</f>
        <v>0</v>
      </c>
      <c r="AI436" s="144"/>
      <c r="AJ436" s="148">
        <f>Cálculos!AB419</f>
        <v>0</v>
      </c>
      <c r="AK436" s="144"/>
      <c r="AL436" s="148">
        <f>Cálculos!AP410</f>
        <v>0</v>
      </c>
      <c r="AM436" s="127"/>
      <c r="BA436" s="139"/>
      <c r="BB436" s="78">
        <v>431</v>
      </c>
      <c r="BC436" s="156">
        <f>ABS(Cálculos!L437-Cálculos!L436)</f>
        <v>0.18199038022762726</v>
      </c>
      <c r="BD436" s="156">
        <f>ABS(Cálculos!Z437-Cálculos!Z436)</f>
        <v>0.10829122559230497</v>
      </c>
      <c r="BE436" s="156">
        <f>ABS(Cálculos!AN437-Cálculos!AN436)</f>
        <v>0.10409370618596436</v>
      </c>
      <c r="BF436" s="127"/>
    </row>
    <row r="437" spans="25:58" x14ac:dyDescent="0.35">
      <c r="Y437" s="139"/>
      <c r="Z437" s="78">
        <f>(Cálculos!C438-0.44)/(MAX(Cálculos!C:C)+0.12)*100</f>
        <v>59.10809182052266</v>
      </c>
      <c r="AA437" s="144"/>
      <c r="AB437" s="148">
        <f>Cálculos!L534</f>
        <v>0.53591634026756818</v>
      </c>
      <c r="AC437" s="144"/>
      <c r="AD437" s="148">
        <f>Cálculos!Z542</f>
        <v>0.52492547896056063</v>
      </c>
      <c r="AE437" s="144"/>
      <c r="AF437" s="148">
        <f>Cálculos!AN693</f>
        <v>0.54403216279596833</v>
      </c>
      <c r="AG437" s="144"/>
      <c r="AH437" s="148">
        <f>Cálculos!N364</f>
        <v>0</v>
      </c>
      <c r="AI437" s="144"/>
      <c r="AJ437" s="148">
        <f>Cálculos!AB421</f>
        <v>0</v>
      </c>
      <c r="AK437" s="144"/>
      <c r="AL437" s="148">
        <f>Cálculos!AP411</f>
        <v>0</v>
      </c>
      <c r="AM437" s="127"/>
      <c r="BA437" s="139"/>
      <c r="BB437" s="78">
        <v>432</v>
      </c>
      <c r="BC437" s="156">
        <f>ABS(Cálculos!L438-Cálculos!L437)</f>
        <v>10.186548000859206</v>
      </c>
      <c r="BD437" s="156">
        <f>ABS(Cálculos!Z438-Cálculos!Z437)</f>
        <v>2.9631262606765016</v>
      </c>
      <c r="BE437" s="156">
        <f>ABS(Cálculos!AN438-Cálculos!AN437)</f>
        <v>4.9492440729677236</v>
      </c>
      <c r="BF437" s="127"/>
    </row>
    <row r="438" spans="25:58" x14ac:dyDescent="0.35">
      <c r="Y438" s="139"/>
      <c r="Z438" s="78">
        <f>(Cálculos!C439-0.44)/(MAX(Cálculos!C:C)+0.12)*100</f>
        <v>59.245055607297424</v>
      </c>
      <c r="AA438" s="144"/>
      <c r="AB438" s="148">
        <f>Cálculos!L207</f>
        <v>0.53551249411691082</v>
      </c>
      <c r="AC438" s="144"/>
      <c r="AD438" s="148">
        <f>Cálculos!Z675</f>
        <v>0.53826359125516765</v>
      </c>
      <c r="AE438" s="144"/>
      <c r="AF438" s="148">
        <f>Cálculos!AN540</f>
        <v>0.54289640773268888</v>
      </c>
      <c r="AG438" s="144"/>
      <c r="AH438" s="148">
        <f>Cálculos!N367</f>
        <v>0</v>
      </c>
      <c r="AI438" s="144"/>
      <c r="AJ438" s="148">
        <f>Cálculos!AB424</f>
        <v>0</v>
      </c>
      <c r="AK438" s="144"/>
      <c r="AL438" s="148">
        <f>Cálculos!AP413</f>
        <v>0</v>
      </c>
      <c r="AM438" s="127"/>
      <c r="BA438" s="139"/>
      <c r="BB438" s="78">
        <v>433</v>
      </c>
      <c r="BC438" s="156">
        <f>ABS(Cálculos!L439-Cálculos!L438)</f>
        <v>9.5994865359371602</v>
      </c>
      <c r="BD438" s="156">
        <f>ABS(Cálculos!Z439-Cálculos!Z438)</f>
        <v>2.2090178563106102</v>
      </c>
      <c r="BE438" s="156">
        <f>ABS(Cálculos!AN439-Cálculos!AN438)</f>
        <v>4.2533710075496627</v>
      </c>
      <c r="BF438" s="127"/>
    </row>
    <row r="439" spans="25:58" x14ac:dyDescent="0.35">
      <c r="Y439" s="139"/>
      <c r="Z439" s="78">
        <f>(Cálculos!C440-0.44)/(MAX(Cálculos!C:C)+0.12)*100</f>
        <v>59.382019394072202</v>
      </c>
      <c r="AA439" s="144"/>
      <c r="AB439" s="148">
        <f>Cálculos!L693</f>
        <v>0.52917325774195445</v>
      </c>
      <c r="AC439" s="144"/>
      <c r="AD439" s="148">
        <f>Cálculos!Z341</f>
        <v>0.53540464476779315</v>
      </c>
      <c r="AE439" s="144"/>
      <c r="AF439" s="148">
        <f>Cálculos!AN172</f>
        <v>0.54010313304760393</v>
      </c>
      <c r="AG439" s="144"/>
      <c r="AH439" s="148">
        <f>Cálculos!N371</f>
        <v>0</v>
      </c>
      <c r="AI439" s="144"/>
      <c r="AJ439" s="148">
        <f>Cálculos!AB426</f>
        <v>0</v>
      </c>
      <c r="AK439" s="144"/>
      <c r="AL439" s="148">
        <f>Cálculos!AP414</f>
        <v>0</v>
      </c>
      <c r="AM439" s="127"/>
      <c r="BA439" s="139"/>
      <c r="BB439" s="78">
        <v>434</v>
      </c>
      <c r="BC439" s="156">
        <f>ABS(Cálculos!L440-Cálculos!L439)</f>
        <v>1.3257034255341975</v>
      </c>
      <c r="BD439" s="156">
        <f>ABS(Cálculos!Z440-Cálculos!Z439)</f>
        <v>0.1240512934945075</v>
      </c>
      <c r="BE439" s="156">
        <f>ABS(Cálculos!AN440-Cálculos!AN439)</f>
        <v>0.33626461704412769</v>
      </c>
      <c r="BF439" s="127"/>
    </row>
    <row r="440" spans="25:58" x14ac:dyDescent="0.35">
      <c r="Y440" s="139"/>
      <c r="Z440" s="78">
        <f>(Cálculos!C441-0.44)/(MAX(Cálculos!C:C)+0.12)*100</f>
        <v>59.518983180846988</v>
      </c>
      <c r="AA440" s="144"/>
      <c r="AB440" s="148">
        <f>Cálculos!L328</f>
        <v>0.5257056378467645</v>
      </c>
      <c r="AC440" s="144"/>
      <c r="AD440" s="148">
        <f>Cálculos!Z572</f>
        <v>0.52209529836646495</v>
      </c>
      <c r="AE440" s="144"/>
      <c r="AF440" s="148">
        <f>Cálculos!AN328</f>
        <v>0.53994086033419164</v>
      </c>
      <c r="AG440" s="144"/>
      <c r="AH440" s="148">
        <f>Cálculos!N373</f>
        <v>0</v>
      </c>
      <c r="AI440" s="144"/>
      <c r="AJ440" s="148">
        <f>Cálculos!AB427</f>
        <v>0</v>
      </c>
      <c r="AK440" s="144"/>
      <c r="AL440" s="148">
        <f>Cálculos!AP415</f>
        <v>0</v>
      </c>
      <c r="AM440" s="127"/>
      <c r="BA440" s="139"/>
      <c r="BB440" s="78">
        <v>435</v>
      </c>
      <c r="BC440" s="156">
        <f>ABS(Cálculos!L441-Cálculos!L440)</f>
        <v>1.1612562013125314</v>
      </c>
      <c r="BD440" s="156">
        <f>ABS(Cálculos!Z441-Cálculos!Z440)</f>
        <v>1.0366025550085922E-2</v>
      </c>
      <c r="BE440" s="156">
        <f>ABS(Cálculos!AN441-Cálculos!AN440)</f>
        <v>0.22462439610904905</v>
      </c>
      <c r="BF440" s="127"/>
    </row>
    <row r="441" spans="25:58" x14ac:dyDescent="0.35">
      <c r="Y441" s="139"/>
      <c r="Z441" s="78">
        <f>(Cálculos!C442-0.44)/(MAX(Cálculos!C:C)+0.12)*100</f>
        <v>59.655946967621766</v>
      </c>
      <c r="AA441" s="144"/>
      <c r="AB441" s="148">
        <f>Cálculos!L679</f>
        <v>0.519686053992507</v>
      </c>
      <c r="AC441" s="144"/>
      <c r="AD441" s="148">
        <f>Cálculos!Z693</f>
        <v>0.52309730132387022</v>
      </c>
      <c r="AE441" s="144"/>
      <c r="AF441" s="148">
        <f>Cálculos!AN676</f>
        <v>0.53793529663087403</v>
      </c>
      <c r="AG441" s="144"/>
      <c r="AH441" s="148">
        <f>Cálculos!N375</f>
        <v>0</v>
      </c>
      <c r="AI441" s="144"/>
      <c r="AJ441" s="148">
        <f>Cálculos!AB428</f>
        <v>0</v>
      </c>
      <c r="AK441" s="144"/>
      <c r="AL441" s="148">
        <f>Cálculos!AP416</f>
        <v>0</v>
      </c>
      <c r="AM441" s="127"/>
      <c r="BA441" s="139"/>
      <c r="BB441" s="78">
        <v>436</v>
      </c>
      <c r="BC441" s="156">
        <f>ABS(Cálculos!L442-Cálculos!L441)</f>
        <v>3.407711723445527</v>
      </c>
      <c r="BD441" s="156">
        <f>ABS(Cálculos!Z442-Cálculos!Z441)</f>
        <v>0.50560916604097095</v>
      </c>
      <c r="BE441" s="156">
        <f>ABS(Cálculos!AN442-Cálculos!AN441)</f>
        <v>1.2110193089230803</v>
      </c>
      <c r="BF441" s="127"/>
    </row>
    <row r="442" spans="25:58" x14ac:dyDescent="0.35">
      <c r="Y442" s="139"/>
      <c r="Z442" s="78">
        <f>(Cálculos!C443-0.44)/(MAX(Cálculos!C:C)+0.12)*100</f>
        <v>59.79291075439653</v>
      </c>
      <c r="AA442" s="144"/>
      <c r="AB442" s="148">
        <f>Cálculos!L535</f>
        <v>0.519244782787462</v>
      </c>
      <c r="AC442" s="144"/>
      <c r="AD442" s="148">
        <f>Cálculos!Z310</f>
        <v>0.53405746683109845</v>
      </c>
      <c r="AE442" s="144"/>
      <c r="AF442" s="148">
        <f>Cálculos!AN541</f>
        <v>0.53754707457155881</v>
      </c>
      <c r="AG442" s="144"/>
      <c r="AH442" s="148">
        <f>Cálculos!N378</f>
        <v>0</v>
      </c>
      <c r="AI442" s="144"/>
      <c r="AJ442" s="148">
        <f>Cálculos!AB429</f>
        <v>0</v>
      </c>
      <c r="AK442" s="144"/>
      <c r="AL442" s="148">
        <f>Cálculos!AP417</f>
        <v>0</v>
      </c>
      <c r="AM442" s="127"/>
      <c r="BA442" s="139"/>
      <c r="BB442" s="78">
        <v>437</v>
      </c>
      <c r="BC442" s="156">
        <f>ABS(Cálculos!L443-Cálculos!L442)</f>
        <v>2.938218073800003</v>
      </c>
      <c r="BD442" s="156">
        <f>ABS(Cálculos!Z443-Cálculos!Z442)</f>
        <v>0.3205412273354642</v>
      </c>
      <c r="BE442" s="156">
        <f>ABS(Cálculos!AN443-Cálculos!AN442)</f>
        <v>1.0175833119128415</v>
      </c>
      <c r="BF442" s="127"/>
    </row>
    <row r="443" spans="25:58" x14ac:dyDescent="0.35">
      <c r="Y443" s="139"/>
      <c r="Z443" s="78">
        <f>(Cálculos!C444-0.44)/(MAX(Cálculos!C:C)+0.12)*100</f>
        <v>59.929874541171316</v>
      </c>
      <c r="AA443" s="144"/>
      <c r="AB443" s="148">
        <f>Cálculos!L169</f>
        <v>0.51917463781480822</v>
      </c>
      <c r="AC443" s="144"/>
      <c r="AD443" s="148">
        <f>Cálculos!Z175</f>
        <v>0.51941306110900232</v>
      </c>
      <c r="AE443" s="144"/>
      <c r="AF443" s="148">
        <f>Cálculos!AN173</f>
        <v>0.5347713994134301</v>
      </c>
      <c r="AG443" s="144"/>
      <c r="AH443" s="148">
        <f>Cálculos!N379</f>
        <v>0</v>
      </c>
      <c r="AI443" s="144"/>
      <c r="AJ443" s="148">
        <f>Cálculos!AB430</f>
        <v>0</v>
      </c>
      <c r="AK443" s="144"/>
      <c r="AL443" s="148">
        <f>Cálculos!AP419</f>
        <v>0</v>
      </c>
      <c r="AM443" s="127"/>
      <c r="BA443" s="139"/>
      <c r="BB443" s="78">
        <v>438</v>
      </c>
      <c r="BC443" s="156">
        <f>ABS(Cálculos!L444-Cálculos!L443)</f>
        <v>0.37170096452503154</v>
      </c>
      <c r="BD443" s="156">
        <f>ABS(Cálculos!Z444-Cálculos!Z443)</f>
        <v>1.5248119178056907E-2</v>
      </c>
      <c r="BE443" s="156">
        <f>ABS(Cálculos!AN444-Cálculos!AN443)</f>
        <v>2.1404063739054457E-2</v>
      </c>
      <c r="BF443" s="127"/>
    </row>
    <row r="444" spans="25:58" x14ac:dyDescent="0.35">
      <c r="Y444" s="139"/>
      <c r="Z444" s="78">
        <f>(Cálculos!C445-0.44)/(MAX(Cálculos!C:C)+0.12)*100</f>
        <v>60.066838327946094</v>
      </c>
      <c r="AA444" s="144"/>
      <c r="AB444" s="148">
        <f>Cálculos!L678</f>
        <v>0.51717416036060326</v>
      </c>
      <c r="AC444" s="144"/>
      <c r="AD444" s="148">
        <f>Cálculos!Z543</f>
        <v>0.51975326270661326</v>
      </c>
      <c r="AE444" s="144"/>
      <c r="AF444" s="148">
        <f>Cálculos!AN311</f>
        <v>0.53309391997400435</v>
      </c>
      <c r="AG444" s="144"/>
      <c r="AH444" s="148">
        <f>Cálculos!N380</f>
        <v>0</v>
      </c>
      <c r="AI444" s="144"/>
      <c r="AJ444" s="148">
        <f>Cálculos!AB431</f>
        <v>0</v>
      </c>
      <c r="AK444" s="144"/>
      <c r="AL444" s="148">
        <f>Cálculos!AP421</f>
        <v>0</v>
      </c>
      <c r="AM444" s="127"/>
      <c r="BA444" s="139"/>
      <c r="BB444" s="78">
        <v>439</v>
      </c>
      <c r="BC444" s="156">
        <f>ABS(Cálculos!L445-Cálculos!L444)</f>
        <v>8.5832484842381263E-2</v>
      </c>
      <c r="BD444" s="156">
        <f>ABS(Cálculos!Z445-Cálculos!Z444)</f>
        <v>1.2954598398536632E-2</v>
      </c>
      <c r="BE444" s="156">
        <f>ABS(Cálculos!AN445-Cálculos!AN444)</f>
        <v>9.838255376453553E-3</v>
      </c>
      <c r="BF444" s="127"/>
    </row>
    <row r="445" spans="25:58" x14ac:dyDescent="0.35">
      <c r="Y445" s="139"/>
      <c r="Z445" s="78">
        <f>(Cálculos!C446-0.44)/(MAX(Cálculos!C:C)+0.12)*100</f>
        <v>60.203802114720872</v>
      </c>
      <c r="AA445" s="144"/>
      <c r="AB445" s="148">
        <f>Cálculos!L314</f>
        <v>0.51570280472314733</v>
      </c>
      <c r="AC445" s="144"/>
      <c r="AD445" s="148">
        <f>Cálculos!Z328</f>
        <v>0.5195778545423031</v>
      </c>
      <c r="AE445" s="144"/>
      <c r="AF445" s="148">
        <f>Cálculos!AN542</f>
        <v>0.5322504876540175</v>
      </c>
      <c r="AG445" s="144"/>
      <c r="AH445" s="148">
        <f>Cálculos!N381</f>
        <v>0</v>
      </c>
      <c r="AI445" s="144"/>
      <c r="AJ445" s="148">
        <f>Cálculos!AB432</f>
        <v>0</v>
      </c>
      <c r="AK445" s="144"/>
      <c r="AL445" s="148">
        <f>Cálculos!AP424</f>
        <v>0</v>
      </c>
      <c r="AM445" s="127"/>
      <c r="BA445" s="139"/>
      <c r="BB445" s="78">
        <v>440</v>
      </c>
      <c r="BC445" s="156">
        <f>ABS(Cálculos!L446-Cálculos!L445)</f>
        <v>2.760909431374218</v>
      </c>
      <c r="BD445" s="156">
        <f>ABS(Cálculos!Z446-Cálculos!Z445)</f>
        <v>0.36169610749972492</v>
      </c>
      <c r="BE445" s="156">
        <f>ABS(Cálculos!AN446-Cálculos!AN445)</f>
        <v>0.92711426725911217</v>
      </c>
      <c r="BF445" s="127"/>
    </row>
    <row r="446" spans="25:58" x14ac:dyDescent="0.35">
      <c r="Y446" s="139"/>
      <c r="Z446" s="78">
        <f>(Cálculos!C447-0.44)/(MAX(Cálculos!C:C)+0.12)*100</f>
        <v>60.340765901495644</v>
      </c>
      <c r="AA446" s="144"/>
      <c r="AB446" s="148">
        <f>Cálculos!L313</f>
        <v>0.5131512726201598</v>
      </c>
      <c r="AC446" s="144"/>
      <c r="AD446" s="148">
        <f>Cálculos!Z176</f>
        <v>0.51429514298951651</v>
      </c>
      <c r="AE446" s="144"/>
      <c r="AF446" s="148">
        <f>Cálculos!AN572</f>
        <v>0.53175658233054879</v>
      </c>
      <c r="AG446" s="144"/>
      <c r="AH446" s="148">
        <f>Cálculos!N384</f>
        <v>0</v>
      </c>
      <c r="AI446" s="144"/>
      <c r="AJ446" s="148">
        <f>Cálculos!AB433</f>
        <v>0</v>
      </c>
      <c r="AK446" s="144"/>
      <c r="AL446" s="148">
        <f>Cálculos!AP427</f>
        <v>0</v>
      </c>
      <c r="AM446" s="127"/>
      <c r="BA446" s="139"/>
      <c r="BB446" s="78">
        <v>441</v>
      </c>
      <c r="BC446" s="156">
        <f>ABS(Cálculos!L447-Cálculos!L446)</f>
        <v>2.8309869527346017</v>
      </c>
      <c r="BD446" s="156">
        <f>ABS(Cálculos!Z447-Cálculos!Z446)</f>
        <v>0.35807518895565815</v>
      </c>
      <c r="BE446" s="156">
        <f>ABS(Cálculos!AN447-Cálculos!AN446)</f>
        <v>0.92116057251222294</v>
      </c>
      <c r="BF446" s="127"/>
    </row>
    <row r="447" spans="25:58" x14ac:dyDescent="0.35">
      <c r="Y447" s="139"/>
      <c r="Z447" s="78">
        <f>(Cálculos!C448-0.44)/(MAX(Cálculos!C:C)+0.12)*100</f>
        <v>60.477729688270422</v>
      </c>
      <c r="AA447" s="144"/>
      <c r="AB447" s="148">
        <f>Cálculos!L536</f>
        <v>0.51223835189007549</v>
      </c>
      <c r="AC447" s="144"/>
      <c r="AD447" s="148">
        <f>Cálculos!Z544</f>
        <v>0.51463200993356129</v>
      </c>
      <c r="AE447" s="144"/>
      <c r="AF447" s="148">
        <f>Cálculos!AN174</f>
        <v>0.52950051525270714</v>
      </c>
      <c r="AG447" s="144"/>
      <c r="AH447" s="148">
        <f>Cálculos!N385</f>
        <v>0</v>
      </c>
      <c r="AI447" s="144"/>
      <c r="AJ447" s="148">
        <f>Cálculos!AB434</f>
        <v>0</v>
      </c>
      <c r="AK447" s="144"/>
      <c r="AL447" s="148">
        <f>Cálculos!AP428</f>
        <v>0</v>
      </c>
      <c r="AM447" s="127"/>
      <c r="BA447" s="139"/>
      <c r="BB447" s="78">
        <v>442</v>
      </c>
      <c r="BC447" s="156">
        <f>ABS(Cálculos!L448-Cálculos!L447)</f>
        <v>3.9607065242391215E-2</v>
      </c>
      <c r="BD447" s="156">
        <f>ABS(Cálculos!Z448-Cálculos!Z447)</f>
        <v>5.7030822275261794E-2</v>
      </c>
      <c r="BE447" s="156">
        <f>ABS(Cálculos!AN448-Cálculos!AN447)</f>
        <v>5.0929139247584576E-2</v>
      </c>
      <c r="BF447" s="127"/>
    </row>
    <row r="448" spans="25:58" x14ac:dyDescent="0.35">
      <c r="Y448" s="139"/>
      <c r="Z448" s="78">
        <f>(Cálculos!C449-0.44)/(MAX(Cálculos!C:C)+0.12)*100</f>
        <v>60.6146934750452</v>
      </c>
      <c r="AA448" s="144"/>
      <c r="AB448" s="148">
        <f>Cálculos!L576</f>
        <v>0.50980060381377834</v>
      </c>
      <c r="AC448" s="144"/>
      <c r="AD448" s="148">
        <f>Cálculos!Z207</f>
        <v>0.51043186930791262</v>
      </c>
      <c r="AE448" s="144"/>
      <c r="AF448" s="148">
        <f>Cálculos!AN543</f>
        <v>0.52700609557281808</v>
      </c>
      <c r="AG448" s="144"/>
      <c r="AH448" s="148">
        <f>Cálculos!N386</f>
        <v>0</v>
      </c>
      <c r="AI448" s="144"/>
      <c r="AJ448" s="148">
        <f>Cálculos!AB435</f>
        <v>0</v>
      </c>
      <c r="AK448" s="144"/>
      <c r="AL448" s="148">
        <f>Cálculos!AP429</f>
        <v>0</v>
      </c>
      <c r="AM448" s="127"/>
      <c r="BA448" s="139"/>
      <c r="BB448" s="78">
        <v>443</v>
      </c>
      <c r="BC448" s="156">
        <f>ABS(Cálculos!L449-Cálculos!L448)</f>
        <v>0.10729256142212051</v>
      </c>
      <c r="BD448" s="156">
        <f>ABS(Cálculos!Z449-Cálculos!Z448)</f>
        <v>0.12429835873007633</v>
      </c>
      <c r="BE448" s="156">
        <f>ABS(Cálculos!AN449-Cálculos!AN448)</f>
        <v>0.1183498203146427</v>
      </c>
      <c r="BF448" s="127"/>
    </row>
    <row r="449" spans="25:58" x14ac:dyDescent="0.35">
      <c r="Y449" s="139"/>
      <c r="Z449" s="78">
        <f>(Cálculos!C450-0.44)/(MAX(Cálculos!C:C)+0.12)*100</f>
        <v>60.751657261819979</v>
      </c>
      <c r="AA449" s="144"/>
      <c r="AB449" s="148">
        <f>Cálculos!L537</f>
        <v>0.50687749448279262</v>
      </c>
      <c r="AC449" s="144"/>
      <c r="AD449" s="148">
        <f>Cálculos!Z177</f>
        <v>0.50922766754390136</v>
      </c>
      <c r="AE449" s="144"/>
      <c r="AF449" s="148">
        <f>Cálculos!AN175</f>
        <v>0.52428294606856263</v>
      </c>
      <c r="AG449" s="144"/>
      <c r="AH449" s="148">
        <f>Cálculos!N387</f>
        <v>0</v>
      </c>
      <c r="AI449" s="144"/>
      <c r="AJ449" s="148">
        <f>Cálculos!AB436</f>
        <v>0</v>
      </c>
      <c r="AK449" s="144"/>
      <c r="AL449" s="148">
        <f>Cálculos!AP430</f>
        <v>0</v>
      </c>
      <c r="AM449" s="127"/>
      <c r="BA449" s="139"/>
      <c r="BB449" s="78">
        <v>444</v>
      </c>
      <c r="BC449" s="156">
        <f>ABS(Cálculos!L450-Cálculos!L449)</f>
        <v>1.4150335072984355E-2</v>
      </c>
      <c r="BD449" s="156">
        <f>ABS(Cálculos!Z450-Cálculos!Z449)</f>
        <v>2.823008740114652E-3</v>
      </c>
      <c r="BE449" s="156">
        <f>ABS(Cálculos!AN450-Cálculos!AN449)</f>
        <v>2.7841655604046167E-3</v>
      </c>
      <c r="BF449" s="127"/>
    </row>
    <row r="450" spans="25:58" x14ac:dyDescent="0.35">
      <c r="Y450" s="139"/>
      <c r="Z450" s="78">
        <f>(Cálculos!C451-0.44)/(MAX(Cálculos!C:C)+0.12)*100</f>
        <v>60.88862104859475</v>
      </c>
      <c r="AA450" s="144"/>
      <c r="AB450" s="148">
        <f>Cálculos!L170</f>
        <v>0.50266804031653178</v>
      </c>
      <c r="AC450" s="144"/>
      <c r="AD450" s="148">
        <f>Cálculos!Z545</f>
        <v>0.50956121815061262</v>
      </c>
      <c r="AE450" s="144"/>
      <c r="AF450" s="148">
        <f>Cálculos!AN544</f>
        <v>0.52181337878195688</v>
      </c>
      <c r="AG450" s="144"/>
      <c r="AH450" s="148">
        <f>Cálculos!N389</f>
        <v>0</v>
      </c>
      <c r="AI450" s="144"/>
      <c r="AJ450" s="148">
        <f>Cálculos!AB437</f>
        <v>0</v>
      </c>
      <c r="AK450" s="144"/>
      <c r="AL450" s="148">
        <f>Cálculos!AP431</f>
        <v>0</v>
      </c>
      <c r="AM450" s="127"/>
      <c r="BA450" s="139"/>
      <c r="BB450" s="78">
        <v>445</v>
      </c>
      <c r="BC450" s="156">
        <f>ABS(Cálculos!L451-Cálculos!L450)</f>
        <v>0.10852967007211589</v>
      </c>
      <c r="BD450" s="156">
        <f>ABS(Cálculos!Z451-Cálculos!Z450)</f>
        <v>0.12264800433136713</v>
      </c>
      <c r="BE450" s="156">
        <f>ABS(Cálculos!AN451-Cálculos!AN450)</f>
        <v>0.11747039103243395</v>
      </c>
      <c r="BF450" s="127"/>
    </row>
    <row r="451" spans="25:58" x14ac:dyDescent="0.35">
      <c r="Y451" s="139"/>
      <c r="Z451" s="78">
        <f>(Cálculos!C452-0.44)/(MAX(Cálculos!C:C)+0.12)*100</f>
        <v>61.025584835369528</v>
      </c>
      <c r="AA451" s="144"/>
      <c r="AB451" s="148">
        <f>Cálculos!L538</f>
        <v>0.50183106371853881</v>
      </c>
      <c r="AC451" s="144"/>
      <c r="AD451" s="148">
        <f>Cálculos!Z690</f>
        <v>0.52159104806024037</v>
      </c>
      <c r="AE451" s="144"/>
      <c r="AF451" s="148">
        <f>Cálculos!AN176</f>
        <v>0.51911701577859048</v>
      </c>
      <c r="AG451" s="144"/>
      <c r="AH451" s="148">
        <f>Cálculos!N393</f>
        <v>0</v>
      </c>
      <c r="AI451" s="144"/>
      <c r="AJ451" s="148">
        <f>Cálculos!AB439</f>
        <v>0</v>
      </c>
      <c r="AK451" s="144"/>
      <c r="AL451" s="148">
        <f>Cálculos!AP432</f>
        <v>0</v>
      </c>
      <c r="AM451" s="127"/>
      <c r="BA451" s="139"/>
      <c r="BB451" s="78">
        <v>446</v>
      </c>
      <c r="BC451" s="156">
        <f>ABS(Cálculos!L452-Cálculos!L451)</f>
        <v>4.6400656283404729E-2</v>
      </c>
      <c r="BD451" s="156">
        <f>ABS(Cálculos!Z452-Cálculos!Z451)</f>
        <v>6.0935132701597672E-2</v>
      </c>
      <c r="BE451" s="156">
        <f>ABS(Cálculos!AN452-Cálculos!AN451)</f>
        <v>5.5932932825003334E-2</v>
      </c>
      <c r="BF451" s="127"/>
    </row>
    <row r="452" spans="25:58" x14ac:dyDescent="0.35">
      <c r="Y452" s="139"/>
      <c r="Z452" s="78">
        <f>(Cálculos!C453-0.44)/(MAX(Cálculos!C:C)+0.12)*100</f>
        <v>61.162548622144307</v>
      </c>
      <c r="AA452" s="144"/>
      <c r="AB452" s="148">
        <f>Cálculos!L211</f>
        <v>0.49875519940066687</v>
      </c>
      <c r="AC452" s="144"/>
      <c r="AD452" s="148">
        <f>Cálculos!Z325</f>
        <v>0.51796548312390978</v>
      </c>
      <c r="AE452" s="144"/>
      <c r="AF452" s="148">
        <f>Cálculos!AN707</f>
        <v>0.5185794760886604</v>
      </c>
      <c r="AG452" s="144"/>
      <c r="AH452" s="148">
        <f>Cálculos!N395</f>
        <v>0</v>
      </c>
      <c r="AI452" s="144"/>
      <c r="AJ452" s="148">
        <f>Cálculos!AB441</f>
        <v>0</v>
      </c>
      <c r="AK452" s="144"/>
      <c r="AL452" s="148">
        <f>Cálculos!AP433</f>
        <v>0</v>
      </c>
      <c r="AM452" s="127"/>
      <c r="BA452" s="139"/>
      <c r="BB452" s="78">
        <v>447</v>
      </c>
      <c r="BC452" s="156">
        <f>ABS(Cálculos!L453-Cálculos!L452)</f>
        <v>2.2318640337374518E-2</v>
      </c>
      <c r="BD452" s="156">
        <f>ABS(Cálculos!Z453-Cálculos!Z452)</f>
        <v>3.5806382269454096E-2</v>
      </c>
      <c r="BE452" s="156">
        <f>ABS(Cálculos!AN453-Cálculos!AN452)</f>
        <v>3.1206345601415997E-2</v>
      </c>
      <c r="BF452" s="127"/>
    </row>
    <row r="453" spans="25:58" x14ac:dyDescent="0.35">
      <c r="Y453" s="139"/>
      <c r="Z453" s="78">
        <f>(Cálculos!C454-0.44)/(MAX(Cálculos!C:C)+0.12)*100</f>
        <v>61.299512408919078</v>
      </c>
      <c r="AA453" s="144"/>
      <c r="AB453" s="148">
        <f>Cálculos!L539</f>
        <v>0.49687776638504089</v>
      </c>
      <c r="AC453" s="144"/>
      <c r="AD453" s="148">
        <f>Cálculos!Z178</f>
        <v>0.50421012556476963</v>
      </c>
      <c r="AE453" s="144"/>
      <c r="AF453" s="148">
        <f>Cálculos!AN207</f>
        <v>0.51819802640353574</v>
      </c>
      <c r="AG453" s="144"/>
      <c r="AH453" s="148">
        <f>Cálculos!N396</f>
        <v>0</v>
      </c>
      <c r="AI453" s="144"/>
      <c r="AJ453" s="148">
        <f>Cálculos!AB443</f>
        <v>0</v>
      </c>
      <c r="AK453" s="144"/>
      <c r="AL453" s="148">
        <f>Cálculos!AP434</f>
        <v>0</v>
      </c>
      <c r="AM453" s="127"/>
      <c r="BA453" s="139"/>
      <c r="BB453" s="78">
        <v>448</v>
      </c>
      <c r="BC453" s="156">
        <f>ABS(Cálculos!L454-Cálculos!L453)</f>
        <v>0.10179012827520717</v>
      </c>
      <c r="BD453" s="156">
        <f>ABS(Cálculos!Z454-Cálculos!Z453)</f>
        <v>0.1152457372670399</v>
      </c>
      <c r="BE453" s="156">
        <f>ABS(Cálculos!AN454-Cálculos!AN453)</f>
        <v>0.11064945217757538</v>
      </c>
      <c r="BF453" s="127"/>
    </row>
    <row r="454" spans="25:58" x14ac:dyDescent="0.35">
      <c r="Y454" s="139"/>
      <c r="Z454" s="78">
        <f>(Cálculos!C455-0.44)/(MAX(Cálculos!C:C)+0.12)*100</f>
        <v>61.436476195693857</v>
      </c>
      <c r="AA454" s="144"/>
      <c r="AB454" s="148">
        <f>Cálculos!L171</f>
        <v>0.49582494401098387</v>
      </c>
      <c r="AC454" s="144"/>
      <c r="AD454" s="148">
        <f>Cálculos!Z546</f>
        <v>0.50454039009794494</v>
      </c>
      <c r="AE454" s="144"/>
      <c r="AF454" s="148">
        <f>Cálculos!AN545</f>
        <v>0.51667182724002148</v>
      </c>
      <c r="AG454" s="144"/>
      <c r="AH454" s="148">
        <f>Cálculos!N398</f>
        <v>0</v>
      </c>
      <c r="AI454" s="144"/>
      <c r="AJ454" s="148">
        <f>Cálculos!AB444</f>
        <v>0</v>
      </c>
      <c r="AK454" s="144"/>
      <c r="AL454" s="148">
        <f>Cálculos!AP435</f>
        <v>0</v>
      </c>
      <c r="AM454" s="127"/>
      <c r="BA454" s="139"/>
      <c r="BB454" s="78">
        <v>449</v>
      </c>
      <c r="BC454" s="156">
        <f>ABS(Cálculos!L455-Cálculos!L454)</f>
        <v>0.10115043540816004</v>
      </c>
      <c r="BD454" s="156">
        <f>ABS(Cálculos!Z455-Cálculos!Z454)</f>
        <v>0.11479630892712422</v>
      </c>
      <c r="BE454" s="156">
        <f>ABS(Cálculos!AN455-Cálculos!AN454)</f>
        <v>0.11011413985366136</v>
      </c>
      <c r="BF454" s="127"/>
    </row>
    <row r="455" spans="25:58" x14ac:dyDescent="0.35">
      <c r="Y455" s="139"/>
      <c r="Z455" s="78">
        <f>(Cálculos!C456-0.44)/(MAX(Cálculos!C:C)+0.12)*100</f>
        <v>61.573439982468635</v>
      </c>
      <c r="AA455" s="144"/>
      <c r="AB455" s="148">
        <f>Cálculos!L540</f>
        <v>0.49198047832392211</v>
      </c>
      <c r="AC455" s="144"/>
      <c r="AD455" s="148">
        <f>Cálculos!Z179</f>
        <v>0.49924202302406323</v>
      </c>
      <c r="AE455" s="144"/>
      <c r="AF455" s="148">
        <f>Cálculos!AN576</f>
        <v>0.51572026589689457</v>
      </c>
      <c r="AG455" s="144"/>
      <c r="AH455" s="148">
        <f>Cálculos!N399</f>
        <v>0</v>
      </c>
      <c r="AI455" s="144"/>
      <c r="AJ455" s="148">
        <f>Cálculos!AB445</f>
        <v>0</v>
      </c>
      <c r="AK455" s="144"/>
      <c r="AL455" s="148">
        <f>Cálculos!AP436</f>
        <v>0</v>
      </c>
      <c r="AM455" s="127"/>
      <c r="BA455" s="139"/>
      <c r="BB455" s="78">
        <v>450</v>
      </c>
      <c r="BC455" s="156">
        <f>ABS(Cálculos!L456-Cálculos!L455)</f>
        <v>9.6232273198476159E-2</v>
      </c>
      <c r="BD455" s="156">
        <f>ABS(Cálculos!Z456-Cálculos!Z455)</f>
        <v>0.10901811926037874</v>
      </c>
      <c r="BE455" s="156">
        <f>ABS(Cálculos!AN456-Cálculos!AN455)</f>
        <v>0.10466702282204809</v>
      </c>
      <c r="BF455" s="127"/>
    </row>
    <row r="456" spans="25:58" x14ac:dyDescent="0.35">
      <c r="Y456" s="139"/>
      <c r="Z456" s="78">
        <f>(Cálculos!C457-0.44)/(MAX(Cálculos!C:C)+0.12)*100</f>
        <v>61.710403769243413</v>
      </c>
      <c r="AA456" s="144"/>
      <c r="AB456" s="148">
        <f>Cálculos!L172</f>
        <v>0.49062581182090281</v>
      </c>
      <c r="AC456" s="144"/>
      <c r="AD456" s="148">
        <f>Cálculos!Z547</f>
        <v>0.49956903346178583</v>
      </c>
      <c r="AE456" s="144"/>
      <c r="AF456" s="148">
        <f>Cálculos!AN342</f>
        <v>0.51501779042594609</v>
      </c>
      <c r="AG456" s="144"/>
      <c r="AH456" s="148">
        <f>Cálculos!N400</f>
        <v>0</v>
      </c>
      <c r="AI456" s="144"/>
      <c r="AJ456" s="148">
        <f>Cálculos!AB447</f>
        <v>0</v>
      </c>
      <c r="AK456" s="144"/>
      <c r="AL456" s="148">
        <f>Cálculos!AP437</f>
        <v>0</v>
      </c>
      <c r="AM456" s="127"/>
      <c r="BA456" s="139"/>
      <c r="BB456" s="78">
        <v>451</v>
      </c>
      <c r="BC456" s="156">
        <f>ABS(Cálculos!L457-Cálculos!L456)</f>
        <v>9.3786104532296743E-2</v>
      </c>
      <c r="BD456" s="156">
        <f>ABS(Cálculos!Z457-Cálculos!Z456)</f>
        <v>0.10629998626270343</v>
      </c>
      <c r="BE456" s="156">
        <f>ABS(Cálculos!AN457-Cálculos!AN456)</f>
        <v>0.10204659425697504</v>
      </c>
      <c r="BF456" s="127"/>
    </row>
    <row r="457" spans="25:58" x14ac:dyDescent="0.35">
      <c r="Y457" s="139"/>
      <c r="Z457" s="78">
        <f>(Cálculos!C458-0.44)/(MAX(Cálculos!C:C)+0.12)*100</f>
        <v>61.847367556018185</v>
      </c>
      <c r="AA457" s="144"/>
      <c r="AB457" s="148">
        <f>Cálculos!L541</f>
        <v>0.48713263969003273</v>
      </c>
      <c r="AC457" s="144"/>
      <c r="AD457" s="148">
        <f>Cálculos!Z180</f>
        <v>0.49432287244774303</v>
      </c>
      <c r="AE457" s="144"/>
      <c r="AF457" s="148">
        <f>Cálculos!AN677</f>
        <v>0.51474514825904616</v>
      </c>
      <c r="AG457" s="144"/>
      <c r="AH457" s="148">
        <f>Cálculos!N403</f>
        <v>0</v>
      </c>
      <c r="AI457" s="144"/>
      <c r="AJ457" s="148">
        <f>Cálculos!AB448</f>
        <v>0</v>
      </c>
      <c r="AK457" s="144"/>
      <c r="AL457" s="148">
        <f>Cálculos!AP439</f>
        <v>0</v>
      </c>
      <c r="AM457" s="127"/>
      <c r="BA457" s="139"/>
      <c r="BB457" s="78">
        <v>452</v>
      </c>
      <c r="BC457" s="156">
        <f>ABS(Cálculos!L458-Cálculos!L457)</f>
        <v>1.2010878019655298</v>
      </c>
      <c r="BD457" s="156">
        <f>ABS(Cálculos!Z458-Cálculos!Z457)</f>
        <v>0.30006163597234581</v>
      </c>
      <c r="BE457" s="156">
        <f>ABS(Cálculos!AN458-Cálculos!AN457)</f>
        <v>0.43568487944594336</v>
      </c>
      <c r="BF457" s="127"/>
    </row>
    <row r="458" spans="25:58" x14ac:dyDescent="0.35">
      <c r="Y458" s="139"/>
      <c r="Z458" s="78">
        <f>(Cálculos!C459-0.44)/(MAX(Cálculos!C:C)+0.12)*100</f>
        <v>61.984331342792963</v>
      </c>
      <c r="AA458" s="144"/>
      <c r="AB458" s="148">
        <f>Cálculos!L173</f>
        <v>0.48573951275676575</v>
      </c>
      <c r="AC458" s="144"/>
      <c r="AD458" s="148">
        <f>Cálculos!Z548</f>
        <v>0.49464666078695274</v>
      </c>
      <c r="AE458" s="144"/>
      <c r="AF458" s="148">
        <f>Cálculos!AN177</f>
        <v>0.5140020246200343</v>
      </c>
      <c r="AG458" s="144"/>
      <c r="AH458" s="148">
        <f>Cálculos!N404</f>
        <v>0</v>
      </c>
      <c r="AI458" s="144"/>
      <c r="AJ458" s="148">
        <f>Cálculos!AB449</f>
        <v>0</v>
      </c>
      <c r="AK458" s="144"/>
      <c r="AL458" s="148">
        <f>Cálculos!AP441</f>
        <v>0</v>
      </c>
      <c r="AM458" s="127"/>
      <c r="BA458" s="139"/>
      <c r="BB458" s="78">
        <v>453</v>
      </c>
      <c r="BC458" s="156">
        <f>ABS(Cálculos!L459-Cálculos!L458)</f>
        <v>1.0221080109396576</v>
      </c>
      <c r="BD458" s="156">
        <f>ABS(Cálculos!Z459-Cálculos!Z458)</f>
        <v>0.11383499096387251</v>
      </c>
      <c r="BE458" s="156">
        <f>ABS(Cálculos!AN459-Cálculos!AN458)</f>
        <v>0.24619296368511812</v>
      </c>
      <c r="BF458" s="127"/>
    </row>
    <row r="459" spans="25:58" x14ac:dyDescent="0.35">
      <c r="Y459" s="139"/>
      <c r="Z459" s="78">
        <f>(Cálculos!C460-0.44)/(MAX(Cálculos!C:C)+0.12)*100</f>
        <v>62.121295129567741</v>
      </c>
      <c r="AA459" s="144"/>
      <c r="AB459" s="148">
        <f>Cálculos!L708</f>
        <v>0.48527167102013846</v>
      </c>
      <c r="AC459" s="144"/>
      <c r="AD459" s="148">
        <f>Cálculos!Z181</f>
        <v>0.48945219144477686</v>
      </c>
      <c r="AE459" s="144"/>
      <c r="AF459" s="148">
        <f>Cálculos!AN546</f>
        <v>0.51158093665885374</v>
      </c>
      <c r="AG459" s="144"/>
      <c r="AH459" s="148">
        <f>Cálculos!N405</f>
        <v>0</v>
      </c>
      <c r="AI459" s="144"/>
      <c r="AJ459" s="148">
        <f>Cálculos!AB450</f>
        <v>0</v>
      </c>
      <c r="AK459" s="144"/>
      <c r="AL459" s="148">
        <f>Cálculos!AP444</f>
        <v>0</v>
      </c>
      <c r="AM459" s="127"/>
      <c r="BA459" s="139"/>
      <c r="BB459" s="78">
        <v>454</v>
      </c>
      <c r="BC459" s="156">
        <f>ABS(Cálculos!L460-Cálculos!L459)</f>
        <v>3.6454492499338853E-2</v>
      </c>
      <c r="BD459" s="156">
        <f>ABS(Cálculos!Z460-Cálculos!Z459)</f>
        <v>4.8107852019513064E-2</v>
      </c>
      <c r="BE459" s="156">
        <f>ABS(Cálculos!AN460-Cálculos!AN459)</f>
        <v>4.4422490536711434E-2</v>
      </c>
      <c r="BF459" s="127"/>
    </row>
    <row r="460" spans="25:58" x14ac:dyDescent="0.35">
      <c r="Y460" s="139"/>
      <c r="Z460" s="78">
        <f>(Cálculos!C461-0.44)/(MAX(Cálculos!C:C)+0.12)*100</f>
        <v>62.258258916342527</v>
      </c>
      <c r="AA460" s="144"/>
      <c r="AB460" s="148">
        <f>Cálculos!L542</f>
        <v>0.48233276630549549</v>
      </c>
      <c r="AC460" s="144"/>
      <c r="AD460" s="148">
        <f>Cálculos!Z549</f>
        <v>0.48977278942255326</v>
      </c>
      <c r="AE460" s="144"/>
      <c r="AF460" s="148">
        <f>Cálculos!AN312</f>
        <v>0.50995147483950265</v>
      </c>
      <c r="AG460" s="144"/>
      <c r="AH460" s="148">
        <f>Cálculos!N407</f>
        <v>0</v>
      </c>
      <c r="AI460" s="144"/>
      <c r="AJ460" s="148">
        <f>Cálculos!AB451</f>
        <v>0</v>
      </c>
      <c r="AK460" s="144"/>
      <c r="AL460" s="148">
        <f>Cálculos!AP445</f>
        <v>0</v>
      </c>
      <c r="AM460" s="127"/>
      <c r="BA460" s="139"/>
      <c r="BB460" s="78">
        <v>455</v>
      </c>
      <c r="BC460" s="156">
        <f>ABS(Cálculos!L461-Cálculos!L460)</f>
        <v>9.5250824846609294E-2</v>
      </c>
      <c r="BD460" s="156">
        <f>ABS(Cálculos!Z461-Cálculos!Z460)</f>
        <v>0.10699216271234802</v>
      </c>
      <c r="BE460" s="156">
        <f>ABS(Cálculos!AN461-Cálculos!AN460)</f>
        <v>0.10325467283560585</v>
      </c>
      <c r="BF460" s="127"/>
    </row>
    <row r="461" spans="25:58" x14ac:dyDescent="0.35">
      <c r="Y461" s="139"/>
      <c r="Z461" s="78">
        <f>(Cálculos!C462-0.44)/(MAX(Cálculos!C:C)+0.12)*100</f>
        <v>62.395222703117291</v>
      </c>
      <c r="AA461" s="144"/>
      <c r="AB461" s="148">
        <f>Cálculos!L343</f>
        <v>0.4822826769160693</v>
      </c>
      <c r="AC461" s="144"/>
      <c r="AD461" s="148">
        <f>Cálculos!Z576</f>
        <v>0.49030418371458856</v>
      </c>
      <c r="AE461" s="144"/>
      <c r="AF461" s="148">
        <f>Cálculos!AN178</f>
        <v>0.50893743899155397</v>
      </c>
      <c r="AG461" s="144"/>
      <c r="AH461" s="148">
        <f>Cálculos!N408</f>
        <v>0</v>
      </c>
      <c r="AI461" s="144"/>
      <c r="AJ461" s="148">
        <f>Cálculos!AB452</f>
        <v>0</v>
      </c>
      <c r="AK461" s="144"/>
      <c r="AL461" s="148">
        <f>Cálculos!AP447</f>
        <v>0</v>
      </c>
      <c r="AM461" s="127"/>
      <c r="BA461" s="139"/>
      <c r="BB461" s="78">
        <v>456</v>
      </c>
      <c r="BC461" s="156">
        <f>ABS(Cálculos!L462-Cálculos!L461)</f>
        <v>9.1992585018856543E-2</v>
      </c>
      <c r="BD461" s="156">
        <f>ABS(Cálculos!Z462-Cálculos!Z461)</f>
        <v>0.10329458497107491</v>
      </c>
      <c r="BE461" s="156">
        <f>ABS(Cálculos!AN462-Cálculos!AN461)</f>
        <v>9.9713830287725624E-2</v>
      </c>
      <c r="BF461" s="127"/>
    </row>
    <row r="462" spans="25:58" x14ac:dyDescent="0.35">
      <c r="Y462" s="139"/>
      <c r="Z462" s="78">
        <f>(Cálculos!C463-0.44)/(MAX(Cálculos!C:C)+0.12)*100</f>
        <v>62.532186489892069</v>
      </c>
      <c r="AA462" s="144"/>
      <c r="AB462" s="148">
        <f>Cálculos!L174</f>
        <v>0.48094476930760305</v>
      </c>
      <c r="AC462" s="144"/>
      <c r="AD462" s="148">
        <f>Cálculos!Z182</f>
        <v>0.48462950242367647</v>
      </c>
      <c r="AE462" s="144"/>
      <c r="AF462" s="148">
        <f>Cálculos!AN547</f>
        <v>0.50654020783991727</v>
      </c>
      <c r="AG462" s="144"/>
      <c r="AH462" s="148">
        <f>Cálculos!N410</f>
        <v>0</v>
      </c>
      <c r="AI462" s="144"/>
      <c r="AJ462" s="148">
        <f>Cálculos!AB453</f>
        <v>0</v>
      </c>
      <c r="AK462" s="144"/>
      <c r="AL462" s="148">
        <f>Cálculos!AP448</f>
        <v>0</v>
      </c>
      <c r="AM462" s="127"/>
      <c r="BA462" s="139"/>
      <c r="BB462" s="78">
        <v>457</v>
      </c>
      <c r="BC462" s="156">
        <f>ABS(Cálculos!L463-Cálculos!L462)</f>
        <v>8.9635827059036943E-2</v>
      </c>
      <c r="BD462" s="156">
        <f>ABS(Cálculos!Z463-Cálculos!Z462)</f>
        <v>0.10070500900181534</v>
      </c>
      <c r="BE462" s="156">
        <f>ABS(Cálculos!AN463-Cálculos!AN462)</f>
        <v>9.719936030958598E-2</v>
      </c>
      <c r="BF462" s="127"/>
    </row>
    <row r="463" spans="25:58" x14ac:dyDescent="0.35">
      <c r="Y463" s="139"/>
      <c r="Z463" s="78">
        <f>(Cálculos!C464-0.44)/(MAX(Cálculos!C:C)+0.12)*100</f>
        <v>62.669150276666855</v>
      </c>
      <c r="AA463" s="144"/>
      <c r="AB463" s="148">
        <f>Cálculos!L543</f>
        <v>0.4775802201285726</v>
      </c>
      <c r="AC463" s="144"/>
      <c r="AD463" s="148">
        <f>Cálculos!Z550</f>
        <v>0.48494694147358131</v>
      </c>
      <c r="AE463" s="144"/>
      <c r="AF463" s="148">
        <f>Cálculos!AN179</f>
        <v>0.50392275697760658</v>
      </c>
      <c r="AG463" s="144"/>
      <c r="AH463" s="148">
        <f>Cálculos!N411</f>
        <v>0</v>
      </c>
      <c r="AI463" s="144"/>
      <c r="AJ463" s="148">
        <f>Cálculos!AB454</f>
        <v>0</v>
      </c>
      <c r="AK463" s="144"/>
      <c r="AL463" s="148">
        <f>Cálculos!AP449</f>
        <v>0</v>
      </c>
      <c r="AM463" s="127"/>
      <c r="BA463" s="139"/>
      <c r="BB463" s="78">
        <v>458</v>
      </c>
      <c r="BC463" s="156">
        <f>ABS(Cálculos!L464-Cálculos!L463)</f>
        <v>6.8596782568802528E-2</v>
      </c>
      <c r="BD463" s="156">
        <f>ABS(Cálculos!Z464-Cálculos!Z463)</f>
        <v>7.9022928296708983E-2</v>
      </c>
      <c r="BE463" s="156">
        <f>ABS(Cálculos!AN464-Cálculos!AN463)</f>
        <v>7.5755955363386196E-2</v>
      </c>
      <c r="BF463" s="127"/>
    </row>
    <row r="464" spans="25:58" x14ac:dyDescent="0.35">
      <c r="Y464" s="139"/>
      <c r="Z464" s="78">
        <f>(Cálculos!C465-0.44)/(MAX(Cálculos!C:C)+0.12)*100</f>
        <v>62.806114063441633</v>
      </c>
      <c r="AA464" s="144"/>
      <c r="AB464" s="148">
        <f>Cálculos!L175</f>
        <v>0.47620447286163259</v>
      </c>
      <c r="AC464" s="144"/>
      <c r="AD464" s="148">
        <f>Cálculos!Z183</f>
        <v>0.47985433250648096</v>
      </c>
      <c r="AE464" s="144"/>
      <c r="AF464" s="148">
        <f>Cálculos!AN211</f>
        <v>0.50268824634671994</v>
      </c>
      <c r="AG464" s="144"/>
      <c r="AH464" s="148">
        <f>Cálculos!N413</f>
        <v>0</v>
      </c>
      <c r="AI464" s="144"/>
      <c r="AJ464" s="148">
        <f>Cálculos!AB455</f>
        <v>0</v>
      </c>
      <c r="AK464" s="144"/>
      <c r="AL464" s="148">
        <f>Cálculos!AP450</f>
        <v>0</v>
      </c>
      <c r="AM464" s="127"/>
      <c r="BA464" s="139"/>
      <c r="BB464" s="78">
        <v>459</v>
      </c>
      <c r="BC464" s="156">
        <f>ABS(Cálculos!L465-Cálculos!L464)</f>
        <v>8.2407826892361147E-2</v>
      </c>
      <c r="BD464" s="156">
        <f>ABS(Cálculos!Z465-Cálculos!Z464)</f>
        <v>9.2228333732417234E-2</v>
      </c>
      <c r="BE464" s="156">
        <f>ABS(Cálculos!AN465-Cálculos!AN464)</f>
        <v>8.9185274305168427E-2</v>
      </c>
      <c r="BF464" s="127"/>
    </row>
    <row r="465" spans="25:58" x14ac:dyDescent="0.35">
      <c r="Y465" s="139"/>
      <c r="Z465" s="78">
        <f>(Cálculos!C466-0.44)/(MAX(Cálculos!C:C)+0.12)*100</f>
        <v>62.943077850216397</v>
      </c>
      <c r="AA465" s="144"/>
      <c r="AB465" s="148">
        <f>Cálculos!L544</f>
        <v>0.47287450738238163</v>
      </c>
      <c r="AC465" s="144"/>
      <c r="AD465" s="148">
        <f>Cálculos!Z551</f>
        <v>0.48016864375387935</v>
      </c>
      <c r="AE465" s="144"/>
      <c r="AF465" s="148">
        <f>Cálculos!AN548</f>
        <v>0.50154914652343507</v>
      </c>
      <c r="AG465" s="144"/>
      <c r="AH465" s="148">
        <f>Cálculos!N414</f>
        <v>0</v>
      </c>
      <c r="AI465" s="144"/>
      <c r="AJ465" s="148">
        <f>Cálculos!AB456</f>
        <v>0</v>
      </c>
      <c r="AK465" s="144"/>
      <c r="AL465" s="148">
        <f>Cálculos!AP451</f>
        <v>0</v>
      </c>
      <c r="AM465" s="127"/>
      <c r="BA465" s="139"/>
      <c r="BB465" s="78">
        <v>460</v>
      </c>
      <c r="BC465" s="156">
        <f>ABS(Cálculos!L466-Cálculos!L465)</f>
        <v>7.9633251305093466E-2</v>
      </c>
      <c r="BD465" s="156">
        <f>ABS(Cálculos!Z466-Cálculos!Z465)</f>
        <v>2.7001801325321484E-2</v>
      </c>
      <c r="BE465" s="156">
        <f>ABS(Cálculos!AN466-Cálculos!AN465)</f>
        <v>8.617728774416844E-2</v>
      </c>
      <c r="BF465" s="127"/>
    </row>
    <row r="466" spans="25:58" x14ac:dyDescent="0.35">
      <c r="Y466" s="139"/>
      <c r="Z466" s="78">
        <f>(Cálculos!C467-0.44)/(MAX(Cálculos!C:C)+0.12)*100</f>
        <v>63.080041636991183</v>
      </c>
      <c r="AA466" s="144"/>
      <c r="AB466" s="148">
        <f>Cálculos!L176</f>
        <v>0.47151207896711483</v>
      </c>
      <c r="AC466" s="144"/>
      <c r="AD466" s="148">
        <f>Cálculos!Z211</f>
        <v>0.47909369519860268</v>
      </c>
      <c r="AE466" s="144"/>
      <c r="AF466" s="148">
        <f>Cálculos!AN180</f>
        <v>0.49895748599352369</v>
      </c>
      <c r="AG466" s="144"/>
      <c r="AH466" s="148">
        <f>Cálculos!N415</f>
        <v>0</v>
      </c>
      <c r="AI466" s="144"/>
      <c r="AJ466" s="148">
        <f>Cálculos!AB457</f>
        <v>0</v>
      </c>
      <c r="AK466" s="144"/>
      <c r="AL466" s="148">
        <f>Cálculos!AP452</f>
        <v>0</v>
      </c>
      <c r="AM466" s="127"/>
      <c r="BA466" s="139"/>
      <c r="BB466" s="78">
        <v>461</v>
      </c>
      <c r="BC466" s="156">
        <f>ABS(Cálculos!L467-Cálculos!L466)</f>
        <v>7.4096239660146335E-2</v>
      </c>
      <c r="BD466" s="156">
        <f>ABS(Cálculos!Z467-Cálculos!Z466)</f>
        <v>1.361850788557617E-2</v>
      </c>
      <c r="BE466" s="156">
        <f>ABS(Cálculos!AN467-Cálculos!AN466)</f>
        <v>3.9709295619724916E-2</v>
      </c>
      <c r="BF466" s="127"/>
    </row>
    <row r="467" spans="25:58" x14ac:dyDescent="0.35">
      <c r="Y467" s="139"/>
      <c r="Z467" s="78">
        <f>(Cálculos!C468-0.44)/(MAX(Cálculos!C:C)+0.12)*100</f>
        <v>63.217005423765961</v>
      </c>
      <c r="AA467" s="144"/>
      <c r="AB467" s="148">
        <f>Cálculos!L680</f>
        <v>0.46893620188132457</v>
      </c>
      <c r="AC467" s="144"/>
      <c r="AD467" s="148">
        <f>Cálculos!Z184</f>
        <v>0.47512621347588713</v>
      </c>
      <c r="AE467" s="144"/>
      <c r="AF467" s="148">
        <f>Cálculos!AN549</f>
        <v>0.49660726332301391</v>
      </c>
      <c r="AG467" s="144"/>
      <c r="AH467" s="148">
        <f>Cálculos!N416</f>
        <v>0</v>
      </c>
      <c r="AI467" s="144"/>
      <c r="AJ467" s="148">
        <f>Cálculos!AB459</f>
        <v>0</v>
      </c>
      <c r="AK467" s="144"/>
      <c r="AL467" s="148">
        <f>Cálculos!AP453</f>
        <v>0</v>
      </c>
      <c r="AM467" s="127"/>
      <c r="BA467" s="139"/>
      <c r="BB467" s="78">
        <v>462</v>
      </c>
      <c r="BC467" s="156">
        <f>ABS(Cálculos!L468-Cálculos!L467)</f>
        <v>6.5370793317165221E-2</v>
      </c>
      <c r="BD467" s="156">
        <f>ABS(Cálculos!Z468-Cálculos!Z467)</f>
        <v>9.9451482782073608E-3</v>
      </c>
      <c r="BE467" s="156">
        <f>ABS(Cálculos!AN468-Cálculos!AN467)</f>
        <v>1.4400815475957396E-2</v>
      </c>
      <c r="BF467" s="127"/>
    </row>
    <row r="468" spans="25:58" x14ac:dyDescent="0.35">
      <c r="Y468" s="139"/>
      <c r="Z468" s="78">
        <f>(Cálculos!C469-0.44)/(MAX(Cálculos!C:C)+0.12)*100</f>
        <v>63.353969210540725</v>
      </c>
      <c r="AA468" s="144"/>
      <c r="AB468" s="148">
        <f>Cálculos!L545</f>
        <v>0.46821516205091751</v>
      </c>
      <c r="AC468" s="144"/>
      <c r="AD468" s="148">
        <f>Cálculos!Z552</f>
        <v>0.47543742773971165</v>
      </c>
      <c r="AE468" s="144"/>
      <c r="AF468" s="148">
        <f>Cálculos!AN181</f>
        <v>0.49404113903588515</v>
      </c>
      <c r="AG468" s="144"/>
      <c r="AH468" s="148">
        <f>Cálculos!N417</f>
        <v>0</v>
      </c>
      <c r="AI468" s="144"/>
      <c r="AJ468" s="148">
        <f>Cálculos!AB460</f>
        <v>0</v>
      </c>
      <c r="AK468" s="144"/>
      <c r="AL468" s="148">
        <f>Cálculos!AP454</f>
        <v>0</v>
      </c>
      <c r="AM468" s="127"/>
      <c r="BA468" s="139"/>
      <c r="BB468" s="78">
        <v>463</v>
      </c>
      <c r="BC468" s="156">
        <f>ABS(Cálculos!L469-Cálculos!L468)</f>
        <v>5.163455257046401E-2</v>
      </c>
      <c r="BD468" s="156">
        <f>ABS(Cálculos!Z469-Cálculos!Z468)</f>
        <v>1.1971547141757855E-2</v>
      </c>
      <c r="BE468" s="156">
        <f>ABS(Cálculos!AN469-Cálculos!AN468)</f>
        <v>1.2835917815031461E-2</v>
      </c>
      <c r="BF468" s="127"/>
    </row>
    <row r="469" spans="25:58" x14ac:dyDescent="0.35">
      <c r="Y469" s="139"/>
      <c r="Z469" s="78">
        <f>(Cálculos!C470-0.44)/(MAX(Cálculos!C:C)+0.12)*100</f>
        <v>63.490932997315511</v>
      </c>
      <c r="AA469" s="144"/>
      <c r="AB469" s="148">
        <f>Cálculos!L177</f>
        <v>0.46686611868790828</v>
      </c>
      <c r="AC469" s="144"/>
      <c r="AD469" s="148">
        <f>Cálculos!Z185</f>
        <v>0.47044468172826015</v>
      </c>
      <c r="AE469" s="144"/>
      <c r="AF469" s="148">
        <f>Cálculos!AN550</f>
        <v>0.49171407367485309</v>
      </c>
      <c r="AG469" s="144"/>
      <c r="AH469" s="148">
        <f>Cálculos!N419</f>
        <v>0</v>
      </c>
      <c r="AI469" s="144"/>
      <c r="AJ469" s="148">
        <f>Cálculos!AB461</f>
        <v>0</v>
      </c>
      <c r="AK469" s="144"/>
      <c r="AL469" s="148">
        <f>Cálculos!AP455</f>
        <v>0</v>
      </c>
      <c r="AM469" s="127"/>
      <c r="BA469" s="139"/>
      <c r="BB469" s="78">
        <v>464</v>
      </c>
      <c r="BC469" s="156">
        <f>ABS(Cálculos!L470-Cálculos!L469)</f>
        <v>1.6718760270269528E-2</v>
      </c>
      <c r="BD469" s="156">
        <f>ABS(Cálculos!Z470-Cálculos!Z469)</f>
        <v>1.0856980898891644E-2</v>
      </c>
      <c r="BE469" s="156">
        <f>ABS(Cálculos!AN470-Cálculos!AN469)</f>
        <v>1.112419322188285E-2</v>
      </c>
      <c r="BF469" s="127"/>
    </row>
    <row r="470" spans="25:58" x14ac:dyDescent="0.35">
      <c r="Y470" s="139"/>
      <c r="Z470" s="78">
        <f>(Cálculos!C471-0.44)/(MAX(Cálculos!C:C)+0.12)*100</f>
        <v>63.627896784090289</v>
      </c>
      <c r="AA470" s="144"/>
      <c r="AB470" s="148">
        <f>Cálculos!L315</f>
        <v>0.46499220051575196</v>
      </c>
      <c r="AC470" s="144"/>
      <c r="AD470" s="148">
        <f>Cálculos!Z553</f>
        <v>0.47075282952381958</v>
      </c>
      <c r="AE470" s="144"/>
      <c r="AF470" s="148">
        <f>Cálculos!AN182</f>
        <v>0.48917323402058205</v>
      </c>
      <c r="AG470" s="144"/>
      <c r="AH470" s="148">
        <f>Cálculos!N421</f>
        <v>0</v>
      </c>
      <c r="AI470" s="144"/>
      <c r="AJ470" s="148">
        <f>Cálculos!AB462</f>
        <v>0</v>
      </c>
      <c r="AK470" s="144"/>
      <c r="AL470" s="148">
        <f>Cálculos!AP456</f>
        <v>0</v>
      </c>
      <c r="AM470" s="127"/>
      <c r="BA470" s="139"/>
      <c r="BB470" s="78">
        <v>465</v>
      </c>
      <c r="BC470" s="156">
        <f>ABS(Cálculos!L471-Cálculos!L470)</f>
        <v>1.0844650966102876E-2</v>
      </c>
      <c r="BD470" s="156">
        <f>ABS(Cálculos!Z471-Cálculos!Z470)</f>
        <v>1.0584631050828186E-2</v>
      </c>
      <c r="BE470" s="156">
        <f>ABS(Cálculos!AN471-Cálculos!AN470)</f>
        <v>1.0751533457566742E-2</v>
      </c>
      <c r="BF470" s="127"/>
    </row>
    <row r="471" spans="25:58" x14ac:dyDescent="0.35">
      <c r="Y471" s="139"/>
      <c r="Z471" s="78">
        <f>(Cálculos!C472-0.44)/(MAX(Cálculos!C:C)+0.12)*100</f>
        <v>63.764860570865068</v>
      </c>
      <c r="AA471" s="144"/>
      <c r="AB471" s="148">
        <f>Cálculos!L546</f>
        <v>0.46360172650914966</v>
      </c>
      <c r="AC471" s="144"/>
      <c r="AD471" s="148">
        <f>Cálculos!Z186</f>
        <v>0.46580927822799811</v>
      </c>
      <c r="AE471" s="144"/>
      <c r="AF471" s="148">
        <f>Cálculos!AN551</f>
        <v>0.48686909778976623</v>
      </c>
      <c r="AG471" s="144"/>
      <c r="AH471" s="148">
        <f>Cálculos!N427</f>
        <v>0</v>
      </c>
      <c r="AI471" s="144"/>
      <c r="AJ471" s="148">
        <f>Cálculos!AB463</f>
        <v>0</v>
      </c>
      <c r="AK471" s="144"/>
      <c r="AL471" s="148">
        <f>Cálculos!AP457</f>
        <v>0</v>
      </c>
      <c r="AM471" s="127"/>
      <c r="BA471" s="139"/>
      <c r="BB471" s="78">
        <v>466</v>
      </c>
      <c r="BC471" s="156">
        <f>ABS(Cálculos!L472-Cálculos!L471)</f>
        <v>9.7904032466054058E-3</v>
      </c>
      <c r="BD471" s="156">
        <f>ABS(Cálculos!Z472-Cálculos!Z471)</f>
        <v>1.0452896700256398E-2</v>
      </c>
      <c r="BE471" s="156">
        <f>ABS(Cálculos!AN472-Cálculos!AN471)</f>
        <v>1.0601946413435925E-2</v>
      </c>
      <c r="BF471" s="127"/>
    </row>
    <row r="472" spans="25:58" x14ac:dyDescent="0.35">
      <c r="Y472" s="139"/>
      <c r="Z472" s="78">
        <f>(Cálculos!C473-0.44)/(MAX(Cálculos!C:C)+0.12)*100</f>
        <v>63.901824357639839</v>
      </c>
      <c r="AA472" s="144"/>
      <c r="AB472" s="148">
        <f>Cálculos!L178</f>
        <v>0.46226596907382989</v>
      </c>
      <c r="AC472" s="144"/>
      <c r="AD472" s="148">
        <f>Cálculos!Z554</f>
        <v>0.46611438976993302</v>
      </c>
      <c r="AE472" s="144"/>
      <c r="AF472" s="148">
        <f>Cálculos!AN183</f>
        <v>0.48435329363363261</v>
      </c>
      <c r="AG472" s="144"/>
      <c r="AH472" s="148">
        <f>Cálculos!N428</f>
        <v>0</v>
      </c>
      <c r="AI472" s="144"/>
      <c r="AJ472" s="148">
        <f>Cálculos!AB464</f>
        <v>0</v>
      </c>
      <c r="AK472" s="144"/>
      <c r="AL472" s="148">
        <f>Cálculos!AP459</f>
        <v>0</v>
      </c>
      <c r="AM472" s="127"/>
      <c r="BA472" s="139"/>
      <c r="BB472" s="78">
        <v>467</v>
      </c>
      <c r="BC472" s="156">
        <f>ABS(Cálculos!L473-Cálculos!L472)</f>
        <v>5.1135270728975279E-2</v>
      </c>
      <c r="BD472" s="156">
        <f>ABS(Cálculos!Z473-Cálculos!Z472)</f>
        <v>3.4511198276530486E-2</v>
      </c>
      <c r="BE472" s="156">
        <f>ABS(Cálculos!AN473-Cálculos!AN472)</f>
        <v>4.027873762613865E-2</v>
      </c>
      <c r="BF472" s="127"/>
    </row>
    <row r="473" spans="25:58" x14ac:dyDescent="0.35">
      <c r="Y473" s="139"/>
      <c r="Z473" s="78">
        <f>(Cálculos!C474-0.44)/(MAX(Cálculos!C:C)+0.12)*100</f>
        <v>64.03878814441461</v>
      </c>
      <c r="AA473" s="144"/>
      <c r="AB473" s="148">
        <f>Cálculos!L547</f>
        <v>0.45903374827156229</v>
      </c>
      <c r="AC473" s="144"/>
      <c r="AD473" s="148">
        <f>Cálculos!Z187</f>
        <v>0.46121954846249141</v>
      </c>
      <c r="AE473" s="144"/>
      <c r="AF473" s="148">
        <f>Cálculos!AN552</f>
        <v>0.48207186060605917</v>
      </c>
      <c r="AG473" s="144"/>
      <c r="AH473" s="148">
        <f>Cálculos!N429</f>
        <v>0</v>
      </c>
      <c r="AI473" s="144"/>
      <c r="AJ473" s="148">
        <f>Cálculos!AB465</f>
        <v>0</v>
      </c>
      <c r="AK473" s="144"/>
      <c r="AL473" s="148">
        <f>Cálculos!AP460</f>
        <v>0</v>
      </c>
      <c r="AM473" s="127"/>
      <c r="BA473" s="139"/>
      <c r="BB473" s="78">
        <v>468</v>
      </c>
      <c r="BC473" s="156">
        <f>ABS(Cálculos!L474-Cálculos!L473)</f>
        <v>5.4703112290999112E-3</v>
      </c>
      <c r="BD473" s="156">
        <f>ABS(Cálculos!Z474-Cálculos!Z473)</f>
        <v>1.9985602990804319E-2</v>
      </c>
      <c r="BE473" s="156">
        <f>ABS(Cálculos!AN474-Cálculos!AN473)</f>
        <v>1.479595233804476E-2</v>
      </c>
      <c r="BF473" s="127"/>
    </row>
    <row r="474" spans="25:58" x14ac:dyDescent="0.35">
      <c r="Y474" s="139"/>
      <c r="Z474" s="78">
        <f>(Cálculos!C475-0.44)/(MAX(Cálculos!C:C)+0.12)*100</f>
        <v>64.175751931189396</v>
      </c>
      <c r="AA474" s="144"/>
      <c r="AB474" s="148">
        <f>Cálculos!L179</f>
        <v>0.45771115129085177</v>
      </c>
      <c r="AC474" s="144"/>
      <c r="AD474" s="148">
        <f>Cálculos!Z555</f>
        <v>0.46152165366773179</v>
      </c>
      <c r="AE474" s="144"/>
      <c r="AF474" s="148">
        <f>Cálculos!AN184</f>
        <v>0.47958084526746769</v>
      </c>
      <c r="AG474" s="144"/>
      <c r="AH474" s="148">
        <f>Cálculos!N430</f>
        <v>0</v>
      </c>
      <c r="AI474" s="144"/>
      <c r="AJ474" s="148">
        <f>Cálculos!AB466</f>
        <v>0</v>
      </c>
      <c r="AK474" s="144"/>
      <c r="AL474" s="148">
        <f>Cálculos!AP461</f>
        <v>0</v>
      </c>
      <c r="AM474" s="127"/>
      <c r="BA474" s="139"/>
      <c r="BB474" s="78">
        <v>469</v>
      </c>
      <c r="BC474" s="156">
        <f>ABS(Cálculos!L475-Cálculos!L474)</f>
        <v>6.321539157764311E-2</v>
      </c>
      <c r="BD474" s="156">
        <f>ABS(Cálculos!Z475-Cálculos!Z474)</f>
        <v>3.942858780037084E-2</v>
      </c>
      <c r="BE474" s="156">
        <f>ABS(Cálculos!AN475-Cálculos!AN474)</f>
        <v>4.8949250902409425E-2</v>
      </c>
      <c r="BF474" s="127"/>
    </row>
    <row r="475" spans="25:58" x14ac:dyDescent="0.35">
      <c r="Y475" s="139"/>
      <c r="Z475" s="78">
        <f>(Cálculos!C476-0.44)/(MAX(Cálculos!C:C)+0.12)*100</f>
        <v>64.312715717964181</v>
      </c>
      <c r="AA475" s="144"/>
      <c r="AB475" s="148">
        <f>Cálculos!L577</f>
        <v>0.45686687201234444</v>
      </c>
      <c r="AC475" s="144"/>
      <c r="AD475" s="148">
        <f>Cálculos!Z561</f>
        <v>0.46059833010563039</v>
      </c>
      <c r="AE475" s="144"/>
      <c r="AF475" s="148">
        <f>Cálculos!AN553</f>
        <v>0.4773218917429361</v>
      </c>
      <c r="AG475" s="144"/>
      <c r="AH475" s="148">
        <f>Cálculos!N431</f>
        <v>0</v>
      </c>
      <c r="AI475" s="144"/>
      <c r="AJ475" s="148">
        <f>Cálculos!AB467</f>
        <v>0</v>
      </c>
      <c r="AK475" s="144"/>
      <c r="AL475" s="148">
        <f>Cálculos!AP462</f>
        <v>0</v>
      </c>
      <c r="AM475" s="127"/>
      <c r="BA475" s="139"/>
      <c r="BB475" s="78">
        <v>470</v>
      </c>
      <c r="BC475" s="156">
        <f>ABS(Cálculos!L476-Cálculos!L475)</f>
        <v>1.8170291774484038E-2</v>
      </c>
      <c r="BD475" s="156">
        <f>ABS(Cálculos!Z476-Cálculos!Z475)</f>
        <v>1.4901434073210318E-2</v>
      </c>
      <c r="BE475" s="156">
        <f>ABS(Cálculos!AN476-Cálculos!AN475)</f>
        <v>1.6597899785009362E-2</v>
      </c>
      <c r="BF475" s="127"/>
    </row>
    <row r="476" spans="25:58" x14ac:dyDescent="0.35">
      <c r="Y476" s="139"/>
      <c r="Z476" s="78">
        <f>(Cálculos!C477-0.44)/(MAX(Cálculos!C:C)+0.12)*100</f>
        <v>64.449679504738938</v>
      </c>
      <c r="AA476" s="144"/>
      <c r="AB476" s="148">
        <f>Cálculos!L548</f>
        <v>0.45451077941569817</v>
      </c>
      <c r="AC476" s="144"/>
      <c r="AD476" s="148">
        <f>Cálculos!Z188</f>
        <v>0.45667504239755269</v>
      </c>
      <c r="AE476" s="144"/>
      <c r="AF476" s="148">
        <f>Cálculos!AN185</f>
        <v>0.47485542097178501</v>
      </c>
      <c r="AG476" s="144"/>
      <c r="AH476" s="148">
        <f>Cálculos!N433</f>
        <v>0</v>
      </c>
      <c r="AI476" s="144"/>
      <c r="AJ476" s="148">
        <f>Cálculos!AB468</f>
        <v>0</v>
      </c>
      <c r="AK476" s="144"/>
      <c r="AL476" s="148">
        <f>Cálculos!AP463</f>
        <v>0</v>
      </c>
      <c r="AM476" s="127"/>
      <c r="BA476" s="139"/>
      <c r="BB476" s="78">
        <v>471</v>
      </c>
      <c r="BC476" s="156">
        <f>ABS(Cálculos!L477-Cálculos!L476)</f>
        <v>1.0619994872661076E-2</v>
      </c>
      <c r="BD476" s="156">
        <f>ABS(Cálculos!Z477-Cálculos!Z476)</f>
        <v>1.0749126987697144E-2</v>
      </c>
      <c r="BE476" s="156">
        <f>ABS(Cálculos!AN477-Cálculos!AN476)</f>
        <v>1.1146124808065538E-2</v>
      </c>
      <c r="BF476" s="127"/>
    </row>
    <row r="477" spans="25:58" x14ac:dyDescent="0.35">
      <c r="Y477" s="139"/>
      <c r="Z477" s="78">
        <f>(Cálculos!C478-0.44)/(MAX(Cálculos!C:C)+0.12)*100</f>
        <v>64.586643291513724</v>
      </c>
      <c r="AA477" s="144"/>
      <c r="AB477" s="148">
        <f>Cálculos!L180</f>
        <v>0.4532012141185876</v>
      </c>
      <c r="AC477" s="144"/>
      <c r="AD477" s="148">
        <f>Cálculos!Z556</f>
        <v>0.45697417088825004</v>
      </c>
      <c r="AE477" s="144"/>
      <c r="AF477" s="148">
        <f>Cálculos!AN554</f>
        <v>0.47261872545437583</v>
      </c>
      <c r="AG477" s="144"/>
      <c r="AH477" s="148">
        <f>Cálculos!N434</f>
        <v>0</v>
      </c>
      <c r="AI477" s="144"/>
      <c r="AJ477" s="148">
        <f>Cálculos!AB469</f>
        <v>0</v>
      </c>
      <c r="AK477" s="144"/>
      <c r="AL477" s="148">
        <f>Cálculos!AP464</f>
        <v>0</v>
      </c>
      <c r="AM477" s="127"/>
      <c r="BA477" s="139"/>
      <c r="BB477" s="78">
        <v>472</v>
      </c>
      <c r="BC477" s="156">
        <f>ABS(Cálculos!L478-Cálculos!L477)</f>
        <v>9.2921935953906853E-3</v>
      </c>
      <c r="BD477" s="156">
        <f>ABS(Cálculos!Z478-Cálculos!Z477)</f>
        <v>9.9785586811907967E-3</v>
      </c>
      <c r="BE477" s="156">
        <f>ABS(Cálculos!AN478-Cálculos!AN477)</f>
        <v>1.0158789594713058E-2</v>
      </c>
      <c r="BF477" s="127"/>
    </row>
    <row r="478" spans="25:58" x14ac:dyDescent="0.35">
      <c r="Y478" s="139"/>
      <c r="Z478" s="78">
        <f>(Cálculos!C479-0.44)/(MAX(Cálculos!C:C)+0.12)*100</f>
        <v>64.723607078288509</v>
      </c>
      <c r="AA478" s="144"/>
      <c r="AB478" s="148">
        <f>Cálculos!L726</f>
        <v>0.4518673794993866</v>
      </c>
      <c r="AC478" s="144"/>
      <c r="AD478" s="148">
        <f>Cálculos!Z189</f>
        <v>0.4521753144332889</v>
      </c>
      <c r="AE478" s="144"/>
      <c r="AF478" s="148">
        <f>Cálculos!AN561</f>
        <v>0.47064130338485588</v>
      </c>
      <c r="AG478" s="144"/>
      <c r="AH478" s="148">
        <f>Cálculos!N435</f>
        <v>0</v>
      </c>
      <c r="AI478" s="144"/>
      <c r="AJ478" s="148">
        <f>Cálculos!AB470</f>
        <v>0</v>
      </c>
      <c r="AK478" s="144"/>
      <c r="AL478" s="148">
        <f>Cálculos!AP465</f>
        <v>0</v>
      </c>
      <c r="AM478" s="127"/>
      <c r="BA478" s="139"/>
      <c r="BB478" s="78">
        <v>473</v>
      </c>
      <c r="BC478" s="156">
        <f>ABS(Cálculos!L479-Cálculos!L478)</f>
        <v>4.2287547782954293E-3</v>
      </c>
      <c r="BD478" s="156">
        <f>ABS(Cálculos!Z479-Cálculos!Z478)</f>
        <v>5.0010332712717709E-3</v>
      </c>
      <c r="BE478" s="156">
        <f>ABS(Cálculos!AN479-Cálculos!AN478)</f>
        <v>5.1441679173956922E-3</v>
      </c>
      <c r="BF478" s="127"/>
    </row>
    <row r="479" spans="25:58" x14ac:dyDescent="0.35">
      <c r="Y479" s="139"/>
      <c r="Z479" s="78">
        <f>(Cálculos!C480-0.44)/(MAX(Cálculos!C:C)+0.12)*100</f>
        <v>64.860570865063266</v>
      </c>
      <c r="AA479" s="144"/>
      <c r="AB479" s="148">
        <f>Cálculos!L549</f>
        <v>0.45003237644994515</v>
      </c>
      <c r="AC479" s="144"/>
      <c r="AD479" s="148">
        <f>Cálculos!Z557</f>
        <v>0.45247149553972055</v>
      </c>
      <c r="AE479" s="144"/>
      <c r="AF479" s="148">
        <f>Cálculos!AN186</f>
        <v>0.47017655740719982</v>
      </c>
      <c r="AG479" s="144"/>
      <c r="AH479" s="148">
        <f>Cálculos!N437</f>
        <v>0</v>
      </c>
      <c r="AI479" s="144"/>
      <c r="AJ479" s="148">
        <f>Cálculos!AB471</f>
        <v>0</v>
      </c>
      <c r="AK479" s="144"/>
      <c r="AL479" s="148">
        <f>Cálculos!AP466</f>
        <v>0</v>
      </c>
      <c r="AM479" s="127"/>
      <c r="BA479" s="139"/>
      <c r="BB479" s="78">
        <v>474</v>
      </c>
      <c r="BC479" s="156">
        <f>ABS(Cálculos!L480-Cálculos!L479)</f>
        <v>9.4465437807633723E-3</v>
      </c>
      <c r="BD479" s="156">
        <f>ABS(Cálculos!Z480-Cálculos!Z479)</f>
        <v>1.0226591199095081E-2</v>
      </c>
      <c r="BE479" s="156">
        <f>ABS(Cálculos!AN480-Cálculos!AN479)</f>
        <v>1.0362454566406831E-2</v>
      </c>
      <c r="BF479" s="127"/>
    </row>
    <row r="480" spans="25:58" x14ac:dyDescent="0.35">
      <c r="Y480" s="139"/>
      <c r="Z480" s="78">
        <f>(Cálculos!C481-0.44)/(MAX(Cálculos!C:C)+0.12)*100</f>
        <v>64.997534651838052</v>
      </c>
      <c r="AA480" s="144"/>
      <c r="AB480" s="148">
        <f>Cálculos!L361</f>
        <v>0.44936635845980633</v>
      </c>
      <c r="AC480" s="144"/>
      <c r="AD480" s="148">
        <f>Cálculos!Z190</f>
        <v>0.44771992336040867</v>
      </c>
      <c r="AE480" s="144"/>
      <c r="AF480" s="148">
        <f>Cálculos!AN555</f>
        <v>0.46796190058346365</v>
      </c>
      <c r="AG480" s="144"/>
      <c r="AH480" s="148">
        <f>Cálculos!N439</f>
        <v>0</v>
      </c>
      <c r="AI480" s="144"/>
      <c r="AJ480" s="148">
        <f>Cálculos!AB472</f>
        <v>0</v>
      </c>
      <c r="AK480" s="144"/>
      <c r="AL480" s="148">
        <f>Cálculos!AP467</f>
        <v>0</v>
      </c>
      <c r="AM480" s="127"/>
      <c r="BA480" s="139"/>
      <c r="BB480" s="78">
        <v>475</v>
      </c>
      <c r="BC480" s="156">
        <f>ABS(Cálculos!L481-Cálculos!L480)</f>
        <v>1.2283445307237684E-2</v>
      </c>
      <c r="BD480" s="156">
        <f>ABS(Cálculos!Z481-Cálculos!Z480)</f>
        <v>1.3058358562708539E-2</v>
      </c>
      <c r="BE480" s="156">
        <f>ABS(Cálculos!AN481-Cálculos!AN480)</f>
        <v>1.3191910693191589E-2</v>
      </c>
      <c r="BF480" s="127"/>
    </row>
    <row r="481" spans="25:58" x14ac:dyDescent="0.35">
      <c r="Y481" s="139"/>
      <c r="Z481" s="78">
        <f>(Cálculos!C482-0.44)/(MAX(Cálculos!C:C)+0.12)*100</f>
        <v>65.134498438612837</v>
      </c>
      <c r="AA481" s="144"/>
      <c r="AB481" s="148">
        <f>Cálculos!L181</f>
        <v>0.44873571458184075</v>
      </c>
      <c r="AC481" s="144"/>
      <c r="AD481" s="148">
        <f>Cálculos!Z558</f>
        <v>0.44801318612385377</v>
      </c>
      <c r="AE481" s="144"/>
      <c r="AF481" s="148">
        <f>Cálculos!AN187</f>
        <v>0.46554379579973554</v>
      </c>
      <c r="AG481" s="144"/>
      <c r="AH481" s="148">
        <f>Cálculos!N447</f>
        <v>0</v>
      </c>
      <c r="AI481" s="144"/>
      <c r="AJ481" s="148">
        <f>Cálculos!AB473</f>
        <v>0</v>
      </c>
      <c r="AK481" s="144"/>
      <c r="AL481" s="148">
        <f>Cálculos!AP468</f>
        <v>0</v>
      </c>
      <c r="AM481" s="127"/>
      <c r="BA481" s="139"/>
      <c r="BB481" s="78">
        <v>476</v>
      </c>
      <c r="BC481" s="156">
        <f>ABS(Cálculos!L482-Cálculos!L481)</f>
        <v>9.2758004538597838E-3</v>
      </c>
      <c r="BD481" s="156">
        <f>ABS(Cálculos!Z482-Cálculos!Z481)</f>
        <v>1.0043501745780725E-2</v>
      </c>
      <c r="BE481" s="156">
        <f>ABS(Cálculos!AN482-Cálculos!AN481)</f>
        <v>1.0175576575145451E-2</v>
      </c>
      <c r="BF481" s="127"/>
    </row>
    <row r="482" spans="25:58" x14ac:dyDescent="0.35">
      <c r="Y482" s="139"/>
      <c r="Z482" s="78">
        <f>(Cálculos!C483-0.44)/(MAX(Cálculos!C:C)+0.12)*100</f>
        <v>65.271462225387609</v>
      </c>
      <c r="AA482" s="144"/>
      <c r="AB482" s="148">
        <f>Cálculos!L212</f>
        <v>0.44593030059972577</v>
      </c>
      <c r="AC482" s="144"/>
      <c r="AD482" s="148">
        <f>Cálculos!Z196</f>
        <v>0.44759271294502428</v>
      </c>
      <c r="AE482" s="144"/>
      <c r="AF482" s="148">
        <f>Cálculos!AN556</f>
        <v>0.46335096051717389</v>
      </c>
      <c r="AG482" s="144"/>
      <c r="AH482" s="148">
        <f>Cálculos!N448</f>
        <v>0</v>
      </c>
      <c r="AI482" s="144"/>
      <c r="AJ482" s="148">
        <f>Cálculos!AB474</f>
        <v>0</v>
      </c>
      <c r="AK482" s="144"/>
      <c r="AL482" s="148">
        <f>Cálculos!AP469</f>
        <v>0</v>
      </c>
      <c r="AM482" s="127"/>
      <c r="BA482" s="139"/>
      <c r="BB482" s="78">
        <v>477</v>
      </c>
      <c r="BC482" s="156">
        <f>ABS(Cálculos!L483-Cálculos!L482)</f>
        <v>4.6177692659895575E-3</v>
      </c>
      <c r="BD482" s="156">
        <f>ABS(Cálculos!Z483-Cálculos!Z482)</f>
        <v>5.3779764785280015E-3</v>
      </c>
      <c r="BE482" s="156">
        <f>ABS(Cálculos!AN483-Cálculos!AN482)</f>
        <v>5.5087231643085044E-3</v>
      </c>
      <c r="BF482" s="127"/>
    </row>
    <row r="483" spans="25:58" x14ac:dyDescent="0.35">
      <c r="Y483" s="139"/>
      <c r="Z483" s="78">
        <f>(Cálculos!C484-0.44)/(MAX(Cálculos!C:C)+0.12)*100</f>
        <v>65.40842601216238</v>
      </c>
      <c r="AA483" s="144"/>
      <c r="AB483" s="148">
        <f>Cálculos!L550</f>
        <v>0.44559810025540025</v>
      </c>
      <c r="AC483" s="144"/>
      <c r="AD483" s="148">
        <f>Cálculos!Z191</f>
        <v>0.44330843231696099</v>
      </c>
      <c r="AE483" s="144"/>
      <c r="AF483" s="148">
        <f>Cálculos!AN188</f>
        <v>0.4609566818958275</v>
      </c>
      <c r="AG483" s="144"/>
      <c r="AH483" s="148">
        <f>Cálculos!N449</f>
        <v>0</v>
      </c>
      <c r="AI483" s="144"/>
      <c r="AJ483" s="148">
        <f>Cálculos!AB475</f>
        <v>0</v>
      </c>
      <c r="AK483" s="144"/>
      <c r="AL483" s="148">
        <f>Cálculos!AP470</f>
        <v>0</v>
      </c>
      <c r="AM483" s="127"/>
      <c r="BA483" s="139"/>
      <c r="BB483" s="78">
        <v>478</v>
      </c>
      <c r="BC483" s="156">
        <f>ABS(Cálculos!L484-Cálculos!L483)</f>
        <v>1.1949503280610396E-2</v>
      </c>
      <c r="BD483" s="156">
        <f>ABS(Cálculos!Z484-Cálculos!Z483)</f>
        <v>1.2702231649816653E-2</v>
      </c>
      <c r="BE483" s="156">
        <f>ABS(Cálculos!AN484-Cálculos!AN483)</f>
        <v>1.2831685613779675E-2</v>
      </c>
      <c r="BF483" s="127"/>
    </row>
    <row r="484" spans="25:58" x14ac:dyDescent="0.35">
      <c r="Y484" s="139"/>
      <c r="Z484" s="78">
        <f>(Cálculos!C485-0.44)/(MAX(Cálculos!C:C)+0.12)*100</f>
        <v>65.545389798937165</v>
      </c>
      <c r="AA484" s="144"/>
      <c r="AB484" s="148">
        <f>Cálculos!L182</f>
        <v>0.44431421470058141</v>
      </c>
      <c r="AC484" s="144"/>
      <c r="AD484" s="148">
        <f>Cálculos!Z559</f>
        <v>0.44359880549254804</v>
      </c>
      <c r="AE484" s="144"/>
      <c r="AF484" s="148">
        <f>Cálculos!AN726</f>
        <v>0.46076524190179607</v>
      </c>
      <c r="AG484" s="144"/>
      <c r="AH484" s="148">
        <f>Cálculos!N451</f>
        <v>0</v>
      </c>
      <c r="AI484" s="144"/>
      <c r="AJ484" s="148">
        <f>Cálculos!AB476</f>
        <v>0</v>
      </c>
      <c r="AK484" s="144"/>
      <c r="AL484" s="148">
        <f>Cálculos!AP471</f>
        <v>0</v>
      </c>
      <c r="AM484" s="127"/>
      <c r="BA484" s="139"/>
      <c r="BB484" s="78">
        <v>479</v>
      </c>
      <c r="BC484" s="156">
        <f>ABS(Cálculos!L485-Cálculos!L484)</f>
        <v>9.0085490721116823E-3</v>
      </c>
      <c r="BD484" s="156">
        <f>ABS(Cálculos!Z485-Cálculos!Z484)</f>
        <v>9.7538625641280241E-3</v>
      </c>
      <c r="BE484" s="156">
        <f>ABS(Cálculos!AN485-Cálculos!AN484)</f>
        <v>9.8820402499991689E-3</v>
      </c>
      <c r="BF484" s="127"/>
    </row>
    <row r="485" spans="25:58" x14ac:dyDescent="0.35">
      <c r="Y485" s="139"/>
      <c r="Z485" s="78">
        <f>(Cálculos!C486-0.44)/(MAX(Cálculos!C:C)+0.12)*100</f>
        <v>65.682353585711937</v>
      </c>
      <c r="AA485" s="144"/>
      <c r="AB485" s="148">
        <f>Cálculos!L551</f>
        <v>0.44120751604038139</v>
      </c>
      <c r="AC485" s="144"/>
      <c r="AD485" s="148">
        <f>Cálculos!Z192</f>
        <v>0.43894040874549967</v>
      </c>
      <c r="AE485" s="144"/>
      <c r="AF485" s="148">
        <f>Cálculos!AN557</f>
        <v>0.45878545314159763</v>
      </c>
      <c r="AG485" s="144"/>
      <c r="AH485" s="148">
        <f>Cálculos!N452</f>
        <v>0</v>
      </c>
      <c r="AI485" s="144"/>
      <c r="AJ485" s="148">
        <f>Cálculos!AB477</f>
        <v>0</v>
      </c>
      <c r="AK485" s="144"/>
      <c r="AL485" s="148">
        <f>Cálculos!AP472</f>
        <v>0</v>
      </c>
      <c r="AM485" s="127"/>
      <c r="BA485" s="139"/>
      <c r="BB485" s="78">
        <v>480</v>
      </c>
      <c r="BC485" s="156">
        <f>ABS(Cálculos!L486-Cálculos!L485)</f>
        <v>8.4513121069528241E-3</v>
      </c>
      <c r="BD485" s="156">
        <f>ABS(Cálculos!Z486-Cálculos!Z485)</f>
        <v>9.1892821686526682E-3</v>
      </c>
      <c r="BE485" s="156">
        <f>ABS(Cálculos!AN486-Cálculos!AN485)</f>
        <v>9.3161967669017631E-3</v>
      </c>
      <c r="BF485" s="127"/>
    </row>
    <row r="486" spans="25:58" x14ac:dyDescent="0.35">
      <c r="Y486" s="139"/>
      <c r="Z486" s="78">
        <f>(Cálculos!C487-0.44)/(MAX(Cálculos!C:C)+0.12)*100</f>
        <v>65.819317372486722</v>
      </c>
      <c r="AA486" s="144"/>
      <c r="AB486" s="148">
        <f>Cálculos!L183</f>
        <v>0.43993628091491177</v>
      </c>
      <c r="AC486" s="144"/>
      <c r="AD486" s="148">
        <f>Cálculos!Z560</f>
        <v>0.43922792080502632</v>
      </c>
      <c r="AE486" s="144"/>
      <c r="AF486" s="148">
        <f>Cálculos!AN361</f>
        <v>0.45781438977686084</v>
      </c>
      <c r="AG486" s="144"/>
      <c r="AH486" s="148">
        <f>Cálculos!N453</f>
        <v>0</v>
      </c>
      <c r="AI486" s="144"/>
      <c r="AJ486" s="148">
        <f>Cálculos!AB478</f>
        <v>0</v>
      </c>
      <c r="AK486" s="144"/>
      <c r="AL486" s="148">
        <f>Cálculos!AP473</f>
        <v>0</v>
      </c>
      <c r="AM486" s="127"/>
      <c r="BA486" s="139"/>
      <c r="BB486" s="78">
        <v>481</v>
      </c>
      <c r="BC486" s="156">
        <f>ABS(Cálculos!L487-Cálculos!L486)</f>
        <v>1.4240148916800823</v>
      </c>
      <c r="BD486" s="156">
        <f>ABS(Cálculos!Z487-Cálculos!Z486)</f>
        <v>0.35933669420835501</v>
      </c>
      <c r="BE486" s="156">
        <f>ABS(Cálculos!AN487-Cálculos!AN486)</f>
        <v>0.53930899726780346</v>
      </c>
      <c r="BF486" s="127"/>
    </row>
    <row r="487" spans="25:58" x14ac:dyDescent="0.35">
      <c r="Y487" s="139"/>
      <c r="Z487" s="78">
        <f>(Cálculos!C488-0.44)/(MAX(Cálculos!C:C)+0.12)*100</f>
        <v>65.956281159261493</v>
      </c>
      <c r="AA487" s="144"/>
      <c r="AB487" s="148">
        <f>Cálculos!L552</f>
        <v>0.4368601932973919</v>
      </c>
      <c r="AC487" s="144"/>
      <c r="AD487" s="148">
        <f>Cálculos!Z193</f>
        <v>0.43461542435067019</v>
      </c>
      <c r="AE487" s="144"/>
      <c r="AF487" s="148">
        <f>Cálculos!AN189</f>
        <v>0.45641476591778013</v>
      </c>
      <c r="AG487" s="144"/>
      <c r="AH487" s="148">
        <f>Cálculos!N454</f>
        <v>0</v>
      </c>
      <c r="AI487" s="144"/>
      <c r="AJ487" s="148">
        <f>Cálculos!AB479</f>
        <v>0</v>
      </c>
      <c r="AK487" s="144"/>
      <c r="AL487" s="148">
        <f>Cálculos!AP474</f>
        <v>0</v>
      </c>
      <c r="AM487" s="127"/>
      <c r="BA487" s="139"/>
      <c r="BB487" s="78">
        <v>482</v>
      </c>
      <c r="BC487" s="156">
        <f>ABS(Cálculos!L488-Cálculos!L487)</f>
        <v>1.1711820391916961</v>
      </c>
      <c r="BD487" s="156">
        <f>ABS(Cálculos!Z488-Cálculos!Z487)</f>
        <v>0.10036562545998429</v>
      </c>
      <c r="BE487" s="156">
        <f>ABS(Cálculos!AN488-Cálculos!AN487)</f>
        <v>0.2758441747732685</v>
      </c>
      <c r="BF487" s="127"/>
    </row>
    <row r="488" spans="25:58" x14ac:dyDescent="0.35">
      <c r="Y488" s="139"/>
      <c r="Z488" s="78">
        <f>(Cálculos!C489-0.44)/(MAX(Cálculos!C:C)+0.12)*100</f>
        <v>66.093244946036265</v>
      </c>
      <c r="AA488" s="144"/>
      <c r="AB488" s="148">
        <f>Cálculos!L561</f>
        <v>0.43595416015487554</v>
      </c>
      <c r="AC488" s="144"/>
      <c r="AD488" s="148">
        <f>Cálculos!Z562</f>
        <v>0.43487919856585905</v>
      </c>
      <c r="AE488" s="144"/>
      <c r="AF488" s="148">
        <f>Cálculos!AN577</f>
        <v>0.45597803501297074</v>
      </c>
      <c r="AG488" s="144"/>
      <c r="AH488" s="148">
        <f>Cálculos!N455</f>
        <v>0</v>
      </c>
      <c r="AI488" s="144"/>
      <c r="AJ488" s="148">
        <f>Cálculos!AB480</f>
        <v>0</v>
      </c>
      <c r="AK488" s="144"/>
      <c r="AL488" s="148">
        <f>Cálculos!AP475</f>
        <v>0</v>
      </c>
      <c r="AM488" s="127"/>
      <c r="BA488" s="139"/>
      <c r="BB488" s="78">
        <v>483</v>
      </c>
      <c r="BC488" s="156">
        <f>ABS(Cálculos!L489-Cálculos!L488)</f>
        <v>6.974501080977813E-2</v>
      </c>
      <c r="BD488" s="156">
        <f>ABS(Cálculos!Z489-Cálculos!Z488)</f>
        <v>8.470787916665512E-2</v>
      </c>
      <c r="BE488" s="156">
        <f>ABS(Cálculos!AN489-Cálculos!AN488)</f>
        <v>7.9687335694597072E-2</v>
      </c>
      <c r="BF488" s="127"/>
    </row>
    <row r="489" spans="25:58" x14ac:dyDescent="0.35">
      <c r="Y489" s="139"/>
      <c r="Z489" s="78">
        <f>(Cálculos!C490-0.44)/(MAX(Cálculos!C:C)+0.12)*100</f>
        <v>66.23020873281105</v>
      </c>
      <c r="AA489" s="144"/>
      <c r="AB489" s="148">
        <f>Cálculos!L184</f>
        <v>0.43560148395426201</v>
      </c>
      <c r="AC489" s="144"/>
      <c r="AD489" s="148">
        <f>Cálculos!Z726</f>
        <v>0.4361797121785147</v>
      </c>
      <c r="AE489" s="144"/>
      <c r="AF489" s="148">
        <f>Cálculos!AN196</f>
        <v>0.45552247454368439</v>
      </c>
      <c r="AG489" s="144"/>
      <c r="AH489" s="148">
        <f>Cálculos!N456</f>
        <v>0</v>
      </c>
      <c r="AI489" s="144"/>
      <c r="AJ489" s="148">
        <f>Cálculos!AB481</f>
        <v>0</v>
      </c>
      <c r="AK489" s="144"/>
      <c r="AL489" s="148">
        <f>Cálculos!AP476</f>
        <v>0</v>
      </c>
      <c r="AM489" s="127"/>
      <c r="BA489" s="139"/>
      <c r="BB489" s="78">
        <v>484</v>
      </c>
      <c r="BC489" s="156">
        <f>ABS(Cálculos!L490-Cálculos!L489)</f>
        <v>6.9194842703887649E-2</v>
      </c>
      <c r="BD489" s="156">
        <f>ABS(Cálculos!Z490-Cálculos!Z489)</f>
        <v>8.4077904153785799E-2</v>
      </c>
      <c r="BE489" s="156">
        <f>ABS(Cálculos!AN490-Cálculos!AN489)</f>
        <v>7.9070988090111927E-2</v>
      </c>
      <c r="BF489" s="127"/>
    </row>
    <row r="490" spans="25:58" x14ac:dyDescent="0.35">
      <c r="Y490" s="139"/>
      <c r="Z490" s="78">
        <f>(Cálculos!C491-0.44)/(MAX(Cálculos!C:C)+0.12)*100</f>
        <v>66.367172519585822</v>
      </c>
      <c r="AA490" s="144"/>
      <c r="AB490" s="148">
        <f>Cálculos!L553</f>
        <v>0.43255570576084129</v>
      </c>
      <c r="AC490" s="144"/>
      <c r="AD490" s="148">
        <f>Cálculos!Z676</f>
        <v>0.44686167639310809</v>
      </c>
      <c r="AE490" s="144"/>
      <c r="AF490" s="148">
        <f>Cálculos!AN558</f>
        <v>0.45426493079761199</v>
      </c>
      <c r="AG490" s="144"/>
      <c r="AH490" s="148">
        <f>Cálculos!N457</f>
        <v>0</v>
      </c>
      <c r="AI490" s="144"/>
      <c r="AJ490" s="148">
        <f>Cálculos!AB482</f>
        <v>0</v>
      </c>
      <c r="AK490" s="144"/>
      <c r="AL490" s="148">
        <f>Cálculos!AP477</f>
        <v>0</v>
      </c>
      <c r="AM490" s="127"/>
      <c r="BA490" s="139"/>
      <c r="BB490" s="78">
        <v>485</v>
      </c>
      <c r="BC490" s="156">
        <f>ABS(Cálculos!L491-Cálculos!L490)</f>
        <v>6.5270866181265208E-2</v>
      </c>
      <c r="BD490" s="156">
        <f>ABS(Cálculos!Z491-Cálculos!Z490)</f>
        <v>7.9232184736190203E-2</v>
      </c>
      <c r="BE490" s="156">
        <f>ABS(Cálculos!AN491-Cálculos!AN490)</f>
        <v>7.4569338059186308E-2</v>
      </c>
      <c r="BF490" s="127"/>
    </row>
    <row r="491" spans="25:58" x14ac:dyDescent="0.35">
      <c r="Y491" s="139"/>
      <c r="Z491" s="78">
        <f>(Cálculos!C492-0.44)/(MAX(Cálculos!C:C)+0.12)*100</f>
        <v>66.504136306360593</v>
      </c>
      <c r="AA491" s="144"/>
      <c r="AB491" s="148">
        <f>Cálculos!L185</f>
        <v>0.43130939878064789</v>
      </c>
      <c r="AC491" s="144"/>
      <c r="AD491" s="148">
        <f>Cálculos!Z194</f>
        <v>0.43033305505721398</v>
      </c>
      <c r="AE491" s="144"/>
      <c r="AF491" s="148">
        <f>Cálculos!AN190</f>
        <v>0.45191760251966445</v>
      </c>
      <c r="AG491" s="144"/>
      <c r="AH491" s="148">
        <f>Cálculos!N459</f>
        <v>0</v>
      </c>
      <c r="AI491" s="144"/>
      <c r="AJ491" s="148">
        <f>Cálculos!AB483</f>
        <v>0</v>
      </c>
      <c r="AK491" s="144"/>
      <c r="AL491" s="148">
        <f>Cálculos!AP478</f>
        <v>0</v>
      </c>
      <c r="AM491" s="127"/>
      <c r="BA491" s="139"/>
      <c r="BB491" s="78">
        <v>486</v>
      </c>
      <c r="BC491" s="156">
        <f>ABS(Cálculos!L492-Cálculos!L491)</f>
        <v>6.288452664401778E-2</v>
      </c>
      <c r="BD491" s="156">
        <f>ABS(Cálculos!Z492-Cálculos!Z491)</f>
        <v>5.4543937921300967E-2</v>
      </c>
      <c r="BE491" s="156">
        <f>ABS(Cálculos!AN492-Cálculos!AN491)</f>
        <v>7.1178092282516703E-2</v>
      </c>
      <c r="BF491" s="127"/>
    </row>
    <row r="492" spans="25:58" x14ac:dyDescent="0.35">
      <c r="Y492" s="139"/>
      <c r="Z492" s="78">
        <f>(Cálculos!C493-0.44)/(MAX(Cálculos!C:C)+0.12)*100</f>
        <v>66.641100093135378</v>
      </c>
      <c r="AA492" s="144"/>
      <c r="AB492" s="148">
        <f>Cálculos!L656</f>
        <v>0.4292718861916624</v>
      </c>
      <c r="AC492" s="144"/>
      <c r="AD492" s="148">
        <f>Cálculos!Z361</f>
        <v>0.43364131099429293</v>
      </c>
      <c r="AE492" s="144"/>
      <c r="AF492" s="148">
        <f>Cálculos!AN559</f>
        <v>0.44978895023698628</v>
      </c>
      <c r="AG492" s="144"/>
      <c r="AH492" s="148">
        <f>Cálculos!N460</f>
        <v>0</v>
      </c>
      <c r="AI492" s="144"/>
      <c r="AJ492" s="148">
        <f>Cálculos!AB484</f>
        <v>0</v>
      </c>
      <c r="AK492" s="144"/>
      <c r="AL492" s="148">
        <f>Cálculos!AP479</f>
        <v>0</v>
      </c>
      <c r="AM492" s="127"/>
      <c r="BA492" s="139"/>
      <c r="BB492" s="78">
        <v>487</v>
      </c>
      <c r="BC492" s="156">
        <f>ABS(Cálculos!L493-Cálculos!L492)</f>
        <v>3.6320035712125609E-2</v>
      </c>
      <c r="BD492" s="156">
        <f>ABS(Cálculos!Z493-Cálculos!Z492)</f>
        <v>1.6114591561294245E-2</v>
      </c>
      <c r="BE492" s="156">
        <f>ABS(Cálculos!AN493-Cálculos!AN492)</f>
        <v>1.8973372587107296E-2</v>
      </c>
      <c r="BF492" s="127"/>
    </row>
    <row r="493" spans="25:58" x14ac:dyDescent="0.35">
      <c r="Y493" s="139"/>
      <c r="Z493" s="78">
        <f>(Cálculos!C494-0.44)/(MAX(Cálculos!C:C)+0.12)*100</f>
        <v>66.77806387991015</v>
      </c>
      <c r="AA493" s="144"/>
      <c r="AB493" s="148">
        <f>Cálculos!L554</f>
        <v>0.42829363136523724</v>
      </c>
      <c r="AC493" s="144"/>
      <c r="AD493" s="148">
        <f>Cálculos!Z311</f>
        <v>0.44269699591481004</v>
      </c>
      <c r="AE493" s="144"/>
      <c r="AF493" s="148">
        <f>Cálculos!AN191</f>
        <v>0.44746475074365133</v>
      </c>
      <c r="AG493" s="144"/>
      <c r="AH493" s="148">
        <f>Cálculos!N461</f>
        <v>0</v>
      </c>
      <c r="AI493" s="144"/>
      <c r="AJ493" s="148">
        <f>Cálculos!AB485</f>
        <v>0</v>
      </c>
      <c r="AK493" s="144"/>
      <c r="AL493" s="148">
        <f>Cálculos!AP480</f>
        <v>0</v>
      </c>
      <c r="AM493" s="127"/>
      <c r="BA493" s="139"/>
      <c r="BB493" s="78">
        <v>488</v>
      </c>
      <c r="BC493" s="156">
        <f>ABS(Cálculos!L494-Cálculos!L493)</f>
        <v>1.2453472629711526E-2</v>
      </c>
      <c r="BD493" s="156">
        <f>ABS(Cálculos!Z494-Cálculos!Z493)</f>
        <v>9.6681658877971755E-3</v>
      </c>
      <c r="BE493" s="156">
        <f>ABS(Cálculos!AN494-Cálculos!AN493)</f>
        <v>1.0240140793988939E-2</v>
      </c>
      <c r="BF493" s="127"/>
    </row>
    <row r="494" spans="25:58" x14ac:dyDescent="0.35">
      <c r="Y494" s="139"/>
      <c r="Z494" s="78">
        <f>(Cálculos!C495-0.44)/(MAX(Cálculos!C:C)+0.12)*100</f>
        <v>66.915027666684921</v>
      </c>
      <c r="AA494" s="144"/>
      <c r="AB494" s="148">
        <f>Cálculos!L186</f>
        <v>0.42705960454456332</v>
      </c>
      <c r="AC494" s="144"/>
      <c r="AD494" s="148">
        <f>Cálculos!Z563</f>
        <v>0.42707957492624982</v>
      </c>
      <c r="AE494" s="144"/>
      <c r="AF494" s="148">
        <f>Cálculos!AN560</f>
        <v>0.44535707257891982</v>
      </c>
      <c r="AG494" s="144"/>
      <c r="AH494" s="148">
        <f>Cálculos!N462</f>
        <v>0</v>
      </c>
      <c r="AI494" s="144"/>
      <c r="AJ494" s="148">
        <f>Cálculos!AB486</f>
        <v>0</v>
      </c>
      <c r="AK494" s="144"/>
      <c r="AL494" s="148">
        <f>Cálculos!AP481</f>
        <v>0</v>
      </c>
      <c r="AM494" s="127"/>
      <c r="BA494" s="139"/>
      <c r="BB494" s="78">
        <v>489</v>
      </c>
      <c r="BC494" s="156">
        <f>ABS(Cálculos!L495-Cálculos!L494)</f>
        <v>8.4298193635872209E-3</v>
      </c>
      <c r="BD494" s="156">
        <f>ABS(Cálculos!Z495-Cálculos!Z494)</f>
        <v>8.5295544566981185E-3</v>
      </c>
      <c r="BE494" s="156">
        <f>ABS(Cálculos!AN495-Cálculos!AN494)</f>
        <v>8.7211034815091182E-3</v>
      </c>
      <c r="BF494" s="127"/>
    </row>
    <row r="495" spans="25:58" x14ac:dyDescent="0.35">
      <c r="Y495" s="139"/>
      <c r="Z495" s="78">
        <f>(Cálculos!C496-0.44)/(MAX(Cálculos!C:C)+0.12)*100</f>
        <v>67.051991453459706</v>
      </c>
      <c r="AA495" s="144"/>
      <c r="AB495" s="148">
        <f>Cálculos!L291</f>
        <v>0.42426984411250213</v>
      </c>
      <c r="AC495" s="144"/>
      <c r="AD495" s="148">
        <f>Cálculos!Z195</f>
        <v>0.42609288096838704</v>
      </c>
      <c r="AE495" s="144"/>
      <c r="AF495" s="148">
        <f>Cálculos!AN212</f>
        <v>0.44307442305540917</v>
      </c>
      <c r="AG495" s="144"/>
      <c r="AH495" s="148">
        <f>Cálculos!N463</f>
        <v>0</v>
      </c>
      <c r="AI495" s="144"/>
      <c r="AJ495" s="148">
        <f>Cálculos!AB488</f>
        <v>0</v>
      </c>
      <c r="AK495" s="144"/>
      <c r="AL495" s="148">
        <f>Cálculos!AP482</f>
        <v>0</v>
      </c>
      <c r="AM495" s="127"/>
      <c r="BA495" s="139"/>
      <c r="BB495" s="78">
        <v>490</v>
      </c>
      <c r="BC495" s="156">
        <f>ABS(Cálculos!L496-Cálculos!L495)</f>
        <v>7.6994496481485042E-3</v>
      </c>
      <c r="BD495" s="156">
        <f>ABS(Cálculos!Z496-Cálculos!Z495)</f>
        <v>8.2723812736759106E-3</v>
      </c>
      <c r="BE495" s="156">
        <f>ABS(Cálculos!AN496-Cálculos!AN495)</f>
        <v>8.3998516309272686E-3</v>
      </c>
      <c r="BF495" s="127"/>
    </row>
    <row r="496" spans="25:58" x14ac:dyDescent="0.35">
      <c r="Y496" s="139"/>
      <c r="Z496" s="78">
        <f>(Cálculos!C497-0.44)/(MAX(Cálculos!C:C)+0.12)*100</f>
        <v>67.188955240234478</v>
      </c>
      <c r="AA496" s="144"/>
      <c r="AB496" s="148">
        <f>Cálculos!L555</f>
        <v>0.42407355220380027</v>
      </c>
      <c r="AC496" s="144"/>
      <c r="AD496" s="148">
        <f>Cálculos!Z577</f>
        <v>0.42680961483190966</v>
      </c>
      <c r="AE496" s="144"/>
      <c r="AF496" s="148">
        <f>Cálculos!AN192</f>
        <v>0.44305577397677398</v>
      </c>
      <c r="AG496" s="144"/>
      <c r="AH496" s="148">
        <f>Cálculos!N464</f>
        <v>0</v>
      </c>
      <c r="AI496" s="144"/>
      <c r="AJ496" s="148">
        <f>Cálculos!AB489</f>
        <v>0</v>
      </c>
      <c r="AK496" s="144"/>
      <c r="AL496" s="148">
        <f>Cálculos!AP483</f>
        <v>0</v>
      </c>
      <c r="AM496" s="127"/>
      <c r="BA496" s="139"/>
      <c r="BB496" s="78">
        <v>491</v>
      </c>
      <c r="BC496" s="156">
        <f>ABS(Cálculos!L497-Cálculos!L496)</f>
        <v>7.5161731079678162E-3</v>
      </c>
      <c r="BD496" s="156">
        <f>ABS(Cálculos!Z497-Cálculos!Z496)</f>
        <v>8.1621430650679061E-3</v>
      </c>
      <c r="BE496" s="156">
        <f>ABS(Cálculos!AN497-Cálculos!AN496)</f>
        <v>8.2780376322748594E-3</v>
      </c>
      <c r="BF496" s="127"/>
    </row>
    <row r="497" spans="25:58" x14ac:dyDescent="0.35">
      <c r="Y497" s="139"/>
      <c r="Z497" s="78">
        <f>(Cálculos!C498-0.44)/(MAX(Cálculos!C:C)+0.12)*100</f>
        <v>67.325919027009263</v>
      </c>
      <c r="AA497" s="144"/>
      <c r="AB497" s="148">
        <f>Cálculos!L196</f>
        <v>0.42314006191320175</v>
      </c>
      <c r="AC497" s="144"/>
      <c r="AD497" s="148">
        <f>Cálculos!Z197</f>
        <v>0.42200172884883308</v>
      </c>
      <c r="AE497" s="144"/>
      <c r="AF497" s="148">
        <f>Cálculos!AN562</f>
        <v>0.44154762781003704</v>
      </c>
      <c r="AG497" s="144"/>
      <c r="AH497" s="148">
        <f>Cálculos!N465</f>
        <v>0</v>
      </c>
      <c r="AI497" s="144"/>
      <c r="AJ497" s="148">
        <f>Cálculos!AB490</f>
        <v>0</v>
      </c>
      <c r="AK497" s="144"/>
      <c r="AL497" s="148">
        <f>Cálculos!AP484</f>
        <v>0</v>
      </c>
      <c r="AM497" s="127"/>
      <c r="BA497" s="139"/>
      <c r="BB497" s="78">
        <v>492</v>
      </c>
      <c r="BC497" s="156">
        <f>ABS(Cálculos!L498-Cálculos!L497)</f>
        <v>7.4242909063588769E-3</v>
      </c>
      <c r="BD497" s="156">
        <f>ABS(Cálculos!Z498-Cálculos!Z497)</f>
        <v>8.0769524292612083E-3</v>
      </c>
      <c r="BE497" s="156">
        <f>ABS(Cálculos!AN498-Cálculos!AN497)</f>
        <v>8.1899926309197957E-3</v>
      </c>
      <c r="BF497" s="127"/>
    </row>
    <row r="498" spans="25:58" x14ac:dyDescent="0.35">
      <c r="Y498" s="139"/>
      <c r="Z498" s="78">
        <f>(Cálculos!C499-0.44)/(MAX(Cálculos!C:C)+0.12)*100</f>
        <v>67.462882813784034</v>
      </c>
      <c r="AA498" s="144"/>
      <c r="AB498" s="148">
        <f>Cálculos!L187</f>
        <v>0.42285168454331201</v>
      </c>
      <c r="AC498" s="144"/>
      <c r="AD498" s="148">
        <f>Cálculos!Z564</f>
        <v>0.4222882491515012</v>
      </c>
      <c r="AE498" s="144"/>
      <c r="AF498" s="148">
        <f>Cálculos!AN193</f>
        <v>0.43869023990811701</v>
      </c>
      <c r="AG498" s="144"/>
      <c r="AH498" s="148">
        <f>Cálculos!N466</f>
        <v>0</v>
      </c>
      <c r="AI498" s="144"/>
      <c r="AJ498" s="148">
        <f>Cálculos!AB491</f>
        <v>0</v>
      </c>
      <c r="AK498" s="144"/>
      <c r="AL498" s="148">
        <f>Cálculos!AP485</f>
        <v>0</v>
      </c>
      <c r="AM498" s="127"/>
      <c r="BA498" s="139"/>
      <c r="BB498" s="78">
        <v>493</v>
      </c>
      <c r="BC498" s="156">
        <f>ABS(Cálculos!L499-Cálculos!L498)</f>
        <v>7.3481800239865169E-3</v>
      </c>
      <c r="BD498" s="156">
        <f>ABS(Cálculos!Z499-Cálculos!Z498)</f>
        <v>7.9965772587663464E-3</v>
      </c>
      <c r="BE498" s="156">
        <f>ABS(Cálculos!AN499-Cálculos!AN498)</f>
        <v>8.1082194942498909E-3</v>
      </c>
      <c r="BF498" s="127"/>
    </row>
    <row r="499" spans="25:58" x14ac:dyDescent="0.35">
      <c r="Y499" s="139"/>
      <c r="Z499" s="78">
        <f>(Cálculos!C500-0.44)/(MAX(Cálculos!C:C)+0.12)*100</f>
        <v>67.599846600558806</v>
      </c>
      <c r="AA499" s="144"/>
      <c r="AB499" s="148">
        <f>Cálculos!L556</f>
        <v>0.41989505448748554</v>
      </c>
      <c r="AC499" s="144"/>
      <c r="AD499" s="148">
        <f>Cálculos!Z707</f>
        <v>0.43521088628735116</v>
      </c>
      <c r="AE499" s="144"/>
      <c r="AF499" s="148">
        <f>Cálculos!AN194</f>
        <v>0.43436772048642786</v>
      </c>
      <c r="AG499" s="144"/>
      <c r="AH499" s="148">
        <f>Cálculos!N467</f>
        <v>0</v>
      </c>
      <c r="AI499" s="144"/>
      <c r="AJ499" s="148">
        <f>Cálculos!AB492</f>
        <v>0</v>
      </c>
      <c r="AK499" s="144"/>
      <c r="AL499" s="148">
        <f>Cálculos!AP486</f>
        <v>0</v>
      </c>
      <c r="AM499" s="127"/>
      <c r="BA499" s="139"/>
      <c r="BB499" s="78">
        <v>494</v>
      </c>
      <c r="BC499" s="156">
        <f>ABS(Cálculos!L500-Cálculos!L499)</f>
        <v>5.9127390437424543E-3</v>
      </c>
      <c r="BD499" s="156">
        <f>ABS(Cálculos!Z500-Cálculos!Z499)</f>
        <v>6.5551069740440449E-3</v>
      </c>
      <c r="BE499" s="156">
        <f>ABS(Cálculos!AN500-Cálculos!AN499)</f>
        <v>6.6656020204945987E-3</v>
      </c>
      <c r="BF499" s="127"/>
    </row>
    <row r="500" spans="25:58" x14ac:dyDescent="0.35">
      <c r="Y500" s="139"/>
      <c r="Z500" s="78">
        <f>(Cálculos!C501-0.44)/(MAX(Cálculos!C:C)+0.12)*100</f>
        <v>67.736810387333591</v>
      </c>
      <c r="AA500" s="144"/>
      <c r="AB500" s="148">
        <f>Cálculos!L188</f>
        <v>0.41868522618008208</v>
      </c>
      <c r="AC500" s="144"/>
      <c r="AD500" s="148">
        <f>Cálculos!Z565</f>
        <v>0.41803056689083612</v>
      </c>
      <c r="AE500" s="144"/>
      <c r="AF500" s="148">
        <f>Cálculos!AN563</f>
        <v>0.43313875946328495</v>
      </c>
      <c r="AG500" s="144"/>
      <c r="AH500" s="148">
        <f>Cálculos!N468</f>
        <v>0</v>
      </c>
      <c r="AI500" s="144"/>
      <c r="AJ500" s="148">
        <f>Cálculos!AB493</f>
        <v>0</v>
      </c>
      <c r="AK500" s="144"/>
      <c r="AL500" s="148">
        <f>Cálculos!AP488</f>
        <v>0</v>
      </c>
      <c r="AM500" s="127"/>
      <c r="BA500" s="139"/>
      <c r="BB500" s="78">
        <v>495</v>
      </c>
      <c r="BC500" s="156">
        <f>ABS(Cálculos!L501-Cálculos!L500)</f>
        <v>8.3399701475084242E-3</v>
      </c>
      <c r="BD500" s="156">
        <f>ABS(Cálculos!Z501-Cálculos!Z500)</f>
        <v>8.9760683290158738E-3</v>
      </c>
      <c r="BE500" s="156">
        <f>ABS(Cálculos!AN501-Cálculos!AN500)</f>
        <v>9.0854668173097064E-3</v>
      </c>
      <c r="BF500" s="127"/>
    </row>
    <row r="501" spans="25:58" x14ac:dyDescent="0.35">
      <c r="Y501" s="139"/>
      <c r="Z501" s="78">
        <f>(Cálculos!C502-0.44)/(MAX(Cálculos!C:C)+0.12)*100</f>
        <v>67.873774174108377</v>
      </c>
      <c r="AA501" s="144"/>
      <c r="AB501" s="148">
        <f>Cálculos!L557</f>
        <v>0.41575772850441028</v>
      </c>
      <c r="AC501" s="144"/>
      <c r="AD501" s="148">
        <f>Cálculos!Z342</f>
        <v>0.4321470299091672</v>
      </c>
      <c r="AE501" s="144"/>
      <c r="AF501" s="148">
        <f>Cálculos!AN195</f>
        <v>0.43008779187814439</v>
      </c>
      <c r="AG501" s="144"/>
      <c r="AH501" s="148">
        <f>Cálculos!N469</f>
        <v>0</v>
      </c>
      <c r="AI501" s="144"/>
      <c r="AJ501" s="148">
        <f>Cálculos!AB494</f>
        <v>0</v>
      </c>
      <c r="AK501" s="144"/>
      <c r="AL501" s="148">
        <f>Cálculos!AP489</f>
        <v>0</v>
      </c>
      <c r="AM501" s="127"/>
      <c r="BA501" s="139"/>
      <c r="BB501" s="78">
        <v>496</v>
      </c>
      <c r="BC501" s="156">
        <f>ABS(Cálculos!L502-Cálculos!L501)</f>
        <v>7.321106298081248E-3</v>
      </c>
      <c r="BD501" s="156">
        <f>ABS(Cálculos!Z502-Cálculos!Z501)</f>
        <v>7.9509467517013821E-3</v>
      </c>
      <c r="BE501" s="156">
        <f>ABS(Cálculos!AN502-Cálculos!AN501)</f>
        <v>8.0592660123234294E-3</v>
      </c>
      <c r="BF501" s="127"/>
    </row>
    <row r="502" spans="25:58" x14ac:dyDescent="0.35">
      <c r="Y502" s="139"/>
      <c r="Z502" s="78">
        <f>(Cálculos!C503-0.44)/(MAX(Cálculos!C:C)+0.12)*100</f>
        <v>68.010737960883134</v>
      </c>
      <c r="AA502" s="144"/>
      <c r="AB502" s="148">
        <f>Cálculos!L189</f>
        <v>0.41455982092347815</v>
      </c>
      <c r="AC502" s="144"/>
      <c r="AD502" s="148">
        <f>Cálculos!Z198</f>
        <v>0.41432898998551998</v>
      </c>
      <c r="AE502" s="144"/>
      <c r="AF502" s="148">
        <f>Cálculos!AN564</f>
        <v>0.42819753821963197</v>
      </c>
      <c r="AG502" s="144"/>
      <c r="AH502" s="148">
        <f>Cálculos!N470</f>
        <v>0</v>
      </c>
      <c r="AI502" s="144"/>
      <c r="AJ502" s="148">
        <f>Cálculos!AB495</f>
        <v>0</v>
      </c>
      <c r="AK502" s="144"/>
      <c r="AL502" s="148">
        <f>Cálculos!AP490</f>
        <v>0</v>
      </c>
      <c r="AM502" s="127"/>
      <c r="BA502" s="139"/>
      <c r="BB502" s="78">
        <v>497</v>
      </c>
      <c r="BC502" s="156">
        <f>ABS(Cálculos!L503-Cálculos!L502)</f>
        <v>7.0935391031506922E-3</v>
      </c>
      <c r="BD502" s="156">
        <f>ABS(Cálculos!Z503-Cálculos!Z502)</f>
        <v>7.7171752313688335E-3</v>
      </c>
      <c r="BE502" s="156">
        <f>ABS(Cálculos!AN503-Cálculos!AN502)</f>
        <v>7.8244269810795464E-3</v>
      </c>
      <c r="BF502" s="127"/>
    </row>
    <row r="503" spans="25:58" x14ac:dyDescent="0.35">
      <c r="Y503" s="139"/>
      <c r="Z503" s="78">
        <f>(Cálculos!C504-0.44)/(MAX(Cálculos!C:C)+0.12)*100</f>
        <v>68.147701747657919</v>
      </c>
      <c r="AA503" s="144"/>
      <c r="AB503" s="148">
        <f>Cálculos!L558</f>
        <v>0.41166116857968038</v>
      </c>
      <c r="AC503" s="144"/>
      <c r="AD503" s="148">
        <f>Cálculos!Z566</f>
        <v>0.41389555356688951</v>
      </c>
      <c r="AE503" s="144"/>
      <c r="AF503" s="148">
        <f>Cálculos!AN197</f>
        <v>0.42657776839046208</v>
      </c>
      <c r="AG503" s="144"/>
      <c r="AH503" s="148">
        <f>Cálculos!N471</f>
        <v>0</v>
      </c>
      <c r="AI503" s="144"/>
      <c r="AJ503" s="148">
        <f>Cálculos!AB496</f>
        <v>0</v>
      </c>
      <c r="AK503" s="144"/>
      <c r="AL503" s="148">
        <f>Cálculos!AP491</f>
        <v>0</v>
      </c>
      <c r="AM503" s="127"/>
      <c r="BA503" s="139"/>
      <c r="BB503" s="78">
        <v>498</v>
      </c>
      <c r="BC503" s="156">
        <f>ABS(Cálculos!L504-Cálculos!L503)</f>
        <v>6.9978531911738528E-3</v>
      </c>
      <c r="BD503" s="156">
        <f>ABS(Cálculos!Z504-Cálculos!Z503)</f>
        <v>7.6153447566501553E-3</v>
      </c>
      <c r="BE503" s="156">
        <f>ABS(Cálculos!AN504-Cálculos!AN503)</f>
        <v>7.7215396935766956E-3</v>
      </c>
      <c r="BF503" s="127"/>
    </row>
    <row r="504" spans="25:58" x14ac:dyDescent="0.35">
      <c r="Y504" s="139"/>
      <c r="Z504" s="78">
        <f>(Cálculos!C505-0.44)/(MAX(Cálculos!C:C)+0.12)*100</f>
        <v>68.284665534432705</v>
      </c>
      <c r="AA504" s="144"/>
      <c r="AB504" s="148">
        <f>Cálculos!L190</f>
        <v>0.41047506426746272</v>
      </c>
      <c r="AC504" s="144"/>
      <c r="AD504" s="148">
        <f>Cálculos!Z212</f>
        <v>0.41570958592940216</v>
      </c>
      <c r="AE504" s="144"/>
      <c r="AF504" s="148">
        <f>Cálculos!AN565</f>
        <v>0.42386666405081436</v>
      </c>
      <c r="AG504" s="144"/>
      <c r="AH504" s="148">
        <f>Cálculos!N472</f>
        <v>0</v>
      </c>
      <c r="AI504" s="144"/>
      <c r="AJ504" s="148">
        <f>Cálculos!AB497</f>
        <v>0</v>
      </c>
      <c r="AK504" s="144"/>
      <c r="AL504" s="148">
        <f>Cálculos!AP492</f>
        <v>0</v>
      </c>
      <c r="AM504" s="127"/>
      <c r="BA504" s="139"/>
      <c r="BB504" s="78">
        <v>499</v>
      </c>
      <c r="BC504" s="156">
        <f>ABS(Cálculos!L505-Cálculos!L504)</f>
        <v>6.9246219165474132E-3</v>
      </c>
      <c r="BD504" s="156">
        <f>ABS(Cálculos!Z505-Cálculos!Z504)</f>
        <v>7.5360292357826708E-3</v>
      </c>
      <c r="BE504" s="156">
        <f>ABS(Cálculos!AN505-Cálculos!AN504)</f>
        <v>7.6411778027700716E-3</v>
      </c>
      <c r="BF504" s="127"/>
    </row>
    <row r="505" spans="25:58" x14ac:dyDescent="0.35">
      <c r="Y505" s="139"/>
      <c r="Z505" s="78">
        <f>(Cálculos!C506-0.44)/(MAX(Cálculos!C:C)+0.12)*100</f>
        <v>68.421629321207476</v>
      </c>
      <c r="AA505" s="144"/>
      <c r="AB505" s="148">
        <f>Cálculos!L559</f>
        <v>0.40760497303561344</v>
      </c>
      <c r="AC505" s="144"/>
      <c r="AD505" s="148">
        <f>Cálculos!Z199</f>
        <v>0.40966329876114516</v>
      </c>
      <c r="AE505" s="144"/>
      <c r="AF505" s="148">
        <f>Cálculos!AN708</f>
        <v>0.42074490471909864</v>
      </c>
      <c r="AG505" s="144"/>
      <c r="AH505" s="148">
        <f>Cálculos!N474</f>
        <v>0</v>
      </c>
      <c r="AI505" s="144"/>
      <c r="AJ505" s="148">
        <f>Cálculos!AB498</f>
        <v>0</v>
      </c>
      <c r="AK505" s="144"/>
      <c r="AL505" s="148">
        <f>Cálculos!AP493</f>
        <v>0</v>
      </c>
      <c r="AM505" s="127"/>
      <c r="BA505" s="139"/>
      <c r="BB505" s="78">
        <v>500</v>
      </c>
      <c r="BC505" s="156">
        <f>ABS(Cálculos!L506-Cálculos!L505)</f>
        <v>6.8556817997619257E-3</v>
      </c>
      <c r="BD505" s="156">
        <f>ABS(Cálculos!Z506-Cálculos!Z505)</f>
        <v>7.4610647845599898E-3</v>
      </c>
      <c r="BE505" s="156">
        <f>ABS(Cálculos!AN506-Cálculos!AN505)</f>
        <v>7.5651772966879305E-3</v>
      </c>
      <c r="BF505" s="127"/>
    </row>
    <row r="506" spans="25:58" x14ac:dyDescent="0.35">
      <c r="Y506" s="139"/>
      <c r="Z506" s="78">
        <f>(Cálculos!C507-0.44)/(MAX(Cálculos!C:C)+0.12)*100</f>
        <v>68.558593107982247</v>
      </c>
      <c r="AA506" s="144"/>
      <c r="AB506" s="148">
        <f>Cálculos!L578</f>
        <v>0.4066646062638446</v>
      </c>
      <c r="AC506" s="144"/>
      <c r="AD506" s="148">
        <f>Cálculos!Z567</f>
        <v>0.40981467739333471</v>
      </c>
      <c r="AE506" s="144"/>
      <c r="AF506" s="148">
        <f>Cálculos!AN566</f>
        <v>0.41967166282268931</v>
      </c>
      <c r="AG506" s="144"/>
      <c r="AH506" s="148">
        <f>Cálculos!N475</f>
        <v>0</v>
      </c>
      <c r="AI506" s="144"/>
      <c r="AJ506" s="148">
        <f>Cálculos!AB499</f>
        <v>0</v>
      </c>
      <c r="AK506" s="144"/>
      <c r="AL506" s="148">
        <f>Cálculos!AP494</f>
        <v>0</v>
      </c>
      <c r="AM506" s="127"/>
      <c r="BA506" s="139"/>
      <c r="BB506" s="78">
        <v>501</v>
      </c>
      <c r="BC506" s="156">
        <f>ABS(Cálculos!L507-Cálculos!L506)</f>
        <v>6.7880132914673874E-3</v>
      </c>
      <c r="BD506" s="156">
        <f>ABS(Cálculos!Z507-Cálculos!Z506)</f>
        <v>7.3874312947707077E-3</v>
      </c>
      <c r="BE506" s="156">
        <f>ABS(Cálculos!AN507-Cálculos!AN506)</f>
        <v>7.4905179613558026E-3</v>
      </c>
      <c r="BF506" s="127"/>
    </row>
    <row r="507" spans="25:58" x14ac:dyDescent="0.35">
      <c r="Y507" s="139"/>
      <c r="Z507" s="78">
        <f>(Cálculos!C508-0.44)/(MAX(Cálculos!C:C)+0.12)*100</f>
        <v>68.695556894757033</v>
      </c>
      <c r="AA507" s="144"/>
      <c r="AB507" s="148">
        <f>Cálculos!L191</f>
        <v>0.40643055569169217</v>
      </c>
      <c r="AC507" s="144"/>
      <c r="AD507" s="148">
        <f>Cálculos!Z200</f>
        <v>0.40553001314370518</v>
      </c>
      <c r="AE507" s="144"/>
      <c r="AF507" s="148">
        <f>Cálculos!AN198</f>
        <v>0.41831640163411377</v>
      </c>
      <c r="AG507" s="144"/>
      <c r="AH507" s="148">
        <f>Cálculos!N476</f>
        <v>0</v>
      </c>
      <c r="AI507" s="144"/>
      <c r="AJ507" s="148">
        <f>Cálculos!AB500</f>
        <v>0</v>
      </c>
      <c r="AK507" s="144"/>
      <c r="AL507" s="148">
        <f>Cálculos!AP495</f>
        <v>0</v>
      </c>
      <c r="AM507" s="127"/>
      <c r="BA507" s="139"/>
      <c r="BB507" s="78">
        <v>502</v>
      </c>
      <c r="BC507" s="156">
        <f>ABS(Cálculos!L508-Cálculos!L507)</f>
        <v>6.7211098253550094E-3</v>
      </c>
      <c r="BD507" s="156">
        <f>ABS(Cálculos!Z508-Cálculos!Z507)</f>
        <v>7.3146216205083325E-3</v>
      </c>
      <c r="BE507" s="156">
        <f>ABS(Cálculos!AN508-Cálculos!AN507)</f>
        <v>7.4166925495871006E-3</v>
      </c>
      <c r="BF507" s="127"/>
    </row>
    <row r="508" spans="25:58" x14ac:dyDescent="0.35">
      <c r="Y508" s="139"/>
      <c r="Z508" s="78">
        <f>(Cálculos!C509-0.44)/(MAX(Cálculos!C:C)+0.12)*100</f>
        <v>68.832520681531804</v>
      </c>
      <c r="AA508" s="144"/>
      <c r="AB508" s="148">
        <f>Cálculos!L560</f>
        <v>0.40358874415235274</v>
      </c>
      <c r="AC508" s="144"/>
      <c r="AD508" s="148">
        <f>Cálculos!Z568</f>
        <v>0.40577623359585596</v>
      </c>
      <c r="AE508" s="144"/>
      <c r="AF508" s="148">
        <f>Cálculos!AN343</f>
        <v>0.41721831319354646</v>
      </c>
      <c r="AG508" s="144"/>
      <c r="AH508" s="148">
        <f>Cálculos!N477</f>
        <v>0</v>
      </c>
      <c r="AI508" s="144"/>
      <c r="AJ508" s="148">
        <f>Cálculos!AB501</f>
        <v>0</v>
      </c>
      <c r="AK508" s="144"/>
      <c r="AL508" s="148">
        <f>Cálculos!AP496</f>
        <v>0</v>
      </c>
      <c r="AM508" s="127"/>
      <c r="BA508" s="139"/>
      <c r="BB508" s="78">
        <v>503</v>
      </c>
      <c r="BC508" s="156">
        <f>ABS(Cálculos!L509-Cálculos!L508)</f>
        <v>6.6548818846213775E-3</v>
      </c>
      <c r="BD508" s="156">
        <f>ABS(Cálculos!Z509-Cálculos!Z508)</f>
        <v>7.2425456667276622E-3</v>
      </c>
      <c r="BE508" s="156">
        <f>ABS(Cálculos!AN509-Cálculos!AN508)</f>
        <v>7.3436108666263822E-3</v>
      </c>
      <c r="BF508" s="127"/>
    </row>
    <row r="509" spans="25:58" x14ac:dyDescent="0.35">
      <c r="Y509" s="139"/>
      <c r="Z509" s="78">
        <f>(Cálculos!C510-0.44)/(MAX(Cálculos!C:C)+0.12)*100</f>
        <v>68.969484468306575</v>
      </c>
      <c r="AA509" s="144"/>
      <c r="AB509" s="148">
        <f>Cálculos!L192</f>
        <v>0.40242589862224548</v>
      </c>
      <c r="AC509" s="144"/>
      <c r="AD509" s="148">
        <f>Cálculos!Z571</f>
        <v>0.4050257864894507</v>
      </c>
      <c r="AE509" s="144"/>
      <c r="AF509" s="148">
        <f>Cálculos!AN678</f>
        <v>0.41662837907234263</v>
      </c>
      <c r="AG509" s="144"/>
      <c r="AH509" s="148">
        <f>Cálculos!N478</f>
        <v>0</v>
      </c>
      <c r="AI509" s="144"/>
      <c r="AJ509" s="148">
        <f>Cálculos!AB502</f>
        <v>0</v>
      </c>
      <c r="AK509" s="144"/>
      <c r="AL509" s="148">
        <f>Cálculos!AP497</f>
        <v>0</v>
      </c>
      <c r="AM509" s="127"/>
      <c r="BA509" s="139"/>
      <c r="BB509" s="78">
        <v>504</v>
      </c>
      <c r="BC509" s="156">
        <f>ABS(Cálculos!L510-Cálculos!L509)</f>
        <v>6.5893092099158501E-3</v>
      </c>
      <c r="BD509" s="156">
        <f>ABS(Cálculos!Z510-Cálculos!Z509)</f>
        <v>7.171182600812287E-3</v>
      </c>
      <c r="BE509" s="156">
        <f>ABS(Cálculos!AN510-Cálculos!AN509)</f>
        <v>7.271251981223581E-3</v>
      </c>
      <c r="BF509" s="127"/>
    </row>
    <row r="510" spans="25:58" x14ac:dyDescent="0.35">
      <c r="Y510" s="139"/>
      <c r="Z510" s="78">
        <f>(Cálculos!C511-0.44)/(MAX(Cálculos!C:C)+0.12)*100</f>
        <v>69.106448255081361</v>
      </c>
      <c r="AA510" s="144"/>
      <c r="AB510" s="148">
        <f>Cálculos!L562</f>
        <v>0.40170508506186986</v>
      </c>
      <c r="AC510" s="144"/>
      <c r="AD510" s="148">
        <f>Cálculos!Z677</f>
        <v>0.41959586785154679</v>
      </c>
      <c r="AE510" s="144"/>
      <c r="AF510" s="148">
        <f>Cálculos!AN567</f>
        <v>0.41553346117449624</v>
      </c>
      <c r="AG510" s="144"/>
      <c r="AH510" s="148">
        <f>Cálculos!N479</f>
        <v>0</v>
      </c>
      <c r="AI510" s="144"/>
      <c r="AJ510" s="148">
        <f>Cálculos!AB503</f>
        <v>0</v>
      </c>
      <c r="AK510" s="144"/>
      <c r="AL510" s="148">
        <f>Cálculos!AP498</f>
        <v>0</v>
      </c>
      <c r="AM510" s="127"/>
      <c r="BA510" s="139"/>
      <c r="BB510" s="78">
        <v>505</v>
      </c>
      <c r="BC510" s="156">
        <f>ABS(Cálculos!L511-Cálculos!L510)</f>
        <v>6.5243830874748276E-3</v>
      </c>
      <c r="BD510" s="156">
        <f>ABS(Cálculos!Z511-Cálculos!Z510)</f>
        <v>7.1005231412600844E-3</v>
      </c>
      <c r="BE510" s="156">
        <f>ABS(Cálculos!AN511-Cálculos!AN510)</f>
        <v>7.1996065142314603E-3</v>
      </c>
      <c r="BF510" s="127"/>
    </row>
    <row r="511" spans="25:58" x14ac:dyDescent="0.35">
      <c r="Y511" s="139"/>
      <c r="Z511" s="78">
        <f>(Cálculos!C512-0.44)/(MAX(Cálculos!C:C)+0.12)*100</f>
        <v>69.243412041856132</v>
      </c>
      <c r="AA511" s="144"/>
      <c r="AB511" s="148">
        <f>Cálculos!L709</f>
        <v>0.3996561070702187</v>
      </c>
      <c r="AC511" s="144"/>
      <c r="AD511" s="148">
        <f>Cálculos!Z201</f>
        <v>0.40151817075322899</v>
      </c>
      <c r="AE511" s="144"/>
      <c r="AF511" s="148">
        <f>Cálculos!AN199</f>
        <v>0.41352122861256213</v>
      </c>
      <c r="AG511" s="144"/>
      <c r="AH511" s="148">
        <f>Cálculos!N480</f>
        <v>0</v>
      </c>
      <c r="AI511" s="144"/>
      <c r="AJ511" s="148">
        <f>Cálculos!AB504</f>
        <v>0</v>
      </c>
      <c r="AK511" s="144"/>
      <c r="AL511" s="148">
        <f>Cálculos!AP499</f>
        <v>0</v>
      </c>
      <c r="AM511" s="127"/>
      <c r="BA511" s="139"/>
      <c r="BB511" s="78">
        <v>506</v>
      </c>
      <c r="BC511" s="156">
        <f>ABS(Cálculos!L512-Cálculos!L511)</f>
        <v>6.4600967721012426E-3</v>
      </c>
      <c r="BD511" s="156">
        <f>ABS(Cálculos!Z512-Cálculos!Z511)</f>
        <v>7.0305599807110042E-3</v>
      </c>
      <c r="BE511" s="156">
        <f>ABS(Cálculos!AN512-Cálculos!AN511)</f>
        <v>7.1286670616088621E-3</v>
      </c>
      <c r="BF511" s="127"/>
    </row>
    <row r="512" spans="25:58" x14ac:dyDescent="0.35">
      <c r="Y512" s="139"/>
      <c r="Z512" s="78">
        <f>(Cálculos!C513-0.44)/(MAX(Cálculos!C:C)+0.12)*100</f>
        <v>69.380375828630918</v>
      </c>
      <c r="AA512" s="144"/>
      <c r="AB512" s="148">
        <f>Cálculos!L193</f>
        <v>0.39846070039273918</v>
      </c>
      <c r="AC512" s="144"/>
      <c r="AD512" s="148">
        <f>Cálculos!Z569</f>
        <v>0.40177795034565594</v>
      </c>
      <c r="AE512" s="144"/>
      <c r="AF512" s="148">
        <f>Cálculos!AN313</f>
        <v>0.41188193885876595</v>
      </c>
      <c r="AG512" s="144"/>
      <c r="AH512" s="148">
        <f>Cálculos!N481</f>
        <v>0</v>
      </c>
      <c r="AI512" s="144"/>
      <c r="AJ512" s="148">
        <f>Cálculos!AB505</f>
        <v>0</v>
      </c>
      <c r="AK512" s="144"/>
      <c r="AL512" s="148">
        <f>Cálculos!AP500</f>
        <v>0</v>
      </c>
      <c r="AM512" s="127"/>
      <c r="BA512" s="139"/>
      <c r="BB512" s="78">
        <v>507</v>
      </c>
      <c r="BC512" s="156">
        <f>ABS(Cálculos!L513-Cálculos!L512)</f>
        <v>6.3964438974706272E-3</v>
      </c>
      <c r="BD512" s="156">
        <f>ABS(Cálculos!Z513-Cálculos!Z512)</f>
        <v>6.9612861962122796E-3</v>
      </c>
      <c r="BE512" s="156">
        <f>ABS(Cálculos!AN513-Cálculos!AN512)</f>
        <v>7.0584266046744837E-3</v>
      </c>
      <c r="BF512" s="127"/>
    </row>
    <row r="513" spans="25:58" x14ac:dyDescent="0.35">
      <c r="Y513" s="139"/>
      <c r="Z513" s="78">
        <f>(Cálculos!C514-0.44)/(MAX(Cálculos!C:C)+0.12)*100</f>
        <v>69.517339615405689</v>
      </c>
      <c r="AA513" s="144"/>
      <c r="AB513" s="148">
        <f>Cálculos!L344</f>
        <v>0.39669656423697985</v>
      </c>
      <c r="AC513" s="144"/>
      <c r="AD513" s="148">
        <f>Cálculos!Z312</f>
        <v>0.41547222296195097</v>
      </c>
      <c r="AE513" s="144"/>
      <c r="AF513" s="148">
        <f>Cálculos!AN679</f>
        <v>0.41159396315066871</v>
      </c>
      <c r="AG513" s="144"/>
      <c r="AH513" s="148">
        <f>Cálculos!N482</f>
        <v>0</v>
      </c>
      <c r="AI513" s="144"/>
      <c r="AJ513" s="148">
        <f>Cálculos!AB506</f>
        <v>0</v>
      </c>
      <c r="AK513" s="144"/>
      <c r="AL513" s="148">
        <f>Cálculos!AP501</f>
        <v>0</v>
      </c>
      <c r="AM513" s="127"/>
      <c r="BA513" s="139"/>
      <c r="BB513" s="78">
        <v>508</v>
      </c>
      <c r="BC513" s="156">
        <f>ABS(Cálculos!L514-Cálculos!L513)</f>
        <v>6.3334182118264248E-3</v>
      </c>
      <c r="BD513" s="156">
        <f>ABS(Cálculos!Z514-Cálculos!Z513)</f>
        <v>6.8926949848634456E-3</v>
      </c>
      <c r="BE513" s="156">
        <f>ABS(Cálculos!AN514-Cálculos!AN513)</f>
        <v>6.9888782457442344E-3</v>
      </c>
      <c r="BF513" s="127"/>
    </row>
    <row r="514" spans="25:58" x14ac:dyDescent="0.35">
      <c r="Y514" s="139"/>
      <c r="Z514" s="78">
        <f>(Cálculos!C515-0.44)/(MAX(Cálculos!C:C)+0.12)*100</f>
        <v>69.65430340218046</v>
      </c>
      <c r="AA514" s="144"/>
      <c r="AB514" s="148">
        <f>Cálculos!L213</f>
        <v>0.39583579549424275</v>
      </c>
      <c r="AC514" s="144"/>
      <c r="AD514" s="148">
        <f>Cálculos!Z570</f>
        <v>0.39918167117273889</v>
      </c>
      <c r="AE514" s="144"/>
      <c r="AF514" s="148">
        <f>Cálculos!AN568</f>
        <v>0.41143860045688513</v>
      </c>
      <c r="AG514" s="144"/>
      <c r="AH514" s="148">
        <f>Cálculos!N483</f>
        <v>0</v>
      </c>
      <c r="AI514" s="144"/>
      <c r="AJ514" s="148">
        <f>Cálculos!AB507</f>
        <v>0</v>
      </c>
      <c r="AK514" s="144"/>
      <c r="AL514" s="148">
        <f>Cálculos!AP502</f>
        <v>0</v>
      </c>
      <c r="AM514" s="127"/>
      <c r="BA514" s="139"/>
      <c r="BB514" s="78">
        <v>509</v>
      </c>
      <c r="BC514" s="156">
        <f>ABS(Cálculos!L515-Cálculos!L514)</f>
        <v>6.2710135336146999E-3</v>
      </c>
      <c r="BD514" s="156">
        <f>ABS(Cálculos!Z515-Cálculos!Z514)</f>
        <v>6.8247796193977583E-3</v>
      </c>
      <c r="BE514" s="156">
        <f>ABS(Cálculos!AN515-Cálculos!AN514)</f>
        <v>6.9200151636998886E-3</v>
      </c>
      <c r="BF514" s="127"/>
    </row>
    <row r="515" spans="25:58" x14ac:dyDescent="0.35">
      <c r="Y515" s="139"/>
      <c r="Z515" s="78">
        <f>(Cálculos!C516-0.44)/(MAX(Cálculos!C:C)+0.12)*100</f>
        <v>69.791267188955246</v>
      </c>
      <c r="AA515" s="144"/>
      <c r="AB515" s="148">
        <f>Cálculos!L194</f>
        <v>0.39453457220582483</v>
      </c>
      <c r="AC515" s="144"/>
      <c r="AD515" s="148">
        <f>Cálculos!Z202</f>
        <v>0.39755925188060004</v>
      </c>
      <c r="AE515" s="144"/>
      <c r="AF515" s="148">
        <f>Cálculos!AN571</f>
        <v>0.41052240589929484</v>
      </c>
      <c r="AG515" s="144"/>
      <c r="AH515" s="148">
        <f>Cálculos!N484</f>
        <v>0</v>
      </c>
      <c r="AI515" s="144"/>
      <c r="AJ515" s="148">
        <f>Cálculos!AB508</f>
        <v>0</v>
      </c>
      <c r="AK515" s="144"/>
      <c r="AL515" s="148">
        <f>Cálculos!AP503</f>
        <v>0</v>
      </c>
      <c r="AM515" s="127"/>
      <c r="BA515" s="139"/>
      <c r="BB515" s="78">
        <v>510</v>
      </c>
      <c r="BC515" s="156">
        <f>ABS(Cálculos!L516-Cálculos!L515)</f>
        <v>6.2092237436178754E-3</v>
      </c>
      <c r="BD515" s="156">
        <f>ABS(Cálculos!Z516-Cálculos!Z515)</f>
        <v>6.7575334402608656E-3</v>
      </c>
      <c r="BE515" s="156">
        <f>ABS(Cálculos!AN516-Cálculos!AN515)</f>
        <v>6.8518306060617595E-3</v>
      </c>
      <c r="BF515" s="127"/>
    </row>
    <row r="516" spans="25:58" x14ac:dyDescent="0.35">
      <c r="Y516" s="139"/>
      <c r="Z516" s="78">
        <f>(Cálculos!C517-0.44)/(MAX(Cálculos!C:C)+0.12)*100</f>
        <v>69.928230975730017</v>
      </c>
      <c r="AA516" s="144"/>
      <c r="AB516" s="148">
        <f>Cálculos!L563</f>
        <v>0.3927766128763675</v>
      </c>
      <c r="AC516" s="144"/>
      <c r="AD516" s="148">
        <f>Cálculos!Z203</f>
        <v>0.39364156370971315</v>
      </c>
      <c r="AE516" s="144"/>
      <c r="AF516" s="148">
        <f>Cálculos!AN200</f>
        <v>0.40933496361792754</v>
      </c>
      <c r="AG516" s="144"/>
      <c r="AH516" s="148">
        <f>Cálculos!N485</f>
        <v>0</v>
      </c>
      <c r="AI516" s="144"/>
      <c r="AJ516" s="148">
        <f>Cálculos!AB509</f>
        <v>0</v>
      </c>
      <c r="AK516" s="144"/>
      <c r="AL516" s="148">
        <f>Cálculos!AP504</f>
        <v>0</v>
      </c>
      <c r="AM516" s="127"/>
      <c r="BA516" s="139"/>
      <c r="BB516" s="78">
        <v>511</v>
      </c>
      <c r="BC516" s="156">
        <f>ABS(Cálculos!L517-Cálculos!L516)</f>
        <v>6.1480427831481776E-3</v>
      </c>
      <c r="BD516" s="156">
        <f>ABS(Cálculos!Z517-Cálculos!Z516)</f>
        <v>6.6909498537529588E-3</v>
      </c>
      <c r="BE516" s="156">
        <f>ABS(Cálculos!AN517-Cálculos!AN516)</f>
        <v>6.7843178871193066E-3</v>
      </c>
      <c r="BF516" s="127"/>
    </row>
    <row r="517" spans="25:58" x14ac:dyDescent="0.35">
      <c r="Y517" s="139"/>
      <c r="Z517" s="78">
        <f>(Cálculos!C518-0.44)/(MAX(Cálculos!C:C)+0.12)*100</f>
        <v>70.065194762504788</v>
      </c>
      <c r="AA517" s="144"/>
      <c r="AB517" s="148">
        <f>Cálculos!L195</f>
        <v>0.39064712909506694</v>
      </c>
      <c r="AC517" s="144"/>
      <c r="AD517" s="148">
        <f>Cálculos!Z206</f>
        <v>0.39324629125873289</v>
      </c>
      <c r="AE517" s="144"/>
      <c r="AF517" s="148">
        <f>Cálculos!AN569</f>
        <v>0.40738451321036956</v>
      </c>
      <c r="AG517" s="144"/>
      <c r="AH517" s="148">
        <f>Cálculos!N486</f>
        <v>0</v>
      </c>
      <c r="AI517" s="144"/>
      <c r="AJ517" s="148">
        <f>Cálculos!AB510</f>
        <v>0</v>
      </c>
      <c r="AK517" s="144"/>
      <c r="AL517" s="148">
        <f>Cálculos!AP505</f>
        <v>0</v>
      </c>
      <c r="AM517" s="127"/>
      <c r="BA517" s="139"/>
      <c r="BB517" s="78">
        <v>512</v>
      </c>
      <c r="BC517" s="156">
        <f>ABS(Cálculos!L518-Cálculos!L517)</f>
        <v>6.0874646532559362E-3</v>
      </c>
      <c r="BD517" s="156">
        <f>ABS(Cálculos!Z518-Cálculos!Z517)</f>
        <v>6.625022331183561E-3</v>
      </c>
      <c r="BE517" s="156">
        <f>ABS(Cálculos!AN518-Cálculos!AN517)</f>
        <v>6.7174703870787056E-3</v>
      </c>
      <c r="BF517" s="127"/>
    </row>
    <row r="518" spans="25:58" x14ac:dyDescent="0.35">
      <c r="Y518" s="139"/>
      <c r="Z518" s="78">
        <f>(Cálculos!C519-0.44)/(MAX(Cálculos!C:C)+0.12)*100</f>
        <v>70.202158549279559</v>
      </c>
      <c r="AA518" s="144"/>
      <c r="AB518" s="148">
        <f>Cálculos!L197</f>
        <v>0.38901724718225172</v>
      </c>
      <c r="AC518" s="144"/>
      <c r="AD518" s="148">
        <f>Cálculos!Z204</f>
        <v>0.38976284625215446</v>
      </c>
      <c r="AE518" s="144"/>
      <c r="AF518" s="148">
        <f>Cálculos!AN314</f>
        <v>0.40689429074303041</v>
      </c>
      <c r="AG518" s="144"/>
      <c r="AH518" s="148">
        <f>Cálculos!N488</f>
        <v>0</v>
      </c>
      <c r="AI518" s="144"/>
      <c r="AJ518" s="148">
        <f>Cálculos!AB511</f>
        <v>0</v>
      </c>
      <c r="AK518" s="144"/>
      <c r="AL518" s="148">
        <f>Cálculos!AP506</f>
        <v>0</v>
      </c>
      <c r="AM518" s="127"/>
      <c r="BA518" s="139"/>
      <c r="BB518" s="78">
        <v>513</v>
      </c>
      <c r="BC518" s="156">
        <f>ABS(Cálculos!L519-Cálculos!L518)</f>
        <v>6.0274834141061939E-3</v>
      </c>
      <c r="BD518" s="156">
        <f>ABS(Cálculos!Z519-Cálculos!Z518)</f>
        <v>6.5597444081968437E-3</v>
      </c>
      <c r="BE518" s="156">
        <f>ABS(Cálculos!AN519-Cálculos!AN518)</f>
        <v>6.6512815513777301E-3</v>
      </c>
      <c r="BF518" s="127"/>
    </row>
    <row r="519" spans="25:58" x14ac:dyDescent="0.35">
      <c r="Y519" s="139"/>
      <c r="Z519" s="78">
        <f>(Cálculos!C520-0.44)/(MAX(Cálculos!C:C)+0.12)*100</f>
        <v>70.339122336054345</v>
      </c>
      <c r="AA519" s="144"/>
      <c r="AB519" s="148">
        <f>Cálculos!L564</f>
        <v>0.38808172536038649</v>
      </c>
      <c r="AC519" s="144"/>
      <c r="AD519" s="148">
        <f>Cálculos!Z205</f>
        <v>0.38728495476164554</v>
      </c>
      <c r="AE519" s="144"/>
      <c r="AF519" s="148">
        <f>Cálculos!AN201</f>
        <v>0.40528314669534921</v>
      </c>
      <c r="AG519" s="144"/>
      <c r="AH519" s="148">
        <f>Cálculos!N489</f>
        <v>0</v>
      </c>
      <c r="AI519" s="144"/>
      <c r="AJ519" s="148">
        <f>Cálculos!AB512</f>
        <v>0</v>
      </c>
      <c r="AK519" s="144"/>
      <c r="AL519" s="148">
        <f>Cálculos!AP507</f>
        <v>0</v>
      </c>
      <c r="AM519" s="127"/>
      <c r="BA519" s="139"/>
      <c r="BB519" s="78">
        <v>514</v>
      </c>
      <c r="BC519" s="156">
        <f>ABS(Cálculos!L520-Cálculos!L519)</f>
        <v>5.9680931843921758E-3</v>
      </c>
      <c r="BD519" s="156">
        <f>ABS(Cálculos!Z520-Cálculos!Z519)</f>
        <v>6.495109684133582E-3</v>
      </c>
      <c r="BE519" s="156">
        <f>ABS(Cálculos!AN520-Cálculos!AN519)</f>
        <v>6.5857448900403792E-3</v>
      </c>
      <c r="BF519" s="127"/>
    </row>
    <row r="520" spans="25:58" x14ac:dyDescent="0.35">
      <c r="Y520" s="139"/>
      <c r="Z520" s="78">
        <f>(Cálculos!C521-0.44)/(MAX(Cálculos!C:C)+0.12)*100</f>
        <v>70.476086122829116</v>
      </c>
      <c r="AA520" s="144"/>
      <c r="AB520" s="148">
        <f>Cálculos!L681</f>
        <v>0.38666203062417914</v>
      </c>
      <c r="AC520" s="144"/>
      <c r="AD520" s="148">
        <f>Cálculos!Z578</f>
        <v>0.37675230184309716</v>
      </c>
      <c r="AE520" s="144"/>
      <c r="AF520" s="148">
        <f>Cálculos!AN570</f>
        <v>0.40473298935529373</v>
      </c>
      <c r="AG520" s="144"/>
      <c r="AH520" s="148">
        <f>Cálculos!N490</f>
        <v>0</v>
      </c>
      <c r="AI520" s="144"/>
      <c r="AJ520" s="148">
        <f>Cálculos!AB513</f>
        <v>0</v>
      </c>
      <c r="AK520" s="144"/>
      <c r="AL520" s="148">
        <f>Cálculos!AP508</f>
        <v>0</v>
      </c>
      <c r="AM520" s="127"/>
      <c r="BA520" s="139"/>
      <c r="BB520" s="78">
        <v>515</v>
      </c>
      <c r="BC520" s="156">
        <f>ABS(Cálculos!L521-Cálculos!L520)</f>
        <v>5.9092881407573072E-3</v>
      </c>
      <c r="BD520" s="156">
        <f>ABS(Cálculos!Z521-Cálculos!Z520)</f>
        <v>6.4311118214011032E-3</v>
      </c>
      <c r="BE520" s="156">
        <f>ABS(Cálculos!AN521-Cálculos!AN520)</f>
        <v>6.5208539770365004E-3</v>
      </c>
      <c r="BF520" s="127"/>
    </row>
    <row r="521" spans="25:58" x14ac:dyDescent="0.35">
      <c r="Y521" s="139"/>
      <c r="Z521" s="78">
        <f>(Cálculos!C522-0.44)/(MAX(Cálculos!C:C)+0.12)*100</f>
        <v>70.613049909603902</v>
      </c>
      <c r="AA521" s="144"/>
      <c r="AB521" s="148">
        <f>Cálculos!L565</f>
        <v>0.38412100504474617</v>
      </c>
      <c r="AC521" s="144"/>
      <c r="AD521" s="148">
        <f>Cálculos!Z213</f>
        <v>0.36576164416918694</v>
      </c>
      <c r="AE521" s="144"/>
      <c r="AF521" s="148">
        <f>Cálculos!AN202</f>
        <v>0.40128671852363634</v>
      </c>
      <c r="AG521" s="144"/>
      <c r="AH521" s="148">
        <f>Cálculos!N491</f>
        <v>0</v>
      </c>
      <c r="AI521" s="144"/>
      <c r="AJ521" s="148">
        <f>Cálculos!AB514</f>
        <v>0</v>
      </c>
      <c r="AK521" s="144"/>
      <c r="AL521" s="148">
        <f>Cálculos!AP509</f>
        <v>0</v>
      </c>
      <c r="AM521" s="127"/>
      <c r="BA521" s="139"/>
      <c r="BB521" s="78">
        <v>516</v>
      </c>
      <c r="BC521" s="156">
        <f>ABS(Cálculos!L522-Cálculos!L521)</f>
        <v>5.8510625172236708E-3</v>
      </c>
      <c r="BD521" s="156">
        <f>ABS(Cálculos!Z522-Cálculos!Z521)</f>
        <v>6.3677445448534487E-3</v>
      </c>
      <c r="BE521" s="156">
        <f>ABS(Cálculos!AN522-Cálculos!AN521)</f>
        <v>6.4566024496542918E-3</v>
      </c>
      <c r="BF521" s="127"/>
    </row>
    <row r="522" spans="25:58" x14ac:dyDescent="0.35">
      <c r="Y522" s="139"/>
      <c r="Z522" s="78">
        <f>(Cálculos!C523-0.44)/(MAX(Cálculos!C:C)+0.12)*100</f>
        <v>70.750013696378673</v>
      </c>
      <c r="AA522" s="144"/>
      <c r="AB522" s="148">
        <f>Cálculos!L316</f>
        <v>0.38275689044344952</v>
      </c>
      <c r="AC522" s="144"/>
      <c r="AD522" s="148">
        <f>Cálculos!Z579</f>
        <v>0.3654315829861185</v>
      </c>
      <c r="AE522" s="144"/>
      <c r="AF522" s="148">
        <f>Cálculos!AN578</f>
        <v>0.39936303724625283</v>
      </c>
      <c r="AG522" s="144"/>
      <c r="AH522" s="148">
        <f>Cálculos!N492</f>
        <v>0</v>
      </c>
      <c r="AI522" s="144"/>
      <c r="AJ522" s="148">
        <f>Cálculos!AB515</f>
        <v>0</v>
      </c>
      <c r="AK522" s="144"/>
      <c r="AL522" s="148">
        <f>Cálculos!AP510</f>
        <v>0</v>
      </c>
      <c r="AM522" s="127"/>
      <c r="BA522" s="139"/>
      <c r="BB522" s="78">
        <v>517</v>
      </c>
      <c r="BC522" s="156">
        <f>ABS(Cálculos!L523-Cálculos!L522)</f>
        <v>5.793410604627014E-3</v>
      </c>
      <c r="BD522" s="156">
        <f>ABS(Cálculos!Z523-Cálculos!Z522)</f>
        <v>6.3050016411744236E-3</v>
      </c>
      <c r="BE522" s="156">
        <f>ABS(Cálculos!AN523-Cálculos!AN522)</f>
        <v>6.3929840078749134E-3</v>
      </c>
      <c r="BF522" s="127"/>
    </row>
    <row r="523" spans="25:58" x14ac:dyDescent="0.35">
      <c r="Y523" s="139"/>
      <c r="Z523" s="78">
        <f>(Cálculos!C524-0.44)/(MAX(Cálculos!C:C)+0.12)*100</f>
        <v>70.886977483153444</v>
      </c>
      <c r="AA523" s="144"/>
      <c r="AB523" s="148">
        <f>Cálculos!L566</f>
        <v>0.38031345947094314</v>
      </c>
      <c r="AC523" s="144"/>
      <c r="AD523" s="148">
        <f>Cálculos!Z589</f>
        <v>0.36342238095190194</v>
      </c>
      <c r="AE523" s="144"/>
      <c r="AF523" s="148">
        <f>Cálculos!AN203</f>
        <v>0.39733223435467391</v>
      </c>
      <c r="AG523" s="144"/>
      <c r="AH523" s="148">
        <f>Cálculos!N493</f>
        <v>0</v>
      </c>
      <c r="AI523" s="144"/>
      <c r="AJ523" s="148">
        <f>Cálculos!AB516</f>
        <v>0</v>
      </c>
      <c r="AK523" s="144"/>
      <c r="AL523" s="148">
        <f>Cálculos!AP511</f>
        <v>0</v>
      </c>
      <c r="AM523" s="127"/>
      <c r="BA523" s="139"/>
      <c r="BB523" s="78">
        <v>518</v>
      </c>
      <c r="BC523" s="156">
        <f>ABS(Cálculos!L524-Cálculos!L523)</f>
        <v>1.2193886371176728</v>
      </c>
      <c r="BD523" s="156">
        <f>ABS(Cálculos!Z524-Cálculos!Z523)</f>
        <v>0.3376683599021969</v>
      </c>
      <c r="BE523" s="156">
        <f>ABS(Cálculos!AN524-Cálculos!AN523)</f>
        <v>0.46832008415571991</v>
      </c>
      <c r="BF523" s="127"/>
    </row>
    <row r="524" spans="25:58" x14ac:dyDescent="0.35">
      <c r="Y524" s="139"/>
      <c r="Z524" s="78">
        <f>(Cálculos!C525-0.44)/(MAX(Cálculos!C:C)+0.12)*100</f>
        <v>71.02394126992823</v>
      </c>
      <c r="AA524" s="144"/>
      <c r="AB524" s="148">
        <f>Cálculos!L198</f>
        <v>0.38021379128538485</v>
      </c>
      <c r="AC524" s="144"/>
      <c r="AD524" s="148">
        <f>Cálculos!Z580</f>
        <v>0.36056837387779878</v>
      </c>
      <c r="AE524" s="144"/>
      <c r="AF524" s="148">
        <f>Cálculos!AN206</f>
        <v>0.39682892484189008</v>
      </c>
      <c r="AG524" s="144"/>
      <c r="AH524" s="148">
        <f>Cálculos!N494</f>
        <v>0</v>
      </c>
      <c r="AI524" s="144"/>
      <c r="AJ524" s="148">
        <f>Cálculos!AB517</f>
        <v>0</v>
      </c>
      <c r="AK524" s="144"/>
      <c r="AL524" s="148">
        <f>Cálculos!AP512</f>
        <v>0</v>
      </c>
      <c r="AM524" s="127"/>
      <c r="BA524" s="139"/>
      <c r="BB524" s="78">
        <v>519</v>
      </c>
      <c r="BC524" s="156">
        <f>ABS(Cálculos!L525-Cálculos!L524)</f>
        <v>0.91361759341603144</v>
      </c>
      <c r="BD524" s="156">
        <f>ABS(Cálculos!Z525-Cálculos!Z524)</f>
        <v>2.5038395109943212E-2</v>
      </c>
      <c r="BE524" s="156">
        <f>ABS(Cálculos!AN525-Cálculos!AN524)</f>
        <v>0.15203795622735172</v>
      </c>
      <c r="BF524" s="127"/>
    </row>
    <row r="525" spans="25:58" x14ac:dyDescent="0.35">
      <c r="Y525" s="139"/>
      <c r="Z525" s="78">
        <f>(Cálculos!C526-0.44)/(MAX(Cálculos!C:C)+0.12)*100</f>
        <v>71.160905056703001</v>
      </c>
      <c r="AA525" s="144"/>
      <c r="AB525" s="148">
        <f>Cálculos!L567</f>
        <v>0.37656237198690595</v>
      </c>
      <c r="AC525" s="144"/>
      <c r="AD525" s="148">
        <f>Cálculos!Z581</f>
        <v>0.35680610909835453</v>
      </c>
      <c r="AE525" s="144"/>
      <c r="AF525" s="148">
        <f>Cálculos!AN204</f>
        <v>0.393417140493238</v>
      </c>
      <c r="AG525" s="144"/>
      <c r="AH525" s="148">
        <f>Cálculos!N495</f>
        <v>0</v>
      </c>
      <c r="AI525" s="144"/>
      <c r="AJ525" s="148">
        <f>Cálculos!AB518</f>
        <v>0</v>
      </c>
      <c r="AK525" s="144"/>
      <c r="AL525" s="148">
        <f>Cálculos!AP513</f>
        <v>0</v>
      </c>
      <c r="AM525" s="127"/>
      <c r="BA525" s="139"/>
      <c r="BB525" s="78">
        <v>520</v>
      </c>
      <c r="BC525" s="156">
        <f>ABS(Cálculos!L526-Cálculos!L525)</f>
        <v>6.0506626517338069E-2</v>
      </c>
      <c r="BD525" s="156">
        <f>ABS(Cálculos!Z526-Cálculos!Z525)</f>
        <v>7.3358283572612648E-2</v>
      </c>
      <c r="BE525" s="156">
        <f>ABS(Cálculos!AN526-Cálculos!AN525)</f>
        <v>6.9049181004648741E-2</v>
      </c>
      <c r="BF525" s="127"/>
    </row>
    <row r="526" spans="25:58" x14ac:dyDescent="0.35">
      <c r="Y526" s="139"/>
      <c r="Z526" s="78">
        <f>(Cálculos!C527-0.44)/(MAX(Cálculos!C:C)+0.12)*100</f>
        <v>71.297868843477772</v>
      </c>
      <c r="AA526" s="144"/>
      <c r="AB526" s="148">
        <f>Cálculos!L571</f>
        <v>0.37576526527208226</v>
      </c>
      <c r="AC526" s="144"/>
      <c r="AD526" s="148">
        <f>Cálculos!Z214</f>
        <v>0.35454921888003998</v>
      </c>
      <c r="AE526" s="144"/>
      <c r="AF526" s="148">
        <f>Cálculos!AN205</f>
        <v>0.39090324048831315</v>
      </c>
      <c r="AG526" s="144"/>
      <c r="AH526" s="148">
        <f>Cálculos!N496</f>
        <v>0</v>
      </c>
      <c r="AI526" s="144"/>
      <c r="AJ526" s="148">
        <f>Cálculos!AB519</f>
        <v>0</v>
      </c>
      <c r="AK526" s="144"/>
      <c r="AL526" s="148">
        <f>Cálculos!AP514</f>
        <v>0</v>
      </c>
      <c r="AM526" s="127"/>
      <c r="BA526" s="139"/>
      <c r="BB526" s="78">
        <v>521</v>
      </c>
      <c r="BC526" s="156">
        <f>ABS(Cálculos!L527-Cálculos!L526)</f>
        <v>5.559666464385149E-2</v>
      </c>
      <c r="BD526" s="156">
        <f>ABS(Cálculos!Z527-Cálculos!Z526)</f>
        <v>6.7250915284864821E-2</v>
      </c>
      <c r="BE526" s="156">
        <f>ABS(Cálculos!AN527-Cálculos!AN526)</f>
        <v>6.3387674316368159E-2</v>
      </c>
      <c r="BF526" s="127"/>
    </row>
    <row r="527" spans="25:58" x14ac:dyDescent="0.35">
      <c r="Y527" s="139"/>
      <c r="Z527" s="78">
        <f>(Cálculos!C528-0.44)/(MAX(Cálculos!C:C)+0.12)*100</f>
        <v>71.434832630252558</v>
      </c>
      <c r="AA527" s="144"/>
      <c r="AB527" s="148">
        <f>Cálculos!L199</f>
        <v>0.37564268824277086</v>
      </c>
      <c r="AC527" s="144"/>
      <c r="AD527" s="148">
        <f>Cálculos!Z224</f>
        <v>0.35356596625789055</v>
      </c>
      <c r="AE527" s="144"/>
      <c r="AF527" s="148">
        <f>Cálculos!AN213</f>
        <v>0.38658656765071014</v>
      </c>
      <c r="AG527" s="144"/>
      <c r="AH527" s="148">
        <f>Cálculos!N497</f>
        <v>0</v>
      </c>
      <c r="AI527" s="144"/>
      <c r="AJ527" s="148">
        <f>Cálculos!AB520</f>
        <v>0</v>
      </c>
      <c r="AK527" s="144"/>
      <c r="AL527" s="148">
        <f>Cálculos!AP515</f>
        <v>0</v>
      </c>
      <c r="AM527" s="127"/>
      <c r="BA527" s="139"/>
      <c r="BB527" s="78">
        <v>522</v>
      </c>
      <c r="BC527" s="156">
        <f>ABS(Cálculos!L528-Cálculos!L527)</f>
        <v>5.4975888923439298E-2</v>
      </c>
      <c r="BD527" s="156">
        <f>ABS(Cálculos!Z528-Cálculos!Z527)</f>
        <v>6.6548933374898311E-2</v>
      </c>
      <c r="BE527" s="156">
        <f>ABS(Cálculos!AN528-Cálculos!AN527)</f>
        <v>6.2704147624620066E-2</v>
      </c>
      <c r="BF527" s="127"/>
    </row>
    <row r="528" spans="25:58" x14ac:dyDescent="0.35">
      <c r="Y528" s="139"/>
      <c r="Z528" s="78">
        <f>(Cálculos!C529-0.44)/(MAX(Cálculos!C:C)+0.12)*100</f>
        <v>71.571796417027329</v>
      </c>
      <c r="AA528" s="144"/>
      <c r="AB528" s="148">
        <f>Cálculos!L568</f>
        <v>0.37285138793369949</v>
      </c>
      <c r="AC528" s="144"/>
      <c r="AD528" s="148">
        <f>Cálculos!Z582</f>
        <v>0.35325565007380799</v>
      </c>
      <c r="AE528" s="144"/>
      <c r="AF528" s="148">
        <f>Cálculos!AN579</f>
        <v>0.37341051103074252</v>
      </c>
      <c r="AG528" s="144"/>
      <c r="AH528" s="148">
        <f>Cálculos!N498</f>
        <v>0</v>
      </c>
      <c r="AI528" s="144"/>
      <c r="AJ528" s="148">
        <f>Cálculos!AB521</f>
        <v>0</v>
      </c>
      <c r="AK528" s="144"/>
      <c r="AL528" s="148">
        <f>Cálculos!AP516</f>
        <v>0</v>
      </c>
      <c r="AM528" s="127"/>
      <c r="BA528" s="139"/>
      <c r="BB528" s="78">
        <v>523</v>
      </c>
      <c r="BC528" s="156">
        <f>ABS(Cálculos!L529-Cálculos!L528)</f>
        <v>5.209941180786215E-2</v>
      </c>
      <c r="BD528" s="156">
        <f>ABS(Cálculos!Z529-Cálculos!Z528)</f>
        <v>6.2995275610482127E-2</v>
      </c>
      <c r="BE528" s="156">
        <f>ABS(Cálculos!AN529-Cálculos!AN528)</f>
        <v>5.9396794578766232E-2</v>
      </c>
      <c r="BF528" s="127"/>
    </row>
    <row r="529" spans="25:58" x14ac:dyDescent="0.35">
      <c r="Y529" s="139"/>
      <c r="Z529" s="78">
        <f>(Cálculos!C530-0.44)/(MAX(Cálculos!C:C)+0.12)*100</f>
        <v>71.7087602038021</v>
      </c>
      <c r="AA529" s="144"/>
      <c r="AB529" s="148">
        <f>Cálculos!L682</f>
        <v>0.37220677062138646</v>
      </c>
      <c r="AC529" s="144"/>
      <c r="AD529" s="148">
        <f>Cálculos!Z215</f>
        <v>0.34979323629723469</v>
      </c>
      <c r="AE529" s="144"/>
      <c r="AF529" s="148">
        <f>Cálculos!AN589</f>
        <v>0.37241017921976405</v>
      </c>
      <c r="AG529" s="144"/>
      <c r="AH529" s="148">
        <f>Cálculos!N499</f>
        <v>0</v>
      </c>
      <c r="AI529" s="144"/>
      <c r="AJ529" s="148">
        <f>Cálculos!AB522</f>
        <v>0</v>
      </c>
      <c r="AK529" s="144"/>
      <c r="AL529" s="148">
        <f>Cálculos!AP517</f>
        <v>0</v>
      </c>
      <c r="AM529" s="127"/>
      <c r="BA529" s="139"/>
      <c r="BB529" s="78">
        <v>524</v>
      </c>
      <c r="BC529" s="156">
        <f>ABS(Cálculos!L530-Cálculos!L529)</f>
        <v>5.0828858660270759E-2</v>
      </c>
      <c r="BD529" s="156">
        <f>ABS(Cálculos!Z530-Cálculos!Z529)</f>
        <v>6.1467348650784182E-2</v>
      </c>
      <c r="BE529" s="156">
        <f>ABS(Cálculos!AN530-Cálculos!AN529)</f>
        <v>5.7955246339524868E-2</v>
      </c>
      <c r="BF529" s="127"/>
    </row>
    <row r="530" spans="25:58" x14ac:dyDescent="0.35">
      <c r="Y530" s="139"/>
      <c r="Z530" s="78">
        <f>(Cálculos!C531-0.44)/(MAX(Cálculos!C:C)+0.12)*100</f>
        <v>71.845723990576886</v>
      </c>
      <c r="AA530" s="144"/>
      <c r="AB530" s="148">
        <f>Cálculos!L200</f>
        <v>0.37180453272259822</v>
      </c>
      <c r="AC530" s="144"/>
      <c r="AD530" s="148">
        <f>Cálculos!Z583</f>
        <v>0.34976916949591319</v>
      </c>
      <c r="AE530" s="144"/>
      <c r="AF530" s="148">
        <f>Cálculos!AN580</f>
        <v>0.36607770402773343</v>
      </c>
      <c r="AG530" s="144"/>
      <c r="AH530" s="148">
        <f>Cálculos!N500</f>
        <v>0</v>
      </c>
      <c r="AI530" s="144"/>
      <c r="AJ530" s="148">
        <f>Cálculos!AB523</f>
        <v>0</v>
      </c>
      <c r="AK530" s="144"/>
      <c r="AL530" s="148">
        <f>Cálculos!AP518</f>
        <v>0</v>
      </c>
      <c r="AM530" s="127"/>
      <c r="BA530" s="139"/>
      <c r="BB530" s="78">
        <v>525</v>
      </c>
      <c r="BC530" s="156">
        <f>ABS(Cálculos!L531-Cálculos!L530)</f>
        <v>1.0881912509709379E-2</v>
      </c>
      <c r="BD530" s="156">
        <f>ABS(Cálculos!Z531-Cálculos!Z530)</f>
        <v>1.1785808365541994E-3</v>
      </c>
      <c r="BE530" s="156">
        <f>ABS(Cálculos!AN531-Cálculos!AN530)</f>
        <v>4.3469323813030147E-3</v>
      </c>
      <c r="BF530" s="127"/>
    </row>
    <row r="531" spans="25:58" x14ac:dyDescent="0.35">
      <c r="Y531" s="139"/>
      <c r="Z531" s="78">
        <f>(Cálculos!C532-0.44)/(MAX(Cálculos!C:C)+0.12)*100</f>
        <v>71.982687777351657</v>
      </c>
      <c r="AA531" s="144"/>
      <c r="AB531" s="148">
        <f>Cálculos!L569</f>
        <v>0.36917749064015415</v>
      </c>
      <c r="AC531" s="144"/>
      <c r="AD531" s="148">
        <f>Cálculos!Z216</f>
        <v>0.34613714151480951</v>
      </c>
      <c r="AE531" s="144"/>
      <c r="AF531" s="148">
        <f>Cálculos!AN581</f>
        <v>0.36186440412604981</v>
      </c>
      <c r="AG531" s="144"/>
      <c r="AH531" s="148">
        <f>Cálculos!N501</f>
        <v>0</v>
      </c>
      <c r="AI531" s="144"/>
      <c r="AJ531" s="148">
        <f>Cálculos!AB524</f>
        <v>4.961282052271435E-6</v>
      </c>
      <c r="AK531" s="144"/>
      <c r="AL531" s="148">
        <f>Cálculos!AP519</f>
        <v>0</v>
      </c>
      <c r="AM531" s="127"/>
      <c r="BA531" s="139"/>
      <c r="BB531" s="78">
        <v>526</v>
      </c>
      <c r="BC531" s="156">
        <f>ABS(Cálculos!L532-Cálculos!L531)</f>
        <v>2.4010831796725807E-3</v>
      </c>
      <c r="BD531" s="156">
        <f>ABS(Cálculos!Z532-Cálculos!Z531)</f>
        <v>1.1559555526986953E-2</v>
      </c>
      <c r="BE531" s="156">
        <f>ABS(Cálculos!AN532-Cálculos!AN531)</f>
        <v>8.5865388473744808E-3</v>
      </c>
      <c r="BF531" s="127"/>
    </row>
    <row r="532" spans="25:58" x14ac:dyDescent="0.35">
      <c r="Y532" s="139"/>
      <c r="Z532" s="78">
        <f>(Cálculos!C533-0.44)/(MAX(Cálculos!C:C)+0.12)*100</f>
        <v>72.119651564126443</v>
      </c>
      <c r="AA532" s="144"/>
      <c r="AB532" s="148">
        <f>Cálculos!L317</f>
        <v>0.36834010871698941</v>
      </c>
      <c r="AC532" s="144"/>
      <c r="AD532" s="148">
        <f>Cálculos!Z584</f>
        <v>0.34632185335351517</v>
      </c>
      <c r="AE532" s="144"/>
      <c r="AF532" s="148">
        <f>Cálculos!AN224</f>
        <v>0.36095224954936489</v>
      </c>
      <c r="AG532" s="144"/>
      <c r="AH532" s="148">
        <f>Cálculos!N502</f>
        <v>0</v>
      </c>
      <c r="AI532" s="144"/>
      <c r="AJ532" s="148">
        <f>Cálculos!AB525</f>
        <v>0</v>
      </c>
      <c r="AK532" s="144"/>
      <c r="AL532" s="148">
        <f>Cálculos!AP520</f>
        <v>0</v>
      </c>
      <c r="AM532" s="127"/>
      <c r="BA532" s="139"/>
      <c r="BB532" s="78">
        <v>527</v>
      </c>
      <c r="BC532" s="156">
        <f>ABS(Cálculos!L533-Cálculos!L532)</f>
        <v>3.7930969746554855E-2</v>
      </c>
      <c r="BD532" s="156">
        <f>ABS(Cálculos!Z533-Cálculos!Z532)</f>
        <v>2.4226306144597975E-2</v>
      </c>
      <c r="BE532" s="156">
        <f>ABS(Cálculos!AN533-Cálculos!AN532)</f>
        <v>4.4162294010609782E-2</v>
      </c>
      <c r="BF532" s="127"/>
    </row>
    <row r="533" spans="25:58" x14ac:dyDescent="0.35">
      <c r="Y533" s="139"/>
      <c r="Z533" s="78">
        <f>(Cálculos!C534-0.44)/(MAX(Cálculos!C:C)+0.12)*100</f>
        <v>72.256615350901214</v>
      </c>
      <c r="AA533" s="144"/>
      <c r="AB533" s="148">
        <f>Cálculos!L201</f>
        <v>0.36811834428414042</v>
      </c>
      <c r="AC533" s="144"/>
      <c r="AD533" s="148">
        <f>Cálculos!Z585</f>
        <v>0.34563439649560923</v>
      </c>
      <c r="AE533" s="144"/>
      <c r="AF533" s="148">
        <f>Cálculos!AN214</f>
        <v>0.36075993103324278</v>
      </c>
      <c r="AG533" s="144"/>
      <c r="AH533" s="148">
        <f>Cálculos!N503</f>
        <v>0</v>
      </c>
      <c r="AI533" s="144"/>
      <c r="AJ533" s="148">
        <f>Cálculos!AB526</f>
        <v>0</v>
      </c>
      <c r="AK533" s="144"/>
      <c r="AL533" s="148">
        <f>Cálculos!AP521</f>
        <v>0</v>
      </c>
      <c r="AM533" s="127"/>
      <c r="BA533" s="139"/>
      <c r="BB533" s="78">
        <v>528</v>
      </c>
      <c r="BC533" s="156">
        <f>ABS(Cálculos!L534-Cálculos!L533)</f>
        <v>4.8573920172533369E-2</v>
      </c>
      <c r="BD533" s="156">
        <f>ABS(Cálculos!Z534-Cálculos!Z533)</f>
        <v>1.0770571757619973E-2</v>
      </c>
      <c r="BE533" s="156">
        <f>ABS(Cálculos!AN534-Cálculos!AN533)</f>
        <v>1.9038963388922747E-2</v>
      </c>
      <c r="BF533" s="127"/>
    </row>
    <row r="534" spans="25:58" x14ac:dyDescent="0.35">
      <c r="Y534" s="139"/>
      <c r="Z534" s="78">
        <f>(Cálculos!C535-0.44)/(MAX(Cálculos!C:C)+0.12)*100</f>
        <v>72.393579137675985</v>
      </c>
      <c r="AA534" s="144"/>
      <c r="AB534" s="148">
        <f>Cálculos!L570</f>
        <v>0.36690242651877769</v>
      </c>
      <c r="AC534" s="144"/>
      <c r="AD534" s="148">
        <f>Cálculos!Z217</f>
        <v>0.34269180636901386</v>
      </c>
      <c r="AE534" s="144"/>
      <c r="AF534" s="148">
        <f>Cálculos!AN582</f>
        <v>0.35819826921423814</v>
      </c>
      <c r="AG534" s="144"/>
      <c r="AH534" s="148">
        <f>Cálculos!N504</f>
        <v>0</v>
      </c>
      <c r="AI534" s="144"/>
      <c r="AJ534" s="148">
        <f>Cálculos!AB527</f>
        <v>0</v>
      </c>
      <c r="AK534" s="144"/>
      <c r="AL534" s="148">
        <f>Cálculos!AP522</f>
        <v>0</v>
      </c>
      <c r="AM534" s="127"/>
      <c r="BA534" s="139"/>
      <c r="BB534" s="78">
        <v>529</v>
      </c>
      <c r="BC534" s="156">
        <f>ABS(Cálculos!L535-Cálculos!L534)</f>
        <v>1.6671557480106181E-2</v>
      </c>
      <c r="BD534" s="156">
        <f>ABS(Cálculos!Z535-Cálculos!Z534)</f>
        <v>6.4475798219086888E-3</v>
      </c>
      <c r="BE534" s="156">
        <f>ABS(Cálculos!AN535-Cálculos!AN534)</f>
        <v>7.8846386633624199E-3</v>
      </c>
      <c r="BF534" s="127"/>
    </row>
    <row r="535" spans="25:58" x14ac:dyDescent="0.35">
      <c r="Y535" s="139"/>
      <c r="Z535" s="78">
        <f>(Cálculos!C536-0.44)/(MAX(Cálculos!C:C)+0.12)*100</f>
        <v>72.530542924450771</v>
      </c>
      <c r="AA535" s="144"/>
      <c r="AB535" s="148">
        <f>Cálculos!L202</f>
        <v>0.36448741817468899</v>
      </c>
      <c r="AC535" s="144"/>
      <c r="AD535" s="148">
        <f>Cálculos!Z600</f>
        <v>0.342753729113909</v>
      </c>
      <c r="AE535" s="144"/>
      <c r="AF535" s="148">
        <f>Cálculos!AN583</f>
        <v>0.35465216336445704</v>
      </c>
      <c r="AG535" s="144"/>
      <c r="AH535" s="148">
        <f>Cálculos!N505</f>
        <v>0</v>
      </c>
      <c r="AI535" s="144"/>
      <c r="AJ535" s="148">
        <f>Cálculos!AB528</f>
        <v>0</v>
      </c>
      <c r="AK535" s="144"/>
      <c r="AL535" s="148">
        <f>Cálculos!AP523</f>
        <v>0</v>
      </c>
      <c r="AM535" s="127"/>
      <c r="BA535" s="139"/>
      <c r="BB535" s="78">
        <v>530</v>
      </c>
      <c r="BC535" s="156">
        <f>ABS(Cálculos!L536-Cálculos!L535)</f>
        <v>7.0064308973865064E-3</v>
      </c>
      <c r="BD535" s="156">
        <f>ABS(Cálculos!Z536-Cálculos!Z535)</f>
        <v>5.6843188648263432E-3</v>
      </c>
      <c r="BE535" s="156">
        <f>ABS(Cálculos!AN536-Cálculos!AN535)</f>
        <v>5.987170642844708E-3</v>
      </c>
      <c r="BF535" s="127"/>
    </row>
    <row r="536" spans="25:58" x14ac:dyDescent="0.35">
      <c r="Y536" s="139"/>
      <c r="Z536" s="78">
        <f>(Cálculos!C537-0.44)/(MAX(Cálculos!C:C)+0.12)*100</f>
        <v>72.667506711225542</v>
      </c>
      <c r="AA536" s="144"/>
      <c r="AB536" s="148">
        <f>Cálculos!L206</f>
        <v>0.36415923325839594</v>
      </c>
      <c r="AC536" s="144"/>
      <c r="AD536" s="148">
        <f>Cálculos!Z586</f>
        <v>0.33998270146005344</v>
      </c>
      <c r="AE536" s="144"/>
      <c r="AF536" s="148">
        <f>Cálculos!AN215</f>
        <v>0.3535517732080824</v>
      </c>
      <c r="AG536" s="144"/>
      <c r="AH536" s="148">
        <f>Cálculos!N506</f>
        <v>0</v>
      </c>
      <c r="AI536" s="144"/>
      <c r="AJ536" s="148">
        <f>Cálculos!AB529</f>
        <v>0</v>
      </c>
      <c r="AK536" s="144"/>
      <c r="AL536" s="148">
        <f>Cálculos!AP525</f>
        <v>0</v>
      </c>
      <c r="AM536" s="127"/>
      <c r="BA536" s="139"/>
      <c r="BB536" s="78">
        <v>531</v>
      </c>
      <c r="BC536" s="156">
        <f>ABS(Cálculos!L537-Cálculos!L536)</f>
        <v>5.3608574072828707E-3</v>
      </c>
      <c r="BD536" s="156">
        <f>ABS(Cálculos!Z537-Cálculos!Z536)</f>
        <v>5.5121990545146105E-3</v>
      </c>
      <c r="BE536" s="156">
        <f>ABS(Cálculos!AN537-Cálculos!AN536)</f>
        <v>5.6262102113068257E-3</v>
      </c>
      <c r="BF536" s="127"/>
    </row>
    <row r="537" spans="25:58" x14ac:dyDescent="0.35">
      <c r="Y537" s="139"/>
      <c r="Z537" s="78">
        <f>(Cálculos!C538-0.44)/(MAX(Cálculos!C:C)+0.12)*100</f>
        <v>72.804470498000313</v>
      </c>
      <c r="AA537" s="144"/>
      <c r="AB537" s="148">
        <f>Cálculos!L203</f>
        <v>0.36089541151742427</v>
      </c>
      <c r="AC537" s="144"/>
      <c r="AD537" s="148">
        <f>Cálculos!Z218</f>
        <v>0.33930941385925389</v>
      </c>
      <c r="AE537" s="144"/>
      <c r="AF537" s="148">
        <f>Cálculos!AN680</f>
        <v>0.35325643195203749</v>
      </c>
      <c r="AG537" s="144"/>
      <c r="AH537" s="148">
        <f>Cálculos!N507</f>
        <v>0</v>
      </c>
      <c r="AI537" s="144"/>
      <c r="AJ537" s="148">
        <f>Cálculos!AB530</f>
        <v>0</v>
      </c>
      <c r="AK537" s="144"/>
      <c r="AL537" s="148">
        <f>Cálculos!AP526</f>
        <v>0</v>
      </c>
      <c r="AM537" s="127"/>
      <c r="BA537" s="139"/>
      <c r="BB537" s="78">
        <v>532</v>
      </c>
      <c r="BC537" s="156">
        <f>ABS(Cálculos!L538-Cálculos!L537)</f>
        <v>5.0464307642538175E-3</v>
      </c>
      <c r="BD537" s="156">
        <f>ABS(Cálculos!Z538-Cálculos!Z537)</f>
        <v>5.4386190340324214E-3</v>
      </c>
      <c r="BE537" s="156">
        <f>ABS(Cálculos!AN538-Cálculos!AN537)</f>
        <v>5.520666458041168E-3</v>
      </c>
      <c r="BF537" s="127"/>
    </row>
    <row r="538" spans="25:58" x14ac:dyDescent="0.35">
      <c r="Y538" s="139"/>
      <c r="Z538" s="78">
        <f>(Cálculos!C539-0.44)/(MAX(Cálculos!C:C)+0.12)*100</f>
        <v>72.941434284775099</v>
      </c>
      <c r="AA538" s="144"/>
      <c r="AB538" s="148">
        <f>Cálculos!L579</f>
        <v>0.35797395105512825</v>
      </c>
      <c r="AC538" s="144"/>
      <c r="AD538" s="148">
        <f>Cálculos!Z219</f>
        <v>0.33596516018046363</v>
      </c>
      <c r="AE538" s="144"/>
      <c r="AF538" s="148">
        <f>Cálculos!AN600</f>
        <v>0.35208849813752324</v>
      </c>
      <c r="AG538" s="144"/>
      <c r="AH538" s="148">
        <f>Cálculos!N508</f>
        <v>0</v>
      </c>
      <c r="AI538" s="144"/>
      <c r="AJ538" s="148">
        <f>Cálculos!AB531</f>
        <v>0</v>
      </c>
      <c r="AK538" s="144"/>
      <c r="AL538" s="148">
        <f>Cálculos!AP527</f>
        <v>0</v>
      </c>
      <c r="AM538" s="127"/>
      <c r="BA538" s="139"/>
      <c r="BB538" s="78">
        <v>533</v>
      </c>
      <c r="BC538" s="156">
        <f>ABS(Cálculos!L539-Cálculos!L538)</f>
        <v>4.9532973334979191E-3</v>
      </c>
      <c r="BD538" s="156">
        <f>ABS(Cálculos!Z539-Cálculos!Z538)</f>
        <v>5.3818339283546734E-3</v>
      </c>
      <c r="BE538" s="156">
        <f>ABS(Cálculos!AN539-Cálculos!AN538)</f>
        <v>5.457955384476243E-3</v>
      </c>
      <c r="BF538" s="127"/>
    </row>
    <row r="539" spans="25:58" x14ac:dyDescent="0.35">
      <c r="Y539" s="139"/>
      <c r="Z539" s="78">
        <f>(Cálculos!C540-0.44)/(MAX(Cálculos!C:C)+0.12)*100</f>
        <v>73.078398071549884</v>
      </c>
      <c r="AA539" s="144"/>
      <c r="AB539" s="148">
        <f>Cálculos!L204</f>
        <v>0.3573393193072002</v>
      </c>
      <c r="AC539" s="144"/>
      <c r="AD539" s="148">
        <f>Cálculos!Z587</f>
        <v>0.33626006515260587</v>
      </c>
      <c r="AE539" s="144"/>
      <c r="AF539" s="148">
        <f>Cálculos!AN584</f>
        <v>0.35115492115427588</v>
      </c>
      <c r="AG539" s="144"/>
      <c r="AH539" s="148">
        <f>Cálculos!N509</f>
        <v>0</v>
      </c>
      <c r="AI539" s="144"/>
      <c r="AJ539" s="148">
        <f>Cálculos!AB532</f>
        <v>0</v>
      </c>
      <c r="AK539" s="144"/>
      <c r="AL539" s="148">
        <f>Cálculos!AP528</f>
        <v>0</v>
      </c>
      <c r="AM539" s="127"/>
      <c r="BA539" s="139"/>
      <c r="BB539" s="78">
        <v>534</v>
      </c>
      <c r="BC539" s="156">
        <f>ABS(Cálculos!L540-Cálculos!L539)</f>
        <v>4.8972880611187763E-3</v>
      </c>
      <c r="BD539" s="156">
        <f>ABS(Cálculos!Z540-Cálculos!Z539)</f>
        <v>5.3282749222731685E-3</v>
      </c>
      <c r="BE539" s="156">
        <f>ABS(Cálculos!AN540-Cálculos!AN539)</f>
        <v>5.4027971505734573E-3</v>
      </c>
      <c r="BF539" s="127"/>
    </row>
    <row r="540" spans="25:58" x14ac:dyDescent="0.35">
      <c r="Y540" s="139"/>
      <c r="Z540" s="78">
        <f>(Cálculos!C541-0.44)/(MAX(Cálculos!C:C)+0.12)*100</f>
        <v>73.215361858324641</v>
      </c>
      <c r="AA540" s="144"/>
      <c r="AB540" s="148">
        <f>Cálculos!L205</f>
        <v>0.35518089950760007</v>
      </c>
      <c r="AC540" s="144"/>
      <c r="AD540" s="148">
        <f>Cálculos!Z220</f>
        <v>0.33537975028716382</v>
      </c>
      <c r="AE540" s="144"/>
      <c r="AF540" s="148">
        <f>Cálculos!AN585</f>
        <v>0.3504195421244205</v>
      </c>
      <c r="AG540" s="144"/>
      <c r="AH540" s="148">
        <f>Cálculos!N510</f>
        <v>0</v>
      </c>
      <c r="AI540" s="144"/>
      <c r="AJ540" s="148">
        <f>Cálculos!AB533</f>
        <v>0</v>
      </c>
      <c r="AK540" s="144"/>
      <c r="AL540" s="148">
        <f>Cálculos!AP529</f>
        <v>0</v>
      </c>
      <c r="AM540" s="127"/>
      <c r="BA540" s="139"/>
      <c r="BB540" s="78">
        <v>535</v>
      </c>
      <c r="BC540" s="156">
        <f>ABS(Cálculos!L541-Cálculos!L540)</f>
        <v>4.8478386338893786E-3</v>
      </c>
      <c r="BD540" s="156">
        <f>ABS(Cálculos!Z541-Cálculos!Z540)</f>
        <v>5.2756861287338586E-3</v>
      </c>
      <c r="BE540" s="156">
        <f>ABS(Cálculos!AN541-Cálculos!AN540)</f>
        <v>5.3493331611300654E-3</v>
      </c>
      <c r="BF540" s="127"/>
    </row>
    <row r="541" spans="25:58" x14ac:dyDescent="0.35">
      <c r="Y541" s="139"/>
      <c r="Z541" s="78">
        <f>(Cálculos!C542-0.44)/(MAX(Cálculos!C:C)+0.12)*100</f>
        <v>73.352325645099427</v>
      </c>
      <c r="AA541" s="144"/>
      <c r="AB541" s="148">
        <f>Cálculos!L589</f>
        <v>0.34831690985079883</v>
      </c>
      <c r="AC541" s="144"/>
      <c r="AD541" s="148">
        <f>Cálculos!Z235</f>
        <v>0.33391450279072554</v>
      </c>
      <c r="AE541" s="144"/>
      <c r="AF541" s="148">
        <f>Cálculos!AN216</f>
        <v>0.34946189428620905</v>
      </c>
      <c r="AG541" s="144"/>
      <c r="AH541" s="148">
        <f>Cálculos!N511</f>
        <v>0</v>
      </c>
      <c r="AI541" s="144"/>
      <c r="AJ541" s="148">
        <f>Cálculos!AB534</f>
        <v>0</v>
      </c>
      <c r="AK541" s="144"/>
      <c r="AL541" s="148">
        <f>Cálculos!AP530</f>
        <v>0</v>
      </c>
      <c r="AM541" s="127"/>
      <c r="BA541" s="139"/>
      <c r="BB541" s="78">
        <v>536</v>
      </c>
      <c r="BC541" s="156">
        <f>ABS(Cálculos!L542-Cálculos!L541)</f>
        <v>4.7998733845372454E-3</v>
      </c>
      <c r="BD541" s="156">
        <f>ABS(Cálculos!Z542-Cálculos!Z541)</f>
        <v>5.2236889290907529E-3</v>
      </c>
      <c r="BE541" s="156">
        <f>ABS(Cálculos!AN542-Cálculos!AN541)</f>
        <v>5.2965869175413127E-3</v>
      </c>
      <c r="BF541" s="127"/>
    </row>
    <row r="542" spans="25:58" x14ac:dyDescent="0.35">
      <c r="Y542" s="139"/>
      <c r="Z542" s="78">
        <f>(Cálculos!C543-0.44)/(MAX(Cálculos!C:C)+0.12)*100</f>
        <v>73.489289431874198</v>
      </c>
      <c r="AA542" s="144"/>
      <c r="AB542" s="148">
        <f>Cálculos!L214</f>
        <v>0.3472518391372611</v>
      </c>
      <c r="AC542" s="144"/>
      <c r="AD542" s="148">
        <f>Cálculos!Z588</f>
        <v>0.33288496921210992</v>
      </c>
      <c r="AE542" s="144"/>
      <c r="AF542" s="148">
        <f>Cálculos!AN315</f>
        <v>0.34860306653600648</v>
      </c>
      <c r="AG542" s="144"/>
      <c r="AH542" s="148">
        <f>Cálculos!N512</f>
        <v>0</v>
      </c>
      <c r="AI542" s="144"/>
      <c r="AJ542" s="148">
        <f>Cálculos!AB535</f>
        <v>0</v>
      </c>
      <c r="AK542" s="144"/>
      <c r="AL542" s="148">
        <f>Cálculos!AP531</f>
        <v>0</v>
      </c>
      <c r="AM542" s="127"/>
      <c r="BA542" s="139"/>
      <c r="BB542" s="78">
        <v>537</v>
      </c>
      <c r="BC542" s="156">
        <f>ABS(Cálculos!L543-Cálculos!L542)</f>
        <v>4.7525461769228894E-3</v>
      </c>
      <c r="BD542" s="156">
        <f>ABS(Cálculos!Z543-Cálculos!Z542)</f>
        <v>5.1722162539473704E-3</v>
      </c>
      <c r="BE542" s="156">
        <f>ABS(Cálculos!AN543-Cálculos!AN542)</f>
        <v>5.2443920811994227E-3</v>
      </c>
      <c r="BF542" s="127"/>
    </row>
    <row r="543" spans="25:58" x14ac:dyDescent="0.35">
      <c r="Y543" s="139"/>
      <c r="Z543" s="78">
        <f>(Cálculos!C544-0.44)/(MAX(Cálculos!C:C)+0.12)*100</f>
        <v>73.626253218648984</v>
      </c>
      <c r="AA543" s="144"/>
      <c r="AB543" s="148">
        <f>Cálculos!L657</f>
        <v>0.3459947077234764</v>
      </c>
      <c r="AC543" s="144"/>
      <c r="AD543" s="148">
        <f>Cálculos!Z590</f>
        <v>0.3319586730300087</v>
      </c>
      <c r="AE543" s="144"/>
      <c r="AF543" s="148">
        <f>Cálculos!AN217</f>
        <v>0.34591796425789706</v>
      </c>
      <c r="AG543" s="144"/>
      <c r="AH543" s="148">
        <f>Cálculos!N513</f>
        <v>0</v>
      </c>
      <c r="AI543" s="144"/>
      <c r="AJ543" s="148">
        <f>Cálculos!AB536</f>
        <v>0</v>
      </c>
      <c r="AK543" s="144"/>
      <c r="AL543" s="148">
        <f>Cálculos!AP532</f>
        <v>0</v>
      </c>
      <c r="AM543" s="127"/>
      <c r="BA543" s="139"/>
      <c r="BB543" s="78">
        <v>538</v>
      </c>
      <c r="BC543" s="156">
        <f>ABS(Cálculos!L544-Cálculos!L543)</f>
        <v>4.7057127461909709E-3</v>
      </c>
      <c r="BD543" s="156">
        <f>ABS(Cálculos!Z544-Cálculos!Z543)</f>
        <v>5.1212527730519763E-3</v>
      </c>
      <c r="BE543" s="156">
        <f>ABS(Cálculos!AN544-Cálculos!AN543)</f>
        <v>5.192716790861196E-3</v>
      </c>
      <c r="BF543" s="127"/>
    </row>
    <row r="544" spans="25:58" x14ac:dyDescent="0.35">
      <c r="Y544" s="139"/>
      <c r="Z544" s="78">
        <f>(Cálculos!C545-0.44)/(MAX(Cálculos!C:C)+0.12)*100</f>
        <v>73.763217005423755</v>
      </c>
      <c r="AA544" s="144"/>
      <c r="AB544" s="148">
        <f>Cálculos!L292</f>
        <v>0.3410419519563157</v>
      </c>
      <c r="AC544" s="144"/>
      <c r="AD544" s="148">
        <f>Cálculos!Z221</f>
        <v>0.32982909672316618</v>
      </c>
      <c r="AE544" s="144"/>
      <c r="AF544" s="148">
        <f>Cálculos!AN586</f>
        <v>0.3447206479949792</v>
      </c>
      <c r="AG544" s="144"/>
      <c r="AH544" s="148">
        <f>Cálculos!N514</f>
        <v>0</v>
      </c>
      <c r="AI544" s="144"/>
      <c r="AJ544" s="148">
        <f>Cálculos!AB537</f>
        <v>0</v>
      </c>
      <c r="AK544" s="144"/>
      <c r="AL544" s="148">
        <f>Cálculos!AP533</f>
        <v>0</v>
      </c>
      <c r="AM544" s="127"/>
      <c r="BA544" s="139"/>
      <c r="BB544" s="78">
        <v>539</v>
      </c>
      <c r="BC544" s="156">
        <f>ABS(Cálculos!L545-Cálculos!L544)</f>
        <v>4.6593453314641153E-3</v>
      </c>
      <c r="BD544" s="156">
        <f>ABS(Cálculos!Z545-Cálculos!Z544)</f>
        <v>5.0707917829486693E-3</v>
      </c>
      <c r="BE544" s="156">
        <f>ABS(Cálculos!AN545-Cálculos!AN544)</f>
        <v>5.1415515419354074E-3</v>
      </c>
      <c r="BF544" s="127"/>
    </row>
    <row r="545" spans="25:58" x14ac:dyDescent="0.35">
      <c r="Y545" s="139"/>
      <c r="Z545" s="78">
        <f>(Cálculos!C546-0.44)/(MAX(Cálculos!C:C)+0.12)*100</f>
        <v>73.90018079219854</v>
      </c>
      <c r="AA545" s="144"/>
      <c r="AB545" s="148">
        <f>Cálculos!L224</f>
        <v>0.3386056393559001</v>
      </c>
      <c r="AC545" s="144"/>
      <c r="AD545" s="148">
        <f>Cálculos!Z591</f>
        <v>0.32814867278987886</v>
      </c>
      <c r="AE545" s="144"/>
      <c r="AF545" s="148">
        <f>Cálculos!AN657</f>
        <v>0.34350432109874129</v>
      </c>
      <c r="AG545" s="144"/>
      <c r="AH545" s="148">
        <f>Cálculos!N515</f>
        <v>0</v>
      </c>
      <c r="AI545" s="144"/>
      <c r="AJ545" s="148">
        <f>Cálculos!AB538</f>
        <v>0</v>
      </c>
      <c r="AK545" s="144"/>
      <c r="AL545" s="148">
        <f>Cálculos!AP534</f>
        <v>0</v>
      </c>
      <c r="AM545" s="127"/>
      <c r="BA545" s="139"/>
      <c r="BB545" s="78">
        <v>540</v>
      </c>
      <c r="BC545" s="156">
        <f>ABS(Cálculos!L546-Cálculos!L545)</f>
        <v>4.6134355417678519E-3</v>
      </c>
      <c r="BD545" s="156">
        <f>ABS(Cálculos!Z546-Cálculos!Z545)</f>
        <v>5.0208280526676807E-3</v>
      </c>
      <c r="BE545" s="156">
        <f>ABS(Cálculos!AN546-Cálculos!AN545)</f>
        <v>5.0908905811677396E-3</v>
      </c>
      <c r="BF545" s="127"/>
    </row>
    <row r="546" spans="25:58" x14ac:dyDescent="0.35">
      <c r="Y546" s="139"/>
      <c r="Z546" s="78">
        <f>(Cálculos!C547-0.44)/(MAX(Cálculos!C:C)+0.12)*100</f>
        <v>74.037144578973312</v>
      </c>
      <c r="AA546" s="144"/>
      <c r="AB546" s="148">
        <f>Cálculos!L580</f>
        <v>0.33499440934701846</v>
      </c>
      <c r="AC546" s="144"/>
      <c r="AD546" s="148">
        <f>Cálculos!Z222</f>
        <v>0.32620650630159154</v>
      </c>
      <c r="AE546" s="144"/>
      <c r="AF546" s="148">
        <f>Cálculos!AN218</f>
        <v>0.3424928591777916</v>
      </c>
      <c r="AG546" s="144"/>
      <c r="AH546" s="148">
        <f>Cálculos!N516</f>
        <v>0</v>
      </c>
      <c r="AI546" s="144"/>
      <c r="AJ546" s="148">
        <f>Cálculos!AB539</f>
        <v>0</v>
      </c>
      <c r="AK546" s="144"/>
      <c r="AL546" s="148">
        <f>Cálculos!AP535</f>
        <v>0</v>
      </c>
      <c r="AM546" s="127"/>
      <c r="BA546" s="139"/>
      <c r="BB546" s="78">
        <v>541</v>
      </c>
      <c r="BC546" s="156">
        <f>ABS(Cálculos!L547-Cálculos!L546)</f>
        <v>4.5679782375873668E-3</v>
      </c>
      <c r="BD546" s="156">
        <f>ABS(Cálculos!Z547-Cálculos!Z546)</f>
        <v>4.9713566361591077E-3</v>
      </c>
      <c r="BE546" s="156">
        <f>ABS(Cálculos!AN547-Cálculos!AN546)</f>
        <v>5.0407288189364685E-3</v>
      </c>
      <c r="BF546" s="127"/>
    </row>
    <row r="547" spans="25:58" x14ac:dyDescent="0.35">
      <c r="Y547" s="139"/>
      <c r="Z547" s="78">
        <f>(Cálculos!C548-0.44)/(MAX(Cálculos!C:C)+0.12)*100</f>
        <v>74.174108365748097</v>
      </c>
      <c r="AA547" s="144"/>
      <c r="AB547" s="148">
        <f>Cálculos!L600</f>
        <v>0.33251146736723752</v>
      </c>
      <c r="AC547" s="144"/>
      <c r="AD547" s="148">
        <f>Cálculos!Z657</f>
        <v>0.32734389748860743</v>
      </c>
      <c r="AE547" s="144"/>
      <c r="AF547" s="148">
        <f>Cálculos!AN235</f>
        <v>0.34181303421925796</v>
      </c>
      <c r="AG547" s="144"/>
      <c r="AH547" s="148">
        <f>Cálculos!N517</f>
        <v>0</v>
      </c>
      <c r="AI547" s="144"/>
      <c r="AJ547" s="148">
        <f>Cálculos!AB540</f>
        <v>0</v>
      </c>
      <c r="AK547" s="144"/>
      <c r="AL547" s="148">
        <f>Cálculos!AP536</f>
        <v>0</v>
      </c>
      <c r="AM547" s="127"/>
      <c r="BA547" s="139"/>
      <c r="BB547" s="78">
        <v>542</v>
      </c>
      <c r="BC547" s="156">
        <f>ABS(Cálculos!L548-Cálculos!L547)</f>
        <v>4.5229688558641179E-3</v>
      </c>
      <c r="BD547" s="156">
        <f>ABS(Cálculos!Z548-Cálculos!Z547)</f>
        <v>4.9223726748330865E-3</v>
      </c>
      <c r="BE547" s="156">
        <f>ABS(Cálculos!AN548-Cálculos!AN547)</f>
        <v>4.9910613164821926E-3</v>
      </c>
      <c r="BF547" s="127"/>
    </row>
    <row r="548" spans="25:58" x14ac:dyDescent="0.35">
      <c r="Y548" s="139"/>
      <c r="Z548" s="78">
        <f>(Cálculos!C549-0.44)/(MAX(Cálculos!C:C)+0.12)*100</f>
        <v>74.311072152522854</v>
      </c>
      <c r="AA548" s="144"/>
      <c r="AB548" s="148">
        <f>Cálculos!L581</f>
        <v>0.32846577990208403</v>
      </c>
      <c r="AC548" s="144"/>
      <c r="AD548" s="148">
        <f>Cálculos!Z223</f>
        <v>0.3229304704710258</v>
      </c>
      <c r="AE548" s="144"/>
      <c r="AF548" s="148">
        <f>Cálculos!AN587</f>
        <v>0.34095131928924111</v>
      </c>
      <c r="AG548" s="144"/>
      <c r="AH548" s="148">
        <f>Cálculos!N518</f>
        <v>0</v>
      </c>
      <c r="AI548" s="144"/>
      <c r="AJ548" s="148">
        <f>Cálculos!AB541</f>
        <v>0</v>
      </c>
      <c r="AK548" s="144"/>
      <c r="AL548" s="148">
        <f>Cálculos!AP537</f>
        <v>0</v>
      </c>
      <c r="AM548" s="127"/>
      <c r="BA548" s="139"/>
      <c r="BB548" s="78">
        <v>543</v>
      </c>
      <c r="BC548" s="156">
        <f>ABS(Cálculos!L549-Cálculos!L548)</f>
        <v>4.4784029657530255E-3</v>
      </c>
      <c r="BD548" s="156">
        <f>ABS(Cálculos!Z549-Cálculos!Z548)</f>
        <v>4.8738713643994847E-3</v>
      </c>
      <c r="BE548" s="156">
        <f>ABS(Cálculos!AN549-Cálculos!AN548)</f>
        <v>4.9418832004211599E-3</v>
      </c>
      <c r="BF548" s="127"/>
    </row>
    <row r="549" spans="25:58" x14ac:dyDescent="0.35">
      <c r="Y549" s="139"/>
      <c r="Z549" s="78">
        <f>(Cálculos!C550-0.44)/(MAX(Cálculos!C:C)+0.12)*100</f>
        <v>74.44803593929764</v>
      </c>
      <c r="AA549" s="144"/>
      <c r="AB549" s="148">
        <f>Cálculos!L582</f>
        <v>0.32469371080204773</v>
      </c>
      <c r="AC549" s="144"/>
      <c r="AD549" s="148">
        <f>Cálculos!Z225</f>
        <v>0.32219937593759251</v>
      </c>
      <c r="AE549" s="144"/>
      <c r="AF549" s="148">
        <f>Cálculos!AN219</f>
        <v>0.33911542548788232</v>
      </c>
      <c r="AG549" s="144"/>
      <c r="AH549" s="148">
        <f>Cálculos!N519</f>
        <v>0</v>
      </c>
      <c r="AI549" s="144"/>
      <c r="AJ549" s="148">
        <f>Cálculos!AB542</f>
        <v>0</v>
      </c>
      <c r="AK549" s="144"/>
      <c r="AL549" s="148">
        <f>Cálculos!AP538</f>
        <v>0</v>
      </c>
      <c r="AM549" s="127"/>
      <c r="BA549" s="139"/>
      <c r="BB549" s="78">
        <v>544</v>
      </c>
      <c r="BC549" s="156">
        <f>ABS(Cálculos!L550-Cálculos!L549)</f>
        <v>4.434276194544895E-3</v>
      </c>
      <c r="BD549" s="156">
        <f>ABS(Cálculos!Z550-Cálculos!Z549)</f>
        <v>4.8258479489719508E-3</v>
      </c>
      <c r="BE549" s="156">
        <f>ABS(Cálculos!AN550-Cálculos!AN549)</f>
        <v>4.8931896481608228E-3</v>
      </c>
      <c r="BF549" s="127"/>
    </row>
    <row r="550" spans="25:58" x14ac:dyDescent="0.35">
      <c r="Y550" s="139"/>
      <c r="Z550" s="78">
        <f>(Cálculos!C551-0.44)/(MAX(Cálculos!C:C)+0.12)*100</f>
        <v>74.584999726072425</v>
      </c>
      <c r="AA550" s="144"/>
      <c r="AB550" s="148">
        <f>Cálculos!L215</f>
        <v>0.32437794495168609</v>
      </c>
      <c r="AC550" s="144"/>
      <c r="AD550" s="148">
        <f>Cálculos!Z292</f>
        <v>0.32231711806309998</v>
      </c>
      <c r="AE550" s="144"/>
      <c r="AF550" s="148">
        <f>Cálculos!AN220</f>
        <v>0.33849867447641241</v>
      </c>
      <c r="AG550" s="144"/>
      <c r="AH550" s="148">
        <f>Cálculos!N520</f>
        <v>0</v>
      </c>
      <c r="AI550" s="144"/>
      <c r="AJ550" s="148">
        <f>Cálculos!AB543</f>
        <v>0</v>
      </c>
      <c r="AK550" s="144"/>
      <c r="AL550" s="148">
        <f>Cálculos!AP539</f>
        <v>0</v>
      </c>
      <c r="AM550" s="127"/>
      <c r="BA550" s="139"/>
      <c r="BB550" s="78">
        <v>545</v>
      </c>
      <c r="BC550" s="156">
        <f>ABS(Cálculos!L551-Cálculos!L550)</f>
        <v>4.3905842150188668E-3</v>
      </c>
      <c r="BD550" s="156">
        <f>ABS(Cálculos!Z551-Cálculos!Z550)</f>
        <v>4.7782977197019516E-3</v>
      </c>
      <c r="BE550" s="156">
        <f>ABS(Cálculos!AN551-Cálculos!AN550)</f>
        <v>4.8449758850868663E-3</v>
      </c>
      <c r="BF550" s="127"/>
    </row>
    <row r="551" spans="25:58" x14ac:dyDescent="0.35">
      <c r="Y551" s="139"/>
      <c r="Z551" s="78">
        <f>(Cálculos!C552-0.44)/(MAX(Cálculos!C:C)+0.12)*100</f>
        <v>74.721963512847196</v>
      </c>
      <c r="AA551" s="144"/>
      <c r="AB551" s="148">
        <f>Cálculos!L235</f>
        <v>0.32380240626794993</v>
      </c>
      <c r="AC551" s="144"/>
      <c r="AD551" s="148">
        <f>Cálculos!Z592</f>
        <v>0.32077852007865787</v>
      </c>
      <c r="AE551" s="144"/>
      <c r="AF551" s="148">
        <f>Cálculos!AN292</f>
        <v>0.3376607677465206</v>
      </c>
      <c r="AG551" s="144"/>
      <c r="AH551" s="148">
        <f>Cálculos!N521</f>
        <v>0</v>
      </c>
      <c r="AI551" s="144"/>
      <c r="AJ551" s="148">
        <f>Cálculos!AB544</f>
        <v>0</v>
      </c>
      <c r="AK551" s="144"/>
      <c r="AL551" s="148">
        <f>Cálculos!AP540</f>
        <v>0</v>
      </c>
      <c r="AM551" s="127"/>
      <c r="BA551" s="139"/>
      <c r="BB551" s="78">
        <v>546</v>
      </c>
      <c r="BC551" s="156">
        <f>ABS(Cálculos!L552-Cálculos!L551)</f>
        <v>4.3473227429894901E-3</v>
      </c>
      <c r="BD551" s="156">
        <f>ABS(Cálculos!Z552-Cálculos!Z551)</f>
        <v>4.7312160141677051E-3</v>
      </c>
      <c r="BE551" s="156">
        <f>ABS(Cálculos!AN552-Cálculos!AN551)</f>
        <v>4.7972371837070593E-3</v>
      </c>
      <c r="BF551" s="127"/>
    </row>
    <row r="552" spans="25:58" x14ac:dyDescent="0.35">
      <c r="Y552" s="139"/>
      <c r="Z552" s="78">
        <f>(Cálculos!C553-0.44)/(MAX(Cálculos!C:C)+0.12)*100</f>
        <v>74.858927299621968</v>
      </c>
      <c r="AA552" s="144"/>
      <c r="AB552" s="148">
        <f>Cálculos!L583</f>
        <v>0.32140554792583231</v>
      </c>
      <c r="AC552" s="144"/>
      <c r="AD552" s="148">
        <f>Cálculos!Z226</f>
        <v>0.3184855363761977</v>
      </c>
      <c r="AE552" s="144"/>
      <c r="AF552" s="148">
        <f>Cálculos!AN588</f>
        <v>0.33752999792998439</v>
      </c>
      <c r="AG552" s="144"/>
      <c r="AH552" s="148">
        <f>Cálculos!N522</f>
        <v>0</v>
      </c>
      <c r="AI552" s="144"/>
      <c r="AJ552" s="148">
        <f>Cálculos!AB545</f>
        <v>0</v>
      </c>
      <c r="AK552" s="144"/>
      <c r="AL552" s="148">
        <f>Cálculos!AP541</f>
        <v>0</v>
      </c>
      <c r="AM552" s="127"/>
      <c r="BA552" s="139"/>
      <c r="BB552" s="78">
        <v>547</v>
      </c>
      <c r="BC552" s="156">
        <f>ABS(Cálculos!L553-Cálculos!L552)</f>
        <v>4.3044875365506052E-3</v>
      </c>
      <c r="BD552" s="156">
        <f>ABS(Cálculos!Z553-Cálculos!Z552)</f>
        <v>4.6845982158920663E-3</v>
      </c>
      <c r="BE552" s="156">
        <f>ABS(Cálculos!AN553-Cálculos!AN552)</f>
        <v>4.7499688631230663E-3</v>
      </c>
      <c r="BF552" s="127"/>
    </row>
    <row r="553" spans="25:58" x14ac:dyDescent="0.35">
      <c r="Y553" s="139"/>
      <c r="Z553" s="78">
        <f>(Cálculos!C554-0.44)/(MAX(Cálculos!C:C)+0.12)*100</f>
        <v>74.995891086396753</v>
      </c>
      <c r="AA553" s="144"/>
      <c r="AB553" s="148">
        <f>Cálculos!L584</f>
        <v>0.31822391435259301</v>
      </c>
      <c r="AC553" s="144"/>
      <c r="AD553" s="148">
        <f>Cálculos!Z708</f>
        <v>0.33309726851228216</v>
      </c>
      <c r="AE553" s="144"/>
      <c r="AF553" s="148">
        <f>Cálculos!AN590</f>
        <v>0.33724083324779441</v>
      </c>
      <c r="AG553" s="144"/>
      <c r="AH553" s="148">
        <f>Cálculos!N523</f>
        <v>0</v>
      </c>
      <c r="AI553" s="144"/>
      <c r="AJ553" s="148">
        <f>Cálculos!AB546</f>
        <v>0</v>
      </c>
      <c r="AK553" s="144"/>
      <c r="AL553" s="148">
        <f>Cálculos!AP542</f>
        <v>0</v>
      </c>
      <c r="AM553" s="127"/>
      <c r="BA553" s="139"/>
      <c r="BB553" s="78">
        <v>548</v>
      </c>
      <c r="BC553" s="156">
        <f>ABS(Cálculos!L554-Cálculos!L553)</f>
        <v>4.2620743956040541E-3</v>
      </c>
      <c r="BD553" s="156">
        <f>ABS(Cálculos!Z554-Cálculos!Z553)</f>
        <v>4.6384397538865585E-3</v>
      </c>
      <c r="BE553" s="156">
        <f>ABS(Cálculos!AN554-Cálculos!AN553)</f>
        <v>4.7031662885602676E-3</v>
      </c>
      <c r="BF553" s="127"/>
    </row>
    <row r="554" spans="25:58" x14ac:dyDescent="0.35">
      <c r="Y554" s="139"/>
      <c r="Z554" s="78">
        <f>(Cálculos!C555-0.44)/(MAX(Cálculos!C:C)+0.12)*100</f>
        <v>75.132854873171524</v>
      </c>
      <c r="AA554" s="144"/>
      <c r="AB554" s="148">
        <f>Cálculos!L216</f>
        <v>0.31795392205908363</v>
      </c>
      <c r="AC554" s="144"/>
      <c r="AD554" s="148">
        <f>Cálculos!Z593</f>
        <v>0.31693136325020732</v>
      </c>
      <c r="AE554" s="144"/>
      <c r="AF554" s="148">
        <f>Cálculos!AN221</f>
        <v>0.33291723949523638</v>
      </c>
      <c r="AG554" s="144"/>
      <c r="AH554" s="148">
        <f>Cálculos!N525</f>
        <v>0</v>
      </c>
      <c r="AI554" s="144"/>
      <c r="AJ554" s="148">
        <f>Cálculos!AB547</f>
        <v>0</v>
      </c>
      <c r="AK554" s="144"/>
      <c r="AL554" s="148">
        <f>Cálculos!AP543</f>
        <v>0</v>
      </c>
      <c r="AM554" s="127"/>
      <c r="BA554" s="139"/>
      <c r="BB554" s="78">
        <v>549</v>
      </c>
      <c r="BC554" s="156">
        <f>ABS(Cálculos!L555-Cálculos!L554)</f>
        <v>4.2200791614369626E-3</v>
      </c>
      <c r="BD554" s="156">
        <f>ABS(Cálculos!Z555-Cálculos!Z554)</f>
        <v>4.5927361022012336E-3</v>
      </c>
      <c r="BE554" s="156">
        <f>ABS(Cálculos!AN555-Cálculos!AN554)</f>
        <v>4.6568248709121796E-3</v>
      </c>
      <c r="BF554" s="127"/>
    </row>
    <row r="555" spans="25:58" x14ac:dyDescent="0.35">
      <c r="Y555" s="139"/>
      <c r="Z555" s="78">
        <f>(Cálculos!C556-0.44)/(MAX(Cálculos!C:C)+0.12)*100</f>
        <v>75.269818659946296</v>
      </c>
      <c r="AA555" s="144"/>
      <c r="AB555" s="148">
        <f>Cálculos!L585</f>
        <v>0.31781102476047873</v>
      </c>
      <c r="AC555" s="144"/>
      <c r="AD555" s="148">
        <f>Cálculos!Z343</f>
        <v>0.33006360104074622</v>
      </c>
      <c r="AE555" s="144"/>
      <c r="AF555" s="148">
        <f>Cálculos!AN591</f>
        <v>0.33277858179216263</v>
      </c>
      <c r="AG555" s="144"/>
      <c r="AH555" s="148">
        <f>Cálculos!N526</f>
        <v>0</v>
      </c>
      <c r="AI555" s="144"/>
      <c r="AJ555" s="148">
        <f>Cálculos!AB548</f>
        <v>0</v>
      </c>
      <c r="AK555" s="144"/>
      <c r="AL555" s="148">
        <f>Cálculos!AP544</f>
        <v>0</v>
      </c>
      <c r="AM555" s="127"/>
      <c r="BA555" s="139"/>
      <c r="BB555" s="78">
        <v>550</v>
      </c>
      <c r="BC555" s="156">
        <f>ABS(Cálculos!L556-Cálculos!L555)</f>
        <v>4.178497716314733E-3</v>
      </c>
      <c r="BD555" s="156">
        <f>ABS(Cálculos!Z556-Cálculos!Z555)</f>
        <v>4.5474827794817485E-3</v>
      </c>
      <c r="BE555" s="156">
        <f>ABS(Cálculos!AN556-Cálculos!AN555)</f>
        <v>4.6109400662897593E-3</v>
      </c>
      <c r="BF555" s="127"/>
    </row>
    <row r="556" spans="25:58" x14ac:dyDescent="0.35">
      <c r="Y556" s="139"/>
      <c r="Z556" s="78">
        <f>(Cálculos!C557-0.44)/(MAX(Cálculos!C:C)+0.12)*100</f>
        <v>75.406782446721081</v>
      </c>
      <c r="AA556" s="144"/>
      <c r="AB556" s="148">
        <f>Cálculos!L710</f>
        <v>0.31693334975964293</v>
      </c>
      <c r="AC556" s="144"/>
      <c r="AD556" s="148">
        <f>Cálculos!Z594</f>
        <v>0.31369465610326208</v>
      </c>
      <c r="AE556" s="144"/>
      <c r="AF556" s="148">
        <f>Cálculos!AN222</f>
        <v>0.3292642125847991</v>
      </c>
      <c r="AG556" s="144"/>
      <c r="AH556" s="148">
        <f>Cálculos!N527</f>
        <v>0</v>
      </c>
      <c r="AI556" s="144"/>
      <c r="AJ556" s="148">
        <f>Cálculos!AB549</f>
        <v>0</v>
      </c>
      <c r="AK556" s="144"/>
      <c r="AL556" s="148">
        <f>Cálculos!AP545</f>
        <v>0</v>
      </c>
      <c r="AM556" s="127"/>
      <c r="BA556" s="139"/>
      <c r="BB556" s="78">
        <v>551</v>
      </c>
      <c r="BC556" s="156">
        <f>ABS(Cálculos!L557-Cálculos!L556)</f>
        <v>4.1373259830752573E-3</v>
      </c>
      <c r="BD556" s="156">
        <f>ABS(Cálculos!Z557-Cálculos!Z556)</f>
        <v>4.5026753485294946E-3</v>
      </c>
      <c r="BE556" s="156">
        <f>ABS(Cálculos!AN557-Cálculos!AN556)</f>
        <v>4.565507375576261E-3</v>
      </c>
      <c r="BF556" s="127"/>
    </row>
    <row r="557" spans="25:58" x14ac:dyDescent="0.35">
      <c r="Y557" s="139"/>
      <c r="Z557" s="78">
        <f>(Cálculos!C558-0.44)/(MAX(Cálculos!C:C)+0.12)*100</f>
        <v>75.543746233495852</v>
      </c>
      <c r="AA557" s="144"/>
      <c r="AB557" s="148">
        <f>Cálculos!L217</f>
        <v>0.31428542879810389</v>
      </c>
      <c r="AC557" s="144"/>
      <c r="AD557" s="148">
        <f>Cálculos!Z227</f>
        <v>0.31121059684964048</v>
      </c>
      <c r="AE557" s="144"/>
      <c r="AF557" s="148">
        <f>Cálculos!AN709</f>
        <v>0.32630149267825703</v>
      </c>
      <c r="AG557" s="144"/>
      <c r="AH557" s="148">
        <f>Cálculos!N528</f>
        <v>0</v>
      </c>
      <c r="AI557" s="144"/>
      <c r="AJ557" s="148">
        <f>Cálculos!AB550</f>
        <v>0</v>
      </c>
      <c r="AK557" s="144"/>
      <c r="AL557" s="148">
        <f>Cálculos!AP546</f>
        <v>0</v>
      </c>
      <c r="AM557" s="127"/>
      <c r="BA557" s="139"/>
      <c r="BB557" s="78">
        <v>552</v>
      </c>
      <c r="BC557" s="156">
        <f>ABS(Cálculos!L558-Cálculos!L557)</f>
        <v>4.0965599247299034E-3</v>
      </c>
      <c r="BD557" s="156">
        <f>ABS(Cálculos!Z558-Cálculos!Z557)</f>
        <v>4.4583094158667791E-3</v>
      </c>
      <c r="BE557" s="156">
        <f>ABS(Cálculos!AN558-Cálculos!AN557)</f>
        <v>4.5205223439856446E-3</v>
      </c>
      <c r="BF557" s="127"/>
    </row>
    <row r="558" spans="25:58" x14ac:dyDescent="0.35">
      <c r="Y558" s="139"/>
      <c r="Z558" s="78">
        <f>(Cálculos!C559-0.44)/(MAX(Cálculos!C:C)+0.12)*100</f>
        <v>75.680710020270638</v>
      </c>
      <c r="AA558" s="144"/>
      <c r="AB558" s="148">
        <f>Cálculos!L345</f>
        <v>0.31400296800684818</v>
      </c>
      <c r="AC558" s="144"/>
      <c r="AD558" s="148">
        <f>Cálculos!Z595</f>
        <v>0.31058484664135444</v>
      </c>
      <c r="AE558" s="144"/>
      <c r="AF558" s="148">
        <f>Cálculos!AN223</f>
        <v>0.32595804707155324</v>
      </c>
      <c r="AG558" s="144"/>
      <c r="AH558" s="148">
        <f>Cálculos!N529</f>
        <v>0</v>
      </c>
      <c r="AI558" s="144"/>
      <c r="AJ558" s="148">
        <f>Cálculos!AB551</f>
        <v>0</v>
      </c>
      <c r="AK558" s="144"/>
      <c r="AL558" s="148">
        <f>Cálculos!AP547</f>
        <v>0</v>
      </c>
      <c r="AM558" s="127"/>
      <c r="BA558" s="139"/>
      <c r="BB558" s="78">
        <v>553</v>
      </c>
      <c r="BC558" s="156">
        <f>ABS(Cálculos!L559-Cálculos!L558)</f>
        <v>4.0561955440669428E-3</v>
      </c>
      <c r="BD558" s="156">
        <f>ABS(Cálculos!Z559-Cálculos!Z558)</f>
        <v>4.4143806313057254E-3</v>
      </c>
      <c r="BE558" s="156">
        <f>ABS(Cálculos!AN559-Cálculos!AN558)</f>
        <v>4.475980560625703E-3</v>
      </c>
      <c r="BF558" s="127"/>
    </row>
    <row r="559" spans="25:58" x14ac:dyDescent="0.35">
      <c r="Y559" s="139"/>
      <c r="Z559" s="78">
        <f>(Cálculos!C560-0.44)/(MAX(Cálculos!C:C)+0.12)*100</f>
        <v>75.817673807045409</v>
      </c>
      <c r="AA559" s="144"/>
      <c r="AB559" s="148">
        <f>Cálculos!L586</f>
        <v>0.31243310030169369</v>
      </c>
      <c r="AC559" s="144"/>
      <c r="AD559" s="148">
        <f>Cálculos!Z596</f>
        <v>0.30888399060267568</v>
      </c>
      <c r="AE559" s="144"/>
      <c r="AF559" s="148">
        <f>Cálculos!AN225</f>
        <v>0.32589580128750395</v>
      </c>
      <c r="AG559" s="144"/>
      <c r="AH559" s="148">
        <f>Cálculos!N530</f>
        <v>0</v>
      </c>
      <c r="AI559" s="144"/>
      <c r="AJ559" s="148">
        <f>Cálculos!AB552</f>
        <v>0</v>
      </c>
      <c r="AK559" s="144"/>
      <c r="AL559" s="148">
        <f>Cálculos!AP548</f>
        <v>0</v>
      </c>
      <c r="AM559" s="127"/>
      <c r="BA559" s="139"/>
      <c r="BB559" s="78">
        <v>554</v>
      </c>
      <c r="BC559" s="156">
        <f>ABS(Cálculos!L560-Cálculos!L559)</f>
        <v>4.0162288832606974E-3</v>
      </c>
      <c r="BD559" s="156">
        <f>ABS(Cálculos!Z560-Cálculos!Z559)</f>
        <v>4.3708846875217255E-3</v>
      </c>
      <c r="BE559" s="156">
        <f>ABS(Cálculos!AN560-Cálculos!AN559)</f>
        <v>4.4318776580664632E-3</v>
      </c>
      <c r="BF559" s="127"/>
    </row>
    <row r="560" spans="25:58" x14ac:dyDescent="0.35">
      <c r="Y560" s="139"/>
      <c r="Z560" s="78">
        <f>(Cálculos!C561-0.44)/(MAX(Cálculos!C:C)+0.12)*100</f>
        <v>75.954637593820181</v>
      </c>
      <c r="AA560" s="144"/>
      <c r="AB560" s="148">
        <f>Cálculos!L218</f>
        <v>0.31109982120353308</v>
      </c>
      <c r="AC560" s="144"/>
      <c r="AD560" s="148">
        <f>Cálculos!Z228</f>
        <v>0.30745771504766717</v>
      </c>
      <c r="AE560" s="144"/>
      <c r="AF560" s="148">
        <f>Cálculos!AN592</f>
        <v>0.32526321369823202</v>
      </c>
      <c r="AG560" s="144"/>
      <c r="AH560" s="148">
        <f>Cálculos!N531</f>
        <v>0</v>
      </c>
      <c r="AI560" s="144"/>
      <c r="AJ560" s="148">
        <f>Cálculos!AB553</f>
        <v>0</v>
      </c>
      <c r="AK560" s="144"/>
      <c r="AL560" s="148">
        <f>Cálculos!AP549</f>
        <v>0</v>
      </c>
      <c r="AM560" s="127"/>
      <c r="BA560" s="139"/>
      <c r="BB560" s="78">
        <v>555</v>
      </c>
      <c r="BC560" s="156">
        <f>ABS(Cálculos!L561-Cálculos!L560)</f>
        <v>3.2365416002522795E-2</v>
      </c>
      <c r="BD560" s="156">
        <f>ABS(Cálculos!Z561-Cálculos!Z560)</f>
        <v>2.1370409300604076E-2</v>
      </c>
      <c r="BE560" s="156">
        <f>ABS(Cálculos!AN561-Cálculos!AN560)</f>
        <v>2.5284230805936059E-2</v>
      </c>
      <c r="BF560" s="127"/>
    </row>
    <row r="561" spans="25:58" x14ac:dyDescent="0.35">
      <c r="Y561" s="139"/>
      <c r="Z561" s="78">
        <f>(Cálculos!C562-0.44)/(MAX(Cálculos!C:C)+0.12)*100</f>
        <v>76.091601380594966</v>
      </c>
      <c r="AA561" s="144"/>
      <c r="AB561" s="148">
        <f>Cálculos!L587</f>
        <v>0.3089818537649382</v>
      </c>
      <c r="AC561" s="144"/>
      <c r="AD561" s="148">
        <f>Cálculos!Z597</f>
        <v>0.30471693730479749</v>
      </c>
      <c r="AE561" s="144"/>
      <c r="AF561" s="148">
        <f>Cálculos!AN344</f>
        <v>0.32280964949897478</v>
      </c>
      <c r="AG561" s="144"/>
      <c r="AH561" s="148">
        <f>Cálculos!N532</f>
        <v>0</v>
      </c>
      <c r="AI561" s="144"/>
      <c r="AJ561" s="148">
        <f>Cálculos!AB554</f>
        <v>0</v>
      </c>
      <c r="AK561" s="144"/>
      <c r="AL561" s="148">
        <f>Cálculos!AP550</f>
        <v>0</v>
      </c>
      <c r="AM561" s="127"/>
      <c r="BA561" s="139"/>
      <c r="BB561" s="78">
        <v>556</v>
      </c>
      <c r="BC561" s="156">
        <f>ABS(Cálculos!L562-Cálculos!L561)</f>
        <v>3.4249075093005676E-2</v>
      </c>
      <c r="BD561" s="156">
        <f>ABS(Cálculos!Z562-Cálculos!Z561)</f>
        <v>2.5719131539771345E-2</v>
      </c>
      <c r="BE561" s="156">
        <f>ABS(Cálculos!AN562-Cálculos!AN561)</f>
        <v>2.9093675574818845E-2</v>
      </c>
      <c r="BF561" s="127"/>
    </row>
    <row r="562" spans="25:58" x14ac:dyDescent="0.35">
      <c r="Y562" s="139"/>
      <c r="Z562" s="78">
        <f>(Cálculos!C563-0.44)/(MAX(Cálculos!C:C)+0.12)*100</f>
        <v>76.228565167369737</v>
      </c>
      <c r="AA562" s="144"/>
      <c r="AB562" s="148">
        <f>Cálculos!L219</f>
        <v>0.30801973241032138</v>
      </c>
      <c r="AC562" s="144"/>
      <c r="AD562" s="148">
        <f>Cálculos!Z229</f>
        <v>0.30431435401290879</v>
      </c>
      <c r="AE562" s="144"/>
      <c r="AF562" s="148">
        <f>Cálculos!AN226</f>
        <v>0.32154533513395311</v>
      </c>
      <c r="AG562" s="144"/>
      <c r="AH562" s="148">
        <f>Cálculos!N533</f>
        <v>0</v>
      </c>
      <c r="AI562" s="144"/>
      <c r="AJ562" s="148">
        <f>Cálculos!AB555</f>
        <v>0</v>
      </c>
      <c r="AK562" s="144"/>
      <c r="AL562" s="148">
        <f>Cálculos!AP551</f>
        <v>0</v>
      </c>
      <c r="AM562" s="127"/>
      <c r="BA562" s="139"/>
      <c r="BB562" s="78">
        <v>557</v>
      </c>
      <c r="BC562" s="156">
        <f>ABS(Cálculos!L563-Cálculos!L562)</f>
        <v>8.9284721855023563E-3</v>
      </c>
      <c r="BD562" s="156">
        <f>ABS(Cálculos!Z563-Cálculos!Z562)</f>
        <v>7.7996236396092322E-3</v>
      </c>
      <c r="BE562" s="156">
        <f>ABS(Cálculos!AN563-Cálculos!AN562)</f>
        <v>8.4088683467520853E-3</v>
      </c>
      <c r="BF562" s="127"/>
    </row>
    <row r="563" spans="25:58" x14ac:dyDescent="0.35">
      <c r="Y563" s="139"/>
      <c r="Z563" s="78">
        <f>(Cálculos!C564-0.44)/(MAX(Cálculos!C:C)+0.12)*100</f>
        <v>76.365528954144509</v>
      </c>
      <c r="AA563" s="144"/>
      <c r="AB563" s="148">
        <f>Cálculos!L220</f>
        <v>0.30770738705333106</v>
      </c>
      <c r="AC563" s="144"/>
      <c r="AD563" s="148">
        <f>Cálculos!Z656</f>
        <v>0.3033647904105905</v>
      </c>
      <c r="AE563" s="144"/>
      <c r="AF563" s="148">
        <f>Cálculos!AN593</f>
        <v>0.32135534155618012</v>
      </c>
      <c r="AG563" s="144"/>
      <c r="AH563" s="148">
        <f>Cálculos!N534</f>
        <v>0</v>
      </c>
      <c r="AI563" s="144"/>
      <c r="AJ563" s="148">
        <f>Cálculos!AB556</f>
        <v>0</v>
      </c>
      <c r="AK563" s="144"/>
      <c r="AL563" s="148">
        <f>Cálculos!AP552</f>
        <v>0</v>
      </c>
      <c r="AM563" s="127"/>
      <c r="BA563" s="139"/>
      <c r="BB563" s="78">
        <v>558</v>
      </c>
      <c r="BC563" s="156">
        <f>ABS(Cálculos!L564-Cálculos!L563)</f>
        <v>4.6948875159810166E-3</v>
      </c>
      <c r="BD563" s="156">
        <f>ABS(Cálculos!Z564-Cálculos!Z563)</f>
        <v>4.7913257747486115E-3</v>
      </c>
      <c r="BE563" s="156">
        <f>ABS(Cálculos!AN564-Cálculos!AN563)</f>
        <v>4.9412212436529823E-3</v>
      </c>
      <c r="BF563" s="127"/>
    </row>
    <row r="564" spans="25:58" x14ac:dyDescent="0.35">
      <c r="Y564" s="139"/>
      <c r="Z564" s="78">
        <f>(Cálculos!C565-0.44)/(MAX(Cálculos!C:C)+0.12)*100</f>
        <v>76.502492740919294</v>
      </c>
      <c r="AA564" s="144"/>
      <c r="AB564" s="148">
        <f>Cálculos!L590</f>
        <v>0.30741000759193882</v>
      </c>
      <c r="AC564" s="144"/>
      <c r="AD564" s="148">
        <f>Cálculos!Z230</f>
        <v>0.30129697090171126</v>
      </c>
      <c r="AE564" s="144"/>
      <c r="AF564" s="148">
        <f>Cálculos!AN594</f>
        <v>0.31807230154071381</v>
      </c>
      <c r="AG564" s="144"/>
      <c r="AH564" s="148">
        <f>Cálculos!N535</f>
        <v>0</v>
      </c>
      <c r="AI564" s="144"/>
      <c r="AJ564" s="148">
        <f>Cálculos!AB557</f>
        <v>0</v>
      </c>
      <c r="AK564" s="144"/>
      <c r="AL564" s="148">
        <f>Cálculos!AP553</f>
        <v>0</v>
      </c>
      <c r="AM564" s="127"/>
      <c r="BA564" s="139"/>
      <c r="BB564" s="78">
        <v>559</v>
      </c>
      <c r="BC564" s="156">
        <f>ABS(Cálculos!L565-Cálculos!L564)</f>
        <v>3.9607203156403203E-3</v>
      </c>
      <c r="BD564" s="156">
        <f>ABS(Cálculos!Z565-Cálculos!Z564)</f>
        <v>4.2576822606650855E-3</v>
      </c>
      <c r="BE564" s="156">
        <f>ABS(Cálculos!AN565-Cálculos!AN564)</f>
        <v>4.3308741688176111E-3</v>
      </c>
      <c r="BF564" s="127"/>
    </row>
    <row r="565" spans="25:58" x14ac:dyDescent="0.35">
      <c r="Y565" s="139"/>
      <c r="Z565" s="78">
        <f>(Cálculos!C566-0.44)/(MAX(Cálculos!C:C)+0.12)*100</f>
        <v>76.639456527694065</v>
      </c>
      <c r="AA565" s="144"/>
      <c r="AB565" s="148">
        <f>Cálculos!L588</f>
        <v>0.30587552608254071</v>
      </c>
      <c r="AC565" s="144"/>
      <c r="AD565" s="148">
        <f>Cálculos!Z598</f>
        <v>0.30152805168348651</v>
      </c>
      <c r="AE565" s="144"/>
      <c r="AF565" s="148">
        <f>Cálculos!AN595</f>
        <v>0.3149189030390564</v>
      </c>
      <c r="AG565" s="144"/>
      <c r="AH565" s="148">
        <f>Cálculos!N536</f>
        <v>0</v>
      </c>
      <c r="AI565" s="144"/>
      <c r="AJ565" s="148">
        <f>Cálculos!AB558</f>
        <v>0</v>
      </c>
      <c r="AK565" s="144"/>
      <c r="AL565" s="148">
        <f>Cálculos!AP554</f>
        <v>0</v>
      </c>
      <c r="AM565" s="127"/>
      <c r="BA565" s="139"/>
      <c r="BB565" s="78">
        <v>560</v>
      </c>
      <c r="BC565" s="156">
        <f>ABS(Cálculos!L566-Cálculos!L565)</f>
        <v>3.8075455738030284E-3</v>
      </c>
      <c r="BD565" s="156">
        <f>ABS(Cálculos!Z566-Cálculos!Z565)</f>
        <v>4.1350133239466125E-3</v>
      </c>
      <c r="BE565" s="156">
        <f>ABS(Cálculos!AN566-Cálculos!AN565)</f>
        <v>4.1950012281250504E-3</v>
      </c>
      <c r="BF565" s="127"/>
    </row>
    <row r="566" spans="25:58" x14ac:dyDescent="0.35">
      <c r="Y566" s="139"/>
      <c r="Z566" s="78">
        <f>(Cálculos!C567-0.44)/(MAX(Cálculos!C:C)+0.12)*100</f>
        <v>76.776420314468851</v>
      </c>
      <c r="AA566" s="144"/>
      <c r="AB566" s="148">
        <f>Cálculos!L639</f>
        <v>0.30571260180202947</v>
      </c>
      <c r="AC566" s="144"/>
      <c r="AD566" s="148">
        <f>Cálculos!Z601</f>
        <v>0.30049415557461301</v>
      </c>
      <c r="AE566" s="144"/>
      <c r="AF566" s="148">
        <f>Cálculos!AN227</f>
        <v>0.31414065089489684</v>
      </c>
      <c r="AG566" s="144"/>
      <c r="AH566" s="148">
        <f>Cálculos!N537</f>
        <v>0</v>
      </c>
      <c r="AI566" s="144"/>
      <c r="AJ566" s="148">
        <f>Cálculos!AB559</f>
        <v>0</v>
      </c>
      <c r="AK566" s="144"/>
      <c r="AL566" s="148">
        <f>Cálculos!AP555</f>
        <v>0</v>
      </c>
      <c r="AM566" s="127"/>
      <c r="BA566" s="139"/>
      <c r="BB566" s="78">
        <v>561</v>
      </c>
      <c r="BC566" s="156">
        <f>ABS(Cálculos!L567-Cálculos!L566)</f>
        <v>3.7510874840371855E-3</v>
      </c>
      <c r="BD566" s="156">
        <f>ABS(Cálculos!Z567-Cálculos!Z566)</f>
        <v>4.0808761735547927E-3</v>
      </c>
      <c r="BE566" s="156">
        <f>ABS(Cálculos!AN567-Cálculos!AN566)</f>
        <v>4.1382016481930628E-3</v>
      </c>
      <c r="BF566" s="127"/>
    </row>
    <row r="567" spans="25:58" x14ac:dyDescent="0.35">
      <c r="Y567" s="139"/>
      <c r="Z567" s="78">
        <f>(Cálculos!C568-0.44)/(MAX(Cálculos!C:C)+0.12)*100</f>
        <v>76.913384101243622</v>
      </c>
      <c r="AA567" s="144"/>
      <c r="AB567" s="148">
        <f>Cálculos!L221</f>
        <v>0.30242901614337353</v>
      </c>
      <c r="AC567" s="144"/>
      <c r="AD567" s="148">
        <f>Cálculos!Z231</f>
        <v>0.29968763051489483</v>
      </c>
      <c r="AE567" s="144"/>
      <c r="AF567" s="148">
        <f>Cálculos!AN656</f>
        <v>0.31330520845880705</v>
      </c>
      <c r="AG567" s="144"/>
      <c r="AH567" s="148">
        <f>Cálculos!N538</f>
        <v>0</v>
      </c>
      <c r="AI567" s="144"/>
      <c r="AJ567" s="148">
        <f>Cálculos!AB560</f>
        <v>0</v>
      </c>
      <c r="AK567" s="144"/>
      <c r="AL567" s="148">
        <f>Cálculos!AP556</f>
        <v>0</v>
      </c>
      <c r="AM567" s="127"/>
      <c r="BA567" s="139"/>
      <c r="BB567" s="78">
        <v>562</v>
      </c>
      <c r="BC567" s="156">
        <f>ABS(Cálculos!L568-Cálculos!L567)</f>
        <v>3.7109840532064675E-3</v>
      </c>
      <c r="BD567" s="156">
        <f>ABS(Cálculos!Z568-Cálculos!Z567)</f>
        <v>4.0384437974787524E-3</v>
      </c>
      <c r="BE567" s="156">
        <f>ABS(Cálculos!AN568-Cálculos!AN567)</f>
        <v>4.0948607176111151E-3</v>
      </c>
      <c r="BF567" s="127"/>
    </row>
    <row r="568" spans="25:58" x14ac:dyDescent="0.35">
      <c r="Y568" s="139"/>
      <c r="Z568" s="78">
        <f>(Cálculos!C569-0.44)/(MAX(Cálculos!C:C)+0.12)*100</f>
        <v>77.050347888018393</v>
      </c>
      <c r="AA568" s="144"/>
      <c r="AB568" s="148">
        <f>Cálculos!L591</f>
        <v>0.3022502245989056</v>
      </c>
      <c r="AC568" s="144"/>
      <c r="AD568" s="148">
        <f>Cálculos!Z678</f>
        <v>0.3174806142866165</v>
      </c>
      <c r="AE568" s="144"/>
      <c r="AF568" s="148">
        <f>Cálculos!AN596</f>
        <v>0.31317526699998088</v>
      </c>
      <c r="AG568" s="144"/>
      <c r="AH568" s="148">
        <f>Cálculos!N539</f>
        <v>0</v>
      </c>
      <c r="AI568" s="144"/>
      <c r="AJ568" s="148">
        <f>Cálculos!AB561</f>
        <v>0</v>
      </c>
      <c r="AK568" s="144"/>
      <c r="AL568" s="148">
        <f>Cálculos!AP557</f>
        <v>0</v>
      </c>
      <c r="AM568" s="127"/>
      <c r="BA568" s="139"/>
      <c r="BB568" s="78">
        <v>563</v>
      </c>
      <c r="BC568" s="156">
        <f>ABS(Cálculos!L569-Cálculos!L568)</f>
        <v>3.6738972935453362E-3</v>
      </c>
      <c r="BD568" s="156">
        <f>ABS(Cálculos!Z569-Cálculos!Z568)</f>
        <v>3.9982832502000187E-3</v>
      </c>
      <c r="BE568" s="156">
        <f>ABS(Cálculos!AN569-Cálculos!AN568)</f>
        <v>4.0540872465155697E-3</v>
      </c>
      <c r="BF568" s="127"/>
    </row>
    <row r="569" spans="25:58" x14ac:dyDescent="0.35">
      <c r="Y569" s="139"/>
      <c r="Z569" s="78">
        <f>(Cálculos!C570-0.44)/(MAX(Cálculos!C:C)+0.12)*100</f>
        <v>77.187311674793179</v>
      </c>
      <c r="AA569" s="144"/>
      <c r="AB569" s="148">
        <f>Cálculos!L274</f>
        <v>0.29979351613555233</v>
      </c>
      <c r="AC569" s="144"/>
      <c r="AD569" s="148">
        <f>Cálculos!Z599</f>
        <v>0.29852608729052965</v>
      </c>
      <c r="AE569" s="144"/>
      <c r="AF569" s="148">
        <f>Cálculos!AN228</f>
        <v>0.31034237201333431</v>
      </c>
      <c r="AG569" s="144"/>
      <c r="AH569" s="148">
        <f>Cálculos!N540</f>
        <v>0</v>
      </c>
      <c r="AI569" s="144"/>
      <c r="AJ569" s="148">
        <f>Cálculos!AB562</f>
        <v>0</v>
      </c>
      <c r="AK569" s="144"/>
      <c r="AL569" s="148">
        <f>Cálculos!AP558</f>
        <v>0</v>
      </c>
      <c r="AM569" s="127"/>
      <c r="BA569" s="139"/>
      <c r="BB569" s="78">
        <v>564</v>
      </c>
      <c r="BC569" s="156">
        <f>ABS(Cálculos!L570-Cálculos!L569)</f>
        <v>2.2750641213764577E-3</v>
      </c>
      <c r="BD569" s="156">
        <f>ABS(Cálculos!Z570-Cálculos!Z569)</f>
        <v>2.5962791729170487E-3</v>
      </c>
      <c r="BE569" s="156">
        <f>ABS(Cálculos!AN570-Cálculos!AN569)</f>
        <v>2.6515238550758324E-3</v>
      </c>
      <c r="BF569" s="127"/>
    </row>
    <row r="570" spans="25:58" x14ac:dyDescent="0.35">
      <c r="Y570" s="139"/>
      <c r="Z570" s="78">
        <f>(Cálculos!C571-0.44)/(MAX(Cálculos!C:C)+0.12)*100</f>
        <v>77.32427546156795</v>
      </c>
      <c r="AA570" s="144"/>
      <c r="AB570" s="148">
        <f>Cálculos!L222</f>
        <v>0.29907634223061708</v>
      </c>
      <c r="AC570" s="144"/>
      <c r="AD570" s="148">
        <f>Cálculos!Z291</f>
        <v>0.29828798804214662</v>
      </c>
      <c r="AE570" s="144"/>
      <c r="AF570" s="148">
        <f>Cálculos!AN597</f>
        <v>0.30896591820373603</v>
      </c>
      <c r="AG570" s="144"/>
      <c r="AH570" s="148">
        <f>Cálculos!N541</f>
        <v>0</v>
      </c>
      <c r="AI570" s="144"/>
      <c r="AJ570" s="148">
        <f>Cálculos!AB563</f>
        <v>0</v>
      </c>
      <c r="AK570" s="144"/>
      <c r="AL570" s="148">
        <f>Cálculos!AP559</f>
        <v>0</v>
      </c>
      <c r="AM570" s="127"/>
      <c r="BA570" s="139"/>
      <c r="BB570" s="78">
        <v>565</v>
      </c>
      <c r="BC570" s="156">
        <f>ABS(Cálculos!L571-Cálculos!L570)</f>
        <v>8.8628387533045694E-3</v>
      </c>
      <c r="BD570" s="156">
        <f>ABS(Cálculos!Z571-Cálculos!Z570)</f>
        <v>5.8441153167118065E-3</v>
      </c>
      <c r="BE570" s="156">
        <f>ABS(Cálculos!AN571-Cálculos!AN570)</f>
        <v>5.7894165440011136E-3</v>
      </c>
      <c r="BF570" s="127"/>
    </row>
    <row r="571" spans="25:58" x14ac:dyDescent="0.35">
      <c r="Y571" s="139"/>
      <c r="Z571" s="78">
        <f>(Cálculos!C572-0.44)/(MAX(Cálculos!C:C)+0.12)*100</f>
        <v>77.461239248342721</v>
      </c>
      <c r="AA571" s="144"/>
      <c r="AB571" s="148">
        <f>Cálculos!L225</f>
        <v>0.29779442455827065</v>
      </c>
      <c r="AC571" s="144"/>
      <c r="AD571" s="148">
        <f>Cálculos!Z232</f>
        <v>0.29561119114336387</v>
      </c>
      <c r="AE571" s="144"/>
      <c r="AF571" s="148">
        <f>Cálculos!AN291</f>
        <v>0.30740350420893597</v>
      </c>
      <c r="AG571" s="144"/>
      <c r="AH571" s="148">
        <f>Cálculos!N542</f>
        <v>0</v>
      </c>
      <c r="AI571" s="144"/>
      <c r="AJ571" s="148">
        <f>Cálculos!AB564</f>
        <v>0</v>
      </c>
      <c r="AK571" s="144"/>
      <c r="AL571" s="148">
        <f>Cálculos!AP560</f>
        <v>0</v>
      </c>
      <c r="AM571" s="127"/>
      <c r="BA571" s="139"/>
      <c r="BB571" s="78">
        <v>566</v>
      </c>
      <c r="BC571" s="156">
        <f>ABS(Cálculos!L572-Cálculos!L571)</f>
        <v>0.17123890386074253</v>
      </c>
      <c r="BD571" s="156">
        <f>ABS(Cálculos!Z572-Cálculos!Z571)</f>
        <v>0.11706951187701425</v>
      </c>
      <c r="BE571" s="156">
        <f>ABS(Cálculos!AN572-Cálculos!AN571)</f>
        <v>0.12123417643125395</v>
      </c>
      <c r="BF571" s="127"/>
    </row>
    <row r="572" spans="25:58" x14ac:dyDescent="0.35">
      <c r="Y572" s="139"/>
      <c r="Z572" s="78">
        <f>(Cálculos!C573-0.44)/(MAX(Cálculos!C:C)+0.12)*100</f>
        <v>77.598203035117507</v>
      </c>
      <c r="AA572" s="144"/>
      <c r="AB572" s="148">
        <f>Cálculos!L223</f>
        <v>0.29606761591267627</v>
      </c>
      <c r="AC572" s="144"/>
      <c r="AD572" s="148">
        <f>Cálculos!Z313</f>
        <v>0.31339760065229361</v>
      </c>
      <c r="AE572" s="144"/>
      <c r="AF572" s="148">
        <f>Cálculos!AN229</f>
        <v>0.3071678454098587</v>
      </c>
      <c r="AG572" s="144"/>
      <c r="AH572" s="148">
        <f>Cálculos!N543</f>
        <v>0</v>
      </c>
      <c r="AI572" s="144"/>
      <c r="AJ572" s="148">
        <f>Cálculos!AB565</f>
        <v>0</v>
      </c>
      <c r="AK572" s="144"/>
      <c r="AL572" s="148">
        <f>Cálculos!AP561</f>
        <v>0</v>
      </c>
      <c r="AM572" s="127"/>
      <c r="BA572" s="139"/>
      <c r="BB572" s="78">
        <v>567</v>
      </c>
      <c r="BC572" s="156">
        <f>ABS(Cálculos!L573-Cálculos!L572)</f>
        <v>0.28874126712346138</v>
      </c>
      <c r="BD572" s="156">
        <f>ABS(Cálculos!Z573-Cálculos!Z572)</f>
        <v>0.16870708387836253</v>
      </c>
      <c r="BE572" s="156">
        <f>ABS(Cálculos!AN573-Cálculos!AN572)</f>
        <v>0.17262982152385398</v>
      </c>
      <c r="BF572" s="127"/>
    </row>
    <row r="573" spans="25:58" x14ac:dyDescent="0.35">
      <c r="Y573" s="139"/>
      <c r="Z573" s="78">
        <f>(Cálculos!C574-0.44)/(MAX(Cálculos!C:C)+0.12)*100</f>
        <v>77.735166821892292</v>
      </c>
      <c r="AA573" s="144"/>
      <c r="AB573" s="148">
        <f>Cálculos!L592</f>
        <v>0.29487114015368071</v>
      </c>
      <c r="AC573" s="144"/>
      <c r="AD573" s="148">
        <f>Cálculos!Z233</f>
        <v>0.29251202660780135</v>
      </c>
      <c r="AE573" s="144"/>
      <c r="AF573" s="148">
        <f>Cálculos!AN598</f>
        <v>0.30573516428243025</v>
      </c>
      <c r="AG573" s="144"/>
      <c r="AH573" s="148">
        <f>Cálculos!N544</f>
        <v>0</v>
      </c>
      <c r="AI573" s="144"/>
      <c r="AJ573" s="148">
        <f>Cálculos!AB566</f>
        <v>0</v>
      </c>
      <c r="AK573" s="144"/>
      <c r="AL573" s="148">
        <f>Cálculos!AP562</f>
        <v>0</v>
      </c>
      <c r="AM573" s="127"/>
      <c r="BA573" s="139"/>
      <c r="BB573" s="78">
        <v>568</v>
      </c>
      <c r="BC573" s="156">
        <f>ABS(Cálculos!L574-Cálculos!L573)</f>
        <v>0.21623882473155009</v>
      </c>
      <c r="BD573" s="156">
        <f>ABS(Cálculos!Z574-Cálculos!Z573)</f>
        <v>6.8953241303312929E-2</v>
      </c>
      <c r="BE573" s="156">
        <f>ABS(Cálculos!AN574-Cálculos!AN573)</f>
        <v>6.487863808276062E-2</v>
      </c>
      <c r="BF573" s="127"/>
    </row>
    <row r="574" spans="25:58" x14ac:dyDescent="0.35">
      <c r="Y574" s="139"/>
      <c r="Z574" s="78">
        <f>(Cálculos!C575-0.44)/(MAX(Cálculos!C:C)+0.12)*100</f>
        <v>77.87213060866705</v>
      </c>
      <c r="AA574" s="144"/>
      <c r="AB574" s="148">
        <f>Cálculos!L226</f>
        <v>0.29272938619512179</v>
      </c>
      <c r="AC574" s="144"/>
      <c r="AD574" s="148">
        <f>Cálculos!Z236</f>
        <v>0.29174202425373169</v>
      </c>
      <c r="AE574" s="144"/>
      <c r="AF574" s="148">
        <f>Cálculos!AN601</f>
        <v>0.30544268217196024</v>
      </c>
      <c r="AG574" s="144"/>
      <c r="AH574" s="148">
        <f>Cálculos!N545</f>
        <v>0</v>
      </c>
      <c r="AI574" s="144"/>
      <c r="AJ574" s="148">
        <f>Cálculos!AB567</f>
        <v>0</v>
      </c>
      <c r="AK574" s="144"/>
      <c r="AL574" s="148">
        <f>Cálculos!AP563</f>
        <v>0</v>
      </c>
      <c r="AM574" s="127"/>
      <c r="BA574" s="139"/>
      <c r="BB574" s="78">
        <v>569</v>
      </c>
      <c r="BC574" s="156">
        <f>ABS(Cálculos!L575-Cálculos!L574)</f>
        <v>5.5215233832107913E-2</v>
      </c>
      <c r="BD574" s="156">
        <f>ABS(Cálculos!Z575-Cálculos!Z574)</f>
        <v>6.6179578159456853E-2</v>
      </c>
      <c r="BE574" s="156">
        <f>ABS(Cálculos!AN575-Cálculos!AN574)</f>
        <v>6.2287185770304676E-2</v>
      </c>
      <c r="BF574" s="127"/>
    </row>
    <row r="575" spans="25:58" x14ac:dyDescent="0.35">
      <c r="Y575" s="139"/>
      <c r="Z575" s="78">
        <f>(Cálculos!C576-0.44)/(MAX(Cálculos!C:C)+0.12)*100</f>
        <v>78.009094395441835</v>
      </c>
      <c r="AA575" s="144"/>
      <c r="AB575" s="148">
        <f>Cálculos!L593</f>
        <v>0.29123542858490908</v>
      </c>
      <c r="AC575" s="144"/>
      <c r="AD575" s="148">
        <f>Cálculos!Z602</f>
        <v>0.29108132242610535</v>
      </c>
      <c r="AE575" s="144"/>
      <c r="AF575" s="148">
        <f>Cálculos!AN230</f>
        <v>0.30412189111169757</v>
      </c>
      <c r="AG575" s="144"/>
      <c r="AH575" s="148">
        <f>Cálculos!N546</f>
        <v>0</v>
      </c>
      <c r="AI575" s="144"/>
      <c r="AJ575" s="148">
        <f>Cálculos!AB568</f>
        <v>0</v>
      </c>
      <c r="AK575" s="144"/>
      <c r="AL575" s="148">
        <f>Cálculos!AP564</f>
        <v>0</v>
      </c>
      <c r="AM575" s="127"/>
      <c r="BA575" s="139"/>
      <c r="BB575" s="78">
        <v>570</v>
      </c>
      <c r="BC575" s="156">
        <f>ABS(Cálculos!L576-Cálculos!L575)</f>
        <v>5.4490773878849819E-2</v>
      </c>
      <c r="BD575" s="156">
        <f>ABS(Cálculos!Z576-Cálculos!Z575)</f>
        <v>6.5365379067469143E-2</v>
      </c>
      <c r="BE575" s="156">
        <f>ABS(Cálculos!AN576-Cálculos!AN575)</f>
        <v>6.1500314104442899E-2</v>
      </c>
      <c r="BF575" s="127"/>
    </row>
    <row r="576" spans="25:58" x14ac:dyDescent="0.35">
      <c r="Y576" s="139"/>
      <c r="Z576" s="78">
        <f>(Cálculos!C577-0.44)/(MAX(Cálculos!C:C)+0.12)*100</f>
        <v>78.14605818221662</v>
      </c>
      <c r="AA576" s="144"/>
      <c r="AB576" s="148">
        <f>Cálculos!L683</f>
        <v>0.29004463946777237</v>
      </c>
      <c r="AC576" s="144"/>
      <c r="AD576" s="148">
        <f>Cálculos!Z679</f>
        <v>0.30868570471745121</v>
      </c>
      <c r="AE576" s="144"/>
      <c r="AF576" s="148">
        <f>Cálculos!AN599</f>
        <v>0.30269174586197001</v>
      </c>
      <c r="AG576" s="144"/>
      <c r="AH576" s="148">
        <f>Cálculos!N547</f>
        <v>0</v>
      </c>
      <c r="AI576" s="144"/>
      <c r="AJ576" s="148">
        <f>Cálculos!AB569</f>
        <v>0</v>
      </c>
      <c r="AK576" s="144"/>
      <c r="AL576" s="148">
        <f>Cálculos!AP565</f>
        <v>0</v>
      </c>
      <c r="AM576" s="127"/>
      <c r="BA576" s="139"/>
      <c r="BB576" s="78">
        <v>571</v>
      </c>
      <c r="BC576" s="156">
        <f>ABS(Cálculos!L577-Cálculos!L576)</f>
        <v>5.2933731801433903E-2</v>
      </c>
      <c r="BD576" s="156">
        <f>ABS(Cálculos!Z577-Cálculos!Z576)</f>
        <v>6.3494568882678903E-2</v>
      </c>
      <c r="BE576" s="156">
        <f>ABS(Cálculos!AN577-Cálculos!AN576)</f>
        <v>5.974223088392383E-2</v>
      </c>
      <c r="BF576" s="127"/>
    </row>
    <row r="577" spans="25:58" x14ac:dyDescent="0.35">
      <c r="Y577" s="139"/>
      <c r="Z577" s="78">
        <f>(Cálculos!C578-0.44)/(MAX(Cálculos!C:C)+0.12)*100</f>
        <v>78.283021968991392</v>
      </c>
      <c r="AA577" s="144"/>
      <c r="AB577" s="148">
        <f>Cálculos!L594</f>
        <v>0.28824463722297222</v>
      </c>
      <c r="AC577" s="144"/>
      <c r="AD577" s="148">
        <f>Cálculos!Z234</f>
        <v>0.28959889925736504</v>
      </c>
      <c r="AE577" s="144"/>
      <c r="AF577" s="148">
        <f>Cálculos!AN231</f>
        <v>0.30248464060279012</v>
      </c>
      <c r="AG577" s="144"/>
      <c r="AH577" s="148">
        <f>Cálculos!N548</f>
        <v>0</v>
      </c>
      <c r="AI577" s="144"/>
      <c r="AJ577" s="148">
        <f>Cálculos!AB570</f>
        <v>0</v>
      </c>
      <c r="AK577" s="144"/>
      <c r="AL577" s="148">
        <f>Cálculos!AP566</f>
        <v>0</v>
      </c>
      <c r="AM577" s="127"/>
      <c r="BA577" s="139"/>
      <c r="BB577" s="78">
        <v>572</v>
      </c>
      <c r="BC577" s="156">
        <f>ABS(Cálculos!L578-Cálculos!L577)</f>
        <v>5.0202265748499841E-2</v>
      </c>
      <c r="BD577" s="156">
        <f>ABS(Cálculos!Z578-Cálculos!Z577)</f>
        <v>5.0057312988812497E-2</v>
      </c>
      <c r="BE577" s="156">
        <f>ABS(Cálculos!AN578-Cálculos!AN577)</f>
        <v>5.6614997766717912E-2</v>
      </c>
      <c r="BF577" s="127"/>
    </row>
    <row r="578" spans="25:58" x14ac:dyDescent="0.35">
      <c r="Y578" s="139"/>
      <c r="Z578" s="78">
        <f>(Cálculos!C579-0.44)/(MAX(Cálculos!C:C)+0.12)*100</f>
        <v>78.419985755766163</v>
      </c>
      <c r="AA578" s="144"/>
      <c r="AB578" s="148">
        <f>Cálculos!L318</f>
        <v>0.28621607670408644</v>
      </c>
      <c r="AC578" s="144"/>
      <c r="AD578" s="148">
        <f>Cálculos!Z603</f>
        <v>0.28714260884957216</v>
      </c>
      <c r="AE578" s="144"/>
      <c r="AF578" s="148">
        <f>Cálculos!AN232</f>
        <v>0.29838062909474561</v>
      </c>
      <c r="AG578" s="144"/>
      <c r="AH578" s="148">
        <f>Cálculos!N549</f>
        <v>0</v>
      </c>
      <c r="AI578" s="144"/>
      <c r="AJ578" s="148">
        <f>Cálculos!AB571</f>
        <v>0</v>
      </c>
      <c r="AK578" s="144"/>
      <c r="AL578" s="148">
        <f>Cálculos!AP567</f>
        <v>0</v>
      </c>
      <c r="AM578" s="127"/>
      <c r="BA578" s="139"/>
      <c r="BB578" s="78">
        <v>573</v>
      </c>
      <c r="BC578" s="156">
        <f>ABS(Cálculos!L579-Cálculos!L578)</f>
        <v>4.8690655208716349E-2</v>
      </c>
      <c r="BD578" s="156">
        <f>ABS(Cálculos!Z579-Cálculos!Z578)</f>
        <v>1.1320718856978662E-2</v>
      </c>
      <c r="BE578" s="156">
        <f>ABS(Cálculos!AN579-Cálculos!AN578)</f>
        <v>2.5952526215510308E-2</v>
      </c>
      <c r="BF578" s="127"/>
    </row>
    <row r="579" spans="25:58" x14ac:dyDescent="0.35">
      <c r="Y579" s="139"/>
      <c r="Z579" s="78">
        <f>(Cálculos!C580-0.44)/(MAX(Cálculos!C:C)+0.12)*100</f>
        <v>78.556949542540949</v>
      </c>
      <c r="AA579" s="144"/>
      <c r="AB579" s="148">
        <f>Cálculos!L227</f>
        <v>0.2854441128383764</v>
      </c>
      <c r="AC579" s="144"/>
      <c r="AD579" s="148">
        <f>Cálculos!Z314</f>
        <v>0.30464292198896537</v>
      </c>
      <c r="AE579" s="144"/>
      <c r="AF579" s="148">
        <f>Cálculos!AN639</f>
        <v>0.29605545627145458</v>
      </c>
      <c r="AG579" s="144"/>
      <c r="AH579" s="148">
        <f>Cálculos!N550</f>
        <v>0</v>
      </c>
      <c r="AI579" s="144"/>
      <c r="AJ579" s="148">
        <f>Cálculos!AB572</f>
        <v>0</v>
      </c>
      <c r="AK579" s="144"/>
      <c r="AL579" s="148">
        <f>Cálculos!AP568</f>
        <v>0</v>
      </c>
      <c r="AM579" s="127"/>
      <c r="BA579" s="139"/>
      <c r="BB579" s="78">
        <v>574</v>
      </c>
      <c r="BC579" s="156">
        <f>ABS(Cálculos!L580-Cálculos!L579)</f>
        <v>2.2979541708109785E-2</v>
      </c>
      <c r="BD579" s="156">
        <f>ABS(Cálculos!Z580-Cálculos!Z579)</f>
        <v>4.8632091083197215E-3</v>
      </c>
      <c r="BE579" s="156">
        <f>ABS(Cálculos!AN580-Cálculos!AN579)</f>
        <v>7.3328070030090897E-3</v>
      </c>
      <c r="BF579" s="127"/>
    </row>
    <row r="580" spans="25:58" x14ac:dyDescent="0.35">
      <c r="Y580" s="139"/>
      <c r="Z580" s="78">
        <f>(Cálculos!C581-0.44)/(MAX(Cálculos!C:C)+0.12)*100</f>
        <v>78.69391332931572</v>
      </c>
      <c r="AA580" s="144"/>
      <c r="AB580" s="148">
        <f>Cálculos!L595</f>
        <v>0.28538438610685024</v>
      </c>
      <c r="AC580" s="144"/>
      <c r="AD580" s="148">
        <f>Cálculos!Z639</f>
        <v>0.28687980922025136</v>
      </c>
      <c r="AE580" s="144"/>
      <c r="AF580" s="148">
        <f>Cálculos!AN602</f>
        <v>0.29526851548855809</v>
      </c>
      <c r="AG580" s="144"/>
      <c r="AH580" s="148">
        <f>Cálculos!N551</f>
        <v>0</v>
      </c>
      <c r="AI580" s="144"/>
      <c r="AJ580" s="148">
        <f>Cálculos!AB573</f>
        <v>0</v>
      </c>
      <c r="AK580" s="144"/>
      <c r="AL580" s="148">
        <f>Cálculos!AP569</f>
        <v>0</v>
      </c>
      <c r="AM580" s="127"/>
      <c r="BA580" s="139"/>
      <c r="BB580" s="78">
        <v>575</v>
      </c>
      <c r="BC580" s="156">
        <f>ABS(Cálculos!L581-Cálculos!L580)</f>
        <v>6.5286294449344306E-3</v>
      </c>
      <c r="BD580" s="156">
        <f>ABS(Cálculos!Z581-Cálculos!Z580)</f>
        <v>3.7622647794442465E-3</v>
      </c>
      <c r="BE580" s="156">
        <f>ABS(Cálculos!AN581-Cálculos!AN580)</f>
        <v>4.2132999016836203E-3</v>
      </c>
      <c r="BF580" s="127"/>
    </row>
    <row r="581" spans="25:58" x14ac:dyDescent="0.35">
      <c r="Y581" s="139"/>
      <c r="Z581" s="78">
        <f>(Cálculos!C582-0.44)/(MAX(Cálculos!C:C)+0.12)*100</f>
        <v>78.830877116090505</v>
      </c>
      <c r="AA581" s="144"/>
      <c r="AB581" s="148">
        <f>Cálculos!L596</f>
        <v>0.2839316359641092</v>
      </c>
      <c r="AC581" s="144"/>
      <c r="AD581" s="148">
        <f>Cálculos!Z604</f>
        <v>0.28413566958396247</v>
      </c>
      <c r="AE581" s="144"/>
      <c r="AF581" s="148">
        <f>Cálculos!AN236</f>
        <v>0.29526846484710645</v>
      </c>
      <c r="AG581" s="144"/>
      <c r="AH581" s="148">
        <f>Cálculos!N552</f>
        <v>0</v>
      </c>
      <c r="AI581" s="144"/>
      <c r="AJ581" s="148">
        <f>Cálculos!AB574</f>
        <v>0</v>
      </c>
      <c r="AK581" s="144"/>
      <c r="AL581" s="148">
        <f>Cálculos!AP570</f>
        <v>0</v>
      </c>
      <c r="AM581" s="127"/>
      <c r="BA581" s="139"/>
      <c r="BB581" s="78">
        <v>576</v>
      </c>
      <c r="BC581" s="156">
        <f>ABS(Cálculos!L582-Cálculos!L581)</f>
        <v>3.7720691000363016E-3</v>
      </c>
      <c r="BD581" s="156">
        <f>ABS(Cálculos!Z582-Cálculos!Z581)</f>
        <v>3.5504590245465373E-3</v>
      </c>
      <c r="BE581" s="156">
        <f>ABS(Cálculos!AN582-Cálculos!AN581)</f>
        <v>3.6661349118116693E-3</v>
      </c>
      <c r="BF581" s="127"/>
    </row>
    <row r="582" spans="25:58" x14ac:dyDescent="0.35">
      <c r="Y582" s="139"/>
      <c r="Z582" s="78">
        <f>(Cálculos!C583-0.44)/(MAX(Cálculos!C:C)+0.12)*100</f>
        <v>78.967840902865277</v>
      </c>
      <c r="AA582" s="144"/>
      <c r="AB582" s="148">
        <f>Cálculos!L228</f>
        <v>0.28190128801508541</v>
      </c>
      <c r="AC582" s="144"/>
      <c r="AD582" s="148">
        <f>Cálculos!Z237</f>
        <v>0.28241542793972391</v>
      </c>
      <c r="AE582" s="144"/>
      <c r="AF582" s="148">
        <f>Cálculos!AN233</f>
        <v>0.29525417454825015</v>
      </c>
      <c r="AG582" s="144"/>
      <c r="AH582" s="148">
        <f>Cálculos!N553</f>
        <v>0</v>
      </c>
      <c r="AI582" s="144"/>
      <c r="AJ582" s="148">
        <f>Cálculos!AB575</f>
        <v>0</v>
      </c>
      <c r="AK582" s="144"/>
      <c r="AL582" s="148">
        <f>Cálculos!AP571</f>
        <v>0</v>
      </c>
      <c r="AM582" s="127"/>
      <c r="BA582" s="139"/>
      <c r="BB582" s="78">
        <v>577</v>
      </c>
      <c r="BC582" s="156">
        <f>ABS(Cálculos!L583-Cálculos!L582)</f>
        <v>3.2881628762154169E-3</v>
      </c>
      <c r="BD582" s="156">
        <f>ABS(Cálculos!Z583-Cálculos!Z582)</f>
        <v>3.4864805778948016E-3</v>
      </c>
      <c r="BE582" s="156">
        <f>ABS(Cálculos!AN583-Cálculos!AN582)</f>
        <v>3.5461058497811004E-3</v>
      </c>
      <c r="BF582" s="127"/>
    </row>
    <row r="583" spans="25:58" x14ac:dyDescent="0.35">
      <c r="Y583" s="139"/>
      <c r="Z583" s="78">
        <f>(Cálculos!C584-0.44)/(MAX(Cálculos!C:C)+0.12)*100</f>
        <v>79.104804689640048</v>
      </c>
      <c r="AA583" s="144"/>
      <c r="AB583" s="148">
        <f>Cálculos!L597</f>
        <v>0.28001041093191997</v>
      </c>
      <c r="AC583" s="144"/>
      <c r="AD583" s="148">
        <f>Cálculos!Z605</f>
        <v>0.28130653377891346</v>
      </c>
      <c r="AE583" s="144"/>
      <c r="AF583" s="148">
        <f>Cálculos!AN234</f>
        <v>0.29231402781601801</v>
      </c>
      <c r="AG583" s="144"/>
      <c r="AH583" s="148">
        <f>Cálculos!N554</f>
        <v>0</v>
      </c>
      <c r="AI583" s="144"/>
      <c r="AJ583" s="148">
        <f>Cálculos!AB576</f>
        <v>0</v>
      </c>
      <c r="AK583" s="144"/>
      <c r="AL583" s="148">
        <f>Cálculos!AP572</f>
        <v>0</v>
      </c>
      <c r="AM583" s="127"/>
      <c r="BA583" s="139"/>
      <c r="BB583" s="78">
        <v>578</v>
      </c>
      <c r="BC583" s="156">
        <f>ABS(Cálculos!L584-Cálculos!L583)</f>
        <v>3.1816335732393064E-3</v>
      </c>
      <c r="BD583" s="156">
        <f>ABS(Cálculos!Z584-Cálculos!Z583)</f>
        <v>3.4473161423980159E-3</v>
      </c>
      <c r="BE583" s="156">
        <f>ABS(Cálculos!AN584-Cálculos!AN583)</f>
        <v>3.4972422101811618E-3</v>
      </c>
      <c r="BF583" s="127"/>
    </row>
    <row r="584" spans="25:58" x14ac:dyDescent="0.35">
      <c r="Y584" s="139"/>
      <c r="Z584" s="78">
        <f>(Cálculos!C585-0.44)/(MAX(Cálculos!C:C)+0.12)*100</f>
        <v>79.241768476414833</v>
      </c>
      <c r="AA584" s="144"/>
      <c r="AB584" s="148">
        <f>Cálculos!L601</f>
        <v>0.27902723418137743</v>
      </c>
      <c r="AC584" s="144"/>
      <c r="AD584" s="148">
        <f>Cálculos!Z274</f>
        <v>0.28087225717350045</v>
      </c>
      <c r="AE584" s="144"/>
      <c r="AF584" s="148">
        <f>Cálculos!AN603</f>
        <v>0.29117030250092341</v>
      </c>
      <c r="AG584" s="144"/>
      <c r="AH584" s="148">
        <f>Cálculos!N555</f>
        <v>0</v>
      </c>
      <c r="AI584" s="144"/>
      <c r="AJ584" s="148">
        <f>Cálculos!AB577</f>
        <v>0</v>
      </c>
      <c r="AK584" s="144"/>
      <c r="AL584" s="148">
        <f>Cálculos!AP573</f>
        <v>0</v>
      </c>
      <c r="AM584" s="127"/>
      <c r="BA584" s="139"/>
      <c r="BB584" s="78">
        <v>579</v>
      </c>
      <c r="BC584" s="156">
        <f>ABS(Cálculos!L585-Cálculos!L584)</f>
        <v>4.128895921142739E-4</v>
      </c>
      <c r="BD584" s="156">
        <f>ABS(Cálculos!Z585-Cálculos!Z584)</f>
        <v>6.8745685790594369E-4</v>
      </c>
      <c r="BE584" s="156">
        <f>ABS(Cálculos!AN585-Cálculos!AN584)</f>
        <v>7.353790298553764E-4</v>
      </c>
      <c r="BF584" s="127"/>
    </row>
    <row r="585" spans="25:58" x14ac:dyDescent="0.35">
      <c r="Y585" s="139"/>
      <c r="Z585" s="78">
        <f>(Cálculos!C586-0.44)/(MAX(Cálculos!C:C)+0.12)*100</f>
        <v>79.378732263189605</v>
      </c>
      <c r="AA585" s="144"/>
      <c r="AB585" s="148">
        <f>Cálculos!L229</f>
        <v>0.27900246816340213</v>
      </c>
      <c r="AC585" s="144"/>
      <c r="AD585" s="148">
        <f>Cálculos!Z238</f>
        <v>0.27856210148562033</v>
      </c>
      <c r="AE585" s="144"/>
      <c r="AF585" s="148">
        <f>Cálculos!AN274</f>
        <v>0.28907176991288941</v>
      </c>
      <c r="AG585" s="144"/>
      <c r="AH585" s="148">
        <f>Cálculos!N556</f>
        <v>0</v>
      </c>
      <c r="AI585" s="144"/>
      <c r="AJ585" s="148">
        <f>Cálculos!AB578</f>
        <v>0</v>
      </c>
      <c r="AK585" s="144"/>
      <c r="AL585" s="148">
        <f>Cálculos!AP574</f>
        <v>0</v>
      </c>
      <c r="AM585" s="127"/>
      <c r="BA585" s="139"/>
      <c r="BB585" s="78">
        <v>580</v>
      </c>
      <c r="BC585" s="156">
        <f>ABS(Cálculos!L586-Cálculos!L585)</f>
        <v>5.3779244587850439E-3</v>
      </c>
      <c r="BD585" s="156">
        <f>ABS(Cálculos!Z586-Cálculos!Z585)</f>
        <v>5.6516950355557927E-3</v>
      </c>
      <c r="BE585" s="156">
        <f>ABS(Cálculos!AN586-Cálculos!AN585)</f>
        <v>5.6988941294413009E-3</v>
      </c>
      <c r="BF585" s="127"/>
    </row>
    <row r="586" spans="25:58" x14ac:dyDescent="0.35">
      <c r="Y586" s="139"/>
      <c r="Z586" s="78">
        <f>(Cálculos!C587-0.44)/(MAX(Cálculos!C:C)+0.12)*100</f>
        <v>79.515696049964376</v>
      </c>
      <c r="AA586" s="144"/>
      <c r="AB586" s="148">
        <f>Cálculos!L598</f>
        <v>0.27706495908590578</v>
      </c>
      <c r="AC586" s="144"/>
      <c r="AD586" s="148">
        <f>Cálculos!Z606</f>
        <v>0.27852986180002931</v>
      </c>
      <c r="AE586" s="144"/>
      <c r="AF586" s="148">
        <f>Cálculos!AN604</f>
        <v>0.28810405676694967</v>
      </c>
      <c r="AG586" s="144"/>
      <c r="AH586" s="148">
        <f>Cálculos!N557</f>
        <v>0</v>
      </c>
      <c r="AI586" s="144"/>
      <c r="AJ586" s="148">
        <f>Cálculos!AB579</f>
        <v>0</v>
      </c>
      <c r="AK586" s="144"/>
      <c r="AL586" s="148">
        <f>Cálculos!AP575</f>
        <v>0</v>
      </c>
      <c r="AM586" s="127"/>
      <c r="BA586" s="139"/>
      <c r="BB586" s="78">
        <v>581</v>
      </c>
      <c r="BC586" s="156">
        <f>ABS(Cálculos!L587-Cálculos!L586)</f>
        <v>3.4512465367554923E-3</v>
      </c>
      <c r="BD586" s="156">
        <f>ABS(Cálculos!Z587-Cálculos!Z586)</f>
        <v>3.7226363074475688E-3</v>
      </c>
      <c r="BE586" s="156">
        <f>ABS(Cálculos!AN587-Cálculos!AN586)</f>
        <v>3.7693287057380953E-3</v>
      </c>
      <c r="BF586" s="127"/>
    </row>
    <row r="587" spans="25:58" x14ac:dyDescent="0.35">
      <c r="Y587" s="139"/>
      <c r="Z587" s="78">
        <f>(Cálculos!C588-0.44)/(MAX(Cálculos!C:C)+0.12)*100</f>
        <v>79.652659836739161</v>
      </c>
      <c r="AA587" s="144"/>
      <c r="AB587" s="148">
        <f>Cálculos!L230</f>
        <v>0.27623328234033723</v>
      </c>
      <c r="AC587" s="144"/>
      <c r="AD587" s="148">
        <f>Cálculos!Z239</f>
        <v>0.2756397080027852</v>
      </c>
      <c r="AE587" s="144"/>
      <c r="AF587" s="148">
        <f>Cálculos!AN605</f>
        <v>0.2852325637202377</v>
      </c>
      <c r="AG587" s="144"/>
      <c r="AH587" s="148">
        <f>Cálculos!N558</f>
        <v>0</v>
      </c>
      <c r="AI587" s="144"/>
      <c r="AJ587" s="148">
        <f>Cálculos!AB580</f>
        <v>0</v>
      </c>
      <c r="AK587" s="144"/>
      <c r="AL587" s="148">
        <f>Cálculos!AP576</f>
        <v>0</v>
      </c>
      <c r="AM587" s="127"/>
      <c r="BA587" s="139"/>
      <c r="BB587" s="78">
        <v>582</v>
      </c>
      <c r="BC587" s="156">
        <f>ABS(Cálculos!L588-Cálculos!L587)</f>
        <v>3.1063276823974917E-3</v>
      </c>
      <c r="BD587" s="156">
        <f>ABS(Cálculos!Z588-Cálculos!Z587)</f>
        <v>3.3750959404959535E-3</v>
      </c>
      <c r="BE587" s="156">
        <f>ABS(Cálculos!AN588-Cálculos!AN587)</f>
        <v>3.4213213592567127E-3</v>
      </c>
      <c r="BF587" s="127"/>
    </row>
    <row r="588" spans="25:58" x14ac:dyDescent="0.35">
      <c r="Y588" s="139"/>
      <c r="Z588" s="78">
        <f>(Cálculos!C589-0.44)/(MAX(Cálculos!C:C)+0.12)*100</f>
        <v>79.789623623513933</v>
      </c>
      <c r="AA588" s="144"/>
      <c r="AB588" s="148">
        <f>Cálculos!L231</f>
        <v>0.27487070020263071</v>
      </c>
      <c r="AC588" s="144"/>
      <c r="AD588" s="148">
        <f>Cálculos!Z607</f>
        <v>0.27578462902040118</v>
      </c>
      <c r="AE588" s="144"/>
      <c r="AF588" s="148">
        <f>Cálculos!AN237</f>
        <v>0.28519454715031584</v>
      </c>
      <c r="AG588" s="144"/>
      <c r="AH588" s="148">
        <f>Cálculos!N559</f>
        <v>0</v>
      </c>
      <c r="AI588" s="144"/>
      <c r="AJ588" s="148">
        <f>Cálculos!AB581</f>
        <v>0</v>
      </c>
      <c r="AK588" s="144"/>
      <c r="AL588" s="148">
        <f>Cálculos!AP577</f>
        <v>0</v>
      </c>
      <c r="AM588" s="127"/>
      <c r="BA588" s="139"/>
      <c r="BB588" s="78">
        <v>583</v>
      </c>
      <c r="BC588" s="156">
        <f>ABS(Cálculos!L589-Cálculos!L588)</f>
        <v>4.2441383768258123E-2</v>
      </c>
      <c r="BD588" s="156">
        <f>ABS(Cálculos!Z589-Cálculos!Z588)</f>
        <v>3.053741173979202E-2</v>
      </c>
      <c r="BE588" s="156">
        <f>ABS(Cálculos!AN589-Cálculos!AN588)</f>
        <v>3.4880181289779655E-2</v>
      </c>
      <c r="BF588" s="127"/>
    </row>
    <row r="589" spans="25:58" x14ac:dyDescent="0.35">
      <c r="Y589" s="139"/>
      <c r="Z589" s="78">
        <f>(Cálculos!C590-0.44)/(MAX(Cálculos!C:C)+0.12)*100</f>
        <v>79.926587410288704</v>
      </c>
      <c r="AA589" s="144"/>
      <c r="AB589" s="148">
        <f>Cálculos!L599</f>
        <v>0.27430403445604584</v>
      </c>
      <c r="AC589" s="144"/>
      <c r="AD589" s="148">
        <f>Cálculos!Z240</f>
        <v>0.27289428493077589</v>
      </c>
      <c r="AE589" s="144"/>
      <c r="AF589" s="148">
        <f>Cálculos!AN721</f>
        <v>0.28497185126630781</v>
      </c>
      <c r="AG589" s="144"/>
      <c r="AH589" s="148">
        <f>Cálculos!N560</f>
        <v>0</v>
      </c>
      <c r="AI589" s="144"/>
      <c r="AJ589" s="148">
        <f>Cálculos!AB582</f>
        <v>0</v>
      </c>
      <c r="AK589" s="144"/>
      <c r="AL589" s="148">
        <f>Cálculos!AP578</f>
        <v>0</v>
      </c>
      <c r="AM589" s="127"/>
      <c r="BA589" s="139"/>
      <c r="BB589" s="78">
        <v>584</v>
      </c>
      <c r="BC589" s="156">
        <f>ABS(Cálculos!L590-Cálculos!L589)</f>
        <v>4.0906902258860012E-2</v>
      </c>
      <c r="BD589" s="156">
        <f>ABS(Cálculos!Z590-Cálculos!Z589)</f>
        <v>3.1463707921893236E-2</v>
      </c>
      <c r="BE589" s="156">
        <f>ABS(Cálculos!AN590-Cálculos!AN589)</f>
        <v>3.5169345971969634E-2</v>
      </c>
      <c r="BF589" s="127"/>
    </row>
    <row r="590" spans="25:58" x14ac:dyDescent="0.35">
      <c r="Y590" s="139"/>
      <c r="Z590" s="78">
        <f>(Cálculos!C591-0.44)/(MAX(Cálculos!C:C)+0.12)*100</f>
        <v>80.063551197063489</v>
      </c>
      <c r="AA590" s="144"/>
      <c r="AB590" s="148">
        <f>Cálculos!L232</f>
        <v>0.27103875472864614</v>
      </c>
      <c r="AC590" s="144"/>
      <c r="AD590" s="148">
        <f>Cálculos!Z608</f>
        <v>0.27306712269159378</v>
      </c>
      <c r="AE590" s="144"/>
      <c r="AF590" s="148">
        <f>Cálculos!AN606</f>
        <v>0.28241666738145932</v>
      </c>
      <c r="AG590" s="144"/>
      <c r="AH590" s="148">
        <f>Cálculos!N561</f>
        <v>0</v>
      </c>
      <c r="AI590" s="144"/>
      <c r="AJ590" s="148">
        <f>Cálculos!AB583</f>
        <v>0</v>
      </c>
      <c r="AK590" s="144"/>
      <c r="AL590" s="148">
        <f>Cálculos!AP579</f>
        <v>0</v>
      </c>
      <c r="AM590" s="127"/>
      <c r="BA590" s="139"/>
      <c r="BB590" s="78">
        <v>585</v>
      </c>
      <c r="BC590" s="156">
        <f>ABS(Cálculos!L591-Cálculos!L590)</f>
        <v>5.1597829930332129E-3</v>
      </c>
      <c r="BD590" s="156">
        <f>ABS(Cálculos!Z591-Cálculos!Z590)</f>
        <v>3.8100002401298405E-3</v>
      </c>
      <c r="BE590" s="156">
        <f>ABS(Cálculos!AN591-Cálculos!AN590)</f>
        <v>4.4622514556317827E-3</v>
      </c>
      <c r="BF590" s="127"/>
    </row>
    <row r="591" spans="25:58" x14ac:dyDescent="0.35">
      <c r="Y591" s="139"/>
      <c r="Z591" s="78">
        <f>(Cálculos!C592-0.44)/(MAX(Cálculos!C:C)+0.12)*100</f>
        <v>80.200514983838261</v>
      </c>
      <c r="AA591" s="144"/>
      <c r="AB591" s="148">
        <f>Cálculos!L236</f>
        <v>0.27040398553543793</v>
      </c>
      <c r="AC591" s="144"/>
      <c r="AD591" s="148">
        <f>Cálculos!Z721</f>
        <v>0.27174620112496833</v>
      </c>
      <c r="AE591" s="144"/>
      <c r="AF591" s="148">
        <f>Cálculos!AN356</f>
        <v>0.2818712238063481</v>
      </c>
      <c r="AG591" s="144"/>
      <c r="AH591" s="148">
        <f>Cálculos!N562</f>
        <v>0</v>
      </c>
      <c r="AI591" s="144"/>
      <c r="AJ591" s="148">
        <f>Cálculos!AB584</f>
        <v>0</v>
      </c>
      <c r="AK591" s="144"/>
      <c r="AL591" s="148">
        <f>Cálculos!AP580</f>
        <v>0</v>
      </c>
      <c r="AM591" s="127"/>
      <c r="BA591" s="139"/>
      <c r="BB591" s="78">
        <v>586</v>
      </c>
      <c r="BC591" s="156">
        <f>ABS(Cálculos!L592-Cálculos!L591)</f>
        <v>7.3790844452248927E-3</v>
      </c>
      <c r="BD591" s="156">
        <f>ABS(Cálculos!Z592-Cálculos!Z591)</f>
        <v>7.3701527112209897E-3</v>
      </c>
      <c r="BE591" s="156">
        <f>ABS(Cálculos!AN592-Cálculos!AN591)</f>
        <v>7.5153680939306078E-3</v>
      </c>
      <c r="BF591" s="127"/>
    </row>
    <row r="592" spans="25:58" x14ac:dyDescent="0.35">
      <c r="Y592" s="139"/>
      <c r="Z592" s="78">
        <f>(Cálculos!C593-0.44)/(MAX(Cálculos!C:C)+0.12)*100</f>
        <v>80.337478770613046</v>
      </c>
      <c r="AA592" s="144"/>
      <c r="AB592" s="148">
        <f>Cálculos!L233</f>
        <v>0.26818170274808478</v>
      </c>
      <c r="AC592" s="144"/>
      <c r="AD592" s="148">
        <f>Cálculos!Z241</f>
        <v>0.27020050084343394</v>
      </c>
      <c r="AE592" s="144"/>
      <c r="AF592" s="148">
        <f>Cálculos!AN238</f>
        <v>0.28119559537215022</v>
      </c>
      <c r="AG592" s="144"/>
      <c r="AH592" s="148">
        <f>Cálculos!N563</f>
        <v>0</v>
      </c>
      <c r="AI592" s="144"/>
      <c r="AJ592" s="148">
        <f>Cálculos!AB585</f>
        <v>0</v>
      </c>
      <c r="AK592" s="144"/>
      <c r="AL592" s="148">
        <f>Cálculos!AP581</f>
        <v>0</v>
      </c>
      <c r="AM592" s="127"/>
      <c r="BA592" s="139"/>
      <c r="BB592" s="78">
        <v>587</v>
      </c>
      <c r="BC592" s="156">
        <f>ABS(Cálculos!L593-Cálculos!L592)</f>
        <v>3.6357115687716268E-3</v>
      </c>
      <c r="BD592" s="156">
        <f>ABS(Cálculos!Z593-Cálculos!Z592)</f>
        <v>3.8471568284505486E-3</v>
      </c>
      <c r="BE592" s="156">
        <f>ABS(Cálculos!AN593-Cálculos!AN592)</f>
        <v>3.9078721420519047E-3</v>
      </c>
      <c r="BF592" s="127"/>
    </row>
    <row r="593" spans="25:58" x14ac:dyDescent="0.35">
      <c r="Y593" s="139"/>
      <c r="Z593" s="78">
        <f>(Cálculos!C594-0.44)/(MAX(Cálculos!C:C)+0.12)*100</f>
        <v>80.474442557387817</v>
      </c>
      <c r="AA593" s="144"/>
      <c r="AB593" s="148">
        <f>Cálculos!L602</f>
        <v>0.26794659470505949</v>
      </c>
      <c r="AC593" s="144"/>
      <c r="AD593" s="148">
        <f>Cálculos!Z609</f>
        <v>0.27037650494184817</v>
      </c>
      <c r="AE593" s="144"/>
      <c r="AF593" s="148">
        <f>Cálculos!AN607</f>
        <v>0.27963304733327615</v>
      </c>
      <c r="AG593" s="144"/>
      <c r="AH593" s="148">
        <f>Cálculos!N564</f>
        <v>0</v>
      </c>
      <c r="AI593" s="144"/>
      <c r="AJ593" s="148">
        <f>Cálculos!AB586</f>
        <v>0</v>
      </c>
      <c r="AK593" s="144"/>
      <c r="AL593" s="148">
        <f>Cálculos!AP582</f>
        <v>0</v>
      </c>
      <c r="AM593" s="127"/>
      <c r="BA593" s="139"/>
      <c r="BB593" s="78">
        <v>588</v>
      </c>
      <c r="BC593" s="156">
        <f>ABS(Cálculos!L594-Cálculos!L593)</f>
        <v>2.990791361936862E-3</v>
      </c>
      <c r="BD593" s="156">
        <f>ABS(Cálculos!Z594-Cálculos!Z593)</f>
        <v>3.2367071469452391E-3</v>
      </c>
      <c r="BE593" s="156">
        <f>ABS(Cálculos!AN594-Cálculos!AN593)</f>
        <v>3.2830400154663097E-3</v>
      </c>
      <c r="BF593" s="127"/>
    </row>
    <row r="594" spans="25:58" x14ac:dyDescent="0.35">
      <c r="Y594" s="139"/>
      <c r="Z594" s="78">
        <f>(Cálculos!C595-0.44)/(MAX(Cálculos!C:C)+0.12)*100</f>
        <v>80.611406344162589</v>
      </c>
      <c r="AA594" s="144"/>
      <c r="AB594" s="148">
        <f>Cálculos!L234</f>
        <v>0.26550830695874827</v>
      </c>
      <c r="AC594" s="144"/>
      <c r="AD594" s="148">
        <f>Cálculos!Z356</f>
        <v>0.26907895922908198</v>
      </c>
      <c r="AE594" s="144"/>
      <c r="AF594" s="148">
        <f>Cálculos!AN239</f>
        <v>0.27822763280330648</v>
      </c>
      <c r="AG594" s="144"/>
      <c r="AH594" s="148">
        <f>Cálculos!N565</f>
        <v>0</v>
      </c>
      <c r="AI594" s="144"/>
      <c r="AJ594" s="148">
        <f>Cálculos!AB587</f>
        <v>0</v>
      </c>
      <c r="AK594" s="144"/>
      <c r="AL594" s="148">
        <f>Cálculos!AP583</f>
        <v>0</v>
      </c>
      <c r="AM594" s="127"/>
      <c r="BA594" s="139"/>
      <c r="BB594" s="78">
        <v>589</v>
      </c>
      <c r="BC594" s="156">
        <f>ABS(Cálculos!L595-Cálculos!L594)</f>
        <v>2.8602511161219812E-3</v>
      </c>
      <c r="BD594" s="156">
        <f>ABS(Cálculos!Z595-Cálculos!Z594)</f>
        <v>3.1098094619076422E-3</v>
      </c>
      <c r="BE594" s="156">
        <f>ABS(Cálculos!AN595-Cálculos!AN594)</f>
        <v>3.1533985016574118E-3</v>
      </c>
      <c r="BF594" s="127"/>
    </row>
    <row r="595" spans="25:58" x14ac:dyDescent="0.35">
      <c r="Y595" s="139"/>
      <c r="Z595" s="78">
        <f>(Cálculos!C596-0.44)/(MAX(Cálculos!C:C)+0.12)*100</f>
        <v>80.748370130937374</v>
      </c>
      <c r="AA595" s="144"/>
      <c r="AB595" s="148">
        <f>Cálculos!L603</f>
        <v>0.26392398481679386</v>
      </c>
      <c r="AC595" s="144"/>
      <c r="AD595" s="148">
        <f>Cálculos!Z242</f>
        <v>0.26753733924121037</v>
      </c>
      <c r="AE595" s="144"/>
      <c r="AF595" s="148">
        <f>Cálculos!AN608</f>
        <v>0.2768776067464504</v>
      </c>
      <c r="AG595" s="144"/>
      <c r="AH595" s="148">
        <f>Cálculos!N566</f>
        <v>0</v>
      </c>
      <c r="AI595" s="144"/>
      <c r="AJ595" s="148">
        <f>Cálculos!AB588</f>
        <v>0</v>
      </c>
      <c r="AK595" s="144"/>
      <c r="AL595" s="148">
        <f>Cálculos!AP584</f>
        <v>0</v>
      </c>
      <c r="AM595" s="127"/>
      <c r="BA595" s="139"/>
      <c r="BB595" s="78">
        <v>590</v>
      </c>
      <c r="BC595" s="156">
        <f>ABS(Cálculos!L596-Cálculos!L595)</f>
        <v>1.4527501427410439E-3</v>
      </c>
      <c r="BD595" s="156">
        <f>ABS(Cálculos!Z596-Cálculos!Z595)</f>
        <v>1.7008560386787552E-3</v>
      </c>
      <c r="BE595" s="156">
        <f>ABS(Cálculos!AN596-Cálculos!AN595)</f>
        <v>1.7436360390755135E-3</v>
      </c>
      <c r="BF595" s="127"/>
    </row>
    <row r="596" spans="25:58" x14ac:dyDescent="0.35">
      <c r="Y596" s="139"/>
      <c r="Z596" s="78">
        <f>(Cálculos!C597-0.44)/(MAX(Cálculos!C:C)+0.12)*100</f>
        <v>80.88533391771216</v>
      </c>
      <c r="AA596" s="144"/>
      <c r="AB596" s="148">
        <f>Cálculos!L604</f>
        <v>0.2610940772228984</v>
      </c>
      <c r="AC596" s="144"/>
      <c r="AD596" s="148">
        <f>Cálculos!Z610</f>
        <v>0.26771241713125588</v>
      </c>
      <c r="AE596" s="144"/>
      <c r="AF596" s="148">
        <f>Cálculos!AN240</f>
        <v>0.27545345451428921</v>
      </c>
      <c r="AG596" s="144"/>
      <c r="AH596" s="148">
        <f>Cálculos!N567</f>
        <v>0</v>
      </c>
      <c r="AI596" s="144"/>
      <c r="AJ596" s="148">
        <f>Cálculos!AB589</f>
        <v>0</v>
      </c>
      <c r="AK596" s="144"/>
      <c r="AL596" s="148">
        <f>Cálculos!AP585</f>
        <v>0</v>
      </c>
      <c r="AM596" s="127"/>
      <c r="BA596" s="139"/>
      <c r="BB596" s="78">
        <v>591</v>
      </c>
      <c r="BC596" s="156">
        <f>ABS(Cálculos!L597-Cálculos!L596)</f>
        <v>3.9212250321892239E-3</v>
      </c>
      <c r="BD596" s="156">
        <f>ABS(Cálculos!Z597-Cálculos!Z596)</f>
        <v>4.1670532978781982E-3</v>
      </c>
      <c r="BE596" s="156">
        <f>ABS(Cálculos!AN597-Cálculos!AN596)</f>
        <v>4.2093487962448495E-3</v>
      </c>
      <c r="BF596" s="127"/>
    </row>
    <row r="597" spans="25:58" x14ac:dyDescent="0.35">
      <c r="Y597" s="139"/>
      <c r="Z597" s="78">
        <f>(Cálculos!C598-0.44)/(MAX(Cálculos!C:C)+0.12)*100</f>
        <v>81.022297704486917</v>
      </c>
      <c r="AA597" s="144"/>
      <c r="AB597" s="148">
        <f>Cálculos!L237</f>
        <v>0.25940831298192618</v>
      </c>
      <c r="AC597" s="144"/>
      <c r="AD597" s="148">
        <f>Cálculos!Z243</f>
        <v>0.26490109542294871</v>
      </c>
      <c r="AE597" s="144"/>
      <c r="AF597" s="148">
        <f>Cálculos!AN609</f>
        <v>0.27414944092129667</v>
      </c>
      <c r="AG597" s="144"/>
      <c r="AH597" s="148">
        <f>Cálculos!N568</f>
        <v>0</v>
      </c>
      <c r="AI597" s="144"/>
      <c r="AJ597" s="148">
        <f>Cálculos!AB590</f>
        <v>0</v>
      </c>
      <c r="AK597" s="144"/>
      <c r="AL597" s="148">
        <f>Cálculos!AP586</f>
        <v>0</v>
      </c>
      <c r="AM597" s="127"/>
      <c r="BA597" s="139"/>
      <c r="BB597" s="78">
        <v>592</v>
      </c>
      <c r="BC597" s="156">
        <f>ABS(Cálculos!L598-Cálculos!L597)</f>
        <v>2.945451846014191E-3</v>
      </c>
      <c r="BD597" s="156">
        <f>ABS(Cálculos!Z598-Cálculos!Z597)</f>
        <v>3.1888856213109773E-3</v>
      </c>
      <c r="BE597" s="156">
        <f>ABS(Cálculos!AN598-Cálculos!AN597)</f>
        <v>3.2307539213057845E-3</v>
      </c>
      <c r="BF597" s="127"/>
    </row>
    <row r="598" spans="25:58" x14ac:dyDescent="0.35">
      <c r="Y598" s="139"/>
      <c r="Z598" s="78">
        <f>(Cálculos!C599-0.44)/(MAX(Cálculos!C:C)+0.12)*100</f>
        <v>81.159261491261702</v>
      </c>
      <c r="AA598" s="144"/>
      <c r="AB598" s="148">
        <f>Cálculos!L605</f>
        <v>0.2584833890147003</v>
      </c>
      <c r="AC598" s="144"/>
      <c r="AD598" s="148">
        <f>Cálculos!Z611</f>
        <v>0.26507458230571801</v>
      </c>
      <c r="AE598" s="144"/>
      <c r="AF598" s="148">
        <f>Cálculos!AN241</f>
        <v>0.27273391406771941</v>
      </c>
      <c r="AG598" s="144"/>
      <c r="AH598" s="148">
        <f>Cálculos!N569</f>
        <v>0</v>
      </c>
      <c r="AI598" s="144"/>
      <c r="AJ598" s="148">
        <f>Cálculos!AB591</f>
        <v>0</v>
      </c>
      <c r="AK598" s="144"/>
      <c r="AL598" s="148">
        <f>Cálculos!AP587</f>
        <v>0</v>
      </c>
      <c r="AM598" s="127"/>
      <c r="BA598" s="139"/>
      <c r="BB598" s="78">
        <v>593</v>
      </c>
      <c r="BC598" s="156">
        <f>ABS(Cálculos!L599-Cálculos!L598)</f>
        <v>2.7609246298599399E-3</v>
      </c>
      <c r="BD598" s="156">
        <f>ABS(Cálculos!Z599-Cálculos!Z598)</f>
        <v>3.0019643929568574E-3</v>
      </c>
      <c r="BE598" s="156">
        <f>ABS(Cálculos!AN599-Cálculos!AN598)</f>
        <v>3.0434184204602421E-3</v>
      </c>
      <c r="BF598" s="127"/>
    </row>
    <row r="599" spans="25:58" x14ac:dyDescent="0.35">
      <c r="Y599" s="139"/>
      <c r="Z599" s="78">
        <f>(Cálculos!C600-0.44)/(MAX(Cálculos!C:C)+0.12)*100</f>
        <v>81.296225278036488</v>
      </c>
      <c r="AA599" s="144"/>
      <c r="AB599" s="148">
        <f>Cálculos!L722</f>
        <v>0.25686919129449254</v>
      </c>
      <c r="AC599" s="144"/>
      <c r="AD599" s="148">
        <f>Cálculos!Z244</f>
        <v>0.26229093948487719</v>
      </c>
      <c r="AE599" s="144"/>
      <c r="AF599" s="148">
        <f>Cálculos!AN610</f>
        <v>0.2714481770642535</v>
      </c>
      <c r="AG599" s="144"/>
      <c r="AH599" s="148">
        <f>Cálculos!N570</f>
        <v>0</v>
      </c>
      <c r="AI599" s="144"/>
      <c r="AJ599" s="148">
        <f>Cálculos!AB592</f>
        <v>0</v>
      </c>
      <c r="AK599" s="144"/>
      <c r="AL599" s="148">
        <f>Cálculos!AP588</f>
        <v>0</v>
      </c>
      <c r="AM599" s="127"/>
      <c r="BA599" s="139"/>
      <c r="BB599" s="78">
        <v>594</v>
      </c>
      <c r="BC599" s="156">
        <f>ABS(Cálculos!L600-Cálculos!L599)</f>
        <v>5.8207432911191681E-2</v>
      </c>
      <c r="BD599" s="156">
        <f>ABS(Cálculos!Z600-Cálculos!Z599)</f>
        <v>4.4227641823379349E-2</v>
      </c>
      <c r="BE599" s="156">
        <f>ABS(Cálculos!AN600-Cálculos!AN599)</f>
        <v>4.9396752275553235E-2</v>
      </c>
      <c r="BF599" s="127"/>
    </row>
    <row r="600" spans="25:58" x14ac:dyDescent="0.35">
      <c r="Y600" s="139"/>
      <c r="Z600" s="78">
        <f>(Cálculos!C601-0.44)/(MAX(Cálculos!C:C)+0.12)*100</f>
        <v>81.433189064811245</v>
      </c>
      <c r="AA600" s="144"/>
      <c r="AB600" s="148">
        <f>Cálculos!L606</f>
        <v>0.25593017407162538</v>
      </c>
      <c r="AC600" s="144"/>
      <c r="AD600" s="148">
        <f>Cálculos!Z612</f>
        <v>0.26246273920829361</v>
      </c>
      <c r="AE600" s="144"/>
      <c r="AF600" s="148">
        <f>Cálculos!AN242</f>
        <v>0.27004570049418875</v>
      </c>
      <c r="AG600" s="144"/>
      <c r="AH600" s="148">
        <f>Cálculos!N571</f>
        <v>0</v>
      </c>
      <c r="AI600" s="144"/>
      <c r="AJ600" s="148">
        <f>Cálculos!AB593</f>
        <v>0</v>
      </c>
      <c r="AK600" s="144"/>
      <c r="AL600" s="148">
        <f>Cálculos!AP589</f>
        <v>0</v>
      </c>
      <c r="AM600" s="127"/>
      <c r="BA600" s="139"/>
      <c r="BB600" s="78">
        <v>595</v>
      </c>
      <c r="BC600" s="156">
        <f>ABS(Cálculos!L601-Cálculos!L600)</f>
        <v>5.3484233185860097E-2</v>
      </c>
      <c r="BD600" s="156">
        <f>ABS(Cálculos!Z601-Cálculos!Z600)</f>
        <v>4.2259573539295991E-2</v>
      </c>
      <c r="BE600" s="156">
        <f>ABS(Cálculos!AN601-Cálculos!AN600)</f>
        <v>4.6645815965562998E-2</v>
      </c>
      <c r="BF600" s="127"/>
    </row>
    <row r="601" spans="25:58" x14ac:dyDescent="0.35">
      <c r="Y601" s="139"/>
      <c r="Z601" s="78">
        <f>(Cálculos!C602-0.44)/(MAX(Cálculos!C:C)+0.12)*100</f>
        <v>81.57015285158603</v>
      </c>
      <c r="AA601" s="144"/>
      <c r="AB601" s="148">
        <f>Cálculos!L238</f>
        <v>0.25546983281713886</v>
      </c>
      <c r="AC601" s="144"/>
      <c r="AD601" s="148">
        <f>Cálculos!Z245</f>
        <v>0.25970652067656419</v>
      </c>
      <c r="AE601" s="144"/>
      <c r="AF601" s="148">
        <f>Cálculos!AN611</f>
        <v>0.26877353283833916</v>
      </c>
      <c r="AG601" s="144"/>
      <c r="AH601" s="148">
        <f>Cálculos!N574</f>
        <v>0</v>
      </c>
      <c r="AI601" s="144"/>
      <c r="AJ601" s="148">
        <f>Cálculos!AB594</f>
        <v>0</v>
      </c>
      <c r="AK601" s="144"/>
      <c r="AL601" s="148">
        <f>Cálculos!AP590</f>
        <v>0</v>
      </c>
      <c r="AM601" s="127"/>
      <c r="BA601" s="139"/>
      <c r="BB601" s="78">
        <v>596</v>
      </c>
      <c r="BC601" s="156">
        <f>ABS(Cálculos!L602-Cálculos!L601)</f>
        <v>1.1080639476317933E-2</v>
      </c>
      <c r="BD601" s="156">
        <f>ABS(Cálculos!Z602-Cálculos!Z601)</f>
        <v>9.41283314850766E-3</v>
      </c>
      <c r="BE601" s="156">
        <f>ABS(Cálculos!AN602-Cálculos!AN601)</f>
        <v>1.0174166683402153E-2</v>
      </c>
      <c r="BF601" s="127"/>
    </row>
    <row r="602" spans="25:58" x14ac:dyDescent="0.35">
      <c r="Y602" s="139"/>
      <c r="Z602" s="78">
        <f>(Cálculos!C603-0.44)/(MAX(Cálculos!C:C)+0.12)*100</f>
        <v>81.707116638360816</v>
      </c>
      <c r="AA602" s="144"/>
      <c r="AB602" s="148">
        <f>Cálculos!L357</f>
        <v>0.25426712079350638</v>
      </c>
      <c r="AC602" s="144"/>
      <c r="AD602" s="148">
        <f>Cálculos!Z613</f>
        <v>0.25987663130817484</v>
      </c>
      <c r="AE602" s="144"/>
      <c r="AF602" s="148">
        <f>Cálculos!AN243</f>
        <v>0.26738472631929655</v>
      </c>
      <c r="AG602" s="144"/>
      <c r="AH602" s="148">
        <f>Cálculos!N575</f>
        <v>0</v>
      </c>
      <c r="AI602" s="144"/>
      <c r="AJ602" s="148">
        <f>Cálculos!AB595</f>
        <v>0</v>
      </c>
      <c r="AK602" s="144"/>
      <c r="AL602" s="148">
        <f>Cálculos!AP591</f>
        <v>0</v>
      </c>
      <c r="AM602" s="127"/>
      <c r="BA602" s="139"/>
      <c r="BB602" s="78">
        <v>597</v>
      </c>
      <c r="BC602" s="156">
        <f>ABS(Cálculos!L603-Cálculos!L602)</f>
        <v>4.022609888265638E-3</v>
      </c>
      <c r="BD602" s="156">
        <f>ABS(Cálculos!Z603-Cálculos!Z602)</f>
        <v>3.9387135765331927E-3</v>
      </c>
      <c r="BE602" s="156">
        <f>ABS(Cálculos!AN603-Cálculos!AN602)</f>
        <v>4.0982129876346862E-3</v>
      </c>
      <c r="BF602" s="127"/>
    </row>
    <row r="603" spans="25:58" x14ac:dyDescent="0.35">
      <c r="Y603" s="139"/>
      <c r="Z603" s="78">
        <f>(Cálculos!C604-0.44)/(MAX(Cálculos!C:C)+0.12)*100</f>
        <v>81.844080425135587</v>
      </c>
      <c r="AA603" s="144"/>
      <c r="AB603" s="148">
        <f>Cálculos!L607</f>
        <v>0.25340738496436288</v>
      </c>
      <c r="AC603" s="144"/>
      <c r="AD603" s="148">
        <f>Cálculos!Z246</f>
        <v>0.2571475698556504</v>
      </c>
      <c r="AE603" s="144"/>
      <c r="AF603" s="148">
        <f>Cálculos!AN612</f>
        <v>0.2661252430890173</v>
      </c>
      <c r="AG603" s="144"/>
      <c r="AH603" s="148">
        <f>Cálculos!N576</f>
        <v>0</v>
      </c>
      <c r="AI603" s="144"/>
      <c r="AJ603" s="148">
        <f>Cálculos!AB596</f>
        <v>0</v>
      </c>
      <c r="AK603" s="144"/>
      <c r="AL603" s="148">
        <f>Cálculos!AP592</f>
        <v>0</v>
      </c>
      <c r="AM603" s="127"/>
      <c r="BA603" s="139"/>
      <c r="BB603" s="78">
        <v>598</v>
      </c>
      <c r="BC603" s="156">
        <f>ABS(Cálculos!L604-Cálculos!L603)</f>
        <v>2.8299075938954532E-3</v>
      </c>
      <c r="BD603" s="156">
        <f>ABS(Cálculos!Z604-Cálculos!Z603)</f>
        <v>3.0069392656096872E-3</v>
      </c>
      <c r="BE603" s="156">
        <f>ABS(Cálculos!AN604-Cálculos!AN603)</f>
        <v>3.0662457339737381E-3</v>
      </c>
      <c r="BF603" s="127"/>
    </row>
    <row r="604" spans="25:58" x14ac:dyDescent="0.35">
      <c r="Y604" s="139"/>
      <c r="Z604" s="78">
        <f>(Cálculos!C605-0.44)/(MAX(Cálculos!C:C)+0.12)*100</f>
        <v>81.981044211910358</v>
      </c>
      <c r="AA604" s="144"/>
      <c r="AB604" s="148">
        <f>Cálculos!L239</f>
        <v>0.25272322599651798</v>
      </c>
      <c r="AC604" s="144"/>
      <c r="AD604" s="148">
        <f>Cálculos!Z614</f>
        <v>0.25731600495929241</v>
      </c>
      <c r="AE604" s="144"/>
      <c r="AF604" s="148">
        <f>Cálculos!AN244</f>
        <v>0.26475009610601957</v>
      </c>
      <c r="AG604" s="144"/>
      <c r="AH604" s="148">
        <f>Cálculos!N577</f>
        <v>0</v>
      </c>
      <c r="AI604" s="144"/>
      <c r="AJ604" s="148">
        <f>Cálculos!AB597</f>
        <v>0</v>
      </c>
      <c r="AK604" s="144"/>
      <c r="AL604" s="148">
        <f>Cálculos!AP593</f>
        <v>0</v>
      </c>
      <c r="AM604" s="127"/>
      <c r="BA604" s="139"/>
      <c r="BB604" s="78">
        <v>599</v>
      </c>
      <c r="BC604" s="156">
        <f>ABS(Cálculos!L605-Cálculos!L604)</f>
        <v>2.6106882081980975E-3</v>
      </c>
      <c r="BD604" s="156">
        <f>ABS(Cálculos!Z605-Cálculos!Z604)</f>
        <v>2.8291358050490101E-3</v>
      </c>
      <c r="BE604" s="156">
        <f>ABS(Cálculos!AN605-Cálculos!AN604)</f>
        <v>2.8714930467119704E-3</v>
      </c>
      <c r="BF604" s="127"/>
    </row>
    <row r="605" spans="25:58" x14ac:dyDescent="0.35">
      <c r="Y605" s="139"/>
      <c r="Z605" s="78">
        <f>(Cálculos!C606-0.44)/(MAX(Cálculos!C:C)+0.12)*100</f>
        <v>82.118007998685144</v>
      </c>
      <c r="AA605" s="144"/>
      <c r="AB605" s="148">
        <f>Cálculos!L608</f>
        <v>0.2509103277181523</v>
      </c>
      <c r="AC605" s="144"/>
      <c r="AD605" s="148">
        <f>Cálculos!Z247</f>
        <v>0.25461383349996375</v>
      </c>
      <c r="AE605" s="144"/>
      <c r="AF605" s="148">
        <f>Cálculos!AN681</f>
        <v>0.26377093773705684</v>
      </c>
      <c r="AG605" s="144"/>
      <c r="AH605" s="148">
        <f>Cálculos!N578</f>
        <v>0</v>
      </c>
      <c r="AI605" s="144"/>
      <c r="AJ605" s="148">
        <f>Cálculos!AB598</f>
        <v>0</v>
      </c>
      <c r="AK605" s="144"/>
      <c r="AL605" s="148">
        <f>Cálculos!AP594</f>
        <v>0</v>
      </c>
      <c r="AM605" s="127"/>
      <c r="BA605" s="139"/>
      <c r="BB605" s="78">
        <v>600</v>
      </c>
      <c r="BC605" s="156">
        <f>ABS(Cálculos!L606-Cálculos!L605)</f>
        <v>2.5532149430749218E-3</v>
      </c>
      <c r="BD605" s="156">
        <f>ABS(Cálculos!Z606-Cálculos!Z605)</f>
        <v>2.7766719788841487E-3</v>
      </c>
      <c r="BE605" s="156">
        <f>ABS(Cálculos!AN606-Cálculos!AN605)</f>
        <v>2.8158963387783786E-3</v>
      </c>
      <c r="BF605" s="127"/>
    </row>
    <row r="606" spans="25:58" x14ac:dyDescent="0.35">
      <c r="Y606" s="139"/>
      <c r="Z606" s="78">
        <f>(Cálculos!C607-0.44)/(MAX(Cálculos!C:C)+0.12)*100</f>
        <v>82.254971785459915</v>
      </c>
      <c r="AA606" s="144"/>
      <c r="AB606" s="148">
        <f>Cálculos!L240</f>
        <v>0.25019501777923492</v>
      </c>
      <c r="AC606" s="144"/>
      <c r="AD606" s="148">
        <f>Cálculos!Z615</f>
        <v>0.25478060907406447</v>
      </c>
      <c r="AE606" s="144"/>
      <c r="AF606" s="148">
        <f>Cálculos!AN613</f>
        <v>0.26350304766394989</v>
      </c>
      <c r="AG606" s="144"/>
      <c r="AH606" s="148">
        <f>Cálculos!N579</f>
        <v>0</v>
      </c>
      <c r="AI606" s="144"/>
      <c r="AJ606" s="148">
        <f>Cálculos!AB599</f>
        <v>0</v>
      </c>
      <c r="AK606" s="144"/>
      <c r="AL606" s="148">
        <f>Cálculos!AP595</f>
        <v>0</v>
      </c>
      <c r="AM606" s="127"/>
      <c r="BA606" s="139"/>
      <c r="BB606" s="78">
        <v>601</v>
      </c>
      <c r="BC606" s="156">
        <f>ABS(Cálculos!L607-Cálculos!L606)</f>
        <v>2.5227891072625019E-3</v>
      </c>
      <c r="BD606" s="156">
        <f>ABS(Cálculos!Z607-Cálculos!Z606)</f>
        <v>2.7452327796281262E-3</v>
      </c>
      <c r="BE606" s="156">
        <f>ABS(Cálculos!AN607-Cálculos!AN606)</f>
        <v>2.7836200481831663E-3</v>
      </c>
      <c r="BF606" s="127"/>
    </row>
    <row r="607" spans="25:58" x14ac:dyDescent="0.35">
      <c r="Y607" s="139"/>
      <c r="Z607" s="78">
        <f>(Cálculos!C608-0.44)/(MAX(Cálculos!C:C)+0.12)*100</f>
        <v>82.391935572234701</v>
      </c>
      <c r="AA607" s="144"/>
      <c r="AB607" s="148">
        <f>Cálculos!L609</f>
        <v>0.24843801963644882</v>
      </c>
      <c r="AC607" s="144"/>
      <c r="AD607" s="148">
        <f>Cálculos!Z248</f>
        <v>0.25210506273725286</v>
      </c>
      <c r="AE607" s="144"/>
      <c r="AF607" s="148">
        <f>Cálculos!AN245</f>
        <v>0.26214144623219088</v>
      </c>
      <c r="AG607" s="144"/>
      <c r="AH607" s="148">
        <f>Cálculos!N580</f>
        <v>0</v>
      </c>
      <c r="AI607" s="144"/>
      <c r="AJ607" s="148">
        <f>Cálculos!AB600</f>
        <v>0</v>
      </c>
      <c r="AK607" s="144"/>
      <c r="AL607" s="148">
        <f>Cálculos!AP596</f>
        <v>0</v>
      </c>
      <c r="AM607" s="127"/>
      <c r="BA607" s="139"/>
      <c r="BB607" s="78">
        <v>602</v>
      </c>
      <c r="BC607" s="156">
        <f>ABS(Cálculos!L608-Cálculos!L607)</f>
        <v>2.4970572462105767E-3</v>
      </c>
      <c r="BD607" s="156">
        <f>ABS(Cálculos!Z608-Cálculos!Z607)</f>
        <v>2.7175063288074064E-3</v>
      </c>
      <c r="BE607" s="156">
        <f>ABS(Cálculos!AN608-Cálculos!AN607)</f>
        <v>2.7554405868257525E-3</v>
      </c>
      <c r="BF607" s="127"/>
    </row>
    <row r="608" spans="25:58" x14ac:dyDescent="0.35">
      <c r="Y608" s="139"/>
      <c r="Z608" s="78">
        <f>(Cálculos!C609-0.44)/(MAX(Cálculos!C:C)+0.12)*100</f>
        <v>82.528899359009472</v>
      </c>
      <c r="AA608" s="144"/>
      <c r="AB608" s="148">
        <f>Cálculos!L241</f>
        <v>0.24772347013207927</v>
      </c>
      <c r="AC608" s="144"/>
      <c r="AD608" s="148">
        <f>Cálculos!Z616</f>
        <v>0.25227019504876708</v>
      </c>
      <c r="AE608" s="144"/>
      <c r="AF608" s="148">
        <f>Cálculos!AN614</f>
        <v>0.26090668937065831</v>
      </c>
      <c r="AG608" s="144"/>
      <c r="AH608" s="148">
        <f>Cálculos!N581</f>
        <v>0</v>
      </c>
      <c r="AI608" s="144"/>
      <c r="AJ608" s="148">
        <f>Cálculos!AB601</f>
        <v>0</v>
      </c>
      <c r="AK608" s="144"/>
      <c r="AL608" s="148">
        <f>Cálculos!AP597</f>
        <v>0</v>
      </c>
      <c r="AM608" s="127"/>
      <c r="BA608" s="139"/>
      <c r="BB608" s="78">
        <v>603</v>
      </c>
      <c r="BC608" s="156">
        <f>ABS(Cálculos!L609-Cálculos!L608)</f>
        <v>2.4723080817034837E-3</v>
      </c>
      <c r="BD608" s="156">
        <f>ABS(Cálculos!Z609-Cálculos!Z608)</f>
        <v>2.6906177497456052E-3</v>
      </c>
      <c r="BE608" s="156">
        <f>ABS(Cálculos!AN609-Cálculos!AN608)</f>
        <v>2.7281658251537277E-3</v>
      </c>
      <c r="BF608" s="127"/>
    </row>
    <row r="609" spans="25:58" x14ac:dyDescent="0.35">
      <c r="Y609" s="139"/>
      <c r="Z609" s="78">
        <f>(Cálculos!C610-0.44)/(MAX(Cálculos!C:C)+0.12)*100</f>
        <v>82.665863145784243</v>
      </c>
      <c r="AA609" s="144"/>
      <c r="AB609" s="148">
        <f>Cálculos!L610</f>
        <v>0.24599009586663725</v>
      </c>
      <c r="AC609" s="144"/>
      <c r="AD609" s="148">
        <f>Cálculos!Z249</f>
        <v>0.24962101150454311</v>
      </c>
      <c r="AE609" s="144"/>
      <c r="AF609" s="148">
        <f>Cálculos!AN246</f>
        <v>0.25955850344185544</v>
      </c>
      <c r="AG609" s="144"/>
      <c r="AH609" s="148">
        <f>Cálculos!N582</f>
        <v>0</v>
      </c>
      <c r="AI609" s="144"/>
      <c r="AJ609" s="148">
        <f>Cálculos!AB602</f>
        <v>0</v>
      </c>
      <c r="AK609" s="144"/>
      <c r="AL609" s="148">
        <f>Cálculos!AP598</f>
        <v>0</v>
      </c>
      <c r="AM609" s="127"/>
      <c r="BA609" s="139"/>
      <c r="BB609" s="78">
        <v>604</v>
      </c>
      <c r="BC609" s="156">
        <f>ABS(Cálculos!L610-Cálculos!L609)</f>
        <v>2.4479237698115663E-3</v>
      </c>
      <c r="BD609" s="156">
        <f>ABS(Cálculos!Z610-Cálculos!Z609)</f>
        <v>2.6640878105922972E-3</v>
      </c>
      <c r="BE609" s="156">
        <f>ABS(Cálculos!AN610-Cálculos!AN609)</f>
        <v>2.701263857043168E-3</v>
      </c>
      <c r="BF609" s="127"/>
    </row>
    <row r="610" spans="25:58" x14ac:dyDescent="0.35">
      <c r="Y610" s="139"/>
      <c r="Z610" s="78">
        <f>(Cálculos!C611-0.44)/(MAX(Cálculos!C:C)+0.12)*100</f>
        <v>82.802826932559029</v>
      </c>
      <c r="AA610" s="144"/>
      <c r="AB610" s="148">
        <f>Cálculos!L242</f>
        <v>0.24528154363341781</v>
      </c>
      <c r="AC610" s="144"/>
      <c r="AD610" s="148">
        <f>Cálculos!Z617</f>
        <v>0.24978451673085952</v>
      </c>
      <c r="AE610" s="144"/>
      <c r="AF610" s="148">
        <f>Cálculos!AN316</f>
        <v>0.25916342303881523</v>
      </c>
      <c r="AG610" s="144"/>
      <c r="AH610" s="148">
        <f>Cálculos!N583</f>
        <v>0</v>
      </c>
      <c r="AI610" s="144"/>
      <c r="AJ610" s="148">
        <f>Cálculos!AB603</f>
        <v>0</v>
      </c>
      <c r="AK610" s="144"/>
      <c r="AL610" s="148">
        <f>Cálculos!AP599</f>
        <v>0</v>
      </c>
      <c r="AM610" s="127"/>
      <c r="BA610" s="139"/>
      <c r="BB610" s="78">
        <v>605</v>
      </c>
      <c r="BC610" s="156">
        <f>ABS(Cálculos!L611-Cálculos!L610)</f>
        <v>2.4237997995203986E-3</v>
      </c>
      <c r="BD610" s="156">
        <f>ABS(Cálculos!Z611-Cálculos!Z610)</f>
        <v>2.6378348255378659E-3</v>
      </c>
      <c r="BE610" s="156">
        <f>ABS(Cálculos!AN611-Cálculos!AN610)</f>
        <v>2.6746442259143466E-3</v>
      </c>
      <c r="BF610" s="127"/>
    </row>
    <row r="611" spans="25:58" x14ac:dyDescent="0.35">
      <c r="Y611" s="139"/>
      <c r="Z611" s="78">
        <f>(Cálculos!C612-0.44)/(MAX(Cálculos!C:C)+0.12)*100</f>
        <v>82.9397907193338</v>
      </c>
      <c r="AA611" s="144"/>
      <c r="AB611" s="148">
        <f>Cálculos!L611</f>
        <v>0.24356629606711686</v>
      </c>
      <c r="AC611" s="144"/>
      <c r="AD611" s="148">
        <f>Cálculos!Z250</f>
        <v>0.24716143622262945</v>
      </c>
      <c r="AE611" s="144"/>
      <c r="AF611" s="148">
        <f>Cálculos!AN615</f>
        <v>0.25833591361663921</v>
      </c>
      <c r="AG611" s="144"/>
      <c r="AH611" s="148">
        <f>Cálculos!N584</f>
        <v>0</v>
      </c>
      <c r="AI611" s="144"/>
      <c r="AJ611" s="148">
        <f>Cálculos!AB604</f>
        <v>0</v>
      </c>
      <c r="AK611" s="144"/>
      <c r="AL611" s="148">
        <f>Cálculos!AP600</f>
        <v>0</v>
      </c>
      <c r="AM611" s="127"/>
      <c r="BA611" s="139"/>
      <c r="BB611" s="78">
        <v>606</v>
      </c>
      <c r="BC611" s="156">
        <f>ABS(Cálculos!L612-Cálculos!L611)</f>
        <v>2.3999168599859177E-3</v>
      </c>
      <c r="BD611" s="156">
        <f>ABS(Cálculos!Z612-Cálculos!Z611)</f>
        <v>2.6118430974244045E-3</v>
      </c>
      <c r="BE611" s="156">
        <f>ABS(Cálculos!AN612-Cálculos!AN611)</f>
        <v>2.6482897493218527E-3</v>
      </c>
      <c r="BF611" s="127"/>
    </row>
    <row r="612" spans="25:58" x14ac:dyDescent="0.35">
      <c r="Y612" s="139"/>
      <c r="Z612" s="78">
        <f>(Cálculos!C613-0.44)/(MAX(Cálculos!C:C)+0.12)*100</f>
        <v>83.076754506108571</v>
      </c>
      <c r="AA612" s="144"/>
      <c r="AB612" s="148">
        <f>Cálculos!L243</f>
        <v>0.24286455223726552</v>
      </c>
      <c r="AC612" s="144"/>
      <c r="AD612" s="148">
        <f>Cálculos!Z618</f>
        <v>0.24732333039347154</v>
      </c>
      <c r="AE612" s="144"/>
      <c r="AF612" s="148">
        <f>Cálculos!AN247</f>
        <v>0.25700101157202604</v>
      </c>
      <c r="AG612" s="144"/>
      <c r="AH612" s="148">
        <f>Cálculos!N585</f>
        <v>0</v>
      </c>
      <c r="AI612" s="144"/>
      <c r="AJ612" s="148">
        <f>Cálculos!AB605</f>
        <v>0</v>
      </c>
      <c r="AK612" s="144"/>
      <c r="AL612" s="148">
        <f>Cálculos!AP601</f>
        <v>0</v>
      </c>
      <c r="AM612" s="127"/>
      <c r="BA612" s="139"/>
      <c r="BB612" s="78">
        <v>607</v>
      </c>
      <c r="BC612" s="156">
        <f>ABS(Cálculos!L613-Cálculos!L612)</f>
        <v>2.3762697975653058E-3</v>
      </c>
      <c r="BD612" s="156">
        <f>ABS(Cálculos!Z613-Cálculos!Z612)</f>
        <v>2.5861079001187615E-3</v>
      </c>
      <c r="BE612" s="156">
        <f>ABS(Cálculos!AN613-Cálculos!AN612)</f>
        <v>2.6221954250674195E-3</v>
      </c>
      <c r="BF612" s="127"/>
    </row>
    <row r="613" spans="25:58" x14ac:dyDescent="0.35">
      <c r="Y613" s="139"/>
      <c r="Z613" s="78">
        <f>(Cálculos!C614-0.44)/(MAX(Cálculos!C:C)+0.12)*100</f>
        <v>83.213718292883357</v>
      </c>
      <c r="AA613" s="144"/>
      <c r="AB613" s="148">
        <f>Cálculos!L612</f>
        <v>0.24116637920713094</v>
      </c>
      <c r="AC613" s="144"/>
      <c r="AD613" s="148">
        <f>Cálculos!Z251</f>
        <v>0.24472609572218276</v>
      </c>
      <c r="AE613" s="144"/>
      <c r="AF613" s="148">
        <f>Cálculos!AN616</f>
        <v>0.25579046832886776</v>
      </c>
      <c r="AG613" s="144"/>
      <c r="AH613" s="148">
        <f>Cálculos!N586</f>
        <v>0</v>
      </c>
      <c r="AI613" s="144"/>
      <c r="AJ613" s="148">
        <f>Cálculos!AB606</f>
        <v>0</v>
      </c>
      <c r="AK613" s="144"/>
      <c r="AL613" s="148">
        <f>Cálculos!AP602</f>
        <v>0</v>
      </c>
      <c r="AM613" s="127"/>
      <c r="BA613" s="139"/>
      <c r="BB613" s="78">
        <v>608</v>
      </c>
      <c r="BC613" s="156">
        <f>ABS(Cálculos!L614-Cálculos!L613)</f>
        <v>2.3528558270162481E-3</v>
      </c>
      <c r="BD613" s="156">
        <f>ABS(Cálculos!Z614-Cálculos!Z613)</f>
        <v>2.5606263488824332E-3</v>
      </c>
      <c r="BE613" s="156">
        <f>ABS(Cálculos!AN614-Cálculos!AN613)</f>
        <v>2.5963582932915785E-3</v>
      </c>
      <c r="BF613" s="127"/>
    </row>
    <row r="614" spans="25:58" x14ac:dyDescent="0.35">
      <c r="Y614" s="139"/>
      <c r="Z614" s="78">
        <f>(Cálculos!C615-0.44)/(MAX(Cálculos!C:C)+0.12)*100</f>
        <v>83.350682079658128</v>
      </c>
      <c r="AA614" s="144"/>
      <c r="AB614" s="148">
        <f>Cálculos!L244</f>
        <v>0.24047152109772957</v>
      </c>
      <c r="AC614" s="144"/>
      <c r="AD614" s="148">
        <f>Cálculos!Z619</f>
        <v>0.24488639471127652</v>
      </c>
      <c r="AE614" s="144"/>
      <c r="AF614" s="148">
        <f>Cálculos!AN248</f>
        <v>0.25446871937331822</v>
      </c>
      <c r="AG614" s="144"/>
      <c r="AH614" s="148">
        <f>Cálculos!N587</f>
        <v>0</v>
      </c>
      <c r="AI614" s="144"/>
      <c r="AJ614" s="148">
        <f>Cálculos!AB607</f>
        <v>0</v>
      </c>
      <c r="AK614" s="144"/>
      <c r="AL614" s="148">
        <f>Cálculos!AP603</f>
        <v>0</v>
      </c>
      <c r="AM614" s="127"/>
      <c r="BA614" s="139"/>
      <c r="BB614" s="78">
        <v>609</v>
      </c>
      <c r="BC614" s="156">
        <f>ABS(Cálculos!L615-Cálculos!L614)</f>
        <v>2.3296725751175973E-3</v>
      </c>
      <c r="BD614" s="156">
        <f>ABS(Cálculos!Z615-Cálculos!Z614)</f>
        <v>2.5353958852279423E-3</v>
      </c>
      <c r="BE614" s="156">
        <f>ABS(Cálculos!AN615-Cálculos!AN614)</f>
        <v>2.5707757540190945E-3</v>
      </c>
      <c r="BF614" s="127"/>
    </row>
    <row r="615" spans="25:58" x14ac:dyDescent="0.35">
      <c r="Y615" s="139"/>
      <c r="Z615" s="78">
        <f>(Cálculos!C616-0.44)/(MAX(Cálculos!C:C)+0.12)*100</f>
        <v>83.487645866432899</v>
      </c>
      <c r="AA615" s="144"/>
      <c r="AB615" s="148">
        <f>Cálculos!L613</f>
        <v>0.23879010940956563</v>
      </c>
      <c r="AC615" s="144"/>
      <c r="AD615" s="148">
        <f>Cálculos!Z252</f>
        <v>0.24231475121180451</v>
      </c>
      <c r="AE615" s="144"/>
      <c r="AF615" s="148">
        <f>Cálculos!AN617</f>
        <v>0.25327010391986621</v>
      </c>
      <c r="AG615" s="144"/>
      <c r="AH615" s="148">
        <f>Cálculos!N588</f>
        <v>0</v>
      </c>
      <c r="AI615" s="144"/>
      <c r="AJ615" s="148">
        <f>Cálculos!AB608</f>
        <v>0</v>
      </c>
      <c r="AK615" s="144"/>
      <c r="AL615" s="148">
        <f>Cálculos!AP604</f>
        <v>0</v>
      </c>
      <c r="AM615" s="127"/>
      <c r="BA615" s="139"/>
      <c r="BB615" s="78">
        <v>610</v>
      </c>
      <c r="BC615" s="156">
        <f>ABS(Cálculos!L616-Cálculos!L615)</f>
        <v>2.3067177558477037E-3</v>
      </c>
      <c r="BD615" s="156">
        <f>ABS(Cálculos!Z616-Cálculos!Z615)</f>
        <v>2.5104140252973917E-3</v>
      </c>
      <c r="BE615" s="156">
        <f>ABS(Cálculos!AN616-Cálculos!AN615)</f>
        <v>2.5454452877714528E-3</v>
      </c>
      <c r="BF615" s="127"/>
    </row>
    <row r="616" spans="25:58" x14ac:dyDescent="0.35">
      <c r="Y616" s="139"/>
      <c r="Z616" s="78">
        <f>(Cálculos!C617-0.44)/(MAX(Cálculos!C:C)+0.12)*100</f>
        <v>83.624609653207685</v>
      </c>
      <c r="AA616" s="144"/>
      <c r="AB616" s="148">
        <f>Cálculos!L245</f>
        <v>0.23810209313549213</v>
      </c>
      <c r="AC616" s="144"/>
      <c r="AD616" s="148">
        <f>Cálculos!Z620</f>
        <v>0.24247347073679135</v>
      </c>
      <c r="AE616" s="144"/>
      <c r="AF616" s="148">
        <f>Cálculos!AN722</f>
        <v>0.25246387168663043</v>
      </c>
      <c r="AG616" s="144"/>
      <c r="AH616" s="148">
        <f>Cálculos!N589</f>
        <v>0</v>
      </c>
      <c r="AI616" s="144"/>
      <c r="AJ616" s="148">
        <f>Cálculos!AB609</f>
        <v>0</v>
      </c>
      <c r="AK616" s="144"/>
      <c r="AL616" s="148">
        <f>Cálculos!AP605</f>
        <v>0</v>
      </c>
      <c r="AM616" s="127"/>
      <c r="BA616" s="139"/>
      <c r="BB616" s="78">
        <v>611</v>
      </c>
      <c r="BC616" s="156">
        <f>ABS(Cálculos!L617-Cálculos!L616)</f>
        <v>2.2839891162986237E-3</v>
      </c>
      <c r="BD616" s="156">
        <f>ABS(Cálculos!Z617-Cálculos!Z616)</f>
        <v>2.4856783179075526E-3</v>
      </c>
      <c r="BE616" s="156">
        <f>ABS(Cálculos!AN617-Cálculos!AN616)</f>
        <v>2.520364409001552E-3</v>
      </c>
      <c r="BF616" s="127"/>
    </row>
    <row r="617" spans="25:58" x14ac:dyDescent="0.35">
      <c r="Y617" s="139"/>
      <c r="Z617" s="78">
        <f>(Cálculos!C618-0.44)/(MAX(Cálculos!C:C)+0.12)*100</f>
        <v>83.761573439982456</v>
      </c>
      <c r="AA617" s="144"/>
      <c r="AB617" s="148">
        <f>Cálculos!L711</f>
        <v>0.23648415002666417</v>
      </c>
      <c r="AC617" s="144"/>
      <c r="AD617" s="148">
        <f>Cálculos!Z253</f>
        <v>0.23992716625323521</v>
      </c>
      <c r="AE617" s="144"/>
      <c r="AF617" s="148">
        <f>Cálculos!AN249</f>
        <v>0.25196137846848365</v>
      </c>
      <c r="AG617" s="144"/>
      <c r="AH617" s="148">
        <f>Cálculos!N590</f>
        <v>0</v>
      </c>
      <c r="AI617" s="144"/>
      <c r="AJ617" s="148">
        <f>Cálculos!AB610</f>
        <v>0</v>
      </c>
      <c r="AK617" s="144"/>
      <c r="AL617" s="148">
        <f>Cálculos!AP606</f>
        <v>0</v>
      </c>
      <c r="AM617" s="127"/>
      <c r="BA617" s="139"/>
      <c r="BB617" s="78">
        <v>612</v>
      </c>
      <c r="BC617" s="156">
        <f>ABS(Cálculos!L618-Cálculos!L617)</f>
        <v>2.2614844275181123E-3</v>
      </c>
      <c r="BD617" s="156">
        <f>ABS(Cálculos!Z618-Cálculos!Z617)</f>
        <v>2.4611863373879828E-3</v>
      </c>
      <c r="BE617" s="156">
        <f>ABS(Cálculos!AN618-Cálculos!AN617)</f>
        <v>2.4955306581637138E-3</v>
      </c>
      <c r="BF617" s="127"/>
    </row>
    <row r="618" spans="25:58" x14ac:dyDescent="0.35">
      <c r="Y618" s="139"/>
      <c r="Z618" s="78">
        <f>(Cálculos!C619-0.44)/(MAX(Cálculos!C:C)+0.12)*100</f>
        <v>83.898537226757242</v>
      </c>
      <c r="AA618" s="144"/>
      <c r="AB618" s="148">
        <f>Cálculos!L614</f>
        <v>0.23643725358254938</v>
      </c>
      <c r="AC618" s="144"/>
      <c r="AD618" s="148">
        <f>Cálculos!Z621</f>
        <v>0.24008432187694043</v>
      </c>
      <c r="AE618" s="144"/>
      <c r="AF618" s="148">
        <f>Cálculos!AN618</f>
        <v>0.25077457326170249</v>
      </c>
      <c r="AG618" s="144"/>
      <c r="AH618" s="148">
        <f>Cálculos!N591</f>
        <v>0</v>
      </c>
      <c r="AI618" s="144"/>
      <c r="AJ618" s="148">
        <f>Cálculos!AB611</f>
        <v>0</v>
      </c>
      <c r="AK618" s="144"/>
      <c r="AL618" s="148">
        <f>Cálculos!AP607</f>
        <v>0</v>
      </c>
      <c r="AM618" s="127"/>
      <c r="BA618" s="139"/>
      <c r="BB618" s="78">
        <v>613</v>
      </c>
      <c r="BC618" s="156">
        <f>ABS(Cálculos!L619-Cálculos!L618)</f>
        <v>2.23920148280779E-3</v>
      </c>
      <c r="BD618" s="156">
        <f>ABS(Cálculos!Z619-Cálculos!Z618)</f>
        <v>2.4369356821950239E-3</v>
      </c>
      <c r="BE618" s="156">
        <f>ABS(Cálculos!AN619-Cálculos!AN618)</f>
        <v>2.4709416001978401E-3</v>
      </c>
      <c r="BF618" s="127"/>
    </row>
    <row r="619" spans="25:58" x14ac:dyDescent="0.35">
      <c r="Y619" s="139"/>
      <c r="Z619" s="78">
        <f>(Cálculos!C620-0.44)/(MAX(Cálculos!C:C)+0.12)*100</f>
        <v>84.035501013532013</v>
      </c>
      <c r="AA619" s="144"/>
      <c r="AB619" s="148">
        <f>Cálculos!L246</f>
        <v>0.23575601570565763</v>
      </c>
      <c r="AC619" s="144"/>
      <c r="AD619" s="148">
        <f>Cálculos!Z254</f>
        <v>0.23756310673794298</v>
      </c>
      <c r="AE619" s="144"/>
      <c r="AF619" s="148">
        <f>Cálculos!AN250</f>
        <v>0.24947874299339076</v>
      </c>
      <c r="AG619" s="144"/>
      <c r="AH619" s="148">
        <f>Cálculos!N592</f>
        <v>0</v>
      </c>
      <c r="AI619" s="144"/>
      <c r="AJ619" s="148">
        <f>Cálculos!AB612</f>
        <v>0</v>
      </c>
      <c r="AK619" s="144"/>
      <c r="AL619" s="148">
        <f>Cálculos!AP608</f>
        <v>0</v>
      </c>
      <c r="AM619" s="127"/>
      <c r="BA619" s="139"/>
      <c r="BB619" s="78">
        <v>614</v>
      </c>
      <c r="BC619" s="156">
        <f>ABS(Cálculos!L620-Cálculos!L619)</f>
        <v>2.2171380972610399E-3</v>
      </c>
      <c r="BD619" s="156">
        <f>ABS(Cálculos!Z620-Cálculos!Z619)</f>
        <v>2.4129239744851705E-3</v>
      </c>
      <c r="BE619" s="156">
        <f>ABS(Cálculos!AN620-Cálculos!AN619)</f>
        <v>2.446594824078191E-3</v>
      </c>
      <c r="BF619" s="127"/>
    </row>
    <row r="620" spans="25:58" x14ac:dyDescent="0.35">
      <c r="Y620" s="139"/>
      <c r="Z620" s="78">
        <f>(Cálculos!C621-0.44)/(MAX(Cálculos!C:C)+0.12)*100</f>
        <v>84.172464800306784</v>
      </c>
      <c r="AA620" s="144"/>
      <c r="AB620" s="148">
        <f>Cálculos!L615</f>
        <v>0.23410758100743179</v>
      </c>
      <c r="AC620" s="144"/>
      <c r="AD620" s="148">
        <f>Cálculos!Z622</f>
        <v>0.23771871386985666</v>
      </c>
      <c r="AE620" s="144"/>
      <c r="AF620" s="148">
        <f>Cálculos!AN357</f>
        <v>0.24939379544754564</v>
      </c>
      <c r="AG620" s="144"/>
      <c r="AH620" s="148">
        <f>Cálculos!N593</f>
        <v>0</v>
      </c>
      <c r="AI620" s="144"/>
      <c r="AJ620" s="148">
        <f>Cálculos!AB613</f>
        <v>0</v>
      </c>
      <c r="AK620" s="144"/>
      <c r="AL620" s="148">
        <f>Cálculos!AP609</f>
        <v>0</v>
      </c>
      <c r="AM620" s="127"/>
      <c r="BA620" s="139"/>
      <c r="BB620" s="78">
        <v>615</v>
      </c>
      <c r="BC620" s="156">
        <f>ABS(Cálculos!L621-Cálculos!L620)</f>
        <v>2.1952921075076293E-3</v>
      </c>
      <c r="BD620" s="156">
        <f>ABS(Cálculos!Z621-Cálculos!Z620)</f>
        <v>2.3891488598509203E-3</v>
      </c>
      <c r="BE620" s="156">
        <f>ABS(Cálculos!AN621-Cálculos!AN620)</f>
        <v>2.4224879425430168E-3</v>
      </c>
      <c r="BF620" s="127"/>
    </row>
    <row r="621" spans="25:58" x14ac:dyDescent="0.35">
      <c r="Y621" s="139"/>
      <c r="Z621" s="78">
        <f>(Cálculos!C622-0.44)/(MAX(Cálculos!C:C)+0.12)*100</f>
        <v>84.30942858708157</v>
      </c>
      <c r="AA621" s="144"/>
      <c r="AB621" s="148">
        <f>Cálculos!L346</f>
        <v>0.2335826420232423</v>
      </c>
      <c r="AC621" s="144"/>
      <c r="AD621" s="148">
        <f>Cálculos!Z722</f>
        <v>0.2372107641078082</v>
      </c>
      <c r="AE621" s="144"/>
      <c r="AF621" s="148">
        <f>Cálculos!AN619</f>
        <v>0.24830363166150465</v>
      </c>
      <c r="AG621" s="144"/>
      <c r="AH621" s="148">
        <f>Cálculos!N594</f>
        <v>0</v>
      </c>
      <c r="AI621" s="144"/>
      <c r="AJ621" s="148">
        <f>Cálculos!AB614</f>
        <v>0</v>
      </c>
      <c r="AK621" s="144"/>
      <c r="AL621" s="148">
        <f>Cálculos!AP610</f>
        <v>0</v>
      </c>
      <c r="AM621" s="127"/>
      <c r="BA621" s="139"/>
      <c r="BB621" s="78">
        <v>616</v>
      </c>
      <c r="BC621" s="156">
        <f>ABS(Cálculos!L622-Cálculos!L621)</f>
        <v>2.1736613714944397E-3</v>
      </c>
      <c r="BD621" s="156">
        <f>ABS(Cálculos!Z622-Cálculos!Z621)</f>
        <v>2.3656080070837693E-3</v>
      </c>
      <c r="BE621" s="156">
        <f>ABS(Cálculos!AN622-Cálculos!AN621)</f>
        <v>2.3986185918534741E-3</v>
      </c>
      <c r="BF621" s="127"/>
    </row>
    <row r="622" spans="25:58" x14ac:dyDescent="0.35">
      <c r="Y622" s="139"/>
      <c r="Z622" s="78">
        <f>(Cálculos!C623-0.44)/(MAX(Cálculos!C:C)+0.12)*100</f>
        <v>84.446392373856355</v>
      </c>
      <c r="AA622" s="144"/>
      <c r="AB622" s="148">
        <f>Cálculos!L247</f>
        <v>0.23343305539833697</v>
      </c>
      <c r="AC622" s="144"/>
      <c r="AD622" s="148">
        <f>Cálculos!Z255</f>
        <v>0.23522234086413038</v>
      </c>
      <c r="AE622" s="144"/>
      <c r="AF622" s="148">
        <f>Cálculos!AN251</f>
        <v>0.24702056951738383</v>
      </c>
      <c r="AG622" s="144"/>
      <c r="AH622" s="148">
        <f>Cálculos!N595</f>
        <v>0</v>
      </c>
      <c r="AI622" s="144"/>
      <c r="AJ622" s="148">
        <f>Cálculos!AB615</f>
        <v>0</v>
      </c>
      <c r="AK622" s="144"/>
      <c r="AL622" s="148">
        <f>Cálculos!AP611</f>
        <v>0</v>
      </c>
      <c r="AM622" s="127"/>
      <c r="BA622" s="139"/>
      <c r="BB622" s="78">
        <v>617</v>
      </c>
      <c r="BC622" s="156">
        <f>ABS(Cálculos!L623-Cálculos!L622)</f>
        <v>2.1522437682753581E-3</v>
      </c>
      <c r="BD622" s="156">
        <f>ABS(Cálculos!Z623-Cálculos!Z622)</f>
        <v>2.3422991079460331E-3</v>
      </c>
      <c r="BE622" s="156">
        <f>ABS(Cálculos!AN623-Cálculos!AN622)</f>
        <v>2.3749844315615054E-3</v>
      </c>
      <c r="BF622" s="127"/>
    </row>
    <row r="623" spans="25:58" x14ac:dyDescent="0.35">
      <c r="Y623" s="139"/>
      <c r="Z623" s="78">
        <f>(Cálculos!C624-0.44)/(MAX(Cálculos!C:C)+0.12)*100</f>
        <v>84.583356160631112</v>
      </c>
      <c r="AA623" s="144"/>
      <c r="AB623" s="148">
        <f>Cálculos!L616</f>
        <v>0.23180086325158408</v>
      </c>
      <c r="AC623" s="144"/>
      <c r="AD623" s="148">
        <f>Cálculos!Z623</f>
        <v>0.23537641476191062</v>
      </c>
      <c r="AE623" s="144"/>
      <c r="AF623" s="148">
        <f>Cálculos!AN620</f>
        <v>0.24585703683742646</v>
      </c>
      <c r="AG623" s="144"/>
      <c r="AH623" s="148">
        <f>Cálculos!N596</f>
        <v>0</v>
      </c>
      <c r="AI623" s="144"/>
      <c r="AJ623" s="148">
        <f>Cálculos!AB616</f>
        <v>0</v>
      </c>
      <c r="AK623" s="144"/>
      <c r="AL623" s="148">
        <f>Cálculos!AP612</f>
        <v>0</v>
      </c>
      <c r="AM623" s="127"/>
      <c r="BA623" s="139"/>
      <c r="BB623" s="78">
        <v>618</v>
      </c>
      <c r="BC623" s="156">
        <f>ABS(Cálculos!L624-Cálculos!L623)</f>
        <v>2.1310371978019715E-3</v>
      </c>
      <c r="BD623" s="156">
        <f>ABS(Cálculos!Z624-Cálculos!Z623)</f>
        <v>2.3192198769433625E-3</v>
      </c>
      <c r="BE623" s="156">
        <f>ABS(Cálculos!AN624-Cálculos!AN623)</f>
        <v>2.3515831442801893E-3</v>
      </c>
      <c r="BF623" s="127"/>
    </row>
    <row r="624" spans="25:58" x14ac:dyDescent="0.35">
      <c r="Y624" s="139"/>
      <c r="Z624" s="78">
        <f>(Cálculos!C625-0.44)/(MAX(Cálculos!C:C)+0.12)*100</f>
        <v>84.720319947405898</v>
      </c>
      <c r="AA624" s="144"/>
      <c r="AB624" s="148">
        <f>Cálculos!L248</f>
        <v>0.23113298388219394</v>
      </c>
      <c r="AC624" s="144"/>
      <c r="AD624" s="148">
        <f>Cálculos!Z357</f>
        <v>0.23456980318160953</v>
      </c>
      <c r="AE624" s="144"/>
      <c r="AF624" s="148">
        <f>Cálculos!AN252</f>
        <v>0.24458661701019904</v>
      </c>
      <c r="AG624" s="144"/>
      <c r="AH624" s="148">
        <f>Cálculos!N597</f>
        <v>0</v>
      </c>
      <c r="AI624" s="144"/>
      <c r="AJ624" s="148">
        <f>Cálculos!AB617</f>
        <v>0</v>
      </c>
      <c r="AK624" s="144"/>
      <c r="AL624" s="148">
        <f>Cálculos!AP613</f>
        <v>0</v>
      </c>
      <c r="AM624" s="127"/>
      <c r="BA624" s="139"/>
      <c r="BB624" s="78">
        <v>619</v>
      </c>
      <c r="BC624" s="156">
        <f>ABS(Cálculos!L625-Cálculos!L624)</f>
        <v>2.1100395807185646E-3</v>
      </c>
      <c r="BD624" s="156">
        <f>ABS(Cálculos!Z625-Cálculos!Z624)</f>
        <v>2.2963680511005891E-3</v>
      </c>
      <c r="BE624" s="156">
        <f>ABS(Cálculos!AN625-Cálculos!AN624)</f>
        <v>2.3284124354560343E-3</v>
      </c>
      <c r="BF624" s="127"/>
    </row>
    <row r="625" spans="25:58" x14ac:dyDescent="0.35">
      <c r="Y625" s="139"/>
      <c r="Z625" s="78">
        <f>(Cálculos!C626-0.44)/(MAX(Cálculos!C:C)+0.12)*100</f>
        <v>84.857283734180683</v>
      </c>
      <c r="AA625" s="144"/>
      <c r="AB625" s="148">
        <f>Cálculos!L617</f>
        <v>0.22951687413528546</v>
      </c>
      <c r="AC625" s="144"/>
      <c r="AD625" s="148">
        <f>Cálculos!Z256</f>
        <v>0.23290463911399945</v>
      </c>
      <c r="AE625" s="144"/>
      <c r="AF625" s="148">
        <f>Cálculos!AN621</f>
        <v>0.24343454889488345</v>
      </c>
      <c r="AG625" s="144"/>
      <c r="AH625" s="148">
        <f>Cálculos!N598</f>
        <v>0</v>
      </c>
      <c r="AI625" s="144"/>
      <c r="AJ625" s="148">
        <f>Cálculos!AB618</f>
        <v>0</v>
      </c>
      <c r="AK625" s="144"/>
      <c r="AL625" s="148">
        <f>Cálculos!AP614</f>
        <v>0</v>
      </c>
      <c r="AM625" s="127"/>
      <c r="BA625" s="139"/>
      <c r="BB625" s="78">
        <v>620</v>
      </c>
      <c r="BC625" s="156">
        <f>ABS(Cálculos!L626-Cálculos!L625)</f>
        <v>2.0892488581573387E-3</v>
      </c>
      <c r="BD625" s="156">
        <f>ABS(Cálculos!Z626-Cálculos!Z625)</f>
        <v>2.2737413897409575E-3</v>
      </c>
      <c r="BE625" s="156">
        <f>ABS(Cálculos!AN626-Cálculos!AN625)</f>
        <v>2.3054700331449351E-3</v>
      </c>
      <c r="BF625" s="127"/>
    </row>
    <row r="626" spans="25:58" x14ac:dyDescent="0.35">
      <c r="Y626" s="139"/>
      <c r="Z626" s="78">
        <f>(Cálculos!C627-0.44)/(MAX(Cálculos!C:C)+0.12)*100</f>
        <v>84.99424752095544</v>
      </c>
      <c r="AA626" s="144"/>
      <c r="AB626" s="148">
        <f>Cálculos!L249</f>
        <v>0.22885557553678412</v>
      </c>
      <c r="AC626" s="144"/>
      <c r="AD626" s="148">
        <f>Cálculos!Z624</f>
        <v>0.23305719488496726</v>
      </c>
      <c r="AE626" s="144"/>
      <c r="AF626" s="148">
        <f>Cálculos!AN682</f>
        <v>0.24239427007269032</v>
      </c>
      <c r="AG626" s="144"/>
      <c r="AH626" s="148">
        <f>Cálculos!N599</f>
        <v>0</v>
      </c>
      <c r="AI626" s="144"/>
      <c r="AJ626" s="148">
        <f>Cálculos!AB619</f>
        <v>0</v>
      </c>
      <c r="AK626" s="144"/>
      <c r="AL626" s="148">
        <f>Cálculos!AP615</f>
        <v>0</v>
      </c>
      <c r="AM626" s="127"/>
      <c r="BA626" s="139"/>
      <c r="BB626" s="78">
        <v>621</v>
      </c>
      <c r="BC626" s="156">
        <f>ABS(Cálculos!L627-Cálculos!L626)</f>
        <v>2.0686629915376564E-3</v>
      </c>
      <c r="BD626" s="156">
        <f>ABS(Cálculos!Z627-Cálculos!Z626)</f>
        <v>2.2513376742648028E-3</v>
      </c>
      <c r="BE626" s="156">
        <f>ABS(Cálculos!AN627-Cálculos!AN626)</f>
        <v>2.2827536877881582E-3</v>
      </c>
      <c r="BF626" s="127"/>
    </row>
    <row r="627" spans="25:58" x14ac:dyDescent="0.35">
      <c r="Y627" s="139"/>
      <c r="Z627" s="78">
        <f>(Cálculos!C628-0.44)/(MAX(Cálculos!C:C)+0.12)*100</f>
        <v>85.131211307730226</v>
      </c>
      <c r="AA627" s="144"/>
      <c r="AB627" s="148">
        <f>Cálculos!L618</f>
        <v>0.22725538970776735</v>
      </c>
      <c r="AC627" s="144"/>
      <c r="AD627" s="148">
        <f>Cálculos!Z257</f>
        <v>0.23060977423124612</v>
      </c>
      <c r="AE627" s="144"/>
      <c r="AF627" s="148">
        <f>Cálculos!AN253</f>
        <v>0.24217664681680168</v>
      </c>
      <c r="AG627" s="144"/>
      <c r="AH627" s="148">
        <f>Cálculos!N601</f>
        <v>0</v>
      </c>
      <c r="AI627" s="144"/>
      <c r="AJ627" s="148">
        <f>Cálculos!AB620</f>
        <v>0</v>
      </c>
      <c r="AK627" s="144"/>
      <c r="AL627" s="148">
        <f>Cálculos!AP616</f>
        <v>0</v>
      </c>
      <c r="AM627" s="127"/>
      <c r="BA627" s="139"/>
      <c r="BB627" s="78">
        <v>622</v>
      </c>
      <c r="BC627" s="156">
        <f>ABS(Cálculos!L628-Cálculos!L627)</f>
        <v>2.0482799623649517E-3</v>
      </c>
      <c r="BD627" s="156">
        <f>ABS(Cálculos!Z628-Cálculos!Z627)</f>
        <v>2.2291547079333895E-3</v>
      </c>
      <c r="BE627" s="156">
        <f>ABS(Cálculos!AN628-Cálculos!AN627)</f>
        <v>2.260261171992739E-3</v>
      </c>
      <c r="BF627" s="127"/>
    </row>
    <row r="628" spans="25:58" x14ac:dyDescent="0.35">
      <c r="Y628" s="139"/>
      <c r="Z628" s="78">
        <f>(Cálculos!C629-0.44)/(MAX(Cálculos!C:C)+0.12)*100</f>
        <v>85.268175094505011</v>
      </c>
      <c r="AA628" s="144"/>
      <c r="AB628" s="148">
        <f>Cálculos!L250</f>
        <v>0.22660060704126633</v>
      </c>
      <c r="AC628" s="144"/>
      <c r="AD628" s="148">
        <f>Cálculos!Z625</f>
        <v>0.23076082683386667</v>
      </c>
      <c r="AE628" s="144"/>
      <c r="AF628" s="148">
        <f>Cálculos!AN622</f>
        <v>0.24103593030302997</v>
      </c>
      <c r="AG628" s="144"/>
      <c r="AH628" s="148">
        <f>Cálculos!N602</f>
        <v>0</v>
      </c>
      <c r="AI628" s="144"/>
      <c r="AJ628" s="148">
        <f>Cálculos!AB621</f>
        <v>0</v>
      </c>
      <c r="AK628" s="144"/>
      <c r="AL628" s="148">
        <f>Cálculos!AP617</f>
        <v>0</v>
      </c>
      <c r="AM628" s="127"/>
      <c r="BA628" s="139"/>
      <c r="BB628" s="78">
        <v>623</v>
      </c>
      <c r="BC628" s="156">
        <f>ABS(Cálculos!L629-Cálculos!L628)</f>
        <v>1.3782693354819631E-3</v>
      </c>
      <c r="BD628" s="156">
        <f>ABS(Cálculos!Z629-Cálculos!Z628)</f>
        <v>1.1991767918625718E-3</v>
      </c>
      <c r="BE628" s="156">
        <f>ABS(Cálculos!AN629-Cálculos!AN628)</f>
        <v>1.1683768272025274E-3</v>
      </c>
      <c r="BF628" s="127"/>
    </row>
    <row r="629" spans="25:58" x14ac:dyDescent="0.35">
      <c r="Y629" s="139"/>
      <c r="Z629" s="78">
        <f>(Cálculos!C630-0.44)/(MAX(Cálculos!C:C)+0.12)*100</f>
        <v>85.405138881279782</v>
      </c>
      <c r="AA629" s="144"/>
      <c r="AB629" s="148">
        <f>Cálculos!L619</f>
        <v>0.22501618822495956</v>
      </c>
      <c r="AC629" s="144"/>
      <c r="AD629" s="148">
        <f>Cálculos!Z258</f>
        <v>0.22833752119877684</v>
      </c>
      <c r="AE629" s="144"/>
      <c r="AF629" s="148">
        <f>Cálculos!AN254</f>
        <v>0.23979042263373201</v>
      </c>
      <c r="AG629" s="144"/>
      <c r="AH629" s="148">
        <f>Cálculos!N603</f>
        <v>0</v>
      </c>
      <c r="AI629" s="144"/>
      <c r="AJ629" s="148">
        <f>Cálculos!AB622</f>
        <v>0</v>
      </c>
      <c r="AK629" s="144"/>
      <c r="AL629" s="148">
        <f>Cálculos!AP618</f>
        <v>0</v>
      </c>
      <c r="AM629" s="127"/>
      <c r="BA629" s="139"/>
      <c r="BB629" s="78">
        <v>624</v>
      </c>
      <c r="BC629" s="156">
        <f>ABS(Cálculos!L630-Cálculos!L629)</f>
        <v>4.8492414963543229E-3</v>
      </c>
      <c r="BD629" s="156">
        <f>ABS(Cálculos!Z630-Cálculos!Z629)</f>
        <v>5.0265693984848647E-3</v>
      </c>
      <c r="BE629" s="156">
        <f>ABS(Cálculos!AN630-Cálculos!AN629)</f>
        <v>5.0570658837571225E-3</v>
      </c>
      <c r="BF629" s="127"/>
    </row>
    <row r="630" spans="25:58" x14ac:dyDescent="0.35">
      <c r="Y630" s="139"/>
      <c r="Z630" s="78">
        <f>(Cálculos!C631-0.44)/(MAX(Cálculos!C:C)+0.12)*100</f>
        <v>85.542102668054554</v>
      </c>
      <c r="AA630" s="144"/>
      <c r="AB630" s="148">
        <f>Cálculos!L251</f>
        <v>0.22436785728792907</v>
      </c>
      <c r="AC630" s="144"/>
      <c r="AD630" s="148">
        <f>Cálculos!Z626</f>
        <v>0.22848708544412571</v>
      </c>
      <c r="AE630" s="144"/>
      <c r="AF630" s="148">
        <f>Cálculos!AN623</f>
        <v>0.23866094587146847</v>
      </c>
      <c r="AG630" s="144"/>
      <c r="AH630" s="148">
        <f>Cálculos!N604</f>
        <v>0</v>
      </c>
      <c r="AI630" s="144"/>
      <c r="AJ630" s="148">
        <f>Cálculos!AB623</f>
        <v>0</v>
      </c>
      <c r="AK630" s="144"/>
      <c r="AL630" s="148">
        <f>Cálculos!AP619</f>
        <v>0</v>
      </c>
      <c r="AM630" s="127"/>
      <c r="BA630" s="139"/>
      <c r="BB630" s="78">
        <v>625</v>
      </c>
      <c r="BC630" s="156">
        <f>ABS(Cálculos!L631-Cálculos!L630)</f>
        <v>2.4597742052113736E-3</v>
      </c>
      <c r="BD630" s="156">
        <f>ABS(Cálculos!Z631-Cálculos!Z630)</f>
        <v>2.6353548532859761E-3</v>
      </c>
      <c r="BE630" s="156">
        <f>ABS(Cálculos!AN631-Cálculos!AN630)</f>
        <v>2.6655508494252689E-3</v>
      </c>
      <c r="BF630" s="127"/>
    </row>
    <row r="631" spans="25:58" x14ac:dyDescent="0.35">
      <c r="Y631" s="139"/>
      <c r="Z631" s="78">
        <f>(Cálculos!C632-0.44)/(MAX(Cálculos!C:C)+0.12)*100</f>
        <v>85.679066454829339</v>
      </c>
      <c r="AA631" s="144"/>
      <c r="AB631" s="148">
        <f>Cálculos!L684</f>
        <v>0.22349570508903813</v>
      </c>
      <c r="AC631" s="144"/>
      <c r="AD631" s="148">
        <f>Cálculos!Z680</f>
        <v>0.24651991043573779</v>
      </c>
      <c r="AE631" s="144"/>
      <c r="AF631" s="148">
        <f>Cálculos!AN317</f>
        <v>0.23783215431419502</v>
      </c>
      <c r="AG631" s="144"/>
      <c r="AH631" s="148">
        <f>Cálculos!N605</f>
        <v>0</v>
      </c>
      <c r="AI631" s="144"/>
      <c r="AJ631" s="148">
        <f>Cálculos!AB624</f>
        <v>0</v>
      </c>
      <c r="AK631" s="144"/>
      <c r="AL631" s="148">
        <f>Cálculos!AP620</f>
        <v>0</v>
      </c>
      <c r="AM631" s="127"/>
      <c r="BA631" s="139"/>
      <c r="BB631" s="78">
        <v>626</v>
      </c>
      <c r="BC631" s="156">
        <f>ABS(Cálculos!L632-Cálculos!L631)</f>
        <v>2.0469665928888325E-3</v>
      </c>
      <c r="BD631" s="156">
        <f>ABS(Cálculos!Z632-Cálculos!Z631)</f>
        <v>2.2208172030179774E-3</v>
      </c>
      <c r="BE631" s="156">
        <f>ABS(Cálculos!AN632-Cálculos!AN631)</f>
        <v>2.2507156708150566E-3</v>
      </c>
      <c r="BF631" s="127"/>
    </row>
    <row r="632" spans="25:58" x14ac:dyDescent="0.35">
      <c r="Y632" s="139"/>
      <c r="Z632" s="78">
        <f>(Cálculos!C633-0.44)/(MAX(Cálculos!C:C)+0.12)*100</f>
        <v>85.816030241604111</v>
      </c>
      <c r="AA632" s="144"/>
      <c r="AB632" s="148">
        <f>Cálculos!L620</f>
        <v>0.22279905012769852</v>
      </c>
      <c r="AC632" s="144"/>
      <c r="AD632" s="148">
        <f>Cálculos!Z259</f>
        <v>0.22608765721664487</v>
      </c>
      <c r="AE632" s="144"/>
      <c r="AF632" s="148">
        <f>Cálculos!AN255</f>
        <v>0.23742771048589284</v>
      </c>
      <c r="AG632" s="144"/>
      <c r="AH632" s="148">
        <f>Cálculos!N606</f>
        <v>0</v>
      </c>
      <c r="AI632" s="144"/>
      <c r="AJ632" s="148">
        <f>Cálculos!AB625</f>
        <v>0</v>
      </c>
      <c r="AK632" s="144"/>
      <c r="AL632" s="148">
        <f>Cálculos!AP621</f>
        <v>0</v>
      </c>
      <c r="AM632" s="127"/>
      <c r="BA632" s="139"/>
      <c r="BB632" s="78">
        <v>627</v>
      </c>
      <c r="BC632" s="156">
        <f>ABS(Cálculos!L633-Cálculos!L632)</f>
        <v>1.9623193196046385E-3</v>
      </c>
      <c r="BD632" s="156">
        <f>ABS(Cálculos!Z633-Cálculos!Z632)</f>
        <v>2.1344569382641954E-3</v>
      </c>
      <c r="BE632" s="156">
        <f>ABS(Cálculos!AN633-Cálculos!AN632)</f>
        <v>2.1640608093367875E-3</v>
      </c>
      <c r="BF632" s="127"/>
    </row>
    <row r="633" spans="25:58" x14ac:dyDescent="0.35">
      <c r="Y633" s="139"/>
      <c r="Z633" s="78">
        <f>(Cálculos!C634-0.44)/(MAX(Cálculos!C:C)+0.12)*100</f>
        <v>85.952994028378896</v>
      </c>
      <c r="AA633" s="144"/>
      <c r="AB633" s="148">
        <f>Cálculos!L252</f>
        <v>0.22215710734979449</v>
      </c>
      <c r="AC633" s="144"/>
      <c r="AD633" s="148">
        <f>Cálculos!Z627</f>
        <v>0.22623574776986091</v>
      </c>
      <c r="AE633" s="144"/>
      <c r="AF633" s="148">
        <f>Cálculos!AN624</f>
        <v>0.23630936272718828</v>
      </c>
      <c r="AG633" s="144"/>
      <c r="AH633" s="148">
        <f>Cálculos!N607</f>
        <v>0</v>
      </c>
      <c r="AI633" s="144"/>
      <c r="AJ633" s="148">
        <f>Cálculos!AB626</f>
        <v>0</v>
      </c>
      <c r="AK633" s="144"/>
      <c r="AL633" s="148">
        <f>Cálculos!AP622</f>
        <v>0</v>
      </c>
      <c r="AM633" s="127"/>
      <c r="BA633" s="139"/>
      <c r="BB633" s="78">
        <v>628</v>
      </c>
      <c r="BC633" s="156">
        <f>ABS(Cálculos!L634-Cálculos!L633)</f>
        <v>1.9322848733790698E-3</v>
      </c>
      <c r="BD633" s="156">
        <f>ABS(Cálculos!Z634-Cálculos!Z633)</f>
        <v>2.1027263790819872E-3</v>
      </c>
      <c r="BE633" s="156">
        <f>ABS(Cálculos!AN634-Cálculos!AN633)</f>
        <v>2.1320385561618416E-3</v>
      </c>
      <c r="BF633" s="127"/>
    </row>
    <row r="634" spans="25:58" x14ac:dyDescent="0.35">
      <c r="Y634" s="139"/>
      <c r="Z634" s="78">
        <f>(Cálculos!C635-0.44)/(MAX(Cálculos!C:C)+0.12)*100</f>
        <v>86.089957815153667</v>
      </c>
      <c r="AA634" s="144"/>
      <c r="AB634" s="148">
        <f>Cálculos!L621</f>
        <v>0.22060375802019089</v>
      </c>
      <c r="AC634" s="144"/>
      <c r="AD634" s="148">
        <f>Cálculos!Z629</f>
        <v>0.22520576985379009</v>
      </c>
      <c r="AE634" s="144"/>
      <c r="AF634" s="148">
        <f>Cálculos!AN256</f>
        <v>0.23508827870360061</v>
      </c>
      <c r="AG634" s="144"/>
      <c r="AH634" s="148">
        <f>Cálculos!N608</f>
        <v>0</v>
      </c>
      <c r="AI634" s="144"/>
      <c r="AJ634" s="148">
        <f>Cálculos!AB627</f>
        <v>0</v>
      </c>
      <c r="AK634" s="144"/>
      <c r="AL634" s="148">
        <f>Cálculos!AP623</f>
        <v>0</v>
      </c>
      <c r="AM634" s="127"/>
      <c r="BA634" s="139"/>
      <c r="BB634" s="78">
        <v>629</v>
      </c>
      <c r="BC634" s="156">
        <f>ABS(Cálculos!L635-Cálculos!L634)</f>
        <v>1.9114702165871911E-3</v>
      </c>
      <c r="BD634" s="156">
        <f>ABS(Cálculos!Z635-Cálculos!Z634)</f>
        <v>2.0802323215383667E-3</v>
      </c>
      <c r="BE634" s="156">
        <f>ABS(Cálculos!AN635-Cálculos!AN634)</f>
        <v>2.1092556787558614E-3</v>
      </c>
      <c r="BF634" s="127"/>
    </row>
    <row r="635" spans="25:58" x14ac:dyDescent="0.35">
      <c r="Y635" s="139"/>
      <c r="Z635" s="78">
        <f>(Cálculos!C636-0.44)/(MAX(Cálculos!C:C)+0.12)*100</f>
        <v>86.226921601928439</v>
      </c>
      <c r="AA635" s="144"/>
      <c r="AB635" s="148">
        <f>Cálculos!L253</f>
        <v>0.21996814045737378</v>
      </c>
      <c r="AC635" s="144"/>
      <c r="AD635" s="148">
        <f>Cálculos!Z260</f>
        <v>0.22385996168020483</v>
      </c>
      <c r="AE635" s="144"/>
      <c r="AF635" s="148">
        <f>Cálculos!AN710</f>
        <v>0.23504911456070038</v>
      </c>
      <c r="AG635" s="144"/>
      <c r="AH635" s="148">
        <f>Cálculos!N609</f>
        <v>0</v>
      </c>
      <c r="AI635" s="144"/>
      <c r="AJ635" s="148">
        <f>Cálculos!AB628</f>
        <v>0</v>
      </c>
      <c r="AK635" s="144"/>
      <c r="AL635" s="148">
        <f>Cálculos!AP624</f>
        <v>0</v>
      </c>
      <c r="AM635" s="127"/>
      <c r="BA635" s="139"/>
      <c r="BB635" s="78">
        <v>630</v>
      </c>
      <c r="BC635" s="156">
        <f>ABS(Cálculos!L636-Cálculos!L635)</f>
        <v>1.8923414429534435E-3</v>
      </c>
      <c r="BD635" s="156">
        <f>ABS(Cálculos!Z636-Cálculos!Z635)</f>
        <v>2.0594406946885802E-3</v>
      </c>
      <c r="BE635" s="156">
        <f>ABS(Cálculos!AN636-Cálculos!AN635)</f>
        <v>2.08817807785458E-3</v>
      </c>
      <c r="BF635" s="127"/>
    </row>
    <row r="636" spans="25:58" x14ac:dyDescent="0.35">
      <c r="Y636" s="139"/>
      <c r="Z636" s="78">
        <f>(Cálculos!C637-0.44)/(MAX(Cálculos!C:C)+0.12)*100</f>
        <v>86.363885388703224</v>
      </c>
      <c r="AA636" s="144"/>
      <c r="AB636" s="148">
        <f>Cálculos!L319</f>
        <v>0.21970486606615541</v>
      </c>
      <c r="AC636" s="144"/>
      <c r="AD636" s="148">
        <f>Cálculos!Z628</f>
        <v>0.22400659306192752</v>
      </c>
      <c r="AE636" s="144"/>
      <c r="AF636" s="148">
        <f>Cálculos!AN625</f>
        <v>0.23398095029173224</v>
      </c>
      <c r="AG636" s="144"/>
      <c r="AH636" s="148">
        <f>Cálculos!N610</f>
        <v>0</v>
      </c>
      <c r="AI636" s="144"/>
      <c r="AJ636" s="148">
        <f>Cálculos!AB629</f>
        <v>0</v>
      </c>
      <c r="AK636" s="144"/>
      <c r="AL636" s="148">
        <f>Cálculos!AP625</f>
        <v>0</v>
      </c>
      <c r="AM636" s="127"/>
      <c r="BA636" s="139"/>
      <c r="BB636" s="78">
        <v>631</v>
      </c>
      <c r="BC636" s="156">
        <f>ABS(Cálculos!L637-Cálculos!L636)</f>
        <v>1.873646866769163E-3</v>
      </c>
      <c r="BD636" s="156">
        <f>ABS(Cálculos!Z637-Cálculos!Z636)</f>
        <v>2.0390996497769431E-3</v>
      </c>
      <c r="BE636" s="156">
        <f>ABS(Cálculos!AN637-Cálculos!AN636)</f>
        <v>2.0675538766619928E-3</v>
      </c>
      <c r="BF636" s="127"/>
    </row>
    <row r="637" spans="25:58" x14ac:dyDescent="0.35">
      <c r="Y637" s="139"/>
      <c r="Z637" s="78">
        <f>(Cálculos!C638-0.44)/(MAX(Cálculos!C:C)+0.12)*100</f>
        <v>86.500849175477995</v>
      </c>
      <c r="AA637" s="144"/>
      <c r="AB637" s="148">
        <f>Cálculos!L622</f>
        <v>0.21843009664869645</v>
      </c>
      <c r="AC637" s="144"/>
      <c r="AD637" s="148">
        <f>Cálculos!Z315</f>
        <v>0.24251696220839161</v>
      </c>
      <c r="AE637" s="144"/>
      <c r="AF637" s="148">
        <f>Cálculos!AN257</f>
        <v>0.23277189789986849</v>
      </c>
      <c r="AG637" s="144"/>
      <c r="AH637" s="148">
        <f>Cálculos!N611</f>
        <v>0</v>
      </c>
      <c r="AI637" s="144"/>
      <c r="AJ637" s="148">
        <f>Cálculos!AB630</f>
        <v>0</v>
      </c>
      <c r="AK637" s="144"/>
      <c r="AL637" s="148">
        <f>Cálculos!AP626</f>
        <v>0</v>
      </c>
      <c r="AM637" s="127"/>
      <c r="BA637" s="139"/>
      <c r="BB637" s="78">
        <v>632</v>
      </c>
      <c r="BC637" s="156">
        <f>ABS(Cálculos!L638-Cálculos!L637)</f>
        <v>1.1770291163973795E-2</v>
      </c>
      <c r="BD637" s="156">
        <f>ABS(Cálculos!Z638-Cálculos!Z637)</f>
        <v>1.1606468626644634E-2</v>
      </c>
      <c r="BE637" s="156">
        <f>ABS(Cálculos!AN638-Cálculos!AN637)</f>
        <v>1.1578294766034447E-2</v>
      </c>
      <c r="BF637" s="127"/>
    </row>
    <row r="638" spans="25:58" x14ac:dyDescent="0.35">
      <c r="Y638" s="139"/>
      <c r="Z638" s="78">
        <f>(Cálculos!C639-0.44)/(MAX(Cálculos!C:C)+0.12)*100</f>
        <v>86.637812962252767</v>
      </c>
      <c r="AA638" s="144"/>
      <c r="AB638" s="148">
        <f>Cálculos!L254</f>
        <v>0.21780074197711768</v>
      </c>
      <c r="AC638" s="144"/>
      <c r="AD638" s="148">
        <f>Cálculos!Z261</f>
        <v>0.22165421615848099</v>
      </c>
      <c r="AE638" s="144"/>
      <c r="AF638" s="148">
        <f>Cálculos!AN626</f>
        <v>0.23167548025858731</v>
      </c>
      <c r="AG638" s="144"/>
      <c r="AH638" s="148">
        <f>Cálculos!N612</f>
        <v>0</v>
      </c>
      <c r="AI638" s="144"/>
      <c r="AJ638" s="148">
        <f>Cálculos!AB631</f>
        <v>0</v>
      </c>
      <c r="AK638" s="144"/>
      <c r="AL638" s="148">
        <f>Cálculos!AP627</f>
        <v>0</v>
      </c>
      <c r="AM638" s="127"/>
      <c r="BA638" s="139"/>
      <c r="BB638" s="78">
        <v>633</v>
      </c>
      <c r="BC638" s="156">
        <f>ABS(Cálculos!L639-Cálculos!L638)</f>
        <v>0.10566150202648114</v>
      </c>
      <c r="BD638" s="156">
        <f>ABS(Cálculos!Z639-Cálculos!Z638)</f>
        <v>7.0366268177955521E-2</v>
      </c>
      <c r="BE638" s="156">
        <f>ABS(Cálculos!AN639-Cálculos!AN638)</f>
        <v>7.6710738682179702E-2</v>
      </c>
      <c r="BF638" s="127"/>
    </row>
    <row r="639" spans="25:58" x14ac:dyDescent="0.35">
      <c r="Y639" s="139"/>
      <c r="Z639" s="78">
        <f>(Cálculos!C640-0.44)/(MAX(Cálculos!C:C)+0.12)*100</f>
        <v>86.774776749027552</v>
      </c>
      <c r="AA639" s="144"/>
      <c r="AB639" s="148">
        <f>Cálculos!L640</f>
        <v>0.21771674080651027</v>
      </c>
      <c r="AC639" s="144"/>
      <c r="AD639" s="148">
        <f>Cálculos!Z630</f>
        <v>0.22017920045530523</v>
      </c>
      <c r="AE639" s="144"/>
      <c r="AF639" s="148">
        <f>Cálculos!AN345</f>
        <v>0.2315916773439558</v>
      </c>
      <c r="AG639" s="144"/>
      <c r="AH639" s="148">
        <f>Cálculos!N613</f>
        <v>0</v>
      </c>
      <c r="AI639" s="144"/>
      <c r="AJ639" s="148">
        <f>Cálculos!AB632</f>
        <v>0</v>
      </c>
      <c r="AK639" s="144"/>
      <c r="AL639" s="148">
        <f>Cálculos!AP628</f>
        <v>0</v>
      </c>
      <c r="AM639" s="127"/>
      <c r="BA639" s="139"/>
      <c r="BB639" s="78">
        <v>634</v>
      </c>
      <c r="BC639" s="156">
        <f>ABS(Cálculos!L640-Cálculos!L639)</f>
        <v>8.7995860995519204E-2</v>
      </c>
      <c r="BD639" s="156">
        <f>ABS(Cálculos!Z640-Cálculos!Z639)</f>
        <v>7.3701243732369581E-2</v>
      </c>
      <c r="BE639" s="156">
        <f>ABS(Cálculos!AN640-Cálculos!AN639)</f>
        <v>7.8845494028009555E-2</v>
      </c>
      <c r="BF639" s="127"/>
    </row>
    <row r="640" spans="25:58" x14ac:dyDescent="0.35">
      <c r="Y640" s="139"/>
      <c r="Z640" s="78">
        <f>(Cálculos!C641-0.44)/(MAX(Cálculos!C:C)+0.12)*100</f>
        <v>86.911740535802323</v>
      </c>
      <c r="AA640" s="144"/>
      <c r="AB640" s="148">
        <f>Cálculos!L623</f>
        <v>0.21627785288042109</v>
      </c>
      <c r="AC640" s="144"/>
      <c r="AD640" s="148">
        <f>Cálculos!Z262</f>
        <v>0.2194702043727503</v>
      </c>
      <c r="AE640" s="144"/>
      <c r="AF640" s="148">
        <f>Cálculos!AN258</f>
        <v>0.2304783409479145</v>
      </c>
      <c r="AG640" s="144"/>
      <c r="AH640" s="148">
        <f>Cálculos!N614</f>
        <v>0</v>
      </c>
      <c r="AI640" s="144"/>
      <c r="AJ640" s="148">
        <f>Cálculos!AB633</f>
        <v>0</v>
      </c>
      <c r="AK640" s="144"/>
      <c r="AL640" s="148">
        <f>Cálculos!AP629</f>
        <v>0</v>
      </c>
      <c r="AM640" s="127"/>
      <c r="BA640" s="139"/>
      <c r="BB640" s="78">
        <v>635</v>
      </c>
      <c r="BC640" s="156">
        <f>ABS(Cálculos!L641-Cálculos!L640)</f>
        <v>3.0948734286389834E-2</v>
      </c>
      <c r="BD640" s="156">
        <f>ABS(Cálculos!Z641-Cálculos!Z640)</f>
        <v>1.38611615969014E-2</v>
      </c>
      <c r="BE640" s="156">
        <f>ABS(Cálculos!AN641-Cálculos!AN640)</f>
        <v>1.4935876149438587E-2</v>
      </c>
      <c r="BF640" s="127"/>
    </row>
    <row r="641" spans="25:58" x14ac:dyDescent="0.35">
      <c r="Y641" s="139"/>
      <c r="Z641" s="78">
        <f>(Cálculos!C642-0.44)/(MAX(Cálculos!C:C)+0.12)*100</f>
        <v>87.048704322577095</v>
      </c>
      <c r="AA641" s="144"/>
      <c r="AB641" s="148">
        <f>Cálculos!L255</f>
        <v>0.21565469939032203</v>
      </c>
      <c r="AC641" s="144"/>
      <c r="AD641" s="148">
        <f>Cálculos!Z264</f>
        <v>0.21857289463612278</v>
      </c>
      <c r="AE641" s="144"/>
      <c r="AF641" s="148">
        <f>Cálculos!AN627</f>
        <v>0.22939272657079915</v>
      </c>
      <c r="AG641" s="144"/>
      <c r="AH641" s="148">
        <f>Cálculos!N615</f>
        <v>0</v>
      </c>
      <c r="AI641" s="144"/>
      <c r="AJ641" s="148">
        <f>Cálculos!AB634</f>
        <v>0</v>
      </c>
      <c r="AK641" s="144"/>
      <c r="AL641" s="148">
        <f>Cálculos!AP630</f>
        <v>0</v>
      </c>
      <c r="AM641" s="127"/>
      <c r="BA641" s="139"/>
      <c r="BB641" s="78">
        <v>636</v>
      </c>
      <c r="BC641" s="156">
        <f>ABS(Cálculos!L642-Cálculos!L641)</f>
        <v>6.6198199194692497E-3</v>
      </c>
      <c r="BD641" s="156">
        <f>ABS(Cálculos!Z642-Cálculos!Z641)</f>
        <v>3.9154430012753594E-3</v>
      </c>
      <c r="BE641" s="156">
        <f>ABS(Cálculos!AN642-Cálculos!AN641)</f>
        <v>4.116318708036637E-3</v>
      </c>
      <c r="BF641" s="127"/>
    </row>
    <row r="642" spans="25:58" x14ac:dyDescent="0.35">
      <c r="Y642" s="139"/>
      <c r="Z642" s="78">
        <f>(Cálculos!C643-0.44)/(MAX(Cálculos!C:C)+0.12)*100</f>
        <v>87.18566810935188</v>
      </c>
      <c r="AA642" s="144"/>
      <c r="AB642" s="148">
        <f>Cálculos!L624</f>
        <v>0.21414681568261912</v>
      </c>
      <c r="AC642" s="144"/>
      <c r="AD642" s="148">
        <f>Cálculos!Z263</f>
        <v>0.21730771217533551</v>
      </c>
      <c r="AE642" s="144"/>
      <c r="AF642" s="148">
        <f>Cálculos!AN629</f>
        <v>0.22830084222600894</v>
      </c>
      <c r="AG642" s="144"/>
      <c r="AH642" s="148">
        <f>Cálculos!N616</f>
        <v>0</v>
      </c>
      <c r="AI642" s="144"/>
      <c r="AJ642" s="148">
        <f>Cálculos!AB635</f>
        <v>0</v>
      </c>
      <c r="AK642" s="144"/>
      <c r="AL642" s="148">
        <f>Cálculos!AP631</f>
        <v>0</v>
      </c>
      <c r="AM642" s="127"/>
      <c r="BA642" s="139"/>
      <c r="BB642" s="78">
        <v>637</v>
      </c>
      <c r="BC642" s="156">
        <f>ABS(Cálculos!L643-Cálculos!L642)</f>
        <v>2.5681440156749002E-3</v>
      </c>
      <c r="BD642" s="156">
        <f>ABS(Cálculos!Z643-Cálculos!Z642)</f>
        <v>2.2491703167248078E-3</v>
      </c>
      <c r="BE642" s="156">
        <f>ABS(Cálculos!AN643-Cálculos!AN642)</f>
        <v>2.3048223063877604E-3</v>
      </c>
      <c r="BF642" s="127"/>
    </row>
    <row r="643" spans="25:58" x14ac:dyDescent="0.35">
      <c r="Y643" s="139"/>
      <c r="Z643" s="78">
        <f>(Cálculos!C644-0.44)/(MAX(Cálculos!C:C)+0.12)*100</f>
        <v>87.322631896126651</v>
      </c>
      <c r="AA643" s="144"/>
      <c r="AB643" s="148">
        <f>Cálculos!L256</f>
        <v>0.21352980227228155</v>
      </c>
      <c r="AC643" s="144"/>
      <c r="AD643" s="148">
        <f>Cálculos!Z631</f>
        <v>0.21754384560201925</v>
      </c>
      <c r="AE643" s="144"/>
      <c r="AF643" s="148">
        <f>Cálculos!AN259</f>
        <v>0.22820738295889084</v>
      </c>
      <c r="AG643" s="144"/>
      <c r="AH643" s="148">
        <f>Cálculos!N617</f>
        <v>0</v>
      </c>
      <c r="AI643" s="144"/>
      <c r="AJ643" s="148">
        <f>Cálculos!AB636</f>
        <v>0</v>
      </c>
      <c r="AK643" s="144"/>
      <c r="AL643" s="148">
        <f>Cálculos!AP632</f>
        <v>0</v>
      </c>
      <c r="AM643" s="127"/>
      <c r="BA643" s="139"/>
      <c r="BB643" s="78">
        <v>638</v>
      </c>
      <c r="BC643" s="156">
        <f>ABS(Cálculos!L644-Cálculos!L643)</f>
        <v>1.8813427284394835E-3</v>
      </c>
      <c r="BD643" s="156">
        <f>ABS(Cálculos!Z644-Cálculos!Z643)</f>
        <v>1.9569153227557701E-3</v>
      </c>
      <c r="BE643" s="156">
        <f>ABS(Cálculos!AN644-Cálculos!AN643)</f>
        <v>1.9882495034450332E-3</v>
      </c>
      <c r="BF643" s="127"/>
    </row>
    <row r="644" spans="25:58" x14ac:dyDescent="0.35">
      <c r="Y644" s="139"/>
      <c r="Z644" s="78">
        <f>(Cálculos!C645-0.44)/(MAX(Cálculos!C:C)+0.12)*100</f>
        <v>87.459595682901437</v>
      </c>
      <c r="AA644" s="144"/>
      <c r="AB644" s="148">
        <f>Cálculos!L625</f>
        <v>0.21203677610190055</v>
      </c>
      <c r="AC644" s="144"/>
      <c r="AD644" s="148">
        <f>Cálculos!Z709</f>
        <v>0.23452791935759501</v>
      </c>
      <c r="AE644" s="144"/>
      <c r="AF644" s="148">
        <f>Cálculos!AN628</f>
        <v>0.22713246539880641</v>
      </c>
      <c r="AG644" s="144"/>
      <c r="AH644" s="148">
        <f>Cálculos!N618</f>
        <v>0</v>
      </c>
      <c r="AI644" s="144"/>
      <c r="AJ644" s="148">
        <f>Cálculos!AB637</f>
        <v>0</v>
      </c>
      <c r="AK644" s="144"/>
      <c r="AL644" s="148">
        <f>Cálculos!AP633</f>
        <v>0</v>
      </c>
      <c r="AM644" s="127"/>
      <c r="BA644" s="139"/>
      <c r="BB644" s="78">
        <v>639</v>
      </c>
      <c r="BC644" s="156">
        <f>ABS(Cálculos!L645-Cálculos!L644)</f>
        <v>1.7530390677188701E-3</v>
      </c>
      <c r="BD644" s="156">
        <f>ABS(Cálculos!Z645-Cálculos!Z644)</f>
        <v>1.8928150655166676E-3</v>
      </c>
      <c r="BE644" s="156">
        <f>ABS(Cálculos!AN645-Cálculos!AN644)</f>
        <v>1.9198962866809333E-3</v>
      </c>
      <c r="BF644" s="127"/>
    </row>
    <row r="645" spans="25:58" x14ac:dyDescent="0.35">
      <c r="Y645" s="139"/>
      <c r="Z645" s="78">
        <f>(Cálculos!C646-0.44)/(MAX(Cálculos!C:C)+0.12)*100</f>
        <v>87.596559469676208</v>
      </c>
      <c r="AA645" s="144"/>
      <c r="AB645" s="148">
        <f>Cálculos!L275</f>
        <v>0.21185597730092132</v>
      </c>
      <c r="AC645" s="144"/>
      <c r="AD645" s="148">
        <f>Cálculos!Z638</f>
        <v>0.21651354104229584</v>
      </c>
      <c r="AE645" s="144"/>
      <c r="AF645" s="148">
        <f>Cálculos!AN260</f>
        <v>0.22595880125983309</v>
      </c>
      <c r="AG645" s="144"/>
      <c r="AH645" s="148">
        <f>Cálculos!N619</f>
        <v>0</v>
      </c>
      <c r="AI645" s="144"/>
      <c r="AJ645" s="148">
        <f>Cálculos!AB638</f>
        <v>0</v>
      </c>
      <c r="AK645" s="144"/>
      <c r="AL645" s="148">
        <f>Cálculos!AP634</f>
        <v>0</v>
      </c>
      <c r="AM645" s="127"/>
      <c r="BA645" s="139"/>
      <c r="BB645" s="78">
        <v>640</v>
      </c>
      <c r="BC645" s="156">
        <f>ABS(Cálculos!L646-Cálculos!L645)</f>
        <v>1.7175517322935152E-3</v>
      </c>
      <c r="BD645" s="156">
        <f>ABS(Cálculos!Z646-Cálculos!Z645)</f>
        <v>1.8667277229314494E-3</v>
      </c>
      <c r="BE645" s="156">
        <f>ABS(Cálculos!AN646-Cálculos!AN645)</f>
        <v>1.8928876175868525E-3</v>
      </c>
      <c r="BF645" s="127"/>
    </row>
    <row r="646" spans="25:58" x14ac:dyDescent="0.35">
      <c r="Y646" s="139"/>
      <c r="Z646" s="78">
        <f>(Cálculos!C647-0.44)/(MAX(Cálculos!C:C)+0.12)*100</f>
        <v>87.733523256450979</v>
      </c>
      <c r="AA646" s="144"/>
      <c r="AB646" s="148">
        <f>Cálculos!L257</f>
        <v>0.21142584227165631</v>
      </c>
      <c r="AC646" s="144"/>
      <c r="AD646" s="148">
        <f>Cálculos!Z632</f>
        <v>0.21532302839900128</v>
      </c>
      <c r="AE646" s="144"/>
      <c r="AF646" s="148">
        <f>Cálculos!AN261</f>
        <v>0.2237323753718265</v>
      </c>
      <c r="AG646" s="144"/>
      <c r="AH646" s="148">
        <f>Cálculos!N620</f>
        <v>0</v>
      </c>
      <c r="AI646" s="144"/>
      <c r="AJ646" s="148">
        <f>Cálculos!AB639</f>
        <v>0</v>
      </c>
      <c r="AK646" s="144"/>
      <c r="AL646" s="148">
        <f>Cálculos!AP635</f>
        <v>0</v>
      </c>
      <c r="AM646" s="127"/>
      <c r="BA646" s="139"/>
      <c r="BB646" s="78">
        <v>641</v>
      </c>
      <c r="BC646" s="156">
        <f>ABS(Cálculos!L647-Cálculos!L646)</f>
        <v>1.6976058845297737E-3</v>
      </c>
      <c r="BD646" s="156">
        <f>ABS(Cálculos!Z647-Cálculos!Z646)</f>
        <v>1.8471003440830858E-3</v>
      </c>
      <c r="BE646" s="156">
        <f>ABS(Cálculos!AN647-Cálculos!AN646)</f>
        <v>1.8728938755991353E-3</v>
      </c>
      <c r="BF646" s="127"/>
    </row>
    <row r="647" spans="25:58" x14ac:dyDescent="0.35">
      <c r="Y647" s="139"/>
      <c r="Z647" s="78">
        <f>(Cálculos!C648-0.44)/(MAX(Cálculos!C:C)+0.12)*100</f>
        <v>87.870487043225765</v>
      </c>
      <c r="AA647" s="144"/>
      <c r="AB647" s="148">
        <f>Cálculos!L626</f>
        <v>0.20994752724374321</v>
      </c>
      <c r="AC647" s="144"/>
      <c r="AD647" s="148">
        <f>Cálculos!Z344</f>
        <v>0.23152414333421939</v>
      </c>
      <c r="AE647" s="144"/>
      <c r="AF647" s="148">
        <f>Cálculos!AN630</f>
        <v>0.22324377634225182</v>
      </c>
      <c r="AG647" s="144"/>
      <c r="AH647" s="148">
        <f>Cálculos!N621</f>
        <v>0</v>
      </c>
      <c r="AI647" s="144"/>
      <c r="AJ647" s="148">
        <f>Cálculos!AB640</f>
        <v>0</v>
      </c>
      <c r="AK647" s="144"/>
      <c r="AL647" s="148">
        <f>Cálculos!AP636</f>
        <v>0</v>
      </c>
      <c r="AM647" s="127"/>
      <c r="BA647" s="139"/>
      <c r="BB647" s="78">
        <v>642</v>
      </c>
      <c r="BC647" s="156">
        <f>ABS(Cálculos!L648-Cálculos!L647)</f>
        <v>1.6803774432090912E-3</v>
      </c>
      <c r="BD647" s="156">
        <f>ABS(Cálculos!Z648-Cálculos!Z647)</f>
        <v>1.8286956480703942E-3</v>
      </c>
      <c r="BE647" s="156">
        <f>ABS(Cálculos!AN648-Cálculos!AN647)</f>
        <v>1.8542170085162346E-3</v>
      </c>
      <c r="BF647" s="127"/>
    </row>
    <row r="648" spans="25:58" x14ac:dyDescent="0.35">
      <c r="Y648" s="139"/>
      <c r="Z648" s="78">
        <f>(Cálculos!C649-0.44)/(MAX(Cálculos!C:C)+0.12)*100</f>
        <v>88.00745083000055</v>
      </c>
      <c r="AA648" s="144"/>
      <c r="AB648" s="148">
        <f>Cálculos!L258</f>
        <v>0.20934261309004146</v>
      </c>
      <c r="AC648" s="144"/>
      <c r="AD648" s="148">
        <f>Cálculos!Z265</f>
        <v>0.21361168053698534</v>
      </c>
      <c r="AE648" s="144"/>
      <c r="AF648" s="148">
        <f>Cálculos!AN262</f>
        <v>0.22152788698838782</v>
      </c>
      <c r="AG648" s="144"/>
      <c r="AH648" s="148">
        <f>Cálculos!N622</f>
        <v>0</v>
      </c>
      <c r="AI648" s="144"/>
      <c r="AJ648" s="148">
        <f>Cálculos!AB641</f>
        <v>0</v>
      </c>
      <c r="AK648" s="144"/>
      <c r="AL648" s="148">
        <f>Cálculos!AP637</f>
        <v>0</v>
      </c>
      <c r="AM648" s="127"/>
      <c r="BA648" s="139"/>
      <c r="BB648" s="78">
        <v>643</v>
      </c>
      <c r="BC648" s="156">
        <f>ABS(Cálculos!L649-Cálculos!L648)</f>
        <v>1.6637370626095271E-3</v>
      </c>
      <c r="BD648" s="156">
        <f>ABS(Cálculos!Z649-Cálculos!Z648)</f>
        <v>1.8106430944481722E-3</v>
      </c>
      <c r="BE648" s="156">
        <f>ABS(Cálculos!AN649-Cálculos!AN648)</f>
        <v>1.8359099964691539E-3</v>
      </c>
      <c r="BF648" s="127"/>
    </row>
    <row r="649" spans="25:58" x14ac:dyDescent="0.35">
      <c r="Y649" s="139"/>
      <c r="Z649" s="78">
        <f>(Cálculos!C650-0.44)/(MAX(Cálculos!C:C)+0.12)*100</f>
        <v>88.144414616775308</v>
      </c>
      <c r="AA649" s="144"/>
      <c r="AB649" s="148">
        <f>Cálculos!L627</f>
        <v>0.20787886425220556</v>
      </c>
      <c r="AC649" s="144"/>
      <c r="AD649" s="148">
        <f>Cálculos!Z633</f>
        <v>0.21318857146073708</v>
      </c>
      <c r="AE649" s="144"/>
      <c r="AF649" s="148">
        <f>Cálculos!AN264</f>
        <v>0.22059022735073028</v>
      </c>
      <c r="AG649" s="144"/>
      <c r="AH649" s="148">
        <f>Cálculos!N623</f>
        <v>0</v>
      </c>
      <c r="AI649" s="144"/>
      <c r="AJ649" s="148">
        <f>Cálculos!AB642</f>
        <v>0</v>
      </c>
      <c r="AK649" s="144"/>
      <c r="AL649" s="148">
        <f>Cálculos!AP638</f>
        <v>0</v>
      </c>
      <c r="AM649" s="127"/>
      <c r="BA649" s="139"/>
      <c r="BB649" s="78">
        <v>644</v>
      </c>
      <c r="BC649" s="156">
        <f>ABS(Cálculos!L650-Cálculos!L649)</f>
        <v>1.6473300556039405E-3</v>
      </c>
      <c r="BD649" s="156">
        <f>ABS(Cálculos!Z650-Cálculos!Z649)</f>
        <v>1.7927967582870852E-3</v>
      </c>
      <c r="BE649" s="156">
        <f>ABS(Cálculos!AN650-Cálculos!AN649)</f>
        <v>1.8178142032913014E-3</v>
      </c>
      <c r="BF649" s="127"/>
    </row>
    <row r="650" spans="25:58" x14ac:dyDescent="0.35">
      <c r="Y650" s="139"/>
      <c r="Z650" s="78">
        <f>(Cálculos!C651-0.44)/(MAX(Cálculos!C:C)+0.12)*100</f>
        <v>88.281378403550093</v>
      </c>
      <c r="AA650" s="144"/>
      <c r="AB650" s="148">
        <f>Cálculos!L259</f>
        <v>0.20727991046173949</v>
      </c>
      <c r="AC650" s="144"/>
      <c r="AD650" s="148">
        <f>Cálculos!Z640</f>
        <v>0.21317856548788178</v>
      </c>
      <c r="AE650" s="144"/>
      <c r="AF650" s="148">
        <f>Cálculos!AN631</f>
        <v>0.22057822549282655</v>
      </c>
      <c r="AG650" s="144"/>
      <c r="AH650" s="148">
        <f>Cálculos!N624</f>
        <v>0</v>
      </c>
      <c r="AI650" s="144"/>
      <c r="AJ650" s="148">
        <f>Cálculos!AB643</f>
        <v>0</v>
      </c>
      <c r="AK650" s="144"/>
      <c r="AL650" s="148">
        <f>Cálculos!AP639</f>
        <v>0</v>
      </c>
      <c r="AM650" s="127"/>
      <c r="BA650" s="139"/>
      <c r="BB650" s="78">
        <v>645</v>
      </c>
      <c r="BC650" s="156">
        <f>ABS(Cálculos!L651-Cálculos!L650)</f>
        <v>1.6310962287121589E-3</v>
      </c>
      <c r="BD650" s="156">
        <f>ABS(Cálculos!Z651-Cálculos!Z650)</f>
        <v>1.775130969186467E-3</v>
      </c>
      <c r="BE650" s="156">
        <f>ABS(Cálculos!AN651-Cálculos!AN650)</f>
        <v>1.7999018290065227E-3</v>
      </c>
      <c r="BF650" s="127"/>
    </row>
    <row r="651" spans="25:58" x14ac:dyDescent="0.35">
      <c r="Y651" s="139"/>
      <c r="Z651" s="78">
        <f>(Cálculos!C652-0.44)/(MAX(Cálculos!C:C)+0.12)*100</f>
        <v>88.418342190324879</v>
      </c>
      <c r="AA651" s="144"/>
      <c r="AB651" s="148">
        <f>Cálculos!L629</f>
        <v>0.20720885362532257</v>
      </c>
      <c r="AC651" s="144"/>
      <c r="AD651" s="148">
        <f>Cálculos!Z266</f>
        <v>0.21104103702171592</v>
      </c>
      <c r="AE651" s="144"/>
      <c r="AF651" s="148">
        <f>Cálculos!AN263</f>
        <v>0.21934511995405942</v>
      </c>
      <c r="AG651" s="144"/>
      <c r="AH651" s="148">
        <f>Cálculos!N625</f>
        <v>0</v>
      </c>
      <c r="AI651" s="144"/>
      <c r="AJ651" s="148">
        <f>Cálculos!AB644</f>
        <v>0</v>
      </c>
      <c r="AK651" s="144"/>
      <c r="AL651" s="148">
        <f>Cálculos!AP640</f>
        <v>0</v>
      </c>
      <c r="AM651" s="127"/>
      <c r="BA651" s="139"/>
      <c r="BB651" s="78">
        <v>646</v>
      </c>
      <c r="BC651" s="156">
        <f>ABS(Cálculos!L652-Cálculos!L651)</f>
        <v>1.6150242688322825E-3</v>
      </c>
      <c r="BD651" s="156">
        <f>ABS(Cálculos!Z652-Cálculos!Z651)</f>
        <v>1.7576400256887337E-3</v>
      </c>
      <c r="BE651" s="156">
        <f>ABS(Cálculos!AN652-Cálculos!AN651)</f>
        <v>1.7821667986639145E-3</v>
      </c>
      <c r="BF651" s="127"/>
    </row>
    <row r="652" spans="25:58" x14ac:dyDescent="0.35">
      <c r="Y652" s="139"/>
      <c r="Z652" s="78">
        <f>(Cálculos!C653-0.44)/(MAX(Cálculos!C:C)+0.12)*100</f>
        <v>88.55530597709965</v>
      </c>
      <c r="AA652" s="144"/>
      <c r="AB652" s="148">
        <f>Cálculos!L628</f>
        <v>0.20583058428984061</v>
      </c>
      <c r="AC652" s="144"/>
      <c r="AD652" s="148">
        <f>Cálculos!Z634</f>
        <v>0.21108584508165509</v>
      </c>
      <c r="AE652" s="144"/>
      <c r="AF652" s="148">
        <f>Cálculos!AN638</f>
        <v>0.21934471758927487</v>
      </c>
      <c r="AG652" s="144"/>
      <c r="AH652" s="148">
        <f>Cálculos!N626</f>
        <v>0</v>
      </c>
      <c r="AI652" s="144"/>
      <c r="AJ652" s="148">
        <f>Cálculos!AB645</f>
        <v>0</v>
      </c>
      <c r="AK652" s="144"/>
      <c r="AL652" s="148">
        <f>Cálculos!AP641</f>
        <v>0</v>
      </c>
      <c r="AM652" s="127"/>
      <c r="BA652" s="139"/>
      <c r="BB652" s="78">
        <v>647</v>
      </c>
      <c r="BC652" s="156">
        <f>ABS(Cálculos!L653-Cálculos!L652)</f>
        <v>1.5991109869468167E-3</v>
      </c>
      <c r="BD652" s="156">
        <f>ABS(Cálculos!Z653-Cálculos!Z652)</f>
        <v>1.7403215541158534E-3</v>
      </c>
      <c r="BE652" s="156">
        <f>ABS(Cálculos!AN653-Cálculos!AN652)</f>
        <v>1.7646066566879559E-3</v>
      </c>
      <c r="BF652" s="127"/>
    </row>
    <row r="653" spans="25:58" x14ac:dyDescent="0.35">
      <c r="Y653" s="139"/>
      <c r="Z653" s="78">
        <f>(Cálculos!C654-0.44)/(MAX(Cálculos!C:C)+0.12)*100</f>
        <v>88.692269763874421</v>
      </c>
      <c r="AA653" s="144"/>
      <c r="AB653" s="148">
        <f>Cálculos!L260</f>
        <v>0.20523753213373178</v>
      </c>
      <c r="AC653" s="144"/>
      <c r="AD653" s="148">
        <f>Cálculos!Z273</f>
        <v>0.21044620609922432</v>
      </c>
      <c r="AE653" s="144"/>
      <c r="AF653" s="148">
        <f>Cálculos!AN632</f>
        <v>0.21832750982201149</v>
      </c>
      <c r="AG653" s="144"/>
      <c r="AH653" s="148">
        <f>Cálculos!N627</f>
        <v>0</v>
      </c>
      <c r="AI653" s="144"/>
      <c r="AJ653" s="148">
        <f>Cálculos!AB646</f>
        <v>0</v>
      </c>
      <c r="AK653" s="144"/>
      <c r="AL653" s="148">
        <f>Cálculos!AP642</f>
        <v>0</v>
      </c>
      <c r="AM653" s="127"/>
      <c r="BA653" s="139"/>
      <c r="BB653" s="78">
        <v>648</v>
      </c>
      <c r="BC653" s="156">
        <f>ABS(Cálculos!L654-Cálculos!L653)</f>
        <v>3.4142034281337941E-2</v>
      </c>
      <c r="BD653" s="156">
        <f>ABS(Cálculos!Z654-Cálculos!Z653)</f>
        <v>1.8715028898036667E-2</v>
      </c>
      <c r="BE653" s="156">
        <f>ABS(Cálculos!AN654-Cálculos!AN653)</f>
        <v>2.3400521550955983E-2</v>
      </c>
      <c r="BF653" s="127"/>
    </row>
    <row r="654" spans="25:58" x14ac:dyDescent="0.35">
      <c r="Y654" s="139"/>
      <c r="Z654" s="78">
        <f>(Cálculos!C655-0.44)/(MAX(Cálculos!C:C)+0.12)*100</f>
        <v>88.829233550649207</v>
      </c>
      <c r="AA654" s="144"/>
      <c r="AB654" s="148">
        <f>Cálculos!L261</f>
        <v>0.20321527784584642</v>
      </c>
      <c r="AC654" s="144"/>
      <c r="AD654" s="148">
        <f>Cálculos!Z267</f>
        <v>0.20888429354048804</v>
      </c>
      <c r="AE654" s="144"/>
      <c r="AF654" s="148">
        <f>Cálculos!AN640</f>
        <v>0.21720996224344502</v>
      </c>
      <c r="AG654" s="144"/>
      <c r="AH654" s="148">
        <f>Cálculos!N628</f>
        <v>0</v>
      </c>
      <c r="AI654" s="144"/>
      <c r="AJ654" s="148">
        <f>Cálculos!AB647</f>
        <v>0</v>
      </c>
      <c r="AK654" s="144"/>
      <c r="AL654" s="148">
        <f>Cálculos!AP643</f>
        <v>0</v>
      </c>
      <c r="AM654" s="127"/>
      <c r="BA654" s="139"/>
      <c r="BB654" s="78">
        <v>649</v>
      </c>
      <c r="BC654" s="156">
        <f>ABS(Cálculos!L655-Cálculos!L654)</f>
        <v>2.9321182082700792E-2</v>
      </c>
      <c r="BD654" s="156">
        <f>ABS(Cálculos!Z655-Cálculos!Z654)</f>
        <v>1.6709136968823507E-2</v>
      </c>
      <c r="BE654" s="156">
        <f>ABS(Cálculos!AN655-Cálculos!AN654)</f>
        <v>2.0661000798780887E-2</v>
      </c>
      <c r="BF654" s="127"/>
    </row>
    <row r="655" spans="25:58" x14ac:dyDescent="0.35">
      <c r="Y655" s="139"/>
      <c r="Z655" s="78">
        <f>(Cálculos!C656-0.44)/(MAX(Cálculos!C:C)+0.12)*100</f>
        <v>88.966197337423978</v>
      </c>
      <c r="AA655" s="144"/>
      <c r="AB655" s="148">
        <f>Cálculos!L630</f>
        <v>0.20235961212896825</v>
      </c>
      <c r="AC655" s="144"/>
      <c r="AD655" s="148">
        <f>Cálculos!Z635</f>
        <v>0.20900561276011673</v>
      </c>
      <c r="AE655" s="144"/>
      <c r="AF655" s="148">
        <f>Cálculos!AN633</f>
        <v>0.2161634490126747</v>
      </c>
      <c r="AG655" s="144"/>
      <c r="AH655" s="148">
        <f>Cálculos!N629</f>
        <v>0</v>
      </c>
      <c r="AI655" s="144"/>
      <c r="AJ655" s="148">
        <f>Cálculos!AB648</f>
        <v>0</v>
      </c>
      <c r="AK655" s="144"/>
      <c r="AL655" s="148">
        <f>Cálculos!AP644</f>
        <v>0</v>
      </c>
      <c r="AM655" s="127"/>
      <c r="BA655" s="139"/>
      <c r="BB655" s="78">
        <v>650</v>
      </c>
      <c r="BC655" s="156">
        <f>ABS(Cálculos!L656-Cálculos!L655)</f>
        <v>0.26375720686694443</v>
      </c>
      <c r="BD655" s="156">
        <f>ABS(Cálculos!Z656-Cálculos!Z655)</f>
        <v>0.12647489441348081</v>
      </c>
      <c r="BE655" s="156">
        <f>ABS(Cálculos!AN656-Cálculos!AN655)</f>
        <v>0.13324128640299696</v>
      </c>
      <c r="BF655" s="127"/>
    </row>
    <row r="656" spans="25:58" x14ac:dyDescent="0.35">
      <c r="Y656" s="139"/>
      <c r="Z656" s="78">
        <f>(Cálculos!C657-0.44)/(MAX(Cálculos!C:C)+0.12)*100</f>
        <v>89.103161124198749</v>
      </c>
      <c r="AA656" s="144"/>
      <c r="AB656" s="148">
        <f>Cálculos!L262</f>
        <v>0.20121294931112307</v>
      </c>
      <c r="AC656" s="144"/>
      <c r="AD656" s="148">
        <f>Cálculos!Z275</f>
        <v>0.20723020728233499</v>
      </c>
      <c r="AE656" s="144"/>
      <c r="AF656" s="148">
        <f>Cálculos!AN265</f>
        <v>0.21560913599186465</v>
      </c>
      <c r="AG656" s="144"/>
      <c r="AH656" s="148">
        <f>Cálculos!N630</f>
        <v>0</v>
      </c>
      <c r="AI656" s="144"/>
      <c r="AJ656" s="148">
        <f>Cálculos!AB649</f>
        <v>0</v>
      </c>
      <c r="AK656" s="144"/>
      <c r="AL656" s="148">
        <f>Cálculos!AP645</f>
        <v>0</v>
      </c>
      <c r="AM656" s="127"/>
      <c r="BA656" s="139"/>
      <c r="BB656" s="78">
        <v>651</v>
      </c>
      <c r="BC656" s="156">
        <f>ABS(Cálculos!L657-Cálculos!L656)</f>
        <v>8.3277178468185997E-2</v>
      </c>
      <c r="BD656" s="156">
        <f>ABS(Cálculos!Z657-Cálculos!Z656)</f>
        <v>2.3979107078016926E-2</v>
      </c>
      <c r="BE656" s="156">
        <f>ABS(Cálculos!AN657-Cálculos!AN656)</f>
        <v>3.0199112639934245E-2</v>
      </c>
      <c r="BF656" s="127"/>
    </row>
    <row r="657" spans="25:58" x14ac:dyDescent="0.35">
      <c r="Y657" s="139"/>
      <c r="Z657" s="78">
        <f>(Cálculos!C658-0.44)/(MAX(Cálculos!C:C)+0.12)*100</f>
        <v>89.240124910973535</v>
      </c>
      <c r="AA657" s="144"/>
      <c r="AB657" s="148">
        <f>Cálculos!L264</f>
        <v>0.20067365321042813</v>
      </c>
      <c r="AC657" s="144"/>
      <c r="AD657" s="148">
        <f>Cálculos!Z268</f>
        <v>0.20681327899037202</v>
      </c>
      <c r="AE657" s="144"/>
      <c r="AF657" s="148">
        <f>Cálculos!AN634</f>
        <v>0.21403141045651286</v>
      </c>
      <c r="AG657" s="144"/>
      <c r="AH657" s="148">
        <f>Cálculos!N631</f>
        <v>0</v>
      </c>
      <c r="AI657" s="144"/>
      <c r="AJ657" s="148">
        <f>Cálculos!AB650</f>
        <v>0</v>
      </c>
      <c r="AK657" s="144"/>
      <c r="AL657" s="148">
        <f>Cálculos!AP646</f>
        <v>0</v>
      </c>
      <c r="AM657" s="127"/>
      <c r="BA657" s="139"/>
      <c r="BB657" s="78">
        <v>652</v>
      </c>
      <c r="BC657" s="156">
        <f>ABS(Cálculos!L658-Cálculos!L657)</f>
        <v>3.8002769319783898</v>
      </c>
      <c r="BD657" s="156">
        <f>ABS(Cálculos!Z658-Cálculos!Z657)</f>
        <v>0.92645347085025631</v>
      </c>
      <c r="BE657" s="156">
        <f>ABS(Cálculos!AN658-Cálculos!AN657)</f>
        <v>1.6114105482533798</v>
      </c>
      <c r="BF657" s="127"/>
    </row>
    <row r="658" spans="25:58" x14ac:dyDescent="0.35">
      <c r="Y658" s="139"/>
      <c r="Z658" s="78">
        <f>(Cálculos!C659-0.44)/(MAX(Cálculos!C:C)+0.12)*100</f>
        <v>89.377088697748306</v>
      </c>
      <c r="AA658" s="144"/>
      <c r="AB658" s="148">
        <f>Cálculos!L723</f>
        <v>0.2004461839128461</v>
      </c>
      <c r="AC658" s="144"/>
      <c r="AD658" s="148">
        <f>Cálculos!Z636</f>
        <v>0.20694617206542815</v>
      </c>
      <c r="AE658" s="144"/>
      <c r="AF658" s="148">
        <f>Cálculos!AN266</f>
        <v>0.21301881107224144</v>
      </c>
      <c r="AG658" s="144"/>
      <c r="AH658" s="148">
        <f>Cálculos!N632</f>
        <v>0</v>
      </c>
      <c r="AI658" s="144"/>
      <c r="AJ658" s="148">
        <f>Cálculos!AB651</f>
        <v>0</v>
      </c>
      <c r="AK658" s="144"/>
      <c r="AL658" s="148">
        <f>Cálculos!AP647</f>
        <v>0</v>
      </c>
      <c r="AM658" s="127"/>
      <c r="BA658" s="139"/>
      <c r="BB658" s="78">
        <v>653</v>
      </c>
      <c r="BC658" s="156">
        <f>ABS(Cálculos!L659-Cálculos!L658)</f>
        <v>3.2485254247264637</v>
      </c>
      <c r="BD658" s="156">
        <f>ABS(Cálculos!Z659-Cálculos!Z658)</f>
        <v>0.32041289465887257</v>
      </c>
      <c r="BE658" s="156">
        <f>ABS(Cálculos!AN659-Cálculos!AN658)</f>
        <v>1.0160554675156843</v>
      </c>
      <c r="BF658" s="127"/>
    </row>
    <row r="659" spans="25:58" x14ac:dyDescent="0.35">
      <c r="Y659" s="139"/>
      <c r="Z659" s="78">
        <f>(Cálculos!C660-0.44)/(MAX(Cálculos!C:C)+0.12)*100</f>
        <v>89.514052484523091</v>
      </c>
      <c r="AA659" s="144"/>
      <c r="AB659" s="148">
        <f>Cálculos!L638</f>
        <v>0.20005109977554833</v>
      </c>
      <c r="AC659" s="144"/>
      <c r="AD659" s="148">
        <f>Cálculos!Z269</f>
        <v>0.20477336988647693</v>
      </c>
      <c r="AE659" s="144"/>
      <c r="AF659" s="148">
        <f>Cálculos!AN273</f>
        <v>0.21229153453816996</v>
      </c>
      <c r="AG659" s="144"/>
      <c r="AH659" s="148">
        <f>Cálculos!N633</f>
        <v>0</v>
      </c>
      <c r="AI659" s="144"/>
      <c r="AJ659" s="148">
        <f>Cálculos!AB652</f>
        <v>0</v>
      </c>
      <c r="AK659" s="144"/>
      <c r="AL659" s="148">
        <f>Cálculos!AP648</f>
        <v>0</v>
      </c>
      <c r="AM659" s="127"/>
      <c r="BA659" s="139"/>
      <c r="BB659" s="78">
        <v>654</v>
      </c>
      <c r="BC659" s="156">
        <f>ABS(Cálculos!L660-Cálculos!L659)</f>
        <v>1.4026162446380994</v>
      </c>
      <c r="BD659" s="156">
        <f>ABS(Cálculos!Z660-Cálculos!Z659)</f>
        <v>0.32319156492523937</v>
      </c>
      <c r="BE659" s="156">
        <f>ABS(Cálculos!AN660-Cálculos!AN659)</f>
        <v>0.51038527835430969</v>
      </c>
      <c r="BF659" s="127"/>
    </row>
    <row r="660" spans="25:58" x14ac:dyDescent="0.35">
      <c r="Y660" s="139"/>
      <c r="Z660" s="78">
        <f>(Cálculos!C661-0.44)/(MAX(Cálculos!C:C)+0.12)*100</f>
        <v>89.651016271297863</v>
      </c>
      <c r="AA660" s="144"/>
      <c r="AB660" s="148">
        <f>Cálculos!L631</f>
        <v>0.19989983792375687</v>
      </c>
      <c r="AC660" s="144"/>
      <c r="AD660" s="148">
        <f>Cálculos!Z637</f>
        <v>0.2049070724156512</v>
      </c>
      <c r="AE660" s="144"/>
      <c r="AF660" s="148">
        <f>Cálculos!AN635</f>
        <v>0.211922154777757</v>
      </c>
      <c r="AG660" s="144"/>
      <c r="AH660" s="148">
        <f>Cálculos!N634</f>
        <v>0</v>
      </c>
      <c r="AI660" s="144"/>
      <c r="AJ660" s="148">
        <f>Cálculos!AB653</f>
        <v>0</v>
      </c>
      <c r="AK660" s="144"/>
      <c r="AL660" s="148">
        <f>Cálculos!AP649</f>
        <v>0</v>
      </c>
      <c r="AM660" s="127"/>
      <c r="BA660" s="139"/>
      <c r="BB660" s="78">
        <v>655</v>
      </c>
      <c r="BC660" s="156">
        <f>ABS(Cálculos!L661-Cálculos!L660)</f>
        <v>1.2265390890095795</v>
      </c>
      <c r="BD660" s="156">
        <f>ABS(Cálculos!Z661-Cálculos!Z660)</f>
        <v>0.13840498493798203</v>
      </c>
      <c r="BE660" s="156">
        <f>ABS(Cálculos!AN661-Cálculos!AN660)</f>
        <v>0.31819932475238444</v>
      </c>
      <c r="BF660" s="127"/>
    </row>
    <row r="661" spans="25:58" x14ac:dyDescent="0.35">
      <c r="Y661" s="139"/>
      <c r="Z661" s="78">
        <f>(Cálculos!C662-0.44)/(MAX(Cálculos!C:C)+0.12)*100</f>
        <v>89.787980058072634</v>
      </c>
      <c r="AA661" s="144"/>
      <c r="AB661" s="148">
        <f>Cálculos!L263</f>
        <v>0.19923035019636992</v>
      </c>
      <c r="AC661" s="144"/>
      <c r="AD661" s="148">
        <f>Cálculos!Z270</f>
        <v>0.20275533588655104</v>
      </c>
      <c r="AE661" s="144"/>
      <c r="AF661" s="148">
        <f>Cálculos!AN267</f>
        <v>0.21084258011222462</v>
      </c>
      <c r="AG661" s="144"/>
      <c r="AH661" s="148">
        <f>Cálculos!N635</f>
        <v>0</v>
      </c>
      <c r="AI661" s="144"/>
      <c r="AJ661" s="148">
        <f>Cálculos!AB654</f>
        <v>0</v>
      </c>
      <c r="AK661" s="144"/>
      <c r="AL661" s="148">
        <f>Cálculos!AP650</f>
        <v>0</v>
      </c>
      <c r="AM661" s="127"/>
      <c r="BA661" s="139"/>
      <c r="BB661" s="78">
        <v>656</v>
      </c>
      <c r="BC661" s="156">
        <f>ABS(Cálculos!L662-Cálculos!L661)</f>
        <v>0.10187922676327787</v>
      </c>
      <c r="BD661" s="156">
        <f>ABS(Cálculos!Z662-Cálculos!Z661)</f>
        <v>0.12084384029221784</v>
      </c>
      <c r="BE661" s="156">
        <f>ABS(Cálculos!AN662-Cálculos!AN661)</f>
        <v>0.11438051740045352</v>
      </c>
      <c r="BF661" s="127"/>
    </row>
    <row r="662" spans="25:58" x14ac:dyDescent="0.35">
      <c r="Y662" s="139"/>
      <c r="Z662" s="78">
        <f>(Cálculos!C663-0.44)/(MAX(Cálculos!C:C)+0.12)*100</f>
        <v>89.924943844847419</v>
      </c>
      <c r="AA662" s="144"/>
      <c r="AB662" s="148">
        <f>Cálculos!L358</f>
        <v>0.19786975223227105</v>
      </c>
      <c r="AC662" s="144"/>
      <c r="AD662" s="148">
        <f>Cálculos!Z271</f>
        <v>0.20075748065859769</v>
      </c>
      <c r="AE662" s="144"/>
      <c r="AF662" s="148">
        <f>Cálculos!AN275</f>
        <v>0.21029508780995534</v>
      </c>
      <c r="AG662" s="144"/>
      <c r="AH662" s="148">
        <f>Cálculos!N636</f>
        <v>0</v>
      </c>
      <c r="AI662" s="144"/>
      <c r="AJ662" s="148">
        <f>Cálculos!AB655</f>
        <v>0</v>
      </c>
      <c r="AK662" s="144"/>
      <c r="AL662" s="148">
        <f>Cálculos!AP651</f>
        <v>0</v>
      </c>
      <c r="AM662" s="127"/>
      <c r="BA662" s="139"/>
      <c r="BB662" s="78">
        <v>657</v>
      </c>
      <c r="BC662" s="156">
        <f>ABS(Cálculos!L663-Cálculos!L662)</f>
        <v>0.52777234000334172</v>
      </c>
      <c r="BD662" s="156">
        <f>ABS(Cálculos!Z663-Cálculos!Z662)</f>
        <v>0.16868640466117935</v>
      </c>
      <c r="BE662" s="156">
        <f>ABS(Cálculos!AN663-Cálculos!AN662)</f>
        <v>0.18500083580559412</v>
      </c>
      <c r="BF662" s="127"/>
    </row>
    <row r="663" spans="25:58" x14ac:dyDescent="0.35">
      <c r="Y663" s="139"/>
      <c r="Z663" s="78">
        <f>(Cálculos!C664-0.44)/(MAX(Cálculos!C:C)+0.12)*100</f>
        <v>90.061907631622191</v>
      </c>
      <c r="AA663" s="144"/>
      <c r="AB663" s="148">
        <f>Cálculos!L632</f>
        <v>0.19785287133086804</v>
      </c>
      <c r="AC663" s="144"/>
      <c r="AD663" s="148">
        <f>Cálculos!Z641</f>
        <v>0.19931740389098038</v>
      </c>
      <c r="AE663" s="144"/>
      <c r="AF663" s="148">
        <f>Cálculos!AN636</f>
        <v>0.20983397669990242</v>
      </c>
      <c r="AG663" s="144"/>
      <c r="AH663" s="148">
        <f>Cálculos!N637</f>
        <v>0</v>
      </c>
      <c r="AI663" s="144"/>
      <c r="AJ663" s="148">
        <f>Cálculos!AB656</f>
        <v>0</v>
      </c>
      <c r="AK663" s="144"/>
      <c r="AL663" s="148">
        <f>Cálculos!AP652</f>
        <v>0</v>
      </c>
      <c r="AM663" s="127"/>
      <c r="BA663" s="139"/>
      <c r="BB663" s="78">
        <v>658</v>
      </c>
      <c r="BC663" s="156">
        <f>ABS(Cálculos!L664-Cálculos!L663)</f>
        <v>0.34037529229524965</v>
      </c>
      <c r="BD663" s="156">
        <f>ABS(Cálculos!Z664-Cálculos!Z663)</f>
        <v>5.6480838752095419E-3</v>
      </c>
      <c r="BE663" s="156">
        <f>ABS(Cálculos!AN664-Cálculos!AN663)</f>
        <v>1.006565391707448E-2</v>
      </c>
      <c r="BF663" s="127"/>
    </row>
    <row r="664" spans="25:58" x14ac:dyDescent="0.35">
      <c r="Y664" s="139"/>
      <c r="Z664" s="78">
        <f>(Cálculos!C665-0.44)/(MAX(Cálculos!C:C)+0.12)*100</f>
        <v>90.198871418396962</v>
      </c>
      <c r="AA664" s="144"/>
      <c r="AB664" s="148">
        <f>Cálculos!L633</f>
        <v>0.1958905520112634</v>
      </c>
      <c r="AC664" s="144"/>
      <c r="AD664" s="148">
        <f>Cálculos!Z272</f>
        <v>0.19877935965928364</v>
      </c>
      <c r="AE664" s="144"/>
      <c r="AF664" s="148">
        <f>Cálculos!AN268</f>
        <v>0.20875227009808964</v>
      </c>
      <c r="AG664" s="144"/>
      <c r="AH664" s="148">
        <f>Cálculos!N638</f>
        <v>0</v>
      </c>
      <c r="AI664" s="144"/>
      <c r="AJ664" s="148">
        <f>Cálculos!AB657</f>
        <v>0</v>
      </c>
      <c r="AK664" s="144"/>
      <c r="AL664" s="148">
        <f>Cálculos!AP653</f>
        <v>0</v>
      </c>
      <c r="AM664" s="127"/>
      <c r="BA664" s="139"/>
      <c r="BB664" s="78">
        <v>659</v>
      </c>
      <c r="BC664" s="156">
        <f>ABS(Cálculos!L665-Cálculos!L664)</f>
        <v>0.10554583675135665</v>
      </c>
      <c r="BD664" s="156">
        <f>ABS(Cálculos!Z665-Cálculos!Z664)</f>
        <v>0.12316173590053925</v>
      </c>
      <c r="BE664" s="156">
        <f>ABS(Cálculos!AN665-Cálculos!AN664)</f>
        <v>0.11726658681850788</v>
      </c>
      <c r="BF664" s="127"/>
    </row>
    <row r="665" spans="25:58" x14ac:dyDescent="0.35">
      <c r="Y665" s="139"/>
      <c r="Z665" s="78">
        <f>(Cálculos!C666-0.44)/(MAX(Cálculos!C:C)+0.12)*100</f>
        <v>90.335835205171747</v>
      </c>
      <c r="AA665" s="144"/>
      <c r="AB665" s="148">
        <f>Cálculos!L265</f>
        <v>0.19588880460032521</v>
      </c>
      <c r="AC665" s="144"/>
      <c r="AD665" s="148">
        <f>Cálculos!Z642</f>
        <v>0.19540196088970502</v>
      </c>
      <c r="AE665" s="144"/>
      <c r="AF665" s="148">
        <f>Cálculos!AN637</f>
        <v>0.20776642282324043</v>
      </c>
      <c r="AG665" s="144"/>
      <c r="AH665" s="148">
        <f>Cálculos!N640</f>
        <v>0</v>
      </c>
      <c r="AI665" s="144"/>
      <c r="AJ665" s="148">
        <f>Cálculos!AB659</f>
        <v>0</v>
      </c>
      <c r="AK665" s="144"/>
      <c r="AL665" s="148">
        <f>Cálculos!AP654</f>
        <v>0</v>
      </c>
      <c r="AM665" s="127"/>
      <c r="BA665" s="139"/>
      <c r="BB665" s="78">
        <v>660</v>
      </c>
      <c r="BC665" s="156">
        <f>ABS(Cálculos!L666-Cálculos!L665)</f>
        <v>1.748319018501765E-2</v>
      </c>
      <c r="BD665" s="156">
        <f>ABS(Cálculos!Z666-Cálculos!Z665)</f>
        <v>3.4695542982523753E-2</v>
      </c>
      <c r="BE665" s="156">
        <f>ABS(Cálculos!AN666-Cálculos!AN665)</f>
        <v>2.8935926798826284E-2</v>
      </c>
      <c r="BF665" s="127"/>
    </row>
    <row r="666" spans="25:58" x14ac:dyDescent="0.35">
      <c r="Y666" s="139"/>
      <c r="Z666" s="78">
        <f>(Cálculos!C667-0.44)/(MAX(Cálculos!C:C)+0.12)*100</f>
        <v>90.472798991946519</v>
      </c>
      <c r="AA666" s="144"/>
      <c r="AB666" s="148">
        <f>Cálculos!L654</f>
        <v>0.19483586140741876</v>
      </c>
      <c r="AC666" s="144"/>
      <c r="AD666" s="148">
        <f>Cálculos!Z654</f>
        <v>0.1935990329659332</v>
      </c>
      <c r="AE666" s="144"/>
      <c r="AF666" s="148">
        <f>Cálculos!AN269</f>
        <v>0.20669325565297858</v>
      </c>
      <c r="AG666" s="144"/>
      <c r="AH666" s="148">
        <f>Cálculos!N641</f>
        <v>0</v>
      </c>
      <c r="AI666" s="144"/>
      <c r="AJ666" s="148">
        <f>Cálculos!AB661</f>
        <v>0</v>
      </c>
      <c r="AK666" s="144"/>
      <c r="AL666" s="148">
        <f>Cálculos!AP655</f>
        <v>0</v>
      </c>
      <c r="AM666" s="127"/>
      <c r="BA666" s="139"/>
      <c r="BB666" s="78">
        <v>661</v>
      </c>
      <c r="BC666" s="156">
        <f>ABS(Cálculos!L667-Cálculos!L666)</f>
        <v>6.0199863354351013E-3</v>
      </c>
      <c r="BD666" s="156">
        <f>ABS(Cálculos!Z667-Cálculos!Z666)</f>
        <v>1.0826020518160839E-2</v>
      </c>
      <c r="BE666" s="156">
        <f>ABS(Cálculos!AN667-Cálculos!AN666)</f>
        <v>5.17657871380095E-3</v>
      </c>
      <c r="BF666" s="127"/>
    </row>
    <row r="667" spans="25:58" x14ac:dyDescent="0.35">
      <c r="Y667" s="139"/>
      <c r="Z667" s="78">
        <f>(Cálculos!C668-0.44)/(MAX(Cálculos!C:C)+0.12)*100</f>
        <v>90.609762778721304</v>
      </c>
      <c r="AA667" s="144"/>
      <c r="AB667" s="148">
        <f>Cálculos!L273</f>
        <v>0.19407311156741058</v>
      </c>
      <c r="AC667" s="144"/>
      <c r="AD667" s="148">
        <f>Cálculos!Z276</f>
        <v>0.19342765627562133</v>
      </c>
      <c r="AE667" s="144"/>
      <c r="AF667" s="148">
        <f>Cálculos!AN270</f>
        <v>0.20465630456131423</v>
      </c>
      <c r="AG667" s="144"/>
      <c r="AH667" s="148">
        <f>Cálculos!N642</f>
        <v>0</v>
      </c>
      <c r="AI667" s="144"/>
      <c r="AJ667" s="148">
        <f>Cálculos!AB662</f>
        <v>0</v>
      </c>
      <c r="AK667" s="144"/>
      <c r="AL667" s="148">
        <f>Cálculos!AP656</f>
        <v>0</v>
      </c>
      <c r="AM667" s="127"/>
      <c r="BA667" s="139"/>
      <c r="BB667" s="78">
        <v>662</v>
      </c>
      <c r="BC667" s="156">
        <f>ABS(Cálculos!L668-Cálculos!L667)</f>
        <v>3.7172358273157347E-2</v>
      </c>
      <c r="BD667" s="156">
        <f>ABS(Cálculos!Z668-Cálculos!Z667)</f>
        <v>5.2284469699894753E-2</v>
      </c>
      <c r="BE667" s="156">
        <f>ABS(Cálculos!AN668-Cálculos!AN667)</f>
        <v>4.7286888629594737E-2</v>
      </c>
      <c r="BF667" s="127"/>
    </row>
    <row r="668" spans="25:58" x14ac:dyDescent="0.35">
      <c r="Y668" s="139"/>
      <c r="Z668" s="78">
        <f>(Cálculos!C669-0.44)/(MAX(Cálculos!C:C)+0.12)*100</f>
        <v>90.746726565496076</v>
      </c>
      <c r="AA668" s="144"/>
      <c r="AB668" s="148">
        <f>Cálculos!L634</f>
        <v>0.19395826713788433</v>
      </c>
      <c r="AC668" s="144"/>
      <c r="AD668" s="148">
        <f>Cálculos!Z643</f>
        <v>0.19315279057298021</v>
      </c>
      <c r="AE668" s="144"/>
      <c r="AF668" s="148">
        <f>Cálculos!AN271</f>
        <v>0.20263971863623292</v>
      </c>
      <c r="AG668" s="144"/>
      <c r="AH668" s="148">
        <f>Cálculos!N643</f>
        <v>0</v>
      </c>
      <c r="AI668" s="144"/>
      <c r="AJ668" s="148">
        <f>Cálculos!AB663</f>
        <v>0</v>
      </c>
      <c r="AK668" s="144"/>
      <c r="AL668" s="148">
        <f>Cálculos!AP657</f>
        <v>0</v>
      </c>
      <c r="AM668" s="127"/>
      <c r="BA668" s="139"/>
      <c r="BB668" s="78">
        <v>663</v>
      </c>
      <c r="BC668" s="156">
        <f>ABS(Cálculos!L669-Cálculos!L668)</f>
        <v>0.18298441090316531</v>
      </c>
      <c r="BD668" s="156">
        <f>ABS(Cálculos!Z669-Cálculos!Z668)</f>
        <v>8.5335573839320333E-2</v>
      </c>
      <c r="BE668" s="156">
        <f>ABS(Cálculos!AN669-Cálculos!AN668)</f>
        <v>9.0191836870685993E-2</v>
      </c>
      <c r="BF668" s="127"/>
    </row>
    <row r="669" spans="25:58" x14ac:dyDescent="0.35">
      <c r="Y669" s="139"/>
      <c r="Z669" s="78">
        <f>(Cálculos!C670-0.44)/(MAX(Cálculos!C:C)+0.12)*100</f>
        <v>90.883690352270847</v>
      </c>
      <c r="AA669" s="144"/>
      <c r="AB669" s="148">
        <f>Cálculos!L266</f>
        <v>0.19349278880291984</v>
      </c>
      <c r="AC669" s="144"/>
      <c r="AD669" s="148">
        <f>Cálculos!Z644</f>
        <v>0.19119587525022444</v>
      </c>
      <c r="AE669" s="144"/>
      <c r="AF669" s="148">
        <f>Cálculos!AN641</f>
        <v>0.20227408609400643</v>
      </c>
      <c r="AG669" s="144"/>
      <c r="AH669" s="148">
        <f>Cálculos!N644</f>
        <v>0</v>
      </c>
      <c r="AI669" s="144"/>
      <c r="AJ669" s="148">
        <f>Cálculos!AB664</f>
        <v>0</v>
      </c>
      <c r="AK669" s="144"/>
      <c r="AL669" s="148">
        <f>Cálculos!AP659</f>
        <v>0</v>
      </c>
      <c r="AM669" s="127"/>
      <c r="BA669" s="139"/>
      <c r="BB669" s="78">
        <v>664</v>
      </c>
      <c r="BC669" s="156">
        <f>ABS(Cálculos!L670-Cálculos!L669)</f>
        <v>0.1310997236622693</v>
      </c>
      <c r="BD669" s="156">
        <f>ABS(Cálculos!Z670-Cálculos!Z669)</f>
        <v>6.0020826675353245E-2</v>
      </c>
      <c r="BE669" s="156">
        <f>ABS(Cálculos!AN670-Cálculos!AN669)</f>
        <v>5.5116102764759978E-2</v>
      </c>
      <c r="BF669" s="127"/>
    </row>
    <row r="670" spans="25:58" x14ac:dyDescent="0.35">
      <c r="Y670" s="139"/>
      <c r="Z670" s="78">
        <f>(Cálculos!C671-0.44)/(MAX(Cálculos!C:C)+0.12)*100</f>
        <v>91.020654139045632</v>
      </c>
      <c r="AA670" s="144"/>
      <c r="AB670" s="148">
        <f>Cálculos!L635</f>
        <v>0.19204679692129714</v>
      </c>
      <c r="AC670" s="144"/>
      <c r="AD670" s="148">
        <f>Cálculos!Z277</f>
        <v>0.18957024636042866</v>
      </c>
      <c r="AE670" s="144"/>
      <c r="AF670" s="148">
        <f>Cálculos!AN654</f>
        <v>0.20072492285459098</v>
      </c>
      <c r="AG670" s="144"/>
      <c r="AH670" s="148">
        <f>Cálculos!N645</f>
        <v>0</v>
      </c>
      <c r="AI670" s="144"/>
      <c r="AJ670" s="148">
        <f>Cálculos!AB665</f>
        <v>0</v>
      </c>
      <c r="AK670" s="144"/>
      <c r="AL670" s="148">
        <f>Cálculos!AP661</f>
        <v>0</v>
      </c>
      <c r="AM670" s="127"/>
      <c r="BA670" s="139"/>
      <c r="BB670" s="78">
        <v>665</v>
      </c>
      <c r="BC670" s="156">
        <f>ABS(Cálculos!L671-Cálculos!L670)</f>
        <v>9.3591602706910026E-2</v>
      </c>
      <c r="BD670" s="156">
        <f>ABS(Cálculos!Z671-Cálculos!Z670)</f>
        <v>0.10844809732643967</v>
      </c>
      <c r="BE670" s="156">
        <f>ABS(Cálculos!AN671-Cálculos!AN670)</f>
        <v>0.10349793933763263</v>
      </c>
      <c r="BF670" s="127"/>
    </row>
    <row r="671" spans="25:58" x14ac:dyDescent="0.35">
      <c r="Y671" s="139"/>
      <c r="Z671" s="78">
        <f>(Cálculos!C672-0.44)/(MAX(Cálculos!C:C)+0.12)*100</f>
        <v>91.157617925820404</v>
      </c>
      <c r="AA671" s="144"/>
      <c r="AB671" s="148">
        <f>Cálculos!L267</f>
        <v>0.19150895239105883</v>
      </c>
      <c r="AC671" s="144"/>
      <c r="AD671" s="148">
        <f>Cálculos!Z645</f>
        <v>0.18930306018470777</v>
      </c>
      <c r="AE671" s="144"/>
      <c r="AF671" s="148">
        <f>Cálculos!AN272</f>
        <v>0.20064305149781111</v>
      </c>
      <c r="AG671" s="144"/>
      <c r="AH671" s="148">
        <f>Cálculos!N646</f>
        <v>0</v>
      </c>
      <c r="AI671" s="144"/>
      <c r="AJ671" s="148">
        <f>Cálculos!AB666</f>
        <v>0</v>
      </c>
      <c r="AK671" s="144"/>
      <c r="AL671" s="148">
        <f>Cálculos!AP662</f>
        <v>0</v>
      </c>
      <c r="AM671" s="127"/>
      <c r="BA671" s="139"/>
      <c r="BB671" s="78">
        <v>666</v>
      </c>
      <c r="BC671" s="156">
        <f>ABS(Cálculos!L672-Cálculos!L671)</f>
        <v>5.5106377875499879E-2</v>
      </c>
      <c r="BD671" s="156">
        <f>ABS(Cálculos!Z672-Cálculos!Z671)</f>
        <v>6.9971988619164094E-2</v>
      </c>
      <c r="BE671" s="156">
        <f>ABS(Cálculos!AN672-Cálculos!AN671)</f>
        <v>6.498620044021064E-2</v>
      </c>
      <c r="BF671" s="127"/>
    </row>
    <row r="672" spans="25:58" x14ac:dyDescent="0.35">
      <c r="Y672" s="139"/>
      <c r="Z672" s="78">
        <f>(Cálculos!C673-0.44)/(MAX(Cálculos!C:C)+0.12)*100</f>
        <v>91.294581712595175</v>
      </c>
      <c r="AA672" s="144"/>
      <c r="AB672" s="148">
        <f>Cálculos!L636</f>
        <v>0.1901544554783437</v>
      </c>
      <c r="AC672" s="144"/>
      <c r="AD672" s="148">
        <f>Cálculos!Z289</f>
        <v>0.18842068637940712</v>
      </c>
      <c r="AE672" s="144"/>
      <c r="AF672" s="148">
        <f>Cálculos!AN642</f>
        <v>0.1981577673859698</v>
      </c>
      <c r="AG672" s="144"/>
      <c r="AH672" s="148">
        <f>Cálculos!N647</f>
        <v>0</v>
      </c>
      <c r="AI672" s="144"/>
      <c r="AJ672" s="148">
        <f>Cálculos!AB667</f>
        <v>0</v>
      </c>
      <c r="AK672" s="144"/>
      <c r="AL672" s="148">
        <f>Cálculos!AP664</f>
        <v>0</v>
      </c>
      <c r="AM672" s="127"/>
      <c r="BA672" s="139"/>
      <c r="BB672" s="78">
        <v>667</v>
      </c>
      <c r="BC672" s="156">
        <f>ABS(Cálculos!L673-Cálculos!L672)</f>
        <v>0.10080596993184143</v>
      </c>
      <c r="BD672" s="156">
        <f>ABS(Cálculos!Z673-Cálculos!Z672)</f>
        <v>0.1151328771702842</v>
      </c>
      <c r="BE672" s="156">
        <f>ABS(Cálculos!AN673-Cálculos!AN672)</f>
        <v>0.11033134701454961</v>
      </c>
      <c r="BF672" s="127"/>
    </row>
    <row r="673" spans="25:58" x14ac:dyDescent="0.35">
      <c r="Y673" s="139"/>
      <c r="Z673" s="78">
        <f>(Cálculos!C674-0.44)/(MAX(Cálculos!C:C)+0.12)*100</f>
        <v>91.43154549936996</v>
      </c>
      <c r="AA673" s="144"/>
      <c r="AB673" s="148">
        <f>Cálculos!L289</f>
        <v>0.18973377043628276</v>
      </c>
      <c r="AC673" s="144"/>
      <c r="AD673" s="148">
        <f>Cálculos!Z278</f>
        <v>0.18737853731596696</v>
      </c>
      <c r="AE673" s="144"/>
      <c r="AF673" s="148">
        <f>Cálculos!AN643</f>
        <v>0.19585294507958204</v>
      </c>
      <c r="AG673" s="144"/>
      <c r="AH673" s="148">
        <f>Cálculos!N648</f>
        <v>0</v>
      </c>
      <c r="AI673" s="144"/>
      <c r="AJ673" s="148">
        <f>Cálculos!AB668</f>
        <v>0</v>
      </c>
      <c r="AK673" s="144"/>
      <c r="AL673" s="148">
        <f>Cálculos!AP665</f>
        <v>0</v>
      </c>
      <c r="AM673" s="127"/>
      <c r="BA673" s="139"/>
      <c r="BB673" s="78">
        <v>668</v>
      </c>
      <c r="BC673" s="156">
        <f>ABS(Cálculos!L674-Cálculos!L673)</f>
        <v>1.0179187039214277E-2</v>
      </c>
      <c r="BD673" s="156">
        <f>ABS(Cálculos!Z674-Cálculos!Z673)</f>
        <v>2.3523822657235183E-2</v>
      </c>
      <c r="BE673" s="156">
        <f>ABS(Cálculos!AN674-Cálculos!AN673)</f>
        <v>1.9084441533792074E-2</v>
      </c>
      <c r="BF673" s="127"/>
    </row>
    <row r="674" spans="25:58" x14ac:dyDescent="0.35">
      <c r="Y674" s="139"/>
      <c r="Z674" s="78">
        <f>(Cálculos!C675-0.44)/(MAX(Cálculos!C:C)+0.12)*100</f>
        <v>91.568509286144746</v>
      </c>
      <c r="AA674" s="144"/>
      <c r="AB674" s="148">
        <f>Cálculos!L268</f>
        <v>0.18960914121577194</v>
      </c>
      <c r="AC674" s="144"/>
      <c r="AD674" s="148">
        <f>Cálculos!Z646</f>
        <v>0.18743633246177632</v>
      </c>
      <c r="AE674" s="144"/>
      <c r="AF674" s="148">
        <f>Cálculos!AN276</f>
        <v>0.19542734556530464</v>
      </c>
      <c r="AG674" s="144"/>
      <c r="AH674" s="148">
        <f>Cálculos!N649</f>
        <v>0</v>
      </c>
      <c r="AI674" s="144"/>
      <c r="AJ674" s="148">
        <f>Cálculos!AB669</f>
        <v>0</v>
      </c>
      <c r="AK674" s="144"/>
      <c r="AL674" s="148">
        <f>Cálculos!AP666</f>
        <v>0</v>
      </c>
      <c r="AM674" s="127"/>
      <c r="BA674" s="139"/>
      <c r="BB674" s="78">
        <v>669</v>
      </c>
      <c r="BC674" s="156">
        <f>ABS(Cálculos!L675-Cálculos!L674)</f>
        <v>9.6197068543495412E-2</v>
      </c>
      <c r="BD674" s="156">
        <f>ABS(Cálculos!Z675-Cálculos!Z674)</f>
        <v>0.10937213519555811</v>
      </c>
      <c r="BE674" s="156">
        <f>ABS(Cálculos!AN675-Cálculos!AN674)</f>
        <v>0.10497191133165529</v>
      </c>
      <c r="BF674" s="127"/>
    </row>
    <row r="675" spans="25:58" x14ac:dyDescent="0.35">
      <c r="Y675" s="139"/>
      <c r="Z675" s="78">
        <f>(Cálculos!C676-0.44)/(MAX(Cálculos!C:C)+0.12)*100</f>
        <v>91.705473072919503</v>
      </c>
      <c r="AA675" s="144"/>
      <c r="AB675" s="148">
        <f>Cálculos!L637</f>
        <v>0.18828080861157453</v>
      </c>
      <c r="AC675" s="144"/>
      <c r="AD675" s="148">
        <f>Cálculos!Z279</f>
        <v>0.18547851708587249</v>
      </c>
      <c r="AE675" s="144"/>
      <c r="AF675" s="148">
        <f>Cálculos!AN289</f>
        <v>0.19470517502139456</v>
      </c>
      <c r="AG675" s="144"/>
      <c r="AH675" s="148">
        <f>Cálculos!N650</f>
        <v>0</v>
      </c>
      <c r="AI675" s="144"/>
      <c r="AJ675" s="148">
        <f>Cálculos!AB670</f>
        <v>0</v>
      </c>
      <c r="AK675" s="144"/>
      <c r="AL675" s="148">
        <f>Cálculos!AP667</f>
        <v>0</v>
      </c>
      <c r="AM675" s="127"/>
      <c r="BA675" s="139"/>
      <c r="BB675" s="78">
        <v>670</v>
      </c>
      <c r="BC675" s="156">
        <f>ABS(Cálculos!L676-Cálculos!L675)</f>
        <v>7.8800213438610989E-2</v>
      </c>
      <c r="BD675" s="156">
        <f>ABS(Cálculos!Z676-Cálculos!Z675)</f>
        <v>9.1401914862059563E-2</v>
      </c>
      <c r="BE675" s="156">
        <f>ABS(Cálculos!AN676-Cálculos!AN675)</f>
        <v>8.7202636782909959E-2</v>
      </c>
      <c r="BF675" s="127"/>
    </row>
    <row r="676" spans="25:58" x14ac:dyDescent="0.35">
      <c r="Y676" s="139"/>
      <c r="Z676" s="78">
        <f>(Cálculos!C677-0.44)/(MAX(Cálculos!C:C)+0.12)*100</f>
        <v>91.842436859694288</v>
      </c>
      <c r="AA676" s="144"/>
      <c r="AB676" s="148">
        <f>Cálculos!L269</f>
        <v>0.18773874857907638</v>
      </c>
      <c r="AC676" s="144"/>
      <c r="AD676" s="148">
        <f>Cálculos!Z647</f>
        <v>0.18558923211769324</v>
      </c>
      <c r="AE676" s="144"/>
      <c r="AF676" s="148">
        <f>Cálculos!AN644</f>
        <v>0.193864695576137</v>
      </c>
      <c r="AG676" s="144"/>
      <c r="AH676" s="148">
        <f>Cálculos!N651</f>
        <v>0</v>
      </c>
      <c r="AI676" s="144"/>
      <c r="AJ676" s="148">
        <f>Cálculos!AB671</f>
        <v>0</v>
      </c>
      <c r="AK676" s="144"/>
      <c r="AL676" s="148">
        <f>Cálculos!AP668</f>
        <v>0</v>
      </c>
      <c r="AM676" s="127"/>
      <c r="BA676" s="139"/>
      <c r="BB676" s="78">
        <v>671</v>
      </c>
      <c r="BC676" s="156">
        <f>ABS(Cálculos!L677-Cálculos!L676)</f>
        <v>1.504107885153072E-2</v>
      </c>
      <c r="BD676" s="156">
        <f>ABS(Cálculos!Z677-Cálculos!Z676)</f>
        <v>2.7265808541561298E-2</v>
      </c>
      <c r="BE676" s="156">
        <f>ABS(Cálculos!AN677-Cálculos!AN676)</f>
        <v>2.3190148371827868E-2</v>
      </c>
      <c r="BF676" s="127"/>
    </row>
    <row r="677" spans="25:58" x14ac:dyDescent="0.35">
      <c r="Y677" s="139"/>
      <c r="Z677" s="78">
        <f>(Cálculos!C678-0.44)/(MAX(Cálculos!C:C)+0.12)*100</f>
        <v>91.979400646469074</v>
      </c>
      <c r="AA677" s="144"/>
      <c r="AB677" s="148">
        <f>Cálculos!L641</f>
        <v>0.18676800652012043</v>
      </c>
      <c r="AC677" s="144"/>
      <c r="AD677" s="148">
        <f>Cálculos!Z280</f>
        <v>0.18364203651211775</v>
      </c>
      <c r="AE677" s="144"/>
      <c r="AF677" s="148">
        <f>Cálculos!AN645</f>
        <v>0.19194479928945607</v>
      </c>
      <c r="AG677" s="144"/>
      <c r="AH677" s="148">
        <f>Cálculos!N652</f>
        <v>0</v>
      </c>
      <c r="AI677" s="144"/>
      <c r="AJ677" s="148">
        <f>Cálculos!AB672</f>
        <v>0</v>
      </c>
      <c r="AK677" s="144"/>
      <c r="AL677" s="148">
        <f>Cálculos!AP669</f>
        <v>0</v>
      </c>
      <c r="AM677" s="127"/>
      <c r="BA677" s="139"/>
      <c r="BB677" s="78">
        <v>672</v>
      </c>
      <c r="BC677" s="156">
        <f>ABS(Cálculos!L678-Cálculos!L677)</f>
        <v>9.0148821167829851E-2</v>
      </c>
      <c r="BD677" s="156">
        <f>ABS(Cálculos!Z678-Cálculos!Z677)</f>
        <v>0.10211525356493029</v>
      </c>
      <c r="BE677" s="156">
        <f>ABS(Cálculos!AN678-Cálculos!AN677)</f>
        <v>9.8116769186703534E-2</v>
      </c>
      <c r="BF677" s="127"/>
    </row>
    <row r="678" spans="25:58" x14ac:dyDescent="0.35">
      <c r="Y678" s="139"/>
      <c r="Z678" s="78">
        <f>(Cálculos!C679-0.44)/(MAX(Cálculos!C:C)+0.12)*100</f>
        <v>92.116364433243845</v>
      </c>
      <c r="AA678" s="144"/>
      <c r="AB678" s="148">
        <f>Cálculos!L270</f>
        <v>0.18588856076022303</v>
      </c>
      <c r="AC678" s="144"/>
      <c r="AD678" s="148">
        <f>Cálculos!Z648</f>
        <v>0.18376053646962284</v>
      </c>
      <c r="AE678" s="144"/>
      <c r="AF678" s="148">
        <f>Cálculos!AN277</f>
        <v>0.19137848942246383</v>
      </c>
      <c r="AG678" s="144"/>
      <c r="AH678" s="148">
        <f>Cálculos!N653</f>
        <v>0</v>
      </c>
      <c r="AI678" s="144"/>
      <c r="AJ678" s="148">
        <f>Cálculos!AB673</f>
        <v>0</v>
      </c>
      <c r="AK678" s="144"/>
      <c r="AL678" s="148">
        <f>Cálculos!AP670</f>
        <v>0</v>
      </c>
      <c r="AM678" s="127"/>
      <c r="BA678" s="139"/>
      <c r="BB678" s="78">
        <v>673</v>
      </c>
      <c r="BC678" s="156">
        <f>ABS(Cálculos!L679-Cálculos!L678)</f>
        <v>2.5118936319037388E-3</v>
      </c>
      <c r="BD678" s="156">
        <f>ABS(Cálculos!Z679-Cálculos!Z678)</f>
        <v>8.7949095691652879E-3</v>
      </c>
      <c r="BE678" s="156">
        <f>ABS(Cálculos!AN679-Cálculos!AN678)</f>
        <v>5.0344159216739182E-3</v>
      </c>
      <c r="BF678" s="127"/>
    </row>
    <row r="679" spans="25:58" x14ac:dyDescent="0.35">
      <c r="Y679" s="139"/>
      <c r="Z679" s="78">
        <f>(Cálculos!C680-0.44)/(MAX(Cálculos!C:C)+0.12)*100</f>
        <v>92.253328220018616</v>
      </c>
      <c r="AA679" s="144"/>
      <c r="AB679" s="148">
        <f>Cálculos!L271</f>
        <v>0.1840568978849422</v>
      </c>
      <c r="AC679" s="144"/>
      <c r="AD679" s="148">
        <f>Cálculos!Z281</f>
        <v>0.18183108820378313</v>
      </c>
      <c r="AE679" s="144"/>
      <c r="AF679" s="148">
        <f>Cálculos!AN646</f>
        <v>0.19005191167186922</v>
      </c>
      <c r="AG679" s="144"/>
      <c r="AH679" s="148">
        <f>Cálculos!N655</f>
        <v>0</v>
      </c>
      <c r="AI679" s="144"/>
      <c r="AJ679" s="148">
        <f>Cálculos!AB674</f>
        <v>0</v>
      </c>
      <c r="AK679" s="144"/>
      <c r="AL679" s="148">
        <f>Cálculos!AP671</f>
        <v>0</v>
      </c>
      <c r="AM679" s="127"/>
      <c r="BA679" s="139"/>
      <c r="BB679" s="78">
        <v>674</v>
      </c>
      <c r="BC679" s="156">
        <f>ABS(Cálculos!L680-Cálculos!L679)</f>
        <v>5.0749852111182436E-2</v>
      </c>
      <c r="BD679" s="156">
        <f>ABS(Cálculos!Z680-Cálculos!Z679)</f>
        <v>6.2165794281713427E-2</v>
      </c>
      <c r="BE679" s="156">
        <f>ABS(Cálculos!AN680-Cálculos!AN679)</f>
        <v>5.8337531198631221E-2</v>
      </c>
      <c r="BF679" s="127"/>
    </row>
    <row r="680" spans="25:58" x14ac:dyDescent="0.35">
      <c r="Y680" s="139"/>
      <c r="Z680" s="78">
        <f>(Cálculos!C681-0.44)/(MAX(Cálculos!C:C)+0.12)*100</f>
        <v>92.390292006793402</v>
      </c>
      <c r="AA680" s="144"/>
      <c r="AB680" s="148">
        <f>Cálculos!L272</f>
        <v>0.18224333170546594</v>
      </c>
      <c r="AC680" s="144"/>
      <c r="AD680" s="148">
        <f>Cálculos!Z649</f>
        <v>0.18194989337517467</v>
      </c>
      <c r="AE680" s="144"/>
      <c r="AF680" s="148">
        <f>Cálculos!AN278</f>
        <v>0.18914046495654874</v>
      </c>
      <c r="AG680" s="144"/>
      <c r="AH680" s="148">
        <f>Cálculos!N661</f>
        <v>0</v>
      </c>
      <c r="AI680" s="144"/>
      <c r="AJ680" s="148">
        <f>Cálculos!AB675</f>
        <v>0</v>
      </c>
      <c r="AK680" s="144"/>
      <c r="AL680" s="148">
        <f>Cálculos!AP672</f>
        <v>0</v>
      </c>
      <c r="AM680" s="127"/>
      <c r="BA680" s="139"/>
      <c r="BB680" s="78">
        <v>675</v>
      </c>
      <c r="BC680" s="156">
        <f>ABS(Cálculos!L681-Cálculos!L680)</f>
        <v>8.2274171257145423E-2</v>
      </c>
      <c r="BD680" s="156">
        <f>ABS(Cálculos!Z681-Cálculos!Z680)</f>
        <v>9.3102475500480286E-2</v>
      </c>
      <c r="BE680" s="156">
        <f>ABS(Cálculos!AN681-Cálculos!AN680)</f>
        <v>8.9485494214980643E-2</v>
      </c>
      <c r="BF680" s="127"/>
    </row>
    <row r="681" spans="25:58" x14ac:dyDescent="0.35">
      <c r="Y681" s="139"/>
      <c r="Z681" s="78">
        <f>(Cálculos!C682-0.44)/(MAX(Cálculos!C:C)+0.12)*100</f>
        <v>92.527255793568173</v>
      </c>
      <c r="AA681" s="144"/>
      <c r="AB681" s="148">
        <f>Cálculos!L276</f>
        <v>0.18096499051327714</v>
      </c>
      <c r="AC681" s="144"/>
      <c r="AD681" s="148">
        <f>Cálculos!Z282</f>
        <v>0.18003921766643924</v>
      </c>
      <c r="AE681" s="144"/>
      <c r="AF681" s="148">
        <f>Cálculos!AN647</f>
        <v>0.18817901779627008</v>
      </c>
      <c r="AG681" s="144"/>
      <c r="AH681" s="148">
        <f>Cálculos!N662</f>
        <v>0</v>
      </c>
      <c r="AI681" s="144"/>
      <c r="AJ681" s="148">
        <f>Cálculos!AB676</f>
        <v>0</v>
      </c>
      <c r="AK681" s="144"/>
      <c r="AL681" s="148">
        <f>Cálculos!AP673</f>
        <v>0</v>
      </c>
      <c r="AM681" s="127"/>
      <c r="BA681" s="139"/>
      <c r="BB681" s="78">
        <v>676</v>
      </c>
      <c r="BC681" s="156">
        <f>ABS(Cálculos!L682-Cálculos!L681)</f>
        <v>1.445526000279268E-2</v>
      </c>
      <c r="BD681" s="156">
        <f>ABS(Cálculos!Z682-Cálculos!Z681)</f>
        <v>5.0958224943745134E-3</v>
      </c>
      <c r="BE681" s="156">
        <f>ABS(Cálculos!AN682-Cálculos!AN681)</f>
        <v>2.1376667664366522E-2</v>
      </c>
      <c r="BF681" s="127"/>
    </row>
    <row r="682" spans="25:58" x14ac:dyDescent="0.35">
      <c r="Y682" s="139"/>
      <c r="Z682" s="78">
        <f>(Cálculos!C683-0.44)/(MAX(Cálculos!C:C)+0.12)*100</f>
        <v>92.664219580342959</v>
      </c>
      <c r="AA682" s="144"/>
      <c r="AB682" s="148">
        <f>Cálculos!L642</f>
        <v>0.18014818660065118</v>
      </c>
      <c r="AC682" s="144"/>
      <c r="AD682" s="148">
        <f>Cálculos!Z650</f>
        <v>0.18015709661688759</v>
      </c>
      <c r="AE682" s="144"/>
      <c r="AF682" s="148">
        <f>Cálculos!AN279</f>
        <v>0.18721835511854418</v>
      </c>
      <c r="AG682" s="144"/>
      <c r="AH682" s="148">
        <f>Cálculos!N665</f>
        <v>0</v>
      </c>
      <c r="AI682" s="144"/>
      <c r="AJ682" s="148">
        <f>Cálculos!AB677</f>
        <v>0</v>
      </c>
      <c r="AK682" s="144"/>
      <c r="AL682" s="148">
        <f>Cálculos!AP674</f>
        <v>0</v>
      </c>
      <c r="AM682" s="127"/>
      <c r="BA682" s="139"/>
      <c r="BB682" s="78">
        <v>677</v>
      </c>
      <c r="BC682" s="156">
        <f>ABS(Cálculos!L683-Cálculos!L682)</f>
        <v>8.2162131153614093E-2</v>
      </c>
      <c r="BD682" s="156">
        <f>ABS(Cálculos!Z683-Cálculos!Z682)</f>
        <v>1.5547404630033207E-2</v>
      </c>
      <c r="BE682" s="156">
        <f>ABS(Cálculos!AN683-Cálculos!AN682)</f>
        <v>8.8856558069426439E-2</v>
      </c>
      <c r="BF682" s="127"/>
    </row>
    <row r="683" spans="25:58" x14ac:dyDescent="0.35">
      <c r="Y683" s="139"/>
      <c r="Z683" s="78">
        <f>(Cálculos!C684-0.44)/(MAX(Cálculos!C:C)+0.12)*100</f>
        <v>92.80118336711773</v>
      </c>
      <c r="AA683" s="144"/>
      <c r="AB683" s="148">
        <f>Cálculos!L643</f>
        <v>0.17758004258497628</v>
      </c>
      <c r="AC683" s="144"/>
      <c r="AD683" s="148">
        <f>Cálculos!Z283</f>
        <v>0.17826520763266757</v>
      </c>
      <c r="AE683" s="144"/>
      <c r="AF683" s="148">
        <f>Cálculos!AN648</f>
        <v>0.18632480078775385</v>
      </c>
      <c r="AG683" s="144"/>
      <c r="AH683" s="148">
        <f>Cálculos!N666</f>
        <v>0</v>
      </c>
      <c r="AI683" s="144"/>
      <c r="AJ683" s="148">
        <f>Cálculos!AB678</f>
        <v>0</v>
      </c>
      <c r="AK683" s="144"/>
      <c r="AL683" s="148">
        <f>Cálculos!AP675</f>
        <v>0</v>
      </c>
      <c r="AM683" s="127"/>
      <c r="BA683" s="139"/>
      <c r="BB683" s="78">
        <v>678</v>
      </c>
      <c r="BC683" s="156">
        <f>ABS(Cálculos!L684-Cálculos!L683)</f>
        <v>6.6548934378734242E-2</v>
      </c>
      <c r="BD683" s="156">
        <f>ABS(Cálculos!Z684-Cálculos!Z683)</f>
        <v>9.2053411147108299E-4</v>
      </c>
      <c r="BE683" s="156">
        <f>ABS(Cálculos!AN684-Cálculos!AN683)</f>
        <v>1.6744153545512674E-2</v>
      </c>
      <c r="BF683" s="127"/>
    </row>
    <row r="684" spans="25:58" x14ac:dyDescent="0.35">
      <c r="Y684" s="139"/>
      <c r="Z684" s="78">
        <f>(Cálculos!C685-0.44)/(MAX(Cálculos!C:C)+0.12)*100</f>
        <v>92.938147153892501</v>
      </c>
      <c r="AA684" s="144"/>
      <c r="AB684" s="148">
        <f>Cálculos!L644</f>
        <v>0.1756986998565368</v>
      </c>
      <c r="AC684" s="144"/>
      <c r="AD684" s="148">
        <f>Cálculos!Z651</f>
        <v>0.17838196564770112</v>
      </c>
      <c r="AE684" s="144"/>
      <c r="AF684" s="148">
        <f>Cálculos!AN280</f>
        <v>0.18536394680742688</v>
      </c>
      <c r="AG684" s="144"/>
      <c r="AH684" s="148">
        <f>Cálculos!N668</f>
        <v>0</v>
      </c>
      <c r="AI684" s="144"/>
      <c r="AJ684" s="148">
        <f>Cálculos!AB679</f>
        <v>0</v>
      </c>
      <c r="AK684" s="144"/>
      <c r="AL684" s="148">
        <f>Cálculos!AP676</f>
        <v>0</v>
      </c>
      <c r="AM684" s="127"/>
      <c r="BA684" s="139"/>
      <c r="BB684" s="78">
        <v>679</v>
      </c>
      <c r="BC684" s="156">
        <f>ABS(Cálculos!L685-Cálculos!L684)</f>
        <v>7.6934485109961259E-2</v>
      </c>
      <c r="BD684" s="156">
        <f>ABS(Cálculos!Z685-Cálculos!Z684)</f>
        <v>3.9330912116930239E-3</v>
      </c>
      <c r="BE684" s="156">
        <f>ABS(Cálculos!AN685-Cálculos!AN684)</f>
        <v>6.5735298514370266E-3</v>
      </c>
      <c r="BF684" s="127"/>
    </row>
    <row r="685" spans="25:58" x14ac:dyDescent="0.35">
      <c r="Y685" s="139"/>
      <c r="Z685" s="78">
        <f>(Cálculos!C686-0.44)/(MAX(Cálculos!C:C)+0.12)*100</f>
        <v>93.075110940667287</v>
      </c>
      <c r="AA685" s="144"/>
      <c r="AB685" s="148">
        <f>Cálculos!L277</f>
        <v>0.17440234909269406</v>
      </c>
      <c r="AC685" s="144"/>
      <c r="AD685" s="148">
        <f>Cálculos!Z655</f>
        <v>0.17688989599710969</v>
      </c>
      <c r="AE685" s="144"/>
      <c r="AF685" s="148">
        <f>Cálculos!AN723</f>
        <v>0.18532155096144137</v>
      </c>
      <c r="AG685" s="144"/>
      <c r="AH685" s="148">
        <f>Cálculos!N670</f>
        <v>0</v>
      </c>
      <c r="AI685" s="144"/>
      <c r="AJ685" s="148">
        <f>Cálculos!AB680</f>
        <v>0</v>
      </c>
      <c r="AK685" s="144"/>
      <c r="AL685" s="148">
        <f>Cálculos!AP677</f>
        <v>0</v>
      </c>
      <c r="AM685" s="127"/>
      <c r="BA685" s="139"/>
      <c r="BB685" s="78">
        <v>680</v>
      </c>
      <c r="BC685" s="156">
        <f>ABS(Cálculos!L686-Cálculos!L685)</f>
        <v>2.5764433830134409E-2</v>
      </c>
      <c r="BD685" s="156">
        <f>ABS(Cálculos!Z686-Cálculos!Z685)</f>
        <v>1.6974925868606938E-3</v>
      </c>
      <c r="BE685" s="156">
        <f>ABS(Cálculos!AN686-Cálculos!AN685)</f>
        <v>2.1502175099556153E-3</v>
      </c>
      <c r="BF685" s="127"/>
    </row>
    <row r="686" spans="25:58" x14ac:dyDescent="0.35">
      <c r="Y686" s="139"/>
      <c r="Z686" s="78">
        <f>(Cálculos!C687-0.44)/(MAX(Cálculos!C:C)+0.12)*100</f>
        <v>93.212074727442058</v>
      </c>
      <c r="AA686" s="144"/>
      <c r="AB686" s="148">
        <f>Cálculos!L645</f>
        <v>0.17394566078881793</v>
      </c>
      <c r="AC686" s="144"/>
      <c r="AD686" s="148">
        <f>Cálculos!Z284</f>
        <v>0.17650871132213519</v>
      </c>
      <c r="AE686" s="144"/>
      <c r="AF686" s="148">
        <f>Cálculos!AN649</f>
        <v>0.18448889079128469</v>
      </c>
      <c r="AG686" s="144"/>
      <c r="AH686" s="148">
        <f>Cálculos!N671</f>
        <v>0</v>
      </c>
      <c r="AI686" s="144"/>
      <c r="AJ686" s="148">
        <f>Cálculos!AB681</f>
        <v>0</v>
      </c>
      <c r="AK686" s="144"/>
      <c r="AL686" s="148">
        <f>Cálculos!AP678</f>
        <v>0</v>
      </c>
      <c r="AM686" s="127"/>
      <c r="BA686" s="139"/>
      <c r="BB686" s="78">
        <v>681</v>
      </c>
      <c r="BC686" s="156">
        <f>ABS(Cálculos!L687-Cálculos!L686)</f>
        <v>5.2258659866133705E-3</v>
      </c>
      <c r="BD686" s="156">
        <f>ABS(Cálculos!Z687-Cálculos!Z686)</f>
        <v>1.3162304034749217E-3</v>
      </c>
      <c r="BE686" s="156">
        <f>ABS(Cálculos!AN687-Cálculos!AN686)</f>
        <v>1.4057904812267985E-3</v>
      </c>
      <c r="BF686" s="127"/>
    </row>
    <row r="687" spans="25:58" x14ac:dyDescent="0.35">
      <c r="Y687" s="139"/>
      <c r="Z687" s="78">
        <f>(Cálculos!C688-0.44)/(MAX(Cálculos!C:C)+0.12)*100</f>
        <v>93.349038514216829</v>
      </c>
      <c r="AA687" s="144"/>
      <c r="AB687" s="148">
        <f>Cálculos!L646</f>
        <v>0.17222810905652441</v>
      </c>
      <c r="AC687" s="144"/>
      <c r="AD687" s="148">
        <f>Cálculos!Z652</f>
        <v>0.17662432562201238</v>
      </c>
      <c r="AE687" s="144"/>
      <c r="AF687" s="148">
        <f>Cálculos!AN281</f>
        <v>0.18353590189678234</v>
      </c>
      <c r="AG687" s="144"/>
      <c r="AH687" s="148">
        <f>Cálculos!N672</f>
        <v>0</v>
      </c>
      <c r="AI687" s="144"/>
      <c r="AJ687" s="148">
        <f>Cálculos!AB682</f>
        <v>0</v>
      </c>
      <c r="AK687" s="144"/>
      <c r="AL687" s="148">
        <f>Cálculos!AP679</f>
        <v>0</v>
      </c>
      <c r="AM687" s="127"/>
      <c r="BA687" s="139"/>
      <c r="BB687" s="78">
        <v>682</v>
      </c>
      <c r="BC687" s="156">
        <f>ABS(Cálculos!L688-Cálculos!L687)</f>
        <v>1.4542157269674671E-2</v>
      </c>
      <c r="BD687" s="156">
        <f>ABS(Cálculos!Z688-Cálculos!Z687)</f>
        <v>1.5107790673689031E-2</v>
      </c>
      <c r="BE687" s="156">
        <f>ABS(Cálculos!AN688-Cálculos!AN687)</f>
        <v>1.5078635084091241E-2</v>
      </c>
      <c r="BF687" s="127"/>
    </row>
    <row r="688" spans="25:58" x14ac:dyDescent="0.35">
      <c r="Y688" s="139"/>
      <c r="Z688" s="78">
        <f>(Cálculos!C689-0.44)/(MAX(Cálculos!C:C)+0.12)*100</f>
        <v>93.486002300991615</v>
      </c>
      <c r="AA688" s="144"/>
      <c r="AB688" s="148">
        <f>Cálculos!L278</f>
        <v>0.1718908201825369</v>
      </c>
      <c r="AC688" s="144"/>
      <c r="AD688" s="148">
        <f>Cálculos!Z285</f>
        <v>0.17476952782660532</v>
      </c>
      <c r="AE688" s="144"/>
      <c r="AF688" s="148">
        <f>Cálculos!AN650</f>
        <v>0.18267107658799339</v>
      </c>
      <c r="AG688" s="144"/>
      <c r="AH688" s="148">
        <f>Cálculos!N673</f>
        <v>0</v>
      </c>
      <c r="AI688" s="144"/>
      <c r="AJ688" s="148">
        <f>Cálculos!AB683</f>
        <v>0</v>
      </c>
      <c r="AK688" s="144"/>
      <c r="AL688" s="148">
        <f>Cálculos!AP680</f>
        <v>0</v>
      </c>
      <c r="AM688" s="127"/>
      <c r="BA688" s="139"/>
      <c r="BB688" s="78">
        <v>683</v>
      </c>
      <c r="BC688" s="156">
        <f>ABS(Cálculos!L689-Cálculos!L688)</f>
        <v>1.0781818924570349E-2</v>
      </c>
      <c r="BD688" s="156">
        <f>ABS(Cálculos!Z689-Cálculos!Z688)</f>
        <v>1.0770257992783028E-2</v>
      </c>
      <c r="BE688" s="156">
        <f>ABS(Cálculos!AN689-Cálculos!AN688)</f>
        <v>1.0789249438035442E-2</v>
      </c>
      <c r="BF688" s="127"/>
    </row>
    <row r="689" spans="25:58" x14ac:dyDescent="0.35">
      <c r="Y689" s="139"/>
      <c r="Z689" s="78">
        <f>(Cálculos!C690-0.44)/(MAX(Cálculos!C:C)+0.12)*100</f>
        <v>93.622966087766386</v>
      </c>
      <c r="AA689" s="144"/>
      <c r="AB689" s="148">
        <f>Cálculos!L647</f>
        <v>0.17053050317199464</v>
      </c>
      <c r="AC689" s="144"/>
      <c r="AD689" s="148">
        <f>Cálculos!Z653</f>
        <v>0.17488400406789653</v>
      </c>
      <c r="AE689" s="144"/>
      <c r="AF689" s="148">
        <f>Cálculos!AN358</f>
        <v>0.18228172491477554</v>
      </c>
      <c r="AG689" s="144"/>
      <c r="AH689" s="148">
        <f>Cálculos!N674</f>
        <v>0</v>
      </c>
      <c r="AI689" s="144"/>
      <c r="AJ689" s="148">
        <f>Cálculos!AB684</f>
        <v>0</v>
      </c>
      <c r="AK689" s="144"/>
      <c r="AL689" s="148">
        <f>Cálculos!AP681</f>
        <v>0</v>
      </c>
      <c r="AM689" s="127"/>
      <c r="BA689" s="139"/>
      <c r="BB689" s="78">
        <v>684</v>
      </c>
      <c r="BC689" s="156">
        <f>ABS(Cálculos!L690-Cálculos!L689)</f>
        <v>1.6717231420029748</v>
      </c>
      <c r="BD689" s="156">
        <f>ABS(Cálculos!Z690-Cálculos!Z689)</f>
        <v>0.39234665588198431</v>
      </c>
      <c r="BE689" s="156">
        <f>ABS(Cálculos!AN690-Cálculos!AN689)</f>
        <v>0.63133049071044578</v>
      </c>
      <c r="BF689" s="127"/>
    </row>
    <row r="690" spans="25:58" x14ac:dyDescent="0.35">
      <c r="Y690" s="139"/>
      <c r="Z690" s="78">
        <f>(Cálculos!C691-0.44)/(MAX(Cálculos!C:C)+0.12)*100</f>
        <v>93.759929874541157</v>
      </c>
      <c r="AA690" s="144"/>
      <c r="AB690" s="148">
        <f>Cálculos!L279</f>
        <v>0.17006553471749583</v>
      </c>
      <c r="AC690" s="144"/>
      <c r="AD690" s="148">
        <f>Cálculos!Z286</f>
        <v>0.17304748185592844</v>
      </c>
      <c r="AE690" s="144"/>
      <c r="AF690" s="148">
        <f>Cálculos!AN282</f>
        <v>0.1817272118174898</v>
      </c>
      <c r="AG690" s="144"/>
      <c r="AH690" s="148">
        <f>Cálculos!N675</f>
        <v>0</v>
      </c>
      <c r="AI690" s="144"/>
      <c r="AJ690" s="148">
        <f>Cálculos!AB685</f>
        <v>0</v>
      </c>
      <c r="AK690" s="144"/>
      <c r="AL690" s="148">
        <f>Cálculos!AP682</f>
        <v>0</v>
      </c>
      <c r="AM690" s="127"/>
      <c r="BA690" s="139"/>
      <c r="BB690" s="78">
        <v>685</v>
      </c>
      <c r="BC690" s="156">
        <f>ABS(Cálculos!L691-Cálculos!L690)</f>
        <v>0.59658842834917736</v>
      </c>
      <c r="BD690" s="156">
        <f>ABS(Cálculos!Z691-Cálculos!Z690)</f>
        <v>0.19077831212186191</v>
      </c>
      <c r="BE690" s="156">
        <f>ABS(Cálculos!AN691-Cálculos!AN690)</f>
        <v>6.0471819342647892E-3</v>
      </c>
      <c r="BF690" s="127"/>
    </row>
    <row r="691" spans="25:58" x14ac:dyDescent="0.35">
      <c r="Y691" s="139"/>
      <c r="Z691" s="78">
        <f>(Cálculos!C692-0.44)/(MAX(Cálculos!C:C)+0.12)*100</f>
        <v>93.896893661315943</v>
      </c>
      <c r="AA691" s="144"/>
      <c r="AB691" s="148">
        <f>Cálculos!L648</f>
        <v>0.16885012572878555</v>
      </c>
      <c r="AC691" s="144"/>
      <c r="AD691" s="148">
        <f>Cálculos!Z290</f>
        <v>0.17176257289288677</v>
      </c>
      <c r="AE691" s="144"/>
      <c r="AF691" s="148">
        <f>Cálculos!AN651</f>
        <v>0.18087117475898687</v>
      </c>
      <c r="AG691" s="144"/>
      <c r="AH691" s="148">
        <f>Cálculos!N676</f>
        <v>0</v>
      </c>
      <c r="AI691" s="144"/>
      <c r="AJ691" s="148">
        <f>Cálculos!AB686</f>
        <v>0</v>
      </c>
      <c r="AK691" s="144"/>
      <c r="AL691" s="148">
        <f>Cálculos!AP683</f>
        <v>0</v>
      </c>
      <c r="AM691" s="127"/>
      <c r="BA691" s="139"/>
      <c r="BB691" s="78">
        <v>686</v>
      </c>
      <c r="BC691" s="156">
        <f>ABS(Cálculos!L692-Cálculos!L691)</f>
        <v>0.59287705128685675</v>
      </c>
      <c r="BD691" s="156">
        <f>ABS(Cálculos!Z692-Cálculos!Z691)</f>
        <v>9.7418372081898852E-2</v>
      </c>
      <c r="BE691" s="156">
        <f>ABS(Cálculos!AN692-Cálculos!AN691)</f>
        <v>0.12734438230573131</v>
      </c>
      <c r="BF691" s="127"/>
    </row>
    <row r="692" spans="25:58" x14ac:dyDescent="0.35">
      <c r="Y692" s="139"/>
      <c r="Z692" s="78">
        <f>(Cálculos!C693-0.44)/(MAX(Cálculos!C:C)+0.12)*100</f>
        <v>94.033857448090714</v>
      </c>
      <c r="AA692" s="144"/>
      <c r="AB692" s="148">
        <f>Cálculos!L280</f>
        <v>0.16836800056760728</v>
      </c>
      <c r="AC692" s="144"/>
      <c r="AD692" s="148">
        <f>Cálculos!Z287</f>
        <v>0.17134240376961513</v>
      </c>
      <c r="AE692" s="144"/>
      <c r="AF692" s="148">
        <f>Cálculos!AN655</f>
        <v>0.18006392205581009</v>
      </c>
      <c r="AG692" s="144"/>
      <c r="AH692" s="148">
        <f>Cálculos!N677</f>
        <v>0</v>
      </c>
      <c r="AI692" s="144"/>
      <c r="AJ692" s="148">
        <f>Cálculos!AB687</f>
        <v>0</v>
      </c>
      <c r="AK692" s="144"/>
      <c r="AL692" s="148">
        <f>Cálculos!AP684</f>
        <v>0</v>
      </c>
      <c r="AM692" s="127"/>
      <c r="BA692" s="139"/>
      <c r="BB692" s="78">
        <v>687</v>
      </c>
      <c r="BC692" s="156">
        <f>ABS(Cálculos!L693-Cálculos!L692)</f>
        <v>7.2415663132419539E-2</v>
      </c>
      <c r="BD692" s="156">
        <f>ABS(Cálculos!Z693-Cálculos!Z692)</f>
        <v>9.185368677633321E-2</v>
      </c>
      <c r="BE692" s="156">
        <f>ABS(Cálculos!AN693-Cálculos!AN692)</f>
        <v>8.4860169935668917E-2</v>
      </c>
      <c r="BF692" s="127"/>
    </row>
    <row r="693" spans="25:58" x14ac:dyDescent="0.35">
      <c r="Y693" s="139"/>
      <c r="Z693" s="78">
        <f>(Cálculos!C694-0.44)/(MAX(Cálculos!C:C)+0.12)*100</f>
        <v>94.1708212348655</v>
      </c>
      <c r="AA693" s="144"/>
      <c r="AB693" s="148">
        <f>Cálculos!L649</f>
        <v>0.16718638866617602</v>
      </c>
      <c r="AC693" s="144"/>
      <c r="AD693" s="148">
        <f>Cálculos!Z288</f>
        <v>0.16965412624956666</v>
      </c>
      <c r="AE693" s="144"/>
      <c r="AF693" s="148">
        <f>Cálculos!AN283</f>
        <v>0.17993656598998292</v>
      </c>
      <c r="AG693" s="144"/>
      <c r="AH693" s="148">
        <f>Cálculos!N678</f>
        <v>0</v>
      </c>
      <c r="AI693" s="144"/>
      <c r="AJ693" s="148">
        <f>Cálculos!AB688</f>
        <v>0</v>
      </c>
      <c r="AK693" s="144"/>
      <c r="AL693" s="148">
        <f>Cálculos!AP685</f>
        <v>0</v>
      </c>
      <c r="AM693" s="127"/>
      <c r="BA693" s="139"/>
      <c r="BB693" s="78">
        <v>688</v>
      </c>
      <c r="BC693" s="156">
        <f>ABS(Cálculos!L694-Cálculos!L693)</f>
        <v>4.1099669737856503E-2</v>
      </c>
      <c r="BD693" s="156">
        <f>ABS(Cálculos!Z694-Cálculos!Z693)</f>
        <v>2.1529343150905711E-2</v>
      </c>
      <c r="BE693" s="156">
        <f>ABS(Cálculos!AN694-Cálculos!AN693)</f>
        <v>2.7922454611072678E-2</v>
      </c>
      <c r="BF693" s="127"/>
    </row>
    <row r="694" spans="25:58" x14ac:dyDescent="0.35">
      <c r="Y694" s="139"/>
      <c r="Z694" s="78">
        <f>(Cálculos!C695-0.44)/(MAX(Cálculos!C:C)+0.12)*100</f>
        <v>94.307785021640271</v>
      </c>
      <c r="AA694" s="144"/>
      <c r="AB694" s="148">
        <f>Cálculos!L281</f>
        <v>0.16670540684996848</v>
      </c>
      <c r="AC694" s="144"/>
      <c r="AD694" s="148">
        <f>Cálculos!Z723</f>
        <v>0.16360323806350316</v>
      </c>
      <c r="AE694" s="144"/>
      <c r="AF694" s="148">
        <f>Cálculos!AN652</f>
        <v>0.17908900796032295</v>
      </c>
      <c r="AG694" s="144"/>
      <c r="AH694" s="148">
        <f>Cálculos!N679</f>
        <v>0</v>
      </c>
      <c r="AI694" s="144"/>
      <c r="AJ694" s="148">
        <f>Cálculos!AB689</f>
        <v>0</v>
      </c>
      <c r="AK694" s="144"/>
      <c r="AL694" s="148">
        <f>Cálculos!AP686</f>
        <v>0</v>
      </c>
      <c r="AM694" s="127"/>
      <c r="BA694" s="139"/>
      <c r="BB694" s="78">
        <v>689</v>
      </c>
      <c r="BC694" s="156">
        <f>ABS(Cálculos!L695-Cálculos!L694)</f>
        <v>1.6834208729243545</v>
      </c>
      <c r="BD694" s="156">
        <f>ABS(Cálculos!Z695-Cálculos!Z694)</f>
        <v>0.38571440270636792</v>
      </c>
      <c r="BE694" s="156">
        <f>ABS(Cálculos!AN695-Cálculos!AN694)</f>
        <v>0.62954362718091261</v>
      </c>
      <c r="BF694" s="127"/>
    </row>
    <row r="695" spans="25:58" x14ac:dyDescent="0.35">
      <c r="Y695" s="139"/>
      <c r="Z695" s="78">
        <f>(Cálculos!C696-0.44)/(MAX(Cálculos!C:C)+0.12)*100</f>
        <v>94.444748808415042</v>
      </c>
      <c r="AA695" s="144"/>
      <c r="AB695" s="148">
        <f>Cálculos!L650</f>
        <v>0.16553905861057208</v>
      </c>
      <c r="AC695" s="144"/>
      <c r="AD695" s="148">
        <f>Cálculos!Z358</f>
        <v>0.16098829915433821</v>
      </c>
      <c r="AE695" s="144"/>
      <c r="AF695" s="148">
        <f>Cálculos!AN284</f>
        <v>0.17816360079253521</v>
      </c>
      <c r="AG695" s="144"/>
      <c r="AH695" s="148">
        <f>Cálculos!N680</f>
        <v>0</v>
      </c>
      <c r="AI695" s="144"/>
      <c r="AJ695" s="148">
        <f>Cálculos!AB691</f>
        <v>0</v>
      </c>
      <c r="AK695" s="144"/>
      <c r="AL695" s="148">
        <f>Cálculos!AP687</f>
        <v>0</v>
      </c>
      <c r="AM695" s="127"/>
      <c r="BA695" s="139"/>
      <c r="BB695" s="78">
        <v>690</v>
      </c>
      <c r="BC695" s="156">
        <f>ABS(Cálculos!L696-Cálculos!L695)</f>
        <v>1.0514367158961435</v>
      </c>
      <c r="BD695" s="156">
        <f>ABS(Cálculos!Z696-Cálculos!Z695)</f>
        <v>8.5321022063572394E-2</v>
      </c>
      <c r="BE695" s="156">
        <f>ABS(Cálculos!AN696-Cálculos!AN695)</f>
        <v>0.15418843431863327</v>
      </c>
      <c r="BF695" s="127"/>
    </row>
    <row r="696" spans="25:58" x14ac:dyDescent="0.35">
      <c r="Y696" s="139"/>
      <c r="Z696" s="78">
        <f>(Cálculos!C697-0.44)/(MAX(Cálculos!C:C)+0.12)*100</f>
        <v>94.581712595189828</v>
      </c>
      <c r="AA696" s="144"/>
      <c r="AB696" s="148">
        <f>Cálculos!L655</f>
        <v>0.16551467932471797</v>
      </c>
      <c r="AC696" s="144"/>
      <c r="AD696" s="148">
        <f>Cálculos!Z681</f>
        <v>0.1534174349352575</v>
      </c>
      <c r="AE696" s="144"/>
      <c r="AF696" s="148">
        <f>Cálculos!AN653</f>
        <v>0.177324401303635</v>
      </c>
      <c r="AG696" s="144"/>
      <c r="AH696" s="148">
        <f>Cálculos!N681</f>
        <v>0</v>
      </c>
      <c r="AI696" s="144"/>
      <c r="AJ696" s="148">
        <f>Cálculos!AB692</f>
        <v>0</v>
      </c>
      <c r="AK696" s="144"/>
      <c r="AL696" s="148">
        <f>Cálculos!AP688</f>
        <v>0</v>
      </c>
      <c r="AM696" s="127"/>
      <c r="BA696" s="139"/>
      <c r="BB696" s="78">
        <v>691</v>
      </c>
      <c r="BC696" s="156">
        <f>ABS(Cálculos!L697-Cálculos!L696)</f>
        <v>0.28410312181893171</v>
      </c>
      <c r="BD696" s="156">
        <f>ABS(Cálculos!Z697-Cálculos!Z696)</f>
        <v>0.12474732711811543</v>
      </c>
      <c r="BE696" s="156">
        <f>ABS(Cálculos!AN697-Cálculos!AN696)</f>
        <v>0.11845911761023886</v>
      </c>
      <c r="BF696" s="127"/>
    </row>
    <row r="697" spans="25:58" x14ac:dyDescent="0.35">
      <c r="Y697" s="139"/>
      <c r="Z697" s="78">
        <f>(Cálculos!C698-0.44)/(MAX(Cálculos!C:C)+0.12)*100</f>
        <v>94.718676381964599</v>
      </c>
      <c r="AA697" s="144"/>
      <c r="AB697" s="148">
        <f>Cálculos!L282</f>
        <v>0.16506221746568508</v>
      </c>
      <c r="AC697" s="144"/>
      <c r="AD697" s="148">
        <f>Cálculos!Z682</f>
        <v>0.14832161244088299</v>
      </c>
      <c r="AE697" s="144"/>
      <c r="AF697" s="148">
        <f>Cálculos!AN285</f>
        <v>0.17640811117816829</v>
      </c>
      <c r="AG697" s="144"/>
      <c r="AH697" s="148">
        <f>Cálculos!N682</f>
        <v>0</v>
      </c>
      <c r="AI697" s="144"/>
      <c r="AJ697" s="148">
        <f>Cálculos!AB693</f>
        <v>0</v>
      </c>
      <c r="AK697" s="144"/>
      <c r="AL697" s="148">
        <f>Cálculos!AP689</f>
        <v>0</v>
      </c>
      <c r="AM697" s="127"/>
      <c r="BA697" s="139"/>
      <c r="BB697" s="78">
        <v>692</v>
      </c>
      <c r="BC697" s="156">
        <f>ABS(Cálculos!L698-Cálculos!L697)</f>
        <v>0.10331854394343476</v>
      </c>
      <c r="BD697" s="156">
        <f>ABS(Cálculos!Z698-Cálculos!Z697)</f>
        <v>0.1212784689808093</v>
      </c>
      <c r="BE697" s="156">
        <f>ABS(Cálculos!AN698-Cálculos!AN697)</f>
        <v>0.11514683634667433</v>
      </c>
      <c r="BF697" s="127"/>
    </row>
    <row r="698" spans="25:58" x14ac:dyDescent="0.35">
      <c r="Y698" s="139"/>
      <c r="Z698" s="78">
        <f>(Cálculos!C699-0.44)/(MAX(Cálculos!C:C)+0.12)*100</f>
        <v>94.85564016873937</v>
      </c>
      <c r="AA698" s="144"/>
      <c r="AB698" s="148">
        <f>Cálculos!L651</f>
        <v>0.16390796238185992</v>
      </c>
      <c r="AC698" s="144"/>
      <c r="AD698" s="148">
        <f>Cálculos!Z316</f>
        <v>0.14945392871022339</v>
      </c>
      <c r="AE698" s="144"/>
      <c r="AF698" s="148">
        <f>Cálculos!AN286</f>
        <v>0.17466991983906691</v>
      </c>
      <c r="AG698" s="144"/>
      <c r="AH698" s="148">
        <f>Cálculos!N683</f>
        <v>0</v>
      </c>
      <c r="AI698" s="144"/>
      <c r="AJ698" s="148">
        <f>Cálculos!AB694</f>
        <v>0</v>
      </c>
      <c r="AK698" s="144"/>
      <c r="AL698" s="148">
        <f>Cálculos!AP692</f>
        <v>0</v>
      </c>
      <c r="AM698" s="127"/>
      <c r="BA698" s="139"/>
      <c r="BB698" s="78">
        <v>693</v>
      </c>
      <c r="BC698" s="156">
        <f>ABS(Cálculos!L699-Cálculos!L698)</f>
        <v>9.7896676983403874E-2</v>
      </c>
      <c r="BD698" s="156">
        <f>ABS(Cálculos!Z699-Cálculos!Z698)</f>
        <v>0.11478632761929641</v>
      </c>
      <c r="BE698" s="156">
        <f>ABS(Cálculos!AN699-Cálculos!AN698)</f>
        <v>0.10904816269378437</v>
      </c>
      <c r="BF698" s="127"/>
    </row>
    <row r="699" spans="25:58" x14ac:dyDescent="0.35">
      <c r="Y699" s="139"/>
      <c r="Z699" s="78">
        <f>(Cálculos!C700-0.44)/(MAX(Cálculos!C:C)+0.12)*100</f>
        <v>94.992603955514156</v>
      </c>
      <c r="AA699" s="144"/>
      <c r="AB699" s="148">
        <f>Cálculos!L283</f>
        <v>0.16343572034398443</v>
      </c>
      <c r="AC699" s="144"/>
      <c r="AD699" s="148">
        <f>Cálculos!Z718</f>
        <v>0.14510548941413004</v>
      </c>
      <c r="AE699" s="144"/>
      <c r="AF699" s="148">
        <f>Cálculos!AN290</f>
        <v>0.17410348823180644</v>
      </c>
      <c r="AG699" s="144"/>
      <c r="AH699" s="148">
        <f>Cálculos!N684</f>
        <v>0</v>
      </c>
      <c r="AI699" s="144"/>
      <c r="AJ699" s="148">
        <f>Cálculos!AB696</f>
        <v>0</v>
      </c>
      <c r="AK699" s="144"/>
      <c r="AL699" s="148">
        <f>Cálculos!AP693</f>
        <v>0</v>
      </c>
      <c r="AM699" s="127"/>
      <c r="BA699" s="139"/>
      <c r="BB699" s="78">
        <v>694</v>
      </c>
      <c r="BC699" s="156">
        <f>ABS(Cálculos!L700-Cálculos!L699)</f>
        <v>0.40725368029883002</v>
      </c>
      <c r="BD699" s="156">
        <f>ABS(Cálculos!Z700-Cálculos!Z699)</f>
        <v>0.14686094235635205</v>
      </c>
      <c r="BE699" s="156">
        <f>ABS(Cálculos!AN700-Cálculos!AN699)</f>
        <v>0.15370314931304707</v>
      </c>
      <c r="BF699" s="127"/>
    </row>
    <row r="700" spans="25:58" x14ac:dyDescent="0.35">
      <c r="Y700" s="139"/>
      <c r="Z700" s="78">
        <f>(Cálculos!C701-0.44)/(MAX(Cálculos!C:C)+0.12)*100</f>
        <v>95.129567742288941</v>
      </c>
      <c r="AA700" s="144"/>
      <c r="AB700" s="148">
        <f>Cálculos!L718</f>
        <v>0.16324455605459587</v>
      </c>
      <c r="AC700" s="144"/>
      <c r="AD700" s="148">
        <f>Cálculos!Z317</f>
        <v>0.14439715958671784</v>
      </c>
      <c r="AE700" s="144"/>
      <c r="AF700" s="148">
        <f>Cálculos!AN287</f>
        <v>0.17294885548215286</v>
      </c>
      <c r="AG700" s="144"/>
      <c r="AH700" s="148">
        <f>Cálculos!N685</f>
        <v>0</v>
      </c>
      <c r="AI700" s="144"/>
      <c r="AJ700" s="148">
        <f>Cálculos!AB697</f>
        <v>0</v>
      </c>
      <c r="AK700" s="144"/>
      <c r="AL700" s="148">
        <f>Cálculos!AP694</f>
        <v>0</v>
      </c>
      <c r="AM700" s="127"/>
      <c r="BA700" s="139"/>
      <c r="BB700" s="78">
        <v>695</v>
      </c>
      <c r="BC700" s="156">
        <f>ABS(Cálculos!L701-Cálculos!L700)</f>
        <v>1.2070511299955311</v>
      </c>
      <c r="BD700" s="156">
        <f>ABS(Cálculos!Z701-Cálculos!Z700)</f>
        <v>0.3310392221798879</v>
      </c>
      <c r="BE700" s="156">
        <f>ABS(Cálculos!AN701-Cálculos!AN700)</f>
        <v>0.5268242085718603</v>
      </c>
      <c r="BF700" s="127"/>
    </row>
    <row r="701" spans="25:58" x14ac:dyDescent="0.35">
      <c r="Y701" s="139"/>
      <c r="Z701" s="78">
        <f>(Cálculos!C702-0.44)/(MAX(Cálculos!C:C)+0.12)*100</f>
        <v>95.266531529063698</v>
      </c>
      <c r="AA701" s="144"/>
      <c r="AB701" s="148">
        <f>Cálculos!L712</f>
        <v>0.16268065687106945</v>
      </c>
      <c r="AC701" s="144"/>
      <c r="AD701" s="148">
        <f>Cálculos!Z353</f>
        <v>0.14235782499565242</v>
      </c>
      <c r="AE701" s="144"/>
      <c r="AF701" s="148">
        <f>Cálculos!AN288</f>
        <v>0.17124474921030267</v>
      </c>
      <c r="AG701" s="144"/>
      <c r="AH701" s="148">
        <f>Cálculos!N686</f>
        <v>0</v>
      </c>
      <c r="AI701" s="144"/>
      <c r="AJ701" s="148">
        <f>Cálculos!AB698</f>
        <v>0</v>
      </c>
      <c r="AK701" s="144"/>
      <c r="AL701" s="148">
        <f>Cálculos!AP696</f>
        <v>0</v>
      </c>
      <c r="AM701" s="127"/>
      <c r="BA701" s="139"/>
      <c r="BB701" s="78">
        <v>696</v>
      </c>
      <c r="BC701" s="156">
        <f>ABS(Cálculos!L702-Cálculos!L701)</f>
        <v>1.266404345860122</v>
      </c>
      <c r="BD701" s="156">
        <f>ABS(Cálculos!Z702-Cálculos!Z701)</f>
        <v>0.1324572513678286</v>
      </c>
      <c r="BE701" s="156">
        <f>ABS(Cálculos!AN702-Cálculos!AN701)</f>
        <v>0.32516136995471601</v>
      </c>
      <c r="BF701" s="127"/>
    </row>
    <row r="702" spans="25:58" x14ac:dyDescent="0.35">
      <c r="Y702" s="139"/>
      <c r="Z702" s="78">
        <f>(Cálculos!C703-0.44)/(MAX(Cálculos!C:C)+0.12)*100</f>
        <v>95.403495315838484</v>
      </c>
      <c r="AA702" s="144"/>
      <c r="AB702" s="148">
        <f>Cálculos!L652</f>
        <v>0.16229293811302764</v>
      </c>
      <c r="AC702" s="144"/>
      <c r="AD702" s="148">
        <f>Cálculos!Z688</f>
        <v>0.14001465017103909</v>
      </c>
      <c r="AE702" s="144"/>
      <c r="AF702" s="148">
        <f>Cálculos!AN683</f>
        <v>0.15353771200326388</v>
      </c>
      <c r="AG702" s="144"/>
      <c r="AH702" s="148">
        <f>Cálculos!N687</f>
        <v>0</v>
      </c>
      <c r="AI702" s="144"/>
      <c r="AJ702" s="148">
        <f>Cálculos!AB699</f>
        <v>0</v>
      </c>
      <c r="AK702" s="144"/>
      <c r="AL702" s="148">
        <f>Cálculos!AP697</f>
        <v>0</v>
      </c>
      <c r="AM702" s="127"/>
      <c r="BA702" s="139"/>
      <c r="BB702" s="78">
        <v>697</v>
      </c>
      <c r="BC702" s="156">
        <f>ABS(Cálculos!L703-Cálculos!L702)</f>
        <v>0.10818017795294199</v>
      </c>
      <c r="BD702" s="156">
        <f>ABS(Cálculos!Z703-Cálculos!Z702)</f>
        <v>0.12481869507978416</v>
      </c>
      <c r="BE702" s="156">
        <f>ABS(Cálculos!AN703-Cálculos!AN702)</f>
        <v>0.11945577753021885</v>
      </c>
      <c r="BF702" s="127"/>
    </row>
    <row r="703" spans="25:58" x14ac:dyDescent="0.35">
      <c r="Y703" s="139"/>
      <c r="Z703" s="78">
        <f>(Cálculos!C704-0.44)/(MAX(Cálculos!C:C)+0.12)*100</f>
        <v>95.540459102613255</v>
      </c>
      <c r="AA703" s="144"/>
      <c r="AB703" s="148">
        <f>Cálculos!L284</f>
        <v>0.1618253327072422</v>
      </c>
      <c r="AC703" s="144"/>
      <c r="AD703" s="148">
        <f>Cálculos!Z323</f>
        <v>0.1363165681009208</v>
      </c>
      <c r="AE703" s="144"/>
      <c r="AF703" s="148">
        <f>Cálculos!AN718</f>
        <v>0.15321353229980628</v>
      </c>
      <c r="AG703" s="144"/>
      <c r="AH703" s="148">
        <f>Cálculos!N688</f>
        <v>0</v>
      </c>
      <c r="AI703" s="144"/>
      <c r="AJ703" s="148">
        <f>Cálculos!AB700</f>
        <v>0</v>
      </c>
      <c r="AK703" s="144"/>
      <c r="AL703" s="148">
        <f>Cálculos!AP698</f>
        <v>0</v>
      </c>
      <c r="AM703" s="127"/>
      <c r="BA703" s="139"/>
      <c r="BB703" s="78">
        <v>698</v>
      </c>
      <c r="BC703" s="156">
        <f>ABS(Cálculos!L704-Cálculos!L703)</f>
        <v>0.10258583485786599</v>
      </c>
      <c r="BD703" s="156">
        <f>ABS(Cálculos!Z704-Cálculos!Z703)</f>
        <v>0.11819667105055776</v>
      </c>
      <c r="BE703" s="156">
        <f>ABS(Cálculos!AN704-Cálculos!AN703)</f>
        <v>0.11320175217197714</v>
      </c>
      <c r="BF703" s="127"/>
    </row>
    <row r="704" spans="25:58" x14ac:dyDescent="0.35">
      <c r="Y704" s="139"/>
      <c r="Z704" s="78">
        <f>(Cálculos!C705-0.44)/(MAX(Cálculos!C:C)+0.12)*100</f>
        <v>95.677422889388041</v>
      </c>
      <c r="AA704" s="144"/>
      <c r="AB704" s="148">
        <f>Cálculos!L653</f>
        <v>0.16069382712608082</v>
      </c>
      <c r="AC704" s="144"/>
      <c r="AD704" s="148">
        <f>Cálculos!Z683</f>
        <v>0.13277420781084978</v>
      </c>
      <c r="AE704" s="144"/>
      <c r="AF704" s="148">
        <f>Cálculos!AN353</f>
        <v>0.15001941490092108</v>
      </c>
      <c r="AG704" s="144"/>
      <c r="AH704" s="148">
        <f>Cálculos!N689</f>
        <v>0</v>
      </c>
      <c r="AI704" s="144"/>
      <c r="AJ704" s="148">
        <f>Cálculos!AB702</f>
        <v>0</v>
      </c>
      <c r="AK704" s="144"/>
      <c r="AL704" s="148">
        <f>Cálculos!AP699</f>
        <v>0</v>
      </c>
      <c r="AM704" s="127"/>
      <c r="BA704" s="139"/>
      <c r="BB704" s="78">
        <v>699</v>
      </c>
      <c r="BC704" s="156">
        <f>ABS(Cálculos!L705-Cálculos!L704)</f>
        <v>9.7480875470068895E-2</v>
      </c>
      <c r="BD704" s="156">
        <f>ABS(Cálculos!Z705-Cálculos!Z704)</f>
        <v>0.11216554964282421</v>
      </c>
      <c r="BE704" s="156">
        <f>ABS(Cálculos!AN705-Cálculos!AN704)</f>
        <v>0.10749849851321469</v>
      </c>
      <c r="BF704" s="127"/>
    </row>
    <row r="705" spans="25:58" x14ac:dyDescent="0.35">
      <c r="Y705" s="139"/>
      <c r="Z705" s="78">
        <f>(Cálculos!C706-0.44)/(MAX(Cálculos!C:C)+0.12)*100</f>
        <v>95.814386676162812</v>
      </c>
      <c r="AA705" s="144"/>
      <c r="AB705" s="148">
        <f>Cálculos!L353</f>
        <v>0.16053735336219516</v>
      </c>
      <c r="AC705" s="144"/>
      <c r="AD705" s="148">
        <f>Cálculos!Z684</f>
        <v>0.1318536736993787</v>
      </c>
      <c r="AE705" s="144"/>
      <c r="AF705" s="148">
        <f>Cálculos!AN318</f>
        <v>0.14902054785794833</v>
      </c>
      <c r="AG705" s="144"/>
      <c r="AH705" s="148">
        <f>Cálculos!N692</f>
        <v>0</v>
      </c>
      <c r="AI705" s="144"/>
      <c r="AJ705" s="148">
        <f>Cálculos!AB703</f>
        <v>0</v>
      </c>
      <c r="AK705" s="144"/>
      <c r="AL705" s="148">
        <f>Cálculos!AP702</f>
        <v>0</v>
      </c>
      <c r="AM705" s="127"/>
      <c r="BA705" s="139"/>
      <c r="BB705" s="78">
        <v>700</v>
      </c>
      <c r="BC705" s="156">
        <f>ABS(Cálculos!L706-Cálculos!L705)</f>
        <v>9.2772463583648546E-2</v>
      </c>
      <c r="BD705" s="156">
        <f>ABS(Cálculos!Z706-Cálculos!Z705)</f>
        <v>0.10661295245053182</v>
      </c>
      <c r="BE705" s="156">
        <f>ABS(Cálculos!AN706-Cálculos!AN705)</f>
        <v>0.10224185983795075</v>
      </c>
      <c r="BF705" s="127"/>
    </row>
    <row r="706" spans="25:58" x14ac:dyDescent="0.35">
      <c r="Y706" s="139"/>
      <c r="Z706" s="78">
        <f>(Cálculos!C707-0.44)/(MAX(Cálculos!C:C)+0.12)*100</f>
        <v>95.951350462937597</v>
      </c>
      <c r="AA706" s="144"/>
      <c r="AB706" s="148">
        <f>Cálculos!L290</f>
        <v>0.16046286047114391</v>
      </c>
      <c r="AC706" s="144"/>
      <c r="AD706" s="148">
        <f>Cálculos!Z689</f>
        <v>0.12924439217825606</v>
      </c>
      <c r="AE706" s="144"/>
      <c r="AF706" s="148">
        <f>Cálculos!AN711</f>
        <v>0.14628219179305382</v>
      </c>
      <c r="AG706" s="144"/>
      <c r="AH706" s="148">
        <f>Cálculos!N693</f>
        <v>0</v>
      </c>
      <c r="AI706" s="144"/>
      <c r="AJ706" s="148">
        <f>Cálculos!AB704</f>
        <v>0</v>
      </c>
      <c r="AK706" s="144"/>
      <c r="AL706" s="148">
        <f>Cálculos!AP703</f>
        <v>0</v>
      </c>
      <c r="AM706" s="127"/>
      <c r="BA706" s="139"/>
      <c r="BB706" s="78">
        <v>701</v>
      </c>
      <c r="BC706" s="156">
        <f>ABS(Cálculos!L707-Cálculos!L706)</f>
        <v>8.9861414685643237E-2</v>
      </c>
      <c r="BD706" s="156">
        <f>ABS(Cálculos!Z707-Cálculos!Z706)</f>
        <v>0.10328810418385737</v>
      </c>
      <c r="BE706" s="156">
        <f>ABS(Cálculos!AN707-Cálculos!AN706)</f>
        <v>9.9044317406792315E-2</v>
      </c>
      <c r="BF706" s="127"/>
    </row>
    <row r="707" spans="25:58" x14ac:dyDescent="0.35">
      <c r="Y707" s="139"/>
      <c r="Z707" s="78">
        <f>(Cálculos!C708-0.44)/(MAX(Cálculos!C:C)+0.12)*100</f>
        <v>96.088314249712369</v>
      </c>
      <c r="AA707" s="144"/>
      <c r="AB707" s="148">
        <f>Cálculos!L285</f>
        <v>0.1602308264129057</v>
      </c>
      <c r="AC707" s="144"/>
      <c r="AD707" s="148">
        <f>Cálculos!Z318</f>
        <v>0.12888842352538865</v>
      </c>
      <c r="AE707" s="144"/>
      <c r="AF707" s="148">
        <f>Cálculos!AN346</f>
        <v>0.14285882152870324</v>
      </c>
      <c r="AG707" s="144"/>
      <c r="AH707" s="148">
        <f>Cálculos!N697</f>
        <v>0</v>
      </c>
      <c r="AI707" s="144"/>
      <c r="AJ707" s="148">
        <f>Cálculos!AB705</f>
        <v>0</v>
      </c>
      <c r="AK707" s="144"/>
      <c r="AL707" s="148">
        <f>Cálculos!AP704</f>
        <v>0</v>
      </c>
      <c r="AM707" s="127"/>
      <c r="BA707" s="139"/>
      <c r="BB707" s="78">
        <v>702</v>
      </c>
      <c r="BC707" s="156">
        <f>ABS(Cálculos!L708-Cálculos!L707)</f>
        <v>8.8686768626183521E-2</v>
      </c>
      <c r="BD707" s="156">
        <f>ABS(Cálculos!Z708-Cálculos!Z707)</f>
        <v>0.102113617775069</v>
      </c>
      <c r="BE707" s="156">
        <f>ABS(Cálculos!AN708-Cálculos!AN707)</f>
        <v>9.7834571369561751E-2</v>
      </c>
      <c r="BF707" s="127"/>
    </row>
    <row r="708" spans="25:58" x14ac:dyDescent="0.35">
      <c r="Y708" s="139"/>
      <c r="Z708" s="78">
        <f>(Cálculos!C709-0.44)/(MAX(Cálculos!C:C)+0.12)*100</f>
        <v>96.225278036487154</v>
      </c>
      <c r="AA708" s="144"/>
      <c r="AB708" s="148">
        <f>Cálculos!L347</f>
        <v>0.15980773811709059</v>
      </c>
      <c r="AC708" s="144"/>
      <c r="AD708" s="148">
        <f>Cálculos!Z319</f>
        <v>0.12800617697200389</v>
      </c>
      <c r="AE708" s="144"/>
      <c r="AF708" s="148">
        <f>Cálculos!AN688</f>
        <v>0.14174265569922301</v>
      </c>
      <c r="AG708" s="144"/>
      <c r="AH708" s="148">
        <f>Cálculos!N698</f>
        <v>0</v>
      </c>
      <c r="AI708" s="144"/>
      <c r="AJ708" s="148">
        <f>Cálculos!AB706</f>
        <v>0</v>
      </c>
      <c r="AK708" s="144"/>
      <c r="AL708" s="148">
        <f>Cálculos!AP705</f>
        <v>0</v>
      </c>
      <c r="AM708" s="127"/>
      <c r="BA708" s="139"/>
      <c r="BB708" s="78">
        <v>703</v>
      </c>
      <c r="BC708" s="156">
        <f>ABS(Cálculos!L709-Cálculos!L708)</f>
        <v>8.561556394991976E-2</v>
      </c>
      <c r="BD708" s="156">
        <f>ABS(Cálculos!Z709-Cálculos!Z708)</f>
        <v>9.8569349154687153E-2</v>
      </c>
      <c r="BE708" s="156">
        <f>ABS(Cálculos!AN709-Cálculos!AN708)</f>
        <v>9.4443412040841612E-2</v>
      </c>
      <c r="BF708" s="127"/>
    </row>
    <row r="709" spans="25:58" x14ac:dyDescent="0.35">
      <c r="Y709" s="139"/>
      <c r="Z709" s="78">
        <f>(Cálculos!C710-0.44)/(MAX(Cálculos!C:C)+0.12)*100</f>
        <v>96.362241823261911</v>
      </c>
      <c r="AA709" s="144"/>
      <c r="AB709" s="148">
        <f>Cálculos!L286</f>
        <v>0.15865203346035953</v>
      </c>
      <c r="AC709" s="144"/>
      <c r="AD709" s="148">
        <f>Cálculos!Z685</f>
        <v>0.12792058248768567</v>
      </c>
      <c r="AE709" s="144"/>
      <c r="AF709" s="148">
        <f>Cálculos!AN323</f>
        <v>0.13744369247677291</v>
      </c>
      <c r="AG709" s="144"/>
      <c r="AH709" s="148">
        <f>Cálculos!N699</f>
        <v>0</v>
      </c>
      <c r="AI709" s="144"/>
      <c r="AJ709" s="148">
        <f>Cálculos!AB707</f>
        <v>0</v>
      </c>
      <c r="AK709" s="144"/>
      <c r="AL709" s="148">
        <f>Cálculos!AP706</f>
        <v>0</v>
      </c>
      <c r="AM709" s="127"/>
      <c r="BA709" s="139"/>
      <c r="BB709" s="78">
        <v>704</v>
      </c>
      <c r="BC709" s="156">
        <f>ABS(Cálculos!L710-Cálculos!L709)</f>
        <v>8.2722757310575767E-2</v>
      </c>
      <c r="BD709" s="156">
        <f>ABS(Cálculos!Z710-Cálculos!Z709)</f>
        <v>9.5237557955704655E-2</v>
      </c>
      <c r="BE709" s="156">
        <f>ABS(Cálculos!AN710-Cálculos!AN709)</f>
        <v>9.1252378117556654E-2</v>
      </c>
      <c r="BF709" s="127"/>
    </row>
    <row r="710" spans="25:58" x14ac:dyDescent="0.35">
      <c r="Y710" s="139"/>
      <c r="Z710" s="78">
        <f>(Cálculos!C711-0.44)/(MAX(Cálculos!C:C)+0.12)*100</f>
        <v>96.499205610036697</v>
      </c>
      <c r="AA710" s="144"/>
      <c r="AB710" s="148">
        <f>Cálculos!L287</f>
        <v>0.15708879711105553</v>
      </c>
      <c r="AC710" s="144"/>
      <c r="AD710" s="148">
        <f>Cálculos!Z686</f>
        <v>0.12622308990082498</v>
      </c>
      <c r="AE710" s="144"/>
      <c r="AF710" s="148">
        <f>Cálculos!AN684</f>
        <v>0.13679355845775121</v>
      </c>
      <c r="AG710" s="144"/>
      <c r="AH710" s="148">
        <f>Cálculos!N702</f>
        <v>0</v>
      </c>
      <c r="AI710" s="144"/>
      <c r="AJ710" s="148">
        <f>Cálculos!AB708</f>
        <v>0</v>
      </c>
      <c r="AK710" s="144"/>
      <c r="AL710" s="148">
        <f>Cálculos!AP707</f>
        <v>0</v>
      </c>
      <c r="AM710" s="127"/>
      <c r="BA710" s="139"/>
      <c r="BB710" s="78">
        <v>705</v>
      </c>
      <c r="BC710" s="156">
        <f>ABS(Cálculos!L711-Cálculos!L710)</f>
        <v>8.044919973297876E-2</v>
      </c>
      <c r="BD710" s="156">
        <f>ABS(Cálculos!Z711-Cálculos!Z710)</f>
        <v>3.4205362512017223E-2</v>
      </c>
      <c r="BE710" s="156">
        <f>ABS(Cálculos!AN711-Cálculos!AN710)</f>
        <v>8.8766922767646556E-2</v>
      </c>
      <c r="BF710" s="127"/>
    </row>
    <row r="711" spans="25:58" x14ac:dyDescent="0.35">
      <c r="Y711" s="139"/>
      <c r="Z711" s="78">
        <f>(Cálculos!C712-0.44)/(MAX(Cálculos!C:C)+0.12)*100</f>
        <v>96.636169396811482</v>
      </c>
      <c r="AA711" s="144"/>
      <c r="AB711" s="148">
        <f>Cálculos!L288</f>
        <v>0.15554096376493098</v>
      </c>
      <c r="AC711" s="144"/>
      <c r="AD711" s="148">
        <f>Cálculos!Z324</f>
        <v>0.12558274819158916</v>
      </c>
      <c r="AE711" s="144"/>
      <c r="AF711" s="148">
        <f>Cálculos!AN319</f>
        <v>0.13232090300666416</v>
      </c>
      <c r="AG711" s="144"/>
      <c r="AH711" s="148">
        <f>Cálculos!N703</f>
        <v>0</v>
      </c>
      <c r="AI711" s="144"/>
      <c r="AJ711" s="148">
        <f>Cálculos!AB709</f>
        <v>0</v>
      </c>
      <c r="AK711" s="144"/>
      <c r="AL711" s="148">
        <f>Cálculos!AP708</f>
        <v>0</v>
      </c>
      <c r="AM711" s="127"/>
      <c r="BA711" s="139"/>
      <c r="BB711" s="78">
        <v>706</v>
      </c>
      <c r="BC711" s="156">
        <f>ABS(Cálculos!L712-Cálculos!L711)</f>
        <v>7.3803493155594729E-2</v>
      </c>
      <c r="BD711" s="156">
        <f>ABS(Cálculos!Z712-Cálculos!Z711)</f>
        <v>5.80232522891036E-3</v>
      </c>
      <c r="BE711" s="156">
        <f>ABS(Cálculos!AN712-Cálculos!AN711)</f>
        <v>3.9030814426879987E-2</v>
      </c>
      <c r="BF711" s="127"/>
    </row>
    <row r="712" spans="25:58" x14ac:dyDescent="0.35">
      <c r="Y712" s="139"/>
      <c r="Z712" s="78">
        <f>(Cálculos!C713-0.44)/(MAX(Cálculos!C:C)+0.12)*100</f>
        <v>96.773133183586253</v>
      </c>
      <c r="AA712" s="144"/>
      <c r="AB712" s="148">
        <f>Cálculos!L685</f>
        <v>0.14656121997907687</v>
      </c>
      <c r="AC712" s="144"/>
      <c r="AD712" s="148">
        <f>Cálculos!Z687</f>
        <v>0.12490685949735006</v>
      </c>
      <c r="AE712" s="144"/>
      <c r="AF712" s="148">
        <f>Cálculos!AN689</f>
        <v>0.13095340626118757</v>
      </c>
      <c r="AG712" s="144"/>
      <c r="AH712" s="148">
        <f>Cálculos!N704</f>
        <v>0</v>
      </c>
      <c r="AI712" s="144"/>
      <c r="AJ712" s="148">
        <f>Cálculos!AB710</f>
        <v>0</v>
      </c>
      <c r="AK712" s="144"/>
      <c r="AL712" s="148">
        <f>Cálculos!AP709</f>
        <v>0</v>
      </c>
      <c r="AM712" s="127"/>
      <c r="BA712" s="139"/>
      <c r="BB712" s="78">
        <v>707</v>
      </c>
      <c r="BC712" s="156">
        <f>ABS(Cálculos!L713-Cálculos!L712)</f>
        <v>6.1842568963803399E-2</v>
      </c>
      <c r="BD712" s="156">
        <f>ABS(Cálculos!Z713-Cálculos!Z712)</f>
        <v>2.443818008705842E-3</v>
      </c>
      <c r="BE712" s="156">
        <f>ABS(Cálculos!AN713-Cálculos!AN712)</f>
        <v>7.9687912280921591E-3</v>
      </c>
      <c r="BF712" s="127"/>
    </row>
    <row r="713" spans="25:58" x14ac:dyDescent="0.35">
      <c r="Y713" s="139"/>
      <c r="Z713" s="78">
        <f>(Cálculos!C714-0.44)/(MAX(Cálculos!C:C)+0.12)*100</f>
        <v>96.910096970361025</v>
      </c>
      <c r="AA713" s="144"/>
      <c r="AB713" s="148">
        <f>Cálculos!L320</f>
        <v>0.14280773299599406</v>
      </c>
      <c r="AC713" s="144"/>
      <c r="AD713" s="148">
        <f>Cálculos!Z320</f>
        <v>0.124110996061968</v>
      </c>
      <c r="AE713" s="144"/>
      <c r="AF713" s="148">
        <f>Cálculos!AN685</f>
        <v>0.13022002860631418</v>
      </c>
      <c r="AG713" s="144"/>
      <c r="AH713" s="148">
        <f>Cálculos!N705</f>
        <v>0</v>
      </c>
      <c r="AI713" s="144"/>
      <c r="AJ713" s="148">
        <f>Cálculos!AB711</f>
        <v>0</v>
      </c>
      <c r="AK713" s="144"/>
      <c r="AL713" s="148">
        <f>Cálculos!AP710</f>
        <v>0</v>
      </c>
      <c r="AM713" s="127"/>
      <c r="BA713" s="139"/>
      <c r="BB713" s="78">
        <v>708</v>
      </c>
      <c r="BC713" s="156">
        <f>ABS(Cálculos!L714-Cálculos!L713)</f>
        <v>1.0989526034299188E-2</v>
      </c>
      <c r="BD713" s="156">
        <f>ABS(Cálculos!Z714-Cálculos!Z713)</f>
        <v>1.197366317560955E-3</v>
      </c>
      <c r="BE713" s="156">
        <f>ABS(Cálculos!AN714-Cálculos!AN713)</f>
        <v>2.1252098379075657E-3</v>
      </c>
      <c r="BF713" s="127"/>
    </row>
    <row r="714" spans="25:58" x14ac:dyDescent="0.35">
      <c r="Y714" s="139"/>
      <c r="Z714" s="78">
        <f>(Cálculos!C715-0.44)/(MAX(Cálculos!C:C)+0.12)*100</f>
        <v>97.04706075713581</v>
      </c>
      <c r="AA714" s="144"/>
      <c r="AB714" s="148">
        <f>Cálculos!L688</f>
        <v>0.13011307743200376</v>
      </c>
      <c r="AC714" s="144"/>
      <c r="AD714" s="148">
        <f>Cálculos!Z321</f>
        <v>0.12245104023753269</v>
      </c>
      <c r="AE714" s="144"/>
      <c r="AF714" s="148">
        <f>Cálculos!AN686</f>
        <v>0.12806981109635857</v>
      </c>
      <c r="AG714" s="144"/>
      <c r="AH714" s="148">
        <f>Cálculos!N706</f>
        <v>0</v>
      </c>
      <c r="AI714" s="144"/>
      <c r="AJ714" s="148">
        <f>Cálculos!AB712</f>
        <v>0</v>
      </c>
      <c r="AK714" s="144"/>
      <c r="AL714" s="148">
        <f>Cálculos!AP711</f>
        <v>0</v>
      </c>
      <c r="AM714" s="127"/>
      <c r="BA714" s="139"/>
      <c r="BB714" s="78">
        <v>709</v>
      </c>
      <c r="BC714" s="156">
        <f>ABS(Cálculos!L715-Cálculos!L714)</f>
        <v>2.5439895877117091E-3</v>
      </c>
      <c r="BD714" s="156">
        <f>ABS(Cálculos!Z715-Cálculos!Z714)</f>
        <v>9.8273243153525203E-4</v>
      </c>
      <c r="BE714" s="156">
        <f>ABS(Cálculos!AN715-Cálculos!AN714)</f>
        <v>1.1476362502436666E-3</v>
      </c>
      <c r="BF714" s="127"/>
    </row>
    <row r="715" spans="25:58" x14ac:dyDescent="0.35">
      <c r="Y715" s="139"/>
      <c r="Z715" s="78">
        <f>(Cálculos!C716-0.44)/(MAX(Cálculos!C:C)+0.12)*100</f>
        <v>97.184024543910581</v>
      </c>
      <c r="AA715" s="144"/>
      <c r="AB715" s="148">
        <f>Cálculos!L323</f>
        <v>0.12646945280680685</v>
      </c>
      <c r="AC715" s="144"/>
      <c r="AD715" s="148">
        <f>Cálculos!Z322</f>
        <v>0.1211719767378224</v>
      </c>
      <c r="AE715" s="144"/>
      <c r="AF715" s="148">
        <f>Cálculos!AN324</f>
        <v>0.12669680174730152</v>
      </c>
      <c r="AG715" s="144"/>
      <c r="AH715" s="148">
        <f>Cálculos!N707</f>
        <v>0</v>
      </c>
      <c r="AI715" s="144"/>
      <c r="AJ715" s="148">
        <f>Cálculos!AB713</f>
        <v>0</v>
      </c>
      <c r="AK715" s="144"/>
      <c r="AL715" s="148">
        <f>Cálculos!AP712</f>
        <v>0</v>
      </c>
      <c r="AM715" s="127"/>
      <c r="BA715" s="139"/>
      <c r="BB715" s="78">
        <v>710</v>
      </c>
      <c r="BC715" s="156">
        <f>ABS(Cálculos!L716-Cálculos!L715)</f>
        <v>1.1354697254751106E-3</v>
      </c>
      <c r="BD715" s="156">
        <f>ABS(Cálculos!Z716-Cálculos!Z715)</f>
        <v>9.3939148181731991E-4</v>
      </c>
      <c r="BE715" s="156">
        <f>ABS(Cálculos!AN716-Cálculos!AN715)</f>
        <v>9.7758808423584198E-4</v>
      </c>
      <c r="BF715" s="127"/>
    </row>
    <row r="716" spans="25:58" x14ac:dyDescent="0.35">
      <c r="Y716" s="139"/>
      <c r="Z716" s="78">
        <f>(Cálculos!C717-0.44)/(MAX(Cálculos!C:C)+0.12)*100</f>
        <v>97.320988330685353</v>
      </c>
      <c r="AA716" s="144"/>
      <c r="AB716" s="148">
        <f>Cálculos!L686</f>
        <v>0.12079678614894246</v>
      </c>
      <c r="AC716" s="144"/>
      <c r="AD716" s="148">
        <f>Cálculos!Z710</f>
        <v>0.13929036140189036</v>
      </c>
      <c r="AE716" s="144"/>
      <c r="AF716" s="148">
        <f>Cálculos!AN687</f>
        <v>0.12666402061513177</v>
      </c>
      <c r="AG716" s="144"/>
      <c r="AH716" s="148">
        <f>Cálculos!N708</f>
        <v>0</v>
      </c>
      <c r="AI716" s="144"/>
      <c r="AJ716" s="148">
        <f>Cálculos!AB714</f>
        <v>0</v>
      </c>
      <c r="AK716" s="144"/>
      <c r="AL716" s="148">
        <f>Cálculos!AP713</f>
        <v>0</v>
      </c>
      <c r="AM716" s="127"/>
      <c r="BA716" s="139"/>
      <c r="BB716" s="78">
        <v>711</v>
      </c>
      <c r="BC716" s="156">
        <f>ABS(Cálculos!L717-Cálculos!L716)</f>
        <v>8.9471650551792292E-4</v>
      </c>
      <c r="BD716" s="156">
        <f>ABS(Cálculos!Z717-Cálculos!Z716)</f>
        <v>9.2455037323482814E-4</v>
      </c>
      <c r="BE716" s="156">
        <f>ABS(Cálculos!AN717-Cálculos!AN716)</f>
        <v>9.416149045334693E-4</v>
      </c>
      <c r="BF716" s="127"/>
    </row>
    <row r="717" spans="25:58" x14ac:dyDescent="0.35">
      <c r="Y717" s="139"/>
      <c r="Z717" s="78">
        <f>(Cálculos!C718-0.44)/(MAX(Cálculos!C:C)+0.12)*100</f>
        <v>97.457952117460138</v>
      </c>
      <c r="AA717" s="144"/>
      <c r="AB717" s="148">
        <f>Cálculos!L689</f>
        <v>0.11933125850743341</v>
      </c>
      <c r="AC717" s="144"/>
      <c r="AD717" s="148">
        <f>Cálculos!Z345</f>
        <v>0.13631618229911679</v>
      </c>
      <c r="AE717" s="144"/>
      <c r="AF717" s="148">
        <f>Cálculos!AN320</f>
        <v>0.12579144329469025</v>
      </c>
      <c r="AG717" s="144"/>
      <c r="AH717" s="148">
        <f>Cálculos!N709</f>
        <v>0</v>
      </c>
      <c r="AI717" s="144"/>
      <c r="AJ717" s="148">
        <f>Cálculos!AB715</f>
        <v>0</v>
      </c>
      <c r="AK717" s="144"/>
      <c r="AL717" s="148">
        <f>Cálculos!AP714</f>
        <v>0</v>
      </c>
      <c r="AM717" s="127"/>
      <c r="BA717" s="139"/>
      <c r="BB717" s="78">
        <v>712</v>
      </c>
      <c r="BC717" s="156">
        <f>ABS(Cálculos!L718-Cálculos!L717)</f>
        <v>7.7970170000333752E-2</v>
      </c>
      <c r="BD717" s="156">
        <f>ABS(Cálculos!Z718-Cálculos!Z717)</f>
        <v>5.2310674366021465E-2</v>
      </c>
      <c r="BE717" s="156">
        <f>ABS(Cálculos!AN718-Cálculos!AN717)</f>
        <v>5.9122995238645143E-2</v>
      </c>
      <c r="BF717" s="127"/>
    </row>
    <row r="718" spans="25:58" x14ac:dyDescent="0.35">
      <c r="Y718" s="139"/>
      <c r="Z718" s="78">
        <f>(Cálculos!C719-0.44)/(MAX(Cálculos!C:C)+0.12)*100</f>
        <v>97.594915904234909</v>
      </c>
      <c r="AA718" s="144"/>
      <c r="AB718" s="148">
        <f>Cálculos!L321</f>
        <v>0.11708028316711488</v>
      </c>
      <c r="AC718" s="144"/>
      <c r="AD718" s="148">
        <f>Cálculos!Z719</f>
        <v>0.10253203818230887</v>
      </c>
      <c r="AE718" s="144"/>
      <c r="AF718" s="148">
        <f>Cálculos!AN321</f>
        <v>0.12368486169061689</v>
      </c>
      <c r="AG718" s="144"/>
      <c r="AH718" s="148">
        <f>Cálculos!N710</f>
        <v>0</v>
      </c>
      <c r="AI718" s="144"/>
      <c r="AJ718" s="148">
        <f>Cálculos!AB716</f>
        <v>0</v>
      </c>
      <c r="AK718" s="144"/>
      <c r="AL718" s="148">
        <f>Cálculos!AP715</f>
        <v>0</v>
      </c>
      <c r="AM718" s="127"/>
      <c r="BA718" s="139"/>
      <c r="BB718" s="78">
        <v>713</v>
      </c>
      <c r="BC718" s="156">
        <f>ABS(Cálculos!L719-Cálculos!L718)</f>
        <v>6.5202222192722342E-2</v>
      </c>
      <c r="BD718" s="156">
        <f>ABS(Cálculos!Z719-Cálculos!Z718)</f>
        <v>4.2573451231821172E-2</v>
      </c>
      <c r="BE718" s="156">
        <f>ABS(Cálculos!AN719-Cálculos!AN718)</f>
        <v>4.8279328841899866E-2</v>
      </c>
      <c r="BF718" s="127"/>
    </row>
    <row r="719" spans="25:58" x14ac:dyDescent="0.35">
      <c r="Y719" s="139"/>
      <c r="Z719" s="78">
        <f>(Cálculos!C720-0.44)/(MAX(Cálculos!C:C)+0.12)*100</f>
        <v>97.731879691009695</v>
      </c>
      <c r="AA719" s="144"/>
      <c r="AB719" s="148">
        <f>Cálculos!L324</f>
        <v>0.11572353538351234</v>
      </c>
      <c r="AC719" s="144"/>
      <c r="AD719" s="148">
        <f>Cálculos!Z711</f>
        <v>0.10508499888987313</v>
      </c>
      <c r="AE719" s="144"/>
      <c r="AF719" s="148">
        <f>Cálculos!AN322</f>
        <v>0.12232227716029846</v>
      </c>
      <c r="AG719" s="144"/>
      <c r="AH719" s="148">
        <f>Cálculos!N711</f>
        <v>0</v>
      </c>
      <c r="AI719" s="144"/>
      <c r="AJ719" s="148">
        <f>Cálculos!AB717</f>
        <v>0</v>
      </c>
      <c r="AK719" s="144"/>
      <c r="AL719" s="148">
        <f>Cálculos!AP716</f>
        <v>0</v>
      </c>
      <c r="AM719" s="127"/>
      <c r="BA719" s="139"/>
      <c r="BB719" s="78">
        <v>714</v>
      </c>
      <c r="BC719" s="156">
        <f>ABS(Cálculos!L720-Cálculos!L719)</f>
        <v>1.2875167387057809E-2</v>
      </c>
      <c r="BD719" s="156">
        <f>ABS(Cálculos!Z720-Cálculos!Z719)</f>
        <v>1.053574853818233E-2</v>
      </c>
      <c r="BE719" s="156">
        <f>ABS(Cálculos!AN720-Cálculos!AN719)</f>
        <v>1.1492973296113013E-2</v>
      </c>
      <c r="BF719" s="127"/>
    </row>
    <row r="720" spans="25:58" x14ac:dyDescent="0.35">
      <c r="Y720" s="139"/>
      <c r="Z720" s="78">
        <f>(Cálculos!C721-0.44)/(MAX(Cálculos!C:C)+0.12)*100</f>
        <v>97.868843477784466</v>
      </c>
      <c r="AA720" s="144"/>
      <c r="AB720" s="148">
        <f>Cálculos!L687</f>
        <v>0.11557092016232909</v>
      </c>
      <c r="AC720" s="144"/>
      <c r="AD720" s="148">
        <f>Cálculos!Z354</f>
        <v>9.9811447155789157E-2</v>
      </c>
      <c r="AE720" s="144"/>
      <c r="AF720" s="148">
        <f>Cálculos!AN712</f>
        <v>0.10725137736617384</v>
      </c>
      <c r="AG720" s="144"/>
      <c r="AH720" s="148">
        <f>Cálculos!N712</f>
        <v>0</v>
      </c>
      <c r="AI720" s="144"/>
      <c r="AJ720" s="148">
        <f>Cálculos!AB718</f>
        <v>0</v>
      </c>
      <c r="AK720" s="144"/>
      <c r="AL720" s="148">
        <f>Cálculos!AP717</f>
        <v>0</v>
      </c>
      <c r="AM720" s="127"/>
      <c r="BA720" s="139"/>
      <c r="BB720" s="78">
        <v>715</v>
      </c>
      <c r="BC720" s="156">
        <f>ABS(Cálculos!L721-Cálculos!L720)</f>
        <v>0.48891786479982791</v>
      </c>
      <c r="BD720" s="156">
        <f>ABS(Cálculos!Z721-Cálculos!Z720)</f>
        <v>0.1797499114808418</v>
      </c>
      <c r="BE720" s="156">
        <f>ABS(Cálculos!AN721-Cálculos!AN720)</f>
        <v>0.19153062110451441</v>
      </c>
      <c r="BF720" s="127"/>
    </row>
    <row r="721" spans="25:58" x14ac:dyDescent="0.35">
      <c r="Y721" s="139"/>
      <c r="Z721" s="78">
        <f>(Cálculos!C722-0.44)/(MAX(Cálculos!C:C)+0.12)*100</f>
        <v>98.005807264559238</v>
      </c>
      <c r="AA721" s="144"/>
      <c r="AB721" s="148">
        <f>Cálculos!L322</f>
        <v>0.11189103676958347</v>
      </c>
      <c r="AC721" s="144"/>
      <c r="AD721" s="148">
        <f>Cálculos!Z346</f>
        <v>0.10214012508219344</v>
      </c>
      <c r="AE721" s="144"/>
      <c r="AF721" s="148">
        <f>Cálculos!AN719</f>
        <v>0.10493420345790641</v>
      </c>
      <c r="AG721" s="144"/>
      <c r="AH721" s="148">
        <f>Cálculos!N713</f>
        <v>0</v>
      </c>
      <c r="AI721" s="144"/>
      <c r="AJ721" s="148">
        <f>Cálculos!AB719</f>
        <v>0</v>
      </c>
      <c r="AK721" s="144"/>
      <c r="AL721" s="148">
        <f>Cálculos!AP718</f>
        <v>0</v>
      </c>
      <c r="AM721" s="127"/>
      <c r="BA721" s="139"/>
      <c r="BB721" s="78">
        <v>716</v>
      </c>
      <c r="BC721" s="156">
        <f>ABS(Cálculos!L722-Cálculos!L721)</f>
        <v>0.31721583998015107</v>
      </c>
      <c r="BD721" s="156">
        <f>ABS(Cálculos!Z722-Cálculos!Z721)</f>
        <v>3.4535437017160137E-2</v>
      </c>
      <c r="BE721" s="156">
        <f>ABS(Cálculos!AN722-Cálculos!AN721)</f>
        <v>3.2507979579677382E-2</v>
      </c>
      <c r="BF721" s="127"/>
    </row>
    <row r="722" spans="25:58" x14ac:dyDescent="0.35">
      <c r="Y722" s="139"/>
      <c r="Z722" s="78">
        <f>(Cálculos!C723-0.44)/(MAX(Cálculos!C:C)+0.12)*100</f>
        <v>98.142771051334023</v>
      </c>
      <c r="AA722" s="144"/>
      <c r="AB722" s="148">
        <f>Cálculos!L713</f>
        <v>0.10083808790726605</v>
      </c>
      <c r="AC722" s="144"/>
      <c r="AD722" s="148">
        <f>Cálculos!Z712</f>
        <v>9.9282673660962772E-2</v>
      </c>
      <c r="AE722" s="144"/>
      <c r="AF722" s="148">
        <f>Cálculos!AN347</f>
        <v>0.10386173838442117</v>
      </c>
      <c r="AG722" s="144"/>
      <c r="AH722" s="148">
        <f>Cálculos!N714</f>
        <v>0</v>
      </c>
      <c r="AI722" s="144"/>
      <c r="AJ722" s="148">
        <f>Cálculos!AB720</f>
        <v>0</v>
      </c>
      <c r="AK722" s="144"/>
      <c r="AL722" s="148">
        <f>Cálculos!AP719</f>
        <v>0</v>
      </c>
      <c r="AM722" s="127"/>
      <c r="BA722" s="139"/>
      <c r="BB722" s="78">
        <v>717</v>
      </c>
      <c r="BC722" s="156">
        <f>ABS(Cálculos!L723-Cálculos!L722)</f>
        <v>5.6423007381646434E-2</v>
      </c>
      <c r="BD722" s="156">
        <f>ABS(Cálculos!Z723-Cálculos!Z722)</f>
        <v>7.3607526044305038E-2</v>
      </c>
      <c r="BE722" s="156">
        <f>ABS(Cálculos!AN723-Cálculos!AN722)</f>
        <v>6.7142320725189053E-2</v>
      </c>
      <c r="BF722" s="127"/>
    </row>
    <row r="723" spans="25:58" x14ac:dyDescent="0.35">
      <c r="Y723" s="139"/>
      <c r="Z723" s="78">
        <f>(Cálculos!C724-0.44)/(MAX(Cálculos!C:C)+0.12)*100</f>
        <v>98.279734838108794</v>
      </c>
      <c r="AA723" s="144"/>
      <c r="AB723" s="148">
        <f>Cálculos!L719</f>
        <v>9.8042333861873526E-2</v>
      </c>
      <c r="AC723" s="144"/>
      <c r="AD723" s="148">
        <f>Cálculos!Z713</f>
        <v>9.683885565225693E-2</v>
      </c>
      <c r="AE723" s="144"/>
      <c r="AF723" s="148">
        <f>Cálculos!AN354</f>
        <v>0.10177155845853192</v>
      </c>
      <c r="AG723" s="144"/>
      <c r="AH723" s="148">
        <f>Cálculos!N715</f>
        <v>0</v>
      </c>
      <c r="AI723" s="144"/>
      <c r="AJ723" s="148">
        <f>Cálculos!AB721</f>
        <v>0</v>
      </c>
      <c r="AK723" s="144"/>
      <c r="AL723" s="148">
        <f>Cálculos!AP720</f>
        <v>0</v>
      </c>
      <c r="AM723" s="127"/>
      <c r="BA723" s="139"/>
      <c r="BB723" s="78">
        <v>718</v>
      </c>
      <c r="BC723" s="156">
        <f>ABS(Cálculos!L724-Cálculos!L723)</f>
        <v>2.7978061561618066</v>
      </c>
      <c r="BD723" s="156">
        <f>ABS(Cálculos!Z724-Cálculos!Z723)</f>
        <v>0.65594261553813626</v>
      </c>
      <c r="BE723" s="156">
        <f>ABS(Cálculos!AN724-Cálculos!AN723)</f>
        <v>1.132942515539461</v>
      </c>
      <c r="BF723" s="127"/>
    </row>
    <row r="724" spans="25:58" x14ac:dyDescent="0.35">
      <c r="Y724" s="139"/>
      <c r="Z724" s="78">
        <f>(Cálculos!C725-0.44)/(MAX(Cálculos!C:C)+0.12)*100</f>
        <v>98.416698624883566</v>
      </c>
      <c r="AA724" s="144"/>
      <c r="AB724" s="148">
        <f>Cálculos!L348</f>
        <v>9.7993476706046106E-2</v>
      </c>
      <c r="AC724" s="144"/>
      <c r="AD724" s="148">
        <f>Cálculos!Z347</f>
        <v>9.6366816396324495E-2</v>
      </c>
      <c r="AE724" s="144"/>
      <c r="AF724" s="148">
        <f>Cálculos!AN713</f>
        <v>9.9282586138081677E-2</v>
      </c>
      <c r="AG724" s="144"/>
      <c r="AH724" s="148">
        <f>Cálculos!N716</f>
        <v>0</v>
      </c>
      <c r="AI724" s="144"/>
      <c r="AJ724" s="148">
        <f>Cálculos!AB722</f>
        <v>0</v>
      </c>
      <c r="AK724" s="144"/>
      <c r="AL724" s="148">
        <f>Cálculos!AP722</f>
        <v>0</v>
      </c>
      <c r="AM724" s="127"/>
      <c r="BA724" s="139"/>
      <c r="BB724" s="78">
        <v>719</v>
      </c>
      <c r="BC724" s="156">
        <f>ABS(Cálculos!L725-Cálculos!L724)</f>
        <v>2.4584903055513463</v>
      </c>
      <c r="BD724" s="156">
        <f>ABS(Cálculos!Z725-Cálculos!Z724)</f>
        <v>0.2771972727679467</v>
      </c>
      <c r="BE724" s="156">
        <f>ABS(Cálculos!AN725-Cálculos!AN724)</f>
        <v>0.75782709554233463</v>
      </c>
      <c r="BF724" s="127"/>
    </row>
    <row r="725" spans="25:58" x14ac:dyDescent="0.35">
      <c r="Y725" s="139"/>
      <c r="Z725" s="78">
        <f>(Cálculos!C726-0.44)/(MAX(Cálculos!C:C)+0.12)*100</f>
        <v>98.553662411658351</v>
      </c>
      <c r="AA725" s="144"/>
      <c r="AB725" s="148">
        <f>Cálculos!L354</f>
        <v>9.5361805882406545E-2</v>
      </c>
      <c r="AC725" s="144"/>
      <c r="AD725" s="148">
        <f>Cálculos!Z714</f>
        <v>9.5641489334695975E-2</v>
      </c>
      <c r="AE725" s="144"/>
      <c r="AF725" s="148">
        <f>Cálculos!AN714</f>
        <v>9.7157376300174111E-2</v>
      </c>
      <c r="AG725" s="144"/>
      <c r="AH725" s="148">
        <f>Cálculos!N717</f>
        <v>0</v>
      </c>
      <c r="AI725" s="144"/>
      <c r="AJ725" s="148">
        <f>Cálculos!AB723</f>
        <v>0</v>
      </c>
      <c r="AK725" s="144"/>
      <c r="AL725" s="148">
        <f>Cálculos!AP723</f>
        <v>0</v>
      </c>
      <c r="AM725" s="127"/>
      <c r="BA725" s="139"/>
      <c r="BB725" s="78">
        <v>720</v>
      </c>
      <c r="BC725" s="156">
        <f>ABS(Cálculos!L726-Cálculos!L725)</f>
        <v>8.7894655023919688E-2</v>
      </c>
      <c r="BD725" s="156">
        <f>ABS(Cálculos!Z726-Cálculos!Z725)</f>
        <v>0.10616886865517805</v>
      </c>
      <c r="BE725" s="156">
        <f>ABS(Cálculos!AN726-Cálculos!AN725)</f>
        <v>9.9671729056771741E-2</v>
      </c>
      <c r="BF725" s="127"/>
    </row>
    <row r="726" spans="25:58" x14ac:dyDescent="0.35">
      <c r="Y726" s="139"/>
      <c r="Z726" s="78">
        <f>(Cálculos!C727-0.44)/(MAX(Cálculos!C:C)+0.12)*100</f>
        <v>98.690626198433122</v>
      </c>
      <c r="AA726" s="144"/>
      <c r="AB726" s="148">
        <f>Cálculos!L714</f>
        <v>8.9848561872966859E-2</v>
      </c>
      <c r="AC726" s="144"/>
      <c r="AD726" s="148">
        <f>Cálculos!Z715</f>
        <v>9.4658756903160723E-2</v>
      </c>
      <c r="AE726" s="144"/>
      <c r="AF726" s="148">
        <f>Cálculos!AN715</f>
        <v>9.6009740049930445E-2</v>
      </c>
      <c r="AG726" s="144"/>
      <c r="AH726" s="148">
        <f>Cálculos!N719</f>
        <v>0</v>
      </c>
      <c r="AI726" s="144"/>
      <c r="AJ726" s="148">
        <f>Cálculos!AB725</f>
        <v>0</v>
      </c>
      <c r="AK726" s="144"/>
      <c r="AL726" s="148">
        <f>Cálculos!AP725</f>
        <v>0</v>
      </c>
      <c r="AM726" s="127"/>
      <c r="BA726" s="139"/>
      <c r="BB726" s="78">
        <v>721</v>
      </c>
      <c r="BC726" s="156">
        <f>ABS(Cálculos!L727-Cálculos!L726)</f>
        <v>1.9128208702086908</v>
      </c>
      <c r="BD726" s="156">
        <f>ABS(Cálculos!Z727-Cálculos!Z726)</f>
        <v>0.43627803134440424</v>
      </c>
      <c r="BE726" s="156">
        <f>ABS(Cálculos!AN727-Cálculos!AN726)</f>
        <v>0.7284374665576796</v>
      </c>
      <c r="BF726" s="127"/>
    </row>
    <row r="727" spans="25:58" x14ac:dyDescent="0.35">
      <c r="Y727" s="139"/>
      <c r="Z727" s="78">
        <f>(Cálculos!C728-0.44)/(MAX(Cálculos!C:C)+0.12)*100</f>
        <v>98.827589985207894</v>
      </c>
      <c r="AA727" s="144"/>
      <c r="AB727" s="148">
        <f>Cálculos!L715</f>
        <v>8.730457228525515E-2</v>
      </c>
      <c r="AC727" s="144"/>
      <c r="AD727" s="148">
        <f>Cálculos!Z348</f>
        <v>9.3951729023750236E-2</v>
      </c>
      <c r="AE727" s="144"/>
      <c r="AF727" s="148">
        <f>Cálculos!AN348</f>
        <v>9.5926346076565305E-2</v>
      </c>
      <c r="AG727" s="144"/>
      <c r="AH727" s="148">
        <f>Cálculos!N720</f>
        <v>0</v>
      </c>
      <c r="AI727" s="144"/>
      <c r="AJ727" s="148">
        <f>Cálculos!AB726</f>
        <v>0</v>
      </c>
      <c r="AK727" s="144"/>
      <c r="AL727" s="148">
        <f>Cálculos!AP726</f>
        <v>0</v>
      </c>
      <c r="AM727" s="127"/>
      <c r="BA727" s="139"/>
      <c r="BB727" s="78">
        <v>722</v>
      </c>
      <c r="BC727" s="156">
        <f>ABS(Cálculos!L728-Cálculos!L727)</f>
        <v>1.5852107528736579</v>
      </c>
      <c r="BD727" s="156">
        <f>ABS(Cálculos!Z728-Cálculos!Z727)</f>
        <v>9.4361941742679534E-2</v>
      </c>
      <c r="BE727" s="156">
        <f>ABS(Cálculos!AN728-Cálculos!AN727)</f>
        <v>0.38365088323053453</v>
      </c>
      <c r="BF727" s="127"/>
    </row>
    <row r="728" spans="25:58" x14ac:dyDescent="0.35">
      <c r="Y728" s="139"/>
      <c r="Z728" s="78">
        <f>(Cálculos!C729-0.44)/(MAX(Cálculos!C:C)+0.12)*100</f>
        <v>98.964553771982679</v>
      </c>
      <c r="AA728" s="144"/>
      <c r="AB728" s="148">
        <f>Cálculos!L349</f>
        <v>8.7031979303446125E-2</v>
      </c>
      <c r="AC728" s="144"/>
      <c r="AD728" s="148">
        <f>Cálculos!Z716</f>
        <v>9.3719365421343404E-2</v>
      </c>
      <c r="AE728" s="144"/>
      <c r="AF728" s="148">
        <f>Cálculos!AN716</f>
        <v>9.5032151965694603E-2</v>
      </c>
      <c r="AG728" s="144"/>
      <c r="AH728" s="148">
        <f>Cálculos!N722</f>
        <v>0</v>
      </c>
      <c r="AI728" s="144"/>
      <c r="AJ728" s="148">
        <f>Cálculos!AB728</f>
        <v>0</v>
      </c>
      <c r="AK728" s="144"/>
      <c r="AL728" s="148">
        <f>Cálculos!AP728</f>
        <v>0</v>
      </c>
      <c r="AM728" s="127"/>
      <c r="BA728" s="139"/>
      <c r="BB728" s="78">
        <v>723</v>
      </c>
      <c r="BC728" s="156">
        <f>ABS(Cálculos!L729-Cálculos!L728)</f>
        <v>9.6190762981822386E-2</v>
      </c>
      <c r="BD728" s="156">
        <f>ABS(Cálculos!Z729-Cálculos!Z728)</f>
        <v>0.11435286722494964</v>
      </c>
      <c r="BE728" s="156">
        <f>ABS(Cálculos!AN729-Cálculos!AN728)</f>
        <v>0.108168474890458</v>
      </c>
      <c r="BF728" s="127"/>
    </row>
    <row r="729" spans="25:58" x14ac:dyDescent="0.35">
      <c r="Y729" s="139"/>
      <c r="Z729" s="78">
        <f>(Cálculos!C730-0.44)/(MAX(Cálculos!C:C)+0.12)*100</f>
        <v>99.10151755875745</v>
      </c>
      <c r="AA729" s="144"/>
      <c r="AB729" s="148">
        <f>Cálculos!L716</f>
        <v>8.6169102559780039E-2</v>
      </c>
      <c r="AC729" s="144"/>
      <c r="AD729" s="148">
        <f>Cálculos!Z349</f>
        <v>9.2782810252519957E-2</v>
      </c>
      <c r="AE729" s="144"/>
      <c r="AF729" s="148">
        <f>Cálculos!AN717</f>
        <v>9.4090537061161134E-2</v>
      </c>
      <c r="AG729" s="144"/>
      <c r="AH729" s="148">
        <f>Cálculos!N723</f>
        <v>0</v>
      </c>
      <c r="AI729" s="144"/>
      <c r="AJ729" s="148">
        <f>Cálculos!AB729</f>
        <v>0</v>
      </c>
      <c r="AK729" s="144"/>
      <c r="AL729" s="148">
        <f>Cálculos!AP729</f>
        <v>0</v>
      </c>
      <c r="AM729" s="127"/>
      <c r="BA729" s="139"/>
      <c r="BB729" s="78">
        <v>724</v>
      </c>
      <c r="BC729" s="156">
        <f>ABS(Cálculos!L730-Cálculos!L729)</f>
        <v>4.9776154546148961</v>
      </c>
      <c r="BD729" s="156">
        <f>ABS(Cálculos!Z730-Cálculos!Z729)</f>
        <v>1.1831893999184064</v>
      </c>
      <c r="BE729" s="156">
        <f>ABS(Cálculos!AN730-Cálculos!AN729)</f>
        <v>2.1137424665792919</v>
      </c>
      <c r="BF729" s="127"/>
    </row>
    <row r="730" spans="25:58" x14ac:dyDescent="0.35">
      <c r="Y730" s="139"/>
      <c r="Z730" s="78">
        <f>(Cálculos!C731-0.44)/(MAX(Cálculos!C:C)+0.12)*100</f>
        <v>99.238481345532236</v>
      </c>
      <c r="AA730" s="144"/>
      <c r="AB730" s="148">
        <f>Cálculos!L717</f>
        <v>8.5274386054262116E-2</v>
      </c>
      <c r="AC730" s="144"/>
      <c r="AD730" s="148">
        <f>Cálculos!Z717</f>
        <v>9.2794815048108575E-2</v>
      </c>
      <c r="AE730" s="144"/>
      <c r="AF730" s="148">
        <f>Cálculos!AN349</f>
        <v>9.3834206071377949E-2</v>
      </c>
      <c r="AG730" s="144"/>
      <c r="AH730" s="148">
        <f>Cálculos!N725</f>
        <v>0</v>
      </c>
      <c r="AI730" s="144"/>
      <c r="AJ730" s="148">
        <f>Cálculos!AB731</f>
        <v>0</v>
      </c>
      <c r="AK730" s="144"/>
      <c r="AL730" s="148">
        <f>Cálculos!AP731</f>
        <v>0</v>
      </c>
      <c r="AM730" s="127"/>
      <c r="BA730" s="139"/>
      <c r="BB730" s="78">
        <v>725</v>
      </c>
      <c r="BC730" s="156">
        <f>ABS(Cálculos!L731-Cálculos!L730)</f>
        <v>4.4523943102823038</v>
      </c>
      <c r="BD730" s="156">
        <f>ABS(Cálculos!Z731-Cálculos!Z730)</f>
        <v>0.62755328603137905</v>
      </c>
      <c r="BE730" s="156">
        <f>ABS(Cálculos!AN731-Cálculos!AN730)</f>
        <v>1.5820953768138755</v>
      </c>
      <c r="BF730" s="127"/>
    </row>
    <row r="731" spans="25:58" x14ac:dyDescent="0.35">
      <c r="Y731" s="139"/>
      <c r="Z731" s="78">
        <f>(Cálculos!C732-0.44)/(MAX(Cálculos!C:C)+0.12)*100</f>
        <v>99.375445132307007</v>
      </c>
      <c r="AA731" s="144"/>
      <c r="AB731" s="148">
        <f>Cálculos!L720</f>
        <v>8.5167166474815717E-2</v>
      </c>
      <c r="AC731" s="144"/>
      <c r="AD731" s="148">
        <f>Cálculos!Z720</f>
        <v>9.1996289644126539E-2</v>
      </c>
      <c r="AE731" s="144"/>
      <c r="AF731" s="148">
        <f>Cálculos!AN720</f>
        <v>9.3441230161793398E-2</v>
      </c>
      <c r="AG731" s="144"/>
      <c r="AH731" s="148">
        <f>Cálculos!N726</f>
        <v>0</v>
      </c>
      <c r="AI731" s="144"/>
      <c r="AJ731" s="148">
        <f>Cálculos!AB732</f>
        <v>0</v>
      </c>
      <c r="AK731" s="144"/>
      <c r="AL731" s="148">
        <f>Cálculos!AP732</f>
        <v>0</v>
      </c>
      <c r="AM731" s="127"/>
      <c r="BA731" s="139"/>
      <c r="BB731" s="78">
        <v>726</v>
      </c>
      <c r="BC731" s="156">
        <f>ABS(Cálculos!L732-Cálculos!L731)</f>
        <v>1.9667674846038263E-2</v>
      </c>
      <c r="BD731" s="156">
        <f>ABS(Cálculos!Z732-Cálculos!Z731)</f>
        <v>3.5240473941837491E-2</v>
      </c>
      <c r="BE731" s="156">
        <f>ABS(Cálculos!AN732-Cálculos!AN731)</f>
        <v>2.8244559046134654E-2</v>
      </c>
      <c r="BF731" s="127"/>
    </row>
    <row r="732" spans="25:58" x14ac:dyDescent="0.35">
      <c r="Y732" s="139"/>
      <c r="Z732" s="78">
        <f>(Cálculos!C733-0.44)/(MAX(Cálculos!C:C)+0.12)*100</f>
        <v>99.512408919081778</v>
      </c>
      <c r="AA732" s="144"/>
      <c r="AB732" s="148">
        <f>Cálculos!L350</f>
        <v>8.451574217464955E-2</v>
      </c>
      <c r="AC732" s="144"/>
      <c r="AD732" s="148">
        <f>Cálculos!Z350</f>
        <v>9.1828245066865738E-2</v>
      </c>
      <c r="AE732" s="144"/>
      <c r="AF732" s="148">
        <f>Cálculos!AN350</f>
        <v>9.2719313808916085E-2</v>
      </c>
      <c r="AG732" s="144"/>
      <c r="AH732" s="148">
        <f>Cálculos!N728</f>
        <v>0</v>
      </c>
      <c r="AI732" s="144"/>
      <c r="AJ732" s="148">
        <f>Cálculos!AB733</f>
        <v>0</v>
      </c>
      <c r="AK732" s="144"/>
      <c r="AL732" s="148">
        <f>Cálculos!AP733</f>
        <v>0</v>
      </c>
      <c r="AM732" s="127"/>
      <c r="BA732" s="139"/>
      <c r="BB732" s="78">
        <v>727</v>
      </c>
      <c r="BC732" s="156">
        <f>ABS(Cálculos!L733-Cálculos!L732)</f>
        <v>0.16135338768534613</v>
      </c>
      <c r="BD732" s="156">
        <f>ABS(Cálculos!Z733-Cálculos!Z732)</f>
        <v>4.6218424322916896E-2</v>
      </c>
      <c r="BE732" s="156">
        <f>ABS(Cálculos!AN733-Cálculos!AN732)</f>
        <v>4.3205337268604982E-2</v>
      </c>
      <c r="BF732" s="127"/>
    </row>
    <row r="733" spans="25:58" x14ac:dyDescent="0.35">
      <c r="Y733" s="139"/>
      <c r="Z733" s="78">
        <f>(Cálculos!C734-0.44)/(MAX(Cálculos!C:C)+0.12)*100</f>
        <v>99.649372705856564</v>
      </c>
      <c r="AA733" s="144"/>
      <c r="AB733" s="148">
        <f>Cálculos!L351</f>
        <v>8.3407751456501866E-2</v>
      </c>
      <c r="AC733" s="144"/>
      <c r="AD733" s="148">
        <f>Cálculos!Z351</f>
        <v>9.0916743292346808E-2</v>
      </c>
      <c r="AE733" s="144"/>
      <c r="AF733" s="148">
        <f>Cálculos!AN351</f>
        <v>9.1774147078151444E-2</v>
      </c>
      <c r="AG733" s="144"/>
      <c r="AH733" s="148">
        <f>Cálculos!N729</f>
        <v>0</v>
      </c>
      <c r="AI733" s="144"/>
      <c r="AJ733" s="148">
        <f>Cálculos!AB734</f>
        <v>0</v>
      </c>
      <c r="AK733" s="144"/>
      <c r="AL733" s="148">
        <f>Cálculos!AP734</f>
        <v>0</v>
      </c>
      <c r="AM733" s="127"/>
      <c r="BA733" s="139"/>
      <c r="BB733" s="78">
        <v>728</v>
      </c>
      <c r="BC733" s="156">
        <f>ABS(Cálculos!L734-Cálculos!L733)</f>
        <v>0.111739248176846</v>
      </c>
      <c r="BD733" s="156">
        <f>ABS(Cálculos!Z734-Cálculos!Z733)</f>
        <v>2.4461083385671767E-3</v>
      </c>
      <c r="BE733" s="156">
        <f>ABS(Cálculos!AN734-Cálculos!AN733)</f>
        <v>4.3073125779602428E-3</v>
      </c>
      <c r="BF733" s="127"/>
    </row>
    <row r="734" spans="25:58" x14ac:dyDescent="0.35">
      <c r="Y734" s="139"/>
      <c r="Z734" s="78">
        <f>(Cálculos!C735-0.44)/(MAX(Cálculos!C:C)+0.12)*100</f>
        <v>99.786336492631349</v>
      </c>
      <c r="AA734" s="144"/>
      <c r="AB734" s="148">
        <f>Cálculos!L352</f>
        <v>8.2540243201107172E-2</v>
      </c>
      <c r="AC734" s="144"/>
      <c r="AD734" s="148">
        <f>Cálculos!Z352</f>
        <v>9.0019807822481576E-2</v>
      </c>
      <c r="AE734" s="144"/>
      <c r="AF734" s="148">
        <f>Cálculos!AN352</f>
        <v>9.0864634071771228E-2</v>
      </c>
      <c r="AG734" s="144"/>
      <c r="AH734" s="148">
        <f>Cálculos!N732</f>
        <v>0</v>
      </c>
      <c r="AI734" s="144"/>
      <c r="AJ734" s="148">
        <f>Cálculos!AB735</f>
        <v>0</v>
      </c>
      <c r="AK734" s="144"/>
      <c r="AL734" s="148">
        <f>Cálculos!AP735</f>
        <v>0</v>
      </c>
      <c r="AM734" s="127"/>
      <c r="BA734" s="139"/>
      <c r="BB734" s="78">
        <v>729</v>
      </c>
      <c r="BC734" s="156">
        <f>ABS(Cálculos!L735-Cálculos!L734)</f>
        <v>1.129873786639668E-2</v>
      </c>
      <c r="BD734" s="156">
        <f>ABS(Cálculos!Z735-Cálculos!Z734)</f>
        <v>2.3123137632814483E-3</v>
      </c>
      <c r="BE734" s="156">
        <f>ABS(Cálculos!AN735-Cálculos!AN734)</f>
        <v>4.2029339596245663E-3</v>
      </c>
      <c r="BF734" s="127"/>
    </row>
    <row r="735" spans="25:58" x14ac:dyDescent="0.35">
      <c r="Y735" s="139"/>
      <c r="Z735" s="78">
        <f>(Cálculos!C736-0.44)/(MAX(Cálculos!C:C)+0.12)*100</f>
        <v>99.923300279406106</v>
      </c>
      <c r="AA735" s="144"/>
      <c r="AB735" s="148">
        <f>Cálculos!L355</f>
        <v>8.2513050375982416E-2</v>
      </c>
      <c r="AC735" s="144"/>
      <c r="AD735" s="148">
        <f>Cálculos!Z355</f>
        <v>8.9302505248985406E-2</v>
      </c>
      <c r="AE735" s="144"/>
      <c r="AF735" s="148">
        <f>Cálculos!AN355</f>
        <v>9.0309747456881126E-2</v>
      </c>
      <c r="AG735" s="144"/>
      <c r="AH735" s="148">
        <f>Cálculos!N736</f>
        <v>0</v>
      </c>
      <c r="AI735" s="144"/>
      <c r="AJ735" s="148">
        <f>Cálculos!AB736</f>
        <v>0</v>
      </c>
      <c r="AK735" s="144"/>
      <c r="AL735" s="148">
        <f>Cálculos!AP736</f>
        <v>0</v>
      </c>
      <c r="AM735" s="127"/>
      <c r="BA735" s="139"/>
      <c r="BB735" s="78">
        <v>730</v>
      </c>
      <c r="BC735" s="156">
        <f>ABS(Cálculos!L736-Cálculos!L735)</f>
        <v>3.0357112575466028E-2</v>
      </c>
      <c r="BD735" s="156">
        <f>ABS(Cálculos!Z736-Cálculos!Z735)</f>
        <v>3.923256718718604E-2</v>
      </c>
      <c r="BE735" s="156">
        <f>ABS(Cálculos!AN736-Cálculos!AN735)</f>
        <v>3.280888249220304E-2</v>
      </c>
      <c r="BF735" s="127"/>
    </row>
    <row r="736" spans="25:58" ht="15" thickBot="1" x14ac:dyDescent="0.4">
      <c r="Y736" s="140"/>
      <c r="Z736" s="128"/>
      <c r="AA736" s="128"/>
      <c r="AB736" s="128"/>
      <c r="AC736" s="128"/>
      <c r="AD736" s="128"/>
      <c r="AE736" s="128"/>
      <c r="AF736" s="128"/>
      <c r="AG736" s="128"/>
      <c r="AH736" s="128"/>
      <c r="AI736" s="128"/>
      <c r="AJ736" s="128"/>
      <c r="AK736" s="128"/>
      <c r="AL736" s="128"/>
      <c r="AM736" s="129"/>
      <c r="BA736" s="139"/>
      <c r="BB736" s="158" t="s">
        <v>315</v>
      </c>
      <c r="BC736" s="159">
        <f>SUM(BC371:BC735)</f>
        <v>163.70393644564749</v>
      </c>
      <c r="BD736" s="159">
        <f>SUM(BD371:BD735)</f>
        <v>38.081396968999215</v>
      </c>
      <c r="BE736" s="159">
        <f>SUM(BE371:BE735)</f>
        <v>65.785138887138245</v>
      </c>
      <c r="BF736" s="127"/>
    </row>
    <row r="737" spans="53:58" ht="15" thickBot="1" x14ac:dyDescent="0.4">
      <c r="BA737" s="140"/>
      <c r="BB737" s="128"/>
      <c r="BC737" s="128"/>
      <c r="BD737" s="128"/>
      <c r="BE737" s="128"/>
      <c r="BF737" s="129"/>
    </row>
  </sheetData>
  <sheetProtection sheet="1" objects="1" scenarios="1" sort="0"/>
  <sortState xmlns:xlrd2="http://schemas.microsoft.com/office/spreadsheetml/2017/richdata2" ref="AL6:AL735">
    <sortCondition descending="1" ref="AL6:AL735"/>
  </sortState>
  <mergeCells count="6">
    <mergeCell ref="BB3:BE3"/>
    <mergeCell ref="T3:V3"/>
    <mergeCell ref="C3:P3"/>
    <mergeCell ref="Z3:AL3"/>
    <mergeCell ref="S22:W24"/>
    <mergeCell ref="AP3:AX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9188-4D41-3A4B-9CBB-3941D5008F99}">
  <dimension ref="A1:AE885"/>
  <sheetViews>
    <sheetView zoomScaleNormal="100" workbookViewId="0">
      <selection activeCell="C3" sqref="C3:L3"/>
    </sheetView>
  </sheetViews>
  <sheetFormatPr baseColWidth="10" defaultColWidth="10.81640625" defaultRowHeight="14" x14ac:dyDescent="0.3"/>
  <cols>
    <col min="1" max="1" width="10.81640625" style="3"/>
    <col min="2" max="2" width="2.453125" style="3" customWidth="1"/>
    <col min="3" max="3" width="10.81640625" style="4"/>
    <col min="4" max="4" width="12.81640625" style="109" bestFit="1" customWidth="1"/>
    <col min="5" max="5" width="11.6328125" style="109" bestFit="1" customWidth="1"/>
    <col min="6" max="6" width="11.453125" style="109" bestFit="1" customWidth="1"/>
    <col min="7" max="7" width="10.6328125" style="109" bestFit="1" customWidth="1"/>
    <col min="8" max="8" width="14.1796875" style="109" bestFit="1" customWidth="1"/>
    <col min="9" max="9" width="13.36328125" style="109" bestFit="1" customWidth="1"/>
    <col min="10" max="10" width="10.81640625" style="109" customWidth="1"/>
    <col min="11" max="11" width="13.36328125" style="109" bestFit="1" customWidth="1"/>
    <col min="12" max="12" width="22.6328125" style="109" bestFit="1" customWidth="1"/>
    <col min="13" max="13" width="2.453125" style="3" customWidth="1"/>
    <col min="14" max="31" width="10.81640625" style="3"/>
    <col min="32" max="16384" width="10.81640625" style="4"/>
  </cols>
  <sheetData>
    <row r="1" spans="2:13" s="3" customFormat="1" ht="14.5" thickBot="1" x14ac:dyDescent="0.35">
      <c r="D1" s="104"/>
      <c r="E1" s="104"/>
      <c r="F1" s="104"/>
      <c r="G1" s="104"/>
      <c r="H1" s="104"/>
      <c r="I1" s="104"/>
      <c r="J1" s="104"/>
      <c r="K1" s="104"/>
      <c r="L1" s="104"/>
    </row>
    <row r="2" spans="2:13" s="3" customFormat="1" ht="14.5" thickBot="1" x14ac:dyDescent="0.35">
      <c r="B2" s="37"/>
      <c r="C2" s="38"/>
      <c r="D2" s="105"/>
      <c r="E2" s="105"/>
      <c r="F2" s="105"/>
      <c r="G2" s="105"/>
      <c r="H2" s="105"/>
      <c r="I2" s="105"/>
      <c r="J2" s="105"/>
      <c r="K2" s="105"/>
      <c r="L2" s="105"/>
      <c r="M2" s="39"/>
    </row>
    <row r="3" spans="2:13" s="3" customFormat="1" ht="25.5" thickBot="1" x14ac:dyDescent="0.55000000000000004">
      <c r="B3" s="40"/>
      <c r="C3" s="176" t="s">
        <v>75</v>
      </c>
      <c r="D3" s="177"/>
      <c r="E3" s="177"/>
      <c r="F3" s="177"/>
      <c r="G3" s="177"/>
      <c r="H3" s="177"/>
      <c r="I3" s="177"/>
      <c r="J3" s="177"/>
      <c r="K3" s="177"/>
      <c r="L3" s="178"/>
      <c r="M3" s="41"/>
    </row>
    <row r="4" spans="2:13" s="3" customFormat="1" x14ac:dyDescent="0.3">
      <c r="B4" s="40"/>
      <c r="C4" s="16"/>
      <c r="D4" s="106"/>
      <c r="E4" s="106"/>
      <c r="F4" s="110"/>
      <c r="G4" s="110"/>
      <c r="H4" s="110"/>
      <c r="I4" s="110"/>
      <c r="J4" s="110"/>
      <c r="K4" s="110"/>
      <c r="L4" s="110"/>
      <c r="M4" s="41"/>
    </row>
    <row r="5" spans="2:13" ht="59" x14ac:dyDescent="0.3">
      <c r="B5" s="40"/>
      <c r="C5" s="65" t="s">
        <v>37</v>
      </c>
      <c r="D5" s="120" t="s">
        <v>148</v>
      </c>
      <c r="E5" s="74" t="s">
        <v>137</v>
      </c>
      <c r="F5" s="112" t="s">
        <v>153</v>
      </c>
      <c r="G5" s="112" t="s">
        <v>154</v>
      </c>
      <c r="H5" s="112" t="s">
        <v>155</v>
      </c>
      <c r="I5" s="112" t="s">
        <v>156</v>
      </c>
      <c r="J5" s="112" t="s">
        <v>157</v>
      </c>
      <c r="K5" s="112" t="s">
        <v>158</v>
      </c>
      <c r="L5" s="112" t="s">
        <v>159</v>
      </c>
      <c r="M5" s="41"/>
    </row>
    <row r="6" spans="2:13" x14ac:dyDescent="0.3">
      <c r="B6" s="40"/>
      <c r="C6" s="82">
        <v>1</v>
      </c>
      <c r="D6" s="107" t="str">
        <f>IF($C6&lt;=Entradas!$E$41,"",Observaciones!H6)</f>
        <v/>
      </c>
      <c r="E6" s="107" t="str">
        <f>IF($C6&lt;=Entradas!$E$41,"",Cálculos!L7)</f>
        <v/>
      </c>
      <c r="F6" s="83" t="str">
        <f>IF($C6&lt;=Entradas!$E$41,"",D6-E6)</f>
        <v/>
      </c>
      <c r="G6" s="83" t="str">
        <f>IF($C6&lt;=Entradas!$E$41,"",D6-AVERAGE(D:D))</f>
        <v/>
      </c>
      <c r="H6" s="83" t="str">
        <f>IF($C6&lt;=Entradas!$E$41,"",F6^2)</f>
        <v/>
      </c>
      <c r="I6" s="83" t="str">
        <f>IF($C6&lt;=Entradas!$E$41,"",G6^2)</f>
        <v/>
      </c>
      <c r="J6" s="83" t="str">
        <f>IF($C6&lt;=Entradas!$E$41,"",E6-AVERAGE(E:E))</f>
        <v/>
      </c>
      <c r="K6" s="83" t="str">
        <f>IF($C6&lt;=Entradas!$E$41,"",J6^2)</f>
        <v/>
      </c>
      <c r="L6" s="83" t="str">
        <f>IF($C6&lt;=Entradas!$E$41,"",G6*J6)</f>
        <v/>
      </c>
      <c r="M6" s="41"/>
    </row>
    <row r="7" spans="2:13" x14ac:dyDescent="0.3">
      <c r="B7" s="40"/>
      <c r="C7" s="78">
        <v>2</v>
      </c>
      <c r="D7" s="107" t="str">
        <f>IF($C7&lt;=Entradas!$E$41,"",Observaciones!H7)</f>
        <v/>
      </c>
      <c r="E7" s="107" t="str">
        <f>IF($C7&lt;=Entradas!$E$41,"",Cálculos!L8)</f>
        <v/>
      </c>
      <c r="F7" s="83" t="str">
        <f>IF($C7&lt;=Entradas!$E$41,"",D7-E7)</f>
        <v/>
      </c>
      <c r="G7" s="83" t="str">
        <f>IF($C7&lt;=Entradas!$E$41,"",D7-AVERAGE(D:D))</f>
        <v/>
      </c>
      <c r="H7" s="83" t="str">
        <f>IF($C7&lt;=Entradas!$E$41,"",F7^2)</f>
        <v/>
      </c>
      <c r="I7" s="83" t="str">
        <f>IF($C7&lt;=Entradas!$E$41,"",G7^2)</f>
        <v/>
      </c>
      <c r="J7" s="83" t="str">
        <f>IF($C7&lt;=Entradas!$E$41,"",E7-AVERAGE(E:E))</f>
        <v/>
      </c>
      <c r="K7" s="83" t="str">
        <f>IF($C7&lt;=Entradas!$E$41,"",J7^2)</f>
        <v/>
      </c>
      <c r="L7" s="83" t="str">
        <f>IF($C7&lt;=Entradas!$E$41,"",G7*J7)</f>
        <v/>
      </c>
      <c r="M7" s="41"/>
    </row>
    <row r="8" spans="2:13" x14ac:dyDescent="0.3">
      <c r="B8" s="40"/>
      <c r="C8" s="78">
        <v>3</v>
      </c>
      <c r="D8" s="107" t="str">
        <f>IF($C8&lt;=Entradas!$E$41,"",Observaciones!H8)</f>
        <v/>
      </c>
      <c r="E8" s="107" t="str">
        <f>IF($C8&lt;=Entradas!$E$41,"",Cálculos!L9)</f>
        <v/>
      </c>
      <c r="F8" s="83" t="str">
        <f>IF($C8&lt;=Entradas!$E$41,"",D8-E8)</f>
        <v/>
      </c>
      <c r="G8" s="83" t="str">
        <f>IF($C8&lt;=Entradas!$E$41,"",D8-AVERAGE(D:D))</f>
        <v/>
      </c>
      <c r="H8" s="83" t="str">
        <f>IF($C8&lt;=Entradas!$E$41,"",F8^2)</f>
        <v/>
      </c>
      <c r="I8" s="83" t="str">
        <f>IF($C8&lt;=Entradas!$E$41,"",G8^2)</f>
        <v/>
      </c>
      <c r="J8" s="83" t="str">
        <f>IF($C8&lt;=Entradas!$E$41,"",E8-AVERAGE(E:E))</f>
        <v/>
      </c>
      <c r="K8" s="83" t="str">
        <f>IF($C8&lt;=Entradas!$E$41,"",J8^2)</f>
        <v/>
      </c>
      <c r="L8" s="83" t="str">
        <f>IF($C8&lt;=Entradas!$E$41,"",G8*J8)</f>
        <v/>
      </c>
      <c r="M8" s="41"/>
    </row>
    <row r="9" spans="2:13" x14ac:dyDescent="0.3">
      <c r="B9" s="40"/>
      <c r="C9" s="78">
        <v>4</v>
      </c>
      <c r="D9" s="107" t="str">
        <f>IF($C9&lt;=Entradas!$E$41,"",Observaciones!H9)</f>
        <v/>
      </c>
      <c r="E9" s="107" t="str">
        <f>IF($C9&lt;=Entradas!$E$41,"",Cálculos!L10)</f>
        <v/>
      </c>
      <c r="F9" s="83" t="str">
        <f>IF($C9&lt;=Entradas!$E$41,"",D9-E9)</f>
        <v/>
      </c>
      <c r="G9" s="83" t="str">
        <f>IF($C9&lt;=Entradas!$E$41,"",D9-AVERAGE(D:D))</f>
        <v/>
      </c>
      <c r="H9" s="83" t="str">
        <f>IF($C9&lt;=Entradas!$E$41,"",F9^2)</f>
        <v/>
      </c>
      <c r="I9" s="83" t="str">
        <f>IF($C9&lt;=Entradas!$E$41,"",G9^2)</f>
        <v/>
      </c>
      <c r="J9" s="83" t="str">
        <f>IF($C9&lt;=Entradas!$E$41,"",E9-AVERAGE(E:E))</f>
        <v/>
      </c>
      <c r="K9" s="83" t="str">
        <f>IF($C9&lt;=Entradas!$E$41,"",J9^2)</f>
        <v/>
      </c>
      <c r="L9" s="83" t="str">
        <f>IF($C9&lt;=Entradas!$E$41,"",G9*J9)</f>
        <v/>
      </c>
      <c r="M9" s="41"/>
    </row>
    <row r="10" spans="2:13" x14ac:dyDescent="0.3">
      <c r="B10" s="40"/>
      <c r="C10" s="78">
        <v>5</v>
      </c>
      <c r="D10" s="107" t="str">
        <f>IF($C10&lt;=Entradas!$E$41,"",Observaciones!H10)</f>
        <v/>
      </c>
      <c r="E10" s="107" t="str">
        <f>IF($C10&lt;=Entradas!$E$41,"",Cálculos!L11)</f>
        <v/>
      </c>
      <c r="F10" s="83" t="str">
        <f>IF($C10&lt;=Entradas!$E$41,"",D10-E10)</f>
        <v/>
      </c>
      <c r="G10" s="83" t="str">
        <f>IF($C10&lt;=Entradas!$E$41,"",D10-AVERAGE(D:D))</f>
        <v/>
      </c>
      <c r="H10" s="83" t="str">
        <f>IF($C10&lt;=Entradas!$E$41,"",F10^2)</f>
        <v/>
      </c>
      <c r="I10" s="83" t="str">
        <f>IF($C10&lt;=Entradas!$E$41,"",G10^2)</f>
        <v/>
      </c>
      <c r="J10" s="83" t="str">
        <f>IF($C10&lt;=Entradas!$E$41,"",E10-AVERAGE(E:E))</f>
        <v/>
      </c>
      <c r="K10" s="83" t="str">
        <f>IF($C10&lt;=Entradas!$E$41,"",J10^2)</f>
        <v/>
      </c>
      <c r="L10" s="83" t="str">
        <f>IF($C10&lt;=Entradas!$E$41,"",G10*J10)</f>
        <v/>
      </c>
      <c r="M10" s="41"/>
    </row>
    <row r="11" spans="2:13" x14ac:dyDescent="0.3">
      <c r="B11" s="40"/>
      <c r="C11" s="78">
        <v>6</v>
      </c>
      <c r="D11" s="107" t="str">
        <f>IF($C11&lt;=Entradas!$E$41,"",Observaciones!H11)</f>
        <v/>
      </c>
      <c r="E11" s="107" t="str">
        <f>IF($C11&lt;=Entradas!$E$41,"",Cálculos!L12)</f>
        <v/>
      </c>
      <c r="F11" s="83" t="str">
        <f>IF($C11&lt;=Entradas!$E$41,"",D11-E11)</f>
        <v/>
      </c>
      <c r="G11" s="83" t="str">
        <f>IF($C11&lt;=Entradas!$E$41,"",D11-AVERAGE(D:D))</f>
        <v/>
      </c>
      <c r="H11" s="83" t="str">
        <f>IF($C11&lt;=Entradas!$E$41,"",F11^2)</f>
        <v/>
      </c>
      <c r="I11" s="83" t="str">
        <f>IF($C11&lt;=Entradas!$E$41,"",G11^2)</f>
        <v/>
      </c>
      <c r="J11" s="83" t="str">
        <f>IF($C11&lt;=Entradas!$E$41,"",E11-AVERAGE(E:E))</f>
        <v/>
      </c>
      <c r="K11" s="83" t="str">
        <f>IF($C11&lt;=Entradas!$E$41,"",J11^2)</f>
        <v/>
      </c>
      <c r="L11" s="83" t="str">
        <f>IF($C11&lt;=Entradas!$E$41,"",G11*J11)</f>
        <v/>
      </c>
      <c r="M11" s="41"/>
    </row>
    <row r="12" spans="2:13" x14ac:dyDescent="0.3">
      <c r="B12" s="40"/>
      <c r="C12" s="78">
        <v>7</v>
      </c>
      <c r="D12" s="107" t="str">
        <f>IF($C12&lt;=Entradas!$E$41,"",Observaciones!H12)</f>
        <v/>
      </c>
      <c r="E12" s="107" t="str">
        <f>IF($C12&lt;=Entradas!$E$41,"",Cálculos!L13)</f>
        <v/>
      </c>
      <c r="F12" s="83" t="str">
        <f>IF($C12&lt;=Entradas!$E$41,"",D12-E12)</f>
        <v/>
      </c>
      <c r="G12" s="83" t="str">
        <f>IF($C12&lt;=Entradas!$E$41,"",D12-AVERAGE(D:D))</f>
        <v/>
      </c>
      <c r="H12" s="83" t="str">
        <f>IF($C12&lt;=Entradas!$E$41,"",F12^2)</f>
        <v/>
      </c>
      <c r="I12" s="83" t="str">
        <f>IF($C12&lt;=Entradas!$E$41,"",G12^2)</f>
        <v/>
      </c>
      <c r="J12" s="83" t="str">
        <f>IF($C12&lt;=Entradas!$E$41,"",E12-AVERAGE(E:E))</f>
        <v/>
      </c>
      <c r="K12" s="83" t="str">
        <f>IF($C12&lt;=Entradas!$E$41,"",J12^2)</f>
        <v/>
      </c>
      <c r="L12" s="83" t="str">
        <f>IF($C12&lt;=Entradas!$E$41,"",G12*J12)</f>
        <v/>
      </c>
      <c r="M12" s="41"/>
    </row>
    <row r="13" spans="2:13" x14ac:dyDescent="0.3">
      <c r="B13" s="40"/>
      <c r="C13" s="78">
        <v>8</v>
      </c>
      <c r="D13" s="107" t="str">
        <f>IF($C13&lt;=Entradas!$E$41,"",Observaciones!H13)</f>
        <v/>
      </c>
      <c r="E13" s="107" t="str">
        <f>IF($C13&lt;=Entradas!$E$41,"",Cálculos!L14)</f>
        <v/>
      </c>
      <c r="F13" s="83" t="str">
        <f>IF($C13&lt;=Entradas!$E$41,"",D13-E13)</f>
        <v/>
      </c>
      <c r="G13" s="83" t="str">
        <f>IF($C13&lt;=Entradas!$E$41,"",D13-AVERAGE(D:D))</f>
        <v/>
      </c>
      <c r="H13" s="83" t="str">
        <f>IF($C13&lt;=Entradas!$E$41,"",F13^2)</f>
        <v/>
      </c>
      <c r="I13" s="83" t="str">
        <f>IF($C13&lt;=Entradas!$E$41,"",G13^2)</f>
        <v/>
      </c>
      <c r="J13" s="83" t="str">
        <f>IF($C13&lt;=Entradas!$E$41,"",E13-AVERAGE(E:E))</f>
        <v/>
      </c>
      <c r="K13" s="83" t="str">
        <f>IF($C13&lt;=Entradas!$E$41,"",J13^2)</f>
        <v/>
      </c>
      <c r="L13" s="83" t="str">
        <f>IF($C13&lt;=Entradas!$E$41,"",G13*J13)</f>
        <v/>
      </c>
      <c r="M13" s="41"/>
    </row>
    <row r="14" spans="2:13" x14ac:dyDescent="0.3">
      <c r="B14" s="40"/>
      <c r="C14" s="78">
        <v>9</v>
      </c>
      <c r="D14" s="107" t="str">
        <f>IF($C14&lt;=Entradas!$E$41,"",Observaciones!H14)</f>
        <v/>
      </c>
      <c r="E14" s="107" t="str">
        <f>IF($C14&lt;=Entradas!$E$41,"",Cálculos!L15)</f>
        <v/>
      </c>
      <c r="F14" s="83" t="str">
        <f>IF($C14&lt;=Entradas!$E$41,"",D14-E14)</f>
        <v/>
      </c>
      <c r="G14" s="83" t="str">
        <f>IF($C14&lt;=Entradas!$E$41,"",D14-AVERAGE(D:D))</f>
        <v/>
      </c>
      <c r="H14" s="83" t="str">
        <f>IF($C14&lt;=Entradas!$E$41,"",F14^2)</f>
        <v/>
      </c>
      <c r="I14" s="83" t="str">
        <f>IF($C14&lt;=Entradas!$E$41,"",G14^2)</f>
        <v/>
      </c>
      <c r="J14" s="83" t="str">
        <f>IF($C14&lt;=Entradas!$E$41,"",E14-AVERAGE(E:E))</f>
        <v/>
      </c>
      <c r="K14" s="83" t="str">
        <f>IF($C14&lt;=Entradas!$E$41,"",J14^2)</f>
        <v/>
      </c>
      <c r="L14" s="83" t="str">
        <f>IF($C14&lt;=Entradas!$E$41,"",G14*J14)</f>
        <v/>
      </c>
      <c r="M14" s="41"/>
    </row>
    <row r="15" spans="2:13" x14ac:dyDescent="0.3">
      <c r="B15" s="40"/>
      <c r="C15" s="78">
        <v>10</v>
      </c>
      <c r="D15" s="107" t="str">
        <f>IF($C15&lt;=Entradas!$E$41,"",Observaciones!H15)</f>
        <v/>
      </c>
      <c r="E15" s="107" t="str">
        <f>IF($C15&lt;=Entradas!$E$41,"",Cálculos!L16)</f>
        <v/>
      </c>
      <c r="F15" s="83" t="str">
        <f>IF($C15&lt;=Entradas!$E$41,"",D15-E15)</f>
        <v/>
      </c>
      <c r="G15" s="83" t="str">
        <f>IF($C15&lt;=Entradas!$E$41,"",D15-AVERAGE(D:D))</f>
        <v/>
      </c>
      <c r="H15" s="83" t="str">
        <f>IF($C15&lt;=Entradas!$E$41,"",F15^2)</f>
        <v/>
      </c>
      <c r="I15" s="83" t="str">
        <f>IF($C15&lt;=Entradas!$E$41,"",G15^2)</f>
        <v/>
      </c>
      <c r="J15" s="83" t="str">
        <f>IF($C15&lt;=Entradas!$E$41,"",E15-AVERAGE(E:E))</f>
        <v/>
      </c>
      <c r="K15" s="83" t="str">
        <f>IF($C15&lt;=Entradas!$E$41,"",J15^2)</f>
        <v/>
      </c>
      <c r="L15" s="83" t="str">
        <f>IF($C15&lt;=Entradas!$E$41,"",G15*J15)</f>
        <v/>
      </c>
      <c r="M15" s="41"/>
    </row>
    <row r="16" spans="2:13" x14ac:dyDescent="0.3">
      <c r="B16" s="40"/>
      <c r="C16" s="78">
        <v>11</v>
      </c>
      <c r="D16" s="107" t="str">
        <f>IF($C16&lt;=Entradas!$E$41,"",Observaciones!H16)</f>
        <v/>
      </c>
      <c r="E16" s="107" t="str">
        <f>IF($C16&lt;=Entradas!$E$41,"",Cálculos!L17)</f>
        <v/>
      </c>
      <c r="F16" s="83" t="str">
        <f>IF($C16&lt;=Entradas!$E$41,"",D16-E16)</f>
        <v/>
      </c>
      <c r="G16" s="83" t="str">
        <f>IF($C16&lt;=Entradas!$E$41,"",D16-AVERAGE(D:D))</f>
        <v/>
      </c>
      <c r="H16" s="83" t="str">
        <f>IF($C16&lt;=Entradas!$E$41,"",F16^2)</f>
        <v/>
      </c>
      <c r="I16" s="83" t="str">
        <f>IF($C16&lt;=Entradas!$E$41,"",G16^2)</f>
        <v/>
      </c>
      <c r="J16" s="83" t="str">
        <f>IF($C16&lt;=Entradas!$E$41,"",E16-AVERAGE(E:E))</f>
        <v/>
      </c>
      <c r="K16" s="83" t="str">
        <f>IF($C16&lt;=Entradas!$E$41,"",J16^2)</f>
        <v/>
      </c>
      <c r="L16" s="83" t="str">
        <f>IF($C16&lt;=Entradas!$E$41,"",G16*J16)</f>
        <v/>
      </c>
      <c r="M16" s="41"/>
    </row>
    <row r="17" spans="2:13" x14ac:dyDescent="0.3">
      <c r="B17" s="40"/>
      <c r="C17" s="78">
        <v>12</v>
      </c>
      <c r="D17" s="107" t="str">
        <f>IF($C17&lt;=Entradas!$E$41,"",Observaciones!H17)</f>
        <v/>
      </c>
      <c r="E17" s="107" t="str">
        <f>IF($C17&lt;=Entradas!$E$41,"",Cálculos!L18)</f>
        <v/>
      </c>
      <c r="F17" s="83" t="str">
        <f>IF($C17&lt;=Entradas!$E$41,"",D17-E17)</f>
        <v/>
      </c>
      <c r="G17" s="83" t="str">
        <f>IF($C17&lt;=Entradas!$E$41,"",D17-AVERAGE(D:D))</f>
        <v/>
      </c>
      <c r="H17" s="83" t="str">
        <f>IF($C17&lt;=Entradas!$E$41,"",F17^2)</f>
        <v/>
      </c>
      <c r="I17" s="83" t="str">
        <f>IF($C17&lt;=Entradas!$E$41,"",G17^2)</f>
        <v/>
      </c>
      <c r="J17" s="83" t="str">
        <f>IF($C17&lt;=Entradas!$E$41,"",E17-AVERAGE(E:E))</f>
        <v/>
      </c>
      <c r="K17" s="83" t="str">
        <f>IF($C17&lt;=Entradas!$E$41,"",J17^2)</f>
        <v/>
      </c>
      <c r="L17" s="83" t="str">
        <f>IF($C17&lt;=Entradas!$E$41,"",G17*J17)</f>
        <v/>
      </c>
      <c r="M17" s="41"/>
    </row>
    <row r="18" spans="2:13" x14ac:dyDescent="0.3">
      <c r="B18" s="40"/>
      <c r="C18" s="78">
        <v>13</v>
      </c>
      <c r="D18" s="107" t="str">
        <f>IF($C18&lt;=Entradas!$E$41,"",Observaciones!H18)</f>
        <v/>
      </c>
      <c r="E18" s="107" t="str">
        <f>IF($C18&lt;=Entradas!$E$41,"",Cálculos!L19)</f>
        <v/>
      </c>
      <c r="F18" s="83" t="str">
        <f>IF($C18&lt;=Entradas!$E$41,"",D18-E18)</f>
        <v/>
      </c>
      <c r="G18" s="83" t="str">
        <f>IF($C18&lt;=Entradas!$E$41,"",D18-AVERAGE(D:D))</f>
        <v/>
      </c>
      <c r="H18" s="83" t="str">
        <f>IF($C18&lt;=Entradas!$E$41,"",F18^2)</f>
        <v/>
      </c>
      <c r="I18" s="83" t="str">
        <f>IF($C18&lt;=Entradas!$E$41,"",G18^2)</f>
        <v/>
      </c>
      <c r="J18" s="83" t="str">
        <f>IF($C18&lt;=Entradas!$E$41,"",E18-AVERAGE(E:E))</f>
        <v/>
      </c>
      <c r="K18" s="83" t="str">
        <f>IF($C18&lt;=Entradas!$E$41,"",J18^2)</f>
        <v/>
      </c>
      <c r="L18" s="83" t="str">
        <f>IF($C18&lt;=Entradas!$E$41,"",G18*J18)</f>
        <v/>
      </c>
      <c r="M18" s="41"/>
    </row>
    <row r="19" spans="2:13" x14ac:dyDescent="0.3">
      <c r="B19" s="40"/>
      <c r="C19" s="78">
        <v>14</v>
      </c>
      <c r="D19" s="107" t="str">
        <f>IF($C19&lt;=Entradas!$E$41,"",Observaciones!H19)</f>
        <v/>
      </c>
      <c r="E19" s="107" t="str">
        <f>IF($C19&lt;=Entradas!$E$41,"",Cálculos!L20)</f>
        <v/>
      </c>
      <c r="F19" s="83" t="str">
        <f>IF($C19&lt;=Entradas!$E$41,"",D19-E19)</f>
        <v/>
      </c>
      <c r="G19" s="83" t="str">
        <f>IF($C19&lt;=Entradas!$E$41,"",D19-AVERAGE(D:D))</f>
        <v/>
      </c>
      <c r="H19" s="83" t="str">
        <f>IF($C19&lt;=Entradas!$E$41,"",F19^2)</f>
        <v/>
      </c>
      <c r="I19" s="83" t="str">
        <f>IF($C19&lt;=Entradas!$E$41,"",G19^2)</f>
        <v/>
      </c>
      <c r="J19" s="83" t="str">
        <f>IF($C19&lt;=Entradas!$E$41,"",E19-AVERAGE(E:E))</f>
        <v/>
      </c>
      <c r="K19" s="83" t="str">
        <f>IF($C19&lt;=Entradas!$E$41,"",J19^2)</f>
        <v/>
      </c>
      <c r="L19" s="83" t="str">
        <f>IF($C19&lt;=Entradas!$E$41,"",G19*J19)</f>
        <v/>
      </c>
      <c r="M19" s="41"/>
    </row>
    <row r="20" spans="2:13" x14ac:dyDescent="0.3">
      <c r="B20" s="40"/>
      <c r="C20" s="78">
        <v>15</v>
      </c>
      <c r="D20" s="107" t="str">
        <f>IF($C20&lt;=Entradas!$E$41,"",Observaciones!H20)</f>
        <v/>
      </c>
      <c r="E20" s="107" t="str">
        <f>IF($C20&lt;=Entradas!$E$41,"",Cálculos!L21)</f>
        <v/>
      </c>
      <c r="F20" s="83" t="str">
        <f>IF($C20&lt;=Entradas!$E$41,"",D20-E20)</f>
        <v/>
      </c>
      <c r="G20" s="83" t="str">
        <f>IF($C20&lt;=Entradas!$E$41,"",D20-AVERAGE(D:D))</f>
        <v/>
      </c>
      <c r="H20" s="83" t="str">
        <f>IF($C20&lt;=Entradas!$E$41,"",F20^2)</f>
        <v/>
      </c>
      <c r="I20" s="83" t="str">
        <f>IF($C20&lt;=Entradas!$E$41,"",G20^2)</f>
        <v/>
      </c>
      <c r="J20" s="83" t="str">
        <f>IF($C20&lt;=Entradas!$E$41,"",E20-AVERAGE(E:E))</f>
        <v/>
      </c>
      <c r="K20" s="83" t="str">
        <f>IF($C20&lt;=Entradas!$E$41,"",J20^2)</f>
        <v/>
      </c>
      <c r="L20" s="83" t="str">
        <f>IF($C20&lt;=Entradas!$E$41,"",G20*J20)</f>
        <v/>
      </c>
      <c r="M20" s="41"/>
    </row>
    <row r="21" spans="2:13" x14ac:dyDescent="0.3">
      <c r="B21" s="40"/>
      <c r="C21" s="78">
        <v>16</v>
      </c>
      <c r="D21" s="107" t="str">
        <f>IF($C21&lt;=Entradas!$E$41,"",Observaciones!H21)</f>
        <v/>
      </c>
      <c r="E21" s="107" t="str">
        <f>IF($C21&lt;=Entradas!$E$41,"",Cálculos!L22)</f>
        <v/>
      </c>
      <c r="F21" s="83" t="str">
        <f>IF($C21&lt;=Entradas!$E$41,"",D21-E21)</f>
        <v/>
      </c>
      <c r="G21" s="83" t="str">
        <f>IF($C21&lt;=Entradas!$E$41,"",D21-AVERAGE(D:D))</f>
        <v/>
      </c>
      <c r="H21" s="83" t="str">
        <f>IF($C21&lt;=Entradas!$E$41,"",F21^2)</f>
        <v/>
      </c>
      <c r="I21" s="83" t="str">
        <f>IF($C21&lt;=Entradas!$E$41,"",G21^2)</f>
        <v/>
      </c>
      <c r="J21" s="83" t="str">
        <f>IF($C21&lt;=Entradas!$E$41,"",E21-AVERAGE(E:E))</f>
        <v/>
      </c>
      <c r="K21" s="83" t="str">
        <f>IF($C21&lt;=Entradas!$E$41,"",J21^2)</f>
        <v/>
      </c>
      <c r="L21" s="83" t="str">
        <f>IF($C21&lt;=Entradas!$E$41,"",G21*J21)</f>
        <v/>
      </c>
      <c r="M21" s="41"/>
    </row>
    <row r="22" spans="2:13" x14ac:dyDescent="0.3">
      <c r="B22" s="40"/>
      <c r="C22" s="78">
        <v>17</v>
      </c>
      <c r="D22" s="107" t="str">
        <f>IF($C22&lt;=Entradas!$E$41,"",Observaciones!H22)</f>
        <v/>
      </c>
      <c r="E22" s="107" t="str">
        <f>IF($C22&lt;=Entradas!$E$41,"",Cálculos!L23)</f>
        <v/>
      </c>
      <c r="F22" s="83" t="str">
        <f>IF($C22&lt;=Entradas!$E$41,"",D22-E22)</f>
        <v/>
      </c>
      <c r="G22" s="83" t="str">
        <f>IF($C22&lt;=Entradas!$E$41,"",D22-AVERAGE(D:D))</f>
        <v/>
      </c>
      <c r="H22" s="83" t="str">
        <f>IF($C22&lt;=Entradas!$E$41,"",F22^2)</f>
        <v/>
      </c>
      <c r="I22" s="83" t="str">
        <f>IF($C22&lt;=Entradas!$E$41,"",G22^2)</f>
        <v/>
      </c>
      <c r="J22" s="83" t="str">
        <f>IF($C22&lt;=Entradas!$E$41,"",E22-AVERAGE(E:E))</f>
        <v/>
      </c>
      <c r="K22" s="83" t="str">
        <f>IF($C22&lt;=Entradas!$E$41,"",J22^2)</f>
        <v/>
      </c>
      <c r="L22" s="83" t="str">
        <f>IF($C22&lt;=Entradas!$E$41,"",G22*J22)</f>
        <v/>
      </c>
      <c r="M22" s="41"/>
    </row>
    <row r="23" spans="2:13" x14ac:dyDescent="0.3">
      <c r="B23" s="40"/>
      <c r="C23" s="78">
        <v>18</v>
      </c>
      <c r="D23" s="107" t="str">
        <f>IF($C23&lt;=Entradas!$E$41,"",Observaciones!H23)</f>
        <v/>
      </c>
      <c r="E23" s="107" t="str">
        <f>IF($C23&lt;=Entradas!$E$41,"",Cálculos!L24)</f>
        <v/>
      </c>
      <c r="F23" s="83" t="str">
        <f>IF($C23&lt;=Entradas!$E$41,"",D23-E23)</f>
        <v/>
      </c>
      <c r="G23" s="83" t="str">
        <f>IF($C23&lt;=Entradas!$E$41,"",D23-AVERAGE(D:D))</f>
        <v/>
      </c>
      <c r="H23" s="83" t="str">
        <f>IF($C23&lt;=Entradas!$E$41,"",F23^2)</f>
        <v/>
      </c>
      <c r="I23" s="83" t="str">
        <f>IF($C23&lt;=Entradas!$E$41,"",G23^2)</f>
        <v/>
      </c>
      <c r="J23" s="83" t="str">
        <f>IF($C23&lt;=Entradas!$E$41,"",E23-AVERAGE(E:E))</f>
        <v/>
      </c>
      <c r="K23" s="83" t="str">
        <f>IF($C23&lt;=Entradas!$E$41,"",J23^2)</f>
        <v/>
      </c>
      <c r="L23" s="83" t="str">
        <f>IF($C23&lt;=Entradas!$E$41,"",G23*J23)</f>
        <v/>
      </c>
      <c r="M23" s="41"/>
    </row>
    <row r="24" spans="2:13" x14ac:dyDescent="0.3">
      <c r="B24" s="40"/>
      <c r="C24" s="78">
        <v>19</v>
      </c>
      <c r="D24" s="107" t="str">
        <f>IF($C24&lt;=Entradas!$E$41,"",Observaciones!H24)</f>
        <v/>
      </c>
      <c r="E24" s="107" t="str">
        <f>IF($C24&lt;=Entradas!$E$41,"",Cálculos!L25)</f>
        <v/>
      </c>
      <c r="F24" s="83" t="str">
        <f>IF($C24&lt;=Entradas!$E$41,"",D24-E24)</f>
        <v/>
      </c>
      <c r="G24" s="83" t="str">
        <f>IF($C24&lt;=Entradas!$E$41,"",D24-AVERAGE(D:D))</f>
        <v/>
      </c>
      <c r="H24" s="83" t="str">
        <f>IF($C24&lt;=Entradas!$E$41,"",F24^2)</f>
        <v/>
      </c>
      <c r="I24" s="83" t="str">
        <f>IF($C24&lt;=Entradas!$E$41,"",G24^2)</f>
        <v/>
      </c>
      <c r="J24" s="83" t="str">
        <f>IF($C24&lt;=Entradas!$E$41,"",E24-AVERAGE(E:E))</f>
        <v/>
      </c>
      <c r="K24" s="83" t="str">
        <f>IF($C24&lt;=Entradas!$E$41,"",J24^2)</f>
        <v/>
      </c>
      <c r="L24" s="83" t="str">
        <f>IF($C24&lt;=Entradas!$E$41,"",G24*J24)</f>
        <v/>
      </c>
      <c r="M24" s="41"/>
    </row>
    <row r="25" spans="2:13" x14ac:dyDescent="0.3">
      <c r="B25" s="40"/>
      <c r="C25" s="78">
        <v>20</v>
      </c>
      <c r="D25" s="107" t="str">
        <f>IF($C25&lt;=Entradas!$E$41,"",Observaciones!H25)</f>
        <v/>
      </c>
      <c r="E25" s="107" t="str">
        <f>IF($C25&lt;=Entradas!$E$41,"",Cálculos!L26)</f>
        <v/>
      </c>
      <c r="F25" s="83" t="str">
        <f>IF($C25&lt;=Entradas!$E$41,"",D25-E25)</f>
        <v/>
      </c>
      <c r="G25" s="83" t="str">
        <f>IF($C25&lt;=Entradas!$E$41,"",D25-AVERAGE(D:D))</f>
        <v/>
      </c>
      <c r="H25" s="83" t="str">
        <f>IF($C25&lt;=Entradas!$E$41,"",F25^2)</f>
        <v/>
      </c>
      <c r="I25" s="83" t="str">
        <f>IF($C25&lt;=Entradas!$E$41,"",G25^2)</f>
        <v/>
      </c>
      <c r="J25" s="83" t="str">
        <f>IF($C25&lt;=Entradas!$E$41,"",E25-AVERAGE(E:E))</f>
        <v/>
      </c>
      <c r="K25" s="83" t="str">
        <f>IF($C25&lt;=Entradas!$E$41,"",J25^2)</f>
        <v/>
      </c>
      <c r="L25" s="83" t="str">
        <f>IF($C25&lt;=Entradas!$E$41,"",G25*J25)</f>
        <v/>
      </c>
      <c r="M25" s="41"/>
    </row>
    <row r="26" spans="2:13" x14ac:dyDescent="0.3">
      <c r="B26" s="40"/>
      <c r="C26" s="78">
        <v>21</v>
      </c>
      <c r="D26" s="107" t="str">
        <f>IF($C26&lt;=Entradas!$E$41,"",Observaciones!H26)</f>
        <v/>
      </c>
      <c r="E26" s="107" t="str">
        <f>IF($C26&lt;=Entradas!$E$41,"",Cálculos!L27)</f>
        <v/>
      </c>
      <c r="F26" s="83" t="str">
        <f>IF($C26&lt;=Entradas!$E$41,"",D26-E26)</f>
        <v/>
      </c>
      <c r="G26" s="83" t="str">
        <f>IF($C26&lt;=Entradas!$E$41,"",D26-AVERAGE(D:D))</f>
        <v/>
      </c>
      <c r="H26" s="83" t="str">
        <f>IF($C26&lt;=Entradas!$E$41,"",F26^2)</f>
        <v/>
      </c>
      <c r="I26" s="83" t="str">
        <f>IF($C26&lt;=Entradas!$E$41,"",G26^2)</f>
        <v/>
      </c>
      <c r="J26" s="83" t="str">
        <f>IF($C26&lt;=Entradas!$E$41,"",E26-AVERAGE(E:E))</f>
        <v/>
      </c>
      <c r="K26" s="83" t="str">
        <f>IF($C26&lt;=Entradas!$E$41,"",J26^2)</f>
        <v/>
      </c>
      <c r="L26" s="83" t="str">
        <f>IF($C26&lt;=Entradas!$E$41,"",G26*J26)</f>
        <v/>
      </c>
      <c r="M26" s="41"/>
    </row>
    <row r="27" spans="2:13" x14ac:dyDescent="0.3">
      <c r="B27" s="40"/>
      <c r="C27" s="78">
        <v>22</v>
      </c>
      <c r="D27" s="107" t="str">
        <f>IF($C27&lt;=Entradas!$E$41,"",Observaciones!H27)</f>
        <v/>
      </c>
      <c r="E27" s="107" t="str">
        <f>IF($C27&lt;=Entradas!$E$41,"",Cálculos!L28)</f>
        <v/>
      </c>
      <c r="F27" s="83" t="str">
        <f>IF($C27&lt;=Entradas!$E$41,"",D27-E27)</f>
        <v/>
      </c>
      <c r="G27" s="83" t="str">
        <f>IF($C27&lt;=Entradas!$E$41,"",D27-AVERAGE(D:D))</f>
        <v/>
      </c>
      <c r="H27" s="83" t="str">
        <f>IF($C27&lt;=Entradas!$E$41,"",F27^2)</f>
        <v/>
      </c>
      <c r="I27" s="83" t="str">
        <f>IF($C27&lt;=Entradas!$E$41,"",G27^2)</f>
        <v/>
      </c>
      <c r="J27" s="83" t="str">
        <f>IF($C27&lt;=Entradas!$E$41,"",E27-AVERAGE(E:E))</f>
        <v/>
      </c>
      <c r="K27" s="83" t="str">
        <f>IF($C27&lt;=Entradas!$E$41,"",J27^2)</f>
        <v/>
      </c>
      <c r="L27" s="83" t="str">
        <f>IF($C27&lt;=Entradas!$E$41,"",G27*J27)</f>
        <v/>
      </c>
      <c r="M27" s="41"/>
    </row>
    <row r="28" spans="2:13" x14ac:dyDescent="0.3">
      <c r="B28" s="40"/>
      <c r="C28" s="78">
        <v>23</v>
      </c>
      <c r="D28" s="107" t="str">
        <f>IF($C28&lt;=Entradas!$E$41,"",Observaciones!H28)</f>
        <v/>
      </c>
      <c r="E28" s="107" t="str">
        <f>IF($C28&lt;=Entradas!$E$41,"",Cálculos!L29)</f>
        <v/>
      </c>
      <c r="F28" s="83" t="str">
        <f>IF($C28&lt;=Entradas!$E$41,"",D28-E28)</f>
        <v/>
      </c>
      <c r="G28" s="83" t="str">
        <f>IF($C28&lt;=Entradas!$E$41,"",D28-AVERAGE(D:D))</f>
        <v/>
      </c>
      <c r="H28" s="83" t="str">
        <f>IF($C28&lt;=Entradas!$E$41,"",F28^2)</f>
        <v/>
      </c>
      <c r="I28" s="83" t="str">
        <f>IF($C28&lt;=Entradas!$E$41,"",G28^2)</f>
        <v/>
      </c>
      <c r="J28" s="83" t="str">
        <f>IF($C28&lt;=Entradas!$E$41,"",E28-AVERAGE(E:E))</f>
        <v/>
      </c>
      <c r="K28" s="83" t="str">
        <f>IF($C28&lt;=Entradas!$E$41,"",J28^2)</f>
        <v/>
      </c>
      <c r="L28" s="83" t="str">
        <f>IF($C28&lt;=Entradas!$E$41,"",G28*J28)</f>
        <v/>
      </c>
      <c r="M28" s="41"/>
    </row>
    <row r="29" spans="2:13" x14ac:dyDescent="0.3">
      <c r="B29" s="40"/>
      <c r="C29" s="78">
        <v>24</v>
      </c>
      <c r="D29" s="107" t="str">
        <f>IF($C29&lt;=Entradas!$E$41,"",Observaciones!H29)</f>
        <v/>
      </c>
      <c r="E29" s="107" t="str">
        <f>IF($C29&lt;=Entradas!$E$41,"",Cálculos!L30)</f>
        <v/>
      </c>
      <c r="F29" s="83" t="str">
        <f>IF($C29&lt;=Entradas!$E$41,"",D29-E29)</f>
        <v/>
      </c>
      <c r="G29" s="83" t="str">
        <f>IF($C29&lt;=Entradas!$E$41,"",D29-AVERAGE(D:D))</f>
        <v/>
      </c>
      <c r="H29" s="83" t="str">
        <f>IF($C29&lt;=Entradas!$E$41,"",F29^2)</f>
        <v/>
      </c>
      <c r="I29" s="83" t="str">
        <f>IF($C29&lt;=Entradas!$E$41,"",G29^2)</f>
        <v/>
      </c>
      <c r="J29" s="83" t="str">
        <f>IF($C29&lt;=Entradas!$E$41,"",E29-AVERAGE(E:E))</f>
        <v/>
      </c>
      <c r="K29" s="83" t="str">
        <f>IF($C29&lt;=Entradas!$E$41,"",J29^2)</f>
        <v/>
      </c>
      <c r="L29" s="83" t="str">
        <f>IF($C29&lt;=Entradas!$E$41,"",G29*J29)</f>
        <v/>
      </c>
      <c r="M29" s="41"/>
    </row>
    <row r="30" spans="2:13" x14ac:dyDescent="0.3">
      <c r="B30" s="40"/>
      <c r="C30" s="78">
        <v>25</v>
      </c>
      <c r="D30" s="107" t="str">
        <f>IF($C30&lt;=Entradas!$E$41,"",Observaciones!H30)</f>
        <v/>
      </c>
      <c r="E30" s="107" t="str">
        <f>IF($C30&lt;=Entradas!$E$41,"",Cálculos!L31)</f>
        <v/>
      </c>
      <c r="F30" s="83" t="str">
        <f>IF($C30&lt;=Entradas!$E$41,"",D30-E30)</f>
        <v/>
      </c>
      <c r="G30" s="83" t="str">
        <f>IF($C30&lt;=Entradas!$E$41,"",D30-AVERAGE(D:D))</f>
        <v/>
      </c>
      <c r="H30" s="83" t="str">
        <f>IF($C30&lt;=Entradas!$E$41,"",F30^2)</f>
        <v/>
      </c>
      <c r="I30" s="83" t="str">
        <f>IF($C30&lt;=Entradas!$E$41,"",G30^2)</f>
        <v/>
      </c>
      <c r="J30" s="83" t="str">
        <f>IF($C30&lt;=Entradas!$E$41,"",E30-AVERAGE(E:E))</f>
        <v/>
      </c>
      <c r="K30" s="83" t="str">
        <f>IF($C30&lt;=Entradas!$E$41,"",J30^2)</f>
        <v/>
      </c>
      <c r="L30" s="83" t="str">
        <f>IF($C30&lt;=Entradas!$E$41,"",G30*J30)</f>
        <v/>
      </c>
      <c r="M30" s="41"/>
    </row>
    <row r="31" spans="2:13" x14ac:dyDescent="0.3">
      <c r="B31" s="40"/>
      <c r="C31" s="78">
        <v>26</v>
      </c>
      <c r="D31" s="107" t="str">
        <f>IF($C31&lt;=Entradas!$E$41,"",Observaciones!H31)</f>
        <v/>
      </c>
      <c r="E31" s="107" t="str">
        <f>IF($C31&lt;=Entradas!$E$41,"",Cálculos!L32)</f>
        <v/>
      </c>
      <c r="F31" s="83" t="str">
        <f>IF($C31&lt;=Entradas!$E$41,"",D31-E31)</f>
        <v/>
      </c>
      <c r="G31" s="83" t="str">
        <f>IF($C31&lt;=Entradas!$E$41,"",D31-AVERAGE(D:D))</f>
        <v/>
      </c>
      <c r="H31" s="83" t="str">
        <f>IF($C31&lt;=Entradas!$E$41,"",F31^2)</f>
        <v/>
      </c>
      <c r="I31" s="83" t="str">
        <f>IF($C31&lt;=Entradas!$E$41,"",G31^2)</f>
        <v/>
      </c>
      <c r="J31" s="83" t="str">
        <f>IF($C31&lt;=Entradas!$E$41,"",E31-AVERAGE(E:E))</f>
        <v/>
      </c>
      <c r="K31" s="83" t="str">
        <f>IF($C31&lt;=Entradas!$E$41,"",J31^2)</f>
        <v/>
      </c>
      <c r="L31" s="83" t="str">
        <f>IF($C31&lt;=Entradas!$E$41,"",G31*J31)</f>
        <v/>
      </c>
      <c r="M31" s="41"/>
    </row>
    <row r="32" spans="2:13" x14ac:dyDescent="0.3">
      <c r="B32" s="40"/>
      <c r="C32" s="78">
        <v>27</v>
      </c>
      <c r="D32" s="107" t="str">
        <f>IF($C32&lt;=Entradas!$E$41,"",Observaciones!H32)</f>
        <v/>
      </c>
      <c r="E32" s="107" t="str">
        <f>IF($C32&lt;=Entradas!$E$41,"",Cálculos!L33)</f>
        <v/>
      </c>
      <c r="F32" s="83" t="str">
        <f>IF($C32&lt;=Entradas!$E$41,"",D32-E32)</f>
        <v/>
      </c>
      <c r="G32" s="83" t="str">
        <f>IF($C32&lt;=Entradas!$E$41,"",D32-AVERAGE(D:D))</f>
        <v/>
      </c>
      <c r="H32" s="83" t="str">
        <f>IF($C32&lt;=Entradas!$E$41,"",F32^2)</f>
        <v/>
      </c>
      <c r="I32" s="83" t="str">
        <f>IF($C32&lt;=Entradas!$E$41,"",G32^2)</f>
        <v/>
      </c>
      <c r="J32" s="83" t="str">
        <f>IF($C32&lt;=Entradas!$E$41,"",E32-AVERAGE(E:E))</f>
        <v/>
      </c>
      <c r="K32" s="83" t="str">
        <f>IF($C32&lt;=Entradas!$E$41,"",J32^2)</f>
        <v/>
      </c>
      <c r="L32" s="83" t="str">
        <f>IF($C32&lt;=Entradas!$E$41,"",G32*J32)</f>
        <v/>
      </c>
      <c r="M32" s="41"/>
    </row>
    <row r="33" spans="2:13" x14ac:dyDescent="0.3">
      <c r="B33" s="40"/>
      <c r="C33" s="78">
        <v>28</v>
      </c>
      <c r="D33" s="107" t="str">
        <f>IF($C33&lt;=Entradas!$E$41,"",Observaciones!H33)</f>
        <v/>
      </c>
      <c r="E33" s="107" t="str">
        <f>IF($C33&lt;=Entradas!$E$41,"",Cálculos!L34)</f>
        <v/>
      </c>
      <c r="F33" s="83" t="str">
        <f>IF($C33&lt;=Entradas!$E$41,"",D33-E33)</f>
        <v/>
      </c>
      <c r="G33" s="83" t="str">
        <f>IF($C33&lt;=Entradas!$E$41,"",D33-AVERAGE(D:D))</f>
        <v/>
      </c>
      <c r="H33" s="83" t="str">
        <f>IF($C33&lt;=Entradas!$E$41,"",F33^2)</f>
        <v/>
      </c>
      <c r="I33" s="83" t="str">
        <f>IF($C33&lt;=Entradas!$E$41,"",G33^2)</f>
        <v/>
      </c>
      <c r="J33" s="83" t="str">
        <f>IF($C33&lt;=Entradas!$E$41,"",E33-AVERAGE(E:E))</f>
        <v/>
      </c>
      <c r="K33" s="83" t="str">
        <f>IF($C33&lt;=Entradas!$E$41,"",J33^2)</f>
        <v/>
      </c>
      <c r="L33" s="83" t="str">
        <f>IF($C33&lt;=Entradas!$E$41,"",G33*J33)</f>
        <v/>
      </c>
      <c r="M33" s="41"/>
    </row>
    <row r="34" spans="2:13" x14ac:dyDescent="0.3">
      <c r="B34" s="40"/>
      <c r="C34" s="78">
        <v>29</v>
      </c>
      <c r="D34" s="107" t="str">
        <f>IF($C34&lt;=Entradas!$E$41,"",Observaciones!H34)</f>
        <v/>
      </c>
      <c r="E34" s="107" t="str">
        <f>IF($C34&lt;=Entradas!$E$41,"",Cálculos!L35)</f>
        <v/>
      </c>
      <c r="F34" s="83" t="str">
        <f>IF($C34&lt;=Entradas!$E$41,"",D34-E34)</f>
        <v/>
      </c>
      <c r="G34" s="83" t="str">
        <f>IF($C34&lt;=Entradas!$E$41,"",D34-AVERAGE(D:D))</f>
        <v/>
      </c>
      <c r="H34" s="83" t="str">
        <f>IF($C34&lt;=Entradas!$E$41,"",F34^2)</f>
        <v/>
      </c>
      <c r="I34" s="83" t="str">
        <f>IF($C34&lt;=Entradas!$E$41,"",G34^2)</f>
        <v/>
      </c>
      <c r="J34" s="83" t="str">
        <f>IF($C34&lt;=Entradas!$E$41,"",E34-AVERAGE(E:E))</f>
        <v/>
      </c>
      <c r="K34" s="83" t="str">
        <f>IF($C34&lt;=Entradas!$E$41,"",J34^2)</f>
        <v/>
      </c>
      <c r="L34" s="83" t="str">
        <f>IF($C34&lt;=Entradas!$E$41,"",G34*J34)</f>
        <v/>
      </c>
      <c r="M34" s="41"/>
    </row>
    <row r="35" spans="2:13" x14ac:dyDescent="0.3">
      <c r="B35" s="40"/>
      <c r="C35" s="78">
        <v>30</v>
      </c>
      <c r="D35" s="107" t="str">
        <f>IF($C35&lt;=Entradas!$E$41,"",Observaciones!H35)</f>
        <v/>
      </c>
      <c r="E35" s="107" t="str">
        <f>IF($C35&lt;=Entradas!$E$41,"",Cálculos!L36)</f>
        <v/>
      </c>
      <c r="F35" s="83" t="str">
        <f>IF($C35&lt;=Entradas!$E$41,"",D35-E35)</f>
        <v/>
      </c>
      <c r="G35" s="83" t="str">
        <f>IF($C35&lt;=Entradas!$E$41,"",D35-AVERAGE(D:D))</f>
        <v/>
      </c>
      <c r="H35" s="83" t="str">
        <f>IF($C35&lt;=Entradas!$E$41,"",F35^2)</f>
        <v/>
      </c>
      <c r="I35" s="83" t="str">
        <f>IF($C35&lt;=Entradas!$E$41,"",G35^2)</f>
        <v/>
      </c>
      <c r="J35" s="83" t="str">
        <f>IF($C35&lt;=Entradas!$E$41,"",E35-AVERAGE(E:E))</f>
        <v/>
      </c>
      <c r="K35" s="83" t="str">
        <f>IF($C35&lt;=Entradas!$E$41,"",J35^2)</f>
        <v/>
      </c>
      <c r="L35" s="83" t="str">
        <f>IF($C35&lt;=Entradas!$E$41,"",G35*J35)</f>
        <v/>
      </c>
      <c r="M35" s="41"/>
    </row>
    <row r="36" spans="2:13" x14ac:dyDescent="0.3">
      <c r="B36" s="40"/>
      <c r="C36" s="78">
        <v>31</v>
      </c>
      <c r="D36" s="107" t="str">
        <f>IF($C36&lt;=Entradas!$E$41,"",Observaciones!H36)</f>
        <v/>
      </c>
      <c r="E36" s="107" t="str">
        <f>IF($C36&lt;=Entradas!$E$41,"",Cálculos!L37)</f>
        <v/>
      </c>
      <c r="F36" s="83" t="str">
        <f>IF($C36&lt;=Entradas!$E$41,"",D36-E36)</f>
        <v/>
      </c>
      <c r="G36" s="83" t="str">
        <f>IF($C36&lt;=Entradas!$E$41,"",D36-AVERAGE(D:D))</f>
        <v/>
      </c>
      <c r="H36" s="83" t="str">
        <f>IF($C36&lt;=Entradas!$E$41,"",F36^2)</f>
        <v/>
      </c>
      <c r="I36" s="83" t="str">
        <f>IF($C36&lt;=Entradas!$E$41,"",G36^2)</f>
        <v/>
      </c>
      <c r="J36" s="83" t="str">
        <f>IF($C36&lt;=Entradas!$E$41,"",E36-AVERAGE(E:E))</f>
        <v/>
      </c>
      <c r="K36" s="83" t="str">
        <f>IF($C36&lt;=Entradas!$E$41,"",J36^2)</f>
        <v/>
      </c>
      <c r="L36" s="83" t="str">
        <f>IF($C36&lt;=Entradas!$E$41,"",G36*J36)</f>
        <v/>
      </c>
      <c r="M36" s="41"/>
    </row>
    <row r="37" spans="2:13" x14ac:dyDescent="0.3">
      <c r="B37" s="40"/>
      <c r="C37" s="78">
        <v>32</v>
      </c>
      <c r="D37" s="107" t="str">
        <f>IF($C37&lt;=Entradas!$E$41,"",Observaciones!H37)</f>
        <v/>
      </c>
      <c r="E37" s="107" t="str">
        <f>IF($C37&lt;=Entradas!$E$41,"",Cálculos!L38)</f>
        <v/>
      </c>
      <c r="F37" s="83" t="str">
        <f>IF($C37&lt;=Entradas!$E$41,"",D37-E37)</f>
        <v/>
      </c>
      <c r="G37" s="83" t="str">
        <f>IF($C37&lt;=Entradas!$E$41,"",D37-AVERAGE(D:D))</f>
        <v/>
      </c>
      <c r="H37" s="83" t="str">
        <f>IF($C37&lt;=Entradas!$E$41,"",F37^2)</f>
        <v/>
      </c>
      <c r="I37" s="83" t="str">
        <f>IF($C37&lt;=Entradas!$E$41,"",G37^2)</f>
        <v/>
      </c>
      <c r="J37" s="83" t="str">
        <f>IF($C37&lt;=Entradas!$E$41,"",E37-AVERAGE(E:E))</f>
        <v/>
      </c>
      <c r="K37" s="83" t="str">
        <f>IF($C37&lt;=Entradas!$E$41,"",J37^2)</f>
        <v/>
      </c>
      <c r="L37" s="83" t="str">
        <f>IF($C37&lt;=Entradas!$E$41,"",G37*J37)</f>
        <v/>
      </c>
      <c r="M37" s="41"/>
    </row>
    <row r="38" spans="2:13" x14ac:dyDescent="0.3">
      <c r="B38" s="40"/>
      <c r="C38" s="78">
        <v>33</v>
      </c>
      <c r="D38" s="107" t="str">
        <f>IF($C38&lt;=Entradas!$E$41,"",Observaciones!H38)</f>
        <v/>
      </c>
      <c r="E38" s="107" t="str">
        <f>IF($C38&lt;=Entradas!$E$41,"",Cálculos!L39)</f>
        <v/>
      </c>
      <c r="F38" s="83" t="str">
        <f>IF($C38&lt;=Entradas!$E$41,"",D38-E38)</f>
        <v/>
      </c>
      <c r="G38" s="83" t="str">
        <f>IF($C38&lt;=Entradas!$E$41,"",D38-AVERAGE(D:D))</f>
        <v/>
      </c>
      <c r="H38" s="83" t="str">
        <f>IF($C38&lt;=Entradas!$E$41,"",F38^2)</f>
        <v/>
      </c>
      <c r="I38" s="83" t="str">
        <f>IF($C38&lt;=Entradas!$E$41,"",G38^2)</f>
        <v/>
      </c>
      <c r="J38" s="83" t="str">
        <f>IF($C38&lt;=Entradas!$E$41,"",E38-AVERAGE(E:E))</f>
        <v/>
      </c>
      <c r="K38" s="83" t="str">
        <f>IF($C38&lt;=Entradas!$E$41,"",J38^2)</f>
        <v/>
      </c>
      <c r="L38" s="83" t="str">
        <f>IF($C38&lt;=Entradas!$E$41,"",G38*J38)</f>
        <v/>
      </c>
      <c r="M38" s="41"/>
    </row>
    <row r="39" spans="2:13" x14ac:dyDescent="0.3">
      <c r="B39" s="40"/>
      <c r="C39" s="78">
        <v>34</v>
      </c>
      <c r="D39" s="107" t="str">
        <f>IF($C39&lt;=Entradas!$E$41,"",Observaciones!H39)</f>
        <v/>
      </c>
      <c r="E39" s="107" t="str">
        <f>IF($C39&lt;=Entradas!$E$41,"",Cálculos!L40)</f>
        <v/>
      </c>
      <c r="F39" s="83" t="str">
        <f>IF($C39&lt;=Entradas!$E$41,"",D39-E39)</f>
        <v/>
      </c>
      <c r="G39" s="83" t="str">
        <f>IF($C39&lt;=Entradas!$E$41,"",D39-AVERAGE(D:D))</f>
        <v/>
      </c>
      <c r="H39" s="83" t="str">
        <f>IF($C39&lt;=Entradas!$E$41,"",F39^2)</f>
        <v/>
      </c>
      <c r="I39" s="83" t="str">
        <f>IF($C39&lt;=Entradas!$E$41,"",G39^2)</f>
        <v/>
      </c>
      <c r="J39" s="83" t="str">
        <f>IF($C39&lt;=Entradas!$E$41,"",E39-AVERAGE(E:E))</f>
        <v/>
      </c>
      <c r="K39" s="83" t="str">
        <f>IF($C39&lt;=Entradas!$E$41,"",J39^2)</f>
        <v/>
      </c>
      <c r="L39" s="83" t="str">
        <f>IF($C39&lt;=Entradas!$E$41,"",G39*J39)</f>
        <v/>
      </c>
      <c r="M39" s="41"/>
    </row>
    <row r="40" spans="2:13" x14ac:dyDescent="0.3">
      <c r="B40" s="40"/>
      <c r="C40" s="78">
        <v>35</v>
      </c>
      <c r="D40" s="107" t="str">
        <f>IF($C40&lt;=Entradas!$E$41,"",Observaciones!H40)</f>
        <v/>
      </c>
      <c r="E40" s="107" t="str">
        <f>IF($C40&lt;=Entradas!$E$41,"",Cálculos!L41)</f>
        <v/>
      </c>
      <c r="F40" s="83" t="str">
        <f>IF($C40&lt;=Entradas!$E$41,"",D40-E40)</f>
        <v/>
      </c>
      <c r="G40" s="83" t="str">
        <f>IF($C40&lt;=Entradas!$E$41,"",D40-AVERAGE(D:D))</f>
        <v/>
      </c>
      <c r="H40" s="83" t="str">
        <f>IF($C40&lt;=Entradas!$E$41,"",F40^2)</f>
        <v/>
      </c>
      <c r="I40" s="83" t="str">
        <f>IF($C40&lt;=Entradas!$E$41,"",G40^2)</f>
        <v/>
      </c>
      <c r="J40" s="83" t="str">
        <f>IF($C40&lt;=Entradas!$E$41,"",E40-AVERAGE(E:E))</f>
        <v/>
      </c>
      <c r="K40" s="83" t="str">
        <f>IF($C40&lt;=Entradas!$E$41,"",J40^2)</f>
        <v/>
      </c>
      <c r="L40" s="83" t="str">
        <f>IF($C40&lt;=Entradas!$E$41,"",G40*J40)</f>
        <v/>
      </c>
      <c r="M40" s="41"/>
    </row>
    <row r="41" spans="2:13" x14ac:dyDescent="0.3">
      <c r="B41" s="40"/>
      <c r="C41" s="78">
        <v>36</v>
      </c>
      <c r="D41" s="107" t="str">
        <f>IF($C41&lt;=Entradas!$E$41,"",Observaciones!H41)</f>
        <v/>
      </c>
      <c r="E41" s="107" t="str">
        <f>IF($C41&lt;=Entradas!$E$41,"",Cálculos!L42)</f>
        <v/>
      </c>
      <c r="F41" s="83" t="str">
        <f>IF($C41&lt;=Entradas!$E$41,"",D41-E41)</f>
        <v/>
      </c>
      <c r="G41" s="83" t="str">
        <f>IF($C41&lt;=Entradas!$E$41,"",D41-AVERAGE(D:D))</f>
        <v/>
      </c>
      <c r="H41" s="83" t="str">
        <f>IF($C41&lt;=Entradas!$E$41,"",F41^2)</f>
        <v/>
      </c>
      <c r="I41" s="83" t="str">
        <f>IF($C41&lt;=Entradas!$E$41,"",G41^2)</f>
        <v/>
      </c>
      <c r="J41" s="83" t="str">
        <f>IF($C41&lt;=Entradas!$E$41,"",E41-AVERAGE(E:E))</f>
        <v/>
      </c>
      <c r="K41" s="83" t="str">
        <f>IF($C41&lt;=Entradas!$E$41,"",J41^2)</f>
        <v/>
      </c>
      <c r="L41" s="83" t="str">
        <f>IF($C41&lt;=Entradas!$E$41,"",G41*J41)</f>
        <v/>
      </c>
      <c r="M41" s="41"/>
    </row>
    <row r="42" spans="2:13" x14ac:dyDescent="0.3">
      <c r="B42" s="40"/>
      <c r="C42" s="78">
        <v>37</v>
      </c>
      <c r="D42" s="107" t="str">
        <f>IF($C42&lt;=Entradas!$E$41,"",Observaciones!H42)</f>
        <v/>
      </c>
      <c r="E42" s="107" t="str">
        <f>IF($C42&lt;=Entradas!$E$41,"",Cálculos!L43)</f>
        <v/>
      </c>
      <c r="F42" s="83" t="str">
        <f>IF($C42&lt;=Entradas!$E$41,"",D42-E42)</f>
        <v/>
      </c>
      <c r="G42" s="83" t="str">
        <f>IF($C42&lt;=Entradas!$E$41,"",D42-AVERAGE(D:D))</f>
        <v/>
      </c>
      <c r="H42" s="83" t="str">
        <f>IF($C42&lt;=Entradas!$E$41,"",F42^2)</f>
        <v/>
      </c>
      <c r="I42" s="83" t="str">
        <f>IF($C42&lt;=Entradas!$E$41,"",G42^2)</f>
        <v/>
      </c>
      <c r="J42" s="83" t="str">
        <f>IF($C42&lt;=Entradas!$E$41,"",E42-AVERAGE(E:E))</f>
        <v/>
      </c>
      <c r="K42" s="83" t="str">
        <f>IF($C42&lt;=Entradas!$E$41,"",J42^2)</f>
        <v/>
      </c>
      <c r="L42" s="83" t="str">
        <f>IF($C42&lt;=Entradas!$E$41,"",G42*J42)</f>
        <v/>
      </c>
      <c r="M42" s="41"/>
    </row>
    <row r="43" spans="2:13" x14ac:dyDescent="0.3">
      <c r="B43" s="40"/>
      <c r="C43" s="78">
        <v>38</v>
      </c>
      <c r="D43" s="107" t="str">
        <f>IF($C43&lt;=Entradas!$E$41,"",Observaciones!H43)</f>
        <v/>
      </c>
      <c r="E43" s="107" t="str">
        <f>IF($C43&lt;=Entradas!$E$41,"",Cálculos!L44)</f>
        <v/>
      </c>
      <c r="F43" s="83" t="str">
        <f>IF($C43&lt;=Entradas!$E$41,"",D43-E43)</f>
        <v/>
      </c>
      <c r="G43" s="83" t="str">
        <f>IF($C43&lt;=Entradas!$E$41,"",D43-AVERAGE(D:D))</f>
        <v/>
      </c>
      <c r="H43" s="83" t="str">
        <f>IF($C43&lt;=Entradas!$E$41,"",F43^2)</f>
        <v/>
      </c>
      <c r="I43" s="83" t="str">
        <f>IF($C43&lt;=Entradas!$E$41,"",G43^2)</f>
        <v/>
      </c>
      <c r="J43" s="83" t="str">
        <f>IF($C43&lt;=Entradas!$E$41,"",E43-AVERAGE(E:E))</f>
        <v/>
      </c>
      <c r="K43" s="83" t="str">
        <f>IF($C43&lt;=Entradas!$E$41,"",J43^2)</f>
        <v/>
      </c>
      <c r="L43" s="83" t="str">
        <f>IF($C43&lt;=Entradas!$E$41,"",G43*J43)</f>
        <v/>
      </c>
      <c r="M43" s="41"/>
    </row>
    <row r="44" spans="2:13" x14ac:dyDescent="0.3">
      <c r="B44" s="40"/>
      <c r="C44" s="78">
        <v>39</v>
      </c>
      <c r="D44" s="107" t="str">
        <f>IF($C44&lt;=Entradas!$E$41,"",Observaciones!H44)</f>
        <v/>
      </c>
      <c r="E44" s="107" t="str">
        <f>IF($C44&lt;=Entradas!$E$41,"",Cálculos!L45)</f>
        <v/>
      </c>
      <c r="F44" s="83" t="str">
        <f>IF($C44&lt;=Entradas!$E$41,"",D44-E44)</f>
        <v/>
      </c>
      <c r="G44" s="83" t="str">
        <f>IF($C44&lt;=Entradas!$E$41,"",D44-AVERAGE(D:D))</f>
        <v/>
      </c>
      <c r="H44" s="83" t="str">
        <f>IF($C44&lt;=Entradas!$E$41,"",F44^2)</f>
        <v/>
      </c>
      <c r="I44" s="83" t="str">
        <f>IF($C44&lt;=Entradas!$E$41,"",G44^2)</f>
        <v/>
      </c>
      <c r="J44" s="83" t="str">
        <f>IF($C44&lt;=Entradas!$E$41,"",E44-AVERAGE(E:E))</f>
        <v/>
      </c>
      <c r="K44" s="83" t="str">
        <f>IF($C44&lt;=Entradas!$E$41,"",J44^2)</f>
        <v/>
      </c>
      <c r="L44" s="83" t="str">
        <f>IF($C44&lt;=Entradas!$E$41,"",G44*J44)</f>
        <v/>
      </c>
      <c r="M44" s="41"/>
    </row>
    <row r="45" spans="2:13" x14ac:dyDescent="0.3">
      <c r="B45" s="40"/>
      <c r="C45" s="78">
        <v>40</v>
      </c>
      <c r="D45" s="107" t="str">
        <f>IF($C45&lt;=Entradas!$E$41,"",Observaciones!H45)</f>
        <v/>
      </c>
      <c r="E45" s="107" t="str">
        <f>IF($C45&lt;=Entradas!$E$41,"",Cálculos!L46)</f>
        <v/>
      </c>
      <c r="F45" s="83" t="str">
        <f>IF($C45&lt;=Entradas!$E$41,"",D45-E45)</f>
        <v/>
      </c>
      <c r="G45" s="83" t="str">
        <f>IF($C45&lt;=Entradas!$E$41,"",D45-AVERAGE(D:D))</f>
        <v/>
      </c>
      <c r="H45" s="83" t="str">
        <f>IF($C45&lt;=Entradas!$E$41,"",F45^2)</f>
        <v/>
      </c>
      <c r="I45" s="83" t="str">
        <f>IF($C45&lt;=Entradas!$E$41,"",G45^2)</f>
        <v/>
      </c>
      <c r="J45" s="83" t="str">
        <f>IF($C45&lt;=Entradas!$E$41,"",E45-AVERAGE(E:E))</f>
        <v/>
      </c>
      <c r="K45" s="83" t="str">
        <f>IF($C45&lt;=Entradas!$E$41,"",J45^2)</f>
        <v/>
      </c>
      <c r="L45" s="83" t="str">
        <f>IF($C45&lt;=Entradas!$E$41,"",G45*J45)</f>
        <v/>
      </c>
      <c r="M45" s="41"/>
    </row>
    <row r="46" spans="2:13" x14ac:dyDescent="0.3">
      <c r="B46" s="40"/>
      <c r="C46" s="78">
        <v>41</v>
      </c>
      <c r="D46" s="107" t="str">
        <f>IF($C46&lt;=Entradas!$E$41,"",Observaciones!H46)</f>
        <v/>
      </c>
      <c r="E46" s="107" t="str">
        <f>IF($C46&lt;=Entradas!$E$41,"",Cálculos!L47)</f>
        <v/>
      </c>
      <c r="F46" s="83" t="str">
        <f>IF($C46&lt;=Entradas!$E$41,"",D46-E46)</f>
        <v/>
      </c>
      <c r="G46" s="83" t="str">
        <f>IF($C46&lt;=Entradas!$E$41,"",D46-AVERAGE(D:D))</f>
        <v/>
      </c>
      <c r="H46" s="83" t="str">
        <f>IF($C46&lt;=Entradas!$E$41,"",F46^2)</f>
        <v/>
      </c>
      <c r="I46" s="83" t="str">
        <f>IF($C46&lt;=Entradas!$E$41,"",G46^2)</f>
        <v/>
      </c>
      <c r="J46" s="83" t="str">
        <f>IF($C46&lt;=Entradas!$E$41,"",E46-AVERAGE(E:E))</f>
        <v/>
      </c>
      <c r="K46" s="83" t="str">
        <f>IF($C46&lt;=Entradas!$E$41,"",J46^2)</f>
        <v/>
      </c>
      <c r="L46" s="83" t="str">
        <f>IF($C46&lt;=Entradas!$E$41,"",G46*J46)</f>
        <v/>
      </c>
      <c r="M46" s="41"/>
    </row>
    <row r="47" spans="2:13" x14ac:dyDescent="0.3">
      <c r="B47" s="40"/>
      <c r="C47" s="78">
        <v>42</v>
      </c>
      <c r="D47" s="107" t="str">
        <f>IF($C47&lt;=Entradas!$E$41,"",Observaciones!H47)</f>
        <v/>
      </c>
      <c r="E47" s="107" t="str">
        <f>IF($C47&lt;=Entradas!$E$41,"",Cálculos!L48)</f>
        <v/>
      </c>
      <c r="F47" s="83" t="str">
        <f>IF($C47&lt;=Entradas!$E$41,"",D47-E47)</f>
        <v/>
      </c>
      <c r="G47" s="83" t="str">
        <f>IF($C47&lt;=Entradas!$E$41,"",D47-AVERAGE(D:D))</f>
        <v/>
      </c>
      <c r="H47" s="83" t="str">
        <f>IF($C47&lt;=Entradas!$E$41,"",F47^2)</f>
        <v/>
      </c>
      <c r="I47" s="83" t="str">
        <f>IF($C47&lt;=Entradas!$E$41,"",G47^2)</f>
        <v/>
      </c>
      <c r="J47" s="83" t="str">
        <f>IF($C47&lt;=Entradas!$E$41,"",E47-AVERAGE(E:E))</f>
        <v/>
      </c>
      <c r="K47" s="83" t="str">
        <f>IF($C47&lt;=Entradas!$E$41,"",J47^2)</f>
        <v/>
      </c>
      <c r="L47" s="83" t="str">
        <f>IF($C47&lt;=Entradas!$E$41,"",G47*J47)</f>
        <v/>
      </c>
      <c r="M47" s="41"/>
    </row>
    <row r="48" spans="2:13" x14ac:dyDescent="0.3">
      <c r="B48" s="40"/>
      <c r="C48" s="78">
        <v>43</v>
      </c>
      <c r="D48" s="107" t="str">
        <f>IF($C48&lt;=Entradas!$E$41,"",Observaciones!H48)</f>
        <v/>
      </c>
      <c r="E48" s="107" t="str">
        <f>IF($C48&lt;=Entradas!$E$41,"",Cálculos!L49)</f>
        <v/>
      </c>
      <c r="F48" s="83" t="str">
        <f>IF($C48&lt;=Entradas!$E$41,"",D48-E48)</f>
        <v/>
      </c>
      <c r="G48" s="83" t="str">
        <f>IF($C48&lt;=Entradas!$E$41,"",D48-AVERAGE(D:D))</f>
        <v/>
      </c>
      <c r="H48" s="83" t="str">
        <f>IF($C48&lt;=Entradas!$E$41,"",F48^2)</f>
        <v/>
      </c>
      <c r="I48" s="83" t="str">
        <f>IF($C48&lt;=Entradas!$E$41,"",G48^2)</f>
        <v/>
      </c>
      <c r="J48" s="83" t="str">
        <f>IF($C48&lt;=Entradas!$E$41,"",E48-AVERAGE(E:E))</f>
        <v/>
      </c>
      <c r="K48" s="83" t="str">
        <f>IF($C48&lt;=Entradas!$E$41,"",J48^2)</f>
        <v/>
      </c>
      <c r="L48" s="83" t="str">
        <f>IF($C48&lt;=Entradas!$E$41,"",G48*J48)</f>
        <v/>
      </c>
      <c r="M48" s="41"/>
    </row>
    <row r="49" spans="2:13" x14ac:dyDescent="0.3">
      <c r="B49" s="40"/>
      <c r="C49" s="78">
        <v>44</v>
      </c>
      <c r="D49" s="107" t="str">
        <f>IF($C49&lt;=Entradas!$E$41,"",Observaciones!H49)</f>
        <v/>
      </c>
      <c r="E49" s="107" t="str">
        <f>IF($C49&lt;=Entradas!$E$41,"",Cálculos!L50)</f>
        <v/>
      </c>
      <c r="F49" s="83" t="str">
        <f>IF($C49&lt;=Entradas!$E$41,"",D49-E49)</f>
        <v/>
      </c>
      <c r="G49" s="83" t="str">
        <f>IF($C49&lt;=Entradas!$E$41,"",D49-AVERAGE(D:D))</f>
        <v/>
      </c>
      <c r="H49" s="83" t="str">
        <f>IF($C49&lt;=Entradas!$E$41,"",F49^2)</f>
        <v/>
      </c>
      <c r="I49" s="83" t="str">
        <f>IF($C49&lt;=Entradas!$E$41,"",G49^2)</f>
        <v/>
      </c>
      <c r="J49" s="83" t="str">
        <f>IF($C49&lt;=Entradas!$E$41,"",E49-AVERAGE(E:E))</f>
        <v/>
      </c>
      <c r="K49" s="83" t="str">
        <f>IF($C49&lt;=Entradas!$E$41,"",J49^2)</f>
        <v/>
      </c>
      <c r="L49" s="83" t="str">
        <f>IF($C49&lt;=Entradas!$E$41,"",G49*J49)</f>
        <v/>
      </c>
      <c r="M49" s="41"/>
    </row>
    <row r="50" spans="2:13" x14ac:dyDescent="0.3">
      <c r="B50" s="40"/>
      <c r="C50" s="78">
        <v>45</v>
      </c>
      <c r="D50" s="107" t="str">
        <f>IF($C50&lt;=Entradas!$E$41,"",Observaciones!H50)</f>
        <v/>
      </c>
      <c r="E50" s="107" t="str">
        <f>IF($C50&lt;=Entradas!$E$41,"",Cálculos!L51)</f>
        <v/>
      </c>
      <c r="F50" s="83" t="str">
        <f>IF($C50&lt;=Entradas!$E$41,"",D50-E50)</f>
        <v/>
      </c>
      <c r="G50" s="83" t="str">
        <f>IF($C50&lt;=Entradas!$E$41,"",D50-AVERAGE(D:D))</f>
        <v/>
      </c>
      <c r="H50" s="83" t="str">
        <f>IF($C50&lt;=Entradas!$E$41,"",F50^2)</f>
        <v/>
      </c>
      <c r="I50" s="83" t="str">
        <f>IF($C50&lt;=Entradas!$E$41,"",G50^2)</f>
        <v/>
      </c>
      <c r="J50" s="83" t="str">
        <f>IF($C50&lt;=Entradas!$E$41,"",E50-AVERAGE(E:E))</f>
        <v/>
      </c>
      <c r="K50" s="83" t="str">
        <f>IF($C50&lt;=Entradas!$E$41,"",J50^2)</f>
        <v/>
      </c>
      <c r="L50" s="83" t="str">
        <f>IF($C50&lt;=Entradas!$E$41,"",G50*J50)</f>
        <v/>
      </c>
      <c r="M50" s="41"/>
    </row>
    <row r="51" spans="2:13" x14ac:dyDescent="0.3">
      <c r="B51" s="40"/>
      <c r="C51" s="78">
        <v>46</v>
      </c>
      <c r="D51" s="107" t="str">
        <f>IF($C51&lt;=Entradas!$E$41,"",Observaciones!H51)</f>
        <v/>
      </c>
      <c r="E51" s="107" t="str">
        <f>IF($C51&lt;=Entradas!$E$41,"",Cálculos!L52)</f>
        <v/>
      </c>
      <c r="F51" s="83" t="str">
        <f>IF($C51&lt;=Entradas!$E$41,"",D51-E51)</f>
        <v/>
      </c>
      <c r="G51" s="83" t="str">
        <f>IF($C51&lt;=Entradas!$E$41,"",D51-AVERAGE(D:D))</f>
        <v/>
      </c>
      <c r="H51" s="83" t="str">
        <f>IF($C51&lt;=Entradas!$E$41,"",F51^2)</f>
        <v/>
      </c>
      <c r="I51" s="83" t="str">
        <f>IF($C51&lt;=Entradas!$E$41,"",G51^2)</f>
        <v/>
      </c>
      <c r="J51" s="83" t="str">
        <f>IF($C51&lt;=Entradas!$E$41,"",E51-AVERAGE(E:E))</f>
        <v/>
      </c>
      <c r="K51" s="83" t="str">
        <f>IF($C51&lt;=Entradas!$E$41,"",J51^2)</f>
        <v/>
      </c>
      <c r="L51" s="83" t="str">
        <f>IF($C51&lt;=Entradas!$E$41,"",G51*J51)</f>
        <v/>
      </c>
      <c r="M51" s="41"/>
    </row>
    <row r="52" spans="2:13" x14ac:dyDescent="0.3">
      <c r="B52" s="40"/>
      <c r="C52" s="78">
        <v>47</v>
      </c>
      <c r="D52" s="107" t="str">
        <f>IF($C52&lt;=Entradas!$E$41,"",Observaciones!H52)</f>
        <v/>
      </c>
      <c r="E52" s="107" t="str">
        <f>IF($C52&lt;=Entradas!$E$41,"",Cálculos!L53)</f>
        <v/>
      </c>
      <c r="F52" s="83" t="str">
        <f>IF($C52&lt;=Entradas!$E$41,"",D52-E52)</f>
        <v/>
      </c>
      <c r="G52" s="83" t="str">
        <f>IF($C52&lt;=Entradas!$E$41,"",D52-AVERAGE(D:D))</f>
        <v/>
      </c>
      <c r="H52" s="83" t="str">
        <f>IF($C52&lt;=Entradas!$E$41,"",F52^2)</f>
        <v/>
      </c>
      <c r="I52" s="83" t="str">
        <f>IF($C52&lt;=Entradas!$E$41,"",G52^2)</f>
        <v/>
      </c>
      <c r="J52" s="83" t="str">
        <f>IF($C52&lt;=Entradas!$E$41,"",E52-AVERAGE(E:E))</f>
        <v/>
      </c>
      <c r="K52" s="83" t="str">
        <f>IF($C52&lt;=Entradas!$E$41,"",J52^2)</f>
        <v/>
      </c>
      <c r="L52" s="83" t="str">
        <f>IF($C52&lt;=Entradas!$E$41,"",G52*J52)</f>
        <v/>
      </c>
      <c r="M52" s="41"/>
    </row>
    <row r="53" spans="2:13" x14ac:dyDescent="0.3">
      <c r="B53" s="40"/>
      <c r="C53" s="78">
        <v>48</v>
      </c>
      <c r="D53" s="107" t="str">
        <f>IF($C53&lt;=Entradas!$E$41,"",Observaciones!H53)</f>
        <v/>
      </c>
      <c r="E53" s="107" t="str">
        <f>IF($C53&lt;=Entradas!$E$41,"",Cálculos!L54)</f>
        <v/>
      </c>
      <c r="F53" s="83" t="str">
        <f>IF($C53&lt;=Entradas!$E$41,"",D53-E53)</f>
        <v/>
      </c>
      <c r="G53" s="83" t="str">
        <f>IF($C53&lt;=Entradas!$E$41,"",D53-AVERAGE(D:D))</f>
        <v/>
      </c>
      <c r="H53" s="83" t="str">
        <f>IF($C53&lt;=Entradas!$E$41,"",F53^2)</f>
        <v/>
      </c>
      <c r="I53" s="83" t="str">
        <f>IF($C53&lt;=Entradas!$E$41,"",G53^2)</f>
        <v/>
      </c>
      <c r="J53" s="83" t="str">
        <f>IF($C53&lt;=Entradas!$E$41,"",E53-AVERAGE(E:E))</f>
        <v/>
      </c>
      <c r="K53" s="83" t="str">
        <f>IF($C53&lt;=Entradas!$E$41,"",J53^2)</f>
        <v/>
      </c>
      <c r="L53" s="83" t="str">
        <f>IF($C53&lt;=Entradas!$E$41,"",G53*J53)</f>
        <v/>
      </c>
      <c r="M53" s="41"/>
    </row>
    <row r="54" spans="2:13" x14ac:dyDescent="0.3">
      <c r="B54" s="40"/>
      <c r="C54" s="78">
        <v>49</v>
      </c>
      <c r="D54" s="107" t="str">
        <f>IF($C54&lt;=Entradas!$E$41,"",Observaciones!H54)</f>
        <v/>
      </c>
      <c r="E54" s="107" t="str">
        <f>IF($C54&lt;=Entradas!$E$41,"",Cálculos!L55)</f>
        <v/>
      </c>
      <c r="F54" s="83" t="str">
        <f>IF($C54&lt;=Entradas!$E$41,"",D54-E54)</f>
        <v/>
      </c>
      <c r="G54" s="83" t="str">
        <f>IF($C54&lt;=Entradas!$E$41,"",D54-AVERAGE(D:D))</f>
        <v/>
      </c>
      <c r="H54" s="83" t="str">
        <f>IF($C54&lt;=Entradas!$E$41,"",F54^2)</f>
        <v/>
      </c>
      <c r="I54" s="83" t="str">
        <f>IF($C54&lt;=Entradas!$E$41,"",G54^2)</f>
        <v/>
      </c>
      <c r="J54" s="83" t="str">
        <f>IF($C54&lt;=Entradas!$E$41,"",E54-AVERAGE(E:E))</f>
        <v/>
      </c>
      <c r="K54" s="83" t="str">
        <f>IF($C54&lt;=Entradas!$E$41,"",J54^2)</f>
        <v/>
      </c>
      <c r="L54" s="83" t="str">
        <f>IF($C54&lt;=Entradas!$E$41,"",G54*J54)</f>
        <v/>
      </c>
      <c r="M54" s="41"/>
    </row>
    <row r="55" spans="2:13" x14ac:dyDescent="0.3">
      <c r="B55" s="40"/>
      <c r="C55" s="78">
        <v>50</v>
      </c>
      <c r="D55" s="107" t="str">
        <f>IF($C55&lt;=Entradas!$E$41,"",Observaciones!H55)</f>
        <v/>
      </c>
      <c r="E55" s="107" t="str">
        <f>IF($C55&lt;=Entradas!$E$41,"",Cálculos!L56)</f>
        <v/>
      </c>
      <c r="F55" s="83" t="str">
        <f>IF($C55&lt;=Entradas!$E$41,"",D55-E55)</f>
        <v/>
      </c>
      <c r="G55" s="83" t="str">
        <f>IF($C55&lt;=Entradas!$E$41,"",D55-AVERAGE(D:D))</f>
        <v/>
      </c>
      <c r="H55" s="83" t="str">
        <f>IF($C55&lt;=Entradas!$E$41,"",F55^2)</f>
        <v/>
      </c>
      <c r="I55" s="83" t="str">
        <f>IF($C55&lt;=Entradas!$E$41,"",G55^2)</f>
        <v/>
      </c>
      <c r="J55" s="83" t="str">
        <f>IF($C55&lt;=Entradas!$E$41,"",E55-AVERAGE(E:E))</f>
        <v/>
      </c>
      <c r="K55" s="83" t="str">
        <f>IF($C55&lt;=Entradas!$E$41,"",J55^2)</f>
        <v/>
      </c>
      <c r="L55" s="83" t="str">
        <f>IF($C55&lt;=Entradas!$E$41,"",G55*J55)</f>
        <v/>
      </c>
      <c r="M55" s="41"/>
    </row>
    <row r="56" spans="2:13" x14ac:dyDescent="0.3">
      <c r="B56" s="40"/>
      <c r="C56" s="78">
        <v>51</v>
      </c>
      <c r="D56" s="107" t="str">
        <f>IF($C56&lt;=Entradas!$E$41,"",Observaciones!H56)</f>
        <v/>
      </c>
      <c r="E56" s="107" t="str">
        <f>IF($C56&lt;=Entradas!$E$41,"",Cálculos!L57)</f>
        <v/>
      </c>
      <c r="F56" s="83" t="str">
        <f>IF($C56&lt;=Entradas!$E$41,"",D56-E56)</f>
        <v/>
      </c>
      <c r="G56" s="83" t="str">
        <f>IF($C56&lt;=Entradas!$E$41,"",D56-AVERAGE(D:D))</f>
        <v/>
      </c>
      <c r="H56" s="83" t="str">
        <f>IF($C56&lt;=Entradas!$E$41,"",F56^2)</f>
        <v/>
      </c>
      <c r="I56" s="83" t="str">
        <f>IF($C56&lt;=Entradas!$E$41,"",G56^2)</f>
        <v/>
      </c>
      <c r="J56" s="83" t="str">
        <f>IF($C56&lt;=Entradas!$E$41,"",E56-AVERAGE(E:E))</f>
        <v/>
      </c>
      <c r="K56" s="83" t="str">
        <f>IF($C56&lt;=Entradas!$E$41,"",J56^2)</f>
        <v/>
      </c>
      <c r="L56" s="83" t="str">
        <f>IF($C56&lt;=Entradas!$E$41,"",G56*J56)</f>
        <v/>
      </c>
      <c r="M56" s="41"/>
    </row>
    <row r="57" spans="2:13" x14ac:dyDescent="0.3">
      <c r="B57" s="40"/>
      <c r="C57" s="78">
        <v>52</v>
      </c>
      <c r="D57" s="107" t="str">
        <f>IF($C57&lt;=Entradas!$E$41,"",Observaciones!H57)</f>
        <v/>
      </c>
      <c r="E57" s="107" t="str">
        <f>IF($C57&lt;=Entradas!$E$41,"",Cálculos!L58)</f>
        <v/>
      </c>
      <c r="F57" s="83" t="str">
        <f>IF($C57&lt;=Entradas!$E$41,"",D57-E57)</f>
        <v/>
      </c>
      <c r="G57" s="83" t="str">
        <f>IF($C57&lt;=Entradas!$E$41,"",D57-AVERAGE(D:D))</f>
        <v/>
      </c>
      <c r="H57" s="83" t="str">
        <f>IF($C57&lt;=Entradas!$E$41,"",F57^2)</f>
        <v/>
      </c>
      <c r="I57" s="83" t="str">
        <f>IF($C57&lt;=Entradas!$E$41,"",G57^2)</f>
        <v/>
      </c>
      <c r="J57" s="83" t="str">
        <f>IF($C57&lt;=Entradas!$E$41,"",E57-AVERAGE(E:E))</f>
        <v/>
      </c>
      <c r="K57" s="83" t="str">
        <f>IF($C57&lt;=Entradas!$E$41,"",J57^2)</f>
        <v/>
      </c>
      <c r="L57" s="83" t="str">
        <f>IF($C57&lt;=Entradas!$E$41,"",G57*J57)</f>
        <v/>
      </c>
      <c r="M57" s="41"/>
    </row>
    <row r="58" spans="2:13" x14ac:dyDescent="0.3">
      <c r="B58" s="40"/>
      <c r="C58" s="78">
        <v>53</v>
      </c>
      <c r="D58" s="107" t="str">
        <f>IF($C58&lt;=Entradas!$E$41,"",Observaciones!H58)</f>
        <v/>
      </c>
      <c r="E58" s="107" t="str">
        <f>IF($C58&lt;=Entradas!$E$41,"",Cálculos!L59)</f>
        <v/>
      </c>
      <c r="F58" s="83" t="str">
        <f>IF($C58&lt;=Entradas!$E$41,"",D58-E58)</f>
        <v/>
      </c>
      <c r="G58" s="83" t="str">
        <f>IF($C58&lt;=Entradas!$E$41,"",D58-AVERAGE(D:D))</f>
        <v/>
      </c>
      <c r="H58" s="83" t="str">
        <f>IF($C58&lt;=Entradas!$E$41,"",F58^2)</f>
        <v/>
      </c>
      <c r="I58" s="83" t="str">
        <f>IF($C58&lt;=Entradas!$E$41,"",G58^2)</f>
        <v/>
      </c>
      <c r="J58" s="83" t="str">
        <f>IF($C58&lt;=Entradas!$E$41,"",E58-AVERAGE(E:E))</f>
        <v/>
      </c>
      <c r="K58" s="83" t="str">
        <f>IF($C58&lt;=Entradas!$E$41,"",J58^2)</f>
        <v/>
      </c>
      <c r="L58" s="83" t="str">
        <f>IF($C58&lt;=Entradas!$E$41,"",G58*J58)</f>
        <v/>
      </c>
      <c r="M58" s="41"/>
    </row>
    <row r="59" spans="2:13" x14ac:dyDescent="0.3">
      <c r="B59" s="40"/>
      <c r="C59" s="78">
        <v>54</v>
      </c>
      <c r="D59" s="107" t="str">
        <f>IF($C59&lt;=Entradas!$E$41,"",Observaciones!H59)</f>
        <v/>
      </c>
      <c r="E59" s="107" t="str">
        <f>IF($C59&lt;=Entradas!$E$41,"",Cálculos!L60)</f>
        <v/>
      </c>
      <c r="F59" s="83" t="str">
        <f>IF($C59&lt;=Entradas!$E$41,"",D59-E59)</f>
        <v/>
      </c>
      <c r="G59" s="83" t="str">
        <f>IF($C59&lt;=Entradas!$E$41,"",D59-AVERAGE(D:D))</f>
        <v/>
      </c>
      <c r="H59" s="83" t="str">
        <f>IF($C59&lt;=Entradas!$E$41,"",F59^2)</f>
        <v/>
      </c>
      <c r="I59" s="83" t="str">
        <f>IF($C59&lt;=Entradas!$E$41,"",G59^2)</f>
        <v/>
      </c>
      <c r="J59" s="83" t="str">
        <f>IF($C59&lt;=Entradas!$E$41,"",E59-AVERAGE(E:E))</f>
        <v/>
      </c>
      <c r="K59" s="83" t="str">
        <f>IF($C59&lt;=Entradas!$E$41,"",J59^2)</f>
        <v/>
      </c>
      <c r="L59" s="83" t="str">
        <f>IF($C59&lt;=Entradas!$E$41,"",G59*J59)</f>
        <v/>
      </c>
      <c r="M59" s="41"/>
    </row>
    <row r="60" spans="2:13" x14ac:dyDescent="0.3">
      <c r="B60" s="40"/>
      <c r="C60" s="78">
        <v>55</v>
      </c>
      <c r="D60" s="107" t="str">
        <f>IF($C60&lt;=Entradas!$E$41,"",Observaciones!H60)</f>
        <v/>
      </c>
      <c r="E60" s="107" t="str">
        <f>IF($C60&lt;=Entradas!$E$41,"",Cálculos!L61)</f>
        <v/>
      </c>
      <c r="F60" s="83" t="str">
        <f>IF($C60&lt;=Entradas!$E$41,"",D60-E60)</f>
        <v/>
      </c>
      <c r="G60" s="83" t="str">
        <f>IF($C60&lt;=Entradas!$E$41,"",D60-AVERAGE(D:D))</f>
        <v/>
      </c>
      <c r="H60" s="83" t="str">
        <f>IF($C60&lt;=Entradas!$E$41,"",F60^2)</f>
        <v/>
      </c>
      <c r="I60" s="83" t="str">
        <f>IF($C60&lt;=Entradas!$E$41,"",G60^2)</f>
        <v/>
      </c>
      <c r="J60" s="83" t="str">
        <f>IF($C60&lt;=Entradas!$E$41,"",E60-AVERAGE(E:E))</f>
        <v/>
      </c>
      <c r="K60" s="83" t="str">
        <f>IF($C60&lt;=Entradas!$E$41,"",J60^2)</f>
        <v/>
      </c>
      <c r="L60" s="83" t="str">
        <f>IF($C60&lt;=Entradas!$E$41,"",G60*J60)</f>
        <v/>
      </c>
      <c r="M60" s="41"/>
    </row>
    <row r="61" spans="2:13" x14ac:dyDescent="0.3">
      <c r="B61" s="40"/>
      <c r="C61" s="78">
        <v>56</v>
      </c>
      <c r="D61" s="107" t="str">
        <f>IF($C61&lt;=Entradas!$E$41,"",Observaciones!H61)</f>
        <v/>
      </c>
      <c r="E61" s="107" t="str">
        <f>IF($C61&lt;=Entradas!$E$41,"",Cálculos!L62)</f>
        <v/>
      </c>
      <c r="F61" s="83" t="str">
        <f>IF($C61&lt;=Entradas!$E$41,"",D61-E61)</f>
        <v/>
      </c>
      <c r="G61" s="83" t="str">
        <f>IF($C61&lt;=Entradas!$E$41,"",D61-AVERAGE(D:D))</f>
        <v/>
      </c>
      <c r="H61" s="83" t="str">
        <f>IF($C61&lt;=Entradas!$E$41,"",F61^2)</f>
        <v/>
      </c>
      <c r="I61" s="83" t="str">
        <f>IF($C61&lt;=Entradas!$E$41,"",G61^2)</f>
        <v/>
      </c>
      <c r="J61" s="83" t="str">
        <f>IF($C61&lt;=Entradas!$E$41,"",E61-AVERAGE(E:E))</f>
        <v/>
      </c>
      <c r="K61" s="83" t="str">
        <f>IF($C61&lt;=Entradas!$E$41,"",J61^2)</f>
        <v/>
      </c>
      <c r="L61" s="83" t="str">
        <f>IF($C61&lt;=Entradas!$E$41,"",G61*J61)</f>
        <v/>
      </c>
      <c r="M61" s="41"/>
    </row>
    <row r="62" spans="2:13" x14ac:dyDescent="0.3">
      <c r="B62" s="40"/>
      <c r="C62" s="78">
        <v>57</v>
      </c>
      <c r="D62" s="107" t="str">
        <f>IF($C62&lt;=Entradas!$E$41,"",Observaciones!H62)</f>
        <v/>
      </c>
      <c r="E62" s="107" t="str">
        <f>IF($C62&lt;=Entradas!$E$41,"",Cálculos!L63)</f>
        <v/>
      </c>
      <c r="F62" s="83" t="str">
        <f>IF($C62&lt;=Entradas!$E$41,"",D62-E62)</f>
        <v/>
      </c>
      <c r="G62" s="83" t="str">
        <f>IF($C62&lt;=Entradas!$E$41,"",D62-AVERAGE(D:D))</f>
        <v/>
      </c>
      <c r="H62" s="83" t="str">
        <f>IF($C62&lt;=Entradas!$E$41,"",F62^2)</f>
        <v/>
      </c>
      <c r="I62" s="83" t="str">
        <f>IF($C62&lt;=Entradas!$E$41,"",G62^2)</f>
        <v/>
      </c>
      <c r="J62" s="83" t="str">
        <f>IF($C62&lt;=Entradas!$E$41,"",E62-AVERAGE(E:E))</f>
        <v/>
      </c>
      <c r="K62" s="83" t="str">
        <f>IF($C62&lt;=Entradas!$E$41,"",J62^2)</f>
        <v/>
      </c>
      <c r="L62" s="83" t="str">
        <f>IF($C62&lt;=Entradas!$E$41,"",G62*J62)</f>
        <v/>
      </c>
      <c r="M62" s="41"/>
    </row>
    <row r="63" spans="2:13" x14ac:dyDescent="0.3">
      <c r="B63" s="40"/>
      <c r="C63" s="78">
        <v>58</v>
      </c>
      <c r="D63" s="107" t="str">
        <f>IF($C63&lt;=Entradas!$E$41,"",Observaciones!H63)</f>
        <v/>
      </c>
      <c r="E63" s="107" t="str">
        <f>IF($C63&lt;=Entradas!$E$41,"",Cálculos!L64)</f>
        <v/>
      </c>
      <c r="F63" s="83" t="str">
        <f>IF($C63&lt;=Entradas!$E$41,"",D63-E63)</f>
        <v/>
      </c>
      <c r="G63" s="83" t="str">
        <f>IF($C63&lt;=Entradas!$E$41,"",D63-AVERAGE(D:D))</f>
        <v/>
      </c>
      <c r="H63" s="83" t="str">
        <f>IF($C63&lt;=Entradas!$E$41,"",F63^2)</f>
        <v/>
      </c>
      <c r="I63" s="83" t="str">
        <f>IF($C63&lt;=Entradas!$E$41,"",G63^2)</f>
        <v/>
      </c>
      <c r="J63" s="83" t="str">
        <f>IF($C63&lt;=Entradas!$E$41,"",E63-AVERAGE(E:E))</f>
        <v/>
      </c>
      <c r="K63" s="83" t="str">
        <f>IF($C63&lt;=Entradas!$E$41,"",J63^2)</f>
        <v/>
      </c>
      <c r="L63" s="83" t="str">
        <f>IF($C63&lt;=Entradas!$E$41,"",G63*J63)</f>
        <v/>
      </c>
      <c r="M63" s="41"/>
    </row>
    <row r="64" spans="2:13" x14ac:dyDescent="0.3">
      <c r="B64" s="40"/>
      <c r="C64" s="78">
        <v>59</v>
      </c>
      <c r="D64" s="107" t="str">
        <f>IF($C64&lt;=Entradas!$E$41,"",Observaciones!H64)</f>
        <v/>
      </c>
      <c r="E64" s="107" t="str">
        <f>IF($C64&lt;=Entradas!$E$41,"",Cálculos!L65)</f>
        <v/>
      </c>
      <c r="F64" s="83" t="str">
        <f>IF($C64&lt;=Entradas!$E$41,"",D64-E64)</f>
        <v/>
      </c>
      <c r="G64" s="83" t="str">
        <f>IF($C64&lt;=Entradas!$E$41,"",D64-AVERAGE(D:D))</f>
        <v/>
      </c>
      <c r="H64" s="83" t="str">
        <f>IF($C64&lt;=Entradas!$E$41,"",F64^2)</f>
        <v/>
      </c>
      <c r="I64" s="83" t="str">
        <f>IF($C64&lt;=Entradas!$E$41,"",G64^2)</f>
        <v/>
      </c>
      <c r="J64" s="83" t="str">
        <f>IF($C64&lt;=Entradas!$E$41,"",E64-AVERAGE(E:E))</f>
        <v/>
      </c>
      <c r="K64" s="83" t="str">
        <f>IF($C64&lt;=Entradas!$E$41,"",J64^2)</f>
        <v/>
      </c>
      <c r="L64" s="83" t="str">
        <f>IF($C64&lt;=Entradas!$E$41,"",G64*J64)</f>
        <v/>
      </c>
      <c r="M64" s="41"/>
    </row>
    <row r="65" spans="2:13" x14ac:dyDescent="0.3">
      <c r="B65" s="40"/>
      <c r="C65" s="78">
        <v>60</v>
      </c>
      <c r="D65" s="107" t="str">
        <f>IF($C65&lt;=Entradas!$E$41,"",Observaciones!H65)</f>
        <v/>
      </c>
      <c r="E65" s="107" t="str">
        <f>IF($C65&lt;=Entradas!$E$41,"",Cálculos!L66)</f>
        <v/>
      </c>
      <c r="F65" s="83" t="str">
        <f>IF($C65&lt;=Entradas!$E$41,"",D65-E65)</f>
        <v/>
      </c>
      <c r="G65" s="83" t="str">
        <f>IF($C65&lt;=Entradas!$E$41,"",D65-AVERAGE(D:D))</f>
        <v/>
      </c>
      <c r="H65" s="83" t="str">
        <f>IF($C65&lt;=Entradas!$E$41,"",F65^2)</f>
        <v/>
      </c>
      <c r="I65" s="83" t="str">
        <f>IF($C65&lt;=Entradas!$E$41,"",G65^2)</f>
        <v/>
      </c>
      <c r="J65" s="83" t="str">
        <f>IF($C65&lt;=Entradas!$E$41,"",E65-AVERAGE(E:E))</f>
        <v/>
      </c>
      <c r="K65" s="83" t="str">
        <f>IF($C65&lt;=Entradas!$E$41,"",J65^2)</f>
        <v/>
      </c>
      <c r="L65" s="83" t="str">
        <f>IF($C65&lt;=Entradas!$E$41,"",G65*J65)</f>
        <v/>
      </c>
      <c r="M65" s="41"/>
    </row>
    <row r="66" spans="2:13" x14ac:dyDescent="0.3">
      <c r="B66" s="40"/>
      <c r="C66" s="78">
        <v>61</v>
      </c>
      <c r="D66" s="107">
        <f>IF($C66&lt;=Entradas!$E$41,"",Observaciones!H66)</f>
        <v>1.6562901632511569</v>
      </c>
      <c r="E66" s="107">
        <f>IF($C66&lt;=Entradas!$E$41,"",Cálculos!L67)</f>
        <v>1.5553621060602298</v>
      </c>
      <c r="F66" s="83">
        <f>IF($C66&lt;=Entradas!$E$41,"",D66-E66)</f>
        <v>0.10092805719092701</v>
      </c>
      <c r="G66" s="83">
        <f>IF($C66&lt;=Entradas!$E$41,"",D66-AVERAGE(D:D))</f>
        <v>0.75019148105767863</v>
      </c>
      <c r="H66" s="83">
        <f>IF($C66&lt;=Entradas!$E$41,"",F66^2)</f>
        <v>1.0186472728335033E-2</v>
      </c>
      <c r="I66" s="83">
        <f>IF($C66&lt;=Entradas!$E$41,"",G66^2)</f>
        <v>0.56278725825151343</v>
      </c>
      <c r="J66" s="83">
        <f>IF($C66&lt;=Entradas!$E$41,"",E66-AVERAGE(E:E))</f>
        <v>0.63801486987779576</v>
      </c>
      <c r="K66" s="83">
        <f>IF($C66&lt;=Entradas!$E$41,"",J66^2)</f>
        <v>0.40706297418518067</v>
      </c>
      <c r="L66" s="83">
        <f>IF($C66&lt;=Entradas!$E$41,"",G66*J66)</f>
        <v>0.47863332017044574</v>
      </c>
      <c r="M66" s="41"/>
    </row>
    <row r="67" spans="2:13" x14ac:dyDescent="0.3">
      <c r="B67" s="40"/>
      <c r="C67" s="78">
        <v>62</v>
      </c>
      <c r="D67" s="107">
        <f>IF($C67&lt;=Entradas!$E$41,"",Observaciones!H67)</f>
        <v>1.554571674700465</v>
      </c>
      <c r="E67" s="107">
        <f>IF($C67&lt;=Entradas!$E$41,"",Cálculos!L68)</f>
        <v>1.4540624386019596</v>
      </c>
      <c r="F67" s="83">
        <f>IF($C67&lt;=Entradas!$E$41,"",D67-E67)</f>
        <v>0.10050923609850537</v>
      </c>
      <c r="G67" s="83">
        <f>IF($C67&lt;=Entradas!$E$41,"",D67-AVERAGE(D:D))</f>
        <v>0.64847299250698676</v>
      </c>
      <c r="H67" s="83">
        <f>IF($C67&lt;=Entradas!$E$41,"",F67^2)</f>
        <v>1.0102106541105096E-2</v>
      </c>
      <c r="I67" s="83">
        <f>IF($C67&lt;=Entradas!$E$41,"",G67^2)</f>
        <v>0.42051722201096653</v>
      </c>
      <c r="J67" s="83">
        <f>IF($C67&lt;=Entradas!$E$41,"",E67-AVERAGE(E:E))</f>
        <v>0.53671520241952553</v>
      </c>
      <c r="K67" s="83">
        <f>IF($C67&lt;=Entradas!$E$41,"",J67^2)</f>
        <v>0.28806320850823225</v>
      </c>
      <c r="L67" s="83">
        <f>IF($C67&lt;=Entradas!$E$41,"",G67*J67)</f>
        <v>0.34804531343698286</v>
      </c>
      <c r="M67" s="41"/>
    </row>
    <row r="68" spans="2:13" x14ac:dyDescent="0.3">
      <c r="B68" s="40"/>
      <c r="C68" s="78">
        <v>63</v>
      </c>
      <c r="D68" s="107">
        <f>IF($C68&lt;=Entradas!$E$41,"",Observaciones!H68)</f>
        <v>1.5436649264345652</v>
      </c>
      <c r="E68" s="107">
        <f>IF($C68&lt;=Entradas!$E$41,"",Cálculos!L69)</f>
        <v>1.4436029768213108</v>
      </c>
      <c r="F68" s="83">
        <f>IF($C68&lt;=Entradas!$E$41,"",D68-E68)</f>
        <v>0.10006194961325443</v>
      </c>
      <c r="G68" s="83">
        <f>IF($C68&lt;=Entradas!$E$41,"",D68-AVERAGE(D:D))</f>
        <v>0.63756624424108699</v>
      </c>
      <c r="H68" s="83">
        <f>IF($C68&lt;=Entradas!$E$41,"",F68^2)</f>
        <v>1.0012393760405469E-2</v>
      </c>
      <c r="I68" s="83">
        <f>IF($C68&lt;=Entradas!$E$41,"",G68^2)</f>
        <v>0.40649071579568541</v>
      </c>
      <c r="J68" s="83">
        <f>IF($C68&lt;=Entradas!$E$41,"",E68-AVERAGE(E:E))</f>
        <v>0.5262557406388767</v>
      </c>
      <c r="K68" s="83">
        <f>IF($C68&lt;=Entradas!$E$41,"",J68^2)</f>
        <v>0.27694510455537269</v>
      </c>
      <c r="L68" s="83">
        <f>IF($C68&lt;=Entradas!$E$41,"",G68*J68)</f>
        <v>0.33552289606944019</v>
      </c>
      <c r="M68" s="41"/>
    </row>
    <row r="69" spans="2:13" x14ac:dyDescent="0.3">
      <c r="B69" s="40"/>
      <c r="C69" s="78">
        <v>64</v>
      </c>
      <c r="D69" s="107">
        <f>IF($C69&lt;=Entradas!$E$41,"",Observaciones!H69)</f>
        <v>1.4457732217530124</v>
      </c>
      <c r="E69" s="107">
        <f>IF($C69&lt;=Entradas!$E$41,"",Cálculos!L70)</f>
        <v>1.3461785454504203</v>
      </c>
      <c r="F69" s="83">
        <f>IF($C69&lt;=Entradas!$E$41,"",D69-E69)</f>
        <v>9.9594676302592111E-2</v>
      </c>
      <c r="G69" s="83">
        <f>IF($C69&lt;=Entradas!$E$41,"",D69-AVERAGE(D:D))</f>
        <v>0.53967453955953415</v>
      </c>
      <c r="H69" s="83">
        <f>IF($C69&lt;=Entradas!$E$41,"",F69^2)</f>
        <v>9.9190995478181023E-3</v>
      </c>
      <c r="I69" s="83">
        <f>IF($C69&lt;=Entradas!$E$41,"",G69^2)</f>
        <v>0.2912486086487952</v>
      </c>
      <c r="J69" s="83">
        <f>IF($C69&lt;=Entradas!$E$41,"",E69-AVERAGE(E:E))</f>
        <v>0.42883130926798618</v>
      </c>
      <c r="K69" s="83">
        <f>IF($C69&lt;=Entradas!$E$41,"",J69^2)</f>
        <v>0.1838962918084952</v>
      </c>
      <c r="L69" s="83">
        <f>IF($C69&lt;=Entradas!$E$41,"",G69*J69)</f>
        <v>0.23142933937791263</v>
      </c>
      <c r="M69" s="41"/>
    </row>
    <row r="70" spans="2:13" x14ac:dyDescent="0.3">
      <c r="B70" s="40"/>
      <c r="C70" s="78">
        <v>65</v>
      </c>
      <c r="D70" s="107">
        <f>IF($C70&lt;=Entradas!$E$41,"",Observaciones!H70)</f>
        <v>1.5679672147681845</v>
      </c>
      <c r="E70" s="107">
        <f>IF($C70&lt;=Entradas!$E$41,"",Cálculos!L71)</f>
        <v>1.5338602872937774</v>
      </c>
      <c r="F70" s="83">
        <f>IF($C70&lt;=Entradas!$E$41,"",D70-E70)</f>
        <v>3.4106927474407023E-2</v>
      </c>
      <c r="G70" s="83">
        <f>IF($C70&lt;=Entradas!$E$41,"",D70-AVERAGE(D:D))</f>
        <v>0.66186853257470624</v>
      </c>
      <c r="H70" s="83">
        <f>IF($C70&lt;=Entradas!$E$41,"",F70^2)</f>
        <v>1.1632825017444605E-3</v>
      </c>
      <c r="I70" s="83">
        <f>IF($C70&lt;=Entradas!$E$41,"",G70^2)</f>
        <v>0.438069954412595</v>
      </c>
      <c r="J70" s="83">
        <f>IF($C70&lt;=Entradas!$E$41,"",E70-AVERAGE(E:E))</f>
        <v>0.61651305111134336</v>
      </c>
      <c r="K70" s="83">
        <f>IF($C70&lt;=Entradas!$E$41,"",J70^2)</f>
        <v>0.38008834219061788</v>
      </c>
      <c r="L70" s="83">
        <f>IF($C70&lt;=Entradas!$E$41,"",G70*J70)</f>
        <v>0.4080505884522197</v>
      </c>
      <c r="M70" s="41"/>
    </row>
    <row r="71" spans="2:13" x14ac:dyDescent="0.3">
      <c r="B71" s="40"/>
      <c r="C71" s="78">
        <v>66</v>
      </c>
      <c r="D71" s="107">
        <f>IF($C71&lt;=Entradas!$E$41,"",Observaciones!H71)</f>
        <v>1.4531277378914504</v>
      </c>
      <c r="E71" s="107">
        <f>IF($C71&lt;=Entradas!$E$41,"",Cálculos!L72)</f>
        <v>1.3523052390681209</v>
      </c>
      <c r="F71" s="83">
        <f>IF($C71&lt;=Entradas!$E$41,"",D71-E71)</f>
        <v>0.1008224988233295</v>
      </c>
      <c r="G71" s="83">
        <f>IF($C71&lt;=Entradas!$E$41,"",D71-AVERAGE(D:D))</f>
        <v>0.54702905569797222</v>
      </c>
      <c r="H71" s="83">
        <f>IF($C71&lt;=Entradas!$E$41,"",F71^2)</f>
        <v>1.0165176268980279E-2</v>
      </c>
      <c r="I71" s="83">
        <f>IF($C71&lt;=Entradas!$E$41,"",G71^2)</f>
        <v>0.29924078777781521</v>
      </c>
      <c r="J71" s="83">
        <f>IF($C71&lt;=Entradas!$E$41,"",E71-AVERAGE(E:E))</f>
        <v>0.43495800288568687</v>
      </c>
      <c r="K71" s="83">
        <f>IF($C71&lt;=Entradas!$E$41,"",J71^2)</f>
        <v>0.18918846427430519</v>
      </c>
      <c r="L71" s="83">
        <f>IF($C71&lt;=Entradas!$E$41,"",G71*J71)</f>
        <v>0.23793466558683316</v>
      </c>
      <c r="M71" s="41"/>
    </row>
    <row r="72" spans="2:13" x14ac:dyDescent="0.3">
      <c r="B72" s="40"/>
      <c r="C72" s="78">
        <v>67</v>
      </c>
      <c r="D72" s="107">
        <f>IF($C72&lt;=Entradas!$E$41,"",Observaciones!H72)</f>
        <v>9.3468132740992171</v>
      </c>
      <c r="E72" s="107">
        <f>IF($C72&lt;=Entradas!$E$41,"",Cálculos!L73)</f>
        <v>11.539284282499393</v>
      </c>
      <c r="F72" s="83">
        <f>IF($C72&lt;=Entradas!$E$41,"",D72-E72)</f>
        <v>-2.1924710084001759</v>
      </c>
      <c r="G72" s="83">
        <f>IF($C72&lt;=Entradas!$E$41,"",D72-AVERAGE(D:D))</f>
        <v>8.4407145919057385</v>
      </c>
      <c r="H72" s="83">
        <f>IF($C72&lt;=Entradas!$E$41,"",F72^2)</f>
        <v>4.8069291226752844</v>
      </c>
      <c r="I72" s="83">
        <f>IF($C72&lt;=Entradas!$E$41,"",G72^2)</f>
        <v>71.245662822010459</v>
      </c>
      <c r="J72" s="83">
        <f>IF($C72&lt;=Entradas!$E$41,"",E72-AVERAGE(E:E))</f>
        <v>10.621937046316958</v>
      </c>
      <c r="K72" s="83">
        <f>IF($C72&lt;=Entradas!$E$41,"",J72^2)</f>
        <v>112.82554661592063</v>
      </c>
      <c r="L72" s="83">
        <f>IF($C72&lt;=Entradas!$E$41,"",G72*J72)</f>
        <v>89.656739021151694</v>
      </c>
      <c r="M72" s="41"/>
    </row>
    <row r="73" spans="2:13" x14ac:dyDescent="0.3">
      <c r="B73" s="40"/>
      <c r="C73" s="78">
        <v>68</v>
      </c>
      <c r="D73" s="107">
        <f>IF($C73&lt;=Entradas!$E$41,"",Observaciones!H73)</f>
        <v>2.056557924933486</v>
      </c>
      <c r="E73" s="107">
        <f>IF($C73&lt;=Entradas!$E$41,"",Cálculos!L74)</f>
        <v>1.9402245419691724</v>
      </c>
      <c r="F73" s="83">
        <f>IF($C73&lt;=Entradas!$E$41,"",D73-E73)</f>
        <v>0.11633338296431361</v>
      </c>
      <c r="G73" s="83">
        <f>IF($C73&lt;=Entradas!$E$41,"",D73-AVERAGE(D:D))</f>
        <v>1.1504592427400078</v>
      </c>
      <c r="H73" s="83">
        <f>IF($C73&lt;=Entradas!$E$41,"",F73^2)</f>
        <v>1.3533455991921652E-2</v>
      </c>
      <c r="I73" s="83">
        <f>IF($C73&lt;=Entradas!$E$41,"",G73^2)</f>
        <v>1.3235564692059121</v>
      </c>
      <c r="J73" s="83">
        <f>IF($C73&lt;=Entradas!$E$41,"",E73-AVERAGE(E:E))</f>
        <v>1.0228773057867384</v>
      </c>
      <c r="K73" s="83">
        <f>IF($C73&lt;=Entradas!$E$41,"",J73^2)</f>
        <v>1.0462779826935367</v>
      </c>
      <c r="L73" s="83">
        <f>IF($C73&lt;=Entradas!$E$41,"",G73*J73)</f>
        <v>1.1767786506313505</v>
      </c>
      <c r="M73" s="41"/>
    </row>
    <row r="74" spans="2:13" x14ac:dyDescent="0.3">
      <c r="B74" s="40"/>
      <c r="C74" s="78">
        <v>69</v>
      </c>
      <c r="D74" s="107">
        <f>IF($C74&lt;=Entradas!$E$41,"",Observaciones!H74)</f>
        <v>2.9018501764971205</v>
      </c>
      <c r="E74" s="107">
        <f>IF($C74&lt;=Entradas!$E$41,"",Cálculos!L75)</f>
        <v>3.2663505575935092</v>
      </c>
      <c r="F74" s="83">
        <f>IF($C74&lt;=Entradas!$E$41,"",D74-E74)</f>
        <v>-0.36450038109638871</v>
      </c>
      <c r="G74" s="83">
        <f>IF($C74&lt;=Entradas!$E$41,"",D74-AVERAGE(D:D))</f>
        <v>1.9957514943036423</v>
      </c>
      <c r="H74" s="83">
        <f>IF($C74&lt;=Entradas!$E$41,"",F74^2)</f>
        <v>0.1328605278194126</v>
      </c>
      <c r="I74" s="83">
        <f>IF($C74&lt;=Entradas!$E$41,"",G74^2)</f>
        <v>3.9830240270152211</v>
      </c>
      <c r="J74" s="83">
        <f>IF($C74&lt;=Entradas!$E$41,"",E74-AVERAGE(E:E))</f>
        <v>2.3490033214110753</v>
      </c>
      <c r="K74" s="83">
        <f>IF($C74&lt;=Entradas!$E$41,"",J74^2)</f>
        <v>5.517816604000263</v>
      </c>
      <c r="L74" s="83">
        <f>IF($C74&lt;=Entradas!$E$41,"",G74*J74)</f>
        <v>4.6880268888303727</v>
      </c>
      <c r="M74" s="41"/>
    </row>
    <row r="75" spans="2:13" x14ac:dyDescent="0.3">
      <c r="B75" s="40"/>
      <c r="C75" s="78">
        <v>70</v>
      </c>
      <c r="D75" s="107">
        <f>IF($C75&lt;=Entradas!$E$41,"",Observaciones!H75)</f>
        <v>2.1734552594877981</v>
      </c>
      <c r="E75" s="107">
        <f>IF($C75&lt;=Entradas!$E$41,"",Cálculos!L76)</f>
        <v>2.1055127824903059</v>
      </c>
      <c r="F75" s="83">
        <f>IF($C75&lt;=Entradas!$E$41,"",D75-E75)</f>
        <v>6.7942476997492118E-2</v>
      </c>
      <c r="G75" s="83">
        <f>IF($C75&lt;=Entradas!$E$41,"",D75-AVERAGE(D:D))</f>
        <v>1.2673565772943198</v>
      </c>
      <c r="H75" s="83">
        <f>IF($C75&lt;=Entradas!$E$41,"",F75^2)</f>
        <v>4.6161801805547457E-3</v>
      </c>
      <c r="I75" s="83">
        <f>IF($C75&lt;=Entradas!$E$41,"",G75^2)</f>
        <v>1.6061926940111733</v>
      </c>
      <c r="J75" s="83">
        <f>IF($C75&lt;=Entradas!$E$41,"",E75-AVERAGE(E:E))</f>
        <v>1.188165546307872</v>
      </c>
      <c r="K75" s="83">
        <f>IF($C75&lt;=Entradas!$E$41,"",J75^2)</f>
        <v>1.4117373654330838</v>
      </c>
      <c r="L75" s="83">
        <f>IF($C75&lt;=Entradas!$E$41,"",G75*J75)</f>
        <v>1.5058294200277802</v>
      </c>
      <c r="M75" s="41"/>
    </row>
    <row r="76" spans="2:13" x14ac:dyDescent="0.3">
      <c r="B76" s="40"/>
      <c r="C76" s="78">
        <v>71</v>
      </c>
      <c r="D76" s="107">
        <f>IF($C76&lt;=Entradas!$E$41,"",Observaciones!H76)</f>
        <v>4.6054455786262913</v>
      </c>
      <c r="E76" s="107">
        <f>IF($C76&lt;=Entradas!$E$41,"",Cálculos!L77)</f>
        <v>5.5136388092920594</v>
      </c>
      <c r="F76" s="83">
        <f>IF($C76&lt;=Entradas!$E$41,"",D76-E76)</f>
        <v>-0.90819323066576807</v>
      </c>
      <c r="G76" s="83">
        <f>IF($C76&lt;=Entradas!$E$41,"",D76-AVERAGE(D:D))</f>
        <v>3.6993468964328131</v>
      </c>
      <c r="H76" s="83">
        <f>IF($C76&lt;=Entradas!$E$41,"",F76^2)</f>
        <v>0.82481494422712498</v>
      </c>
      <c r="I76" s="83">
        <f>IF($C76&lt;=Entradas!$E$41,"",G76^2)</f>
        <v>13.685167460147087</v>
      </c>
      <c r="J76" s="83">
        <f>IF($C76&lt;=Entradas!$E$41,"",E76-AVERAGE(E:E))</f>
        <v>4.5962915731096254</v>
      </c>
      <c r="K76" s="83">
        <f>IF($C76&lt;=Entradas!$E$41,"",J76^2)</f>
        <v>21.125896225038556</v>
      </c>
      <c r="L76" s="83">
        <f>IF($C76&lt;=Entradas!$E$41,"",G76*J76)</f>
        <v>17.003276966083384</v>
      </c>
      <c r="M76" s="41"/>
    </row>
    <row r="77" spans="2:13" x14ac:dyDescent="0.3">
      <c r="B77" s="40"/>
      <c r="C77" s="78">
        <v>72</v>
      </c>
      <c r="D77" s="107">
        <f>IF($C77&lt;=Entradas!$E$41,"",Observaciones!H77)</f>
        <v>2.5096134060582695</v>
      </c>
      <c r="E77" s="107">
        <f>IF($C77&lt;=Entradas!$E$41,"",Cálculos!L78)</f>
        <v>2.5758309566186339</v>
      </c>
      <c r="F77" s="83">
        <f>IF($C77&lt;=Entradas!$E$41,"",D77-E77)</f>
        <v>-6.621755056036438E-2</v>
      </c>
      <c r="G77" s="83">
        <f>IF($C77&lt;=Entradas!$E$41,"",D77-AVERAGE(D:D))</f>
        <v>1.6035147238647913</v>
      </c>
      <c r="H77" s="83">
        <f>IF($C77&lt;=Entradas!$E$41,"",F77^2)</f>
        <v>4.3847640022144129E-3</v>
      </c>
      <c r="I77" s="83">
        <f>IF($C77&lt;=Entradas!$E$41,"",G77^2)</f>
        <v>2.5712594696511779</v>
      </c>
      <c r="J77" s="83">
        <f>IF($C77&lt;=Entradas!$E$41,"",E77-AVERAGE(E:E))</f>
        <v>1.6584837204362</v>
      </c>
      <c r="K77" s="83">
        <f>IF($C77&lt;=Entradas!$E$41,"",J77^2)</f>
        <v>2.7505682509518996</v>
      </c>
      <c r="L77" s="83">
        <f>IF($C77&lt;=Entradas!$E$41,"",G77*J77)</f>
        <v>2.6594030650095051</v>
      </c>
      <c r="M77" s="41"/>
    </row>
    <row r="78" spans="2:13" x14ac:dyDescent="0.3">
      <c r="B78" s="40"/>
      <c r="C78" s="78">
        <v>73</v>
      </c>
      <c r="D78" s="107">
        <f>IF($C78&lt;=Entradas!$E$41,"",Observaciones!H78)</f>
        <v>2.3328614266619714</v>
      </c>
      <c r="E78" s="107">
        <f>IF($C78&lt;=Entradas!$E$41,"",Cálculos!L79)</f>
        <v>2.2045361712137135</v>
      </c>
      <c r="F78" s="83">
        <f>IF($C78&lt;=Entradas!$E$41,"",D78-E78)</f>
        <v>0.1283252554482579</v>
      </c>
      <c r="G78" s="83">
        <f>IF($C78&lt;=Entradas!$E$41,"",D78-AVERAGE(D:D))</f>
        <v>1.4267627444684932</v>
      </c>
      <c r="H78" s="83">
        <f>IF($C78&lt;=Entradas!$E$41,"",F78^2)</f>
        <v>1.6467371185860644E-2</v>
      </c>
      <c r="I78" s="83">
        <f>IF($C78&lt;=Entradas!$E$41,"",G78^2)</f>
        <v>2.0356519290032669</v>
      </c>
      <c r="J78" s="83">
        <f>IF($C78&lt;=Entradas!$E$41,"",E78-AVERAGE(E:E))</f>
        <v>1.2871889350312795</v>
      </c>
      <c r="K78" s="83">
        <f>IF($C78&lt;=Entradas!$E$41,"",J78^2)</f>
        <v>1.6568553544669595</v>
      </c>
      <c r="L78" s="83">
        <f>IF($C78&lt;=Entradas!$E$41,"",G78*J78)</f>
        <v>1.8365132175947052</v>
      </c>
      <c r="M78" s="41"/>
    </row>
    <row r="79" spans="2:13" x14ac:dyDescent="0.3">
      <c r="B79" s="40"/>
      <c r="C79" s="78">
        <v>74</v>
      </c>
      <c r="D79" s="107">
        <f>IF($C79&lt;=Entradas!$E$41,"",Observaciones!H79)</f>
        <v>2.3593596997005997</v>
      </c>
      <c r="E79" s="107">
        <f>IF($C79&lt;=Entradas!$E$41,"",Cálculos!L80)</f>
        <v>2.290770832996591</v>
      </c>
      <c r="F79" s="83">
        <f>IF($C79&lt;=Entradas!$E$41,"",D79-E79)</f>
        <v>6.8588866704008655E-2</v>
      </c>
      <c r="G79" s="83">
        <f>IF($C79&lt;=Entradas!$E$41,"",D79-AVERAGE(D:D))</f>
        <v>1.4532610175071214</v>
      </c>
      <c r="H79" s="83">
        <f>IF($C79&lt;=Entradas!$E$41,"",F79^2)</f>
        <v>4.7044326357402674E-3</v>
      </c>
      <c r="I79" s="83">
        <f>IF($C79&lt;=Entradas!$E$41,"",G79^2)</f>
        <v>2.1119675850058339</v>
      </c>
      <c r="J79" s="83">
        <f>IF($C79&lt;=Entradas!$E$41,"",E79-AVERAGE(E:E))</f>
        <v>1.373423596814157</v>
      </c>
      <c r="K79" s="83">
        <f>IF($C79&lt;=Entradas!$E$41,"",J79^2)</f>
        <v>1.8862923762859363</v>
      </c>
      <c r="L79" s="83">
        <f>IF($C79&lt;=Entradas!$E$41,"",G79*J79)</f>
        <v>1.9959429737744323</v>
      </c>
      <c r="M79" s="41"/>
    </row>
    <row r="80" spans="2:13" x14ac:dyDescent="0.3">
      <c r="B80" s="40"/>
      <c r="C80" s="78">
        <v>75</v>
      </c>
      <c r="D80" s="107">
        <f>IF($C80&lt;=Entradas!$E$41,"",Observaciones!H80)</f>
        <v>4.3023523663830732</v>
      </c>
      <c r="E80" s="107">
        <f>IF($C80&lt;=Entradas!$E$41,"",Cálculos!L81)</f>
        <v>5.052078478566119</v>
      </c>
      <c r="F80" s="83">
        <f>IF($C80&lt;=Entradas!$E$41,"",D80-E80)</f>
        <v>-0.74972611218304586</v>
      </c>
      <c r="G80" s="83">
        <f>IF($C80&lt;=Entradas!$E$41,"",D80-AVERAGE(D:D))</f>
        <v>3.3962536841895949</v>
      </c>
      <c r="H80" s="83">
        <f>IF($C80&lt;=Entradas!$E$41,"",F80^2)</f>
        <v>0.56208924328910503</v>
      </c>
      <c r="I80" s="83">
        <f>IF($C80&lt;=Entradas!$E$41,"",G80^2)</f>
        <v>11.534539087371398</v>
      </c>
      <c r="J80" s="83">
        <f>IF($C80&lt;=Entradas!$E$41,"",E80-AVERAGE(E:E))</f>
        <v>4.1347312423836851</v>
      </c>
      <c r="K80" s="83">
        <f>IF($C80&lt;=Entradas!$E$41,"",J80^2)</f>
        <v>17.096002446743732</v>
      </c>
      <c r="L80" s="83">
        <f>IF($C80&lt;=Entradas!$E$41,"",G80*J80)</f>
        <v>14.042596215079412</v>
      </c>
      <c r="M80" s="41"/>
    </row>
    <row r="81" spans="2:13" x14ac:dyDescent="0.3">
      <c r="B81" s="40"/>
      <c r="C81" s="78">
        <v>76</v>
      </c>
      <c r="D81" s="107">
        <f>IF($C81&lt;=Entradas!$E$41,"",Observaciones!H81)</f>
        <v>2.3562536234519964</v>
      </c>
      <c r="E81" s="107">
        <f>IF($C81&lt;=Entradas!$E$41,"",Cálculos!L82)</f>
        <v>2.2214858163275149</v>
      </c>
      <c r="F81" s="83">
        <f>IF($C81&lt;=Entradas!$E$41,"",D81-E81)</f>
        <v>0.13476780712448155</v>
      </c>
      <c r="G81" s="83">
        <f>IF($C81&lt;=Entradas!$E$41,"",D81-AVERAGE(D:D))</f>
        <v>1.4501549412585182</v>
      </c>
      <c r="H81" s="83">
        <f>IF($C81&lt;=Entradas!$E$41,"",F81^2)</f>
        <v>1.8162361837141462E-2</v>
      </c>
      <c r="I81" s="83">
        <f>IF($C81&lt;=Entradas!$E$41,"",G81^2)</f>
        <v>2.1029493536564963</v>
      </c>
      <c r="J81" s="83">
        <f>IF($C81&lt;=Entradas!$E$41,"",E81-AVERAGE(E:E))</f>
        <v>1.3041385801450809</v>
      </c>
      <c r="K81" s="83">
        <f>IF($C81&lt;=Entradas!$E$41,"",J81^2)</f>
        <v>1.7007774362228276</v>
      </c>
      <c r="L81" s="83">
        <f>IF($C81&lt;=Entradas!$E$41,"",G81*J81)</f>
        <v>1.891203006083257</v>
      </c>
      <c r="M81" s="41"/>
    </row>
    <row r="82" spans="2:13" x14ac:dyDescent="0.3">
      <c r="B82" s="40"/>
      <c r="C82" s="78">
        <v>77</v>
      </c>
      <c r="D82" s="107">
        <f>IF($C82&lt;=Entradas!$E$41,"",Observaciones!H82)</f>
        <v>2.3163146530564633</v>
      </c>
      <c r="E82" s="107">
        <f>IF($C82&lt;=Entradas!$E$41,"",Cálculos!L83)</f>
        <v>2.1822691565429504</v>
      </c>
      <c r="F82" s="83">
        <f>IF($C82&lt;=Entradas!$E$41,"",D82-E82)</f>
        <v>0.13404549651351294</v>
      </c>
      <c r="G82" s="83">
        <f>IF($C82&lt;=Entradas!$E$41,"",D82-AVERAGE(D:D))</f>
        <v>1.4102159708629851</v>
      </c>
      <c r="H82" s="83">
        <f>IF($C82&lt;=Entradas!$E$41,"",F82^2)</f>
        <v>1.796819513555421E-2</v>
      </c>
      <c r="I82" s="83">
        <f>IF($C82&lt;=Entradas!$E$41,"",G82^2)</f>
        <v>1.9887090844770317</v>
      </c>
      <c r="J82" s="83">
        <f>IF($C82&lt;=Entradas!$E$41,"",E82-AVERAGE(E:E))</f>
        <v>1.2649219203605164</v>
      </c>
      <c r="K82" s="83">
        <f>IF($C82&lt;=Entradas!$E$41,"",J82^2)</f>
        <v>1.6000274646085366</v>
      </c>
      <c r="L82" s="83">
        <f>IF($C82&lt;=Entradas!$E$41,"",G82*J82)</f>
        <v>1.7838130939870771</v>
      </c>
      <c r="M82" s="41"/>
    </row>
    <row r="83" spans="2:13" x14ac:dyDescent="0.3">
      <c r="B83" s="40"/>
      <c r="C83" s="78">
        <v>78</v>
      </c>
      <c r="D83" s="107">
        <f>IF($C83&lt;=Entradas!$E$41,"",Observaciones!H83)</f>
        <v>2.2086844197465547</v>
      </c>
      <c r="E83" s="107">
        <f>IF($C83&lt;=Entradas!$E$41,"",Cálculos!L84)</f>
        <v>2.0753631538206934</v>
      </c>
      <c r="F83" s="83">
        <f>IF($C83&lt;=Entradas!$E$41,"",D83-E83)</f>
        <v>0.13332126592586135</v>
      </c>
      <c r="G83" s="83">
        <f>IF($C83&lt;=Entradas!$E$41,"",D83-AVERAGE(D:D))</f>
        <v>1.3025857375530765</v>
      </c>
      <c r="H83" s="83">
        <f>IF($C83&lt;=Entradas!$E$41,"",F83^2)</f>
        <v>1.7774559948074239E-2</v>
      </c>
      <c r="I83" s="83">
        <f>IF($C83&lt;=Entradas!$E$41,"",G83^2)</f>
        <v>1.6967296036766923</v>
      </c>
      <c r="J83" s="83">
        <f>IF($C83&lt;=Entradas!$E$41,"",E83-AVERAGE(E:E))</f>
        <v>1.1580159176382594</v>
      </c>
      <c r="K83" s="83">
        <f>IF($C83&lt;=Entradas!$E$41,"",J83^2)</f>
        <v>1.3410008655035799</v>
      </c>
      <c r="L83" s="83">
        <f>IF($C83&lt;=Entradas!$E$41,"",G83*J83)</f>
        <v>1.5084150181750349</v>
      </c>
      <c r="M83" s="41"/>
    </row>
    <row r="84" spans="2:13" x14ac:dyDescent="0.3">
      <c r="B84" s="40"/>
      <c r="C84" s="78">
        <v>79</v>
      </c>
      <c r="D84" s="107">
        <f>IF($C84&lt;=Entradas!$E$41,"",Observaciones!H84)</f>
        <v>2.2216181054241204</v>
      </c>
      <c r="E84" s="107">
        <f>IF($C84&lt;=Entradas!$E$41,"",Cálculos!L85)</f>
        <v>2.0898962387386</v>
      </c>
      <c r="F84" s="83">
        <f>IF($C84&lt;=Entradas!$E$41,"",D84-E84)</f>
        <v>0.13172186668552044</v>
      </c>
      <c r="G84" s="83">
        <f>IF($C84&lt;=Entradas!$E$41,"",D84-AVERAGE(D:D))</f>
        <v>1.3155194232306422</v>
      </c>
      <c r="H84" s="83">
        <f>IF($C84&lt;=Entradas!$E$41,"",F84^2)</f>
        <v>1.7350650163118018E-2</v>
      </c>
      <c r="I84" s="83">
        <f>IF($C84&lt;=Entradas!$E$41,"",G84^2)</f>
        <v>1.7305913528970815</v>
      </c>
      <c r="J84" s="83">
        <f>IF($C84&lt;=Entradas!$E$41,"",E84-AVERAGE(E:E))</f>
        <v>1.172549002556166</v>
      </c>
      <c r="K84" s="83">
        <f>IF($C84&lt;=Entradas!$E$41,"",J84^2)</f>
        <v>1.3748711633954598</v>
      </c>
      <c r="L84" s="83">
        <f>IF($C84&lt;=Entradas!$E$41,"",G84*J84)</f>
        <v>1.5425109875523524</v>
      </c>
      <c r="M84" s="41"/>
    </row>
    <row r="85" spans="2:13" x14ac:dyDescent="0.3">
      <c r="B85" s="40"/>
      <c r="C85" s="78">
        <v>80</v>
      </c>
      <c r="D85" s="107">
        <f>IF($C85&lt;=Entradas!$E$41,"",Observaciones!H85)</f>
        <v>2.1135830543938239</v>
      </c>
      <c r="E85" s="107">
        <f>IF($C85&lt;=Entradas!$E$41,"",Cálculos!L86)</f>
        <v>1.981745547186021</v>
      </c>
      <c r="F85" s="83">
        <f>IF($C85&lt;=Entradas!$E$41,"",D85-E85)</f>
        <v>0.13183750720780285</v>
      </c>
      <c r="G85" s="83">
        <f>IF($C85&lt;=Entradas!$E$41,"",D85-AVERAGE(D:D))</f>
        <v>1.2074843722003457</v>
      </c>
      <c r="H85" s="83">
        <f>IF($C85&lt;=Entradas!$E$41,"",F85^2)</f>
        <v>1.7381128306767468E-2</v>
      </c>
      <c r="I85" s="83">
        <f>IF($C85&lt;=Entradas!$E$41,"",G85^2)</f>
        <v>1.4580185091080629</v>
      </c>
      <c r="J85" s="83">
        <f>IF($C85&lt;=Entradas!$E$41,"",E85-AVERAGE(E:E))</f>
        <v>1.0643983110035871</v>
      </c>
      <c r="K85" s="83">
        <f>IF($C85&lt;=Entradas!$E$41,"",J85^2)</f>
        <v>1.1329437644672888</v>
      </c>
      <c r="L85" s="83">
        <f>IF($C85&lt;=Entradas!$E$41,"",G85*J85)</f>
        <v>1.2852443263332747</v>
      </c>
      <c r="M85" s="41"/>
    </row>
    <row r="86" spans="2:13" x14ac:dyDescent="0.3">
      <c r="B86" s="40"/>
      <c r="C86" s="78">
        <v>81</v>
      </c>
      <c r="D86" s="107">
        <f>IF($C86&lt;=Entradas!$E$41,"",Observaciones!H86)</f>
        <v>2.0667826046999278</v>
      </c>
      <c r="E86" s="107">
        <f>IF($C86&lt;=Entradas!$E$41,"",Cálculos!L87)</f>
        <v>1.9357201352565343</v>
      </c>
      <c r="F86" s="83">
        <f>IF($C86&lt;=Entradas!$E$41,"",D86-E86)</f>
        <v>0.1310624694433935</v>
      </c>
      <c r="G86" s="83">
        <f>IF($C86&lt;=Entradas!$E$41,"",D86-AVERAGE(D:D))</f>
        <v>1.1606839225064496</v>
      </c>
      <c r="H86" s="83">
        <f>IF($C86&lt;=Entradas!$E$41,"",F86^2)</f>
        <v>1.7177370896600454E-2</v>
      </c>
      <c r="I86" s="83">
        <f>IF($C86&lt;=Entradas!$E$41,"",G86^2)</f>
        <v>1.3471871679649579</v>
      </c>
      <c r="J86" s="83">
        <f>IF($C86&lt;=Entradas!$E$41,"",E86-AVERAGE(E:E))</f>
        <v>1.0183728990741003</v>
      </c>
      <c r="K86" s="83">
        <f>IF($C86&lt;=Entradas!$E$41,"",J86^2)</f>
        <v>1.0370833615685877</v>
      </c>
      <c r="L86" s="83">
        <f>IF($C86&lt;=Entradas!$E$41,"",G86*J86)</f>
        <v>1.1820090510715915</v>
      </c>
      <c r="M86" s="41"/>
    </row>
    <row r="87" spans="2:13" x14ac:dyDescent="0.3">
      <c r="B87" s="40"/>
      <c r="C87" s="78">
        <v>82</v>
      </c>
      <c r="D87" s="107">
        <f>IF($C87&lt;=Entradas!$E$41,"",Observaciones!H87)</f>
        <v>2.0440356159383235</v>
      </c>
      <c r="E87" s="107">
        <f>IF($C87&lt;=Entradas!$E$41,"",Cálculos!L88)</f>
        <v>1.9137730419010823</v>
      </c>
      <c r="F87" s="83">
        <f>IF($C87&lt;=Entradas!$E$41,"",D87-E87)</f>
        <v>0.13026257403724117</v>
      </c>
      <c r="G87" s="83">
        <f>IF($C87&lt;=Entradas!$E$41,"",D87-AVERAGE(D:D))</f>
        <v>1.1379369337448453</v>
      </c>
      <c r="H87" s="83">
        <f>IF($C87&lt;=Entradas!$E$41,"",F87^2)</f>
        <v>1.6968338194807739E-2</v>
      </c>
      <c r="I87" s="83">
        <f>IF($C87&lt;=Entradas!$E$41,"",G87^2)</f>
        <v>1.2949004651806204</v>
      </c>
      <c r="J87" s="83">
        <f>IF($C87&lt;=Entradas!$E$41,"",E87-AVERAGE(E:E))</f>
        <v>0.99642580571864825</v>
      </c>
      <c r="K87" s="83">
        <f>IF($C87&lt;=Entradas!$E$41,"",J87^2)</f>
        <v>0.99286438630205731</v>
      </c>
      <c r="L87" s="83">
        <f>IF($C87&lt;=Entradas!$E$41,"",G87*J87)</f>
        <v>1.1338697260637156</v>
      </c>
      <c r="M87" s="41"/>
    </row>
    <row r="88" spans="2:13" x14ac:dyDescent="0.3">
      <c r="B88" s="40"/>
      <c r="C88" s="78">
        <v>83</v>
      </c>
      <c r="D88" s="107">
        <f>IF($C88&lt;=Entradas!$E$41,"",Observaciones!H88)</f>
        <v>1.9418248897828101</v>
      </c>
      <c r="E88" s="107">
        <f>IF($C88&lt;=Entradas!$E$41,"",Cálculos!L89)</f>
        <v>1.8123507996668895</v>
      </c>
      <c r="F88" s="83">
        <f>IF($C88&lt;=Entradas!$E$41,"",D88-E88)</f>
        <v>0.12947409011592059</v>
      </c>
      <c r="G88" s="83">
        <f>IF($C88&lt;=Entradas!$E$41,"",D88-AVERAGE(D:D))</f>
        <v>1.0357262075893319</v>
      </c>
      <c r="H88" s="83">
        <f>IF($C88&lt;=Entradas!$E$41,"",F88^2)</f>
        <v>1.6763540011345526E-2</v>
      </c>
      <c r="I88" s="83">
        <f>IF($C88&lt;=Entradas!$E$41,"",G88^2)</f>
        <v>1.0727287770873797</v>
      </c>
      <c r="J88" s="83">
        <f>IF($C88&lt;=Entradas!$E$41,"",E88-AVERAGE(E:E))</f>
        <v>0.89500356348445542</v>
      </c>
      <c r="K88" s="83">
        <f>IF($C88&lt;=Entradas!$E$41,"",J88^2)</f>
        <v>0.80103137864987362</v>
      </c>
      <c r="L88" s="83">
        <f>IF($C88&lt;=Entradas!$E$41,"",G88*J88)</f>
        <v>0.92697864658669282</v>
      </c>
      <c r="M88" s="41"/>
    </row>
    <row r="89" spans="2:13" x14ac:dyDescent="0.3">
      <c r="B89" s="40"/>
      <c r="C89" s="78">
        <v>84</v>
      </c>
      <c r="D89" s="107">
        <f>IF($C89&lt;=Entradas!$E$41,"",Observaciones!H89)</f>
        <v>1.8402693663725844</v>
      </c>
      <c r="E89" s="107">
        <f>IF($C89&lt;=Entradas!$E$41,"",Cálculos!L90)</f>
        <v>1.7115646254309578</v>
      </c>
      <c r="F89" s="83">
        <f>IF($C89&lt;=Entradas!$E$41,"",D89-E89)</f>
        <v>0.12870474094162665</v>
      </c>
      <c r="G89" s="83">
        <f>IF($C89&lt;=Entradas!$E$41,"",D89-AVERAGE(D:D))</f>
        <v>0.9341706841791062</v>
      </c>
      <c r="H89" s="83">
        <f>IF($C89&lt;=Entradas!$E$41,"",F89^2)</f>
        <v>1.6564910340851228E-2</v>
      </c>
      <c r="I89" s="83">
        <f>IF($C89&lt;=Entradas!$E$41,"",G89^2)</f>
        <v>0.87267486717965936</v>
      </c>
      <c r="J89" s="83">
        <f>IF($C89&lt;=Entradas!$E$41,"",E89-AVERAGE(E:E))</f>
        <v>0.7942173892485237</v>
      </c>
      <c r="K89" s="83">
        <f>IF($C89&lt;=Entradas!$E$41,"",J89^2)</f>
        <v>0.630781261384741</v>
      </c>
      <c r="L89" s="83">
        <f>IF($C89&lt;=Entradas!$E$41,"",G89*J89)</f>
        <v>0.74193460190123683</v>
      </c>
      <c r="M89" s="41"/>
    </row>
    <row r="90" spans="2:13" x14ac:dyDescent="0.3">
      <c r="B90" s="40"/>
      <c r="C90" s="78">
        <v>85</v>
      </c>
      <c r="D90" s="107">
        <f>IF($C90&lt;=Entradas!$E$41,"",Observaciones!H90)</f>
        <v>1.7436099901210342</v>
      </c>
      <c r="E90" s="107">
        <f>IF($C90&lt;=Entradas!$E$41,"",Cálculos!L91)</f>
        <v>1.6156930242526197</v>
      </c>
      <c r="F90" s="83">
        <f>IF($C90&lt;=Entradas!$E$41,"",D90-E90)</f>
        <v>0.1279169658684145</v>
      </c>
      <c r="G90" s="83">
        <f>IF($C90&lt;=Entradas!$E$41,"",D90-AVERAGE(D:D))</f>
        <v>0.83751130792755601</v>
      </c>
      <c r="H90" s="83">
        <f>IF($C90&lt;=Entradas!$E$41,"",F90^2)</f>
        <v>1.6362750156981121E-2</v>
      </c>
      <c r="I90" s="83">
        <f>IF($C90&lt;=Entradas!$E$41,"",G90^2)</f>
        <v>0.70142519090652555</v>
      </c>
      <c r="J90" s="83">
        <f>IF($C90&lt;=Entradas!$E$41,"",E90-AVERAGE(E:E))</f>
        <v>0.69834578807018566</v>
      </c>
      <c r="K90" s="83">
        <f>IF($C90&lt;=Entradas!$E$41,"",J90^2)</f>
        <v>0.48768683971536864</v>
      </c>
      <c r="L90" s="83">
        <f>IF($C90&lt;=Entradas!$E$41,"",G90*J90)</f>
        <v>0.58487249435236099</v>
      </c>
      <c r="M90" s="41"/>
    </row>
    <row r="91" spans="2:13" x14ac:dyDescent="0.3">
      <c r="B91" s="40"/>
      <c r="C91" s="78">
        <v>86</v>
      </c>
      <c r="D91" s="107">
        <f>IF($C91&lt;=Entradas!$E$41,"",Observaciones!H91)</f>
        <v>1.649395639465888</v>
      </c>
      <c r="E91" s="107">
        <f>IF($C91&lt;=Entradas!$E$41,"",Cálculos!L92)</f>
        <v>1.5222640379531414</v>
      </c>
      <c r="F91" s="83">
        <f>IF($C91&lt;=Entradas!$E$41,"",D91-E91)</f>
        <v>0.12713160151274661</v>
      </c>
      <c r="G91" s="83">
        <f>IF($C91&lt;=Entradas!$E$41,"",D91-AVERAGE(D:D))</f>
        <v>0.74329695727240974</v>
      </c>
      <c r="H91" s="83">
        <f>IF($C91&lt;=Entradas!$E$41,"",F91^2)</f>
        <v>1.6162444103195794E-2</v>
      </c>
      <c r="I91" s="83">
        <f>IF($C91&lt;=Entradas!$E$41,"",G91^2)</f>
        <v>0.55249036669042251</v>
      </c>
      <c r="J91" s="83">
        <f>IF($C91&lt;=Entradas!$E$41,"",E91-AVERAGE(E:E))</f>
        <v>0.60491680177070728</v>
      </c>
      <c r="K91" s="83">
        <f>IF($C91&lt;=Entradas!$E$41,"",J91^2)</f>
        <v>0.36592433706450117</v>
      </c>
      <c r="L91" s="83">
        <f>IF($C91&lt;=Entradas!$E$41,"",G91*J91)</f>
        <v>0.44963281815912415</v>
      </c>
      <c r="M91" s="41"/>
    </row>
    <row r="92" spans="2:13" x14ac:dyDescent="0.3">
      <c r="B92" s="40"/>
      <c r="C92" s="78">
        <v>87</v>
      </c>
      <c r="D92" s="107">
        <f>IF($C92&lt;=Entradas!$E$41,"",Observaciones!H92)</f>
        <v>2.4745970659183545</v>
      </c>
      <c r="E92" s="107">
        <f>IF($C92&lt;=Entradas!$E$41,"",Cálculos!L93)</f>
        <v>2.7237054393804825</v>
      </c>
      <c r="F92" s="83">
        <f>IF($C92&lt;=Entradas!$E$41,"",D92-E92)</f>
        <v>-0.249108373462128</v>
      </c>
      <c r="G92" s="83">
        <f>IF($C92&lt;=Entradas!$E$41,"",D92-AVERAGE(D:D))</f>
        <v>1.5684983837248763</v>
      </c>
      <c r="H92" s="83">
        <f>IF($C92&lt;=Entradas!$E$41,"",F92^2)</f>
        <v>6.2054981728947037E-2</v>
      </c>
      <c r="I92" s="83">
        <f>IF($C92&lt;=Entradas!$E$41,"",G92^2)</f>
        <v>2.4601871797475492</v>
      </c>
      <c r="J92" s="83">
        <f>IF($C92&lt;=Entradas!$E$41,"",E92-AVERAGE(E:E))</f>
        <v>1.8063582031980485</v>
      </c>
      <c r="K92" s="83">
        <f>IF($C92&lt;=Entradas!$E$41,"",J92^2)</f>
        <v>3.2629299582608824</v>
      </c>
      <c r="L92" s="83">
        <f>IF($C92&lt;=Entradas!$E$41,"",G92*J92)</f>
        <v>2.8332699221443107</v>
      </c>
      <c r="M92" s="41"/>
    </row>
    <row r="93" spans="2:13" x14ac:dyDescent="0.3">
      <c r="B93" s="40"/>
      <c r="C93" s="78">
        <v>88</v>
      </c>
      <c r="D93" s="107">
        <f>IF($C93&lt;=Entradas!$E$41,"",Observaciones!H93)</f>
        <v>1.84026242571557</v>
      </c>
      <c r="E93" s="107">
        <f>IF($C93&lt;=Entradas!$E$41,"",Cálculos!L94)</f>
        <v>1.7019475438029181</v>
      </c>
      <c r="F93" s="83">
        <f>IF($C93&lt;=Entradas!$E$41,"",D93-E93)</f>
        <v>0.13831488191265184</v>
      </c>
      <c r="G93" s="83">
        <f>IF($C93&lt;=Entradas!$E$41,"",D93-AVERAGE(D:D))</f>
        <v>0.93416374352209175</v>
      </c>
      <c r="H93" s="83">
        <f>IF($C93&lt;=Entradas!$E$41,"",F93^2)</f>
        <v>1.9131006558510823E-2</v>
      </c>
      <c r="I93" s="83">
        <f>IF($C93&lt;=Entradas!$E$41,"",G93^2)</f>
        <v>0.87266189971120844</v>
      </c>
      <c r="J93" s="83">
        <f>IF($C93&lt;=Entradas!$E$41,"",E93-AVERAGE(E:E))</f>
        <v>0.78460030762048405</v>
      </c>
      <c r="K93" s="83">
        <f>IF($C93&lt;=Entradas!$E$41,"",J93^2)</f>
        <v>0.6155976427181582</v>
      </c>
      <c r="L93" s="83">
        <f>IF($C93&lt;=Entradas!$E$41,"",G93*J93)</f>
        <v>0.7329451605353362</v>
      </c>
      <c r="M93" s="41"/>
    </row>
    <row r="94" spans="2:13" x14ac:dyDescent="0.3">
      <c r="B94" s="40"/>
      <c r="C94" s="78">
        <v>89</v>
      </c>
      <c r="D94" s="107">
        <f>IF($C94&lt;=Entradas!$E$41,"",Observaciones!H94)</f>
        <v>1.8029017356293684</v>
      </c>
      <c r="E94" s="107">
        <f>IF($C94&lt;=Entradas!$E$41,"",Cálculos!L95)</f>
        <v>1.6658397168956194</v>
      </c>
      <c r="F94" s="83">
        <f>IF($C94&lt;=Entradas!$E$41,"",D94-E94)</f>
        <v>0.13706201873374901</v>
      </c>
      <c r="G94" s="83">
        <f>IF($C94&lt;=Entradas!$E$41,"",D94-AVERAGE(D:D))</f>
        <v>0.89680305343589017</v>
      </c>
      <c r="H94" s="83">
        <f>IF($C94&lt;=Entradas!$E$41,"",F94^2)</f>
        <v>1.8785996979370567E-2</v>
      </c>
      <c r="I94" s="83">
        <f>IF($C94&lt;=Entradas!$E$41,"",G94^2)</f>
        <v>0.80425571665193607</v>
      </c>
      <c r="J94" s="83">
        <f>IF($C94&lt;=Entradas!$E$41,"",E94-AVERAGE(E:E))</f>
        <v>0.7484924807131853</v>
      </c>
      <c r="K94" s="83">
        <f>IF($C94&lt;=Entradas!$E$41,"",J94^2)</f>
        <v>0.56024099368417812</v>
      </c>
      <c r="L94" s="83">
        <f>IF($C94&lt;=Entradas!$E$41,"",G94*J94)</f>
        <v>0.67125034217738877</v>
      </c>
      <c r="M94" s="41"/>
    </row>
    <row r="95" spans="2:13" x14ac:dyDescent="0.3">
      <c r="B95" s="40"/>
      <c r="C95" s="78">
        <v>90</v>
      </c>
      <c r="D95" s="107">
        <f>IF($C95&lt;=Entradas!$E$41,"",Observaciones!H95)</f>
        <v>1.7067722329624782</v>
      </c>
      <c r="E95" s="107">
        <f>IF($C95&lt;=Entradas!$E$41,"",Cálculos!L96)</f>
        <v>1.570932141862402</v>
      </c>
      <c r="F95" s="83">
        <f>IF($C95&lt;=Entradas!$E$41,"",D95-E95)</f>
        <v>0.13584009110007611</v>
      </c>
      <c r="G95" s="83">
        <f>IF($C95&lt;=Entradas!$E$41,"",D95-AVERAGE(D:D))</f>
        <v>0.80067355076899993</v>
      </c>
      <c r="H95" s="83">
        <f>IF($C95&lt;=Entradas!$E$41,"",F95^2)</f>
        <v>1.8452530350076976E-2</v>
      </c>
      <c r="I95" s="83">
        <f>IF($C95&lt;=Entradas!$E$41,"",G95^2)</f>
        <v>0.64107813490103827</v>
      </c>
      <c r="J95" s="83">
        <f>IF($C95&lt;=Entradas!$E$41,"",E95-AVERAGE(E:E))</f>
        <v>0.65358490567996796</v>
      </c>
      <c r="K95" s="83">
        <f>IF($C95&lt;=Entradas!$E$41,"",J95^2)</f>
        <v>0.42717322893269261</v>
      </c>
      <c r="L95" s="83">
        <f>IF($C95&lt;=Entradas!$E$41,"",G95*J95)</f>
        <v>0.5233081471598019</v>
      </c>
      <c r="M95" s="41"/>
    </row>
    <row r="96" spans="2:13" x14ac:dyDescent="0.3">
      <c r="B96" s="40"/>
      <c r="C96" s="78">
        <v>91</v>
      </c>
      <c r="D96" s="107">
        <f>IF($C96&lt;=Entradas!$E$41,"",Observaciones!H96)</f>
        <v>1.6139090188549681</v>
      </c>
      <c r="E96" s="107">
        <f>IF($C96&lt;=Entradas!$E$41,"",Cálculos!L97)</f>
        <v>1.4792794245347702</v>
      </c>
      <c r="F96" s="83">
        <f>IF($C96&lt;=Entradas!$E$41,"",D96-E96)</f>
        <v>0.13462959432019783</v>
      </c>
      <c r="G96" s="83">
        <f>IF($C96&lt;=Entradas!$E$41,"",D96-AVERAGE(D:D))</f>
        <v>0.70781033666148985</v>
      </c>
      <c r="H96" s="83">
        <f>IF($C96&lt;=Entradas!$E$41,"",F96^2)</f>
        <v>1.8125127666821044E-2</v>
      </c>
      <c r="I96" s="83">
        <f>IF($C96&lt;=Entradas!$E$41,"",G96^2)</f>
        <v>0.50099547268485156</v>
      </c>
      <c r="J96" s="83">
        <f>IF($C96&lt;=Entradas!$E$41,"",E96-AVERAGE(E:E))</f>
        <v>0.56193218835233616</v>
      </c>
      <c r="K96" s="83">
        <f>IF($C96&lt;=Entradas!$E$41,"",J96^2)</f>
        <v>0.31576778430644542</v>
      </c>
      <c r="L96" s="83">
        <f>IF($C96&lt;=Entradas!$E$41,"",G96*J96)</f>
        <v>0.39774141141859476</v>
      </c>
      <c r="M96" s="41"/>
    </row>
    <row r="97" spans="2:13" x14ac:dyDescent="0.3">
      <c r="B97" s="40"/>
      <c r="C97" s="78">
        <v>92</v>
      </c>
      <c r="D97" s="107">
        <f>IF($C97&lt;=Entradas!$E$41,"",Observaciones!H97)</f>
        <v>1.5234173601148857</v>
      </c>
      <c r="E97" s="107">
        <f>IF($C97&lt;=Entradas!$E$41,"",Cálculos!L98)</f>
        <v>1.3899801163696466</v>
      </c>
      <c r="F97" s="83">
        <f>IF($C97&lt;=Entradas!$E$41,"",D97-E97)</f>
        <v>0.13343724374523913</v>
      </c>
      <c r="G97" s="83">
        <f>IF($C97&lt;=Entradas!$E$41,"",D97-AVERAGE(D:D))</f>
        <v>0.61731867792140749</v>
      </c>
      <c r="H97" s="83">
        <f>IF($C97&lt;=Entradas!$E$41,"",F97^2)</f>
        <v>1.7805498018326361E-2</v>
      </c>
      <c r="I97" s="83">
        <f>IF($C97&lt;=Entradas!$E$41,"",G97^2)</f>
        <v>0.38108235011063446</v>
      </c>
      <c r="J97" s="83">
        <f>IF($C97&lt;=Entradas!$E$41,"",E97-AVERAGE(E:E))</f>
        <v>0.4726328801872125</v>
      </c>
      <c r="K97" s="83">
        <f>IF($C97&lt;=Entradas!$E$41,"",J97^2)</f>
        <v>0.22338183943405995</v>
      </c>
      <c r="L97" s="83">
        <f>IF($C97&lt;=Entradas!$E$41,"",G97*J97)</f>
        <v>0.29176510473935702</v>
      </c>
      <c r="M97" s="41"/>
    </row>
    <row r="98" spans="2:13" x14ac:dyDescent="0.3">
      <c r="B98" s="40"/>
      <c r="C98" s="78">
        <v>93</v>
      </c>
      <c r="D98" s="107">
        <f>IF($C98&lt;=Entradas!$E$41,"",Observaciones!H98)</f>
        <v>1.4539643504233009</v>
      </c>
      <c r="E98" s="107">
        <f>IF($C98&lt;=Entradas!$E$41,"",Cálculos!L99)</f>
        <v>1.321716536893943</v>
      </c>
      <c r="F98" s="83">
        <f>IF($C98&lt;=Entradas!$E$41,"",D98-E98)</f>
        <v>0.13224781352935788</v>
      </c>
      <c r="G98" s="83">
        <f>IF($C98&lt;=Entradas!$E$41,"",D98-AVERAGE(D:D))</f>
        <v>0.54786566822982263</v>
      </c>
      <c r="H98" s="83">
        <f>IF($C98&lt;=Entradas!$E$41,"",F98^2)</f>
        <v>1.7489484183295812E-2</v>
      </c>
      <c r="I98" s="83">
        <f>IF($C98&lt;=Entradas!$E$41,"",G98^2)</f>
        <v>0.30015679042491006</v>
      </c>
      <c r="J98" s="83">
        <f>IF($C98&lt;=Entradas!$E$41,"",E98-AVERAGE(E:E))</f>
        <v>0.40436930071150889</v>
      </c>
      <c r="K98" s="83">
        <f>IF($C98&lt;=Entradas!$E$41,"",J98^2)</f>
        <v>0.16351453135791472</v>
      </c>
      <c r="L98" s="83">
        <f>IF($C98&lt;=Entradas!$E$41,"",G98*J98)</f>
        <v>0.22154005714593691</v>
      </c>
      <c r="M98" s="41"/>
    </row>
    <row r="99" spans="2:13" x14ac:dyDescent="0.3">
      <c r="B99" s="40"/>
      <c r="C99" s="78">
        <v>94</v>
      </c>
      <c r="D99" s="107">
        <f>IF($C99&lt;=Entradas!$E$41,"",Observaciones!H99)</f>
        <v>1.3707006453922901</v>
      </c>
      <c r="E99" s="107">
        <f>IF($C99&lt;=Entradas!$E$41,"",Cálculos!L100)</f>
        <v>1.2396386299652415</v>
      </c>
      <c r="F99" s="83">
        <f>IF($C99&lt;=Entradas!$E$41,"",D99-E99)</f>
        <v>0.13106201542704854</v>
      </c>
      <c r="G99" s="83">
        <f>IF($C99&lt;=Entradas!$E$41,"",D99-AVERAGE(D:D))</f>
        <v>0.46460196319881186</v>
      </c>
      <c r="H99" s="83">
        <f>IF($C99&lt;=Entradas!$E$41,"",F99^2)</f>
        <v>1.7177251887799911E-2</v>
      </c>
      <c r="I99" s="83">
        <f>IF($C99&lt;=Entradas!$E$41,"",G99^2)</f>
        <v>0.21585498420819013</v>
      </c>
      <c r="J99" s="83">
        <f>IF($C99&lt;=Entradas!$E$41,"",E99-AVERAGE(E:E))</f>
        <v>0.32229139378280747</v>
      </c>
      <c r="K99" s="83">
        <f>IF($C99&lt;=Entradas!$E$41,"",J99^2)</f>
        <v>0.10387174250646466</v>
      </c>
      <c r="L99" s="83">
        <f>IF($C99&lt;=Entradas!$E$41,"",G99*J99)</f>
        <v>0.1497372142735737</v>
      </c>
      <c r="M99" s="41"/>
    </row>
    <row r="100" spans="2:13" x14ac:dyDescent="0.3">
      <c r="B100" s="40"/>
      <c r="C100" s="78">
        <v>95</v>
      </c>
      <c r="D100" s="107">
        <f>IF($C100&lt;=Entradas!$E$41,"",Observaciones!H100)</f>
        <v>1.2902200528905174</v>
      </c>
      <c r="E100" s="107">
        <f>IF($C100&lt;=Entradas!$E$41,"",Cálculos!L101)</f>
        <v>1.1603320478438253</v>
      </c>
      <c r="F100" s="83">
        <f>IF($C100&lt;=Entradas!$E$41,"",D100-E100)</f>
        <v>0.12988800504669218</v>
      </c>
      <c r="G100" s="83">
        <f>IF($C100&lt;=Entradas!$E$41,"",D100-AVERAGE(D:D))</f>
        <v>0.38412137069703922</v>
      </c>
      <c r="H100" s="83">
        <f>IF($C100&lt;=Entradas!$E$41,"",F100^2)</f>
        <v>1.6870893855009533E-2</v>
      </c>
      <c r="I100" s="83">
        <f>IF($C100&lt;=Entradas!$E$41,"",G100^2)</f>
        <v>0.14754922742617221</v>
      </c>
      <c r="J100" s="83">
        <f>IF($C100&lt;=Entradas!$E$41,"",E100-AVERAGE(E:E))</f>
        <v>0.24298481166139119</v>
      </c>
      <c r="K100" s="83">
        <f>IF($C100&lt;=Entradas!$E$41,"",J100^2)</f>
        <v>5.9041618698121745E-2</v>
      </c>
      <c r="L100" s="83">
        <f>IF($C100&lt;=Entradas!$E$41,"",G100*J100)</f>
        <v>9.3335658913935499E-2</v>
      </c>
      <c r="M100" s="41"/>
    </row>
    <row r="101" spans="2:13" x14ac:dyDescent="0.3">
      <c r="B101" s="40"/>
      <c r="C101" s="78">
        <v>96</v>
      </c>
      <c r="D101" s="107">
        <f>IF($C101&lt;=Entradas!$E$41,"",Observaciones!H101)</f>
        <v>1.2152595052007524</v>
      </c>
      <c r="E101" s="107">
        <f>IF($C101&lt;=Entradas!$E$41,"",Cálculos!L102)</f>
        <v>1.0865592586180828</v>
      </c>
      <c r="F101" s="83">
        <f>IF($C101&lt;=Entradas!$E$41,"",D101-E101)</f>
        <v>0.12870024658266965</v>
      </c>
      <c r="G101" s="83">
        <f>IF($C101&lt;=Entradas!$E$41,"",D101-AVERAGE(D:D))</f>
        <v>0.30916082300727421</v>
      </c>
      <c r="H101" s="83">
        <f>IF($C101&lt;=Entradas!$E$41,"",F101^2)</f>
        <v>1.6563753470439972E-2</v>
      </c>
      <c r="I101" s="83">
        <f>IF($C101&lt;=Entradas!$E$41,"",G101^2)</f>
        <v>9.5580414482535125E-2</v>
      </c>
      <c r="J101" s="83">
        <f>IF($C101&lt;=Entradas!$E$41,"",E101-AVERAGE(E:E))</f>
        <v>0.1692120224356487</v>
      </c>
      <c r="K101" s="83">
        <f>IF($C101&lt;=Entradas!$E$41,"",J101^2)</f>
        <v>2.8632708536762478E-2</v>
      </c>
      <c r="L101" s="83">
        <f>IF($C101&lt;=Entradas!$E$41,"",G101*J101)</f>
        <v>5.2313728118930501E-2</v>
      </c>
      <c r="M101" s="41"/>
    </row>
    <row r="102" spans="2:13" x14ac:dyDescent="0.3">
      <c r="B102" s="40"/>
      <c r="C102" s="78">
        <v>97</v>
      </c>
      <c r="D102" s="107">
        <f>IF($C102&lt;=Entradas!$E$41,"",Observaciones!H102)</f>
        <v>1.1490388729876222</v>
      </c>
      <c r="E102" s="107">
        <f>IF($C102&lt;=Entradas!$E$41,"",Cálculos!L103)</f>
        <v>1.0215087287011511</v>
      </c>
      <c r="F102" s="83">
        <f>IF($C102&lt;=Entradas!$E$41,"",D102-E102)</f>
        <v>0.12753014428647114</v>
      </c>
      <c r="G102" s="83">
        <f>IF($C102&lt;=Entradas!$E$41,"",D102-AVERAGE(D:D))</f>
        <v>0.24294019079414397</v>
      </c>
      <c r="H102" s="83">
        <f>IF($C102&lt;=Entradas!$E$41,"",F102^2)</f>
        <v>1.6263937701728147E-2</v>
      </c>
      <c r="I102" s="83">
        <f>IF($C102&lt;=Entradas!$E$41,"",G102^2)</f>
        <v>5.9019936303095079E-2</v>
      </c>
      <c r="J102" s="83">
        <f>IF($C102&lt;=Entradas!$E$41,"",E102-AVERAGE(E:E))</f>
        <v>0.10416149251871698</v>
      </c>
      <c r="K102" s="83">
        <f>IF($C102&lt;=Entradas!$E$41,"",J102^2)</f>
        <v>1.0849616523726733E-2</v>
      </c>
      <c r="L102" s="83">
        <f>IF($C102&lt;=Entradas!$E$41,"",G102*J102)</f>
        <v>2.5305012865899902E-2</v>
      </c>
      <c r="M102" s="41"/>
    </row>
    <row r="103" spans="2:13" x14ac:dyDescent="0.3">
      <c r="B103" s="40"/>
      <c r="C103" s="78">
        <v>98</v>
      </c>
      <c r="D103" s="107">
        <f>IF($C103&lt;=Entradas!$E$41,"",Observaciones!H103)</f>
        <v>1.0807753160336795</v>
      </c>
      <c r="E103" s="107">
        <f>IF($C103&lt;=Entradas!$E$41,"",Cálculos!L104)</f>
        <v>0.97019128389935749</v>
      </c>
      <c r="F103" s="83">
        <f>IF($C103&lt;=Entradas!$E$41,"",D103-E103)</f>
        <v>0.110584032134322</v>
      </c>
      <c r="G103" s="83">
        <f>IF($C103&lt;=Entradas!$E$41,"",D103-AVERAGE(D:D))</f>
        <v>0.17467663384020127</v>
      </c>
      <c r="H103" s="83">
        <f>IF($C103&lt;=Entradas!$E$41,"",F103^2)</f>
        <v>1.222882816308476E-2</v>
      </c>
      <c r="I103" s="83">
        <f>IF($C103&lt;=Entradas!$E$41,"",G103^2)</f>
        <v>3.0511926409743748E-2</v>
      </c>
      <c r="J103" s="83">
        <f>IF($C103&lt;=Entradas!$E$41,"",E103-AVERAGE(E:E))</f>
        <v>5.2844047716923415E-2</v>
      </c>
      <c r="K103" s="83">
        <f>IF($C103&lt;=Entradas!$E$41,"",J103^2)</f>
        <v>2.7924933791084786E-3</v>
      </c>
      <c r="L103" s="83">
        <f>IF($C103&lt;=Entradas!$E$41,"",G103*J103)</f>
        <v>9.2306203736831557E-3</v>
      </c>
      <c r="M103" s="41"/>
    </row>
    <row r="104" spans="2:13" x14ac:dyDescent="0.3">
      <c r="B104" s="40"/>
      <c r="C104" s="78">
        <v>99</v>
      </c>
      <c r="D104" s="107">
        <f>IF($C104&lt;=Entradas!$E$41,"",Observaciones!H104)</f>
        <v>1.0606774656290725</v>
      </c>
      <c r="E104" s="107">
        <f>IF($C104&lt;=Entradas!$E$41,"",Cálculos!L105)</f>
        <v>0.95378650685938449</v>
      </c>
      <c r="F104" s="83">
        <f>IF($C104&lt;=Entradas!$E$41,"",D104-E104)</f>
        <v>0.10689095876968802</v>
      </c>
      <c r="G104" s="83">
        <f>IF($C104&lt;=Entradas!$E$41,"",D104-AVERAGE(D:D))</f>
        <v>0.15457878343559428</v>
      </c>
      <c r="H104" s="83">
        <f>IF($C104&lt;=Entradas!$E$41,"",F104^2)</f>
        <v>1.1425677066703143E-2</v>
      </c>
      <c r="I104" s="83">
        <f>IF($C104&lt;=Entradas!$E$41,"",G104^2)</f>
        <v>2.3894600288428356E-2</v>
      </c>
      <c r="J104" s="83">
        <f>IF($C104&lt;=Entradas!$E$41,"",E104-AVERAGE(E:E))</f>
        <v>3.6439270676950408E-2</v>
      </c>
      <c r="K104" s="83">
        <f>IF($C104&lt;=Entradas!$E$41,"",J104^2)</f>
        <v>1.3278204474680578E-3</v>
      </c>
      <c r="L104" s="83">
        <f>IF($C104&lt;=Entradas!$E$41,"",G104*J104)</f>
        <v>5.6327381305233178E-3</v>
      </c>
      <c r="M104" s="41"/>
    </row>
    <row r="105" spans="2:13" x14ac:dyDescent="0.3">
      <c r="B105" s="40"/>
      <c r="C105" s="78">
        <v>100</v>
      </c>
      <c r="D105" s="107">
        <f>IF($C105&lt;=Entradas!$E$41,"",Observaciones!H105)</f>
        <v>1.0486584730463187</v>
      </c>
      <c r="E105" s="107">
        <f>IF($C105&lt;=Entradas!$E$41,"",Cálculos!L106)</f>
        <v>0.94325274537202497</v>
      </c>
      <c r="F105" s="83">
        <f>IF($C105&lt;=Entradas!$E$41,"",D105-E105)</f>
        <v>0.10540572767429368</v>
      </c>
      <c r="G105" s="83">
        <f>IF($C105&lt;=Entradas!$E$41,"",D105-AVERAGE(D:D))</f>
        <v>0.14255979085284043</v>
      </c>
      <c r="H105" s="83">
        <f>IF($C105&lt;=Entradas!$E$41,"",F105^2)</f>
        <v>1.1110367426547361E-2</v>
      </c>
      <c r="I105" s="83">
        <f>IF($C105&lt;=Entradas!$E$41,"",G105^2)</f>
        <v>2.0323293968005605E-2</v>
      </c>
      <c r="J105" s="83">
        <f>IF($C105&lt;=Entradas!$E$41,"",E105-AVERAGE(E:E))</f>
        <v>2.5905509189590892E-2</v>
      </c>
      <c r="K105" s="83">
        <f>IF($C105&lt;=Entradas!$E$41,"",J105^2)</f>
        <v>6.7109540637197819E-4</v>
      </c>
      <c r="L105" s="83">
        <f>IF($C105&lt;=Entradas!$E$41,"",G105*J105)</f>
        <v>3.6930839720044134E-3</v>
      </c>
      <c r="M105" s="41"/>
    </row>
    <row r="106" spans="2:13" x14ac:dyDescent="0.3">
      <c r="B106" s="40"/>
      <c r="C106" s="78">
        <v>101</v>
      </c>
      <c r="D106" s="107">
        <f>IF($C106&lt;=Entradas!$E$41,"",Observaciones!H106)</f>
        <v>1.0380656222792037</v>
      </c>
      <c r="E106" s="107">
        <f>IF($C106&lt;=Entradas!$E$41,"",Cálculos!L107)</f>
        <v>0.93377016833608084</v>
      </c>
      <c r="F106" s="83">
        <f>IF($C106&lt;=Entradas!$E$41,"",D106-E106)</f>
        <v>0.1042954539431229</v>
      </c>
      <c r="G106" s="83">
        <f>IF($C106&lt;=Entradas!$E$41,"",D106-AVERAGE(D:D))</f>
        <v>0.13196694008572551</v>
      </c>
      <c r="H106" s="83">
        <f>IF($C106&lt;=Entradas!$E$41,"",F106^2)</f>
        <v>1.087754171320207E-2</v>
      </c>
      <c r="I106" s="83">
        <f>IF($C106&lt;=Entradas!$E$41,"",G106^2)</f>
        <v>1.7415273275589466E-2</v>
      </c>
      <c r="J106" s="83">
        <f>IF($C106&lt;=Entradas!$E$41,"",E106-AVERAGE(E:E))</f>
        <v>1.6422932153646763E-2</v>
      </c>
      <c r="K106" s="83">
        <f>IF($C106&lt;=Entradas!$E$41,"",J106^2)</f>
        <v>2.6971270052328469E-4</v>
      </c>
      <c r="L106" s="83">
        <f>IF($C106&lt;=Entradas!$E$41,"",G106*J106)</f>
        <v>2.1672841035522373E-3</v>
      </c>
      <c r="M106" s="41"/>
    </row>
    <row r="107" spans="2:13" x14ac:dyDescent="0.3">
      <c r="B107" s="40"/>
      <c r="C107" s="78">
        <v>102</v>
      </c>
      <c r="D107" s="107">
        <f>IF($C107&lt;=Entradas!$E$41,"",Observaciones!H107)</f>
        <v>1.0887431899739624</v>
      </c>
      <c r="E107" s="107">
        <f>IF($C107&lt;=Entradas!$E$41,"",Cálculos!L108)</f>
        <v>0.98521023219074533</v>
      </c>
      <c r="F107" s="83">
        <f>IF($C107&lt;=Entradas!$E$41,"",D107-E107)</f>
        <v>0.10353295778321703</v>
      </c>
      <c r="G107" s="83">
        <f>IF($C107&lt;=Entradas!$E$41,"",D107-AVERAGE(D:D))</f>
        <v>0.18264450778048413</v>
      </c>
      <c r="H107" s="83">
        <f>IF($C107&lt;=Entradas!$E$41,"",F107^2)</f>
        <v>1.07190733473414E-2</v>
      </c>
      <c r="I107" s="83">
        <f>IF($C107&lt;=Entradas!$E$41,"",G107^2)</f>
        <v>3.3359016222375332E-2</v>
      </c>
      <c r="J107" s="83">
        <f>IF($C107&lt;=Entradas!$E$41,"",E107-AVERAGE(E:E))</f>
        <v>6.7862996008311249E-2</v>
      </c>
      <c r="K107" s="83">
        <f>IF($C107&lt;=Entradas!$E$41,"",J107^2)</f>
        <v>4.6053862272240689E-3</v>
      </c>
      <c r="L107" s="83">
        <f>IF($C107&lt;=Entradas!$E$41,"",G107*J107)</f>
        <v>1.2394803502446967E-2</v>
      </c>
      <c r="M107" s="41"/>
    </row>
    <row r="108" spans="2:13" x14ac:dyDescent="0.3">
      <c r="B108" s="40"/>
      <c r="C108" s="78">
        <v>103</v>
      </c>
      <c r="D108" s="107">
        <f>IF($C108&lt;=Entradas!$E$41,"",Observaciones!H108)</f>
        <v>1.0833773615611493</v>
      </c>
      <c r="E108" s="107">
        <f>IF($C108&lt;=Entradas!$E$41,"",Cálculos!L109)</f>
        <v>0.9800417108880709</v>
      </c>
      <c r="F108" s="83">
        <f>IF($C108&lt;=Entradas!$E$41,"",D108-E108)</f>
        <v>0.10333565067307837</v>
      </c>
      <c r="G108" s="83">
        <f>IF($C108&lt;=Entradas!$E$41,"",D108-AVERAGE(D:D))</f>
        <v>0.17727867936767105</v>
      </c>
      <c r="H108" s="83">
        <f>IF($C108&lt;=Entradas!$E$41,"",F108^2)</f>
        <v>1.0678256700028482E-2</v>
      </c>
      <c r="I108" s="83">
        <f>IF($C108&lt;=Entradas!$E$41,"",G108^2)</f>
        <v>3.1427730158345518E-2</v>
      </c>
      <c r="J108" s="83">
        <f>IF($C108&lt;=Entradas!$E$41,"",E108-AVERAGE(E:E))</f>
        <v>6.2694474705636827E-2</v>
      </c>
      <c r="K108" s="83">
        <f>IF($C108&lt;=Entradas!$E$41,"",J108^2)</f>
        <v>3.9305971586157361E-3</v>
      </c>
      <c r="L108" s="83">
        <f>IF($C108&lt;=Entradas!$E$41,"",G108*J108)</f>
        <v>1.1114393679465154E-2</v>
      </c>
      <c r="M108" s="41"/>
    </row>
    <row r="109" spans="2:13" x14ac:dyDescent="0.3">
      <c r="B109" s="40"/>
      <c r="C109" s="78">
        <v>104</v>
      </c>
      <c r="D109" s="107">
        <f>IF($C109&lt;=Entradas!$E$41,"",Observaciones!H109)</f>
        <v>1.0185363626944253</v>
      </c>
      <c r="E109" s="107">
        <f>IF($C109&lt;=Entradas!$E$41,"",Cálculos!L110)</f>
        <v>0.91712513562882769</v>
      </c>
      <c r="F109" s="83">
        <f>IF($C109&lt;=Entradas!$E$41,"",D109-E109)</f>
        <v>0.10141122706559758</v>
      </c>
      <c r="G109" s="83">
        <f>IF($C109&lt;=Entradas!$E$41,"",D109-AVERAGE(D:D))</f>
        <v>0.11243768050094705</v>
      </c>
      <c r="H109" s="83">
        <f>IF($C109&lt;=Entradas!$E$41,"",F109^2)</f>
        <v>1.028423697495019E-2</v>
      </c>
      <c r="I109" s="83">
        <f>IF($C109&lt;=Entradas!$E$41,"",G109^2)</f>
        <v>1.2642231996433047E-2</v>
      </c>
      <c r="J109" s="83">
        <f>IF($C109&lt;=Entradas!$E$41,"",E109-AVERAGE(E:E))</f>
        <v>-2.2210055360638581E-4</v>
      </c>
      <c r="K109" s="83">
        <f>IF($C109&lt;=Entradas!$E$41,"",J109^2)</f>
        <v>4.9328655912263057E-8</v>
      </c>
      <c r="L109" s="83">
        <f>IF($C109&lt;=Entradas!$E$41,"",G109*J109)</f>
        <v>-2.4972471085478268E-5</v>
      </c>
      <c r="M109" s="41"/>
    </row>
    <row r="110" spans="2:13" x14ac:dyDescent="0.3">
      <c r="B110" s="40"/>
      <c r="C110" s="78">
        <v>105</v>
      </c>
      <c r="D110" s="107">
        <f>IF($C110&lt;=Entradas!$E$41,"",Observaciones!H110)</f>
        <v>0.99951233700667741</v>
      </c>
      <c r="E110" s="107">
        <f>IF($C110&lt;=Entradas!$E$41,"",Cálculos!L111)</f>
        <v>0.89925071586438576</v>
      </c>
      <c r="F110" s="83">
        <f>IF($C110&lt;=Entradas!$E$41,"",D110-E110)</f>
        <v>0.10026162114229165</v>
      </c>
      <c r="G110" s="83">
        <f>IF($C110&lt;=Entradas!$E$41,"",D110-AVERAGE(D:D))</f>
        <v>9.3413654813199187E-2</v>
      </c>
      <c r="H110" s="83">
        <f>IF($C110&lt;=Entradas!$E$41,"",F110^2)</f>
        <v>1.0052392674080424E-2</v>
      </c>
      <c r="I110" s="83">
        <f>IF($C110&lt;=Entradas!$E$41,"",G110^2)</f>
        <v>8.7261109055595323E-3</v>
      </c>
      <c r="J110" s="83">
        <f>IF($C110&lt;=Entradas!$E$41,"",E110-AVERAGE(E:E))</f>
        <v>-1.8096520318048315E-2</v>
      </c>
      <c r="K110" s="83">
        <f>IF($C110&lt;=Entradas!$E$41,"",J110^2)</f>
        <v>3.2748404762153547E-4</v>
      </c>
      <c r="L110" s="83">
        <f>IF($C110&lt;=Entradas!$E$41,"",G110*J110)</f>
        <v>-1.6904621023102109E-3</v>
      </c>
      <c r="M110" s="41"/>
    </row>
    <row r="111" spans="2:13" x14ac:dyDescent="0.3">
      <c r="B111" s="40"/>
      <c r="C111" s="78">
        <v>106</v>
      </c>
      <c r="D111" s="107">
        <f>IF($C111&lt;=Entradas!$E$41,"",Observaciones!H111)</f>
        <v>0.98817244421426786</v>
      </c>
      <c r="E111" s="107">
        <f>IF($C111&lt;=Entradas!$E$41,"",Cálculos!L112)</f>
        <v>0.88892367770438063</v>
      </c>
      <c r="F111" s="83">
        <f>IF($C111&lt;=Entradas!$E$41,"",D111-E111)</f>
        <v>9.9248766509887232E-2</v>
      </c>
      <c r="G111" s="83">
        <f>IF($C111&lt;=Entradas!$E$41,"",D111-AVERAGE(D:D))</f>
        <v>8.2073762020789642E-2</v>
      </c>
      <c r="H111" s="83">
        <f>IF($C111&lt;=Entradas!$E$41,"",F111^2)</f>
        <v>9.8503176537341128E-3</v>
      </c>
      <c r="I111" s="83">
        <f>IF($C111&lt;=Entradas!$E$41,"",G111^2)</f>
        <v>6.7361024122452127E-3</v>
      </c>
      <c r="J111" s="83">
        <f>IF($C111&lt;=Entradas!$E$41,"",E111-AVERAGE(E:E))</f>
        <v>-2.8423558478053446E-2</v>
      </c>
      <c r="K111" s="83">
        <f>IF($C111&lt;=Entradas!$E$41,"",J111^2)</f>
        <v>8.0789867655532395E-4</v>
      </c>
      <c r="L111" s="83">
        <f>IF($C111&lt;=Entradas!$E$41,"",G111*J111)</f>
        <v>-2.3328283743117564E-3</v>
      </c>
      <c r="M111" s="41"/>
    </row>
    <row r="112" spans="2:13" x14ac:dyDescent="0.3">
      <c r="B112" s="40"/>
      <c r="C112" s="78">
        <v>107</v>
      </c>
      <c r="D112" s="107">
        <f>IF($C112&lt;=Entradas!$E$41,"",Observaciones!H112)</f>
        <v>0.97818825841460821</v>
      </c>
      <c r="E112" s="107">
        <f>IF($C112&lt;=Entradas!$E$41,"",Cálculos!L113)</f>
        <v>0.87992155424937923</v>
      </c>
      <c r="F112" s="83">
        <f>IF($C112&lt;=Entradas!$E$41,"",D112-E112)</f>
        <v>9.826670416522898E-2</v>
      </c>
      <c r="G112" s="83">
        <f>IF($C112&lt;=Entradas!$E$41,"",D112-AVERAGE(D:D))</f>
        <v>7.2089576221129992E-2</v>
      </c>
      <c r="H112" s="83">
        <f>IF($C112&lt;=Entradas!$E$41,"",F112^2)</f>
        <v>9.6563451474966297E-3</v>
      </c>
      <c r="I112" s="83">
        <f>IF($C112&lt;=Entradas!$E$41,"",G112^2)</f>
        <v>5.1969069997421105E-3</v>
      </c>
      <c r="J112" s="83">
        <f>IF($C112&lt;=Entradas!$E$41,"",E112-AVERAGE(E:E))</f>
        <v>-3.7425681933054844E-2</v>
      </c>
      <c r="K112" s="83">
        <f>IF($C112&lt;=Entradas!$E$41,"",J112^2)</f>
        <v>1.4006816681541878E-3</v>
      </c>
      <c r="L112" s="83">
        <f>IF($C112&lt;=Entradas!$E$41,"",G112*J112)</f>
        <v>-2.698001550340725E-3</v>
      </c>
      <c r="M112" s="41"/>
    </row>
    <row r="113" spans="2:13" x14ac:dyDescent="0.3">
      <c r="B113" s="40"/>
      <c r="C113" s="78">
        <v>108</v>
      </c>
      <c r="D113" s="107">
        <f>IF($C113&lt;=Entradas!$E$41,"",Observaciones!H113)</f>
        <v>0.97327778332761328</v>
      </c>
      <c r="E113" s="107">
        <f>IF($C113&lt;=Entradas!$E$41,"",Cálculos!L114)</f>
        <v>0.87598001148129023</v>
      </c>
      <c r="F113" s="83">
        <f>IF($C113&lt;=Entradas!$E$41,"",D113-E113)</f>
        <v>9.7297771846323045E-2</v>
      </c>
      <c r="G113" s="83">
        <f>IF($C113&lt;=Entradas!$E$41,"",D113-AVERAGE(D:D))</f>
        <v>6.7179101134135055E-2</v>
      </c>
      <c r="H113" s="83">
        <f>IF($C113&lt;=Entradas!$E$41,"",F113^2)</f>
        <v>9.4668564062591332E-3</v>
      </c>
      <c r="I113" s="83">
        <f>IF($C113&lt;=Entradas!$E$41,"",G113^2)</f>
        <v>4.5130316291903455E-3</v>
      </c>
      <c r="J113" s="83">
        <f>IF($C113&lt;=Entradas!$E$41,"",E113-AVERAGE(E:E))</f>
        <v>-4.1367224701143845E-2</v>
      </c>
      <c r="K113" s="83">
        <f>IF($C113&lt;=Entradas!$E$41,"",J113^2)</f>
        <v>1.7112472794749256E-3</v>
      </c>
      <c r="L113" s="83">
        <f>IF($C113&lt;=Entradas!$E$41,"",G113*J113)</f>
        <v>-2.779012971836632E-3</v>
      </c>
      <c r="M113" s="41"/>
    </row>
    <row r="114" spans="2:13" x14ac:dyDescent="0.3">
      <c r="B114" s="40"/>
      <c r="C114" s="78">
        <v>109</v>
      </c>
      <c r="D114" s="107">
        <f>IF($C114&lt;=Entradas!$E$41,"",Observaciones!H114)</f>
        <v>0.96315680945707449</v>
      </c>
      <c r="E114" s="107">
        <f>IF($C114&lt;=Entradas!$E$41,"",Cálculos!L115)</f>
        <v>0.8668178497423884</v>
      </c>
      <c r="F114" s="83">
        <f>IF($C114&lt;=Entradas!$E$41,"",D114-E114)</f>
        <v>9.633895971468609E-2</v>
      </c>
      <c r="G114" s="83">
        <f>IF($C114&lt;=Entradas!$E$41,"",D114-AVERAGE(D:D))</f>
        <v>5.705812726359627E-2</v>
      </c>
      <c r="H114" s="83">
        <f>IF($C114&lt;=Entradas!$E$41,"",F114^2)</f>
        <v>9.2811951589079102E-3</v>
      </c>
      <c r="I114" s="83">
        <f>IF($C114&lt;=Entradas!$E$41,"",G114^2)</f>
        <v>3.2556298868287479E-3</v>
      </c>
      <c r="J114" s="83">
        <f>IF($C114&lt;=Entradas!$E$41,"",E114-AVERAGE(E:E))</f>
        <v>-5.0529386440045676E-2</v>
      </c>
      <c r="K114" s="83">
        <f>IF($C114&lt;=Entradas!$E$41,"",J114^2)</f>
        <v>2.5532188940074717E-3</v>
      </c>
      <c r="L114" s="83">
        <f>IF($C114&lt;=Entradas!$E$41,"",G114*J114)</f>
        <v>-2.8831121620475617E-3</v>
      </c>
      <c r="M114" s="41"/>
    </row>
    <row r="115" spans="2:13" x14ac:dyDescent="0.3">
      <c r="B115" s="40"/>
      <c r="C115" s="78">
        <v>110</v>
      </c>
      <c r="D115" s="107">
        <f>IF($C115&lt;=Entradas!$E$41,"",Observaciones!H115)</f>
        <v>0.95020567447289872</v>
      </c>
      <c r="E115" s="107">
        <f>IF($C115&lt;=Entradas!$E$41,"",Cálculos!L116)</f>
        <v>0.85481598439301931</v>
      </c>
      <c r="F115" s="83">
        <f>IF($C115&lt;=Entradas!$E$41,"",D115-E115)</f>
        <v>9.5389690079879408E-2</v>
      </c>
      <c r="G115" s="83">
        <f>IF($C115&lt;=Entradas!$E$41,"",D115-AVERAGE(D:D))</f>
        <v>4.4106992279420498E-2</v>
      </c>
      <c r="H115" s="83">
        <f>IF($C115&lt;=Entradas!$E$41,"",F115^2)</f>
        <v>9.099192973535444E-3</v>
      </c>
      <c r="I115" s="83">
        <f>IF($C115&lt;=Entradas!$E$41,"",G115^2)</f>
        <v>1.9454267679368594E-3</v>
      </c>
      <c r="J115" s="83">
        <f>IF($C115&lt;=Entradas!$E$41,"",E115-AVERAGE(E:E))</f>
        <v>-6.2531251789414766E-2</v>
      </c>
      <c r="K115" s="83">
        <f>IF($C115&lt;=Entradas!$E$41,"",J115^2)</f>
        <v>3.9101574503511869E-3</v>
      </c>
      <c r="L115" s="83">
        <f>IF($C115&lt;=Entradas!$E$41,"",G115*J115)</f>
        <v>-2.7580654398982165E-3</v>
      </c>
      <c r="M115" s="41"/>
    </row>
    <row r="116" spans="2:13" x14ac:dyDescent="0.3">
      <c r="B116" s="40"/>
      <c r="C116" s="78">
        <v>111</v>
      </c>
      <c r="D116" s="107">
        <f>IF($C116&lt;=Entradas!$E$41,"",Observaciones!H116)</f>
        <v>0.94026877902682371</v>
      </c>
      <c r="E116" s="107">
        <f>IF($C116&lt;=Entradas!$E$41,"",Cálculos!L117)</f>
        <v>0.84581898942263589</v>
      </c>
      <c r="F116" s="83">
        <f>IF($C116&lt;=Entradas!$E$41,"",D116-E116)</f>
        <v>9.4449789604187817E-2</v>
      </c>
      <c r="G116" s="83">
        <f>IF($C116&lt;=Entradas!$E$41,"",D116-AVERAGE(D:D))</f>
        <v>3.4170096833345487E-2</v>
      </c>
      <c r="H116" s="83">
        <f>IF($C116&lt;=Entradas!$E$41,"",F116^2)</f>
        <v>8.9207627562753449E-3</v>
      </c>
      <c r="I116" s="83">
        <f>IF($C116&lt;=Entradas!$E$41,"",G116^2)</f>
        <v>1.1675955176002073E-3</v>
      </c>
      <c r="J116" s="83">
        <f>IF($C116&lt;=Entradas!$E$41,"",E116-AVERAGE(E:E))</f>
        <v>-7.1528246759798186E-2</v>
      </c>
      <c r="K116" s="83">
        <f>IF($C116&lt;=Entradas!$E$41,"",J116^2)</f>
        <v>5.1162900845305795E-3</v>
      </c>
      <c r="L116" s="83">
        <f>IF($C116&lt;=Entradas!$E$41,"",G116*J116)</f>
        <v>-2.4441271181017345E-3</v>
      </c>
      <c r="M116" s="41"/>
    </row>
    <row r="117" spans="2:13" x14ac:dyDescent="0.3">
      <c r="B117" s="40"/>
      <c r="C117" s="78">
        <v>112</v>
      </c>
      <c r="D117" s="107">
        <f>IF($C117&lt;=Entradas!$E$41,"",Observaciones!H117)</f>
        <v>0.93499643131339782</v>
      </c>
      <c r="E117" s="107">
        <f>IF($C117&lt;=Entradas!$E$41,"",Cálculos!L118)</f>
        <v>0.84147727850328791</v>
      </c>
      <c r="F117" s="83">
        <f>IF($C117&lt;=Entradas!$E$41,"",D117-E117)</f>
        <v>9.3519152810109918E-2</v>
      </c>
      <c r="G117" s="83">
        <f>IF($C117&lt;=Entradas!$E$41,"",D117-AVERAGE(D:D))</f>
        <v>2.8897749119919602E-2</v>
      </c>
      <c r="H117" s="83">
        <f>IF($C117&lt;=Entradas!$E$41,"",F117^2)</f>
        <v>8.7458319423206893E-3</v>
      </c>
      <c r="I117" s="83">
        <f>IF($C117&lt;=Entradas!$E$41,"",G117^2)</f>
        <v>8.3507990419781413E-4</v>
      </c>
      <c r="J117" s="83">
        <f>IF($C117&lt;=Entradas!$E$41,"",E117-AVERAGE(E:E))</f>
        <v>-7.5869957679146172E-2</v>
      </c>
      <c r="K117" s="83">
        <f>IF($C117&lt;=Entradas!$E$41,"",J117^2)</f>
        <v>5.7562504782354314E-3</v>
      </c>
      <c r="L117" s="83">
        <f>IF($C117&lt;=Entradas!$E$41,"",G117*J117)</f>
        <v>-2.1924710027508838E-3</v>
      </c>
      <c r="M117" s="41"/>
    </row>
    <row r="118" spans="2:13" x14ac:dyDescent="0.3">
      <c r="B118" s="40"/>
      <c r="C118" s="78">
        <v>113</v>
      </c>
      <c r="D118" s="107">
        <f>IF($C118&lt;=Entradas!$E$41,"",Observaciones!H118)</f>
        <v>0.92239879973718275</v>
      </c>
      <c r="E118" s="107">
        <f>IF($C118&lt;=Entradas!$E$41,"",Cálculos!L119)</f>
        <v>0.82980111350067742</v>
      </c>
      <c r="F118" s="83">
        <f>IF($C118&lt;=Entradas!$E$41,"",D118-E118)</f>
        <v>9.2597686236505328E-2</v>
      </c>
      <c r="G118" s="83">
        <f>IF($C118&lt;=Entradas!$E$41,"",D118-AVERAGE(D:D))</f>
        <v>1.6300117543704529E-2</v>
      </c>
      <c r="H118" s="83">
        <f>IF($C118&lt;=Entradas!$E$41,"",F118^2)</f>
        <v>8.5743314963542885E-3</v>
      </c>
      <c r="I118" s="83">
        <f>IF($C118&lt;=Entradas!$E$41,"",G118^2)</f>
        <v>2.6569383193858416E-4</v>
      </c>
      <c r="J118" s="83">
        <f>IF($C118&lt;=Entradas!$E$41,"",E118-AVERAGE(E:E))</f>
        <v>-8.7546122681756655E-2</v>
      </c>
      <c r="K118" s="83">
        <f>IF($C118&lt;=Entradas!$E$41,"",J118^2)</f>
        <v>7.6643235966091872E-3</v>
      </c>
      <c r="L118" s="83">
        <f>IF($C118&lt;=Entradas!$E$41,"",G118*J118)</f>
        <v>-1.4270120902082105E-3</v>
      </c>
      <c r="M118" s="41"/>
    </row>
    <row r="119" spans="2:13" x14ac:dyDescent="0.3">
      <c r="B119" s="40"/>
      <c r="C119" s="78">
        <v>114</v>
      </c>
      <c r="D119" s="107">
        <f>IF($C119&lt;=Entradas!$E$41,"",Observaciones!H119)</f>
        <v>0.91274850860403167</v>
      </c>
      <c r="E119" s="107">
        <f>IF($C119&lt;=Entradas!$E$41,"",Cálculos!L120)</f>
        <v>0.82106320943940858</v>
      </c>
      <c r="F119" s="83">
        <f>IF($C119&lt;=Entradas!$E$41,"",D119-E119)</f>
        <v>9.1685299164623091E-2</v>
      </c>
      <c r="G119" s="83">
        <f>IF($C119&lt;=Entradas!$E$41,"",D119-AVERAGE(D:D))</f>
        <v>6.6498264105534499E-3</v>
      </c>
      <c r="H119" s="83">
        <f>IF($C119&lt;=Entradas!$E$41,"",F119^2)</f>
        <v>8.4061940829064357E-3</v>
      </c>
      <c r="I119" s="83">
        <f>IF($C119&lt;=Entradas!$E$41,"",G119^2)</f>
        <v>4.422019129049418E-5</v>
      </c>
      <c r="J119" s="83">
        <f>IF($C119&lt;=Entradas!$E$41,"",E119-AVERAGE(E:E))</f>
        <v>-9.6284026743025497E-2</v>
      </c>
      <c r="K119" s="83">
        <f>IF($C119&lt;=Entradas!$E$41,"",J119^2)</f>
        <v>9.2706138058516498E-3</v>
      </c>
      <c r="L119" s="83">
        <f>IF($C119&lt;=Entradas!$E$41,"",G119*J119)</f>
        <v>-6.4027206395020559E-4</v>
      </c>
      <c r="M119" s="41"/>
    </row>
    <row r="120" spans="2:13" x14ac:dyDescent="0.3">
      <c r="B120" s="40"/>
      <c r="C120" s="78">
        <v>115</v>
      </c>
      <c r="D120" s="107">
        <f>IF($C120&lt;=Entradas!$E$41,"",Observaciones!H120)</f>
        <v>0.90366177768538103</v>
      </c>
      <c r="E120" s="107">
        <f>IF($C120&lt;=Entradas!$E$41,"",Cálculos!L121)</f>
        <v>0.81287987561354413</v>
      </c>
      <c r="F120" s="83">
        <f>IF($C120&lt;=Entradas!$E$41,"",D120-E120)</f>
        <v>9.0781902071836895E-2</v>
      </c>
      <c r="G120" s="83">
        <f>IF($C120&lt;=Entradas!$E$41,"",D120-AVERAGE(D:D))</f>
        <v>-2.4369045080971929E-3</v>
      </c>
      <c r="H120" s="83">
        <f>IF($C120&lt;=Entradas!$E$41,"",F120^2)</f>
        <v>8.2413537437805839E-3</v>
      </c>
      <c r="I120" s="83">
        <f>IF($C120&lt;=Entradas!$E$41,"",G120^2)</f>
        <v>5.9385035815844216E-6</v>
      </c>
      <c r="J120" s="83">
        <f>IF($C120&lt;=Entradas!$E$41,"",E120-AVERAGE(E:E))</f>
        <v>-0.10446736056888994</v>
      </c>
      <c r="K120" s="83">
        <f>IF($C120&lt;=Entradas!$E$41,"",J120^2)</f>
        <v>1.0913429424230462E-2</v>
      </c>
      <c r="L120" s="83">
        <f>IF($C120&lt;=Entradas!$E$41,"",G120*J120)</f>
        <v>2.5457698191934283E-4</v>
      </c>
      <c r="M120" s="41"/>
    </row>
    <row r="121" spans="2:13" x14ac:dyDescent="0.3">
      <c r="B121" s="40"/>
      <c r="C121" s="78">
        <v>116</v>
      </c>
      <c r="D121" s="107">
        <f>IF($C121&lt;=Entradas!$E$41,"",Observaciones!H121)</f>
        <v>1.9000128438682864</v>
      </c>
      <c r="E121" s="107">
        <f>IF($C121&lt;=Entradas!$E$41,"",Cálculos!L122)</f>
        <v>2.2371601051208838</v>
      </c>
      <c r="F121" s="83">
        <f>IF($C121&lt;=Entradas!$E$41,"",D121-E121)</f>
        <v>-0.33714726125259742</v>
      </c>
      <c r="G121" s="83">
        <f>IF($C121&lt;=Entradas!$E$41,"",D121-AVERAGE(D:D))</f>
        <v>0.99391416167480817</v>
      </c>
      <c r="H121" s="83">
        <f>IF($C121&lt;=Entradas!$E$41,"",F121^2)</f>
        <v>0.11366827577012718</v>
      </c>
      <c r="I121" s="83">
        <f>IF($C121&lt;=Entradas!$E$41,"",G121^2)</f>
        <v>0.98786536077773668</v>
      </c>
      <c r="J121" s="83">
        <f>IF($C121&lt;=Entradas!$E$41,"",E121-AVERAGE(E:E))</f>
        <v>1.3198128689384498</v>
      </c>
      <c r="K121" s="83">
        <f>IF($C121&lt;=Entradas!$E$41,"",J121^2)</f>
        <v>1.7419060090155418</v>
      </c>
      <c r="L121" s="83">
        <f>IF($C121&lt;=Entradas!$E$41,"",G121*J121)</f>
        <v>1.3117807011985829</v>
      </c>
      <c r="M121" s="41"/>
    </row>
    <row r="122" spans="2:13" x14ac:dyDescent="0.3">
      <c r="B122" s="40"/>
      <c r="C122" s="78">
        <v>117</v>
      </c>
      <c r="D122" s="107">
        <f>IF($C122&lt;=Entradas!$E$41,"",Observaciones!H122)</f>
        <v>1.1708370253172318</v>
      </c>
      <c r="E122" s="107">
        <f>IF($C122&lt;=Entradas!$E$41,"",Cálculos!L123)</f>
        <v>1.0662407893196348</v>
      </c>
      <c r="F122" s="83">
        <f>IF($C122&lt;=Entradas!$E$41,"",D122-E122)</f>
        <v>0.10459623599759693</v>
      </c>
      <c r="G122" s="83">
        <f>IF($C122&lt;=Entradas!$E$41,"",D122-AVERAGE(D:D))</f>
        <v>0.26473834312375355</v>
      </c>
      <c r="H122" s="83">
        <f>IF($C122&lt;=Entradas!$E$41,"",F122^2)</f>
        <v>1.0940372584864992E-2</v>
      </c>
      <c r="I122" s="83">
        <f>IF($C122&lt;=Entradas!$E$41,"",G122^2)</f>
        <v>7.0086390319910263E-2</v>
      </c>
      <c r="J122" s="83">
        <f>IF($C122&lt;=Entradas!$E$41,"",E122-AVERAGE(E:E))</f>
        <v>0.14889355313720076</v>
      </c>
      <c r="K122" s="83">
        <f>IF($C122&lt;=Entradas!$E$41,"",J122^2)</f>
        <v>2.2169290165820428E-2</v>
      </c>
      <c r="L122" s="83">
        <f>IF($C122&lt;=Entradas!$E$41,"",G122*J122)</f>
        <v>3.9417832559351086E-2</v>
      </c>
      <c r="M122" s="41"/>
    </row>
    <row r="123" spans="2:13" x14ac:dyDescent="0.3">
      <c r="B123" s="40"/>
      <c r="C123" s="78">
        <v>118</v>
      </c>
      <c r="D123" s="107">
        <f>IF($C123&lt;=Entradas!$E$41,"",Observaciones!H123)</f>
        <v>1.100456065246725</v>
      </c>
      <c r="E123" s="107">
        <f>IF($C123&lt;=Entradas!$E$41,"",Cálculos!L124)</f>
        <v>0.99675591322416157</v>
      </c>
      <c r="F123" s="83">
        <f>IF($C123&lt;=Entradas!$E$41,"",D123-E123)</f>
        <v>0.10370015202256344</v>
      </c>
      <c r="G123" s="83">
        <f>IF($C123&lt;=Entradas!$E$41,"",D123-AVERAGE(D:D))</f>
        <v>0.19435738305324679</v>
      </c>
      <c r="H123" s="83">
        <f>IF($C123&lt;=Entradas!$E$41,"",F123^2)</f>
        <v>1.0753721529502769E-2</v>
      </c>
      <c r="I123" s="83">
        <f>IF($C123&lt;=Entradas!$E$41,"",G123^2)</f>
        <v>3.7774792347306504E-2</v>
      </c>
      <c r="J123" s="83">
        <f>IF($C123&lt;=Entradas!$E$41,"",E123-AVERAGE(E:E))</f>
        <v>7.9408677041727493E-2</v>
      </c>
      <c r="K123" s="83">
        <f>IF($C123&lt;=Entradas!$E$41,"",J123^2)</f>
        <v>6.3057379895173791E-3</v>
      </c>
      <c r="L123" s="83">
        <f>IF($C123&lt;=Entradas!$E$41,"",G123*J123)</f>
        <v>1.5433662661550595E-2</v>
      </c>
      <c r="M123" s="41"/>
    </row>
    <row r="124" spans="2:13" x14ac:dyDescent="0.3">
      <c r="B124" s="40"/>
      <c r="C124" s="78">
        <v>119</v>
      </c>
      <c r="D124" s="107">
        <f>IF($C124&lt;=Entradas!$E$41,"",Observaciones!H124)</f>
        <v>1.0306468915308535</v>
      </c>
      <c r="E124" s="107">
        <f>IF($C124&lt;=Entradas!$E$41,"",Cálculos!L125)</f>
        <v>0.92781864206527964</v>
      </c>
      <c r="F124" s="83">
        <f>IF($C124&lt;=Entradas!$E$41,"",D124-E124)</f>
        <v>0.1028282494655739</v>
      </c>
      <c r="G124" s="83">
        <f>IF($C124&lt;=Entradas!$E$41,"",D124-AVERAGE(D:D))</f>
        <v>0.12454820933737532</v>
      </c>
      <c r="H124" s="83">
        <f>IF($C124&lt;=Entradas!$E$41,"",F124^2)</f>
        <v>1.0573648888154298E-2</v>
      </c>
      <c r="I124" s="83">
        <f>IF($C124&lt;=Entradas!$E$41,"",G124^2)</f>
        <v>1.5512256449146663E-2</v>
      </c>
      <c r="J124" s="83">
        <f>IF($C124&lt;=Entradas!$E$41,"",E124-AVERAGE(E:E))</f>
        <v>1.0471405882845564E-2</v>
      </c>
      <c r="K124" s="83">
        <f>IF($C124&lt;=Entradas!$E$41,"",J124^2)</f>
        <v>1.0965034116329268E-4</v>
      </c>
      <c r="L124" s="83">
        <f>IF($C124&lt;=Entradas!$E$41,"",G124*J124)</f>
        <v>1.3041948519532725E-3</v>
      </c>
      <c r="M124" s="41"/>
    </row>
    <row r="125" spans="2:13" x14ac:dyDescent="0.3">
      <c r="B125" s="40"/>
      <c r="C125" s="78">
        <v>120</v>
      </c>
      <c r="D125" s="107">
        <f>IF($C125&lt;=Entradas!$E$41,"",Observaciones!H125)</f>
        <v>0.96475238973979693</v>
      </c>
      <c r="E125" s="107">
        <f>IF($C125&lt;=Entradas!$E$41,"",Cálculos!L126)</f>
        <v>0.86280280951523847</v>
      </c>
      <c r="F125" s="83">
        <f>IF($C125&lt;=Entradas!$E$41,"",D125-E125)</f>
        <v>0.10194958022455847</v>
      </c>
      <c r="G125" s="83">
        <f>IF($C125&lt;=Entradas!$E$41,"",D125-AVERAGE(D:D))</f>
        <v>5.8653707546318712E-2</v>
      </c>
      <c r="H125" s="83">
        <f>IF($C125&lt;=Entradas!$E$41,"",F125^2)</f>
        <v>1.0393716907963682E-2</v>
      </c>
      <c r="I125" s="83">
        <f>IF($C125&lt;=Entradas!$E$41,"",G125^2)</f>
        <v>3.4402574089290846E-3</v>
      </c>
      <c r="J125" s="83">
        <f>IF($C125&lt;=Entradas!$E$41,"",E125-AVERAGE(E:E))</f>
        <v>-5.4544426667195611E-2</v>
      </c>
      <c r="K125" s="83">
        <f>IF($C125&lt;=Entradas!$E$41,"",J125^2)</f>
        <v>2.9750944804530798E-3</v>
      </c>
      <c r="L125" s="83">
        <f>IF($C125&lt;=Entradas!$E$41,"",G125*J125)</f>
        <v>-3.199232850019319E-3</v>
      </c>
      <c r="M125" s="41"/>
    </row>
    <row r="126" spans="2:13" x14ac:dyDescent="0.3">
      <c r="B126" s="40"/>
      <c r="C126" s="78">
        <v>121</v>
      </c>
      <c r="D126" s="107">
        <f>IF($C126&lt;=Entradas!$E$41,"",Observaciones!H126)</f>
        <v>0.901247931503947</v>
      </c>
      <c r="E126" s="107">
        <f>IF($C126&lt;=Entradas!$E$41,"",Cálculos!L127)</f>
        <v>0.80017080359533199</v>
      </c>
      <c r="F126" s="83">
        <f>IF($C126&lt;=Entradas!$E$41,"",D126-E126)</f>
        <v>0.10107712790861501</v>
      </c>
      <c r="G126" s="83">
        <f>IF($C126&lt;=Entradas!$E$41,"",D126-AVERAGE(D:D))</f>
        <v>-4.8507506895312247E-3</v>
      </c>
      <c r="H126" s="83">
        <f>IF($C126&lt;=Entradas!$E$41,"",F126^2)</f>
        <v>1.0216585786254518E-2</v>
      </c>
      <c r="I126" s="83">
        <f>IF($C126&lt;=Entradas!$E$41,"",G126^2)</f>
        <v>2.352978225198765E-5</v>
      </c>
      <c r="J126" s="83">
        <f>IF($C126&lt;=Entradas!$E$41,"",E126-AVERAGE(E:E))</f>
        <v>-0.11717643258710209</v>
      </c>
      <c r="K126" s="83">
        <f>IF($C126&lt;=Entradas!$E$41,"",J126^2)</f>
        <v>1.3730316353839679E-2</v>
      </c>
      <c r="L126" s="83">
        <f>IF($C126&lt;=Entradas!$E$41,"",G126*J126)</f>
        <v>5.6839366116869449E-4</v>
      </c>
      <c r="M126" s="41"/>
    </row>
    <row r="127" spans="2:13" x14ac:dyDescent="0.3">
      <c r="B127" s="40"/>
      <c r="C127" s="78">
        <v>122</v>
      </c>
      <c r="D127" s="107">
        <f>IF($C127&lt;=Entradas!$E$41,"",Observaciones!H127)</f>
        <v>0.85138058655227067</v>
      </c>
      <c r="E127" s="107">
        <f>IF($C127&lt;=Entradas!$E$41,"",Cálculos!L128)</f>
        <v>0.76410080046047713</v>
      </c>
      <c r="F127" s="83">
        <f>IF($C127&lt;=Entradas!$E$41,"",D127-E127)</f>
        <v>8.7279786091793543E-2</v>
      </c>
      <c r="G127" s="83">
        <f>IF($C127&lt;=Entradas!$E$41,"",D127-AVERAGE(D:D))</f>
        <v>-5.4718095641207554E-2</v>
      </c>
      <c r="H127" s="83">
        <f>IF($C127&lt;=Entradas!$E$41,"",F127^2)</f>
        <v>7.6177610602292372E-3</v>
      </c>
      <c r="I127" s="83">
        <f>IF($C127&lt;=Entradas!$E$41,"",G127^2)</f>
        <v>2.9940699906003372E-3</v>
      </c>
      <c r="J127" s="83">
        <f>IF($C127&lt;=Entradas!$E$41,"",E127-AVERAGE(E:E))</f>
        <v>-0.15324643572195695</v>
      </c>
      <c r="K127" s="83">
        <f>IF($C127&lt;=Entradas!$E$41,"",J127^2)</f>
        <v>2.3484470061483884E-2</v>
      </c>
      <c r="L127" s="83">
        <f>IF($C127&lt;=Entradas!$E$41,"",G127*J127)</f>
        <v>8.3853531265082066E-3</v>
      </c>
      <c r="M127" s="41"/>
    </row>
    <row r="128" spans="2:13" x14ac:dyDescent="0.3">
      <c r="B128" s="40"/>
      <c r="C128" s="78">
        <v>123</v>
      </c>
      <c r="D128" s="107">
        <f>IF($C128&lt;=Entradas!$E$41,"",Observaciones!H128)</f>
        <v>0.83619047623077258</v>
      </c>
      <c r="E128" s="107">
        <f>IF($C128&lt;=Entradas!$E$41,"",Cálculos!L129)</f>
        <v>0.75189489677749954</v>
      </c>
      <c r="F128" s="83">
        <f>IF($C128&lt;=Entradas!$E$41,"",D128-E128)</f>
        <v>8.429557945327304E-2</v>
      </c>
      <c r="G128" s="83">
        <f>IF($C128&lt;=Entradas!$E$41,"",D128-AVERAGE(D:D))</f>
        <v>-6.9908205962705638E-2</v>
      </c>
      <c r="H128" s="83">
        <f>IF($C128&lt;=Entradas!$E$41,"",F128^2)</f>
        <v>7.105744715363068E-3</v>
      </c>
      <c r="I128" s="83">
        <f>IF($C128&lt;=Entradas!$E$41,"",G128^2)</f>
        <v>4.8871572609240719E-3</v>
      </c>
      <c r="J128" s="83">
        <f>IF($C128&lt;=Entradas!$E$41,"",E128-AVERAGE(E:E))</f>
        <v>-0.16545233940493453</v>
      </c>
      <c r="K128" s="83">
        <f>IF($C128&lt;=Entradas!$E$41,"",J128^2)</f>
        <v>2.7374476614565654E-2</v>
      </c>
      <c r="L128" s="83">
        <f>IF($C128&lt;=Entradas!$E$41,"",G128*J128)</f>
        <v>1.1566476220131641E-2</v>
      </c>
      <c r="M128" s="41"/>
    </row>
    <row r="129" spans="2:13" x14ac:dyDescent="0.3">
      <c r="B129" s="40"/>
      <c r="C129" s="78">
        <v>124</v>
      </c>
      <c r="D129" s="107">
        <f>IF($C129&lt;=Entradas!$E$41,"",Observaciones!H129)</f>
        <v>0.82682271707983279</v>
      </c>
      <c r="E129" s="107">
        <f>IF($C129&lt;=Entradas!$E$41,"",Cálculos!L130)</f>
        <v>0.74371020700484769</v>
      </c>
      <c r="F129" s="83">
        <f>IF($C129&lt;=Entradas!$E$41,"",D129-E129)</f>
        <v>8.3112510074985102E-2</v>
      </c>
      <c r="G129" s="83">
        <f>IF($C129&lt;=Entradas!$E$41,"",D129-AVERAGE(D:D))</f>
        <v>-7.927596511364543E-2</v>
      </c>
      <c r="H129" s="83">
        <f>IF($C129&lt;=Entradas!$E$41,"",F129^2)</f>
        <v>6.9076893309645004E-3</v>
      </c>
      <c r="I129" s="83">
        <f>IF($C129&lt;=Entradas!$E$41,"",G129^2)</f>
        <v>6.2846786446999273E-3</v>
      </c>
      <c r="J129" s="83">
        <f>IF($C129&lt;=Entradas!$E$41,"",E129-AVERAGE(E:E))</f>
        <v>-0.17363702917758639</v>
      </c>
      <c r="K129" s="83">
        <f>IF($C129&lt;=Entradas!$E$41,"",J129^2)</f>
        <v>3.0149817901617987E-2</v>
      </c>
      <c r="L129" s="83">
        <f>IF($C129&lt;=Entradas!$E$41,"",G129*J129)</f>
        <v>1.3765243067519372E-2</v>
      </c>
      <c r="M129" s="41"/>
    </row>
    <row r="130" spans="2:13" x14ac:dyDescent="0.3">
      <c r="B130" s="40"/>
      <c r="C130" s="78">
        <v>125</v>
      </c>
      <c r="D130" s="107">
        <f>IF($C130&lt;=Entradas!$E$41,"",Observaciones!H130)</f>
        <v>0.81848856428509997</v>
      </c>
      <c r="E130" s="107">
        <f>IF($C130&lt;=Entradas!$E$41,"",Cálculos!L131)</f>
        <v>0.73625347162738974</v>
      </c>
      <c r="F130" s="83">
        <f>IF($C130&lt;=Entradas!$E$41,"",D130-E130)</f>
        <v>8.2235092657710229E-2</v>
      </c>
      <c r="G130" s="83">
        <f>IF($C130&lt;=Entradas!$E$41,"",D130-AVERAGE(D:D))</f>
        <v>-8.7610117908378249E-2</v>
      </c>
      <c r="H130" s="83">
        <f>IF($C130&lt;=Entradas!$E$41,"",F130^2)</f>
        <v>6.762610464422187E-3</v>
      </c>
      <c r="I130" s="83">
        <f>IF($C130&lt;=Entradas!$E$41,"",G130^2)</f>
        <v>7.6755327599199391E-3</v>
      </c>
      <c r="J130" s="83">
        <f>IF($C130&lt;=Entradas!$E$41,"",E130-AVERAGE(E:E))</f>
        <v>-0.18109376455504433</v>
      </c>
      <c r="K130" s="83">
        <f>IF($C130&lt;=Entradas!$E$41,"",J130^2)</f>
        <v>3.2794951560717829E-2</v>
      </c>
      <c r="L130" s="83">
        <f>IF($C130&lt;=Entradas!$E$41,"",G130*J130)</f>
        <v>1.5865646065139523E-2</v>
      </c>
      <c r="M130" s="41"/>
    </row>
    <row r="131" spans="2:13" x14ac:dyDescent="0.3">
      <c r="B131" s="40"/>
      <c r="C131" s="78">
        <v>126</v>
      </c>
      <c r="D131" s="107">
        <f>IF($C131&lt;=Entradas!$E$41,"",Observaciones!H131)</f>
        <v>0.81039272634569748</v>
      </c>
      <c r="E131" s="107">
        <f>IF($C131&lt;=Entradas!$E$41,"",Cálculos!L132)</f>
        <v>0.72897762126859333</v>
      </c>
      <c r="F131" s="83">
        <f>IF($C131&lt;=Entradas!$E$41,"",D131-E131)</f>
        <v>8.1415105077104144E-2</v>
      </c>
      <c r="G131" s="83">
        <f>IF($C131&lt;=Entradas!$E$41,"",D131-AVERAGE(D:D))</f>
        <v>-9.5705955847780744E-2</v>
      </c>
      <c r="H131" s="83">
        <f>IF($C131&lt;=Entradas!$E$41,"",F131^2)</f>
        <v>6.6284193347159086E-3</v>
      </c>
      <c r="I131" s="83">
        <f>IF($C131&lt;=Entradas!$E$41,"",G131^2)</f>
        <v>9.1596299847373566E-3</v>
      </c>
      <c r="J131" s="83">
        <f>IF($C131&lt;=Entradas!$E$41,"",E131-AVERAGE(E:E))</f>
        <v>-0.18836961491384074</v>
      </c>
      <c r="K131" s="83">
        <f>IF($C131&lt;=Entradas!$E$41,"",J131^2)</f>
        <v>3.5483111822788654E-2</v>
      </c>
      <c r="L131" s="83">
        <f>IF($C131&lt;=Entradas!$E$41,"",G131*J131)</f>
        <v>1.8028094048007502E-2</v>
      </c>
      <c r="M131" s="41"/>
    </row>
    <row r="132" spans="2:13" x14ac:dyDescent="0.3">
      <c r="B132" s="40"/>
      <c r="C132" s="78">
        <v>127</v>
      </c>
      <c r="D132" s="107">
        <f>IF($C132&lt;=Entradas!$E$41,"",Observaciones!H132)</f>
        <v>0.8024025772934188</v>
      </c>
      <c r="E132" s="107">
        <f>IF($C132&lt;=Entradas!$E$41,"",Cálculos!L133)</f>
        <v>0.72179128515411795</v>
      </c>
      <c r="F132" s="83">
        <f>IF($C132&lt;=Entradas!$E$41,"",D132-E132)</f>
        <v>8.061129213930085E-2</v>
      </c>
      <c r="G132" s="83">
        <f>IF($C132&lt;=Entradas!$E$41,"",D132-AVERAGE(D:D))</f>
        <v>-0.10369610490005943</v>
      </c>
      <c r="H132" s="83">
        <f>IF($C132&lt;=Entradas!$E$41,"",F132^2)</f>
        <v>6.4981804203677069E-3</v>
      </c>
      <c r="I132" s="83">
        <f>IF($C132&lt;=Entradas!$E$41,"",G132^2)</f>
        <v>1.0752882171444128E-2</v>
      </c>
      <c r="J132" s="83">
        <f>IF($C132&lt;=Entradas!$E$41,"",E132-AVERAGE(E:E))</f>
        <v>-0.19555595102831613</v>
      </c>
      <c r="K132" s="83">
        <f>IF($C132&lt;=Entradas!$E$41,"",J132^2)</f>
        <v>3.8242129982589176E-2</v>
      </c>
      <c r="L132" s="83">
        <f>IF($C132&lt;=Entradas!$E$41,"",G132*J132)</f>
        <v>2.0278390411663155E-2</v>
      </c>
      <c r="M132" s="41"/>
    </row>
    <row r="133" spans="2:13" x14ac:dyDescent="0.3">
      <c r="B133" s="40"/>
      <c r="C133" s="78">
        <v>128</v>
      </c>
      <c r="D133" s="107">
        <f>IF($C133&lt;=Entradas!$E$41,"",Observaciones!H133)</f>
        <v>0.79449545793141441</v>
      </c>
      <c r="E133" s="107">
        <f>IF($C133&lt;=Entradas!$E$41,"",Cálculos!L134)</f>
        <v>0.71467871529677407</v>
      </c>
      <c r="F133" s="83">
        <f>IF($C133&lt;=Entradas!$E$41,"",D133-E133)</f>
        <v>7.9816742634640336E-2</v>
      </c>
      <c r="G133" s="83">
        <f>IF($C133&lt;=Entradas!$E$41,"",D133-AVERAGE(D:D))</f>
        <v>-0.11160322426206382</v>
      </c>
      <c r="H133" s="83">
        <f>IF($C133&lt;=Entradas!$E$41,"",F133^2)</f>
        <v>6.3707124048044128E-3</v>
      </c>
      <c r="I133" s="83">
        <f>IF($C133&lt;=Entradas!$E$41,"",G133^2)</f>
        <v>1.2455279665688509E-2</v>
      </c>
      <c r="J133" s="83">
        <f>IF($C133&lt;=Entradas!$E$41,"",E133-AVERAGE(E:E))</f>
        <v>-0.20266852088566001</v>
      </c>
      <c r="K133" s="83">
        <f>IF($C133&lt;=Entradas!$E$41,"",J133^2)</f>
        <v>4.1074529357981206E-2</v>
      </c>
      <c r="L133" s="83">
        <f>IF($C133&lt;=Entradas!$E$41,"",G133*J133)</f>
        <v>2.2618460387263079E-2</v>
      </c>
      <c r="M133" s="41"/>
    </row>
    <row r="134" spans="2:13" x14ac:dyDescent="0.3">
      <c r="B134" s="40"/>
      <c r="C134" s="78">
        <v>129</v>
      </c>
      <c r="D134" s="107">
        <f>IF($C134&lt;=Entradas!$E$41,"",Observaciones!H134)</f>
        <v>0.78802950980983999</v>
      </c>
      <c r="E134" s="107">
        <f>IF($C134&lt;=Entradas!$E$41,"",Cálculos!L135)</f>
        <v>0.70899926489658427</v>
      </c>
      <c r="F134" s="83">
        <f>IF($C134&lt;=Entradas!$E$41,"",D134-E134)</f>
        <v>7.9030244913255721E-2</v>
      </c>
      <c r="G134" s="83">
        <f>IF($C134&lt;=Entradas!$E$41,"",D134-AVERAGE(D:D))</f>
        <v>-0.11806917238363823</v>
      </c>
      <c r="H134" s="83">
        <f>IF($C134&lt;=Entradas!$E$41,"",F134^2)</f>
        <v>6.2457796110491817E-3</v>
      </c>
      <c r="I134" s="83">
        <f>IF($C134&lt;=Entradas!$E$41,"",G134^2)</f>
        <v>1.3940329467357281E-2</v>
      </c>
      <c r="J134" s="83">
        <f>IF($C134&lt;=Entradas!$E$41,"",E134-AVERAGE(E:E))</f>
        <v>-0.20834797128584981</v>
      </c>
      <c r="K134" s="83">
        <f>IF($C134&lt;=Entradas!$E$41,"",J134^2)</f>
        <v>4.3408877138929297E-2</v>
      </c>
      <c r="L134" s="83">
        <f>IF($C134&lt;=Entradas!$E$41,"",G134*J134)</f>
        <v>2.4599472537530309E-2</v>
      </c>
      <c r="M134" s="41"/>
    </row>
    <row r="135" spans="2:13" x14ac:dyDescent="0.3">
      <c r="B135" s="40"/>
      <c r="C135" s="78">
        <v>130</v>
      </c>
      <c r="D135" s="107">
        <f>IF($C135&lt;=Entradas!$E$41,"",Observaciones!H135)</f>
        <v>0.77914181847214359</v>
      </c>
      <c r="E135" s="107">
        <f>IF($C135&lt;=Entradas!$E$41,"",Cálculos!L136)</f>
        <v>0.70089028474405868</v>
      </c>
      <c r="F135" s="83">
        <f>IF($C135&lt;=Entradas!$E$41,"",D135-E135)</f>
        <v>7.825153372808491E-2</v>
      </c>
      <c r="G135" s="83">
        <f>IF($C135&lt;=Entradas!$E$41,"",D135-AVERAGE(D:D))</f>
        <v>-0.12695686372133463</v>
      </c>
      <c r="H135" s="83">
        <f>IF($C135&lt;=Entradas!$E$41,"",F135^2)</f>
        <v>6.1233025307976105E-3</v>
      </c>
      <c r="I135" s="83">
        <f>IF($C135&lt;=Entradas!$E$41,"",G135^2)</f>
        <v>1.6118045245957533E-2</v>
      </c>
      <c r="J135" s="83">
        <f>IF($C135&lt;=Entradas!$E$41,"",E135-AVERAGE(E:E))</f>
        <v>-0.2164569514383754</v>
      </c>
      <c r="K135" s="83">
        <f>IF($C135&lt;=Entradas!$E$41,"",J135^2)</f>
        <v>4.6853611825995206E-2</v>
      </c>
      <c r="L135" s="83">
        <f>IF($C135&lt;=Entradas!$E$41,"",G135*J135)</f>
        <v>2.7480695685297374E-2</v>
      </c>
      <c r="M135" s="41"/>
    </row>
    <row r="136" spans="2:13" x14ac:dyDescent="0.3">
      <c r="B136" s="40"/>
      <c r="C136" s="78">
        <v>131</v>
      </c>
      <c r="D136" s="107">
        <f>IF($C136&lt;=Entradas!$E$41,"",Observaciones!H136)</f>
        <v>0.77127839394867781</v>
      </c>
      <c r="E136" s="107">
        <f>IF($C136&lt;=Entradas!$E$41,"",Cálculos!L137)</f>
        <v>0.6937978924415219</v>
      </c>
      <c r="F136" s="83">
        <f>IF($C136&lt;=Entradas!$E$41,"",D136-E136)</f>
        <v>7.7480501507155908E-2</v>
      </c>
      <c r="G136" s="83">
        <f>IF($C136&lt;=Entradas!$E$41,"",D136-AVERAGE(D:D))</f>
        <v>-0.13482028824480041</v>
      </c>
      <c r="H136" s="83">
        <f>IF($C136&lt;=Entradas!$E$41,"",F136^2)</f>
        <v>6.0032281138003886E-3</v>
      </c>
      <c r="I136" s="83">
        <f>IF($C136&lt;=Entradas!$E$41,"",G136^2)</f>
        <v>1.8176510122411067E-2</v>
      </c>
      <c r="J136" s="83">
        <f>IF($C136&lt;=Entradas!$E$41,"",E136-AVERAGE(E:E))</f>
        <v>-0.22354934374091218</v>
      </c>
      <c r="K136" s="83">
        <f>IF($C136&lt;=Entradas!$E$41,"",J136^2)</f>
        <v>4.9974309086992512E-2</v>
      </c>
      <c r="L136" s="83">
        <f>IF($C136&lt;=Entradas!$E$41,"",G136*J136)</f>
        <v>3.013898696008575E-2</v>
      </c>
      <c r="M136" s="41"/>
    </row>
    <row r="137" spans="2:13" x14ac:dyDescent="0.3">
      <c r="B137" s="40"/>
      <c r="C137" s="78">
        <v>132</v>
      </c>
      <c r="D137" s="107">
        <f>IF($C137&lt;=Entradas!$E$41,"",Observaciones!H137)</f>
        <v>0.76364788122921512</v>
      </c>
      <c r="E137" s="107">
        <f>IF($C137&lt;=Entradas!$E$41,"",Cálculos!L138)</f>
        <v>0.6869308137604424</v>
      </c>
      <c r="F137" s="83">
        <f>IF($C137&lt;=Entradas!$E$41,"",D137-E137)</f>
        <v>7.6717067468772715E-2</v>
      </c>
      <c r="G137" s="83">
        <f>IF($C137&lt;=Entradas!$E$41,"",D137-AVERAGE(D:D))</f>
        <v>-0.1424508009642631</v>
      </c>
      <c r="H137" s="83">
        <f>IF($C137&lt;=Entradas!$E$41,"",F137^2)</f>
        <v>5.885508441008225E-3</v>
      </c>
      <c r="I137" s="83">
        <f>IF($C137&lt;=Entradas!$E$41,"",G137^2)</f>
        <v>2.0292230695360101E-2</v>
      </c>
      <c r="J137" s="83">
        <f>IF($C137&lt;=Entradas!$E$41,"",E137-AVERAGE(E:E))</f>
        <v>-0.23041642242199167</v>
      </c>
      <c r="K137" s="83">
        <f>IF($C137&lt;=Entradas!$E$41,"",J137^2)</f>
        <v>5.3091727721749707E-2</v>
      </c>
      <c r="L137" s="83">
        <f>IF($C137&lt;=Entradas!$E$41,"",G137*J137)</f>
        <v>3.2823003929332704E-2</v>
      </c>
      <c r="M137" s="41"/>
    </row>
    <row r="138" spans="2:13" x14ac:dyDescent="0.3">
      <c r="B138" s="40"/>
      <c r="C138" s="78">
        <v>133</v>
      </c>
      <c r="D138" s="107">
        <f>IF($C138&lt;=Entradas!$E$41,"",Observaciones!H138)</f>
        <v>0.75611834551966217</v>
      </c>
      <c r="E138" s="107">
        <f>IF($C138&lt;=Entradas!$E$41,"",Cálculos!L139)</f>
        <v>0.6801571896228622</v>
      </c>
      <c r="F138" s="83">
        <f>IF($C138&lt;=Entradas!$E$41,"",D138-E138)</f>
        <v>7.596115589679997E-2</v>
      </c>
      <c r="G138" s="83">
        <f>IF($C138&lt;=Entradas!$E$41,"",D138-AVERAGE(D:D))</f>
        <v>-0.14998033667381605</v>
      </c>
      <c r="H138" s="83">
        <f>IF($C138&lt;=Entradas!$E$41,"",F138^2)</f>
        <v>5.7700972051779485E-3</v>
      </c>
      <c r="I138" s="83">
        <f>IF($C138&lt;=Entradas!$E$41,"",G138^2)</f>
        <v>2.249410138879121E-2</v>
      </c>
      <c r="J138" s="83">
        <f>IF($C138&lt;=Entradas!$E$41,"",E138-AVERAGE(E:E))</f>
        <v>-0.23719004655957188</v>
      </c>
      <c r="K138" s="83">
        <f>IF($C138&lt;=Entradas!$E$41,"",J138^2)</f>
        <v>5.6259118186931877E-2</v>
      </c>
      <c r="L138" s="83">
        <f>IF($C138&lt;=Entradas!$E$41,"",G138*J138)</f>
        <v>3.5573843038682697E-2</v>
      </c>
      <c r="M138" s="41"/>
    </row>
    <row r="139" spans="2:13" x14ac:dyDescent="0.3">
      <c r="B139" s="40"/>
      <c r="C139" s="78">
        <v>134</v>
      </c>
      <c r="D139" s="107">
        <f>IF($C139&lt;=Entradas!$E$41,"",Observaciones!H139)</f>
        <v>0.74866727990726833</v>
      </c>
      <c r="E139" s="107">
        <f>IF($C139&lt;=Entradas!$E$41,"",Cálculos!L140)</f>
        <v>0.6734545873776363</v>
      </c>
      <c r="F139" s="83">
        <f>IF($C139&lt;=Entradas!$E$41,"",D139-E139)</f>
        <v>7.521269252963203E-2</v>
      </c>
      <c r="G139" s="83">
        <f>IF($C139&lt;=Entradas!$E$41,"",D139-AVERAGE(D:D))</f>
        <v>-0.15743140228620989</v>
      </c>
      <c r="H139" s="83">
        <f>IF($C139&lt;=Entradas!$E$41,"",F139^2)</f>
        <v>5.6569491175569656E-3</v>
      </c>
      <c r="I139" s="83">
        <f>IF($C139&lt;=Entradas!$E$41,"",G139^2)</f>
        <v>2.4784646425802453E-2</v>
      </c>
      <c r="J139" s="83">
        <f>IF($C139&lt;=Entradas!$E$41,"",E139-AVERAGE(E:E))</f>
        <v>-0.24389264880479777</v>
      </c>
      <c r="K139" s="83">
        <f>IF($C139&lt;=Entradas!$E$41,"",J139^2)</f>
        <v>5.9483624141020423E-2</v>
      </c>
      <c r="L139" s="83">
        <f>IF($C139&lt;=Entradas!$E$41,"",G139*J139)</f>
        <v>3.8396361708637423E-2</v>
      </c>
      <c r="M139" s="41"/>
    </row>
    <row r="140" spans="2:13" x14ac:dyDescent="0.3">
      <c r="B140" s="40"/>
      <c r="C140" s="78">
        <v>135</v>
      </c>
      <c r="D140" s="107">
        <f>IF($C140&lt;=Entradas!$E$41,"",Observaciones!H140)</f>
        <v>0.74129034159143758</v>
      </c>
      <c r="E140" s="107">
        <f>IF($C140&lt;=Entradas!$E$41,"",Cálculos!L141)</f>
        <v>0.66681873763649346</v>
      </c>
      <c r="F140" s="83">
        <f>IF($C140&lt;=Entradas!$E$41,"",D140-E140)</f>
        <v>7.4471603954944121E-2</v>
      </c>
      <c r="G140" s="83">
        <f>IF($C140&lt;=Entradas!$E$41,"",D140-AVERAGE(D:D))</f>
        <v>-0.16480834060204064</v>
      </c>
      <c r="H140" s="83">
        <f>IF($C140&lt;=Entradas!$E$41,"",F140^2)</f>
        <v>5.5460197956220493E-3</v>
      </c>
      <c r="I140" s="83">
        <f>IF($C140&lt;=Entradas!$E$41,"",G140^2)</f>
        <v>2.7161789131998237E-2</v>
      </c>
      <c r="J140" s="83">
        <f>IF($C140&lt;=Entradas!$E$41,"",E140-AVERAGE(E:E))</f>
        <v>-0.25052849854594061</v>
      </c>
      <c r="K140" s="83">
        <f>IF($C140&lt;=Entradas!$E$41,"",J140^2)</f>
        <v>6.2764528583683366E-2</v>
      </c>
      <c r="L140" s="83">
        <f>IF($C140&lt;=Entradas!$E$41,"",G140*J140)</f>
        <v>4.1289186118877226E-2</v>
      </c>
      <c r="M140" s="41"/>
    </row>
    <row r="141" spans="2:13" x14ac:dyDescent="0.3">
      <c r="B141" s="40"/>
      <c r="C141" s="78">
        <v>136</v>
      </c>
      <c r="D141" s="107">
        <f>IF($C141&lt;=Entradas!$E$41,"",Observaciones!H141)</f>
        <v>0.73398620784927993</v>
      </c>
      <c r="E141" s="107">
        <f>IF($C141&lt;=Entradas!$E$41,"",Cálculos!L142)</f>
        <v>0.66024839034601168</v>
      </c>
      <c r="F141" s="83">
        <f>IF($C141&lt;=Entradas!$E$41,"",D141-E141)</f>
        <v>7.3737817503268244E-2</v>
      </c>
      <c r="G141" s="83">
        <f>IF($C141&lt;=Entradas!$E$41,"",D141-AVERAGE(D:D))</f>
        <v>-0.1721124743441983</v>
      </c>
      <c r="H141" s="83">
        <f>IF($C141&lt;=Entradas!$E$41,"",F141^2)</f>
        <v>5.4372657301452925E-3</v>
      </c>
      <c r="I141" s="83">
        <f>IF($C141&lt;=Entradas!$E$41,"",G141^2)</f>
        <v>2.9622703824882315E-2</v>
      </c>
      <c r="J141" s="83">
        <f>IF($C141&lt;=Entradas!$E$41,"",E141-AVERAGE(E:E))</f>
        <v>-0.2570988458364224</v>
      </c>
      <c r="K141" s="83">
        <f>IF($C141&lt;=Entradas!$E$41,"",J141^2)</f>
        <v>6.6099816530420491E-2</v>
      </c>
      <c r="L141" s="83">
        <f>IF($C141&lt;=Entradas!$E$41,"",G141*J141)</f>
        <v>4.4249918507944241E-2</v>
      </c>
      <c r="M141" s="41"/>
    </row>
    <row r="142" spans="2:13" x14ac:dyDescent="0.3">
      <c r="B142" s="40"/>
      <c r="C142" s="78">
        <v>137</v>
      </c>
      <c r="D142" s="107">
        <f>IF($C142&lt;=Entradas!$E$41,"",Observaciones!H142)</f>
        <v>0.7267540630310938</v>
      </c>
      <c r="E142" s="107">
        <f>IF($C142&lt;=Entradas!$E$41,"",Cálculos!L143)</f>
        <v>0.65374280180669031</v>
      </c>
      <c r="F142" s="83">
        <f>IF($C142&lt;=Entradas!$E$41,"",D142-E142)</f>
        <v>7.301126122440349E-2</v>
      </c>
      <c r="G142" s="83">
        <f>IF($C142&lt;=Entradas!$E$41,"",D142-AVERAGE(D:D))</f>
        <v>-0.17934461916238442</v>
      </c>
      <c r="H142" s="83">
        <f>IF($C142&lt;=Entradas!$E$41,"",F142^2)</f>
        <v>5.3306442655780845E-3</v>
      </c>
      <c r="I142" s="83">
        <f>IF($C142&lt;=Entradas!$E$41,"",G142^2)</f>
        <v>3.2164492422500704E-2</v>
      </c>
      <c r="J142" s="83">
        <f>IF($C142&lt;=Entradas!$E$41,"",E142-AVERAGE(E:E))</f>
        <v>-0.26360443437574377</v>
      </c>
      <c r="K142" s="83">
        <f>IF($C142&lt;=Entradas!$E$41,"",J142^2)</f>
        <v>6.9487297822555805E-2</v>
      </c>
      <c r="L142" s="83">
        <f>IF($C142&lt;=Entradas!$E$41,"",G142*J142)</f>
        <v>4.7276036892633523E-2</v>
      </c>
      <c r="M142" s="41"/>
    </row>
    <row r="143" spans="2:13" x14ac:dyDescent="0.3">
      <c r="B143" s="40"/>
      <c r="C143" s="78">
        <v>138</v>
      </c>
      <c r="D143" s="107">
        <f>IF($C143&lt;=Entradas!$E$41,"",Observaciones!H143)</f>
        <v>0.71959318150316576</v>
      </c>
      <c r="E143" s="107">
        <f>IF($C143&lt;=Entradas!$E$41,"",Cálculos!L144)</f>
        <v>0.64730131762553822</v>
      </c>
      <c r="F143" s="83">
        <f>IF($C143&lt;=Entradas!$E$41,"",D143-E143)</f>
        <v>7.2291863877627538E-2</v>
      </c>
      <c r="G143" s="83">
        <f>IF($C143&lt;=Entradas!$E$41,"",D143-AVERAGE(D:D))</f>
        <v>-0.18650550069031246</v>
      </c>
      <c r="H143" s="83">
        <f>IF($C143&lt;=Entradas!$E$41,"",F143^2)</f>
        <v>5.2261135829014295E-3</v>
      </c>
      <c r="I143" s="83">
        <f>IF($C143&lt;=Entradas!$E$41,"",G143^2)</f>
        <v>3.4784301787744144E-2</v>
      </c>
      <c r="J143" s="83">
        <f>IF($C143&lt;=Entradas!$E$41,"",E143-AVERAGE(E:E))</f>
        <v>-0.27004591855689586</v>
      </c>
      <c r="K143" s="83">
        <f>IF($C143&lt;=Entradas!$E$41,"",J143^2)</f>
        <v>7.2924798129237633E-2</v>
      </c>
      <c r="L143" s="83">
        <f>IF($C143&lt;=Entradas!$E$41,"",G143*J143)</f>
        <v>5.0365049249829201E-2</v>
      </c>
      <c r="M143" s="41"/>
    </row>
    <row r="144" spans="2:13" x14ac:dyDescent="0.3">
      <c r="B144" s="40"/>
      <c r="C144" s="78">
        <v>139</v>
      </c>
      <c r="D144" s="107">
        <f>IF($C144&lt;=Entradas!$E$41,"",Observaciones!H144)</f>
        <v>0.71250285838495209</v>
      </c>
      <c r="E144" s="107">
        <f>IF($C144&lt;=Entradas!$E$41,"",Cálculos!L145)</f>
        <v>0.64092330346069215</v>
      </c>
      <c r="F144" s="83">
        <f>IF($C144&lt;=Entradas!$E$41,"",D144-E144)</f>
        <v>7.1579554924259936E-2</v>
      </c>
      <c r="G144" s="83">
        <f>IF($C144&lt;=Entradas!$E$41,"",D144-AVERAGE(D:D))</f>
        <v>-0.19359582380852614</v>
      </c>
      <c r="H144" s="83">
        <f>IF($C144&lt;=Entradas!$E$41,"",F144^2)</f>
        <v>5.1236326831551448E-3</v>
      </c>
      <c r="I144" s="83">
        <f>IF($C144&lt;=Entradas!$E$41,"",G144^2)</f>
        <v>3.7479342996101894E-2</v>
      </c>
      <c r="J144" s="83">
        <f>IF($C144&lt;=Entradas!$E$41,"",E144-AVERAGE(E:E))</f>
        <v>-0.27642393272174193</v>
      </c>
      <c r="K144" s="83">
        <f>IF($C144&lt;=Entradas!$E$41,"",J144^2)</f>
        <v>7.6410190581354107E-2</v>
      </c>
      <c r="L144" s="83">
        <f>IF($C144&lt;=Entradas!$E$41,"",G144*J144)</f>
        <v>5.3514518975658232E-2</v>
      </c>
      <c r="M144" s="41"/>
    </row>
    <row r="145" spans="2:13" x14ac:dyDescent="0.3">
      <c r="B145" s="40"/>
      <c r="C145" s="78">
        <v>140</v>
      </c>
      <c r="D145" s="107">
        <f>IF($C145&lt;=Entradas!$E$41,"",Observaciones!H145)</f>
        <v>0.70548239799855084</v>
      </c>
      <c r="E145" s="107">
        <f>IF($C145&lt;=Entradas!$E$41,"",Cálculos!L146)</f>
        <v>0.63460813347788136</v>
      </c>
      <c r="F145" s="83">
        <f>IF($C145&lt;=Entradas!$E$41,"",D145-E145)</f>
        <v>7.0874264520669472E-2</v>
      </c>
      <c r="G145" s="83">
        <f>IF($C145&lt;=Entradas!$E$41,"",D145-AVERAGE(D:D))</f>
        <v>-0.20061628419492739</v>
      </c>
      <c r="H145" s="83">
        <f>IF($C145&lt;=Entradas!$E$41,"",F145^2)</f>
        <v>5.0231613713458273E-3</v>
      </c>
      <c r="I145" s="83">
        <f>IF($C145&lt;=Entradas!$E$41,"",G145^2)</f>
        <v>4.0246893484179869E-2</v>
      </c>
      <c r="J145" s="83">
        <f>IF($C145&lt;=Entradas!$E$41,"",E145-AVERAGE(E:E))</f>
        <v>-0.28273910270455271</v>
      </c>
      <c r="K145" s="83">
        <f>IF($C145&lt;=Entradas!$E$41,"",J145^2)</f>
        <v>7.9941400198175611E-2</v>
      </c>
      <c r="L145" s="83">
        <f>IF($C145&lt;=Entradas!$E$41,"",G145*J145)</f>
        <v>5.6722068181195309E-2</v>
      </c>
      <c r="M145" s="41"/>
    </row>
    <row r="146" spans="2:13" x14ac:dyDescent="0.3">
      <c r="B146" s="40"/>
      <c r="C146" s="78">
        <v>141</v>
      </c>
      <c r="D146" s="107">
        <f>IF($C146&lt;=Entradas!$E$41,"",Observaciones!H146)</f>
        <v>0.69853111189530581</v>
      </c>
      <c r="E146" s="107">
        <f>IF($C146&lt;=Entradas!$E$41,"",Cálculos!L147)</f>
        <v>0.62835518838389315</v>
      </c>
      <c r="F146" s="83">
        <f>IF($C146&lt;=Entradas!$E$41,"",D146-E146)</f>
        <v>7.0175923511412663E-2</v>
      </c>
      <c r="G146" s="83">
        <f>IF($C146&lt;=Entradas!$E$41,"",D146-AVERAGE(D:D))</f>
        <v>-0.20756757029817241</v>
      </c>
      <c r="H146" s="83">
        <f>IF($C146&lt;=Entradas!$E$41,"",F146^2)</f>
        <v>4.9246602406796403E-3</v>
      </c>
      <c r="I146" s="83">
        <f>IF($C146&lt;=Entradas!$E$41,"",G146^2)</f>
        <v>4.3084296239486744E-2</v>
      </c>
      <c r="J146" s="83">
        <f>IF($C146&lt;=Entradas!$E$41,"",E146-AVERAGE(E:E))</f>
        <v>-0.28899204779854093</v>
      </c>
      <c r="K146" s="83">
        <f>IF($C146&lt;=Entradas!$E$41,"",J146^2)</f>
        <v>8.3516403690794161E-2</v>
      </c>
      <c r="L146" s="83">
        <f>IF($C146&lt;=Entradas!$E$41,"",G146*J146)</f>
        <v>5.9985377197036449E-2</v>
      </c>
      <c r="M146" s="41"/>
    </row>
    <row r="147" spans="2:13" x14ac:dyDescent="0.3">
      <c r="B147" s="40"/>
      <c r="C147" s="78">
        <v>142</v>
      </c>
      <c r="D147" s="107">
        <f>IF($C147&lt;=Entradas!$E$41,"",Observaciones!H147)</f>
        <v>0.69164831847216357</v>
      </c>
      <c r="E147" s="107">
        <f>IF($C147&lt;=Entradas!$E$41,"",Cálculos!L148)</f>
        <v>0.6221638550497115</v>
      </c>
      <c r="F147" s="83">
        <f>IF($C147&lt;=Entradas!$E$41,"",D147-E147)</f>
        <v>6.948446342245207E-2</v>
      </c>
      <c r="G147" s="83">
        <f>IF($C147&lt;=Entradas!$E$41,"",D147-AVERAGE(D:D))</f>
        <v>-0.21445036372131465</v>
      </c>
      <c r="H147" s="83">
        <f>IF($C147&lt;=Entradas!$E$41,"",F147^2)</f>
        <v>4.8280906571060798E-3</v>
      </c>
      <c r="I147" s="83">
        <f>IF($C147&lt;=Entradas!$E$41,"",G147^2)</f>
        <v>4.5988958500204145E-2</v>
      </c>
      <c r="J147" s="83">
        <f>IF($C147&lt;=Entradas!$E$41,"",E147-AVERAGE(E:E))</f>
        <v>-0.29518338113272258</v>
      </c>
      <c r="K147" s="83">
        <f>IF($C147&lt;=Entradas!$E$41,"",J147^2)</f>
        <v>8.7133228496946158E-2</v>
      </c>
      <c r="L147" s="83">
        <f>IF($C147&lt;=Entradas!$E$41,"",G147*J147)</f>
        <v>6.3302183448399801E-2</v>
      </c>
      <c r="M147" s="41"/>
    </row>
    <row r="148" spans="2:13" x14ac:dyDescent="0.3">
      <c r="B148" s="40"/>
      <c r="C148" s="78">
        <v>143</v>
      </c>
      <c r="D148" s="107">
        <f>IF($C148&lt;=Entradas!$E$41,"",Observaciones!H148)</f>
        <v>0.68483334285238129</v>
      </c>
      <c r="E148" s="107">
        <f>IF($C148&lt;=Entradas!$E$41,"",Cálculos!L149)</f>
        <v>0.61603352639794051</v>
      </c>
      <c r="F148" s="83">
        <f>IF($C148&lt;=Entradas!$E$41,"",D148-E148)</f>
        <v>6.8799816454440776E-2</v>
      </c>
      <c r="G148" s="83">
        <f>IF($C148&lt;=Entradas!$E$41,"",D148-AVERAGE(D:D))</f>
        <v>-0.22126533934109693</v>
      </c>
      <c r="H148" s="83">
        <f>IF($C148&lt;=Entradas!$E$41,"",F148^2)</f>
        <v>4.7334147441647394E-3</v>
      </c>
      <c r="I148" s="83">
        <f>IF($C148&lt;=Entradas!$E$41,"",G148^2)</f>
        <v>4.8958350393730782E-2</v>
      </c>
      <c r="J148" s="83">
        <f>IF($C148&lt;=Entradas!$E$41,"",E148-AVERAGE(E:E))</f>
        <v>-0.30131370978449357</v>
      </c>
      <c r="K148" s="83">
        <f>IF($C148&lt;=Entradas!$E$41,"",J148^2)</f>
        <v>9.0789951704094013E-2</v>
      </c>
      <c r="L148" s="83">
        <f>IF($C148&lt;=Entradas!$E$41,"",G148*J148)</f>
        <v>6.6670280243590771E-2</v>
      </c>
      <c r="M148" s="41"/>
    </row>
    <row r="149" spans="2:13" x14ac:dyDescent="0.3">
      <c r="B149" s="40"/>
      <c r="C149" s="78">
        <v>144</v>
      </c>
      <c r="D149" s="107">
        <f>IF($C149&lt;=Entradas!$E$41,"",Observaciones!H149)</f>
        <v>0.67808551681064921</v>
      </c>
      <c r="E149" s="107">
        <f>IF($C149&lt;=Entradas!$E$41,"",Cálculos!L150)</f>
        <v>0.60996360133457372</v>
      </c>
      <c r="F149" s="83">
        <f>IF($C149&lt;=Entradas!$E$41,"",D149-E149)</f>
        <v>6.812191547607549E-2</v>
      </c>
      <c r="G149" s="83">
        <f>IF($C149&lt;=Entradas!$E$41,"",D149-AVERAGE(D:D))</f>
        <v>-0.22801316538282901</v>
      </c>
      <c r="H149" s="83">
        <f>IF($C149&lt;=Entradas!$E$41,"",F149^2)</f>
        <v>4.6405953681295737E-3</v>
      </c>
      <c r="I149" s="83">
        <f>IF($C149&lt;=Entradas!$E$41,"",G149^2)</f>
        <v>5.1990003587897335E-2</v>
      </c>
      <c r="J149" s="83">
        <f>IF($C149&lt;=Entradas!$E$41,"",E149-AVERAGE(E:E))</f>
        <v>-0.30738363484786035</v>
      </c>
      <c r="K149" s="83">
        <f>IF($C149&lt;=Entradas!$E$41,"",J149^2)</f>
        <v>9.4484698972282746E-2</v>
      </c>
      <c r="L149" s="83">
        <f>IF($C149&lt;=Entradas!$E$41,"",G149*J149)</f>
        <v>7.0087515568540301E-2</v>
      </c>
      <c r="M149" s="41"/>
    </row>
    <row r="150" spans="2:13" x14ac:dyDescent="0.3">
      <c r="B150" s="40"/>
      <c r="C150" s="78">
        <v>145</v>
      </c>
      <c r="D150" s="107">
        <f>IF($C150&lt;=Entradas!$E$41,"",Observaciones!H150)</f>
        <v>0.67140417870612457</v>
      </c>
      <c r="E150" s="107">
        <f>IF($C150&lt;=Entradas!$E$41,"",Cálculos!L151)</f>
        <v>0.60395348468861088</v>
      </c>
      <c r="F150" s="83">
        <f>IF($C150&lt;=Entradas!$E$41,"",D150-E150)</f>
        <v>6.745069401751369E-2</v>
      </c>
      <c r="G150" s="83">
        <f>IF($C150&lt;=Entradas!$E$41,"",D150-AVERAGE(D:D))</f>
        <v>-0.23469450348735366</v>
      </c>
      <c r="H150" s="83">
        <f>IF($C150&lt;=Entradas!$E$41,"",F150^2)</f>
        <v>4.5495961234442569E-3</v>
      </c>
      <c r="I150" s="83">
        <f>IF($C150&lt;=Entradas!$E$41,"",G150^2)</f>
        <v>5.5081509967175458E-2</v>
      </c>
      <c r="J150" s="83">
        <f>IF($C150&lt;=Entradas!$E$41,"",E150-AVERAGE(E:E))</f>
        <v>-0.3133937514938232</v>
      </c>
      <c r="K150" s="83">
        <f>IF($C150&lt;=Entradas!$E$41,"",J150^2)</f>
        <v>9.8215643475372219E-2</v>
      </c>
      <c r="L150" s="83">
        <f>IF($C150&lt;=Entradas!$E$41,"",G150*J150)</f>
        <v>7.3551790902881942E-2</v>
      </c>
      <c r="M150" s="41"/>
    </row>
    <row r="151" spans="2:13" x14ac:dyDescent="0.3">
      <c r="B151" s="40"/>
      <c r="C151" s="78">
        <v>146</v>
      </c>
      <c r="D151" s="107">
        <f>IF($C151&lt;=Entradas!$E$41,"",Observaciones!H151)</f>
        <v>0.6647886734173164</v>
      </c>
      <c r="E151" s="107">
        <f>IF($C151&lt;=Entradas!$E$41,"",Cálculos!L152)</f>
        <v>0.59800258715346089</v>
      </c>
      <c r="F151" s="83">
        <f>IF($C151&lt;=Entradas!$E$41,"",D151-E151)</f>
        <v>6.6786086263855515E-2</v>
      </c>
      <c r="G151" s="83">
        <f>IF($C151&lt;=Entradas!$E$41,"",D151-AVERAGE(D:D))</f>
        <v>-0.24131000877616182</v>
      </c>
      <c r="H151" s="83">
        <f>IF($C151&lt;=Entradas!$E$41,"",F151^2)</f>
        <v>4.4603813184431506E-3</v>
      </c>
      <c r="I151" s="83">
        <f>IF($C151&lt;=Entradas!$E$41,"",G151^2)</f>
        <v>5.8230520335551296E-2</v>
      </c>
      <c r="J151" s="83">
        <f>IF($C151&lt;=Entradas!$E$41,"",E151-AVERAGE(E:E))</f>
        <v>-0.31934464902897319</v>
      </c>
      <c r="K151" s="83">
        <f>IF($C151&lt;=Entradas!$E$41,"",J151^2)</f>
        <v>0.10198100486343807</v>
      </c>
      <c r="L151" s="83">
        <f>IF($C151&lt;=Entradas!$E$41,"",G151*J151)</f>
        <v>7.7061060059801845E-2</v>
      </c>
      <c r="M151" s="41"/>
    </row>
    <row r="152" spans="2:13" x14ac:dyDescent="0.3">
      <c r="B152" s="40"/>
      <c r="C152" s="78">
        <v>147</v>
      </c>
      <c r="D152" s="107">
        <f>IF($C152&lt;=Entradas!$E$41,"",Observaciones!H152)</f>
        <v>0.65823835227780969</v>
      </c>
      <c r="E152" s="107">
        <f>IF($C152&lt;=Entradas!$E$41,"",Cálculos!L153)</f>
        <v>0.59211032522911844</v>
      </c>
      <c r="F152" s="83">
        <f>IF($C152&lt;=Entradas!$E$41,"",D152-E152)</f>
        <v>6.6128027048691251E-2</v>
      </c>
      <c r="G152" s="83">
        <f>IF($C152&lt;=Entradas!$E$41,"",D152-AVERAGE(D:D))</f>
        <v>-0.24786032991566853</v>
      </c>
      <c r="H152" s="83">
        <f>IF($C152&lt;=Entradas!$E$41,"",F152^2)</f>
        <v>4.3729159613524419E-3</v>
      </c>
      <c r="I152" s="83">
        <f>IF($C152&lt;=Entradas!$E$41,"",G152^2)</f>
        <v>6.1434743145904046E-2</v>
      </c>
      <c r="J152" s="83">
        <f>IF($C152&lt;=Entradas!$E$41,"",E152-AVERAGE(E:E))</f>
        <v>-0.32523691095331564</v>
      </c>
      <c r="K152" s="83">
        <f>IF($C152&lt;=Entradas!$E$41,"",J152^2)</f>
        <v>0.10577904824645497</v>
      </c>
      <c r="L152" s="83">
        <f>IF($C152&lt;=Entradas!$E$41,"",G152*J152)</f>
        <v>8.0613328049641719E-2</v>
      </c>
      <c r="M152" s="41"/>
    </row>
    <row r="153" spans="2:13" x14ac:dyDescent="0.3">
      <c r="B153" s="40"/>
      <c r="C153" s="78">
        <v>148</v>
      </c>
      <c r="D153" s="107">
        <f>IF($C153&lt;=Entradas!$E$41,"",Observaciones!H153)</f>
        <v>0.65175257301265566</v>
      </c>
      <c r="E153" s="107">
        <f>IF($C153&lt;=Entradas!$E$41,"",Cálculos!L154)</f>
        <v>0.5862761211649441</v>
      </c>
      <c r="F153" s="83">
        <f>IF($C153&lt;=Entradas!$E$41,"",D153-E153)</f>
        <v>6.5476451847711559E-2</v>
      </c>
      <c r="G153" s="83">
        <f>IF($C153&lt;=Entradas!$E$41,"",D153-AVERAGE(D:D))</f>
        <v>-0.25434610918082257</v>
      </c>
      <c r="H153" s="83">
        <f>IF($C153&lt;=Entradas!$E$41,"",F153^2)</f>
        <v>4.2871657465656902E-3</v>
      </c>
      <c r="I153" s="83">
        <f>IF($C153&lt;=Entradas!$E$41,"",G153^2)</f>
        <v>6.4691943255422907E-2</v>
      </c>
      <c r="J153" s="83">
        <f>IF($C153&lt;=Entradas!$E$41,"",E153-AVERAGE(E:E))</f>
        <v>-0.33107111501748998</v>
      </c>
      <c r="K153" s="83">
        <f>IF($C153&lt;=Entradas!$E$41,"",J153^2)</f>
        <v>0.10960808319892408</v>
      </c>
      <c r="L153" s="83">
        <f>IF($C153&lt;=Entradas!$E$41,"",G153*J153)</f>
        <v>8.4206649966855174E-2</v>
      </c>
      <c r="M153" s="41"/>
    </row>
    <row r="154" spans="2:13" x14ac:dyDescent="0.3">
      <c r="B154" s="40"/>
      <c r="C154" s="78">
        <v>149</v>
      </c>
      <c r="D154" s="107">
        <f>IF($C154&lt;=Entradas!$E$41,"",Observaciones!H154)</f>
        <v>0.64533069967539336</v>
      </c>
      <c r="E154" s="107">
        <f>IF($C154&lt;=Entradas!$E$41,"",Cálculos!L155)</f>
        <v>0.58049940290301316</v>
      </c>
      <c r="F154" s="83">
        <f>IF($C154&lt;=Entradas!$E$41,"",D154-E154)</f>
        <v>6.4831296772380198E-2</v>
      </c>
      <c r="G154" s="83">
        <f>IF($C154&lt;=Entradas!$E$41,"",D154-AVERAGE(D:D))</f>
        <v>-0.26076798251808486</v>
      </c>
      <c r="H154" s="83">
        <f>IF($C154&lt;=Entradas!$E$41,"",F154^2)</f>
        <v>4.2030970411884349E-3</v>
      </c>
      <c r="I154" s="83">
        <f>IF($C154&lt;=Entradas!$E$41,"",G154^2)</f>
        <v>6.7999940706552214E-2</v>
      </c>
      <c r="J154" s="83">
        <f>IF($C154&lt;=Entradas!$E$41,"",E154-AVERAGE(E:E))</f>
        <v>-0.33684783327942092</v>
      </c>
      <c r="K154" s="83">
        <f>IF($C154&lt;=Entradas!$E$41,"",J154^2)</f>
        <v>0.11346646278504055</v>
      </c>
      <c r="L154" s="83">
        <f>IF($C154&lt;=Entradas!$E$41,"",G154*J154)</f>
        <v>8.7839129899862797E-2</v>
      </c>
      <c r="M154" s="41"/>
    </row>
    <row r="155" spans="2:13" x14ac:dyDescent="0.3">
      <c r="B155" s="40"/>
      <c r="C155" s="78">
        <v>150</v>
      </c>
      <c r="D155" s="107">
        <f>IF($C155&lt;=Entradas!$E$41,"",Observaciones!H155)</f>
        <v>0.63897210258569426</v>
      </c>
      <c r="E155" s="107">
        <f>IF($C155&lt;=Entradas!$E$41,"",Cálculos!L156)</f>
        <v>0.5747796040220241</v>
      </c>
      <c r="F155" s="83">
        <f>IF($C155&lt;=Entradas!$E$41,"",D155-E155)</f>
        <v>6.4192498563670153E-2</v>
      </c>
      <c r="G155" s="83">
        <f>IF($C155&lt;=Entradas!$E$41,"",D155-AVERAGE(D:D))</f>
        <v>-0.26712657960778396</v>
      </c>
      <c r="H155" s="83">
        <f>IF($C155&lt;=Entradas!$E$41,"",F155^2)</f>
        <v>4.1206768718467946E-3</v>
      </c>
      <c r="I155" s="83">
        <f>IF($C155&lt;=Entradas!$E$41,"",G155^2)</f>
        <v>7.1356609532953738E-2</v>
      </c>
      <c r="J155" s="83">
        <f>IF($C155&lt;=Entradas!$E$41,"",E155-AVERAGE(E:E))</f>
        <v>-0.34256763216040997</v>
      </c>
      <c r="K155" s="83">
        <f>IF($C155&lt;=Entradas!$E$41,"",J155^2)</f>
        <v>0.11735258260398995</v>
      </c>
      <c r="L155" s="83">
        <f>IF($C155&lt;=Entradas!$E$41,"",G155*J155)</f>
        <v>9.1508919863347804E-2</v>
      </c>
      <c r="M155" s="41"/>
    </row>
    <row r="156" spans="2:13" x14ac:dyDescent="0.3">
      <c r="B156" s="40"/>
      <c r="C156" s="78">
        <v>151</v>
      </c>
      <c r="D156" s="107">
        <f>IF($C156&lt;=Entradas!$E$41,"",Observaciones!H156)</f>
        <v>0.63267615826761969</v>
      </c>
      <c r="E156" s="107">
        <f>IF($C156&lt;=Entradas!$E$41,"",Cálculos!L157)</f>
        <v>0.56911616368175943</v>
      </c>
      <c r="F156" s="83">
        <f>IF($C156&lt;=Entradas!$E$41,"",D156-E156)</f>
        <v>6.3559994585860258E-2</v>
      </c>
      <c r="G156" s="83">
        <f>IF($C156&lt;=Entradas!$E$41,"",D156-AVERAGE(D:D))</f>
        <v>-0.27342252392585853</v>
      </c>
      <c r="H156" s="83">
        <f>IF($C156&lt;=Entradas!$E$41,"",F156^2)</f>
        <v>4.0398729117545849E-3</v>
      </c>
      <c r="I156" s="83">
        <f>IF($C156&lt;=Entradas!$E$41,"",G156^2)</f>
        <v>7.4759876589986674E-2</v>
      </c>
      <c r="J156" s="83">
        <f>IF($C156&lt;=Entradas!$E$41,"",E156-AVERAGE(E:E))</f>
        <v>-0.34823107250067464</v>
      </c>
      <c r="K156" s="83">
        <f>IF($C156&lt;=Entradas!$E$41,"",J156^2)</f>
        <v>0.12126487985497011</v>
      </c>
      <c r="L156" s="83">
        <f>IF($C156&lt;=Entradas!$E$41,"",G156*J156)</f>
        <v>9.5214218752543087E-2</v>
      </c>
      <c r="M156" s="41"/>
    </row>
    <row r="157" spans="2:13" x14ac:dyDescent="0.3">
      <c r="B157" s="40"/>
      <c r="C157" s="78">
        <v>152</v>
      </c>
      <c r="D157" s="107">
        <f>IF($C157&lt;=Entradas!$E$41,"",Observaciones!H157)</f>
        <v>0.62644224938848836</v>
      </c>
      <c r="E157" s="107">
        <f>IF($C157&lt;=Entradas!$E$41,"",Cálculos!L158)</f>
        <v>0.5635085265680938</v>
      </c>
      <c r="F157" s="83">
        <f>IF($C157&lt;=Entradas!$E$41,"",D157-E157)</f>
        <v>6.2933722820394555E-2</v>
      </c>
      <c r="G157" s="83">
        <f>IF($C157&lt;=Entradas!$E$41,"",D157-AVERAGE(D:D))</f>
        <v>-0.27965643280498986</v>
      </c>
      <c r="H157" s="83">
        <f>IF($C157&lt;=Entradas!$E$41,"",F157^2)</f>
        <v>3.9606534680342509E-3</v>
      </c>
      <c r="I157" s="83">
        <f>IF($C157&lt;=Entradas!$E$41,"",G157^2)</f>
        <v>7.8207720409211812E-2</v>
      </c>
      <c r="J157" s="83">
        <f>IF($C157&lt;=Entradas!$E$41,"",E157-AVERAGE(E:E))</f>
        <v>-0.35383870961434027</v>
      </c>
      <c r="K157" s="83">
        <f>IF($C157&lt;=Entradas!$E$41,"",J157^2)</f>
        <v>0.12520183242154143</v>
      </c>
      <c r="L157" s="83">
        <f>IF($C157&lt;=Entradas!$E$41,"",G157*J157)</f>
        <v>9.8953271319067074E-2</v>
      </c>
      <c r="M157" s="41"/>
    </row>
    <row r="158" spans="2:13" x14ac:dyDescent="0.3">
      <c r="B158" s="40"/>
      <c r="C158" s="78">
        <v>153</v>
      </c>
      <c r="D158" s="107">
        <f>IF($C158&lt;=Entradas!$E$41,"",Observaciones!H158)</f>
        <v>1.4767519172164114</v>
      </c>
      <c r="E158" s="107">
        <f>IF($C158&lt;=Entradas!$E$41,"",Cálculos!L159)</f>
        <v>1.7830811067062733</v>
      </c>
      <c r="F158" s="83">
        <f>IF($C158&lt;=Entradas!$E$41,"",D158-E158)</f>
        <v>-0.30632918948986188</v>
      </c>
      <c r="G158" s="83">
        <f>IF($C158&lt;=Entradas!$E$41,"",D158-AVERAGE(D:D))</f>
        <v>0.57065323502293319</v>
      </c>
      <c r="H158" s="83">
        <f>IF($C158&lt;=Entradas!$E$41,"",F158^2)</f>
        <v>9.3837572333515709E-2</v>
      </c>
      <c r="I158" s="83">
        <f>IF($C158&lt;=Entradas!$E$41,"",G158^2)</f>
        <v>0.32564511464213902</v>
      </c>
      <c r="J158" s="83">
        <f>IF($C158&lt;=Entradas!$E$41,"",E158-AVERAGE(E:E))</f>
        <v>0.86573387052383921</v>
      </c>
      <c r="K158" s="83">
        <f>IF($C158&lt;=Entradas!$E$41,"",J158^2)</f>
        <v>0.74949513457218764</v>
      </c>
      <c r="L158" s="83">
        <f>IF($C158&lt;=Entradas!$E$41,"",G158*J158)</f>
        <v>0.49403383388335403</v>
      </c>
      <c r="M158" s="41"/>
    </row>
    <row r="159" spans="2:13" x14ac:dyDescent="0.3">
      <c r="B159" s="40"/>
      <c r="C159" s="78">
        <v>154</v>
      </c>
      <c r="D159" s="107">
        <f>IF($C159&lt;=Entradas!$E$41,"",Observaciones!H159)</f>
        <v>0.94472018161146487</v>
      </c>
      <c r="E159" s="107">
        <f>IF($C159&lt;=Entradas!$E$41,"",Cálculos!L160)</f>
        <v>0.86964564387635612</v>
      </c>
      <c r="F159" s="83">
        <f>IF($C159&lt;=Entradas!$E$41,"",D159-E159)</f>
        <v>7.5074537735108748E-2</v>
      </c>
      <c r="G159" s="83">
        <f>IF($C159&lt;=Entradas!$E$41,"",D159-AVERAGE(D:D))</f>
        <v>3.8621499417986649E-2</v>
      </c>
      <c r="H159" s="83">
        <f>IF($C159&lt;=Entradas!$E$41,"",F159^2)</f>
        <v>5.6361862161402676E-3</v>
      </c>
      <c r="I159" s="83">
        <f>IF($C159&lt;=Entradas!$E$41,"",G159^2)</f>
        <v>1.4916202172935431E-3</v>
      </c>
      <c r="J159" s="83">
        <f>IF($C159&lt;=Entradas!$E$41,"",E159-AVERAGE(E:E))</f>
        <v>-4.7701592306077956E-2</v>
      </c>
      <c r="K159" s="83">
        <f>IF($C159&lt;=Entradas!$E$41,"",J159^2)</f>
        <v>2.2754419085352757E-3</v>
      </c>
      <c r="L159" s="83">
        <f>IF($C159&lt;=Entradas!$E$41,"",G159*J159)</f>
        <v>-1.8423070194862263E-3</v>
      </c>
      <c r="M159" s="41"/>
    </row>
    <row r="160" spans="2:13" x14ac:dyDescent="0.3">
      <c r="B160" s="40"/>
      <c r="C160" s="78">
        <v>155</v>
      </c>
      <c r="D160" s="107">
        <f>IF($C160&lt;=Entradas!$E$41,"",Observaciones!H160)</f>
        <v>0.88377610078853419</v>
      </c>
      <c r="E160" s="107">
        <f>IF($C160&lt;=Entradas!$E$41,"",Cálculos!L161)</f>
        <v>0.80931935336908711</v>
      </c>
      <c r="F160" s="83">
        <f>IF($C160&lt;=Entradas!$E$41,"",D160-E160)</f>
        <v>7.4456747419447078E-2</v>
      </c>
      <c r="G160" s="83">
        <f>IF($C160&lt;=Entradas!$E$41,"",D160-AVERAGE(D:D))</f>
        <v>-2.2322581404944031E-2</v>
      </c>
      <c r="H160" s="83">
        <f>IF($C160&lt;=Entradas!$E$41,"",F160^2)</f>
        <v>5.5438072362833388E-3</v>
      </c>
      <c r="I160" s="83">
        <f>IF($C160&lt;=Entradas!$E$41,"",G160^2)</f>
        <v>4.9829764058035306E-4</v>
      </c>
      <c r="J160" s="83">
        <f>IF($C160&lt;=Entradas!$E$41,"",E160-AVERAGE(E:E))</f>
        <v>-0.10802788281334696</v>
      </c>
      <c r="K160" s="83">
        <f>IF($C160&lt;=Entradas!$E$41,"",J160^2)</f>
        <v>1.1670023465134224E-2</v>
      </c>
      <c r="L160" s="83">
        <f>IF($C160&lt;=Entradas!$E$41,"",G160*J160)</f>
        <v>2.4114612081046916E-3</v>
      </c>
      <c r="M160" s="41"/>
    </row>
    <row r="161" spans="2:13" x14ac:dyDescent="0.3">
      <c r="B161" s="40"/>
      <c r="C161" s="78">
        <v>156</v>
      </c>
      <c r="D161" s="107">
        <f>IF($C161&lt;=Entradas!$E$41,"",Observaciones!H161)</f>
        <v>0.82771851848180744</v>
      </c>
      <c r="E161" s="107">
        <f>IF($C161&lt;=Entradas!$E$41,"",Cálculos!L162)</f>
        <v>0.75390124784164492</v>
      </c>
      <c r="F161" s="83">
        <f>IF($C161&lt;=Entradas!$E$41,"",D161-E161)</f>
        <v>7.3817270640162524E-2</v>
      </c>
      <c r="G161" s="83">
        <f>IF($C161&lt;=Entradas!$E$41,"",D161-AVERAGE(D:D))</f>
        <v>-7.8380163711670781E-2</v>
      </c>
      <c r="H161" s="83">
        <f>IF($C161&lt;=Entradas!$E$41,"",F161^2)</f>
        <v>5.4489894447630003E-3</v>
      </c>
      <c r="I161" s="83">
        <f>IF($C161&lt;=Entradas!$E$41,"",G161^2)</f>
        <v>6.143450063468313E-3</v>
      </c>
      <c r="J161" s="83">
        <f>IF($C161&lt;=Entradas!$E$41,"",E161-AVERAGE(E:E))</f>
        <v>-0.16344598834078916</v>
      </c>
      <c r="K161" s="83">
        <f>IF($C161&lt;=Entradas!$E$41,"",J161^2)</f>
        <v>2.6714591104697386E-2</v>
      </c>
      <c r="L161" s="83">
        <f>IF($C161&lt;=Entradas!$E$41,"",G161*J161)</f>
        <v>1.2810923324166888E-2</v>
      </c>
      <c r="M161" s="41"/>
    </row>
    <row r="162" spans="2:13" x14ac:dyDescent="0.3">
      <c r="B162" s="40"/>
      <c r="C162" s="78">
        <v>157</v>
      </c>
      <c r="D162" s="107">
        <f>IF($C162&lt;=Entradas!$E$41,"",Observaciones!H162)</f>
        <v>0.77229829002998884</v>
      </c>
      <c r="E162" s="107">
        <f>IF($C162&lt;=Entradas!$E$41,"",Cálculos!L163)</f>
        <v>0.69910215864911118</v>
      </c>
      <c r="F162" s="83">
        <f>IF($C162&lt;=Entradas!$E$41,"",D162-E162)</f>
        <v>7.319613138087766E-2</v>
      </c>
      <c r="G162" s="83">
        <f>IF($C162&lt;=Entradas!$E$41,"",D162-AVERAGE(D:D))</f>
        <v>-0.13380039216348938</v>
      </c>
      <c r="H162" s="83">
        <f>IF($C162&lt;=Entradas!$E$41,"",F162^2)</f>
        <v>5.3576736491267032E-3</v>
      </c>
      <c r="I162" s="83">
        <f>IF($C162&lt;=Entradas!$E$41,"",G162^2)</f>
        <v>1.790254494310355E-2</v>
      </c>
      <c r="J162" s="83">
        <f>IF($C162&lt;=Entradas!$E$41,"",E162-AVERAGE(E:E))</f>
        <v>-0.2182450775333229</v>
      </c>
      <c r="K162" s="83">
        <f>IF($C162&lt;=Entradas!$E$41,"",J162^2)</f>
        <v>4.7630913867526124E-2</v>
      </c>
      <c r="L162" s="83">
        <f>IF($C162&lt;=Entradas!$E$41,"",G162*J162)</f>
        <v>2.9201276961709748E-2</v>
      </c>
      <c r="M162" s="41"/>
    </row>
    <row r="163" spans="2:13" x14ac:dyDescent="0.3">
      <c r="B163" s="40"/>
      <c r="C163" s="78">
        <v>158</v>
      </c>
      <c r="D163" s="107">
        <f>IF($C163&lt;=Entradas!$E$41,"",Observaciones!H163)</f>
        <v>0.71974881770565036</v>
      </c>
      <c r="E163" s="107">
        <f>IF($C163&lt;=Entradas!$E$41,"",Cálculos!L164)</f>
        <v>0.64717780452229579</v>
      </c>
      <c r="F163" s="83">
        <f>IF($C163&lt;=Entradas!$E$41,"",D163-E163)</f>
        <v>7.2571013183354571E-2</v>
      </c>
      <c r="G163" s="83">
        <f>IF($C163&lt;=Entradas!$E$41,"",D163-AVERAGE(D:D))</f>
        <v>-0.18634986448782787</v>
      </c>
      <c r="H163" s="83">
        <f>IF($C163&lt;=Entradas!$E$41,"",F163^2)</f>
        <v>5.2665519544586228E-3</v>
      </c>
      <c r="I163" s="83">
        <f>IF($C163&lt;=Entradas!$E$41,"",G163^2)</f>
        <v>3.472627199463181E-2</v>
      </c>
      <c r="J163" s="83">
        <f>IF($C163&lt;=Entradas!$E$41,"",E163-AVERAGE(E:E))</f>
        <v>-0.27016943166013829</v>
      </c>
      <c r="K163" s="83">
        <f>IF($C163&lt;=Entradas!$E$41,"",J163^2)</f>
        <v>7.2991521803562137E-2</v>
      </c>
      <c r="L163" s="83">
        <f>IF($C163&lt;=Entradas!$E$41,"",G163*J163)</f>
        <v>5.0346036978620244E-2</v>
      </c>
      <c r="M163" s="41"/>
    </row>
    <row r="164" spans="2:13" x14ac:dyDescent="0.3">
      <c r="B164" s="40"/>
      <c r="C164" s="78">
        <v>159</v>
      </c>
      <c r="D164" s="107">
        <f>IF($C164&lt;=Entradas!$E$41,"",Observaciones!H164)</f>
        <v>0.6684789463114138</v>
      </c>
      <c r="E164" s="107">
        <f>IF($C164&lt;=Entradas!$E$41,"",Cálculos!L165)</f>
        <v>0.59652227865804497</v>
      </c>
      <c r="F164" s="83">
        <f>IF($C164&lt;=Entradas!$E$41,"",D164-E164)</f>
        <v>7.1956667653368833E-2</v>
      </c>
      <c r="G164" s="83">
        <f>IF($C164&lt;=Entradas!$E$41,"",D164-AVERAGE(D:D))</f>
        <v>-0.23761973588206442</v>
      </c>
      <c r="H164" s="83">
        <f>IF($C164&lt;=Entradas!$E$41,"",F164^2)</f>
        <v>5.1777620197773766E-3</v>
      </c>
      <c r="I164" s="83">
        <f>IF($C164&lt;=Entradas!$E$41,"",G164^2)</f>
        <v>5.6463138880662053E-2</v>
      </c>
      <c r="J164" s="83">
        <f>IF($C164&lt;=Entradas!$E$41,"",E164-AVERAGE(E:E))</f>
        <v>-0.32082495752438911</v>
      </c>
      <c r="K164" s="83">
        <f>IF($C164&lt;=Entradas!$E$41,"",J164^2)</f>
        <v>0.10292865337052608</v>
      </c>
      <c r="L164" s="83">
        <f>IF($C164&lt;=Entradas!$E$41,"",G164*J164)</f>
        <v>7.6234341671319872E-2</v>
      </c>
      <c r="M164" s="41"/>
    </row>
    <row r="165" spans="2:13" x14ac:dyDescent="0.3">
      <c r="B165" s="40"/>
      <c r="C165" s="78">
        <v>160</v>
      </c>
      <c r="D165" s="107">
        <f>IF($C165&lt;=Entradas!$E$41,"",Observaciones!H165)</f>
        <v>0.67890355415465209</v>
      </c>
      <c r="E165" s="107">
        <f>IF($C165&lt;=Entradas!$E$41,"",Cálculos!L166)</f>
        <v>0.60757581607445033</v>
      </c>
      <c r="F165" s="83">
        <f>IF($C165&lt;=Entradas!$E$41,"",D165-E165)</f>
        <v>7.1327738080201764E-2</v>
      </c>
      <c r="G165" s="83">
        <f>IF($C165&lt;=Entradas!$E$41,"",D165-AVERAGE(D:D))</f>
        <v>-0.22719512803882613</v>
      </c>
      <c r="H165" s="83">
        <f>IF($C165&lt;=Entradas!$E$41,"",F165^2)</f>
        <v>5.0876462196378647E-3</v>
      </c>
      <c r="I165" s="83">
        <f>IF($C165&lt;=Entradas!$E$41,"",G165^2)</f>
        <v>5.1617626204578604E-2</v>
      </c>
      <c r="J165" s="83">
        <f>IF($C165&lt;=Entradas!$E$41,"",E165-AVERAGE(E:E))</f>
        <v>-0.30977142010798375</v>
      </c>
      <c r="K165" s="83">
        <f>IF($C165&lt;=Entradas!$E$41,"",J165^2)</f>
        <v>9.5958332715716965E-2</v>
      </c>
      <c r="L165" s="83">
        <f>IF($C165&lt;=Entradas!$E$41,"",G165*J165)</f>
        <v>7.0378557454202365E-2</v>
      </c>
      <c r="M165" s="41"/>
    </row>
    <row r="166" spans="2:13" x14ac:dyDescent="0.3">
      <c r="B166" s="40"/>
      <c r="C166" s="78">
        <v>161</v>
      </c>
      <c r="D166" s="107">
        <f>IF($C166&lt;=Entradas!$E$41,"",Observaciones!H166)</f>
        <v>0.67604261583468173</v>
      </c>
      <c r="E166" s="107">
        <f>IF($C166&lt;=Entradas!$E$41,"",Cálculos!L167)</f>
        <v>0.60534466674039022</v>
      </c>
      <c r="F166" s="83">
        <f>IF($C166&lt;=Entradas!$E$41,"",D166-E166)</f>
        <v>7.0697949094291501E-2</v>
      </c>
      <c r="G166" s="83">
        <f>IF($C166&lt;=Entradas!$E$41,"",D166-AVERAGE(D:D))</f>
        <v>-0.2300560663587965</v>
      </c>
      <c r="H166" s="83">
        <f>IF($C166&lt;=Entradas!$E$41,"",F166^2)</f>
        <v>4.9982000061390324E-3</v>
      </c>
      <c r="I166" s="83">
        <f>IF($C166&lt;=Entradas!$E$41,"",G166^2)</f>
        <v>5.2925793668482976E-2</v>
      </c>
      <c r="J166" s="83">
        <f>IF($C166&lt;=Entradas!$E$41,"",E166-AVERAGE(E:E))</f>
        <v>-0.31200256944204385</v>
      </c>
      <c r="K166" s="83">
        <f>IF($C166&lt;=Entradas!$E$41,"",J166^2)</f>
        <v>9.7345603338437392E-2</v>
      </c>
      <c r="L166" s="83">
        <f>IF($C166&lt;=Entradas!$E$41,"",G166*J166)</f>
        <v>7.1778083819673849E-2</v>
      </c>
      <c r="M166" s="41"/>
    </row>
    <row r="167" spans="2:13" x14ac:dyDescent="0.3">
      <c r="B167" s="40"/>
      <c r="C167" s="78">
        <v>162</v>
      </c>
      <c r="D167" s="107">
        <f>IF($C167&lt;=Entradas!$E$41,"",Observaciones!H167)</f>
        <v>0.63767204069798034</v>
      </c>
      <c r="E167" s="107">
        <f>IF($C167&lt;=Entradas!$E$41,"",Cálculos!L168)</f>
        <v>0.56758195644079201</v>
      </c>
      <c r="F167" s="83">
        <f>IF($C167&lt;=Entradas!$E$41,"",D167-E167)</f>
        <v>7.0090084257188323E-2</v>
      </c>
      <c r="G167" s="83">
        <f>IF($C167&lt;=Entradas!$E$41,"",D167-AVERAGE(D:D))</f>
        <v>-0.26842664149549789</v>
      </c>
      <c r="H167" s="83">
        <f>IF($C167&lt;=Entradas!$E$41,"",F167^2)</f>
        <v>4.9126199111797584E-3</v>
      </c>
      <c r="I167" s="83">
        <f>IF($C167&lt;=Entradas!$E$41,"",G167^2)</f>
        <v>7.205286186455255E-2</v>
      </c>
      <c r="J167" s="83">
        <f>IF($C167&lt;=Entradas!$E$41,"",E167-AVERAGE(E:E))</f>
        <v>-0.34976527974164207</v>
      </c>
      <c r="K167" s="83">
        <f>IF($C167&lt;=Entradas!$E$41,"",J167^2)</f>
        <v>0.12233575091274913</v>
      </c>
      <c r="L167" s="83">
        <f>IF($C167&lt;=Entradas!$E$41,"",G167*J167)</f>
        <v>9.3886319352782285E-2</v>
      </c>
      <c r="M167" s="41"/>
    </row>
    <row r="168" spans="2:13" x14ac:dyDescent="0.3">
      <c r="B168" s="40"/>
      <c r="C168" s="78">
        <v>163</v>
      </c>
      <c r="D168" s="107">
        <f>IF($C168&lt;=Entradas!$E$41,"",Observaciones!H168)</f>
        <v>0.58867937610803378</v>
      </c>
      <c r="E168" s="107">
        <f>IF($C168&lt;=Entradas!$E$41,"",Cálculos!L169)</f>
        <v>0.51917463781480822</v>
      </c>
      <c r="F168" s="83">
        <f>IF($C168&lt;=Entradas!$E$41,"",D168-E168)</f>
        <v>6.9504738293225565E-2</v>
      </c>
      <c r="G168" s="83">
        <f>IF($C168&lt;=Entradas!$E$41,"",D168-AVERAGE(D:D))</f>
        <v>-0.31741930608544444</v>
      </c>
      <c r="H168" s="83">
        <f>IF($C168&lt;=Entradas!$E$41,"",F168^2)</f>
        <v>4.8309086452097763E-3</v>
      </c>
      <c r="I168" s="83">
        <f>IF($C168&lt;=Entradas!$E$41,"",G168^2)</f>
        <v>0.10075501587576506</v>
      </c>
      <c r="J168" s="83">
        <f>IF($C168&lt;=Entradas!$E$41,"",E168-AVERAGE(E:E))</f>
        <v>-0.39817259836762586</v>
      </c>
      <c r="K168" s="83">
        <f>IF($C168&lt;=Entradas!$E$41,"",J168^2)</f>
        <v>0.1585414180908267</v>
      </c>
      <c r="L168" s="83">
        <f>IF($C168&lt;=Entradas!$E$41,"",G168*J168)</f>
        <v>0.12638766987609018</v>
      </c>
      <c r="M168" s="41"/>
    </row>
    <row r="169" spans="2:13" x14ac:dyDescent="0.3">
      <c r="B169" s="40"/>
      <c r="C169" s="78">
        <v>164</v>
      </c>
      <c r="D169" s="107">
        <f>IF($C169&lt;=Entradas!$E$41,"",Observaciones!H169)</f>
        <v>0.56071894970316749</v>
      </c>
      <c r="E169" s="107">
        <f>IF($C169&lt;=Entradas!$E$41,"",Cálculos!L170)</f>
        <v>0.50266804031653178</v>
      </c>
      <c r="F169" s="83">
        <f>IF($C169&lt;=Entradas!$E$41,"",D169-E169)</f>
        <v>5.8050909386635707E-2</v>
      </c>
      <c r="G169" s="83">
        <f>IF($C169&lt;=Entradas!$E$41,"",D169-AVERAGE(D:D))</f>
        <v>-0.34537973249031073</v>
      </c>
      <c r="H169" s="83">
        <f>IF($C169&lt;=Entradas!$E$41,"",F169^2)</f>
        <v>3.3699080806153898E-3</v>
      </c>
      <c r="I169" s="83">
        <f>IF($C169&lt;=Entradas!$E$41,"",G169^2)</f>
        <v>0.1192871596150786</v>
      </c>
      <c r="J169" s="83">
        <f>IF($C169&lt;=Entradas!$E$41,"",E169-AVERAGE(E:E))</f>
        <v>-0.41467919586590229</v>
      </c>
      <c r="K169" s="83">
        <f>IF($C169&lt;=Entradas!$E$41,"",J169^2)</f>
        <v>0.17195883548399135</v>
      </c>
      <c r="L169" s="83">
        <f>IF($C169&lt;=Entradas!$E$41,"",G169*J169)</f>
        <v>0.1432217897374625</v>
      </c>
      <c r="M169" s="41"/>
    </row>
    <row r="170" spans="2:13" x14ac:dyDescent="0.3">
      <c r="B170" s="40"/>
      <c r="C170" s="78">
        <v>165</v>
      </c>
      <c r="D170" s="107">
        <f>IF($C170&lt;=Entradas!$E$41,"",Observaciones!H170)</f>
        <v>0.551516898593992</v>
      </c>
      <c r="E170" s="107">
        <f>IF($C170&lt;=Entradas!$E$41,"",Cálculos!L171)</f>
        <v>0.49582494401098387</v>
      </c>
      <c r="F170" s="83">
        <f>IF($C170&lt;=Entradas!$E$41,"",D170-E170)</f>
        <v>5.569195458300813E-2</v>
      </c>
      <c r="G170" s="83">
        <f>IF($C170&lt;=Entradas!$E$41,"",D170-AVERAGE(D:D))</f>
        <v>-0.35458178359948622</v>
      </c>
      <c r="H170" s="83">
        <f>IF($C170&lt;=Entradas!$E$41,"",F170^2)</f>
        <v>3.1015938052758401E-3</v>
      </c>
      <c r="I170" s="83">
        <f>IF($C170&lt;=Entradas!$E$41,"",G170^2)</f>
        <v>0.12572824126059287</v>
      </c>
      <c r="J170" s="83">
        <f>IF($C170&lt;=Entradas!$E$41,"",E170-AVERAGE(E:E))</f>
        <v>-0.42152229217145021</v>
      </c>
      <c r="K170" s="83">
        <f>IF($C170&lt;=Entradas!$E$41,"",J170^2)</f>
        <v>0.17768104279747343</v>
      </c>
      <c r="L170" s="83">
        <f>IF($C170&lt;=Entradas!$E$41,"",G170*J170)</f>
        <v>0.14946412618509655</v>
      </c>
      <c r="M170" s="41"/>
    </row>
    <row r="171" spans="2:13" x14ac:dyDescent="0.3">
      <c r="B171" s="40"/>
      <c r="C171" s="78">
        <v>166</v>
      </c>
      <c r="D171" s="107">
        <f>IF($C171&lt;=Entradas!$E$41,"",Observaciones!H171)</f>
        <v>0.54547249783773333</v>
      </c>
      <c r="E171" s="107">
        <f>IF($C171&lt;=Entradas!$E$41,"",Cálculos!L172)</f>
        <v>0.49062581182090281</v>
      </c>
      <c r="F171" s="83">
        <f>IF($C171&lt;=Entradas!$E$41,"",D171-E171)</f>
        <v>5.4846686016830515E-2</v>
      </c>
      <c r="G171" s="83">
        <f>IF($C171&lt;=Entradas!$E$41,"",D171-AVERAGE(D:D))</f>
        <v>-0.36062618435574489</v>
      </c>
      <c r="H171" s="83">
        <f>IF($C171&lt;=Entradas!$E$41,"",F171^2)</f>
        <v>3.008158967028792E-3</v>
      </c>
      <c r="I171" s="83">
        <f>IF($C171&lt;=Entradas!$E$41,"",G171^2)</f>
        <v>0.13005124484298369</v>
      </c>
      <c r="J171" s="83">
        <f>IF($C171&lt;=Entradas!$E$41,"",E171-AVERAGE(E:E))</f>
        <v>-0.42672142436153127</v>
      </c>
      <c r="K171" s="83">
        <f>IF($C171&lt;=Entradas!$E$41,"",J171^2)</f>
        <v>0.18209117400913405</v>
      </c>
      <c r="L171" s="83">
        <f>IF($C171&lt;=Entradas!$E$41,"",G171*J171)</f>
        <v>0.15388691905034763</v>
      </c>
      <c r="M171" s="41"/>
    </row>
    <row r="172" spans="2:13" x14ac:dyDescent="0.3">
      <c r="B172" s="40"/>
      <c r="C172" s="78">
        <v>167</v>
      </c>
      <c r="D172" s="107">
        <f>IF($C172&lt;=Entradas!$E$41,"",Observaciones!H172)</f>
        <v>0.53999657746221608</v>
      </c>
      <c r="E172" s="107">
        <f>IF($C172&lt;=Entradas!$E$41,"",Cálculos!L173)</f>
        <v>0.48573951275676575</v>
      </c>
      <c r="F172" s="83">
        <f>IF($C172&lt;=Entradas!$E$41,"",D172-E172)</f>
        <v>5.4257064705450331E-2</v>
      </c>
      <c r="G172" s="83">
        <f>IF($C172&lt;=Entradas!$E$41,"",D172-AVERAGE(D:D))</f>
        <v>-0.36610210473126215</v>
      </c>
      <c r="H172" s="83">
        <f>IF($C172&lt;=Entradas!$E$41,"",F172^2)</f>
        <v>2.943829070451424E-3</v>
      </c>
      <c r="I172" s="83">
        <f>IF($C172&lt;=Entradas!$E$41,"",G172^2)</f>
        <v>0.13403075108866003</v>
      </c>
      <c r="J172" s="83">
        <f>IF($C172&lt;=Entradas!$E$41,"",E172-AVERAGE(E:E))</f>
        <v>-0.43160772342566833</v>
      </c>
      <c r="K172" s="83">
        <f>IF($C172&lt;=Entradas!$E$41,"",J172^2)</f>
        <v>0.18628522692068822</v>
      </c>
      <c r="L172" s="83">
        <f>IF($C172&lt;=Entradas!$E$41,"",G172*J172)</f>
        <v>0.15801249596440564</v>
      </c>
      <c r="M172" s="41"/>
    </row>
    <row r="173" spans="2:13" x14ac:dyDescent="0.3">
      <c r="B173" s="40"/>
      <c r="C173" s="78">
        <v>168</v>
      </c>
      <c r="D173" s="107">
        <f>IF($C173&lt;=Entradas!$E$41,"",Observaciones!H173)</f>
        <v>0.53465906152514808</v>
      </c>
      <c r="E173" s="107">
        <f>IF($C173&lt;=Entradas!$E$41,"",Cálculos!L174)</f>
        <v>0.48094476930760305</v>
      </c>
      <c r="F173" s="83">
        <f>IF($C173&lt;=Entradas!$E$41,"",D173-E173)</f>
        <v>5.3714292217545034E-2</v>
      </c>
      <c r="G173" s="83">
        <f>IF($C173&lt;=Entradas!$E$41,"",D173-AVERAGE(D:D))</f>
        <v>-0.37143962066833014</v>
      </c>
      <c r="H173" s="83">
        <f>IF($C173&lt;=Entradas!$E$41,"",F173^2)</f>
        <v>2.8852251884318191E-3</v>
      </c>
      <c r="I173" s="83">
        <f>IF($C173&lt;=Entradas!$E$41,"",G173^2)</f>
        <v>0.137967391802233</v>
      </c>
      <c r="J173" s="83">
        <f>IF($C173&lt;=Entradas!$E$41,"",E173-AVERAGE(E:E))</f>
        <v>-0.43640246687483103</v>
      </c>
      <c r="K173" s="83">
        <f>IF($C173&lt;=Entradas!$E$41,"",J173^2)</f>
        <v>0.19044711309443799</v>
      </c>
      <c r="L173" s="83">
        <f>IF($C173&lt;=Entradas!$E$41,"",G173*J173)</f>
        <v>0.16209716675471075</v>
      </c>
      <c r="M173" s="41"/>
    </row>
    <row r="174" spans="2:13" x14ac:dyDescent="0.3">
      <c r="B174" s="40"/>
      <c r="C174" s="78">
        <v>169</v>
      </c>
      <c r="D174" s="107">
        <f>IF($C174&lt;=Entradas!$E$41,"",Observaciones!H174)</f>
        <v>0.52938815054281418</v>
      </c>
      <c r="E174" s="107">
        <f>IF($C174&lt;=Entradas!$E$41,"",Cálculos!L175)</f>
        <v>0.47620447286163259</v>
      </c>
      <c r="F174" s="83">
        <f>IF($C174&lt;=Entradas!$E$41,"",D174-E174)</f>
        <v>5.3183677681181596E-2</v>
      </c>
      <c r="G174" s="83">
        <f>IF($C174&lt;=Entradas!$E$41,"",D174-AVERAGE(D:D))</f>
        <v>-0.37671053165066404</v>
      </c>
      <c r="H174" s="83">
        <f>IF($C174&lt;=Entradas!$E$41,"",F174^2)</f>
        <v>2.8285035716958135E-3</v>
      </c>
      <c r="I174" s="83">
        <f>IF($C174&lt;=Entradas!$E$41,"",G174^2)</f>
        <v>0.14191082465652596</v>
      </c>
      <c r="J174" s="83">
        <f>IF($C174&lt;=Entradas!$E$41,"",E174-AVERAGE(E:E))</f>
        <v>-0.44114276332080149</v>
      </c>
      <c r="K174" s="83">
        <f>IF($C174&lt;=Entradas!$E$41,"",J174^2)</f>
        <v>0.19460693763031267</v>
      </c>
      <c r="L174" s="83">
        <f>IF($C174&lt;=Entradas!$E$41,"",G174*J174)</f>
        <v>0.16618312490442219</v>
      </c>
      <c r="M174" s="41"/>
    </row>
    <row r="175" spans="2:13" x14ac:dyDescent="0.3">
      <c r="B175" s="40"/>
      <c r="C175" s="78">
        <v>170</v>
      </c>
      <c r="D175" s="107">
        <f>IF($C175&lt;=Entradas!$E$41,"",Observaciones!H175)</f>
        <v>0.52417150039064964</v>
      </c>
      <c r="E175" s="107">
        <f>IF($C175&lt;=Entradas!$E$41,"",Cálculos!L176)</f>
        <v>0.47151207896711483</v>
      </c>
      <c r="F175" s="83">
        <f>IF($C175&lt;=Entradas!$E$41,"",D175-E175)</f>
        <v>5.2659421423534802E-2</v>
      </c>
      <c r="G175" s="83">
        <f>IF($C175&lt;=Entradas!$E$41,"",D175-AVERAGE(D:D))</f>
        <v>-0.38192718180282859</v>
      </c>
      <c r="H175" s="83">
        <f>IF($C175&lt;=Entradas!$E$41,"",F175^2)</f>
        <v>2.773014664661436E-3</v>
      </c>
      <c r="I175" s="83">
        <f>IF($C175&lt;=Entradas!$E$41,"",G175^2)</f>
        <v>0.14586837219985088</v>
      </c>
      <c r="J175" s="83">
        <f>IF($C175&lt;=Entradas!$E$41,"",E175-AVERAGE(E:E))</f>
        <v>-0.44583515721531924</v>
      </c>
      <c r="K175" s="83">
        <f>IF($C175&lt;=Entradas!$E$41,"",J175^2)</f>
        <v>0.19876898740920843</v>
      </c>
      <c r="L175" s="83">
        <f>IF($C175&lt;=Entradas!$E$41,"",G175*J175)</f>
        <v>0.17027656514386791</v>
      </c>
      <c r="M175" s="41"/>
    </row>
    <row r="176" spans="2:13" x14ac:dyDescent="0.3">
      <c r="B176" s="40"/>
      <c r="C176" s="78">
        <v>171</v>
      </c>
      <c r="D176" s="107">
        <f>IF($C176&lt;=Entradas!$E$41,"",Observaciones!H176)</f>
        <v>0.5190066369848354</v>
      </c>
      <c r="E176" s="107">
        <f>IF($C176&lt;=Entradas!$E$41,"",Cálculos!L177)</f>
        <v>0.46686611868790828</v>
      </c>
      <c r="F176" s="83">
        <f>IF($C176&lt;=Entradas!$E$41,"",D176-E176)</f>
        <v>5.2140518296927119E-2</v>
      </c>
      <c r="G176" s="83">
        <f>IF($C176&lt;=Entradas!$E$41,"",D176-AVERAGE(D:D))</f>
        <v>-0.38709204520864282</v>
      </c>
      <c r="H176" s="83">
        <f>IF($C176&lt;=Entradas!$E$41,"",F176^2)</f>
        <v>2.7186336482721918E-3</v>
      </c>
      <c r="I176" s="83">
        <f>IF($C176&lt;=Entradas!$E$41,"",G176^2)</f>
        <v>0.14984025146380997</v>
      </c>
      <c r="J176" s="83">
        <f>IF($C176&lt;=Entradas!$E$41,"",E176-AVERAGE(E:E))</f>
        <v>-0.4504811174945258</v>
      </c>
      <c r="K176" s="83">
        <f>IF($C176&lt;=Entradas!$E$41,"",J176^2)</f>
        <v>0.20293323721911674</v>
      </c>
      <c r="L176" s="83">
        <f>IF($C176&lt;=Entradas!$E$41,"",G176*J176)</f>
        <v>0.17437765709883091</v>
      </c>
      <c r="M176" s="41"/>
    </row>
    <row r="177" spans="2:13" x14ac:dyDescent="0.3">
      <c r="B177" s="40"/>
      <c r="C177" s="78">
        <v>172</v>
      </c>
      <c r="D177" s="107">
        <f>IF($C177&lt;=Entradas!$E$41,"",Observaciones!H177)</f>
        <v>0.51389272823484788</v>
      </c>
      <c r="E177" s="107">
        <f>IF($C177&lt;=Entradas!$E$41,"",Cálculos!L178)</f>
        <v>0.46226596907382989</v>
      </c>
      <c r="F177" s="83">
        <f>IF($C177&lt;=Entradas!$E$41,"",D177-E177)</f>
        <v>5.1626759161017999E-2</v>
      </c>
      <c r="G177" s="83">
        <f>IF($C177&lt;=Entradas!$E$41,"",D177-AVERAGE(D:D))</f>
        <v>-0.39220595395863034</v>
      </c>
      <c r="H177" s="83">
        <f>IF($C177&lt;=Entradas!$E$41,"",F177^2)</f>
        <v>2.6653222614697559E-3</v>
      </c>
      <c r="I177" s="83">
        <f>IF($C177&lt;=Entradas!$E$41,"",G177^2)</f>
        <v>0.15382551032059927</v>
      </c>
      <c r="J177" s="83">
        <f>IF($C177&lt;=Entradas!$E$41,"",E177-AVERAGE(E:E))</f>
        <v>-0.45508126710860419</v>
      </c>
      <c r="K177" s="83">
        <f>IF($C177&lt;=Entradas!$E$41,"",J177^2)</f>
        <v>0.20709895967317277</v>
      </c>
      <c r="L177" s="83">
        <f>IF($C177&lt;=Entradas!$E$41,"",G177*J177)</f>
        <v>0.17848558249503238</v>
      </c>
      <c r="M177" s="41"/>
    </row>
    <row r="178" spans="2:13" x14ac:dyDescent="0.3">
      <c r="B178" s="40"/>
      <c r="C178" s="78">
        <v>173</v>
      </c>
      <c r="D178" s="107">
        <f>IF($C178&lt;=Entradas!$E$41,"",Observaciones!H178)</f>
        <v>0.50882921867013697</v>
      </c>
      <c r="E178" s="107">
        <f>IF($C178&lt;=Entradas!$E$41,"",Cálculos!L179)</f>
        <v>0.45771115129085177</v>
      </c>
      <c r="F178" s="83">
        <f>IF($C178&lt;=Entradas!$E$41,"",D178-E178)</f>
        <v>5.1118067379285204E-2</v>
      </c>
      <c r="G178" s="83">
        <f>IF($C178&lt;=Entradas!$E$41,"",D178-AVERAGE(D:D))</f>
        <v>-0.39726946352334125</v>
      </c>
      <c r="H178" s="83">
        <f>IF($C178&lt;=Entradas!$E$41,"",F178^2)</f>
        <v>2.613056812593142E-3</v>
      </c>
      <c r="I178" s="83">
        <f>IF($C178&lt;=Entradas!$E$41,"",G178^2)</f>
        <v>0.15782302664812337</v>
      </c>
      <c r="J178" s="83">
        <f>IF($C178&lt;=Entradas!$E$41,"",E178-AVERAGE(E:E))</f>
        <v>-0.45963608489158231</v>
      </c>
      <c r="K178" s="83">
        <f>IF($C178&lt;=Entradas!$E$41,"",J178^2)</f>
        <v>0.21126533053446186</v>
      </c>
      <c r="L178" s="83">
        <f>IF($C178&lt;=Entradas!$E$41,"",G178*J178)</f>
        <v>0.18259938086084784</v>
      </c>
      <c r="M178" s="41"/>
    </row>
    <row r="179" spans="2:13" x14ac:dyDescent="0.3">
      <c r="B179" s="40"/>
      <c r="C179" s="78">
        <v>174</v>
      </c>
      <c r="D179" s="107">
        <f>IF($C179&lt;=Entradas!$E$41,"",Observaciones!H179)</f>
        <v>0.5038156028341626</v>
      </c>
      <c r="E179" s="107">
        <f>IF($C179&lt;=Entradas!$E$41,"",Cálculos!L180)</f>
        <v>0.4532012141185876</v>
      </c>
      <c r="F179" s="83">
        <f>IF($C179&lt;=Entradas!$E$41,"",D179-E179)</f>
        <v>5.0614388715574998E-2</v>
      </c>
      <c r="G179" s="83">
        <f>IF($C179&lt;=Entradas!$E$41,"",D179-AVERAGE(D:D))</f>
        <v>-0.40228307935931562</v>
      </c>
      <c r="H179" s="83">
        <f>IF($C179&lt;=Entradas!$E$41,"",F179^2)</f>
        <v>2.5618163450513258E-3</v>
      </c>
      <c r="I179" s="83">
        <f>IF($C179&lt;=Entradas!$E$41,"",G179^2)</f>
        <v>0.16183167593881342</v>
      </c>
      <c r="J179" s="83">
        <f>IF($C179&lt;=Entradas!$E$41,"",E179-AVERAGE(E:E))</f>
        <v>-0.46414602206384648</v>
      </c>
      <c r="K179" s="83">
        <f>IF($C179&lt;=Entradas!$E$41,"",J179^2)</f>
        <v>0.21543152979769267</v>
      </c>
      <c r="L179" s="83">
        <f>IF($C179&lt;=Entradas!$E$41,"",G179*J179)</f>
        <v>0.18671809102822101</v>
      </c>
      <c r="M179" s="41"/>
    </row>
    <row r="180" spans="2:13" x14ac:dyDescent="0.3">
      <c r="B180" s="40"/>
      <c r="C180" s="78">
        <v>175</v>
      </c>
      <c r="D180" s="107">
        <f>IF($C180&lt;=Entradas!$E$41,"",Observaciones!H180)</f>
        <v>0.49885138764170955</v>
      </c>
      <c r="E180" s="107">
        <f>IF($C180&lt;=Entradas!$E$41,"",Cálculos!L181)</f>
        <v>0.44873571458184075</v>
      </c>
      <c r="F180" s="83">
        <f>IF($C180&lt;=Entradas!$E$41,"",D180-E180)</f>
        <v>5.0115673059868804E-2</v>
      </c>
      <c r="G180" s="83">
        <f>IF($C180&lt;=Entradas!$E$41,"",D180-AVERAGE(D:D))</f>
        <v>-0.40724729455176867</v>
      </c>
      <c r="H180" s="83">
        <f>IF($C180&lt;=Entradas!$E$41,"",F180^2)</f>
        <v>2.5115806862436598E-3</v>
      </c>
      <c r="I180" s="83">
        <f>IF($C180&lt;=Entradas!$E$41,"",G180^2)</f>
        <v>0.16585035891973504</v>
      </c>
      <c r="J180" s="83">
        <f>IF($C180&lt;=Entradas!$E$41,"",E180-AVERAGE(E:E))</f>
        <v>-0.46861152160059333</v>
      </c>
      <c r="K180" s="83">
        <f>IF($C180&lt;=Entradas!$E$41,"",J180^2)</f>
        <v>0.21959675817682334</v>
      </c>
      <c r="L180" s="83">
        <f>IF($C180&lt;=Entradas!$E$41,"",G180*J180)</f>
        <v>0.19084077436762933</v>
      </c>
      <c r="M180" s="41"/>
    </row>
    <row r="181" spans="2:13" x14ac:dyDescent="0.3">
      <c r="B181" s="40"/>
      <c r="C181" s="78">
        <v>176</v>
      </c>
      <c r="D181" s="107">
        <f>IF($C181&lt;=Entradas!$E$41,"",Observaciones!H181)</f>
        <v>0.49393608609247464</v>
      </c>
      <c r="E181" s="107">
        <f>IF($C181&lt;=Entradas!$E$41,"",Cálculos!L182)</f>
        <v>0.44431421470058141</v>
      </c>
      <c r="F181" s="83">
        <f>IF($C181&lt;=Entradas!$E$41,"",D181-E181)</f>
        <v>4.9621871391893224E-2</v>
      </c>
      <c r="G181" s="83">
        <f>IF($C181&lt;=Entradas!$E$41,"",D181-AVERAGE(D:D))</f>
        <v>-0.41216259610100359</v>
      </c>
      <c r="H181" s="83">
        <f>IF($C181&lt;=Entradas!$E$41,"",F181^2)</f>
        <v>2.462330120433591E-3</v>
      </c>
      <c r="I181" s="83">
        <f>IF($C181&lt;=Entradas!$E$41,"",G181^2)</f>
        <v>0.16987800562471903</v>
      </c>
      <c r="J181" s="83">
        <f>IF($C181&lt;=Entradas!$E$41,"",E181-AVERAGE(E:E))</f>
        <v>-0.47303302148185267</v>
      </c>
      <c r="K181" s="83">
        <f>IF($C181&lt;=Entradas!$E$41,"",J181^2)</f>
        <v>0.2237602394122509</v>
      </c>
      <c r="L181" s="83">
        <f>IF($C181&lt;=Entradas!$E$41,"",G181*J181)</f>
        <v>0.19496651817546221</v>
      </c>
      <c r="M181" s="41"/>
    </row>
    <row r="182" spans="2:13" x14ac:dyDescent="0.3">
      <c r="B182" s="40"/>
      <c r="C182" s="78">
        <v>177</v>
      </c>
      <c r="D182" s="107">
        <f>IF($C182&lt;=Entradas!$E$41,"",Observaciones!H182)</f>
        <v>0.48906921618819305</v>
      </c>
      <c r="E182" s="107">
        <f>IF($C182&lt;=Entradas!$E$41,"",Cálculos!L183)</f>
        <v>0.43993628091491177</v>
      </c>
      <c r="F182" s="83">
        <f>IF($C182&lt;=Entradas!$E$41,"",D182-E182)</f>
        <v>4.9132935273281275E-2</v>
      </c>
      <c r="G182" s="83">
        <f>IF($C182&lt;=Entradas!$E$41,"",D182-AVERAGE(D:D))</f>
        <v>-0.41702946600528518</v>
      </c>
      <c r="H182" s="83">
        <f>IF($C182&lt;=Entradas!$E$41,"",F182^2)</f>
        <v>2.4140453285684473E-3</v>
      </c>
      <c r="I182" s="83">
        <f>IF($C182&lt;=Entradas!$E$41,"",G182^2)</f>
        <v>0.17391357551665332</v>
      </c>
      <c r="J182" s="83">
        <f>IF($C182&lt;=Entradas!$E$41,"",E182-AVERAGE(E:E))</f>
        <v>-0.47741095526752231</v>
      </c>
      <c r="K182" s="83">
        <f>IF($C182&lt;=Entradas!$E$41,"",J182^2)</f>
        <v>0.22792122020944819</v>
      </c>
      <c r="L182" s="83">
        <f>IF($C182&lt;=Entradas!$E$41,"",G182*J182)</f>
        <v>0.19909443574028793</v>
      </c>
      <c r="M182" s="41"/>
    </row>
    <row r="183" spans="2:13" x14ac:dyDescent="0.3">
      <c r="B183" s="40"/>
      <c r="C183" s="78">
        <v>178</v>
      </c>
      <c r="D183" s="107">
        <f>IF($C183&lt;=Entradas!$E$41,"",Observaciones!H183)</f>
        <v>0.48425030071361308</v>
      </c>
      <c r="E183" s="107">
        <f>IF($C183&lt;=Entradas!$E$41,"",Cálculos!L184)</f>
        <v>0.43560148395426201</v>
      </c>
      <c r="F183" s="83">
        <f>IF($C183&lt;=Entradas!$E$41,"",D183-E183)</f>
        <v>4.8648816759351066E-2</v>
      </c>
      <c r="G183" s="83">
        <f>IF($C183&lt;=Entradas!$E$41,"",D183-AVERAGE(D:D))</f>
        <v>-0.42184838147986514</v>
      </c>
      <c r="H183" s="83">
        <f>IF($C183&lt;=Entradas!$E$41,"",F183^2)</f>
        <v>2.3667073720849171E-3</v>
      </c>
      <c r="I183" s="83">
        <f>IF($C183&lt;=Entradas!$E$41,"",G183^2)</f>
        <v>0.17795605695718184</v>
      </c>
      <c r="J183" s="83">
        <f>IF($C183&lt;=Entradas!$E$41,"",E183-AVERAGE(E:E))</f>
        <v>-0.48174575222817206</v>
      </c>
      <c r="K183" s="83">
        <f>IF($C183&lt;=Entradas!$E$41,"",J183^2)</f>
        <v>0.23207896978988735</v>
      </c>
      <c r="L183" s="83">
        <f>IF($C183&lt;=Entradas!$E$41,"",G183*J183)</f>
        <v>0.20322366586225452</v>
      </c>
      <c r="M183" s="41"/>
    </row>
    <row r="184" spans="2:13" x14ac:dyDescent="0.3">
      <c r="B184" s="40"/>
      <c r="C184" s="78">
        <v>179</v>
      </c>
      <c r="D184" s="107">
        <f>IF($C184&lt;=Entradas!$E$41,"",Observaciones!H184)</f>
        <v>0.47947886716120219</v>
      </c>
      <c r="E184" s="107">
        <f>IF($C184&lt;=Entradas!$E$41,"",Cálculos!L185)</f>
        <v>0.43130939878064789</v>
      </c>
      <c r="F184" s="83">
        <f>IF($C184&lt;=Entradas!$E$41,"",D184-E184)</f>
        <v>4.8169468380554303E-2</v>
      </c>
      <c r="G184" s="83">
        <f>IF($C184&lt;=Entradas!$E$41,"",D184-AVERAGE(D:D))</f>
        <v>-0.42661981503227603</v>
      </c>
      <c r="H184" s="83">
        <f>IF($C184&lt;=Entradas!$E$41,"",F184^2)</f>
        <v>2.3202976840652209E-3</v>
      </c>
      <c r="I184" s="83">
        <f>IF($C184&lt;=Entradas!$E$41,"",G184^2)</f>
        <v>0.1820044665781734</v>
      </c>
      <c r="J184" s="83">
        <f>IF($C184&lt;=Entradas!$E$41,"",E184-AVERAGE(E:E))</f>
        <v>-0.48603783740178619</v>
      </c>
      <c r="K184" s="83">
        <f>IF($C184&lt;=Entradas!$E$41,"",J184^2)</f>
        <v>0.23623277938620516</v>
      </c>
      <c r="L184" s="83">
        <f>IF($C184&lt;=Entradas!$E$41,"",G184*J184)</f>
        <v>0.20735337229103748</v>
      </c>
      <c r="M184" s="41"/>
    </row>
    <row r="185" spans="2:13" x14ac:dyDescent="0.3">
      <c r="B185" s="40"/>
      <c r="C185" s="78">
        <v>180</v>
      </c>
      <c r="D185" s="107">
        <f>IF($C185&lt;=Entradas!$E$41,"",Observaciones!H185)</f>
        <v>0.47475444768008696</v>
      </c>
      <c r="E185" s="107">
        <f>IF($C185&lt;=Entradas!$E$41,"",Cálculos!L186)</f>
        <v>0.42705960454456332</v>
      </c>
      <c r="F185" s="83">
        <f>IF($C185&lt;=Entradas!$E$41,"",D185-E185)</f>
        <v>4.7694843135523635E-2</v>
      </c>
      <c r="G185" s="83">
        <f>IF($C185&lt;=Entradas!$E$41,"",D185-AVERAGE(D:D))</f>
        <v>-0.43134423451339127</v>
      </c>
      <c r="H185" s="83">
        <f>IF($C185&lt;=Entradas!$E$41,"",F185^2)</f>
        <v>2.2747980617222061E-3</v>
      </c>
      <c r="I185" s="83">
        <f>IF($C185&lt;=Entradas!$E$41,"",G185^2)</f>
        <v>0.18605784864794347</v>
      </c>
      <c r="J185" s="83">
        <f>IF($C185&lt;=Entradas!$E$41,"",E185-AVERAGE(E:E))</f>
        <v>-0.49028763163787076</v>
      </c>
      <c r="K185" s="83">
        <f>IF($C185&lt;=Entradas!$E$41,"",J185^2)</f>
        <v>0.24038196173707244</v>
      </c>
      <c r="L185" s="83">
        <f>IF($C185&lt;=Entradas!$E$41,"",G185*J185)</f>
        <v>0.21148274316022092</v>
      </c>
      <c r="M185" s="41"/>
    </row>
    <row r="186" spans="2:13" x14ac:dyDescent="0.3">
      <c r="B186" s="40"/>
      <c r="C186" s="78">
        <v>181</v>
      </c>
      <c r="D186" s="107">
        <f>IF($C186&lt;=Entradas!$E$41,"",Observaciones!H186)</f>
        <v>0.4700765790293942</v>
      </c>
      <c r="E186" s="107">
        <f>IF($C186&lt;=Entradas!$E$41,"",Cálculos!L187)</f>
        <v>0.42285168454331201</v>
      </c>
      <c r="F186" s="83">
        <f>IF($C186&lt;=Entradas!$E$41,"",D186-E186)</f>
        <v>4.7224894486082192E-2</v>
      </c>
      <c r="G186" s="83">
        <f>IF($C186&lt;=Entradas!$E$41,"",D186-AVERAGE(D:D))</f>
        <v>-0.43602210316408402</v>
      </c>
      <c r="H186" s="83">
        <f>IF($C186&lt;=Entradas!$E$41,"",F186^2)</f>
        <v>2.2301906592215961E-3</v>
      </c>
      <c r="I186" s="83">
        <f>IF($C186&lt;=Entradas!$E$41,"",G186^2)</f>
        <v>0.19011527444763113</v>
      </c>
      <c r="J186" s="83">
        <f>IF($C186&lt;=Entradas!$E$41,"",E186-AVERAGE(E:E))</f>
        <v>-0.49449555163912207</v>
      </c>
      <c r="K186" s="83">
        <f>IF($C186&lt;=Entradas!$E$41,"",J186^2)</f>
        <v>0.24452585059087964</v>
      </c>
      <c r="L186" s="83">
        <f>IF($C186&lt;=Entradas!$E$41,"",G186*J186)</f>
        <v>0.21561099043097393</v>
      </c>
      <c r="M186" s="41"/>
    </row>
    <row r="187" spans="2:13" x14ac:dyDescent="0.3">
      <c r="B187" s="40"/>
      <c r="C187" s="78">
        <v>182</v>
      </c>
      <c r="D187" s="107">
        <f>IF($C187&lt;=Entradas!$E$41,"",Observaciones!H187)</f>
        <v>0.46544480253269932</v>
      </c>
      <c r="E187" s="107">
        <f>IF($C187&lt;=Entradas!$E$41,"",Cálculos!L188)</f>
        <v>0.41868522618008208</v>
      </c>
      <c r="F187" s="83">
        <f>IF($C187&lt;=Entradas!$E$41,"",D187-E187)</f>
        <v>4.6759576352617238E-2</v>
      </c>
      <c r="G187" s="83">
        <f>IF($C187&lt;=Entradas!$E$41,"",D187-AVERAGE(D:D))</f>
        <v>-0.4406538796607789</v>
      </c>
      <c r="H187" s="83">
        <f>IF($C187&lt;=Entradas!$E$41,"",F187^2)</f>
        <v>2.1864579806762413E-3</v>
      </c>
      <c r="I187" s="83">
        <f>IF($C187&lt;=Entradas!$E$41,"",G187^2)</f>
        <v>0.19417584166009622</v>
      </c>
      <c r="J187" s="83">
        <f>IF($C187&lt;=Entradas!$E$41,"",E187-AVERAGE(E:E))</f>
        <v>-0.498662010002352</v>
      </c>
      <c r="K187" s="83">
        <f>IF($C187&lt;=Entradas!$E$41,"",J187^2)</f>
        <v>0.24866380021958581</v>
      </c>
      <c r="L187" s="83">
        <f>IF($C187&lt;=Entradas!$E$41,"",G187*J187)</f>
        <v>0.21973734934697856</v>
      </c>
      <c r="M187" s="41"/>
    </row>
    <row r="188" spans="2:13" x14ac:dyDescent="0.3">
      <c r="B188" s="40"/>
      <c r="C188" s="78">
        <v>183</v>
      </c>
      <c r="D188" s="107">
        <f>IF($C188&lt;=Entradas!$E$41,"",Observaciones!H188)</f>
        <v>0.46085866403302972</v>
      </c>
      <c r="E188" s="107">
        <f>IF($C188&lt;=Entradas!$E$41,"",Cálculos!L189)</f>
        <v>0.41455982092347815</v>
      </c>
      <c r="F188" s="83">
        <f>IF($C188&lt;=Entradas!$E$41,"",D188-E188)</f>
        <v>4.6298843109551568E-2</v>
      </c>
      <c r="G188" s="83">
        <f>IF($C188&lt;=Entradas!$E$41,"",D188-AVERAGE(D:D))</f>
        <v>-0.4452400181604485</v>
      </c>
      <c r="H188" s="83">
        <f>IF($C188&lt;=Entradas!$E$41,"",F188^2)</f>
        <v>2.1435828732828707E-3</v>
      </c>
      <c r="I188" s="83">
        <f>IF($C188&lt;=Entradas!$E$41,"",G188^2)</f>
        <v>0.19823867377151652</v>
      </c>
      <c r="J188" s="83">
        <f>IF($C188&lt;=Entradas!$E$41,"",E188-AVERAGE(E:E))</f>
        <v>-0.50278741525895598</v>
      </c>
      <c r="K188" s="83">
        <f>IF($C188&lt;=Entradas!$E$41,"",J188^2)</f>
        <v>0.25279518494278186</v>
      </c>
      <c r="L188" s="83">
        <f>IF($C188&lt;=Entradas!$E$41,"",G188*J188)</f>
        <v>0.22386107790074253</v>
      </c>
      <c r="M188" s="41"/>
    </row>
    <row r="189" spans="2:13" x14ac:dyDescent="0.3">
      <c r="B189" s="40"/>
      <c r="C189" s="78">
        <v>184</v>
      </c>
      <c r="D189" s="107">
        <f>IF($C189&lt;=Entradas!$E$41,"",Observaciones!H189)</f>
        <v>0.45631771384833053</v>
      </c>
      <c r="E189" s="107">
        <f>IF($C189&lt;=Entradas!$E$41,"",Cálculos!L190)</f>
        <v>0.41047506426746272</v>
      </c>
      <c r="F189" s="83">
        <f>IF($C189&lt;=Entradas!$E$41,"",D189-E189)</f>
        <v>4.5842649580867811E-2</v>
      </c>
      <c r="G189" s="83">
        <f>IF($C189&lt;=Entradas!$E$41,"",D189-AVERAGE(D:D))</f>
        <v>-0.44978096834514769</v>
      </c>
      <c r="H189" s="83">
        <f>IF($C189&lt;=Entradas!$E$41,"",F189^2)</f>
        <v>2.1015485205942395E-3</v>
      </c>
      <c r="I189" s="83">
        <f>IF($C189&lt;=Entradas!$E$41,"",G189^2)</f>
        <v>0.20230291948549875</v>
      </c>
      <c r="J189" s="83">
        <f>IF($C189&lt;=Entradas!$E$41,"",E189-AVERAGE(E:E))</f>
        <v>-0.50687217191497136</v>
      </c>
      <c r="K189" s="83">
        <f>IF($C189&lt;=Entradas!$E$41,"",J189^2)</f>
        <v>0.2569193986618003</v>
      </c>
      <c r="L189" s="83">
        <f>IF($C189&lt;=Entradas!$E$41,"",G189*J189)</f>
        <v>0.22798145631112399</v>
      </c>
      <c r="M189" s="41"/>
    </row>
    <row r="190" spans="2:13" x14ac:dyDescent="0.3">
      <c r="B190" s="40"/>
      <c r="C190" s="78">
        <v>185</v>
      </c>
      <c r="D190" s="107">
        <f>IF($C190&lt;=Entradas!$E$41,"",Observaciones!H190)</f>
        <v>0.4518215067273712</v>
      </c>
      <c r="E190" s="107">
        <f>IF($C190&lt;=Entradas!$E$41,"",Cálculos!L191)</f>
        <v>0.40643055569169217</v>
      </c>
      <c r="F190" s="83">
        <f>IF($C190&lt;=Entradas!$E$41,"",D190-E190)</f>
        <v>4.5390951035679028E-2</v>
      </c>
      <c r="G190" s="83">
        <f>IF($C190&lt;=Entradas!$E$41,"",D190-AVERAGE(D:D))</f>
        <v>-0.45427717546610702</v>
      </c>
      <c r="H190" s="83">
        <f>IF($C190&lt;=Entradas!$E$41,"",F190^2)</f>
        <v>2.0603384359234112E-3</v>
      </c>
      <c r="I190" s="83">
        <f>IF($C190&lt;=Entradas!$E$41,"",G190^2)</f>
        <v>0.20636775214946418</v>
      </c>
      <c r="J190" s="83">
        <f>IF($C190&lt;=Entradas!$E$41,"",E190-AVERAGE(E:E))</f>
        <v>-0.5109166804907419</v>
      </c>
      <c r="K190" s="83">
        <f>IF($C190&lt;=Entradas!$E$41,"",J190^2)</f>
        <v>0.26103585440367882</v>
      </c>
      <c r="L190" s="83">
        <f>IF($C190&lt;=Entradas!$E$41,"",G190*J190)</f>
        <v>0.2320977865118537</v>
      </c>
      <c r="M190" s="41"/>
    </row>
    <row r="191" spans="2:13" x14ac:dyDescent="0.3">
      <c r="B191" s="40"/>
      <c r="C191" s="78">
        <v>186</v>
      </c>
      <c r="D191" s="107">
        <f>IF($C191&lt;=Entradas!$E$41,"",Observaciones!H191)</f>
        <v>0.44736960180608781</v>
      </c>
      <c r="E191" s="107">
        <f>IF($C191&lt;=Entradas!$E$41,"",Cálculos!L192)</f>
        <v>0.40242589862224548</v>
      </c>
      <c r="F191" s="83">
        <f>IF($C191&lt;=Entradas!$E$41,"",D191-E191)</f>
        <v>4.4943703183842332E-2</v>
      </c>
      <c r="G191" s="83">
        <f>IF($C191&lt;=Entradas!$E$41,"",D191-AVERAGE(D:D))</f>
        <v>-0.45872908038739041</v>
      </c>
      <c r="H191" s="83">
        <f>IF($C191&lt;=Entradas!$E$41,"",F191^2)</f>
        <v>2.0199364558773194E-3</v>
      </c>
      <c r="I191" s="83">
        <f>IF($C191&lt;=Entradas!$E$41,"",G191^2)</f>
        <v>0.21043236919306088</v>
      </c>
      <c r="J191" s="83">
        <f>IF($C191&lt;=Entradas!$E$41,"",E191-AVERAGE(E:E))</f>
        <v>-0.51492133756018865</v>
      </c>
      <c r="K191" s="83">
        <f>IF($C191&lt;=Entradas!$E$41,"",J191^2)</f>
        <v>0.26514398387477373</v>
      </c>
      <c r="L191" s="83">
        <f>IF($C191&lt;=Entradas!$E$41,"",G191*J191)</f>
        <v>0.23620939165083038</v>
      </c>
      <c r="M191" s="41"/>
    </row>
    <row r="192" spans="2:13" x14ac:dyDescent="0.3">
      <c r="B192" s="40"/>
      <c r="C192" s="78">
        <v>187</v>
      </c>
      <c r="D192" s="107">
        <f>IF($C192&lt;=Entradas!$E$41,"",Observaciones!H192)</f>
        <v>0.44296156256435493</v>
      </c>
      <c r="E192" s="107">
        <f>IF($C192&lt;=Entradas!$E$41,"",Cálculos!L193)</f>
        <v>0.39846070039273918</v>
      </c>
      <c r="F192" s="83">
        <f>IF($C192&lt;=Entradas!$E$41,"",D192-E192)</f>
        <v>4.4500862171615752E-2</v>
      </c>
      <c r="G192" s="83">
        <f>IF($C192&lt;=Entradas!$E$41,"",D192-AVERAGE(D:D))</f>
        <v>-0.4631371196291233</v>
      </c>
      <c r="H192" s="83">
        <f>IF($C192&lt;=Entradas!$E$41,"",F192^2)</f>
        <v>1.9803267340171419E-3</v>
      </c>
      <c r="I192" s="83">
        <f>IF($C192&lt;=Entradas!$E$41,"",G192^2)</f>
        <v>0.21449599157836086</v>
      </c>
      <c r="J192" s="83">
        <f>IF($C192&lt;=Entradas!$E$41,"",E192-AVERAGE(E:E))</f>
        <v>-0.5188865357896949</v>
      </c>
      <c r="K192" s="83">
        <f>IF($C192&lt;=Entradas!$E$41,"",J192^2)</f>
        <v>0.26924323702383035</v>
      </c>
      <c r="L192" s="83">
        <f>IF($C192&lt;=Entradas!$E$41,"",G192*J192)</f>
        <v>0.2403156155999733</v>
      </c>
      <c r="M192" s="41"/>
    </row>
    <row r="193" spans="2:13" x14ac:dyDescent="0.3">
      <c r="B193" s="40"/>
      <c r="C193" s="78">
        <v>188</v>
      </c>
      <c r="D193" s="107">
        <f>IF($C193&lt;=Entradas!$E$41,"",Observaciones!H193)</f>
        <v>0.43859695678318411</v>
      </c>
      <c r="E193" s="107">
        <f>IF($C193&lt;=Entradas!$E$41,"",Cálculos!L194)</f>
        <v>0.39453457220582483</v>
      </c>
      <c r="F193" s="83">
        <f>IF($C193&lt;=Entradas!$E$41,"",D193-E193)</f>
        <v>4.4062384577359281E-2</v>
      </c>
      <c r="G193" s="83">
        <f>IF($C193&lt;=Entradas!$E$41,"",D193-AVERAGE(D:D))</f>
        <v>-0.46750172541029411</v>
      </c>
      <c r="H193" s="83">
        <f>IF($C193&lt;=Entradas!$E$41,"",F193^2)</f>
        <v>1.941493734643109E-3</v>
      </c>
      <c r="I193" s="83">
        <f>IF($C193&lt;=Entradas!$E$41,"",G193^2)</f>
        <v>0.21855786326160204</v>
      </c>
      <c r="J193" s="83">
        <f>IF($C193&lt;=Entradas!$E$41,"",E193-AVERAGE(E:E))</f>
        <v>-0.5228126639766093</v>
      </c>
      <c r="K193" s="83">
        <f>IF($C193&lt;=Entradas!$E$41,"",J193^2)</f>
        <v>0.27333308161431902</v>
      </c>
      <c r="L193" s="83">
        <f>IF($C193&lt;=Entradas!$E$41,"",G193*J193)</f>
        <v>0.24441582247541715</v>
      </c>
      <c r="M193" s="41"/>
    </row>
    <row r="194" spans="2:13" x14ac:dyDescent="0.3">
      <c r="B194" s="40"/>
      <c r="C194" s="78">
        <v>189</v>
      </c>
      <c r="D194" s="107">
        <f>IF($C194&lt;=Entradas!$E$41,"",Observaciones!H194)</f>
        <v>0.43427535650234311</v>
      </c>
      <c r="E194" s="107">
        <f>IF($C194&lt;=Entradas!$E$41,"",Cálculos!L195)</f>
        <v>0.39064712909506694</v>
      </c>
      <c r="F194" s="83">
        <f>IF($C194&lt;=Entradas!$E$41,"",D194-E194)</f>
        <v>4.3628227407276177E-2</v>
      </c>
      <c r="G194" s="83">
        <f>IF($C194&lt;=Entradas!$E$41,"",D194-AVERAGE(D:D))</f>
        <v>-0.47182332569113511</v>
      </c>
      <c r="H194" s="83">
        <f>IF($C194&lt;=Entradas!$E$41,"",F194^2)</f>
        <v>1.9034222267010042E-3</v>
      </c>
      <c r="I194" s="83">
        <f>IF($C194&lt;=Entradas!$E$41,"",G194^2)</f>
        <v>0.22261725066624297</v>
      </c>
      <c r="J194" s="83">
        <f>IF($C194&lt;=Entradas!$E$41,"",E194-AVERAGE(E:E))</f>
        <v>-0.52670010708736714</v>
      </c>
      <c r="K194" s="83">
        <f>IF($C194&lt;=Entradas!$E$41,"",J194^2)</f>
        <v>0.27741300280584402</v>
      </c>
      <c r="L194" s="83">
        <f>IF($C194&lt;=Entradas!$E$41,"",G194*J194)</f>
        <v>0.24850939616783857</v>
      </c>
      <c r="M194" s="41"/>
    </row>
    <row r="195" spans="2:13" x14ac:dyDescent="0.3">
      <c r="B195" s="40"/>
      <c r="C195" s="78">
        <v>190</v>
      </c>
      <c r="D195" s="107">
        <f>IF($C195&lt;=Entradas!$E$41,"",Observaciones!H195)</f>
        <v>0.46673150141145658</v>
      </c>
      <c r="E195" s="107">
        <f>IF($C195&lt;=Entradas!$E$41,"",Cálculos!L196)</f>
        <v>0.42314006191320175</v>
      </c>
      <c r="F195" s="83">
        <f>IF($C195&lt;=Entradas!$E$41,"",D195-E195)</f>
        <v>4.3591439498254836E-2</v>
      </c>
      <c r="G195" s="83">
        <f>IF($C195&lt;=Entradas!$E$41,"",D195-AVERAGE(D:D))</f>
        <v>-0.43936718078202164</v>
      </c>
      <c r="H195" s="83">
        <f>IF($C195&lt;=Entradas!$E$41,"",F195^2)</f>
        <v>1.9002135975300118E-3</v>
      </c>
      <c r="I195" s="83">
        <f>IF($C195&lt;=Entradas!$E$41,"",G195^2)</f>
        <v>0.19304351954834167</v>
      </c>
      <c r="J195" s="83">
        <f>IF($C195&lt;=Entradas!$E$41,"",E195-AVERAGE(E:E))</f>
        <v>-0.49420717426923233</v>
      </c>
      <c r="K195" s="83">
        <f>IF($C195&lt;=Entradas!$E$41,"",J195^2)</f>
        <v>0.24424073109917938</v>
      </c>
      <c r="L195" s="83">
        <f>IF($C195&lt;=Entradas!$E$41,"",G195*J195)</f>
        <v>0.21713841288092187</v>
      </c>
      <c r="M195" s="41"/>
    </row>
    <row r="196" spans="2:13" x14ac:dyDescent="0.3">
      <c r="B196" s="40"/>
      <c r="C196" s="78">
        <v>191</v>
      </c>
      <c r="D196" s="107">
        <f>IF($C196&lt;=Entradas!$E$41,"",Observaciones!H196)</f>
        <v>0.43185517980568139</v>
      </c>
      <c r="E196" s="107">
        <f>IF($C196&lt;=Entradas!$E$41,"",Cálculos!L197)</f>
        <v>0.38901724718225172</v>
      </c>
      <c r="F196" s="83">
        <f>IF($C196&lt;=Entradas!$E$41,"",D196-E196)</f>
        <v>4.2837932623429664E-2</v>
      </c>
      <c r="G196" s="83">
        <f>IF($C196&lt;=Entradas!$E$41,"",D196-AVERAGE(D:D))</f>
        <v>-0.47424350238779683</v>
      </c>
      <c r="H196" s="83">
        <f>IF($C196&lt;=Entradas!$E$41,"",F196^2)</f>
        <v>1.8350884714494996E-3</v>
      </c>
      <c r="I196" s="83">
        <f>IF($C196&lt;=Entradas!$E$41,"",G196^2)</f>
        <v>0.22490689955704427</v>
      </c>
      <c r="J196" s="83">
        <f>IF($C196&lt;=Entradas!$E$41,"",E196-AVERAGE(E:E))</f>
        <v>-0.52832998900018235</v>
      </c>
      <c r="K196" s="83">
        <f>IF($C196&lt;=Entradas!$E$41,"",J196^2)</f>
        <v>0.2791325772769328</v>
      </c>
      <c r="L196" s="83">
        <f>IF($C196&lt;=Entradas!$E$41,"",G196*J196)</f>
        <v>0.25055706439995268</v>
      </c>
      <c r="M196" s="41"/>
    </row>
    <row r="197" spans="2:13" x14ac:dyDescent="0.3">
      <c r="B197" s="40"/>
      <c r="C197" s="78">
        <v>192</v>
      </c>
      <c r="D197" s="107">
        <f>IF($C197&lt;=Entradas!$E$41,"",Observaciones!H197)</f>
        <v>0.4225758698378323</v>
      </c>
      <c r="E197" s="107">
        <f>IF($C197&lt;=Entradas!$E$41,"",Cálculos!L198)</f>
        <v>0.38021379128538485</v>
      </c>
      <c r="F197" s="83">
        <f>IF($C197&lt;=Entradas!$E$41,"",D197-E197)</f>
        <v>4.2362078552447446E-2</v>
      </c>
      <c r="G197" s="83">
        <f>IF($C197&lt;=Entradas!$E$41,"",D197-AVERAGE(D:D))</f>
        <v>-0.48352281235564593</v>
      </c>
      <c r="H197" s="83">
        <f>IF($C197&lt;=Entradas!$E$41,"",F197^2)</f>
        <v>1.794545699283728E-3</v>
      </c>
      <c r="I197" s="83">
        <f>IF($C197&lt;=Entradas!$E$41,"",G197^2)</f>
        <v>0.23379431006831319</v>
      </c>
      <c r="J197" s="83">
        <f>IF($C197&lt;=Entradas!$E$41,"",E197-AVERAGE(E:E))</f>
        <v>-0.53713344489704928</v>
      </c>
      <c r="K197" s="83">
        <f>IF($C197&lt;=Entradas!$E$41,"",J197^2)</f>
        <v>0.28851233762697148</v>
      </c>
      <c r="L197" s="83">
        <f>IF($C197&lt;=Entradas!$E$41,"",G197*J197)</f>
        <v>0.25971627388689766</v>
      </c>
      <c r="M197" s="41"/>
    </row>
    <row r="198" spans="2:13" x14ac:dyDescent="0.3">
      <c r="B198" s="40"/>
      <c r="C198" s="78">
        <v>193</v>
      </c>
      <c r="D198" s="107">
        <f>IF($C198&lt;=Entradas!$E$41,"",Observaciones!H198)</f>
        <v>0.41757844212331774</v>
      </c>
      <c r="E198" s="107">
        <f>IF($C198&lt;=Entradas!$E$41,"",Cálculos!L199)</f>
        <v>0.37564268824277086</v>
      </c>
      <c r="F198" s="83">
        <f>IF($C198&lt;=Entradas!$E$41,"",D198-E198)</f>
        <v>4.1935753880546878E-2</v>
      </c>
      <c r="G198" s="83">
        <f>IF($C198&lt;=Entradas!$E$41,"",D198-AVERAGE(D:D))</f>
        <v>-0.48852024007016048</v>
      </c>
      <c r="H198" s="83">
        <f>IF($C198&lt;=Entradas!$E$41,"",F198^2)</f>
        <v>1.7586074535298026E-3</v>
      </c>
      <c r="I198" s="83">
        <f>IF($C198&lt;=Entradas!$E$41,"",G198^2)</f>
        <v>0.23865202495820723</v>
      </c>
      <c r="J198" s="83">
        <f>IF($C198&lt;=Entradas!$E$41,"",E198-AVERAGE(E:E))</f>
        <v>-0.54170454793966316</v>
      </c>
      <c r="K198" s="83">
        <f>IF($C198&lt;=Entradas!$E$41,"",J198^2)</f>
        <v>0.29344381725851482</v>
      </c>
      <c r="L198" s="83">
        <f>IF($C198&lt;=Entradas!$E$41,"",G198*J198)</f>
        <v>0.264633635806582</v>
      </c>
      <c r="M198" s="41"/>
    </row>
    <row r="199" spans="2:13" x14ac:dyDescent="0.3">
      <c r="B199" s="40"/>
      <c r="C199" s="78">
        <v>194</v>
      </c>
      <c r="D199" s="107">
        <f>IF($C199&lt;=Entradas!$E$41,"",Observaciones!H199)</f>
        <v>0.41332560331019036</v>
      </c>
      <c r="E199" s="107">
        <f>IF($C199&lt;=Entradas!$E$41,"",Cálculos!L200)</f>
        <v>0.37180453272259822</v>
      </c>
      <c r="F199" s="83">
        <f>IF($C199&lt;=Entradas!$E$41,"",D199-E199)</f>
        <v>4.1521070587592135E-2</v>
      </c>
      <c r="G199" s="83">
        <f>IF($C199&lt;=Entradas!$E$41,"",D199-AVERAGE(D:D))</f>
        <v>-0.49277307888328786</v>
      </c>
      <c r="H199" s="83">
        <f>IF($C199&lt;=Entradas!$E$41,"",F199^2)</f>
        <v>1.7239993027398086E-3</v>
      </c>
      <c r="I199" s="83">
        <f>IF($C199&lt;=Entradas!$E$41,"",G199^2)</f>
        <v>0.24282530727211504</v>
      </c>
      <c r="J199" s="83">
        <f>IF($C199&lt;=Entradas!$E$41,"",E199-AVERAGE(E:E))</f>
        <v>-0.54554270345983591</v>
      </c>
      <c r="K199" s="83">
        <f>IF($C199&lt;=Entradas!$E$41,"",J199^2)</f>
        <v>0.29761684129826643</v>
      </c>
      <c r="L199" s="83">
        <f>IF($C199&lt;=Entradas!$E$41,"",G199*J199)</f>
        <v>0.26882875764621583</v>
      </c>
      <c r="M199" s="41"/>
    </row>
    <row r="200" spans="2:13" x14ac:dyDescent="0.3">
      <c r="B200" s="40"/>
      <c r="C200" s="78">
        <v>195</v>
      </c>
      <c r="D200" s="107">
        <f>IF($C200&lt;=Entradas!$E$41,"",Observaciones!H200)</f>
        <v>0.40923005223454412</v>
      </c>
      <c r="E200" s="107">
        <f>IF($C200&lt;=Entradas!$E$41,"",Cálculos!L201)</f>
        <v>0.36811834428414042</v>
      </c>
      <c r="F200" s="83">
        <f>IF($C200&lt;=Entradas!$E$41,"",D200-E200)</f>
        <v>4.1111707950403698E-2</v>
      </c>
      <c r="G200" s="83">
        <f>IF($C200&lt;=Entradas!$E$41,"",D200-AVERAGE(D:D))</f>
        <v>-0.4968686299589341</v>
      </c>
      <c r="H200" s="83">
        <f>IF($C200&lt;=Entradas!$E$41,"",F200^2)</f>
        <v>1.6901725305992865E-3</v>
      </c>
      <c r="I200" s="83">
        <f>IF($C200&lt;=Entradas!$E$41,"",G200^2)</f>
        <v>0.2468784354372682</v>
      </c>
      <c r="J200" s="83">
        <f>IF($C200&lt;=Entradas!$E$41,"",E200-AVERAGE(E:E))</f>
        <v>-0.54922889189829371</v>
      </c>
      <c r="K200" s="83">
        <f>IF($C200&lt;=Entradas!$E$41,"",J200^2)</f>
        <v>0.30165237569582759</v>
      </c>
      <c r="L200" s="83">
        <f>IF($C200&lt;=Entradas!$E$41,"",G200*J200)</f>
        <v>0.2728946070513687</v>
      </c>
      <c r="M200" s="41"/>
    </row>
    <row r="201" spans="2:13" x14ac:dyDescent="0.3">
      <c r="B201" s="40"/>
      <c r="C201" s="78">
        <v>196</v>
      </c>
      <c r="D201" s="107">
        <f>IF($C201&lt;=Entradas!$E$41,"",Observaciones!H201)</f>
        <v>0.40519400191415422</v>
      </c>
      <c r="E201" s="107">
        <f>IF($C201&lt;=Entradas!$E$41,"",Cálculos!L202)</f>
        <v>0.36448741817468899</v>
      </c>
      <c r="F201" s="83">
        <f>IF($C201&lt;=Entradas!$E$41,"",D201-E201)</f>
        <v>4.070658373946523E-2</v>
      </c>
      <c r="G201" s="83">
        <f>IF($C201&lt;=Entradas!$E$41,"",D201-AVERAGE(D:D))</f>
        <v>-0.500904680279324</v>
      </c>
      <c r="H201" s="83">
        <f>IF($C201&lt;=Entradas!$E$41,"",F201^2)</f>
        <v>1.6570259597380951E-3</v>
      </c>
      <c r="I201" s="83">
        <f>IF($C201&lt;=Entradas!$E$41,"",G201^2)</f>
        <v>0.25090549872573181</v>
      </c>
      <c r="J201" s="83">
        <f>IF($C201&lt;=Entradas!$E$41,"",E201-AVERAGE(E:E))</f>
        <v>-0.55285981800774509</v>
      </c>
      <c r="K201" s="83">
        <f>IF($C201&lt;=Entradas!$E$41,"",J201^2)</f>
        <v>0.30565397836755703</v>
      </c>
      <c r="L201" s="83">
        <f>IF($C201&lt;=Entradas!$E$41,"",G201*J201)</f>
        <v>0.2769300703784548</v>
      </c>
      <c r="M201" s="41"/>
    </row>
    <row r="202" spans="2:13" x14ac:dyDescent="0.3">
      <c r="B202" s="40"/>
      <c r="C202" s="78">
        <v>197</v>
      </c>
      <c r="D202" s="107">
        <f>IF($C202&lt;=Entradas!$E$41,"",Observaciones!H202)</f>
        <v>0.40120089682811094</v>
      </c>
      <c r="E202" s="107">
        <f>IF($C202&lt;=Entradas!$E$41,"",Cálculos!L203)</f>
        <v>0.36089541151742427</v>
      </c>
      <c r="F202" s="83">
        <f>IF($C202&lt;=Entradas!$E$41,"",D202-E202)</f>
        <v>4.0305485310686673E-2</v>
      </c>
      <c r="G202" s="83">
        <f>IF($C202&lt;=Entradas!$E$41,"",D202-AVERAGE(D:D))</f>
        <v>-0.50489778536536734</v>
      </c>
      <c r="H202" s="83">
        <f>IF($C202&lt;=Entradas!$E$41,"",F202^2)</f>
        <v>1.6245321461299791E-3</v>
      </c>
      <c r="I202" s="83">
        <f>IF($C202&lt;=Entradas!$E$41,"",G202^2)</f>
        <v>0.25492177366685254</v>
      </c>
      <c r="J202" s="83">
        <f>IF($C202&lt;=Entradas!$E$41,"",E202-AVERAGE(E:E))</f>
        <v>-0.55645182466500986</v>
      </c>
      <c r="K202" s="83">
        <f>IF($C202&lt;=Entradas!$E$41,"",J202^2)</f>
        <v>0.30963863317301887</v>
      </c>
      <c r="L202" s="83">
        <f>IF($C202&lt;=Entradas!$E$41,"",G202*J202)</f>
        <v>0.28095129393588114</v>
      </c>
      <c r="M202" s="41"/>
    </row>
    <row r="203" spans="2:13" x14ac:dyDescent="0.3">
      <c r="B203" s="40"/>
      <c r="C203" s="78">
        <v>198</v>
      </c>
      <c r="D203" s="107">
        <f>IF($C203&lt;=Entradas!$E$41,"",Observaciones!H203)</f>
        <v>0.39724766394876837</v>
      </c>
      <c r="E203" s="107">
        <f>IF($C203&lt;=Entradas!$E$41,"",Cálculos!L204)</f>
        <v>0.3573393193072002</v>
      </c>
      <c r="F203" s="83">
        <f>IF($C203&lt;=Entradas!$E$41,"",D203-E203)</f>
        <v>3.9908344641568172E-2</v>
      </c>
      <c r="G203" s="83">
        <f>IF($C203&lt;=Entradas!$E$41,"",D203-AVERAGE(D:D))</f>
        <v>-0.50885101824470991</v>
      </c>
      <c r="H203" s="83">
        <f>IF($C203&lt;=Entradas!$E$41,"",F203^2)</f>
        <v>1.5926759720301831E-3</v>
      </c>
      <c r="I203" s="83">
        <f>IF($C203&lt;=Entradas!$E$41,"",G203^2)</f>
        <v>0.25892935876867812</v>
      </c>
      <c r="J203" s="83">
        <f>IF($C203&lt;=Entradas!$E$41,"",E203-AVERAGE(E:E))</f>
        <v>-0.56000791687523388</v>
      </c>
      <c r="K203" s="83">
        <f>IF($C203&lt;=Entradas!$E$41,"",J203^2)</f>
        <v>0.31360886696293888</v>
      </c>
      <c r="L203" s="83">
        <f>IF($C203&lt;=Entradas!$E$41,"",G203*J203)</f>
        <v>0.28496059872706164</v>
      </c>
      <c r="M203" s="41"/>
    </row>
    <row r="204" spans="2:13" x14ac:dyDescent="0.3">
      <c r="B204" s="40"/>
      <c r="C204" s="78">
        <v>199</v>
      </c>
      <c r="D204" s="107">
        <f>IF($C204&lt;=Entradas!$E$41,"",Observaciones!H204)</f>
        <v>0.39469601753775185</v>
      </c>
      <c r="E204" s="107">
        <f>IF($C204&lt;=Entradas!$E$41,"",Cálculos!L205)</f>
        <v>0.35518089950760007</v>
      </c>
      <c r="F204" s="83">
        <f>IF($C204&lt;=Entradas!$E$41,"",D204-E204)</f>
        <v>3.9515118030151786E-2</v>
      </c>
      <c r="G204" s="83">
        <f>IF($C204&lt;=Entradas!$E$41,"",D204-AVERAGE(D:D))</f>
        <v>-0.51140266465572637</v>
      </c>
      <c r="H204" s="83">
        <f>IF($C204&lt;=Entradas!$E$41,"",F204^2)</f>
        <v>1.5614445529368267E-3</v>
      </c>
      <c r="I204" s="83">
        <f>IF($C204&lt;=Entradas!$E$41,"",G204^2)</f>
        <v>0.26153268541697733</v>
      </c>
      <c r="J204" s="83">
        <f>IF($C204&lt;=Entradas!$E$41,"",E204-AVERAGE(E:E))</f>
        <v>-0.56216633667483396</v>
      </c>
      <c r="K204" s="83">
        <f>IF($C204&lt;=Entradas!$E$41,"",J204^2)</f>
        <v>0.31603099009040275</v>
      </c>
      <c r="L204" s="83">
        <f>IF($C204&lt;=Entradas!$E$41,"",G204*J204)</f>
        <v>0.28749336255525826</v>
      </c>
      <c r="M204" s="41"/>
    </row>
    <row r="205" spans="2:13" x14ac:dyDescent="0.3">
      <c r="B205" s="40"/>
      <c r="C205" s="78">
        <v>200</v>
      </c>
      <c r="D205" s="107">
        <f>IF($C205&lt;=Entradas!$E$41,"",Observaciones!H205)</f>
        <v>0.40370887175651904</v>
      </c>
      <c r="E205" s="107">
        <f>IF($C205&lt;=Entradas!$E$41,"",Cálculos!L206)</f>
        <v>0.36415923325839594</v>
      </c>
      <c r="F205" s="83">
        <f>IF($C205&lt;=Entradas!$E$41,"",D205-E205)</f>
        <v>3.9549638498123096E-2</v>
      </c>
      <c r="G205" s="83">
        <f>IF($C205&lt;=Entradas!$E$41,"",D205-AVERAGE(D:D))</f>
        <v>-0.50238981043695918</v>
      </c>
      <c r="H205" s="83">
        <f>IF($C205&lt;=Entradas!$E$41,"",F205^2)</f>
        <v>1.5641739053322205E-3</v>
      </c>
      <c r="I205" s="83">
        <f>IF($C205&lt;=Entradas!$E$41,"",G205^2)</f>
        <v>0.2523955216308838</v>
      </c>
      <c r="J205" s="83">
        <f>IF($C205&lt;=Entradas!$E$41,"",E205-AVERAGE(E:E))</f>
        <v>-0.55318800292403814</v>
      </c>
      <c r="K205" s="83">
        <f>IF($C205&lt;=Entradas!$E$41,"",J205^2)</f>
        <v>0.30601696657908561</v>
      </c>
      <c r="L205" s="83">
        <f>IF($C205&lt;=Entradas!$E$41,"",G205*J205)</f>
        <v>0.27791601592500753</v>
      </c>
      <c r="M205" s="41"/>
    </row>
    <row r="206" spans="2:13" x14ac:dyDescent="0.3">
      <c r="B206" s="40"/>
      <c r="C206" s="78">
        <v>201</v>
      </c>
      <c r="D206" s="107">
        <f>IF($C206&lt;=Entradas!$E$41,"",Observaciones!H206)</f>
        <v>0.53627056947260843</v>
      </c>
      <c r="E206" s="107">
        <f>IF($C206&lt;=Entradas!$E$41,"",Cálculos!L207)</f>
        <v>0.53551249411691082</v>
      </c>
      <c r="F206" s="83">
        <f>IF($C206&lt;=Entradas!$E$41,"",D206-E206)</f>
        <v>7.580753556976072E-4</v>
      </c>
      <c r="G206" s="83">
        <f>IF($C206&lt;=Entradas!$E$41,"",D206-AVERAGE(D:D))</f>
        <v>-0.36982811272086979</v>
      </c>
      <c r="H206" s="83">
        <f>IF($C206&lt;=Entradas!$E$41,"",F206^2)</f>
        <v>5.7467824491605368E-7</v>
      </c>
      <c r="I206" s="83">
        <f>IF($C206&lt;=Entradas!$E$41,"",G206^2)</f>
        <v>0.13677283295868037</v>
      </c>
      <c r="J206" s="83">
        <f>IF($C206&lt;=Entradas!$E$41,"",E206-AVERAGE(E:E))</f>
        <v>-0.38183474206552326</v>
      </c>
      <c r="K206" s="83">
        <f>IF($C206&lt;=Entradas!$E$41,"",J206^2)</f>
        <v>0.14579777024824467</v>
      </c>
      <c r="L206" s="83">
        <f>IF($C206&lt;=Entradas!$E$41,"",G206*J206)</f>
        <v>0.14121322202935258</v>
      </c>
      <c r="M206" s="41"/>
    </row>
    <row r="207" spans="2:13" x14ac:dyDescent="0.3">
      <c r="B207" s="40"/>
      <c r="C207" s="78">
        <v>202</v>
      </c>
      <c r="D207" s="107">
        <f>IF($C207&lt;=Entradas!$E$41,"",Observaciones!H207)</f>
        <v>0.76278442032947424</v>
      </c>
      <c r="E207" s="107">
        <f>IF($C207&lt;=Entradas!$E$41,"",Cálculos!L208)</f>
        <v>0.82436699145140768</v>
      </c>
      <c r="F207" s="83">
        <f>IF($C207&lt;=Entradas!$E$41,"",D207-E207)</f>
        <v>-6.1582571121933438E-2</v>
      </c>
      <c r="G207" s="83">
        <f>IF($C207&lt;=Entradas!$E$41,"",D207-AVERAGE(D:D))</f>
        <v>-0.14331426186400398</v>
      </c>
      <c r="H207" s="83">
        <f>IF($C207&lt;=Entradas!$E$41,"",F207^2)</f>
        <v>3.7924130659879904E-3</v>
      </c>
      <c r="I207" s="83">
        <f>IF($C207&lt;=Entradas!$E$41,"",G207^2)</f>
        <v>2.0538977653624304E-2</v>
      </c>
      <c r="J207" s="83">
        <f>IF($C207&lt;=Entradas!$E$41,"",E207-AVERAGE(E:E))</f>
        <v>-9.2980244731026396E-2</v>
      </c>
      <c r="K207" s="83">
        <f>IF($C207&lt;=Entradas!$E$41,"",J207^2)</f>
        <v>8.6453259102415615E-3</v>
      </c>
      <c r="L207" s="83">
        <f>IF($C207&lt;=Entradas!$E$41,"",G207*J207)</f>
        <v>1.3325395141561494E-2</v>
      </c>
      <c r="M207" s="41"/>
    </row>
    <row r="208" spans="2:13" x14ac:dyDescent="0.3">
      <c r="B208" s="40"/>
      <c r="C208" s="78">
        <v>203</v>
      </c>
      <c r="D208" s="107">
        <f>IF($C208&lt;=Entradas!$E$41,"",Observaciones!H208)</f>
        <v>0.65258167712238535</v>
      </c>
      <c r="E208" s="107">
        <f>IF($C208&lt;=Entradas!$E$41,"",Cálculos!L209)</f>
        <v>0.60824028124665452</v>
      </c>
      <c r="F208" s="83">
        <f>IF($C208&lt;=Entradas!$E$41,"",D208-E208)</f>
        <v>4.4341395875730827E-2</v>
      </c>
      <c r="G208" s="83">
        <f>IF($C208&lt;=Entradas!$E$41,"",D208-AVERAGE(D:D))</f>
        <v>-0.25351700507109287</v>
      </c>
      <c r="H208" s="83">
        <f>IF($C208&lt;=Entradas!$E$41,"",F208^2)</f>
        <v>1.9661593882082788E-3</v>
      </c>
      <c r="I208" s="83">
        <f>IF($C208&lt;=Entradas!$E$41,"",G208^2)</f>
        <v>6.427087186021653E-2</v>
      </c>
      <c r="J208" s="83">
        <f>IF($C208&lt;=Entradas!$E$41,"",E208-AVERAGE(E:E))</f>
        <v>-0.30910695493577955</v>
      </c>
      <c r="K208" s="83">
        <f>IF($C208&lt;=Entradas!$E$41,"",J208^2)</f>
        <v>9.5547109589670054E-2</v>
      </c>
      <c r="L208" s="83">
        <f>IF($C208&lt;=Entradas!$E$41,"",G208*J208)</f>
        <v>7.8363869461964095E-2</v>
      </c>
      <c r="M208" s="41"/>
    </row>
    <row r="209" spans="2:13" x14ac:dyDescent="0.3">
      <c r="B209" s="40"/>
      <c r="C209" s="78">
        <v>204</v>
      </c>
      <c r="D209" s="107">
        <f>IF($C209&lt;=Entradas!$E$41,"",Observaciones!H209)</f>
        <v>0.59731516684897612</v>
      </c>
      <c r="E209" s="107">
        <f>IF($C209&lt;=Entradas!$E$41,"",Cálculos!L210)</f>
        <v>0.55313605725020731</v>
      </c>
      <c r="F209" s="83">
        <f>IF($C209&lt;=Entradas!$E$41,"",D209-E209)</f>
        <v>4.4179109598768806E-2</v>
      </c>
      <c r="G209" s="83">
        <f>IF($C209&lt;=Entradas!$E$41,"",D209-AVERAGE(D:D))</f>
        <v>-0.3087835153445021</v>
      </c>
      <c r="H209" s="83">
        <f>IF($C209&lt;=Entradas!$E$41,"",F209^2)</f>
        <v>1.951793724940026E-3</v>
      </c>
      <c r="I209" s="83">
        <f>IF($C209&lt;=Entradas!$E$41,"",G209^2)</f>
        <v>9.5347259348508365E-2</v>
      </c>
      <c r="J209" s="83">
        <f>IF($C209&lt;=Entradas!$E$41,"",E209-AVERAGE(E:E))</f>
        <v>-0.36421117893222676</v>
      </c>
      <c r="K209" s="83">
        <f>IF($C209&lt;=Entradas!$E$41,"",J209^2)</f>
        <v>0.13264978285920251</v>
      </c>
      <c r="L209" s="83">
        <f>IF($C209&lt;=Entradas!$E$41,"",G209*J209)</f>
        <v>0.11246240815845844</v>
      </c>
      <c r="M209" s="41"/>
    </row>
    <row r="210" spans="2:13" x14ac:dyDescent="0.3">
      <c r="B210" s="40"/>
      <c r="C210" s="78">
        <v>205</v>
      </c>
      <c r="D210" s="107">
        <f>IF($C210&lt;=Entradas!$E$41,"",Observaciones!H210)</f>
        <v>0.54277851294565549</v>
      </c>
      <c r="E210" s="107">
        <f>IF($C210&lt;=Entradas!$E$41,"",Cálculos!L211)</f>
        <v>0.49875519940066687</v>
      </c>
      <c r="F210" s="83">
        <f>IF($C210&lt;=Entradas!$E$41,"",D210-E210)</f>
        <v>4.4023313544988618E-2</v>
      </c>
      <c r="G210" s="83">
        <f>IF($C210&lt;=Entradas!$E$41,"",D210-AVERAGE(D:D))</f>
        <v>-0.36332016924782273</v>
      </c>
      <c r="H210" s="83">
        <f>IF($C210&lt;=Entradas!$E$41,"",F210^2)</f>
        <v>1.9380521354803784E-3</v>
      </c>
      <c r="I210" s="83">
        <f>IF($C210&lt;=Entradas!$E$41,"",G210^2)</f>
        <v>0.13200154538226655</v>
      </c>
      <c r="J210" s="83">
        <f>IF($C210&lt;=Entradas!$E$41,"",E210-AVERAGE(E:E))</f>
        <v>-0.41859203678176721</v>
      </c>
      <c r="K210" s="83">
        <f>IF($C210&lt;=Entradas!$E$41,"",J210^2)</f>
        <v>0.17521929325710836</v>
      </c>
      <c r="L210" s="83">
        <f>IF($C210&lt;=Entradas!$E$41,"",G210*J210)</f>
        <v>0.1520829296493425</v>
      </c>
      <c r="M210" s="41"/>
    </row>
    <row r="211" spans="2:13" x14ac:dyDescent="0.3">
      <c r="B211" s="40"/>
      <c r="C211" s="78">
        <v>206</v>
      </c>
      <c r="D211" s="107">
        <f>IF($C211&lt;=Entradas!$E$41,"",Observaciones!H211)</f>
        <v>0.48979587905881394</v>
      </c>
      <c r="E211" s="107">
        <f>IF($C211&lt;=Entradas!$E$41,"",Cálculos!L212)</f>
        <v>0.44593030059972577</v>
      </c>
      <c r="F211" s="83">
        <f>IF($C211&lt;=Entradas!$E$41,"",D211-E211)</f>
        <v>4.3865578459088173E-2</v>
      </c>
      <c r="G211" s="83">
        <f>IF($C211&lt;=Entradas!$E$41,"",D211-AVERAGE(D:D))</f>
        <v>-0.41630280313466428</v>
      </c>
      <c r="H211" s="83">
        <f>IF($C211&lt;=Entradas!$E$41,"",F211^2)</f>
        <v>1.9241889735504203E-3</v>
      </c>
      <c r="I211" s="83">
        <f>IF($C211&lt;=Entradas!$E$41,"",G211^2)</f>
        <v>0.17330802389777905</v>
      </c>
      <c r="J211" s="83">
        <f>IF($C211&lt;=Entradas!$E$41,"",E211-AVERAGE(E:E))</f>
        <v>-0.47141693558270831</v>
      </c>
      <c r="K211" s="83">
        <f>IF($C211&lt;=Entradas!$E$41,"",J211^2)</f>
        <v>0.22223392715419135</v>
      </c>
      <c r="L211" s="83">
        <f>IF($C211&lt;=Entradas!$E$41,"",G211*J211)</f>
        <v>0.19625219172823494</v>
      </c>
      <c r="M211" s="41"/>
    </row>
    <row r="212" spans="2:13" x14ac:dyDescent="0.3">
      <c r="B212" s="40"/>
      <c r="C212" s="78">
        <v>207</v>
      </c>
      <c r="D212" s="107">
        <f>IF($C212&lt;=Entradas!$E$41,"",Observaciones!H212)</f>
        <v>0.43952996938800232</v>
      </c>
      <c r="E212" s="107">
        <f>IF($C212&lt;=Entradas!$E$41,"",Cálculos!L213)</f>
        <v>0.39583579549424275</v>
      </c>
      <c r="F212" s="83">
        <f>IF($C212&lt;=Entradas!$E$41,"",D212-E212)</f>
        <v>4.3694173893759569E-2</v>
      </c>
      <c r="G212" s="83">
        <f>IF($C212&lt;=Entradas!$E$41,"",D212-AVERAGE(D:D))</f>
        <v>-0.4665687128054759</v>
      </c>
      <c r="H212" s="83">
        <f>IF($C212&lt;=Entradas!$E$41,"",F212^2)</f>
        <v>1.9091808322581002E-3</v>
      </c>
      <c r="I212" s="83">
        <f>IF($C212&lt;=Entradas!$E$41,"",G212^2)</f>
        <v>0.21768636376895867</v>
      </c>
      <c r="J212" s="83">
        <f>IF($C212&lt;=Entradas!$E$41,"",E212-AVERAGE(E:E))</f>
        <v>-0.52151144068819133</v>
      </c>
      <c r="K212" s="83">
        <f>IF($C212&lt;=Entradas!$E$41,"",J212^2)</f>
        <v>0.27197418276867291</v>
      </c>
      <c r="L212" s="83">
        <f>IF($C212&lt;=Entradas!$E$41,"",G212*J212)</f>
        <v>0.24332092159521873</v>
      </c>
      <c r="M212" s="41"/>
    </row>
    <row r="213" spans="2:13" x14ac:dyDescent="0.3">
      <c r="B213" s="40"/>
      <c r="C213" s="78">
        <v>208</v>
      </c>
      <c r="D213" s="107">
        <f>IF($C213&lt;=Entradas!$E$41,"",Observaciones!H213)</f>
        <v>0.3907724027209234</v>
      </c>
      <c r="E213" s="107">
        <f>IF($C213&lt;=Entradas!$E$41,"",Cálculos!L214)</f>
        <v>0.3472518391372611</v>
      </c>
      <c r="F213" s="83">
        <f>IF($C213&lt;=Entradas!$E$41,"",D213-E213)</f>
        <v>4.3520563583662297E-2</v>
      </c>
      <c r="G213" s="83">
        <f>IF($C213&lt;=Entradas!$E$41,"",D213-AVERAGE(D:D))</f>
        <v>-0.51532627947255483</v>
      </c>
      <c r="H213" s="83">
        <f>IF($C213&lt;=Entradas!$E$41,"",F213^2)</f>
        <v>1.8940394546395928E-3</v>
      </c>
      <c r="I213" s="83">
        <f>IF($C213&lt;=Entradas!$E$41,"",G213^2)</f>
        <v>0.26556117431502568</v>
      </c>
      <c r="J213" s="83">
        <f>IF($C213&lt;=Entradas!$E$41,"",E213-AVERAGE(E:E))</f>
        <v>-0.57009539704517298</v>
      </c>
      <c r="K213" s="83">
        <f>IF($C213&lt;=Entradas!$E$41,"",J213^2)</f>
        <v>0.32500876173209342</v>
      </c>
      <c r="L213" s="83">
        <f>IF($C213&lt;=Entradas!$E$41,"",G213*J213)</f>
        <v>0.29378513990371791</v>
      </c>
      <c r="M213" s="41"/>
    </row>
    <row r="214" spans="2:13" x14ac:dyDescent="0.3">
      <c r="B214" s="40"/>
      <c r="C214" s="78">
        <v>209</v>
      </c>
      <c r="D214" s="107">
        <f>IF($C214&lt;=Entradas!$E$41,"",Observaciones!H214)</f>
        <v>0.36139144171613563</v>
      </c>
      <c r="E214" s="107">
        <f>IF($C214&lt;=Entradas!$E$41,"",Cálculos!L215)</f>
        <v>0.32437794495168609</v>
      </c>
      <c r="F214" s="83">
        <f>IF($C214&lt;=Entradas!$E$41,"",D214-E214)</f>
        <v>3.7013496764449538E-2</v>
      </c>
      <c r="G214" s="83">
        <f>IF($C214&lt;=Entradas!$E$41,"",D214-AVERAGE(D:D))</f>
        <v>-0.54470724047734254</v>
      </c>
      <c r="H214" s="83">
        <f>IF($C214&lt;=Entradas!$E$41,"",F214^2)</f>
        <v>1.3699989427319165E-3</v>
      </c>
      <c r="I214" s="83">
        <f>IF($C214&lt;=Entradas!$E$41,"",G214^2)</f>
        <v>0.29670597782844149</v>
      </c>
      <c r="J214" s="83">
        <f>IF($C214&lt;=Entradas!$E$41,"",E214-AVERAGE(E:E))</f>
        <v>-0.59296929123074804</v>
      </c>
      <c r="K214" s="83">
        <f>IF($C214&lt;=Entradas!$E$41,"",J214^2)</f>
        <v>0.35161258034269571</v>
      </c>
      <c r="L214" s="83">
        <f>IF($C214&lt;=Entradas!$E$41,"",G214*J214)</f>
        <v>0.32299466631410645</v>
      </c>
      <c r="M214" s="41"/>
    </row>
    <row r="215" spans="2:13" x14ac:dyDescent="0.3">
      <c r="B215" s="40"/>
      <c r="C215" s="78">
        <v>210</v>
      </c>
      <c r="D215" s="107">
        <f>IF($C215&lt;=Entradas!$E$41,"",Observaciones!H215)</f>
        <v>0.35359411380808009</v>
      </c>
      <c r="E215" s="107">
        <f>IF($C215&lt;=Entradas!$E$41,"",Cálculos!L216)</f>
        <v>0.31795392205908363</v>
      </c>
      <c r="F215" s="83">
        <f>IF($C215&lt;=Entradas!$E$41,"",D215-E215)</f>
        <v>3.5640191748996464E-2</v>
      </c>
      <c r="G215" s="83">
        <f>IF($C215&lt;=Entradas!$E$41,"",D215-AVERAGE(D:D))</f>
        <v>-0.55250456838539819</v>
      </c>
      <c r="H215" s="83">
        <f>IF($C215&lt;=Entradas!$E$41,"",F215^2)</f>
        <v>1.2702232679052356E-3</v>
      </c>
      <c r="I215" s="83">
        <f>IF($C215&lt;=Entradas!$E$41,"",G215^2)</f>
        <v>0.30526129808673513</v>
      </c>
      <c r="J215" s="83">
        <f>IF($C215&lt;=Entradas!$E$41,"",E215-AVERAGE(E:E))</f>
        <v>-0.59939331412335051</v>
      </c>
      <c r="K215" s="83">
        <f>IF($C215&lt;=Entradas!$E$41,"",J215^2)</f>
        <v>0.35927234501577354</v>
      </c>
      <c r="L215" s="83">
        <f>IF($C215&lt;=Entradas!$E$41,"",G215*J215)</f>
        <v>0.33116754431281514</v>
      </c>
      <c r="M215" s="41"/>
    </row>
    <row r="216" spans="2:13" x14ac:dyDescent="0.3">
      <c r="B216" s="40"/>
      <c r="C216" s="78">
        <v>211</v>
      </c>
      <c r="D216" s="107">
        <f>IF($C216&lt;=Entradas!$E$41,"",Observaciones!H216)</f>
        <v>0.3494070854999124</v>
      </c>
      <c r="E216" s="107">
        <f>IF($C216&lt;=Entradas!$E$41,"",Cálculos!L217)</f>
        <v>0.31428542879810389</v>
      </c>
      <c r="F216" s="83">
        <f>IF($C216&lt;=Entradas!$E$41,"",D216-E216)</f>
        <v>3.5121656701808501E-2</v>
      </c>
      <c r="G216" s="83">
        <f>IF($C216&lt;=Entradas!$E$41,"",D216-AVERAGE(D:D))</f>
        <v>-0.55669159669356583</v>
      </c>
      <c r="H216" s="83">
        <f>IF($C216&lt;=Entradas!$E$41,"",F216^2)</f>
        <v>1.2335307694796901E-3</v>
      </c>
      <c r="I216" s="83">
        <f>IF($C216&lt;=Entradas!$E$41,"",G216^2)</f>
        <v>0.30990553382923175</v>
      </c>
      <c r="J216" s="83">
        <f>IF($C216&lt;=Entradas!$E$41,"",E216-AVERAGE(E:E))</f>
        <v>-0.60306180738433013</v>
      </c>
      <c r="K216" s="83">
        <f>IF($C216&lt;=Entradas!$E$41,"",J216^2)</f>
        <v>0.36368354352565491</v>
      </c>
      <c r="L216" s="83">
        <f>IF($C216&lt;=Entradas!$E$41,"",G216*J216)</f>
        <v>0.33571944045769037</v>
      </c>
      <c r="M216" s="41"/>
    </row>
    <row r="217" spans="2:13" x14ac:dyDescent="0.3">
      <c r="B217" s="40"/>
      <c r="C217" s="78">
        <v>212</v>
      </c>
      <c r="D217" s="107">
        <f>IF($C217&lt;=Entradas!$E$41,"",Observaciones!H217)</f>
        <v>0.34584764413041885</v>
      </c>
      <c r="E217" s="107">
        <f>IF($C217&lt;=Entradas!$E$41,"",Cálculos!L218)</f>
        <v>0.31109982120353308</v>
      </c>
      <c r="F217" s="83">
        <f>IF($C217&lt;=Entradas!$E$41,"",D217-E217)</f>
        <v>3.4747822926885774E-2</v>
      </c>
      <c r="G217" s="83">
        <f>IF($C217&lt;=Entradas!$E$41,"",D217-AVERAGE(D:D))</f>
        <v>-0.56025103806305943</v>
      </c>
      <c r="H217" s="83">
        <f>IF($C217&lt;=Entradas!$E$41,"",F217^2)</f>
        <v>1.2074111981582086E-3</v>
      </c>
      <c r="I217" s="83">
        <f>IF($C217&lt;=Entradas!$E$41,"",G217^2)</f>
        <v>0.31388122565073567</v>
      </c>
      <c r="J217" s="83">
        <f>IF($C217&lt;=Entradas!$E$41,"",E217-AVERAGE(E:E))</f>
        <v>-0.606247414978901</v>
      </c>
      <c r="K217" s="83">
        <f>IF($C217&lt;=Entradas!$E$41,"",J217^2)</f>
        <v>0.36753592816859981</v>
      </c>
      <c r="L217" s="83">
        <f>IF($C217&lt;=Entradas!$E$41,"",G217*J217)</f>
        <v>0.33965074356497565</v>
      </c>
      <c r="M217" s="41"/>
    </row>
    <row r="218" spans="2:13" x14ac:dyDescent="0.3">
      <c r="B218" s="40"/>
      <c r="C218" s="78">
        <v>213</v>
      </c>
      <c r="D218" s="107">
        <f>IF($C218&lt;=Entradas!$E$41,"",Observaciones!H218)</f>
        <v>0.3424205684233429</v>
      </c>
      <c r="E218" s="107">
        <f>IF($C218&lt;=Entradas!$E$41,"",Cálculos!L219)</f>
        <v>0.30801973241032138</v>
      </c>
      <c r="F218" s="83">
        <f>IF($C218&lt;=Entradas!$E$41,"",D218-E218)</f>
        <v>3.4400836013021519E-2</v>
      </c>
      <c r="G218" s="83">
        <f>IF($C218&lt;=Entradas!$E$41,"",D218-AVERAGE(D:D))</f>
        <v>-0.56367811377013533</v>
      </c>
      <c r="H218" s="83">
        <f>IF($C218&lt;=Entradas!$E$41,"",F218^2)</f>
        <v>1.1834175183947982E-3</v>
      </c>
      <c r="I218" s="83">
        <f>IF($C218&lt;=Entradas!$E$41,"",G218^2)</f>
        <v>0.3177330159434576</v>
      </c>
      <c r="J218" s="83">
        <f>IF($C218&lt;=Entradas!$E$41,"",E218-AVERAGE(E:E))</f>
        <v>-0.60932750377211264</v>
      </c>
      <c r="K218" s="83">
        <f>IF($C218&lt;=Entradas!$E$41,"",J218^2)</f>
        <v>0.37128000685315393</v>
      </c>
      <c r="L218" s="83">
        <f>IF($C218&lt;=Entradas!$E$41,"",G218*J218)</f>
        <v>0.34346457799452945</v>
      </c>
      <c r="M218" s="41"/>
    </row>
    <row r="219" spans="2:13" x14ac:dyDescent="0.3">
      <c r="B219" s="40"/>
      <c r="C219" s="78">
        <v>214</v>
      </c>
      <c r="D219" s="107">
        <f>IF($C219&lt;=Entradas!$E$41,"",Observaciones!H219)</f>
        <v>0.34176849874473908</v>
      </c>
      <c r="E219" s="107">
        <f>IF($C219&lt;=Entradas!$E$41,"",Cálculos!L220)</f>
        <v>0.30770738705333106</v>
      </c>
      <c r="F219" s="83">
        <f>IF($C219&lt;=Entradas!$E$41,"",D219-E219)</f>
        <v>3.4061111691408019E-2</v>
      </c>
      <c r="G219" s="83">
        <f>IF($C219&lt;=Entradas!$E$41,"",D219-AVERAGE(D:D))</f>
        <v>-0.56433018344873909</v>
      </c>
      <c r="H219" s="83">
        <f>IF($C219&lt;=Entradas!$E$41,"",F219^2)</f>
        <v>1.1601593296545721E-3</v>
      </c>
      <c r="I219" s="83">
        <f>IF($C219&lt;=Entradas!$E$41,"",G219^2)</f>
        <v>0.31846855595128754</v>
      </c>
      <c r="J219" s="83">
        <f>IF($C219&lt;=Entradas!$E$41,"",E219-AVERAGE(E:E))</f>
        <v>-0.60963984912910307</v>
      </c>
      <c r="K219" s="83">
        <f>IF($C219&lt;=Entradas!$E$41,"",J219^2)</f>
        <v>0.37166074564615553</v>
      </c>
      <c r="L219" s="83">
        <f>IF($C219&lt;=Entradas!$E$41,"",G219*J219)</f>
        <v>0.34403816789668834</v>
      </c>
      <c r="M219" s="41"/>
    </row>
    <row r="220" spans="2:13" x14ac:dyDescent="0.3">
      <c r="B220" s="40"/>
      <c r="C220" s="78">
        <v>215</v>
      </c>
      <c r="D220" s="107">
        <f>IF($C220&lt;=Entradas!$E$41,"",Observaciones!H220)</f>
        <v>0.33615438869858794</v>
      </c>
      <c r="E220" s="107">
        <f>IF($C220&lt;=Entradas!$E$41,"",Cálculos!L221)</f>
        <v>0.30242901614337353</v>
      </c>
      <c r="F220" s="83">
        <f>IF($C220&lt;=Entradas!$E$41,"",D220-E220)</f>
        <v>3.3725372555214406E-2</v>
      </c>
      <c r="G220" s="83">
        <f>IF($C220&lt;=Entradas!$E$41,"",D220-AVERAGE(D:D))</f>
        <v>-0.56994429349489029</v>
      </c>
      <c r="H220" s="83">
        <f>IF($C220&lt;=Entradas!$E$41,"",F220^2)</f>
        <v>1.137400753988009E-3</v>
      </c>
      <c r="I220" s="83">
        <f>IF($C220&lt;=Entradas!$E$41,"",G220^2)</f>
        <v>0.32483649768738965</v>
      </c>
      <c r="J220" s="83">
        <f>IF($C220&lt;=Entradas!$E$41,"",E220-AVERAGE(E:E))</f>
        <v>-0.6149182200390606</v>
      </c>
      <c r="K220" s="83">
        <f>IF($C220&lt;=Entradas!$E$41,"",J220^2)</f>
        <v>0.37812441733600655</v>
      </c>
      <c r="L220" s="83">
        <f>IF($C220&lt;=Entradas!$E$41,"",G220*J220)</f>
        <v>0.35046913047729789</v>
      </c>
      <c r="M220" s="41"/>
    </row>
    <row r="221" spans="2:13" x14ac:dyDescent="0.3">
      <c r="B221" s="40"/>
      <c r="C221" s="78">
        <v>216</v>
      </c>
      <c r="D221" s="107">
        <f>IF($C221&lt;=Entradas!$E$41,"",Observaciones!H221)</f>
        <v>0.33246938960163064</v>
      </c>
      <c r="E221" s="107">
        <f>IF($C221&lt;=Entradas!$E$41,"",Cálculos!L222)</f>
        <v>0.29907634223061708</v>
      </c>
      <c r="F221" s="83">
        <f>IF($C221&lt;=Entradas!$E$41,"",D221-E221)</f>
        <v>3.3393047371013562E-2</v>
      </c>
      <c r="G221" s="83">
        <f>IF($C221&lt;=Entradas!$E$41,"",D221-AVERAGE(D:D))</f>
        <v>-0.57362929259184758</v>
      </c>
      <c r="H221" s="83">
        <f>IF($C221&lt;=Entradas!$E$41,"",F221^2)</f>
        <v>1.1150956127227558E-3</v>
      </c>
      <c r="I221" s="83">
        <f>IF($C221&lt;=Entradas!$E$41,"",G221^2)</f>
        <v>0.3290505653194235</v>
      </c>
      <c r="J221" s="83">
        <f>IF($C221&lt;=Entradas!$E$41,"",E221-AVERAGE(E:E))</f>
        <v>-0.618270893951817</v>
      </c>
      <c r="K221" s="83">
        <f>IF($C221&lt;=Entradas!$E$41,"",J221^2)</f>
        <v>0.38225889830797893</v>
      </c>
      <c r="L221" s="83">
        <f>IF($C221&lt;=Entradas!$E$41,"",G221*J221)</f>
        <v>0.35465829552771</v>
      </c>
      <c r="M221" s="41"/>
    </row>
    <row r="222" spans="2:13" x14ac:dyDescent="0.3">
      <c r="B222" s="40"/>
      <c r="C222" s="78">
        <v>217</v>
      </c>
      <c r="D222" s="107">
        <f>IF($C222&lt;=Entradas!$E$41,"",Observaciones!H222)</f>
        <v>0.32913163014044072</v>
      </c>
      <c r="E222" s="107">
        <f>IF($C222&lt;=Entradas!$E$41,"",Cálculos!L223)</f>
        <v>0.29606761591267627</v>
      </c>
      <c r="F222" s="83">
        <f>IF($C222&lt;=Entradas!$E$41,"",D222-E222)</f>
        <v>3.3064014227764449E-2</v>
      </c>
      <c r="G222" s="83">
        <f>IF($C222&lt;=Entradas!$E$41,"",D222-AVERAGE(D:D))</f>
        <v>-0.57696705205303744</v>
      </c>
      <c r="H222" s="83">
        <f>IF($C222&lt;=Entradas!$E$41,"",F222^2)</f>
        <v>1.09322903685381E-3</v>
      </c>
      <c r="I222" s="83">
        <f>IF($C222&lt;=Entradas!$E$41,"",G222^2)</f>
        <v>0.33289097915477239</v>
      </c>
      <c r="J222" s="83">
        <f>IF($C222&lt;=Entradas!$E$41,"",E222-AVERAGE(E:E))</f>
        <v>-0.6212796202697578</v>
      </c>
      <c r="K222" s="83">
        <f>IF($C222&lt;=Entradas!$E$41,"",J222^2)</f>
        <v>0.38598836656253444</v>
      </c>
      <c r="L222" s="83">
        <f>IF($C222&lt;=Entradas!$E$41,"",G222*J222)</f>
        <v>0.35845787100767268</v>
      </c>
      <c r="M222" s="41"/>
    </row>
    <row r="223" spans="2:13" x14ac:dyDescent="0.3">
      <c r="B223" s="40"/>
      <c r="C223" s="78">
        <v>218</v>
      </c>
      <c r="D223" s="107">
        <f>IF($C223&lt;=Entradas!$E$41,"",Observaciones!H223)</f>
        <v>0.37177130520181545</v>
      </c>
      <c r="E223" s="107">
        <f>IF($C223&lt;=Entradas!$E$41,"",Cálculos!L224)</f>
        <v>0.3386056393559001</v>
      </c>
      <c r="F223" s="83">
        <f>IF($C223&lt;=Entradas!$E$41,"",D223-E223)</f>
        <v>3.3165665845915349E-2</v>
      </c>
      <c r="G223" s="83">
        <f>IF($C223&lt;=Entradas!$E$41,"",D223-AVERAGE(D:D))</f>
        <v>-0.53432737699166277</v>
      </c>
      <c r="H223" s="83">
        <f>IF($C223&lt;=Entradas!$E$41,"",F223^2)</f>
        <v>1.0999613910029158E-3</v>
      </c>
      <c r="I223" s="83">
        <f>IF($C223&lt;=Entradas!$E$41,"",G223^2)</f>
        <v>0.28550574580279053</v>
      </c>
      <c r="J223" s="83">
        <f>IF($C223&lt;=Entradas!$E$41,"",E223-AVERAGE(E:E))</f>
        <v>-0.57874159682653392</v>
      </c>
      <c r="K223" s="83">
        <f>IF($C223&lt;=Entradas!$E$41,"",J223^2)</f>
        <v>0.33494183589732635</v>
      </c>
      <c r="L223" s="83">
        <f>IF($C223&lt;=Entradas!$E$41,"",G223*J223)</f>
        <v>0.30923747938828827</v>
      </c>
      <c r="M223" s="41"/>
    </row>
    <row r="224" spans="2:13" x14ac:dyDescent="0.3">
      <c r="B224" s="40"/>
      <c r="C224" s="78">
        <v>219</v>
      </c>
      <c r="D224" s="107">
        <f>IF($C224&lt;=Entradas!$E$41,"",Observaciones!H224)</f>
        <v>0.33028100075596389</v>
      </c>
      <c r="E224" s="107">
        <f>IF($C224&lt;=Entradas!$E$41,"",Cálculos!L225)</f>
        <v>0.29779442455827065</v>
      </c>
      <c r="F224" s="83">
        <f>IF($C224&lt;=Entradas!$E$41,"",D224-E224)</f>
        <v>3.248657619769324E-2</v>
      </c>
      <c r="G224" s="83">
        <f>IF($C224&lt;=Entradas!$E$41,"",D224-AVERAGE(D:D))</f>
        <v>-0.57581768143751433</v>
      </c>
      <c r="H224" s="83">
        <f>IF($C224&lt;=Entradas!$E$41,"",F224^2)</f>
        <v>1.0553776330485289E-3</v>
      </c>
      <c r="I224" s="83">
        <f>IF($C224&lt;=Entradas!$E$41,"",G224^2)</f>
        <v>0.33156600225607474</v>
      </c>
      <c r="J224" s="83">
        <f>IF($C224&lt;=Entradas!$E$41,"",E224-AVERAGE(E:E))</f>
        <v>-0.61955281162416342</v>
      </c>
      <c r="K224" s="83">
        <f>IF($C224&lt;=Entradas!$E$41,"",J224^2)</f>
        <v>0.38384568639140615</v>
      </c>
      <c r="L224" s="83">
        <f>IF($C224&lt;=Entradas!$E$41,"",G224*J224)</f>
        <v>0.35674946351751885</v>
      </c>
      <c r="M224" s="41"/>
    </row>
    <row r="225" spans="2:13" x14ac:dyDescent="0.3">
      <c r="B225" s="40"/>
      <c r="C225" s="78">
        <v>220</v>
      </c>
      <c r="D225" s="107">
        <f>IF($C225&lt;=Entradas!$E$41,"",Observaciones!H225)</f>
        <v>0.32483740497761687</v>
      </c>
      <c r="E225" s="107">
        <f>IF($C225&lt;=Entradas!$E$41,"",Cálculos!L226)</f>
        <v>0.29272938619512179</v>
      </c>
      <c r="F225" s="83">
        <f>IF($C225&lt;=Entradas!$E$41,"",D225-E225)</f>
        <v>3.2108018782495085E-2</v>
      </c>
      <c r="G225" s="83">
        <f>IF($C225&lt;=Entradas!$E$41,"",D225-AVERAGE(D:D))</f>
        <v>-0.5812612772158614</v>
      </c>
      <c r="H225" s="83">
        <f>IF($C225&lt;=Entradas!$E$41,"",F225^2)</f>
        <v>1.0309248701370571E-3</v>
      </c>
      <c r="I225" s="83">
        <f>IF($C225&lt;=Entradas!$E$41,"",G225^2)</f>
        <v>0.33786467239061446</v>
      </c>
      <c r="J225" s="83">
        <f>IF($C225&lt;=Entradas!$E$41,"",E225-AVERAGE(E:E))</f>
        <v>-0.62461784998731229</v>
      </c>
      <c r="K225" s="83">
        <f>IF($C225&lt;=Entradas!$E$41,"",J225^2)</f>
        <v>0.39014745852277255</v>
      </c>
      <c r="L225" s="83">
        <f>IF($C225&lt;=Entradas!$E$41,"",G225*J225)</f>
        <v>0.36306616925545049</v>
      </c>
      <c r="M225" s="41"/>
    </row>
    <row r="226" spans="2:13" x14ac:dyDescent="0.3">
      <c r="B226" s="40"/>
      <c r="C226" s="78">
        <v>221</v>
      </c>
      <c r="D226" s="107">
        <f>IF($C226&lt;=Entradas!$E$41,"",Observaciones!H226)</f>
        <v>0.31722606311903995</v>
      </c>
      <c r="E226" s="107">
        <f>IF($C226&lt;=Entradas!$E$41,"",Cálculos!L227)</f>
        <v>0.2854441128383764</v>
      </c>
      <c r="F226" s="83">
        <f>IF($C226&lt;=Entradas!$E$41,"",D226-E226)</f>
        <v>3.1781950280663551E-2</v>
      </c>
      <c r="G226" s="83">
        <f>IF($C226&lt;=Entradas!$E$41,"",D226-AVERAGE(D:D))</f>
        <v>-0.58887261907443822</v>
      </c>
      <c r="H226" s="83">
        <f>IF($C226&lt;=Entradas!$E$41,"",F226^2)</f>
        <v>1.01009236364257E-3</v>
      </c>
      <c r="I226" s="83">
        <f>IF($C226&lt;=Entradas!$E$41,"",G226^2)</f>
        <v>0.34677096149558839</v>
      </c>
      <c r="J226" s="83">
        <f>IF($C226&lt;=Entradas!$E$41,"",E226-AVERAGE(E:E))</f>
        <v>-0.63190312334405774</v>
      </c>
      <c r="K226" s="83">
        <f>IF($C226&lt;=Entradas!$E$41,"",J226^2)</f>
        <v>0.39930155729197547</v>
      </c>
      <c r="L226" s="83">
        <f>IF($C226&lt;=Entradas!$E$41,"",G226*J226)</f>
        <v>0.37211044724493308</v>
      </c>
      <c r="M226" s="41"/>
    </row>
    <row r="227" spans="2:13" x14ac:dyDescent="0.3">
      <c r="B227" s="40"/>
      <c r="C227" s="78">
        <v>222</v>
      </c>
      <c r="D227" s="107">
        <f>IF($C227&lt;=Entradas!$E$41,"",Observaciones!H227)</f>
        <v>0.31336847349689817</v>
      </c>
      <c r="E227" s="107">
        <f>IF($C227&lt;=Entradas!$E$41,"",Cálculos!L228)</f>
        <v>0.28190128801508541</v>
      </c>
      <c r="F227" s="83">
        <f>IF($C227&lt;=Entradas!$E$41,"",D227-E227)</f>
        <v>3.1467185481812765E-2</v>
      </c>
      <c r="G227" s="83">
        <f>IF($C227&lt;=Entradas!$E$41,"",D227-AVERAGE(D:D))</f>
        <v>-0.59273020869658</v>
      </c>
      <c r="H227" s="83">
        <f>IF($C227&lt;=Entradas!$E$41,"",F227^2)</f>
        <v>9.9018376214680807E-4</v>
      </c>
      <c r="I227" s="83">
        <f>IF($C227&lt;=Entradas!$E$41,"",G227^2)</f>
        <v>0.35132910030149128</v>
      </c>
      <c r="J227" s="83">
        <f>IF($C227&lt;=Entradas!$E$41,"",E227-AVERAGE(E:E))</f>
        <v>-0.63544594816734867</v>
      </c>
      <c r="K227" s="83">
        <f>IF($C227&lt;=Entradas!$E$41,"",J227^2)</f>
        <v>0.4037915530423008</v>
      </c>
      <c r="L227" s="83">
        <f>IF($C227&lt;=Entradas!$E$41,"",G227*J227)</f>
        <v>0.37664800947262872</v>
      </c>
      <c r="M227" s="41"/>
    </row>
    <row r="228" spans="2:13" x14ac:dyDescent="0.3">
      <c r="B228" s="40"/>
      <c r="C228" s="78">
        <v>223</v>
      </c>
      <c r="D228" s="107">
        <f>IF($C228&lt;=Entradas!$E$41,"",Observaciones!H228)</f>
        <v>0.3101593328685569</v>
      </c>
      <c r="E228" s="107">
        <f>IF($C228&lt;=Entradas!$E$41,"",Cálculos!L229)</f>
        <v>0.27900246816340213</v>
      </c>
      <c r="F228" s="83">
        <f>IF($C228&lt;=Entradas!$E$41,"",D228-E228)</f>
        <v>3.1156864705154774E-2</v>
      </c>
      <c r="G228" s="83">
        <f>IF($C228&lt;=Entradas!$E$41,"",D228-AVERAGE(D:D))</f>
        <v>-0.59593934932492132</v>
      </c>
      <c r="H228" s="83">
        <f>IF($C228&lt;=Entradas!$E$41,"",F228^2)</f>
        <v>9.7075021825531935E-4</v>
      </c>
      <c r="I228" s="83">
        <f>IF($C228&lt;=Entradas!$E$41,"",G228^2)</f>
        <v>0.35514370807381063</v>
      </c>
      <c r="J228" s="83">
        <f>IF($C228&lt;=Entradas!$E$41,"",E228-AVERAGE(E:E))</f>
        <v>-0.63834476801903195</v>
      </c>
      <c r="K228" s="83">
        <f>IF($C228&lt;=Entradas!$E$41,"",J228^2)</f>
        <v>0.40748404285727169</v>
      </c>
      <c r="L228" s="83">
        <f>IF($C228&lt;=Entradas!$E$41,"",G228*J228)</f>
        <v>0.38041476569822974</v>
      </c>
      <c r="M228" s="41"/>
    </row>
    <row r="229" spans="2:13" x14ac:dyDescent="0.3">
      <c r="B229" s="40"/>
      <c r="C229" s="78">
        <v>224</v>
      </c>
      <c r="D229" s="107">
        <f>IF($C229&lt;=Entradas!$E$41,"",Observaciones!H229)</f>
        <v>0.30708310671443972</v>
      </c>
      <c r="E229" s="107">
        <f>IF($C229&lt;=Entradas!$E$41,"",Cálculos!L230)</f>
        <v>0.27623328234033723</v>
      </c>
      <c r="F229" s="83">
        <f>IF($C229&lt;=Entradas!$E$41,"",D229-E229)</f>
        <v>3.0849824374102497E-2</v>
      </c>
      <c r="G229" s="83">
        <f>IF($C229&lt;=Entradas!$E$41,"",D229-AVERAGE(D:D))</f>
        <v>-0.5990155754790385</v>
      </c>
      <c r="H229" s="83">
        <f>IF($C229&lt;=Entradas!$E$41,"",F229^2)</f>
        <v>9.5171166391296849E-4</v>
      </c>
      <c r="I229" s="83">
        <f>IF($C229&lt;=Entradas!$E$41,"",G229^2)</f>
        <v>0.35881965966648366</v>
      </c>
      <c r="J229" s="83">
        <f>IF($C229&lt;=Entradas!$E$41,"",E229-AVERAGE(E:E))</f>
        <v>-0.64111395384209691</v>
      </c>
      <c r="K229" s="83">
        <f>IF($C229&lt;=Entradas!$E$41,"",J229^2)</f>
        <v>0.41102710181104635</v>
      </c>
      <c r="L229" s="83">
        <f>IF($C229&lt;=Entradas!$E$41,"",G229*J229)</f>
        <v>0.38403724400836542</v>
      </c>
      <c r="M229" s="41"/>
    </row>
    <row r="230" spans="2:13" x14ac:dyDescent="0.3">
      <c r="B230" s="40"/>
      <c r="C230" s="78">
        <v>225</v>
      </c>
      <c r="D230" s="107">
        <f>IF($C230&lt;=Entradas!$E$41,"",Observaciones!H230)</f>
        <v>0.30541654655466866</v>
      </c>
      <c r="E230" s="107">
        <f>IF($C230&lt;=Entradas!$E$41,"",Cálculos!L231)</f>
        <v>0.27487070020263071</v>
      </c>
      <c r="F230" s="83">
        <f>IF($C230&lt;=Entradas!$E$41,"",D230-E230)</f>
        <v>3.0545846352037942E-2</v>
      </c>
      <c r="G230" s="83">
        <f>IF($C230&lt;=Entradas!$E$41,"",D230-AVERAGE(D:D))</f>
        <v>-0.60068213563880957</v>
      </c>
      <c r="H230" s="83">
        <f>IF($C230&lt;=Entradas!$E$41,"",F230^2)</f>
        <v>9.330487293623096E-4</v>
      </c>
      <c r="I230" s="83">
        <f>IF($C230&lt;=Entradas!$E$41,"",G230^2)</f>
        <v>0.36081902807560123</v>
      </c>
      <c r="J230" s="83">
        <f>IF($C230&lt;=Entradas!$E$41,"",E230-AVERAGE(E:E))</f>
        <v>-0.64247653597980336</v>
      </c>
      <c r="K230" s="83">
        <f>IF($C230&lt;=Entradas!$E$41,"",J230^2)</f>
        <v>0.41277609928460757</v>
      </c>
      <c r="L230" s="83">
        <f>IF($C230&lt;=Entradas!$E$41,"",G230*J230)</f>
        <v>0.38592417773017273</v>
      </c>
      <c r="M230" s="41"/>
    </row>
    <row r="231" spans="2:13" x14ac:dyDescent="0.3">
      <c r="B231" s="40"/>
      <c r="C231" s="78">
        <v>226</v>
      </c>
      <c r="D231" s="107">
        <f>IF($C231&lt;=Entradas!$E$41,"",Observaciones!H231)</f>
        <v>0.30128362436071976</v>
      </c>
      <c r="E231" s="107">
        <f>IF($C231&lt;=Entradas!$E$41,"",Cálculos!L232)</f>
        <v>0.27103875472864614</v>
      </c>
      <c r="F231" s="83">
        <f>IF($C231&lt;=Entradas!$E$41,"",D231-E231)</f>
        <v>3.0244869632073623E-2</v>
      </c>
      <c r="G231" s="83">
        <f>IF($C231&lt;=Entradas!$E$41,"",D231-AVERAGE(D:D))</f>
        <v>-0.60481505783275846</v>
      </c>
      <c r="H231" s="83">
        <f>IF($C231&lt;=Entradas!$E$41,"",F231^2)</f>
        <v>9.1475213906112927E-4</v>
      </c>
      <c r="I231" s="83">
        <f>IF($C231&lt;=Entradas!$E$41,"",G231^2)</f>
        <v>0.36580125418124299</v>
      </c>
      <c r="J231" s="83">
        <f>IF($C231&lt;=Entradas!$E$41,"",E231-AVERAGE(E:E))</f>
        <v>-0.64630848145378794</v>
      </c>
      <c r="K231" s="83">
        <f>IF($C231&lt;=Entradas!$E$41,"",J231^2)</f>
        <v>0.41771465319910134</v>
      </c>
      <c r="L231" s="83">
        <f>IF($C231&lt;=Entradas!$E$41,"",G231*J231)</f>
        <v>0.39089710158827506</v>
      </c>
      <c r="M231" s="41"/>
    </row>
    <row r="232" spans="2:13" x14ac:dyDescent="0.3">
      <c r="B232" s="40"/>
      <c r="C232" s="78">
        <v>227</v>
      </c>
      <c r="D232" s="107">
        <f>IF($C232&lt;=Entradas!$E$41,"",Observaciones!H232)</f>
        <v>0.29812856227339773</v>
      </c>
      <c r="E232" s="107">
        <f>IF($C232&lt;=Entradas!$E$41,"",Cálculos!L233)</f>
        <v>0.26818170274808478</v>
      </c>
      <c r="F232" s="83">
        <f>IF($C232&lt;=Entradas!$E$41,"",D232-E232)</f>
        <v>2.9946859525312952E-2</v>
      </c>
      <c r="G232" s="83">
        <f>IF($C232&lt;=Entradas!$E$41,"",D232-AVERAGE(D:D))</f>
        <v>-0.60797011992008043</v>
      </c>
      <c r="H232" s="83">
        <f>IF($C232&lt;=Entradas!$E$41,"",F232^2)</f>
        <v>8.9681439542882706E-4</v>
      </c>
      <c r="I232" s="83">
        <f>IF($C232&lt;=Entradas!$E$41,"",G232^2)</f>
        <v>0.36962766671563696</v>
      </c>
      <c r="J232" s="83">
        <f>IF($C232&lt;=Entradas!$E$41,"",E232-AVERAGE(E:E))</f>
        <v>-0.64916553343434935</v>
      </c>
      <c r="K232" s="83">
        <f>IF($C232&lt;=Entradas!$E$41,"",J232^2)</f>
        <v>0.42141588979910333</v>
      </c>
      <c r="L232" s="83">
        <f>IF($C232&lt;=Entradas!$E$41,"",G232*J232)</f>
        <v>0.39467324721006436</v>
      </c>
      <c r="M232" s="41"/>
    </row>
    <row r="233" spans="2:13" x14ac:dyDescent="0.3">
      <c r="B233" s="40"/>
      <c r="C233" s="78">
        <v>228</v>
      </c>
      <c r="D233" s="107">
        <f>IF($C233&lt;=Entradas!$E$41,"",Observaciones!H233)</f>
        <v>0.29516009291076828</v>
      </c>
      <c r="E233" s="107">
        <f>IF($C233&lt;=Entradas!$E$41,"",Cálculos!L234)</f>
        <v>0.26550830695874827</v>
      </c>
      <c r="F233" s="83">
        <f>IF($C233&lt;=Entradas!$E$41,"",D233-E233)</f>
        <v>2.9651785952020004E-2</v>
      </c>
      <c r="G233" s="83">
        <f>IF($C233&lt;=Entradas!$E$41,"",D233-AVERAGE(D:D))</f>
        <v>-0.61093858928270994</v>
      </c>
      <c r="H233" s="83">
        <f>IF($C233&lt;=Entradas!$E$41,"",F233^2)</f>
        <v>8.7922841014441086E-4</v>
      </c>
      <c r="I233" s="83">
        <f>IF($C233&lt;=Entradas!$E$41,"",G233^2)</f>
        <v>0.37324595987474773</v>
      </c>
      <c r="J233" s="83">
        <f>IF($C233&lt;=Entradas!$E$41,"",E233-AVERAGE(E:E))</f>
        <v>-0.6518389292236858</v>
      </c>
      <c r="K233" s="83">
        <f>IF($C233&lt;=Entradas!$E$41,"",J233^2)</f>
        <v>0.42489398965148129</v>
      </c>
      <c r="L233" s="83">
        <f>IF($C233&lt;=Entradas!$E$41,"",G233*J233)</f>
        <v>0.39823355585947079</v>
      </c>
      <c r="M233" s="41"/>
    </row>
    <row r="234" spans="2:13" x14ac:dyDescent="0.3">
      <c r="B234" s="40"/>
      <c r="C234" s="78">
        <v>229</v>
      </c>
      <c r="D234" s="107">
        <f>IF($C234&lt;=Entradas!$E$41,"",Observaciones!H234)</f>
        <v>0.35366515771315216</v>
      </c>
      <c r="E234" s="107">
        <f>IF($C234&lt;=Entradas!$E$41,"",Cálculos!L235)</f>
        <v>0.32380240626794993</v>
      </c>
      <c r="F234" s="83">
        <f>IF($C234&lt;=Entradas!$E$41,"",D234-E234)</f>
        <v>2.9862751445202229E-2</v>
      </c>
      <c r="G234" s="83">
        <f>IF($C234&lt;=Entradas!$E$41,"",D234-AVERAGE(D:D))</f>
        <v>-0.55243352448032601</v>
      </c>
      <c r="H234" s="83">
        <f>IF($C234&lt;=Entradas!$E$41,"",F234^2)</f>
        <v>8.9178392387792777E-4</v>
      </c>
      <c r="I234" s="83">
        <f>IF($C234&lt;=Entradas!$E$41,"",G234^2)</f>
        <v>0.30518279896975498</v>
      </c>
      <c r="J234" s="83">
        <f>IF($C234&lt;=Entradas!$E$41,"",E234-AVERAGE(E:E))</f>
        <v>-0.5935448299144841</v>
      </c>
      <c r="K234" s="83">
        <f>IF($C234&lt;=Entradas!$E$41,"",J234^2)</f>
        <v>0.35229546511821386</v>
      </c>
      <c r="L234" s="83">
        <f>IF($C234&lt;=Entradas!$E$41,"",G234*J234)</f>
        <v>0.32789406232673407</v>
      </c>
      <c r="M234" s="41"/>
    </row>
    <row r="235" spans="2:13" x14ac:dyDescent="0.3">
      <c r="B235" s="40"/>
      <c r="C235" s="78">
        <v>230</v>
      </c>
      <c r="D235" s="107">
        <f>IF($C235&lt;=Entradas!$E$41,"",Observaciones!H235)</f>
        <v>0.2995578058563349</v>
      </c>
      <c r="E235" s="107">
        <f>IF($C235&lt;=Entradas!$E$41,"",Cálculos!L236)</f>
        <v>0.27040398553543793</v>
      </c>
      <c r="F235" s="83">
        <f>IF($C235&lt;=Entradas!$E$41,"",D235-E235)</f>
        <v>2.9153820320896973E-2</v>
      </c>
      <c r="G235" s="83">
        <f>IF($C235&lt;=Entradas!$E$41,"",D235-AVERAGE(D:D))</f>
        <v>-0.60654087633714338</v>
      </c>
      <c r="H235" s="83">
        <f>IF($C235&lt;=Entradas!$E$41,"",F235^2)</f>
        <v>8.4994523930314529E-4</v>
      </c>
      <c r="I235" s="83">
        <f>IF($C235&lt;=Entradas!$E$41,"",G235^2)</f>
        <v>0.36789183466782988</v>
      </c>
      <c r="J235" s="83">
        <f>IF($C235&lt;=Entradas!$E$41,"",E235-AVERAGE(E:E))</f>
        <v>-0.64694325064699609</v>
      </c>
      <c r="K235" s="83">
        <f>IF($C235&lt;=Entradas!$E$41,"",J235^2)</f>
        <v>0.41853556955770199</v>
      </c>
      <c r="L235" s="83">
        <f>IF($C235&lt;=Entradas!$E$41,"",G235*J235)</f>
        <v>0.39239752618782919</v>
      </c>
      <c r="M235" s="41"/>
    </row>
    <row r="236" spans="2:13" x14ac:dyDescent="0.3">
      <c r="B236" s="40"/>
      <c r="C236" s="78">
        <v>231</v>
      </c>
      <c r="D236" s="107">
        <f>IF($C236&lt;=Entradas!$E$41,"",Observaciones!H236)</f>
        <v>0.2882060622414469</v>
      </c>
      <c r="E236" s="107">
        <f>IF($C236&lt;=Entradas!$E$41,"",Cálculos!L237)</f>
        <v>0.25940831298192618</v>
      </c>
      <c r="F236" s="83">
        <f>IF($C236&lt;=Entradas!$E$41,"",D236-E236)</f>
        <v>2.8797749259520722E-2</v>
      </c>
      <c r="G236" s="83">
        <f>IF($C236&lt;=Entradas!$E$41,"",D236-AVERAGE(D:D))</f>
        <v>-0.61789261995203137</v>
      </c>
      <c r="H236" s="83">
        <f>IF($C236&lt;=Entradas!$E$41,"",F236^2)</f>
        <v>8.2931036241422633E-4</v>
      </c>
      <c r="I236" s="83">
        <f>IF($C236&lt;=Entradas!$E$41,"",G236^2)</f>
        <v>0.38179128979118548</v>
      </c>
      <c r="J236" s="83">
        <f>IF($C236&lt;=Entradas!$E$41,"",E236-AVERAGE(E:E))</f>
        <v>-0.65793892320050795</v>
      </c>
      <c r="K236" s="83">
        <f>IF($C236&lt;=Entradas!$E$41,"",J236^2)</f>
        <v>0.43288362666224389</v>
      </c>
      <c r="L236" s="83">
        <f>IF($C236&lt;=Entradas!$E$41,"",G236*J236)</f>
        <v>0.4065356050247802</v>
      </c>
      <c r="M236" s="41"/>
    </row>
    <row r="237" spans="2:13" x14ac:dyDescent="0.3">
      <c r="B237" s="40"/>
      <c r="C237" s="78">
        <v>232</v>
      </c>
      <c r="D237" s="107">
        <f>IF($C237&lt;=Entradas!$E$41,"",Observaciones!H237)</f>
        <v>0.28397241266212792</v>
      </c>
      <c r="E237" s="107">
        <f>IF($C237&lt;=Entradas!$E$41,"",Cálculos!L238)</f>
        <v>0.25546983281713886</v>
      </c>
      <c r="F237" s="83">
        <f>IF($C237&lt;=Entradas!$E$41,"",D237-E237)</f>
        <v>2.8502579844989051E-2</v>
      </c>
      <c r="G237" s="83">
        <f>IF($C237&lt;=Entradas!$E$41,"",D237-AVERAGE(D:D))</f>
        <v>-0.62212626953135031</v>
      </c>
      <c r="H237" s="83">
        <f>IF($C237&lt;=Entradas!$E$41,"",F237^2)</f>
        <v>8.123970578199761E-4</v>
      </c>
      <c r="I237" s="83">
        <f>IF($C237&lt;=Entradas!$E$41,"",G237^2)</f>
        <v>0.38704109524099434</v>
      </c>
      <c r="J237" s="83">
        <f>IF($C237&lt;=Entradas!$E$41,"",E237-AVERAGE(E:E))</f>
        <v>-0.66187740336529521</v>
      </c>
      <c r="K237" s="83">
        <f>IF($C237&lt;=Entradas!$E$41,"",J237^2)</f>
        <v>0.4380816970855857</v>
      </c>
      <c r="L237" s="83">
        <f>IF($C237&lt;=Entradas!$E$41,"",G237*J237)</f>
        <v>0.4117713198427479</v>
      </c>
      <c r="M237" s="41"/>
    </row>
    <row r="238" spans="2:13" x14ac:dyDescent="0.3">
      <c r="B238" s="40"/>
      <c r="C238" s="78">
        <v>233</v>
      </c>
      <c r="D238" s="107">
        <f>IF($C238&lt;=Entradas!$E$41,"",Observaciones!H238)</f>
        <v>0.28094306841741629</v>
      </c>
      <c r="E238" s="107">
        <f>IF($C238&lt;=Entradas!$E$41,"",Cálculos!L239)</f>
        <v>0.25272322599651798</v>
      </c>
      <c r="F238" s="83">
        <f>IF($C238&lt;=Entradas!$E$41,"",D238-E238)</f>
        <v>2.8219842420898311E-2</v>
      </c>
      <c r="G238" s="83">
        <f>IF($C238&lt;=Entradas!$E$41,"",D238-AVERAGE(D:D))</f>
        <v>-0.62515561377606188</v>
      </c>
      <c r="H238" s="83">
        <f>IF($C238&lt;=Entradas!$E$41,"",F238^2)</f>
        <v>7.963595062603319E-4</v>
      </c>
      <c r="I238" s="83">
        <f>IF($C238&lt;=Entradas!$E$41,"",G238^2)</f>
        <v>0.39081954143572467</v>
      </c>
      <c r="J238" s="83">
        <f>IF($C238&lt;=Entradas!$E$41,"",E238-AVERAGE(E:E))</f>
        <v>-0.6646240101859161</v>
      </c>
      <c r="K238" s="83">
        <f>IF($C238&lt;=Entradas!$E$41,"",J238^2)</f>
        <v>0.4417250749156087</v>
      </c>
      <c r="L238" s="83">
        <f>IF($C238&lt;=Entradas!$E$41,"",G238*J238)</f>
        <v>0.415493431018084</v>
      </c>
      <c r="M238" s="41"/>
    </row>
    <row r="239" spans="2:13" x14ac:dyDescent="0.3">
      <c r="B239" s="40"/>
      <c r="C239" s="78">
        <v>234</v>
      </c>
      <c r="D239" s="107">
        <f>IF($C239&lt;=Entradas!$E$41,"",Observaciones!H239)</f>
        <v>0.27813648896908444</v>
      </c>
      <c r="E239" s="107">
        <f>IF($C239&lt;=Entradas!$E$41,"",Cálculos!L240)</f>
        <v>0.25019501777923492</v>
      </c>
      <c r="F239" s="83">
        <f>IF($C239&lt;=Entradas!$E$41,"",D239-E239)</f>
        <v>2.794147118984952E-2</v>
      </c>
      <c r="G239" s="83">
        <f>IF($C239&lt;=Entradas!$E$41,"",D239-AVERAGE(D:D))</f>
        <v>-0.62796219322439373</v>
      </c>
      <c r="H239" s="83">
        <f>IF($C239&lt;=Entradas!$E$41,"",F239^2)</f>
        <v>7.8072581225319083E-4</v>
      </c>
      <c r="I239" s="83">
        <f>IF($C239&lt;=Entradas!$E$41,"",G239^2)</f>
        <v>0.39433651611919079</v>
      </c>
      <c r="J239" s="83">
        <f>IF($C239&lt;=Entradas!$E$41,"",E239-AVERAGE(E:E))</f>
        <v>-0.66715221840319916</v>
      </c>
      <c r="K239" s="83">
        <f>IF($C239&lt;=Entradas!$E$41,"",J239^2)</f>
        <v>0.44509208252030996</v>
      </c>
      <c r="L239" s="83">
        <f>IF($C239&lt;=Entradas!$E$41,"",G239*J239)</f>
        <v>0.4189463702829927</v>
      </c>
      <c r="M239" s="41"/>
    </row>
    <row r="240" spans="2:13" x14ac:dyDescent="0.3">
      <c r="B240" s="40"/>
      <c r="C240" s="78">
        <v>235</v>
      </c>
      <c r="D240" s="107">
        <f>IF($C240&lt;=Entradas!$E$41,"",Observaciones!H240)</f>
        <v>0.27538957518040313</v>
      </c>
      <c r="E240" s="107">
        <f>IF($C240&lt;=Entradas!$E$41,"",Cálculos!L241)</f>
        <v>0.24772347013207927</v>
      </c>
      <c r="F240" s="83">
        <f>IF($C240&lt;=Entradas!$E$41,"",D240-E240)</f>
        <v>2.7666105048323869E-2</v>
      </c>
      <c r="G240" s="83">
        <f>IF($C240&lt;=Entradas!$E$41,"",D240-AVERAGE(D:D))</f>
        <v>-0.63070910701307503</v>
      </c>
      <c r="H240" s="83">
        <f>IF($C240&lt;=Entradas!$E$41,"",F240^2)</f>
        <v>7.6541336854489149E-4</v>
      </c>
      <c r="I240" s="83">
        <f>IF($C240&lt;=Entradas!$E$41,"",G240^2)</f>
        <v>0.39779397766923053</v>
      </c>
      <c r="J240" s="83">
        <f>IF($C240&lt;=Entradas!$E$41,"",E240-AVERAGE(E:E))</f>
        <v>-0.66962376605035479</v>
      </c>
      <c r="K240" s="83">
        <f>IF($C240&lt;=Entradas!$E$41,"",J240^2)</f>
        <v>0.44839598805946029</v>
      </c>
      <c r="L240" s="83">
        <f>IF($C240&lt;=Entradas!$E$41,"",G240*J240)</f>
        <v>0.42233780752035155</v>
      </c>
      <c r="M240" s="41"/>
    </row>
    <row r="241" spans="2:13" x14ac:dyDescent="0.3">
      <c r="B241" s="40"/>
      <c r="C241" s="78">
        <v>236</v>
      </c>
      <c r="D241" s="107">
        <f>IF($C241&lt;=Entradas!$E$41,"",Observaciones!H241)</f>
        <v>0.27267503930212456</v>
      </c>
      <c r="E241" s="107">
        <f>IF($C241&lt;=Entradas!$E$41,"",Cálculos!L242)</f>
        <v>0.24528154363341781</v>
      </c>
      <c r="F241" s="83">
        <f>IF($C241&lt;=Entradas!$E$41,"",D241-E241)</f>
        <v>2.7393495668706747E-2</v>
      </c>
      <c r="G241" s="83">
        <f>IF($C241&lt;=Entradas!$E$41,"",D241-AVERAGE(D:D))</f>
        <v>-0.63342364289135367</v>
      </c>
      <c r="H241" s="83">
        <f>IF($C241&lt;=Entradas!$E$41,"",F241^2)</f>
        <v>7.5040360495145532E-4</v>
      </c>
      <c r="I241" s="83">
        <f>IF($C241&lt;=Entradas!$E$41,"",G241^2)</f>
        <v>0.40122551137375312</v>
      </c>
      <c r="J241" s="83">
        <f>IF($C241&lt;=Entradas!$E$41,"",E241-AVERAGE(E:E))</f>
        <v>-0.67206569254901627</v>
      </c>
      <c r="K241" s="83">
        <f>IF($C241&lt;=Entradas!$E$41,"",J241^2)</f>
        <v>0.45167229510138884</v>
      </c>
      <c r="L241" s="83">
        <f>IF($C241&lt;=Entradas!$E$41,"",G241*J241)</f>
        <v>0.42570229923669839</v>
      </c>
      <c r="M241" s="41"/>
    </row>
    <row r="242" spans="2:13" x14ac:dyDescent="0.3">
      <c r="B242" s="40"/>
      <c r="C242" s="78">
        <v>237</v>
      </c>
      <c r="D242" s="107">
        <f>IF($C242&lt;=Entradas!$E$41,"",Observaciones!H242)</f>
        <v>0.26998813183201165</v>
      </c>
      <c r="E242" s="107">
        <f>IF($C242&lt;=Entradas!$E$41,"",Cálculos!L243)</f>
        <v>0.24286455223726552</v>
      </c>
      <c r="F242" s="83">
        <f>IF($C242&lt;=Entradas!$E$41,"",D242-E242)</f>
        <v>2.7123579594746122E-2</v>
      </c>
      <c r="G242" s="83">
        <f>IF($C242&lt;=Entradas!$E$41,"",D242-AVERAGE(D:D))</f>
        <v>-0.63611055036146658</v>
      </c>
      <c r="H242" s="83">
        <f>IF($C242&lt;=Entradas!$E$41,"",F242^2)</f>
        <v>7.356885700325282E-4</v>
      </c>
      <c r="I242" s="83">
        <f>IF($C242&lt;=Entradas!$E$41,"",G242^2)</f>
        <v>0.40463663228116792</v>
      </c>
      <c r="J242" s="83">
        <f>IF($C242&lt;=Entradas!$E$41,"",E242-AVERAGE(E:E))</f>
        <v>-0.67448268394516853</v>
      </c>
      <c r="K242" s="83">
        <f>IF($C242&lt;=Entradas!$E$41,"",J242^2)</f>
        <v>0.4549268909418781</v>
      </c>
      <c r="L242" s="83">
        <f>IF($C242&lt;=Entradas!$E$41,"",G242*J242)</f>
        <v>0.42904555129364025</v>
      </c>
      <c r="M242" s="41"/>
    </row>
    <row r="243" spans="2:13" x14ac:dyDescent="0.3">
      <c r="B243" s="40"/>
      <c r="C243" s="78">
        <v>238</v>
      </c>
      <c r="D243" s="107">
        <f>IF($C243&lt;=Entradas!$E$41,"",Observaciones!H243)</f>
        <v>0.26732784536402548</v>
      </c>
      <c r="E243" s="107">
        <f>IF($C243&lt;=Entradas!$E$41,"",Cálculos!L244)</f>
        <v>0.24047152109772957</v>
      </c>
      <c r="F243" s="83">
        <f>IF($C243&lt;=Entradas!$E$41,"",D243-E243)</f>
        <v>2.6856324266295917E-2</v>
      </c>
      <c r="G243" s="83">
        <f>IF($C243&lt;=Entradas!$E$41,"",D243-AVERAGE(D:D))</f>
        <v>-0.63877083682945268</v>
      </c>
      <c r="H243" s="83">
        <f>IF($C243&lt;=Entradas!$E$41,"",F243^2)</f>
        <v>7.2126215309643491E-4</v>
      </c>
      <c r="I243" s="83">
        <f>IF($C243&lt;=Entradas!$E$41,"",G243^2)</f>
        <v>0.40802818198379925</v>
      </c>
      <c r="J243" s="83">
        <f>IF($C243&lt;=Entradas!$E$41,"",E243-AVERAGE(E:E))</f>
        <v>-0.67687571508470445</v>
      </c>
      <c r="K243" s="83">
        <f>IF($C243&lt;=Entradas!$E$41,"",J243^2)</f>
        <v>0.45816073367143001</v>
      </c>
      <c r="L243" s="83">
        <f>IF($C243&lt;=Entradas!$E$41,"",G243*J243)</f>
        <v>0.43236846695419084</v>
      </c>
      <c r="M243" s="41"/>
    </row>
    <row r="244" spans="2:13" x14ac:dyDescent="0.3">
      <c r="B244" s="40"/>
      <c r="C244" s="78">
        <v>239</v>
      </c>
      <c r="D244" s="107">
        <f>IF($C244&lt;=Entradas!$E$41,"",Observaciones!H244)</f>
        <v>0.26469379560256001</v>
      </c>
      <c r="E244" s="107">
        <f>IF($C244&lt;=Entradas!$E$41,"",Cálculos!L245)</f>
        <v>0.23810209313549213</v>
      </c>
      <c r="F244" s="83">
        <f>IF($C244&lt;=Entradas!$E$41,"",D244-E244)</f>
        <v>2.6591702467067879E-2</v>
      </c>
      <c r="G244" s="83">
        <f>IF($C244&lt;=Entradas!$E$41,"",D244-AVERAGE(D:D))</f>
        <v>-0.64140488659091821</v>
      </c>
      <c r="H244" s="83">
        <f>IF($C244&lt;=Entradas!$E$41,"",F244^2)</f>
        <v>7.0711864009706396E-4</v>
      </c>
      <c r="I244" s="83">
        <f>IF($C244&lt;=Entradas!$E$41,"",G244^2)</f>
        <v>0.41140022854270863</v>
      </c>
      <c r="J244" s="83">
        <f>IF($C244&lt;=Entradas!$E$41,"",E244-AVERAGE(E:E))</f>
        <v>-0.67924514304694195</v>
      </c>
      <c r="K244" s="83">
        <f>IF($C244&lt;=Entradas!$E$41,"",J244^2)</f>
        <v>0.4613739643528606</v>
      </c>
      <c r="L244" s="83">
        <f>IF($C244&lt;=Entradas!$E$41,"",G244*J244)</f>
        <v>0.43567115394345579</v>
      </c>
      <c r="M244" s="41"/>
    </row>
    <row r="245" spans="2:13" x14ac:dyDescent="0.3">
      <c r="B245" s="40"/>
      <c r="C245" s="78">
        <v>240</v>
      </c>
      <c r="D245" s="107">
        <f>IF($C245&lt;=Entradas!$E$41,"",Observaciones!H245)</f>
        <v>0.26208570378810392</v>
      </c>
      <c r="E245" s="107">
        <f>IF($C245&lt;=Entradas!$E$41,"",Cálculos!L246)</f>
        <v>0.23575601570565763</v>
      </c>
      <c r="F245" s="83">
        <f>IF($C245&lt;=Entradas!$E$41,"",D245-E245)</f>
        <v>2.632968808244629E-2</v>
      </c>
      <c r="G245" s="83">
        <f>IF($C245&lt;=Entradas!$E$41,"",D245-AVERAGE(D:D))</f>
        <v>-0.6440129784053743</v>
      </c>
      <c r="H245" s="83">
        <f>IF($C245&lt;=Entradas!$E$41,"",F245^2)</f>
        <v>6.9325247451891418E-4</v>
      </c>
      <c r="I245" s="83">
        <f>IF($C245&lt;=Entradas!$E$41,"",G245^2)</f>
        <v>0.41475271635456112</v>
      </c>
      <c r="J245" s="83">
        <f>IF($C245&lt;=Entradas!$E$41,"",E245-AVERAGE(E:E))</f>
        <v>-0.68159122047677645</v>
      </c>
      <c r="K245" s="83">
        <f>IF($C245&lt;=Entradas!$E$41,"",J245^2)</f>
        <v>0.46456659183102167</v>
      </c>
      <c r="L245" s="83">
        <f>IF($C245&lt;=Entradas!$E$41,"",G245*J245)</f>
        <v>0.43895359195420297</v>
      </c>
      <c r="M245" s="41"/>
    </row>
    <row r="246" spans="2:13" x14ac:dyDescent="0.3">
      <c r="B246" s="40"/>
      <c r="C246" s="78">
        <v>241</v>
      </c>
      <c r="D246" s="107">
        <f>IF($C246&lt;=Entradas!$E$41,"",Observaciones!H246)</f>
        <v>0.25950331079177474</v>
      </c>
      <c r="E246" s="107">
        <f>IF($C246&lt;=Entradas!$E$41,"",Cálculos!L247)</f>
        <v>0.23343305539833697</v>
      </c>
      <c r="F246" s="83">
        <f>IF($C246&lt;=Entradas!$E$41,"",D246-E246)</f>
        <v>2.6070255393437769E-2</v>
      </c>
      <c r="G246" s="83">
        <f>IF($C246&lt;=Entradas!$E$41,"",D246-AVERAGE(D:D))</f>
        <v>-0.64659537140170342</v>
      </c>
      <c r="H246" s="83">
        <f>IF($C246&lt;=Entradas!$E$41,"",F246^2)</f>
        <v>6.7965821627907113E-4</v>
      </c>
      <c r="I246" s="83">
        <f>IF($C246&lt;=Entradas!$E$41,"",G246^2)</f>
        <v>0.41808557431810678</v>
      </c>
      <c r="J246" s="83">
        <f>IF($C246&lt;=Entradas!$E$41,"",E246-AVERAGE(E:E))</f>
        <v>-0.68391418078409716</v>
      </c>
      <c r="K246" s="83">
        <f>IF($C246&lt;=Entradas!$E$41,"",J246^2)</f>
        <v>0.46773860667758271</v>
      </c>
      <c r="L246" s="83">
        <f>IF($C246&lt;=Entradas!$E$41,"",G246*J246)</f>
        <v>0.44221574373098504</v>
      </c>
      <c r="M246" s="41"/>
    </row>
    <row r="247" spans="2:13" x14ac:dyDescent="0.3">
      <c r="B247" s="40"/>
      <c r="C247" s="78">
        <v>242</v>
      </c>
      <c r="D247" s="107">
        <f>IF($C247&lt;=Entradas!$E$41,"",Observaciones!H247)</f>
        <v>0.25694636283960831</v>
      </c>
      <c r="E247" s="107">
        <f>IF($C247&lt;=Entradas!$E$41,"",Cálculos!L248)</f>
        <v>0.23113298388219394</v>
      </c>
      <c r="F247" s="83">
        <f>IF($C247&lt;=Entradas!$E$41,"",D247-E247)</f>
        <v>2.5813378957414368E-2</v>
      </c>
      <c r="G247" s="83">
        <f>IF($C247&lt;=Entradas!$E$41,"",D247-AVERAGE(D:D))</f>
        <v>-0.64915231935386997</v>
      </c>
      <c r="H247" s="83">
        <f>IF($C247&lt;=Entradas!$E$41,"",F247^2)</f>
        <v>6.6633053319908289E-4</v>
      </c>
      <c r="I247" s="83">
        <f>IF($C247&lt;=Entradas!$E$41,"",G247^2)</f>
        <v>0.4213987337225088</v>
      </c>
      <c r="J247" s="83">
        <f>IF($C247&lt;=Entradas!$E$41,"",E247-AVERAGE(E:E))</f>
        <v>-0.68621425230024014</v>
      </c>
      <c r="K247" s="83">
        <f>IF($C247&lt;=Entradas!$E$41,"",J247^2)</f>
        <v>0.47089000005997761</v>
      </c>
      <c r="L247" s="83">
        <f>IF($C247&lt;=Entradas!$E$41,"",G247*J247)</f>
        <v>0.44545757345438258</v>
      </c>
      <c r="M247" s="41"/>
    </row>
    <row r="248" spans="2:13" x14ac:dyDescent="0.3">
      <c r="B248" s="40"/>
      <c r="C248" s="78">
        <v>243</v>
      </c>
      <c r="D248" s="107">
        <f>IF($C248&lt;=Entradas!$E$41,"",Observaciones!H248)</f>
        <v>0.25441460912303321</v>
      </c>
      <c r="E248" s="107">
        <f>IF($C248&lt;=Entradas!$E$41,"",Cálculos!L249)</f>
        <v>0.22885557553678412</v>
      </c>
      <c r="F248" s="83">
        <f>IF($C248&lt;=Entradas!$E$41,"",D248-E248)</f>
        <v>2.5559033586249086E-2</v>
      </c>
      <c r="G248" s="83">
        <f>IF($C248&lt;=Entradas!$E$41,"",D248-AVERAGE(D:D))</f>
        <v>-0.65168407307044496</v>
      </c>
      <c r="H248" s="83">
        <f>IF($C248&lt;=Entradas!$E$41,"",F248^2)</f>
        <v>6.5326419786300883E-4</v>
      </c>
      <c r="I248" s="83">
        <f>IF($C248&lt;=Entradas!$E$41,"",G248^2)</f>
        <v>0.42469213109368503</v>
      </c>
      <c r="J248" s="83">
        <f>IF($C248&lt;=Entradas!$E$41,"",E248-AVERAGE(E:E))</f>
        <v>-0.68849166064564993</v>
      </c>
      <c r="K248" s="83">
        <f>IF($C248&lt;=Entradas!$E$41,"",J248^2)</f>
        <v>0.47402076677860477</v>
      </c>
      <c r="L248" s="83">
        <f>IF($C248&lt;=Entradas!$E$41,"",G248*J248)</f>
        <v>0.44867904968459171</v>
      </c>
      <c r="M248" s="41"/>
    </row>
    <row r="249" spans="2:13" x14ac:dyDescent="0.3">
      <c r="B249" s="40"/>
      <c r="C249" s="78">
        <v>244</v>
      </c>
      <c r="D249" s="107">
        <f>IF($C249&lt;=Entradas!$E$41,"",Observaciones!H249)</f>
        <v>0.25190780138189772</v>
      </c>
      <c r="E249" s="107">
        <f>IF($C249&lt;=Entradas!$E$41,"",Cálculos!L250)</f>
        <v>0.22660060704126633</v>
      </c>
      <c r="F249" s="83">
        <f>IF($C249&lt;=Entradas!$E$41,"",D249-E249)</f>
        <v>2.5307194340631389E-2</v>
      </c>
      <c r="G249" s="83">
        <f>IF($C249&lt;=Entradas!$E$41,"",D249-AVERAGE(D:D))</f>
        <v>-0.6541908808115805</v>
      </c>
      <c r="H249" s="83">
        <f>IF($C249&lt;=Entradas!$E$41,"",F249^2)</f>
        <v>6.4045408539448536E-4</v>
      </c>
      <c r="I249" s="83">
        <f>IF($C249&lt;=Entradas!$E$41,"",G249^2)</f>
        <v>0.42796570853703153</v>
      </c>
      <c r="J249" s="83">
        <f>IF($C249&lt;=Entradas!$E$41,"",E249-AVERAGE(E:E))</f>
        <v>-0.69074662914116769</v>
      </c>
      <c r="K249" s="83">
        <f>IF($C249&lt;=Entradas!$E$41,"",J249^2)</f>
        <v>0.47713090566988586</v>
      </c>
      <c r="L249" s="83">
        <f>IF($C249&lt;=Entradas!$E$41,"",G249*J249)</f>
        <v>0.45188014573549062</v>
      </c>
      <c r="M249" s="41"/>
    </row>
    <row r="250" spans="2:13" x14ac:dyDescent="0.3">
      <c r="B250" s="40"/>
      <c r="C250" s="78">
        <v>245</v>
      </c>
      <c r="D250" s="107">
        <f>IF($C250&lt;=Entradas!$E$41,"",Observaciones!H250)</f>
        <v>0.24942569381501734</v>
      </c>
      <c r="E250" s="107">
        <f>IF($C250&lt;=Entradas!$E$41,"",Cálculos!L251)</f>
        <v>0.22436785728792907</v>
      </c>
      <c r="F250" s="83">
        <f>IF($C250&lt;=Entradas!$E$41,"",D250-E250)</f>
        <v>2.5057836527088262E-2</v>
      </c>
      <c r="G250" s="83">
        <f>IF($C250&lt;=Entradas!$E$41,"",D250-AVERAGE(D:D))</f>
        <v>-0.65667298837846089</v>
      </c>
      <c r="H250" s="83">
        <f>IF($C250&lt;=Entradas!$E$41,"",F250^2)</f>
        <v>6.2789517141827872E-4</v>
      </c>
      <c r="I250" s="83">
        <f>IF($C250&lt;=Entradas!$E$41,"",G250^2)</f>
        <v>0.43121941366589822</v>
      </c>
      <c r="J250" s="83">
        <f>IF($C250&lt;=Entradas!$E$41,"",E250-AVERAGE(E:E))</f>
        <v>-0.692979378894505</v>
      </c>
      <c r="K250" s="83">
        <f>IF($C250&lt;=Entradas!$E$41,"",J250^2)</f>
        <v>0.48022041957301392</v>
      </c>
      <c r="L250" s="83">
        <f>IF($C250&lt;=Entradas!$E$41,"",G250*J250)</f>
        <v>0.45506083962330435</v>
      </c>
      <c r="M250" s="41"/>
    </row>
    <row r="251" spans="2:13" x14ac:dyDescent="0.3">
      <c r="B251" s="40"/>
      <c r="C251" s="78">
        <v>246</v>
      </c>
      <c r="D251" s="107">
        <f>IF($C251&lt;=Entradas!$E$41,"",Observaciones!H251)</f>
        <v>0.24696804304526951</v>
      </c>
      <c r="E251" s="107">
        <f>IF($C251&lt;=Entradas!$E$41,"",Cálculos!L252)</f>
        <v>0.22215710734979449</v>
      </c>
      <c r="F251" s="83">
        <f>IF($C251&lt;=Entradas!$E$41,"",D251-E251)</f>
        <v>2.4810935695475017E-2</v>
      </c>
      <c r="G251" s="83">
        <f>IF($C251&lt;=Entradas!$E$41,"",D251-AVERAGE(D:D))</f>
        <v>-0.65913063914820869</v>
      </c>
      <c r="H251" s="83">
        <f>IF($C251&lt;=Entradas!$E$41,"",F251^2)</f>
        <v>6.1558253008499634E-4</v>
      </c>
      <c r="I251" s="83">
        <f>IF($C251&lt;=Entradas!$E$41,"",G251^2)</f>
        <v>0.43445319946392608</v>
      </c>
      <c r="J251" s="83">
        <f>IF($C251&lt;=Entradas!$E$41,"",E251-AVERAGE(E:E))</f>
        <v>-0.69519012883263964</v>
      </c>
      <c r="K251" s="83">
        <f>IF($C251&lt;=Entradas!$E$41,"",J251^2)</f>
        <v>0.48328931522634211</v>
      </c>
      <c r="L251" s="83">
        <f>IF($C251&lt;=Entradas!$E$41,"",G251*J251)</f>
        <v>0.45822111394698328</v>
      </c>
      <c r="M251" s="41"/>
    </row>
    <row r="252" spans="2:13" x14ac:dyDescent="0.3">
      <c r="B252" s="40"/>
      <c r="C252" s="78">
        <v>247</v>
      </c>
      <c r="D252" s="107">
        <f>IF($C252&lt;=Entradas!$E$41,"",Observaciones!H252)</f>
        <v>0.24453460809393668</v>
      </c>
      <c r="E252" s="107">
        <f>IF($C252&lt;=Entradas!$E$41,"",Cálculos!L253)</f>
        <v>0.21996814045737378</v>
      </c>
      <c r="F252" s="83">
        <f>IF($C252&lt;=Entradas!$E$41,"",D252-E252)</f>
        <v>2.4566467636562894E-2</v>
      </c>
      <c r="G252" s="83">
        <f>IF($C252&lt;=Entradas!$E$41,"",D252-AVERAGE(D:D))</f>
        <v>-0.66156407409954154</v>
      </c>
      <c r="H252" s="83">
        <f>IF($C252&lt;=Entradas!$E$41,"",F252^2)</f>
        <v>6.0351133213829206E-4</v>
      </c>
      <c r="I252" s="83">
        <f>IF($C252&lt;=Entradas!$E$41,"",G252^2)</f>
        <v>0.43766702413918368</v>
      </c>
      <c r="J252" s="83">
        <f>IF($C252&lt;=Entradas!$E$41,"",E252-AVERAGE(E:E))</f>
        <v>-0.69737909572506029</v>
      </c>
      <c r="K252" s="83">
        <f>IF($C252&lt;=Entradas!$E$41,"",J252^2)</f>
        <v>0.4863376031543028</v>
      </c>
      <c r="L252" s="83">
        <f>IF($C252&lt;=Entradas!$E$41,"",G252*J252)</f>
        <v>0.46136095575972508</v>
      </c>
      <c r="M252" s="41"/>
    </row>
    <row r="253" spans="2:13" x14ac:dyDescent="0.3">
      <c r="B253" s="40"/>
      <c r="C253" s="78">
        <v>248</v>
      </c>
      <c r="D253" s="107">
        <f>IF($C253&lt;=Entradas!$E$41,"",Observaciones!H253)</f>
        <v>0.24212515035678067</v>
      </c>
      <c r="E253" s="107">
        <f>IF($C253&lt;=Entradas!$E$41,"",Cálculos!L254)</f>
        <v>0.21780074197711768</v>
      </c>
      <c r="F253" s="83">
        <f>IF($C253&lt;=Entradas!$E$41,"",D253-E253)</f>
        <v>2.4324408379662987E-2</v>
      </c>
      <c r="G253" s="83">
        <f>IF($C253&lt;=Entradas!$E$41,"",D253-AVERAGE(D:D))</f>
        <v>-0.66397353183669749</v>
      </c>
      <c r="H253" s="83">
        <f>IF($C253&lt;=Entradas!$E$41,"",F253^2)</f>
        <v>5.9167684302061899E-4</v>
      </c>
      <c r="I253" s="83">
        <f>IF($C253&lt;=Entradas!$E$41,"",G253^2)</f>
        <v>0.44086085097969796</v>
      </c>
      <c r="J253" s="83">
        <f>IF($C253&lt;=Entradas!$E$41,"",E253-AVERAGE(E:E))</f>
        <v>-0.69954649420531645</v>
      </c>
      <c r="K253" s="83">
        <f>IF($C253&lt;=Entradas!$E$41,"",J253^2)</f>
        <v>0.48936529755494884</v>
      </c>
      <c r="L253" s="83">
        <f>IF($C253&lt;=Entradas!$E$41,"",G253*J253)</f>
        <v>0.46448035644148378</v>
      </c>
      <c r="M253" s="41"/>
    </row>
    <row r="254" spans="2:13" x14ac:dyDescent="0.3">
      <c r="B254" s="40"/>
      <c r="C254" s="78">
        <v>249</v>
      </c>
      <c r="D254" s="107">
        <f>IF($C254&lt;=Entradas!$E$41,"",Observaciones!H254)</f>
        <v>0.23973943358059746</v>
      </c>
      <c r="E254" s="107">
        <f>IF($C254&lt;=Entradas!$E$41,"",Cálculos!L255)</f>
        <v>0.21565469939032203</v>
      </c>
      <c r="F254" s="83">
        <f>IF($C254&lt;=Entradas!$E$41,"",D254-E254)</f>
        <v>2.4084734190275431E-2</v>
      </c>
      <c r="G254" s="83">
        <f>IF($C254&lt;=Entradas!$E$41,"",D254-AVERAGE(D:D))</f>
        <v>-0.66635924861288076</v>
      </c>
      <c r="H254" s="83">
        <f>IF($C254&lt;=Entradas!$E$41,"",F254^2)</f>
        <v>5.800744210162223E-4</v>
      </c>
      <c r="I254" s="83">
        <f>IF($C254&lt;=Entradas!$E$41,"",G254^2)</f>
        <v>0.44403464821192301</v>
      </c>
      <c r="J254" s="83">
        <f>IF($C254&lt;=Entradas!$E$41,"",E254-AVERAGE(E:E))</f>
        <v>-0.70169253679211208</v>
      </c>
      <c r="K254" s="83">
        <f>IF($C254&lt;=Entradas!$E$41,"",J254^2)</f>
        <v>0.49237241618974958</v>
      </c>
      <c r="L254" s="83">
        <f>IF($C254&lt;=Entradas!$E$41,"",G254*J254)</f>
        <v>0.46757931157405797</v>
      </c>
      <c r="M254" s="41"/>
    </row>
    <row r="255" spans="2:13" x14ac:dyDescent="0.3">
      <c r="B255" s="40"/>
      <c r="C255" s="78">
        <v>250</v>
      </c>
      <c r="D255" s="107">
        <f>IF($C255&lt;=Entradas!$E$41,"",Observaciones!H255)</f>
        <v>0.23737722384004351</v>
      </c>
      <c r="E255" s="107">
        <f>IF($C255&lt;=Entradas!$E$41,"",Cálculos!L256)</f>
        <v>0.21352980227228155</v>
      </c>
      <c r="F255" s="83">
        <f>IF($C255&lt;=Entradas!$E$41,"",D255-E255)</f>
        <v>2.3847421567761956E-2</v>
      </c>
      <c r="G255" s="83">
        <f>IF($C255&lt;=Entradas!$E$41,"",D255-AVERAGE(D:D))</f>
        <v>-0.66872145835343466</v>
      </c>
      <c r="H255" s="83">
        <f>IF($C255&lt;=Entradas!$E$41,"",F255^2)</f>
        <v>5.6869951543055814E-4</v>
      </c>
      <c r="I255" s="83">
        <f>IF($C255&lt;=Entradas!$E$41,"",G255^2)</f>
        <v>0.44718838886234447</v>
      </c>
      <c r="J255" s="83">
        <f>IF($C255&lt;=Entradas!$E$41,"",E255-AVERAGE(E:E))</f>
        <v>-0.7038174339101525</v>
      </c>
      <c r="K255" s="83">
        <f>IF($C255&lt;=Entradas!$E$41,"",J255^2)</f>
        <v>0.49535898027587189</v>
      </c>
      <c r="L255" s="83">
        <f>IF($C255&lt;=Entradas!$E$41,"",G255*J255)</f>
        <v>0.47065782081896929</v>
      </c>
      <c r="M255" s="41"/>
    </row>
    <row r="256" spans="2:13" x14ac:dyDescent="0.3">
      <c r="B256" s="40"/>
      <c r="C256" s="78">
        <v>251</v>
      </c>
      <c r="D256" s="107">
        <f>IF($C256&lt;=Entradas!$E$41,"",Observaciones!H256)</f>
        <v>0.23503828951469777</v>
      </c>
      <c r="E256" s="107">
        <f>IF($C256&lt;=Entradas!$E$41,"",Cálculos!L257)</f>
        <v>0.21142584227165631</v>
      </c>
      <c r="F256" s="83">
        <f>IF($C256&lt;=Entradas!$E$41,"",D256-E256)</f>
        <v>2.3612447243041457E-2</v>
      </c>
      <c r="G256" s="83">
        <f>IF($C256&lt;=Entradas!$E$41,"",D256-AVERAGE(D:D))</f>
        <v>-0.67106039267878048</v>
      </c>
      <c r="H256" s="83">
        <f>IF($C256&lt;=Entradas!$E$41,"",F256^2)</f>
        <v>5.5754766480541605E-4</v>
      </c>
      <c r="I256" s="83">
        <f>IF($C256&lt;=Entradas!$E$41,"",G256^2)</f>
        <v>0.45032205062219904</v>
      </c>
      <c r="J256" s="83">
        <f>IF($C256&lt;=Entradas!$E$41,"",E256-AVERAGE(E:E))</f>
        <v>-0.70592139391077779</v>
      </c>
      <c r="K256" s="83">
        <f>IF($C256&lt;=Entradas!$E$41,"",J256^2)</f>
        <v>0.49832501438093552</v>
      </c>
      <c r="L256" s="83">
        <f>IF($C256&lt;=Entradas!$E$41,"",G256*J256)</f>
        <v>0.47371588779811863</v>
      </c>
      <c r="M256" s="41"/>
    </row>
    <row r="257" spans="2:13" x14ac:dyDescent="0.3">
      <c r="B257" s="40"/>
      <c r="C257" s="78">
        <v>252</v>
      </c>
      <c r="D257" s="107">
        <f>IF($C257&lt;=Entradas!$E$41,"",Observaciones!H257)</f>
        <v>0.23272240126635049</v>
      </c>
      <c r="E257" s="107">
        <f>IF($C257&lt;=Entradas!$E$41,"",Cálculos!L258)</f>
        <v>0.20934261309004146</v>
      </c>
      <c r="F257" s="83">
        <f>IF($C257&lt;=Entradas!$E$41,"",D257-E257)</f>
        <v>2.3379788176309035E-2</v>
      </c>
      <c r="G257" s="83">
        <f>IF($C257&lt;=Entradas!$E$41,"",D257-AVERAGE(D:D))</f>
        <v>-0.67337628092712776</v>
      </c>
      <c r="H257" s="83">
        <f>IF($C257&lt;=Entradas!$E$41,"",F257^2)</f>
        <v>5.4661449516907974E-4</v>
      </c>
      <c r="I257" s="83">
        <f>IF($C257&lt;=Entradas!$E$41,"",G257^2)</f>
        <v>0.4534356157152501</v>
      </c>
      <c r="J257" s="83">
        <f>IF($C257&lt;=Entradas!$E$41,"",E257-AVERAGE(E:E))</f>
        <v>-0.70800462309239265</v>
      </c>
      <c r="K257" s="83">
        <f>IF($C257&lt;=Entradas!$E$41,"",J257^2)</f>
        <v>0.50127054632020096</v>
      </c>
      <c r="L257" s="83">
        <f>IF($C257&lt;=Entradas!$E$41,"",G257*J257)</f>
        <v>0.47675351997716819</v>
      </c>
      <c r="M257" s="41"/>
    </row>
    <row r="258" spans="2:13" x14ac:dyDescent="0.3">
      <c r="B258" s="40"/>
      <c r="C258" s="78">
        <v>253</v>
      </c>
      <c r="D258" s="107">
        <f>IF($C258&lt;=Entradas!$E$41,"",Observaciones!H258)</f>
        <v>0.23042933201651578</v>
      </c>
      <c r="E258" s="107">
        <f>IF($C258&lt;=Entradas!$E$41,"",Cálculos!L259)</f>
        <v>0.20727991046173949</v>
      </c>
      <c r="F258" s="83">
        <f>IF($C258&lt;=Entradas!$E$41,"",D258-E258)</f>
        <v>2.3149421554776284E-2</v>
      </c>
      <c r="G258" s="83">
        <f>IF($C258&lt;=Entradas!$E$41,"",D258-AVERAGE(D:D))</f>
        <v>-0.67566935017696239</v>
      </c>
      <c r="H258" s="83">
        <f>IF($C258&lt;=Entradas!$E$41,"",F258^2)</f>
        <v>5.3589571832074077E-4</v>
      </c>
      <c r="I258" s="83">
        <f>IF($C258&lt;=Entradas!$E$41,"",G258^2)</f>
        <v>0.45652907076855864</v>
      </c>
      <c r="J258" s="83">
        <f>IF($C258&lt;=Entradas!$E$41,"",E258-AVERAGE(E:E))</f>
        <v>-0.71006732572069464</v>
      </c>
      <c r="K258" s="83">
        <f>IF($C258&lt;=Entradas!$E$41,"",J258^2)</f>
        <v>0.50419560705613908</v>
      </c>
      <c r="L258" s="83">
        <f>IF($C258&lt;=Entradas!$E$41,"",G258*J258)</f>
        <v>0.47977072855159525</v>
      </c>
      <c r="M258" s="41"/>
    </row>
    <row r="259" spans="2:13" x14ac:dyDescent="0.3">
      <c r="B259" s="40"/>
      <c r="C259" s="78">
        <v>254</v>
      </c>
      <c r="D259" s="107">
        <f>IF($C259&lt;=Entradas!$E$41,"",Observaciones!H259)</f>
        <v>0.22815885692416618</v>
      </c>
      <c r="E259" s="107">
        <f>IF($C259&lt;=Entradas!$E$41,"",Cálculos!L260)</f>
        <v>0.20523753213373178</v>
      </c>
      <c r="F259" s="83">
        <f>IF($C259&lt;=Entradas!$E$41,"",D259-E259)</f>
        <v>2.2921324790434405E-2</v>
      </c>
      <c r="G259" s="83">
        <f>IF($C259&lt;=Entradas!$E$41,"",D259-AVERAGE(D:D))</f>
        <v>-0.67793982526931207</v>
      </c>
      <c r="H259" s="83">
        <f>IF($C259&lt;=Entradas!$E$41,"",F259^2)</f>
        <v>5.2538713014858287E-4</v>
      </c>
      <c r="I259" s="83">
        <f>IF($C259&lt;=Entradas!$E$41,"",G259^2)</f>
        <v>0.45960240668618541</v>
      </c>
      <c r="J259" s="83">
        <f>IF($C259&lt;=Entradas!$E$41,"",E259-AVERAGE(E:E))</f>
        <v>-0.71210970404870233</v>
      </c>
      <c r="K259" s="83">
        <f>IF($C259&lt;=Entradas!$E$41,"",J259^2)</f>
        <v>0.50710023060033038</v>
      </c>
      <c r="L259" s="83">
        <f>IF($C259&lt;=Entradas!$E$41,"",G259*J259)</f>
        <v>0.4827675283353588</v>
      </c>
      <c r="M259" s="41"/>
    </row>
    <row r="260" spans="2:13" x14ac:dyDescent="0.3">
      <c r="B260" s="40"/>
      <c r="C260" s="78">
        <v>255</v>
      </c>
      <c r="D260" s="107">
        <f>IF($C260&lt;=Entradas!$E$41,"",Observaciones!H260)</f>
        <v>0.22591075336368649</v>
      </c>
      <c r="E260" s="107">
        <f>IF($C260&lt;=Entradas!$E$41,"",Cálculos!L261)</f>
        <v>0.20321527784584642</v>
      </c>
      <c r="F260" s="83">
        <f>IF($C260&lt;=Entradas!$E$41,"",D260-E260)</f>
        <v>2.2695475517840069E-2</v>
      </c>
      <c r="G260" s="83">
        <f>IF($C260&lt;=Entradas!$E$41,"",D260-AVERAGE(D:D))</f>
        <v>-0.68018792882979173</v>
      </c>
      <c r="H260" s="83">
        <f>IF($C260&lt;=Entradas!$E$41,"",F260^2)</f>
        <v>5.1508460898087795E-4</v>
      </c>
      <c r="I260" s="83">
        <f>IF($C260&lt;=Entradas!$E$41,"",G260^2)</f>
        <v>0.46265561852576181</v>
      </c>
      <c r="J260" s="83">
        <f>IF($C260&lt;=Entradas!$E$41,"",E260-AVERAGE(E:E))</f>
        <v>-0.71413195833658771</v>
      </c>
      <c r="K260" s="83">
        <f>IF($C260&lt;=Entradas!$E$41,"",J260^2)</f>
        <v>0.5099844539176499</v>
      </c>
      <c r="L260" s="83">
        <f>IF($C260&lt;=Entradas!$E$41,"",G260*J260)</f>
        <v>0.4857439376521267</v>
      </c>
      <c r="M260" s="41"/>
    </row>
    <row r="261" spans="2:13" x14ac:dyDescent="0.3">
      <c r="B261" s="40"/>
      <c r="C261" s="78">
        <v>256</v>
      </c>
      <c r="D261" s="107">
        <f>IF($C261&lt;=Entradas!$E$41,"",Observaciones!H261)</f>
        <v>0.22368480090304474</v>
      </c>
      <c r="E261" s="107">
        <f>IF($C261&lt;=Entradas!$E$41,"",Cálculos!L262)</f>
        <v>0.20121294931112307</v>
      </c>
      <c r="F261" s="83">
        <f>IF($C261&lt;=Entradas!$E$41,"",D261-E261)</f>
        <v>2.2471851591921665E-2</v>
      </c>
      <c r="G261" s="83">
        <f>IF($C261&lt;=Entradas!$E$41,"",D261-AVERAGE(D:D))</f>
        <v>-0.68241388129043346</v>
      </c>
      <c r="H261" s="83">
        <f>IF($C261&lt;=Entradas!$E$41,"",F261^2)</f>
        <v>5.0498411396935228E-4</v>
      </c>
      <c r="I261" s="83">
        <f>IF($C261&lt;=Entradas!$E$41,"",G261^2)</f>
        <v>0.46568870537787382</v>
      </c>
      <c r="J261" s="83">
        <f>IF($C261&lt;=Entradas!$E$41,"",E261-AVERAGE(E:E))</f>
        <v>-0.71613428687131098</v>
      </c>
      <c r="K261" s="83">
        <f>IF($C261&lt;=Entradas!$E$41,"",J261^2)</f>
        <v>0.51284831683268117</v>
      </c>
      <c r="L261" s="83">
        <f>IF($C261&lt;=Entradas!$E$41,"",G261*J261)</f>
        <v>0.48869997822900801</v>
      </c>
      <c r="M261" s="41"/>
    </row>
    <row r="262" spans="2:13" x14ac:dyDescent="0.3">
      <c r="B262" s="40"/>
      <c r="C262" s="78">
        <v>257</v>
      </c>
      <c r="D262" s="107">
        <f>IF($C262&lt;=Entradas!$E$41,"",Observaciones!H262)</f>
        <v>0.2214807812821783</v>
      </c>
      <c r="E262" s="107">
        <f>IF($C262&lt;=Entradas!$E$41,"",Cálculos!L263)</f>
        <v>0.19923035019636992</v>
      </c>
      <c r="F262" s="83">
        <f>IF($C262&lt;=Entradas!$E$41,"",D262-E262)</f>
        <v>2.2250431085808375E-2</v>
      </c>
      <c r="G262" s="83">
        <f>IF($C262&lt;=Entradas!$E$41,"",D262-AVERAGE(D:D))</f>
        <v>-0.68461790091129993</v>
      </c>
      <c r="H262" s="83">
        <f>IF($C262&lt;=Entradas!$E$41,"",F262^2)</f>
        <v>4.950816835043077E-4</v>
      </c>
      <c r="I262" s="83">
        <f>IF($C262&lt;=Entradas!$E$41,"",G262^2)</f>
        <v>0.46870167024819448</v>
      </c>
      <c r="J262" s="83">
        <f>IF($C262&lt;=Entradas!$E$41,"",E262-AVERAGE(E:E))</f>
        <v>-0.71811688598606416</v>
      </c>
      <c r="K262" s="83">
        <f>IF($C262&lt;=Entradas!$E$41,"",J262^2)</f>
        <v>0.51569186193832184</v>
      </c>
      <c r="L262" s="83">
        <f>IF($C262&lt;=Entradas!$E$41,"",G262*J262)</f>
        <v>0.49163567509273853</v>
      </c>
      <c r="M262" s="41"/>
    </row>
    <row r="263" spans="2:13" x14ac:dyDescent="0.3">
      <c r="B263" s="40"/>
      <c r="C263" s="78">
        <v>258</v>
      </c>
      <c r="D263" s="107">
        <f>IF($C263&lt;=Entradas!$E$41,"",Observaciones!H263)</f>
        <v>0.22270484549910824</v>
      </c>
      <c r="E263" s="107">
        <f>IF($C263&lt;=Entradas!$E$41,"",Cálculos!L264)</f>
        <v>0.20067365321042813</v>
      </c>
      <c r="F263" s="83">
        <f>IF($C263&lt;=Entradas!$E$41,"",D263-E263)</f>
        <v>2.2031192288680113E-2</v>
      </c>
      <c r="G263" s="83">
        <f>IF($C263&lt;=Entradas!$E$41,"",D263-AVERAGE(D:D))</f>
        <v>-0.68339383669436993</v>
      </c>
      <c r="H263" s="83">
        <f>IF($C263&lt;=Entradas!$E$41,"",F263^2)</f>
        <v>4.8537343366079807E-4</v>
      </c>
      <c r="I263" s="83">
        <f>IF($C263&lt;=Entradas!$E$41,"",G263^2)</f>
        <v>0.46702713603185114</v>
      </c>
      <c r="J263" s="83">
        <f>IF($C263&lt;=Entradas!$E$41,"",E263-AVERAGE(E:E))</f>
        <v>-0.7166735829720059</v>
      </c>
      <c r="K263" s="83">
        <f>IF($C263&lt;=Entradas!$E$41,"",J263^2)</f>
        <v>0.51362102452993263</v>
      </c>
      <c r="L263" s="83">
        <f>IF($C263&lt;=Entradas!$E$41,"",G263*J263)</f>
        <v>0.48977030952473999</v>
      </c>
      <c r="M263" s="41"/>
    </row>
    <row r="264" spans="2:13" x14ac:dyDescent="0.3">
      <c r="B264" s="40"/>
      <c r="C264" s="78">
        <v>259</v>
      </c>
      <c r="D264" s="107">
        <f>IF($C264&lt;=Entradas!$E$41,"",Observaciones!H264)</f>
        <v>0.21770291830396379</v>
      </c>
      <c r="E264" s="107">
        <f>IF($C264&lt;=Entradas!$E$41,"",Cálculos!L265)</f>
        <v>0.19588880460032521</v>
      </c>
      <c r="F264" s="83">
        <f>IF($C264&lt;=Entradas!$E$41,"",D264-E264)</f>
        <v>2.1814113703638588E-2</v>
      </c>
      <c r="G264" s="83">
        <f>IF($C264&lt;=Entradas!$E$41,"",D264-AVERAGE(D:D))</f>
        <v>-0.6883957638895144</v>
      </c>
      <c r="H264" s="83">
        <f>IF($C264&lt;=Entradas!$E$41,"",F264^2)</f>
        <v>4.7585555667527284E-4</v>
      </c>
      <c r="I264" s="83">
        <f>IF($C264&lt;=Entradas!$E$41,"",G264^2)</f>
        <v>0.47388872774102808</v>
      </c>
      <c r="J264" s="83">
        <f>IF($C264&lt;=Entradas!$E$41,"",E264-AVERAGE(E:E))</f>
        <v>-0.72145843158210887</v>
      </c>
      <c r="K264" s="83">
        <f>IF($C264&lt;=Entradas!$E$41,"",J264^2)</f>
        <v>0.52050226850091652</v>
      </c>
      <c r="L264" s="83">
        <f>IF($C264&lt;=Entradas!$E$41,"",G264*J264)</f>
        <v>0.49664892812349681</v>
      </c>
      <c r="M264" s="41"/>
    </row>
    <row r="265" spans="2:13" x14ac:dyDescent="0.3">
      <c r="B265" s="40"/>
      <c r="C265" s="78">
        <v>260</v>
      </c>
      <c r="D265" s="107">
        <f>IF($C265&lt;=Entradas!$E$41,"",Observaciones!H265)</f>
        <v>0.21509196284851936</v>
      </c>
      <c r="E265" s="107">
        <f>IF($C265&lt;=Entradas!$E$41,"",Cálculos!L266)</f>
        <v>0.19349278880291984</v>
      </c>
      <c r="F265" s="83">
        <f>IF($C265&lt;=Entradas!$E$41,"",D265-E265)</f>
        <v>2.1599174045599523E-2</v>
      </c>
      <c r="G265" s="83">
        <f>IF($C265&lt;=Entradas!$E$41,"",D265-AVERAGE(D:D))</f>
        <v>-0.69100671934495883</v>
      </c>
      <c r="H265" s="83">
        <f>IF($C265&lt;=Entradas!$E$41,"",F265^2)</f>
        <v>4.6652431945210009E-4</v>
      </c>
      <c r="I265" s="83">
        <f>IF($C265&lt;=Entradas!$E$41,"",G265^2)</f>
        <v>0.47749028617988271</v>
      </c>
      <c r="J265" s="83">
        <f>IF($C265&lt;=Entradas!$E$41,"",E265-AVERAGE(E:E))</f>
        <v>-0.72385444737951421</v>
      </c>
      <c r="K265" s="83">
        <f>IF($C265&lt;=Entradas!$E$41,"",J265^2)</f>
        <v>0.52396526099110186</v>
      </c>
      <c r="L265" s="83">
        <f>IF($C265&lt;=Entradas!$E$41,"",G265*J265)</f>
        <v>0.50018828696697626</v>
      </c>
      <c r="M265" s="41"/>
    </row>
    <row r="266" spans="2:13" x14ac:dyDescent="0.3">
      <c r="B266" s="40"/>
      <c r="C266" s="78">
        <v>261</v>
      </c>
      <c r="D266" s="107">
        <f>IF($C266&lt;=Entradas!$E$41,"",Observaciones!H266)</f>
        <v>0.21289530463026463</v>
      </c>
      <c r="E266" s="107">
        <f>IF($C266&lt;=Entradas!$E$41,"",Cálculos!L267)</f>
        <v>0.19150895239105883</v>
      </c>
      <c r="F266" s="83">
        <f>IF($C266&lt;=Entradas!$E$41,"",D266-E266)</f>
        <v>2.1386352239205791E-2</v>
      </c>
      <c r="G266" s="83">
        <f>IF($C266&lt;=Entradas!$E$41,"",D266-AVERAGE(D:D))</f>
        <v>-0.6932033775632136</v>
      </c>
      <c r="H266" s="83">
        <f>IF($C266&lt;=Entradas!$E$41,"",F266^2)</f>
        <v>4.5737606209938255E-4</v>
      </c>
      <c r="I266" s="83">
        <f>IF($C266&lt;=Entradas!$E$41,"",G266^2)</f>
        <v>0.48053092266504727</v>
      </c>
      <c r="J266" s="83">
        <f>IF($C266&lt;=Entradas!$E$41,"",E266-AVERAGE(E:E))</f>
        <v>-0.72583828379137527</v>
      </c>
      <c r="K266" s="83">
        <f>IF($C266&lt;=Entradas!$E$41,"",J266^2)</f>
        <v>0.52684121421720898</v>
      </c>
      <c r="L266" s="83">
        <f>IF($C266&lt;=Entradas!$E$41,"",G266*J266)</f>
        <v>0.50315354988886773</v>
      </c>
      <c r="M266" s="41"/>
    </row>
    <row r="267" spans="2:13" x14ac:dyDescent="0.3">
      <c r="B267" s="40"/>
      <c r="C267" s="78">
        <v>262</v>
      </c>
      <c r="D267" s="107">
        <f>IF($C267&lt;=Entradas!$E$41,"",Observaciones!H267)</f>
        <v>0.21078476863253254</v>
      </c>
      <c r="E267" s="107">
        <f>IF($C267&lt;=Entradas!$E$41,"",Cálculos!L268)</f>
        <v>0.18960914121577194</v>
      </c>
      <c r="F267" s="83">
        <f>IF($C267&lt;=Entradas!$E$41,"",D267-E267)</f>
        <v>2.1175627416760601E-2</v>
      </c>
      <c r="G267" s="83">
        <f>IF($C267&lt;=Entradas!$E$41,"",D267-AVERAGE(D:D))</f>
        <v>-0.69531391356094563</v>
      </c>
      <c r="H267" s="83">
        <f>IF($C267&lt;=Entradas!$E$41,"",F267^2)</f>
        <v>4.4840719649346322E-4</v>
      </c>
      <c r="I267" s="83">
        <f>IF($C267&lt;=Entradas!$E$41,"",G267^2)</f>
        <v>0.48346143839143818</v>
      </c>
      <c r="J267" s="83">
        <f>IF($C267&lt;=Entradas!$E$41,"",E267-AVERAGE(E:E))</f>
        <v>-0.72773809496666209</v>
      </c>
      <c r="K267" s="83">
        <f>IF($C267&lt;=Entradas!$E$41,"",J267^2)</f>
        <v>0.52960273486570653</v>
      </c>
      <c r="L267" s="83">
        <f>IF($C267&lt;=Entradas!$E$41,"",G267*J267)</f>
        <v>0.50600642285865693</v>
      </c>
      <c r="M267" s="41"/>
    </row>
    <row r="268" spans="2:13" x14ac:dyDescent="0.3">
      <c r="B268" s="40"/>
      <c r="C268" s="78">
        <v>263</v>
      </c>
      <c r="D268" s="107">
        <f>IF($C268&lt;=Entradas!$E$41,"",Observaciones!H268)</f>
        <v>0.20870572749525815</v>
      </c>
      <c r="E268" s="107">
        <f>IF($C268&lt;=Entradas!$E$41,"",Cálculos!L269)</f>
        <v>0.18773874857907638</v>
      </c>
      <c r="F268" s="83">
        <f>IF($C268&lt;=Entradas!$E$41,"",D268-E268)</f>
        <v>2.0966978916181767E-2</v>
      </c>
      <c r="G268" s="83">
        <f>IF($C268&lt;=Entradas!$E$41,"",D268-AVERAGE(D:D))</f>
        <v>-0.69739295469822005</v>
      </c>
      <c r="H268" s="83">
        <f>IF($C268&lt;=Entradas!$E$41,"",F268^2)</f>
        <v>4.3961420487161073E-4</v>
      </c>
      <c r="I268" s="83">
        <f>IF($C268&lt;=Entradas!$E$41,"",G268^2)</f>
        <v>0.48635693326271362</v>
      </c>
      <c r="J268" s="83">
        <f>IF($C268&lt;=Entradas!$E$41,"",E268-AVERAGE(E:E))</f>
        <v>-0.72960848760335772</v>
      </c>
      <c r="K268" s="83">
        <f>IF($C268&lt;=Entradas!$E$41,"",J268^2)</f>
        <v>0.53232854518285899</v>
      </c>
      <c r="L268" s="83">
        <f>IF($C268&lt;=Entradas!$E$41,"",G268*J268)</f>
        <v>0.50882381894260531</v>
      </c>
      <c r="M268" s="41"/>
    </row>
    <row r="269" spans="2:13" x14ac:dyDescent="0.3">
      <c r="B269" s="40"/>
      <c r="C269" s="78">
        <v>264</v>
      </c>
      <c r="D269" s="107">
        <f>IF($C269&lt;=Entradas!$E$41,"",Observaciones!H269)</f>
        <v>0.20664894703919839</v>
      </c>
      <c r="E269" s="107">
        <f>IF($C269&lt;=Entradas!$E$41,"",Cálculos!L270)</f>
        <v>0.18588856076022303</v>
      </c>
      <c r="F269" s="83">
        <f>IF($C269&lt;=Entradas!$E$41,"",D269-E269)</f>
        <v>2.0760386278975362E-2</v>
      </c>
      <c r="G269" s="83">
        <f>IF($C269&lt;=Entradas!$E$41,"",D269-AVERAGE(D:D))</f>
        <v>-0.69944973515427988</v>
      </c>
      <c r="H269" s="83">
        <f>IF($C269&lt;=Entradas!$E$41,"",F269^2)</f>
        <v>4.309936384522685E-4</v>
      </c>
      <c r="I269" s="83">
        <f>IF($C269&lt;=Entradas!$E$41,"",G269^2)</f>
        <v>0.48922993200739229</v>
      </c>
      <c r="J269" s="83">
        <f>IF($C269&lt;=Entradas!$E$41,"",E269-AVERAGE(E:E))</f>
        <v>-0.73145867542221099</v>
      </c>
      <c r="K269" s="83">
        <f>IF($C269&lt;=Entradas!$E$41,"",J269^2)</f>
        <v>0.53503179385041544</v>
      </c>
      <c r="L269" s="83">
        <f>IF($C269&lt;=Entradas!$E$41,"",G269*J269)</f>
        <v>0.51161857680036582</v>
      </c>
      <c r="M269" s="41"/>
    </row>
    <row r="270" spans="2:13" x14ac:dyDescent="0.3">
      <c r="B270" s="40"/>
      <c r="C270" s="78">
        <v>265</v>
      </c>
      <c r="D270" s="107">
        <f>IF($C270&lt;=Entradas!$E$41,"",Observaciones!H270)</f>
        <v>0.204612727133172</v>
      </c>
      <c r="E270" s="107">
        <f>IF($C270&lt;=Entradas!$E$41,"",Cálculos!L271)</f>
        <v>0.1840568978849422</v>
      </c>
      <c r="F270" s="83">
        <f>IF($C270&lt;=Entradas!$E$41,"",D270-E270)</f>
        <v>2.0555829248229796E-2</v>
      </c>
      <c r="G270" s="83">
        <f>IF($C270&lt;=Entradas!$E$41,"",D270-AVERAGE(D:D))</f>
        <v>-0.7014859550603062</v>
      </c>
      <c r="H270" s="83">
        <f>IF($C270&lt;=Entradas!$E$41,"",F270^2)</f>
        <v>4.2254211608237953E-4</v>
      </c>
      <c r="I270" s="83">
        <f>IF($C270&lt;=Entradas!$E$41,"",G270^2)</f>
        <v>0.49208254514686994</v>
      </c>
      <c r="J270" s="83">
        <f>IF($C270&lt;=Entradas!$E$41,"",E270-AVERAGE(E:E))</f>
        <v>-0.73329033829749191</v>
      </c>
      <c r="K270" s="83">
        <f>IF($C270&lt;=Entradas!$E$41,"",J270^2)</f>
        <v>0.53771472024045008</v>
      </c>
      <c r="L270" s="83">
        <f>IF($C270&lt;=Entradas!$E$41,"",G270*J270)</f>
        <v>0.51439287329711114</v>
      </c>
      <c r="M270" s="41"/>
    </row>
    <row r="271" spans="2:13" x14ac:dyDescent="0.3">
      <c r="B271" s="40"/>
      <c r="C271" s="78">
        <v>266</v>
      </c>
      <c r="D271" s="107">
        <f>IF($C271&lt;=Entradas!$E$41,"",Observaciones!H271)</f>
        <v>0.20259661947209576</v>
      </c>
      <c r="E271" s="107">
        <f>IF($C271&lt;=Entradas!$E$41,"",Cálculos!L272)</f>
        <v>0.18224333170546594</v>
      </c>
      <c r="F271" s="83">
        <f>IF($C271&lt;=Entradas!$E$41,"",D271-E271)</f>
        <v>2.0353287766629813E-2</v>
      </c>
      <c r="G271" s="83">
        <f>IF($C271&lt;=Entradas!$E$41,"",D271-AVERAGE(D:D))</f>
        <v>-0.70350206272138249</v>
      </c>
      <c r="H271" s="83">
        <f>IF($C271&lt;=Entradas!$E$41,"",F271^2)</f>
        <v>4.1425632291124277E-4</v>
      </c>
      <c r="I271" s="83">
        <f>IF($C271&lt;=Entradas!$E$41,"",G271^2)</f>
        <v>0.49491515225324001</v>
      </c>
      <c r="J271" s="83">
        <f>IF($C271&lt;=Entradas!$E$41,"",E271-AVERAGE(E:E))</f>
        <v>-0.73510390447696816</v>
      </c>
      <c r="K271" s="83">
        <f>IF($C271&lt;=Entradas!$E$41,"",J271^2)</f>
        <v>0.54037775037728353</v>
      </c>
      <c r="L271" s="83">
        <f>IF($C271&lt;=Entradas!$E$41,"",G271*J271)</f>
        <v>0.51714711311408923</v>
      </c>
      <c r="M271" s="41"/>
    </row>
    <row r="272" spans="2:13" x14ac:dyDescent="0.3">
      <c r="B272" s="40"/>
      <c r="C272" s="78">
        <v>267</v>
      </c>
      <c r="D272" s="107">
        <f>IF($C272&lt;=Entradas!$E$41,"",Observaciones!H272)</f>
        <v>0.21422585354190035</v>
      </c>
      <c r="E272" s="107">
        <f>IF($C272&lt;=Entradas!$E$41,"",Cálculos!L273)</f>
        <v>0.19407311156741058</v>
      </c>
      <c r="F272" s="83">
        <f>IF($C272&lt;=Entradas!$E$41,"",D272-E272)</f>
        <v>2.0152741974489768E-2</v>
      </c>
      <c r="G272" s="83">
        <f>IF($C272&lt;=Entradas!$E$41,"",D272-AVERAGE(D:D))</f>
        <v>-0.69187282865157784</v>
      </c>
      <c r="H272" s="83">
        <f>IF($C272&lt;=Entradas!$E$41,"",F272^2)</f>
        <v>4.0613300909036175E-4</v>
      </c>
      <c r="I272" s="83">
        <f>IF($C272&lt;=Entradas!$E$41,"",G272^2)</f>
        <v>0.47868801102633557</v>
      </c>
      <c r="J272" s="83">
        <f>IF($C272&lt;=Entradas!$E$41,"",E272-AVERAGE(E:E))</f>
        <v>-0.72327412461502349</v>
      </c>
      <c r="K272" s="83">
        <f>IF($C272&lt;=Entradas!$E$41,"",J272^2)</f>
        <v>0.52312545933762855</v>
      </c>
      <c r="L272" s="83">
        <f>IF($C272&lt;=Entradas!$E$41,"",G272*J272)</f>
        <v>0.50041371448789007</v>
      </c>
      <c r="M272" s="41"/>
    </row>
    <row r="273" spans="2:13" x14ac:dyDescent="0.3">
      <c r="B273" s="40"/>
      <c r="C273" s="78">
        <v>268</v>
      </c>
      <c r="D273" s="107">
        <f>IF($C273&lt;=Entradas!$E$41,"",Observaciones!H273)</f>
        <v>0.30181865919995365</v>
      </c>
      <c r="E273" s="107">
        <f>IF($C273&lt;=Entradas!$E$41,"",Cálculos!L274)</f>
        <v>0.29979351613555233</v>
      </c>
      <c r="F273" s="83">
        <f>IF($C273&lt;=Entradas!$E$41,"",D273-E273)</f>
        <v>2.0251430644013246E-3</v>
      </c>
      <c r="G273" s="83">
        <f>IF($C273&lt;=Entradas!$E$41,"",D273-AVERAGE(D:D))</f>
        <v>-0.60428002299352457</v>
      </c>
      <c r="H273" s="83">
        <f>IF($C273&lt;=Entradas!$E$41,"",F273^2)</f>
        <v>4.1012044312927874E-6</v>
      </c>
      <c r="I273" s="83">
        <f>IF($C273&lt;=Entradas!$E$41,"",G273^2)</f>
        <v>0.36515434618905457</v>
      </c>
      <c r="J273" s="83">
        <f>IF($C273&lt;=Entradas!$E$41,"",E273-AVERAGE(E:E))</f>
        <v>-0.61755372004688169</v>
      </c>
      <c r="K273" s="83">
        <f>IF($C273&lt;=Entradas!$E$41,"",J273^2)</f>
        <v>0.38137259714374233</v>
      </c>
      <c r="L273" s="83">
        <f>IF($C273&lt;=Entradas!$E$41,"",G273*J273)</f>
        <v>0.37317537614966628</v>
      </c>
      <c r="M273" s="41"/>
    </row>
    <row r="274" spans="2:13" x14ac:dyDescent="0.3">
      <c r="B274" s="40"/>
      <c r="C274" s="78">
        <v>269</v>
      </c>
      <c r="D274" s="107">
        <f>IF($C274&lt;=Entradas!$E$41,"",Observaciones!H274)</f>
        <v>0.23342816843066405</v>
      </c>
      <c r="E274" s="107">
        <f>IF($C274&lt;=Entradas!$E$41,"",Cálculos!L275)</f>
        <v>0.21185597730092132</v>
      </c>
      <c r="F274" s="83">
        <f>IF($C274&lt;=Entradas!$E$41,"",D274-E274)</f>
        <v>2.1572191129742735E-2</v>
      </c>
      <c r="G274" s="83">
        <f>IF($C274&lt;=Entradas!$E$41,"",D274-AVERAGE(D:D))</f>
        <v>-0.67267051376281417</v>
      </c>
      <c r="H274" s="83">
        <f>IF($C274&lt;=Entradas!$E$41,"",F274^2)</f>
        <v>4.6535943013815116E-4</v>
      </c>
      <c r="I274" s="83">
        <f>IF($C274&lt;=Entradas!$E$41,"",G274^2)</f>
        <v>0.45248562008592835</v>
      </c>
      <c r="J274" s="83">
        <f>IF($C274&lt;=Entradas!$E$41,"",E274-AVERAGE(E:E))</f>
        <v>-0.70549125888151276</v>
      </c>
      <c r="K274" s="83">
        <f>IF($C274&lt;=Entradas!$E$41,"",J274^2)</f>
        <v>0.49771791635822166</v>
      </c>
      <c r="L274" s="83">
        <f>IF($C274&lt;=Entradas!$E$41,"",G274*J274)</f>
        <v>0.47456316756700173</v>
      </c>
      <c r="M274" s="41"/>
    </row>
    <row r="275" spans="2:13" x14ac:dyDescent="0.3">
      <c r="B275" s="40"/>
      <c r="C275" s="78">
        <v>270</v>
      </c>
      <c r="D275" s="107">
        <f>IF($C275&lt;=Entradas!$E$41,"",Observaciones!H275)</f>
        <v>0.20082898696949908</v>
      </c>
      <c r="E275" s="107">
        <f>IF($C275&lt;=Entradas!$E$41,"",Cálculos!L276)</f>
        <v>0.18096499051327714</v>
      </c>
      <c r="F275" s="83">
        <f>IF($C275&lt;=Entradas!$E$41,"",D275-E275)</f>
        <v>1.9863996456221944E-2</v>
      </c>
      <c r="G275" s="83">
        <f>IF($C275&lt;=Entradas!$E$41,"",D275-AVERAGE(D:D))</f>
        <v>-0.7052696952239792</v>
      </c>
      <c r="H275" s="83">
        <f>IF($C275&lt;=Entradas!$E$41,"",F275^2)</f>
        <v>3.9457835521279795E-4</v>
      </c>
      <c r="I275" s="83">
        <f>IF($C275&lt;=Entradas!$E$41,"",G275^2)</f>
        <v>0.4974053430013245</v>
      </c>
      <c r="J275" s="83">
        <f>IF($C275&lt;=Entradas!$E$41,"",E275-AVERAGE(E:E))</f>
        <v>-0.73638224566915689</v>
      </c>
      <c r="K275" s="83">
        <f>IF($C275&lt;=Entradas!$E$41,"",J275^2)</f>
        <v>0.5422588117367505</v>
      </c>
      <c r="L275" s="83">
        <f>IF($C275&lt;=Entradas!$E$41,"",G275*J275)</f>
        <v>0.51934808197143567</v>
      </c>
      <c r="M275" s="41"/>
    </row>
    <row r="276" spans="2:13" x14ac:dyDescent="0.3">
      <c r="B276" s="40"/>
      <c r="C276" s="78">
        <v>271</v>
      </c>
      <c r="D276" s="107">
        <f>IF($C276&lt;=Entradas!$E$41,"",Observaciones!H276)</f>
        <v>0.19382244005931062</v>
      </c>
      <c r="E276" s="107">
        <f>IF($C276&lt;=Entradas!$E$41,"",Cálculos!L277)</f>
        <v>0.17440234909269406</v>
      </c>
      <c r="F276" s="83">
        <f>IF($C276&lt;=Entradas!$E$41,"",D276-E276)</f>
        <v>1.9420090966616566E-2</v>
      </c>
      <c r="G276" s="83">
        <f>IF($C276&lt;=Entradas!$E$41,"",D276-AVERAGE(D:D))</f>
        <v>-0.71227624213416763</v>
      </c>
      <c r="H276" s="83">
        <f>IF($C276&lt;=Entradas!$E$41,"",F276^2)</f>
        <v>3.7713993315166235E-4</v>
      </c>
      <c r="I276" s="83">
        <f>IF($C276&lt;=Entradas!$E$41,"",G276^2)</f>
        <v>0.50733744510877143</v>
      </c>
      <c r="J276" s="83">
        <f>IF($C276&lt;=Entradas!$E$41,"",E276-AVERAGE(E:E))</f>
        <v>-0.74294488708974005</v>
      </c>
      <c r="K276" s="83">
        <f>IF($C276&lt;=Entradas!$E$41,"",J276^2)</f>
        <v>0.55196710525278658</v>
      </c>
      <c r="L276" s="83">
        <f>IF($C276&lt;=Entradas!$E$41,"",G276*J276)</f>
        <v>0.52918199228907348</v>
      </c>
      <c r="M276" s="41"/>
    </row>
    <row r="277" spans="2:13" x14ac:dyDescent="0.3">
      <c r="B277" s="40"/>
      <c r="C277" s="78">
        <v>272</v>
      </c>
      <c r="D277" s="107">
        <f>IF($C277&lt;=Entradas!$E$41,"",Observaciones!H277)</f>
        <v>0.19107837815627893</v>
      </c>
      <c r="E277" s="107">
        <f>IF($C277&lt;=Entradas!$E$41,"",Cálculos!L278)</f>
        <v>0.1718908201825369</v>
      </c>
      <c r="F277" s="83">
        <f>IF($C277&lt;=Entradas!$E$41,"",D277-E277)</f>
        <v>1.9187557973742025E-2</v>
      </c>
      <c r="G277" s="83">
        <f>IF($C277&lt;=Entradas!$E$41,"",D277-AVERAGE(D:D))</f>
        <v>-0.71502030403719929</v>
      </c>
      <c r="H277" s="83">
        <f>IF($C277&lt;=Entradas!$E$41,"",F277^2)</f>
        <v>3.6816238099571117E-4</v>
      </c>
      <c r="I277" s="83">
        <f>IF($C277&lt;=Entradas!$E$41,"",G277^2)</f>
        <v>0.51125403518544887</v>
      </c>
      <c r="J277" s="83">
        <f>IF($C277&lt;=Entradas!$E$41,"",E277-AVERAGE(E:E))</f>
        <v>-0.7454564159998972</v>
      </c>
      <c r="K277" s="83">
        <f>IF($C277&lt;=Entradas!$E$41,"",J277^2)</f>
        <v>0.55570526815541177</v>
      </c>
      <c r="L277" s="83">
        <f>IF($C277&lt;=Entradas!$E$41,"",G277*J277)</f>
        <v>0.53301647321472745</v>
      </c>
      <c r="M277" s="41"/>
    </row>
    <row r="278" spans="2:13" x14ac:dyDescent="0.3">
      <c r="B278" s="40"/>
      <c r="C278" s="78">
        <v>273</v>
      </c>
      <c r="D278" s="107">
        <f>IF($C278&lt;=Entradas!$E$41,"",Observaciones!H278)</f>
        <v>0.18905719948747957</v>
      </c>
      <c r="E278" s="107">
        <f>IF($C278&lt;=Entradas!$E$41,"",Cálculos!L279)</f>
        <v>0.17006553471749583</v>
      </c>
      <c r="F278" s="83">
        <f>IF($C278&lt;=Entradas!$E$41,"",D278-E278)</f>
        <v>1.8991664769983735E-2</v>
      </c>
      <c r="G278" s="83">
        <f>IF($C278&lt;=Entradas!$E$41,"",D278-AVERAGE(D:D))</f>
        <v>-0.71704148270599866</v>
      </c>
      <c r="H278" s="83">
        <f>IF($C278&lt;=Entradas!$E$41,"",F278^2)</f>
        <v>3.6068333073544136E-4</v>
      </c>
      <c r="I278" s="83">
        <f>IF($C278&lt;=Entradas!$E$41,"",G278^2)</f>
        <v>0.51414848792121692</v>
      </c>
      <c r="J278" s="83">
        <f>IF($C278&lt;=Entradas!$E$41,"",E278-AVERAGE(E:E))</f>
        <v>-0.74728170146493822</v>
      </c>
      <c r="K278" s="83">
        <f>IF($C278&lt;=Entradas!$E$41,"",J278^2)</f>
        <v>0.5584299413443331</v>
      </c>
      <c r="L278" s="83">
        <f>IF($C278&lt;=Entradas!$E$41,"",G278*J278)</f>
        <v>0.53583197921748071</v>
      </c>
      <c r="M278" s="41"/>
    </row>
    <row r="279" spans="2:13" x14ac:dyDescent="0.3">
      <c r="B279" s="40"/>
      <c r="C279" s="78">
        <v>274</v>
      </c>
      <c r="D279" s="107">
        <f>IF($C279&lt;=Entradas!$E$41,"",Observaciones!H279)</f>
        <v>0.18717140199451726</v>
      </c>
      <c r="E279" s="107">
        <f>IF($C279&lt;=Entradas!$E$41,"",Cálculos!L280)</f>
        <v>0.16836800056760728</v>
      </c>
      <c r="F279" s="83">
        <f>IF($C279&lt;=Entradas!$E$41,"",D279-E279)</f>
        <v>1.8803401426909977E-2</v>
      </c>
      <c r="G279" s="83">
        <f>IF($C279&lt;=Entradas!$E$41,"",D279-AVERAGE(D:D))</f>
        <v>-0.71892728019896102</v>
      </c>
      <c r="H279" s="83">
        <f>IF($C279&lt;=Entradas!$E$41,"",F279^2)</f>
        <v>3.5356790522152014E-4</v>
      </c>
      <c r="I279" s="83">
        <f>IF($C279&lt;=Entradas!$E$41,"",G279^2)</f>
        <v>0.51685643421427541</v>
      </c>
      <c r="J279" s="83">
        <f>IF($C279&lt;=Entradas!$E$41,"",E279-AVERAGE(E:E))</f>
        <v>-0.74897923561482682</v>
      </c>
      <c r="K279" s="83">
        <f>IF($C279&lt;=Entradas!$E$41,"",J279^2)</f>
        <v>0.56096989538217024</v>
      </c>
      <c r="L279" s="83">
        <f>IF($C279&lt;=Entradas!$E$41,"",G279*J279)</f>
        <v>0.5384616047860642</v>
      </c>
      <c r="M279" s="41"/>
    </row>
    <row r="280" spans="2:13" x14ac:dyDescent="0.3">
      <c r="B280" s="40"/>
      <c r="C280" s="78">
        <v>275</v>
      </c>
      <c r="D280" s="107">
        <f>IF($C280&lt;=Entradas!$E$41,"",Observaciones!H280)</f>
        <v>0.18532334572105638</v>
      </c>
      <c r="E280" s="107">
        <f>IF($C280&lt;=Entradas!$E$41,"",Cálculos!L281)</f>
        <v>0.16670540684996848</v>
      </c>
      <c r="F280" s="83">
        <f>IF($C280&lt;=Entradas!$E$41,"",D280-E280)</f>
        <v>1.8617938871087897E-2</v>
      </c>
      <c r="G280" s="83">
        <f>IF($C280&lt;=Entradas!$E$41,"",D280-AVERAGE(D:D))</f>
        <v>-0.72077533647242187</v>
      </c>
      <c r="H280" s="83">
        <f>IF($C280&lt;=Entradas!$E$41,"",F280^2)</f>
        <v>3.4662764780756569E-4</v>
      </c>
      <c r="I280" s="83">
        <f>IF($C280&lt;=Entradas!$E$41,"",G280^2)</f>
        <v>0.519517085666933</v>
      </c>
      <c r="J280" s="83">
        <f>IF($C280&lt;=Entradas!$E$41,"",E280-AVERAGE(E:E))</f>
        <v>-0.75064182933246559</v>
      </c>
      <c r="K280" s="83">
        <f>IF($C280&lt;=Entradas!$E$41,"",J280^2)</f>
        <v>0.56346315594359042</v>
      </c>
      <c r="L280" s="83">
        <f>IF($C280&lt;=Entradas!$E$41,"",G280*J280)</f>
        <v>0.54104411710738221</v>
      </c>
      <c r="M280" s="41"/>
    </row>
    <row r="281" spans="2:13" x14ac:dyDescent="0.3">
      <c r="B281" s="40"/>
      <c r="C281" s="78">
        <v>276</v>
      </c>
      <c r="D281" s="107">
        <f>IF($C281&lt;=Entradas!$E$41,"",Observaciones!H281)</f>
        <v>0.18349667812756082</v>
      </c>
      <c r="E281" s="107">
        <f>IF($C281&lt;=Entradas!$E$41,"",Cálculos!L282)</f>
        <v>0.16506221746568508</v>
      </c>
      <c r="F281" s="83">
        <f>IF($C281&lt;=Entradas!$E$41,"",D281-E281)</f>
        <v>1.8434460661875735E-2</v>
      </c>
      <c r="G281" s="83">
        <f>IF($C281&lt;=Entradas!$E$41,"",D281-AVERAGE(D:D))</f>
        <v>-0.72260200406591735</v>
      </c>
      <c r="H281" s="83">
        <f>IF($C281&lt;=Entradas!$E$41,"",F281^2)</f>
        <v>3.3982933989424392E-4</v>
      </c>
      <c r="I281" s="83">
        <f>IF($C281&lt;=Entradas!$E$41,"",G281^2)</f>
        <v>0.52215365628008004</v>
      </c>
      <c r="J281" s="83">
        <f>IF($C281&lt;=Entradas!$E$41,"",E281-AVERAGE(E:E))</f>
        <v>-0.75228501871674902</v>
      </c>
      <c r="K281" s="83">
        <f>IF($C281&lt;=Entradas!$E$41,"",J281^2)</f>
        <v>0.56593274938565941</v>
      </c>
      <c r="L281" s="83">
        <f>IF($C281&lt;=Entradas!$E$41,"",G281*J281)</f>
        <v>0.54360266215348896</v>
      </c>
      <c r="M281" s="41"/>
    </row>
    <row r="282" spans="2:13" x14ac:dyDescent="0.3">
      <c r="B282" s="40"/>
      <c r="C282" s="78">
        <v>277</v>
      </c>
      <c r="D282" s="107">
        <f>IF($C282&lt;=Entradas!$E$41,"",Observaciones!H282)</f>
        <v>0.18168853669317106</v>
      </c>
      <c r="E282" s="107">
        <f>IF($C282&lt;=Entradas!$E$41,"",Cálculos!L283)</f>
        <v>0.16343572034398443</v>
      </c>
      <c r="F282" s="83">
        <f>IF($C282&lt;=Entradas!$E$41,"",D282-E282)</f>
        <v>1.8252816349186629E-2</v>
      </c>
      <c r="G282" s="83">
        <f>IF($C282&lt;=Entradas!$E$41,"",D282-AVERAGE(D:D))</f>
        <v>-0.72441014550030713</v>
      </c>
      <c r="H282" s="83">
        <f>IF($C282&lt;=Entradas!$E$41,"",F282^2)</f>
        <v>3.3316530467713472E-4</v>
      </c>
      <c r="I282" s="83">
        <f>IF($C282&lt;=Entradas!$E$41,"",G282^2)</f>
        <v>0.52477005890377615</v>
      </c>
      <c r="J282" s="83">
        <f>IF($C282&lt;=Entradas!$E$41,"",E282-AVERAGE(E:E))</f>
        <v>-0.75391151583844962</v>
      </c>
      <c r="K282" s="83">
        <f>IF($C282&lt;=Entradas!$E$41,"",J282^2)</f>
        <v>0.56838257371382883</v>
      </c>
      <c r="L282" s="83">
        <f>IF($C282&lt;=Entradas!$E$41,"",G282*J282)</f>
        <v>0.54614115088288839</v>
      </c>
      <c r="M282" s="41"/>
    </row>
    <row r="283" spans="2:13" x14ac:dyDescent="0.3">
      <c r="B283" s="40"/>
      <c r="C283" s="78">
        <v>278</v>
      </c>
      <c r="D283" s="107">
        <f>IF($C283&lt;=Entradas!$E$41,"",Observaciones!H283)</f>
        <v>0.17989829884973521</v>
      </c>
      <c r="E283" s="107">
        <f>IF($C283&lt;=Entradas!$E$41,"",Cálculos!L284)</f>
        <v>0.1618253327072422</v>
      </c>
      <c r="F283" s="83">
        <f>IF($C283&lt;=Entradas!$E$41,"",D283-E283)</f>
        <v>1.8072966142493013E-2</v>
      </c>
      <c r="G283" s="83">
        <f>IF($C283&lt;=Entradas!$E$41,"",D283-AVERAGE(D:D))</f>
        <v>-0.72620038334374304</v>
      </c>
      <c r="H283" s="83">
        <f>IF($C283&lt;=Entradas!$E$41,"",F283^2)</f>
        <v>3.2663210518769881E-4</v>
      </c>
      <c r="I283" s="83">
        <f>IF($C283&lt;=Entradas!$E$41,"",G283^2)</f>
        <v>0.52736699676859933</v>
      </c>
      <c r="J283" s="83">
        <f>IF($C283&lt;=Entradas!$E$41,"",E283-AVERAGE(E:E))</f>
        <v>-0.75552190347519188</v>
      </c>
      <c r="K283" s="83">
        <f>IF($C283&lt;=Entradas!$E$41,"",J283^2)</f>
        <v>0.57081334663077721</v>
      </c>
      <c r="L283" s="83">
        <f>IF($C283&lt;=Entradas!$E$41,"",G283*J283)</f>
        <v>0.54866029592827881</v>
      </c>
      <c r="M283" s="41"/>
    </row>
    <row r="284" spans="2:13" x14ac:dyDescent="0.3">
      <c r="B284" s="40"/>
      <c r="C284" s="78">
        <v>279</v>
      </c>
      <c r="D284" s="107">
        <f>IF($C284&lt;=Entradas!$E$41,"",Observaciones!H284)</f>
        <v>0.17812571517269227</v>
      </c>
      <c r="E284" s="107">
        <f>IF($C284&lt;=Entradas!$E$41,"",Cálculos!L285)</f>
        <v>0.1602308264129057</v>
      </c>
      <c r="F284" s="83">
        <f>IF($C284&lt;=Entradas!$E$41,"",D284-E284)</f>
        <v>1.7894888759786565E-2</v>
      </c>
      <c r="G284" s="83">
        <f>IF($C284&lt;=Entradas!$E$41,"",D284-AVERAGE(D:D))</f>
        <v>-0.72797296702078595</v>
      </c>
      <c r="H284" s="83">
        <f>IF($C284&lt;=Entradas!$E$41,"",F284^2)</f>
        <v>3.2022704372513551E-4</v>
      </c>
      <c r="I284" s="83">
        <f>IF($C284&lt;=Entradas!$E$41,"",G284^2)</f>
        <v>0.52994464071304637</v>
      </c>
      <c r="J284" s="83">
        <f>IF($C284&lt;=Entradas!$E$41,"",E284-AVERAGE(E:E))</f>
        <v>-0.75711640976952843</v>
      </c>
      <c r="K284" s="83">
        <f>IF($C284&lt;=Entradas!$E$41,"",J284^2)</f>
        <v>0.5732252579423005</v>
      </c>
      <c r="L284" s="83">
        <f>IF($C284&lt;=Entradas!$E$41,"",G284*J284)</f>
        <v>0.55116027920004873</v>
      </c>
      <c r="M284" s="41"/>
    </row>
    <row r="285" spans="2:13" x14ac:dyDescent="0.3">
      <c r="B285" s="40"/>
      <c r="C285" s="78">
        <v>280</v>
      </c>
      <c r="D285" s="107">
        <f>IF($C285&lt;=Entradas!$E$41,"",Observaciones!H285)</f>
        <v>0.17637059959529314</v>
      </c>
      <c r="E285" s="107">
        <f>IF($C285&lt;=Entradas!$E$41,"",Cálculos!L286)</f>
        <v>0.15865203346035953</v>
      </c>
      <c r="F285" s="83">
        <f>IF($C285&lt;=Entradas!$E$41,"",D285-E285)</f>
        <v>1.7718566134933611E-2</v>
      </c>
      <c r="G285" s="83">
        <f>IF($C285&lt;=Entradas!$E$41,"",D285-AVERAGE(D:D))</f>
        <v>-0.72972808259818511</v>
      </c>
      <c r="H285" s="83">
        <f>IF($C285&lt;=Entradas!$E$41,"",F285^2)</f>
        <v>3.1394758587801621E-4</v>
      </c>
      <c r="I285" s="83">
        <f>IF($C285&lt;=Entradas!$E$41,"",G285^2)</f>
        <v>0.53250307453242363</v>
      </c>
      <c r="J285" s="83">
        <f>IF($C285&lt;=Entradas!$E$41,"",E285-AVERAGE(E:E))</f>
        <v>-0.75869520272207458</v>
      </c>
      <c r="K285" s="83">
        <f>IF($C285&lt;=Entradas!$E$41,"",J285^2)</f>
        <v>0.57561841063348984</v>
      </c>
      <c r="L285" s="83">
        <f>IF($C285&lt;=Entradas!$E$41,"",G285*J285)</f>
        <v>0.55364119555882085</v>
      </c>
      <c r="M285" s="41"/>
    </row>
    <row r="286" spans="2:13" x14ac:dyDescent="0.3">
      <c r="B286" s="40"/>
      <c r="C286" s="78">
        <v>281</v>
      </c>
      <c r="D286" s="107">
        <f>IF($C286&lt;=Entradas!$E$41,"",Observaciones!H286)</f>
        <v>0.17463277798969981</v>
      </c>
      <c r="E286" s="107">
        <f>IF($C286&lt;=Entradas!$E$41,"",Cálculos!L287)</f>
        <v>0.15708879711105553</v>
      </c>
      <c r="F286" s="83">
        <f>IF($C286&lt;=Entradas!$E$41,"",D286-E286)</f>
        <v>1.7543980878644283E-2</v>
      </c>
      <c r="G286" s="83">
        <f>IF($C286&lt;=Entradas!$E$41,"",D286-AVERAGE(D:D))</f>
        <v>-0.73146590420377844</v>
      </c>
      <c r="H286" s="83">
        <f>IF($C286&lt;=Entradas!$E$41,"",F286^2)</f>
        <v>3.0779126507023624E-4</v>
      </c>
      <c r="I286" s="83">
        <f>IF($C286&lt;=Entradas!$E$41,"",G286^2)</f>
        <v>0.53504236901265123</v>
      </c>
      <c r="J286" s="83">
        <f>IF($C286&lt;=Entradas!$E$41,"",E286-AVERAGE(E:E))</f>
        <v>-0.76025843907137858</v>
      </c>
      <c r="K286" s="83">
        <f>IF($C286&lt;=Entradas!$E$41,"",J286^2)</f>
        <v>0.57799289417924904</v>
      </c>
      <c r="L286" s="83">
        <f>IF($C286&lt;=Entradas!$E$41,"",G286*J286)</f>
        <v>0.55610312656389915</v>
      </c>
      <c r="M286" s="41"/>
    </row>
    <row r="287" spans="2:13" x14ac:dyDescent="0.3">
      <c r="B287" s="40"/>
      <c r="C287" s="78">
        <v>282</v>
      </c>
      <c r="D287" s="107">
        <f>IF($C287&lt;=Entradas!$E$41,"",Observaciones!H287)</f>
        <v>0.17291207962067556</v>
      </c>
      <c r="E287" s="107">
        <f>IF($C287&lt;=Entradas!$E$41,"",Cálculos!L288)</f>
        <v>0.15554096376493098</v>
      </c>
      <c r="F287" s="83">
        <f>IF($C287&lt;=Entradas!$E$41,"",D287-E287)</f>
        <v>1.7371115855744579E-2</v>
      </c>
      <c r="G287" s="83">
        <f>IF($C287&lt;=Entradas!$E$41,"",D287-AVERAGE(D:D))</f>
        <v>-0.73318660257280266</v>
      </c>
      <c r="H287" s="83">
        <f>IF($C287&lt;=Entradas!$E$41,"",F287^2)</f>
        <v>3.0175566607370071E-4</v>
      </c>
      <c r="I287" s="83">
        <f>IF($C287&lt;=Entradas!$E$41,"",G287^2)</f>
        <v>0.53756259419224883</v>
      </c>
      <c r="J287" s="83">
        <f>IF($C287&lt;=Entradas!$E$41,"",E287-AVERAGE(E:E))</f>
        <v>-0.76180627241750309</v>
      </c>
      <c r="K287" s="83">
        <f>IF($C287&lt;=Entradas!$E$41,"",J287^2)</f>
        <v>0.58034879669465089</v>
      </c>
      <c r="L287" s="83">
        <f>IF($C287&lt;=Entradas!$E$41,"",G287*J287)</f>
        <v>0.55854615269244012</v>
      </c>
      <c r="M287" s="41"/>
    </row>
    <row r="288" spans="2:13" x14ac:dyDescent="0.3">
      <c r="B288" s="40"/>
      <c r="C288" s="78">
        <v>283</v>
      </c>
      <c r="D288" s="107">
        <f>IF($C288&lt;=Entradas!$E$41,"",Observaciones!H288)</f>
        <v>0.20755797699425474</v>
      </c>
      <c r="E288" s="107">
        <f>IF($C288&lt;=Entradas!$E$41,"",Cálculos!L289)</f>
        <v>0.18973377043628276</v>
      </c>
      <c r="F288" s="83">
        <f>IF($C288&lt;=Entradas!$E$41,"",D288-E288)</f>
        <v>1.7824206557971983E-2</v>
      </c>
      <c r="G288" s="83">
        <f>IF($C288&lt;=Entradas!$E$41,"",D288-AVERAGE(D:D))</f>
        <v>-0.69854070519922351</v>
      </c>
      <c r="H288" s="83">
        <f>IF($C288&lt;=Entradas!$E$41,"",F288^2)</f>
        <v>3.1770233942125147E-4</v>
      </c>
      <c r="I288" s="83">
        <f>IF($C288&lt;=Entradas!$E$41,"",G288^2)</f>
        <v>0.48795911682022847</v>
      </c>
      <c r="J288" s="83">
        <f>IF($C288&lt;=Entradas!$E$41,"",E288-AVERAGE(E:E))</f>
        <v>-0.72761346574615127</v>
      </c>
      <c r="K288" s="83">
        <f>IF($C288&lt;=Entradas!$E$41,"",J288^2)</f>
        <v>0.52942135553512559</v>
      </c>
      <c r="L288" s="83">
        <f>IF($C288&lt;=Entradas!$E$41,"",G288*J288)</f>
        <v>0.50826762347476762</v>
      </c>
      <c r="M288" s="41"/>
    </row>
    <row r="289" spans="2:13" x14ac:dyDescent="0.3">
      <c r="B289" s="40"/>
      <c r="C289" s="78">
        <v>284</v>
      </c>
      <c r="D289" s="107">
        <f>IF($C289&lt;=Entradas!$E$41,"",Observaciones!H289)</f>
        <v>0.17759692549910291</v>
      </c>
      <c r="E289" s="107">
        <f>IF($C289&lt;=Entradas!$E$41,"",Cálculos!L290)</f>
        <v>0.16046286047114391</v>
      </c>
      <c r="F289" s="83">
        <f>IF($C289&lt;=Entradas!$E$41,"",D289-E289)</f>
        <v>1.7134065027959E-2</v>
      </c>
      <c r="G289" s="83">
        <f>IF($C289&lt;=Entradas!$E$41,"",D289-AVERAGE(D:D))</f>
        <v>-0.72850175669437534</v>
      </c>
      <c r="H289" s="83">
        <f>IF($C289&lt;=Entradas!$E$41,"",F289^2)</f>
        <v>2.9357618438232764E-4</v>
      </c>
      <c r="I289" s="83">
        <f>IF($C289&lt;=Entradas!$E$41,"",G289^2)</f>
        <v>0.53071480950679084</v>
      </c>
      <c r="J289" s="83">
        <f>IF($C289&lt;=Entradas!$E$41,"",E289-AVERAGE(E:E))</f>
        <v>-0.75688437571129019</v>
      </c>
      <c r="K289" s="83">
        <f>IF($C289&lt;=Entradas!$E$41,"",J289^2)</f>
        <v>0.5728739581958695</v>
      </c>
      <c r="L289" s="83">
        <f>IF($C289&lt;=Entradas!$E$41,"",G289*J289)</f>
        <v>0.55139159732020049</v>
      </c>
      <c r="M289" s="41"/>
    </row>
    <row r="290" spans="2:13" x14ac:dyDescent="0.3">
      <c r="B290" s="40"/>
      <c r="C290" s="78">
        <v>285</v>
      </c>
      <c r="D290" s="107">
        <f>IF($C290&lt;=Entradas!$E$41,"",Observaciones!H290)</f>
        <v>0.35656894370068726</v>
      </c>
      <c r="E290" s="107">
        <f>IF($C290&lt;=Entradas!$E$41,"",Cálculos!L291)</f>
        <v>0.42426984411250213</v>
      </c>
      <c r="F290" s="83">
        <f>IF($C290&lt;=Entradas!$E$41,"",D290-E290)</f>
        <v>-6.7700900411814868E-2</v>
      </c>
      <c r="G290" s="83">
        <f>IF($C290&lt;=Entradas!$E$41,"",D290-AVERAGE(D:D))</f>
        <v>-0.54952973849279096</v>
      </c>
      <c r="H290" s="83">
        <f>IF($C290&lt;=Entradas!$E$41,"",F290^2)</f>
        <v>4.5834119165704748E-3</v>
      </c>
      <c r="I290" s="83">
        <f>IF($C290&lt;=Entradas!$E$41,"",G290^2)</f>
        <v>0.30198293348795524</v>
      </c>
      <c r="J290" s="83">
        <f>IF($C290&lt;=Entradas!$E$41,"",E290-AVERAGE(E:E))</f>
        <v>-0.49307739206993195</v>
      </c>
      <c r="K290" s="83">
        <f>IF($C290&lt;=Entradas!$E$41,"",J290^2)</f>
        <v>0.24312531457048539</v>
      </c>
      <c r="L290" s="83">
        <f>IF($C290&lt;=Entradas!$E$41,"",G290*J290)</f>
        <v>0.27096069032089709</v>
      </c>
      <c r="M290" s="41"/>
    </row>
    <row r="291" spans="2:13" x14ac:dyDescent="0.3">
      <c r="B291" s="40"/>
      <c r="C291" s="78">
        <v>286</v>
      </c>
      <c r="D291" s="107">
        <f>IF($C291&lt;=Entradas!$E$41,"",Observaciones!H291)</f>
        <v>0.36197495685391301</v>
      </c>
      <c r="E291" s="107">
        <f>IF($C291&lt;=Entradas!$E$41,"",Cálculos!L292)</f>
        <v>0.3410419519563157</v>
      </c>
      <c r="F291" s="83">
        <f>IF($C291&lt;=Entradas!$E$41,"",D291-E291)</f>
        <v>2.0933004897597307E-2</v>
      </c>
      <c r="G291" s="83">
        <f>IF($C291&lt;=Entradas!$E$41,"",D291-AVERAGE(D:D))</f>
        <v>-0.54412372533956521</v>
      </c>
      <c r="H291" s="83">
        <f>IF($C291&lt;=Entradas!$E$41,"",F291^2)</f>
        <v>4.3819069404283284E-4</v>
      </c>
      <c r="I291" s="83">
        <f>IF($C291&lt;=Entradas!$E$41,"",G291^2)</f>
        <v>0.29607062847740662</v>
      </c>
      <c r="J291" s="83">
        <f>IF($C291&lt;=Entradas!$E$41,"",E291-AVERAGE(E:E))</f>
        <v>-0.57630528422611838</v>
      </c>
      <c r="K291" s="83">
        <f>IF($C291&lt;=Entradas!$E$41,"",J291^2)</f>
        <v>0.33212778062694709</v>
      </c>
      <c r="L291" s="83">
        <f>IF($C291&lt;=Entradas!$E$41,"",G291*J291)</f>
        <v>0.31358137818599252</v>
      </c>
      <c r="M291" s="41"/>
    </row>
    <row r="292" spans="2:13" x14ac:dyDescent="0.3">
      <c r="B292" s="40"/>
      <c r="C292" s="78">
        <v>287</v>
      </c>
      <c r="D292" s="107">
        <f>IF($C292&lt;=Entradas!$E$41,"",Observaciones!H292)</f>
        <v>3.1693932735117767</v>
      </c>
      <c r="E292" s="107">
        <f>IF($C292&lt;=Entradas!$E$41,"",Cálculos!L293)</f>
        <v>4.1413676846169336</v>
      </c>
      <c r="F292" s="83">
        <f>IF($C292&lt;=Entradas!$E$41,"",D292-E292)</f>
        <v>-0.97197441110515692</v>
      </c>
      <c r="G292" s="83">
        <f>IF($C292&lt;=Entradas!$E$41,"",D292-AVERAGE(D:D))</f>
        <v>2.2632945913182985</v>
      </c>
      <c r="H292" s="83">
        <f>IF($C292&lt;=Entradas!$E$41,"",F292^2)</f>
        <v>0.94473425584321657</v>
      </c>
      <c r="I292" s="83">
        <f>IF($C292&lt;=Entradas!$E$41,"",G292^2)</f>
        <v>5.1225024070906633</v>
      </c>
      <c r="J292" s="83">
        <f>IF($C292&lt;=Entradas!$E$41,"",E292-AVERAGE(E:E))</f>
        <v>3.2240204484344996</v>
      </c>
      <c r="K292" s="83">
        <f>IF($C292&lt;=Entradas!$E$41,"",J292^2)</f>
        <v>10.394307851923791</v>
      </c>
      <c r="L292" s="83">
        <f>IF($C292&lt;=Entradas!$E$41,"",G292*J292)</f>
        <v>7.2969080432413982</v>
      </c>
      <c r="M292" s="41"/>
    </row>
    <row r="293" spans="2:13" x14ac:dyDescent="0.3">
      <c r="B293" s="40"/>
      <c r="C293" s="78">
        <v>288</v>
      </c>
      <c r="D293" s="107">
        <f>IF($C293&lt;=Entradas!$E$41,"",Observaciones!H293)</f>
        <v>0.93817436103621699</v>
      </c>
      <c r="E293" s="107">
        <f>IF($C293&lt;=Entradas!$E$41,"",Cálculos!L294)</f>
        <v>0.89289057972795272</v>
      </c>
      <c r="F293" s="83">
        <f>IF($C293&lt;=Entradas!$E$41,"",D293-E293)</f>
        <v>4.528378130826427E-2</v>
      </c>
      <c r="G293" s="83">
        <f>IF($C293&lt;=Entradas!$E$41,"",D293-AVERAGE(D:D))</f>
        <v>3.2075678842738764E-2</v>
      </c>
      <c r="H293" s="83">
        <f>IF($C293&lt;=Entradas!$E$41,"",F293^2)</f>
        <v>2.0506208495747044E-3</v>
      </c>
      <c r="I293" s="83">
        <f>IF($C293&lt;=Entradas!$E$41,"",G293^2)</f>
        <v>1.0288491732225191E-3</v>
      </c>
      <c r="J293" s="83">
        <f>IF($C293&lt;=Entradas!$E$41,"",E293-AVERAGE(E:E))</f>
        <v>-2.4456656454481362E-2</v>
      </c>
      <c r="K293" s="83">
        <f>IF($C293&lt;=Entradas!$E$41,"",J293^2)</f>
        <v>5.9812804493252489E-4</v>
      </c>
      <c r="L293" s="83">
        <f>IF($C293&lt;=Entradas!$E$41,"",G293*J293)</f>
        <v>-7.8446385800113824E-4</v>
      </c>
      <c r="M293" s="41"/>
    </row>
    <row r="294" spans="2:13" x14ac:dyDescent="0.3">
      <c r="B294" s="40"/>
      <c r="C294" s="78">
        <v>289</v>
      </c>
      <c r="D294" s="107">
        <f>IF($C294&lt;=Entradas!$E$41,"",Observaciones!H294)</f>
        <v>1.9162861432839533</v>
      </c>
      <c r="E294" s="107">
        <f>IF($C294&lt;=Entradas!$E$41,"",Cálculos!L295)</f>
        <v>2.2955546680966679</v>
      </c>
      <c r="F294" s="83">
        <f>IF($C294&lt;=Entradas!$E$41,"",D294-E294)</f>
        <v>-0.37926852481271456</v>
      </c>
      <c r="G294" s="83">
        <f>IF($C294&lt;=Entradas!$E$41,"",D294-AVERAGE(D:D))</f>
        <v>1.0101874610904751</v>
      </c>
      <c r="H294" s="83">
        <f>IF($C294&lt;=Entradas!$E$41,"",F294^2)</f>
        <v>0.14384461391361267</v>
      </c>
      <c r="I294" s="83">
        <f>IF($C294&lt;=Entradas!$E$41,"",G294^2)</f>
        <v>1.0204787065444201</v>
      </c>
      <c r="J294" s="83">
        <f>IF($C294&lt;=Entradas!$E$41,"",E294-AVERAGE(E:E))</f>
        <v>1.3782074319142339</v>
      </c>
      <c r="K294" s="83">
        <f>IF($C294&lt;=Entradas!$E$41,"",J294^2)</f>
        <v>1.8994557253836277</v>
      </c>
      <c r="L294" s="83">
        <f>IF($C294&lt;=Entradas!$E$41,"",G294*J294)</f>
        <v>1.3922478665014637</v>
      </c>
      <c r="M294" s="41"/>
    </row>
    <row r="295" spans="2:13" x14ac:dyDescent="0.3">
      <c r="B295" s="40"/>
      <c r="C295" s="78">
        <v>290</v>
      </c>
      <c r="D295" s="107">
        <f>IF($C295&lt;=Entradas!$E$41,"",Observaciones!H295)</f>
        <v>1.1379667132872107</v>
      </c>
      <c r="E295" s="107">
        <f>IF($C295&lt;=Entradas!$E$41,"",Cálculos!L296)</f>
        <v>1.0690629514020302</v>
      </c>
      <c r="F295" s="83">
        <f>IF($C295&lt;=Entradas!$E$41,"",D295-E295)</f>
        <v>6.8903761885180437E-2</v>
      </c>
      <c r="G295" s="83">
        <f>IF($C295&lt;=Entradas!$E$41,"",D295-AVERAGE(D:D))</f>
        <v>0.23186803109373244</v>
      </c>
      <c r="H295" s="83">
        <f>IF($C295&lt;=Entradas!$E$41,"",F295^2)</f>
        <v>4.7477284019296446E-3</v>
      </c>
      <c r="I295" s="83">
        <f>IF($C295&lt;=Entradas!$E$41,"",G295^2)</f>
        <v>5.3762783843284076E-2</v>
      </c>
      <c r="J295" s="83">
        <f>IF($C295&lt;=Entradas!$E$41,"",E295-AVERAGE(E:E))</f>
        <v>0.15171571521959615</v>
      </c>
      <c r="K295" s="83">
        <f>IF($C295&lt;=Entradas!$E$41,"",J295^2)</f>
        <v>2.3017658244593599E-2</v>
      </c>
      <c r="L295" s="83">
        <f>IF($C295&lt;=Entradas!$E$41,"",G295*J295)</f>
        <v>3.5178024173945173E-2</v>
      </c>
      <c r="M295" s="41"/>
    </row>
    <row r="296" spans="2:13" x14ac:dyDescent="0.3">
      <c r="B296" s="40"/>
      <c r="C296" s="78">
        <v>291</v>
      </c>
      <c r="D296" s="107">
        <f>IF($C296&lt;=Entradas!$E$41,"",Observaciones!H296)</f>
        <v>1.0348205459506223</v>
      </c>
      <c r="E296" s="107">
        <f>IF($C296&lt;=Entradas!$E$41,"",Cálculos!L297)</f>
        <v>0.96723063018299205</v>
      </c>
      <c r="F296" s="83">
        <f>IF($C296&lt;=Entradas!$E$41,"",D296-E296)</f>
        <v>6.7589915767630293E-2</v>
      </c>
      <c r="G296" s="83">
        <f>IF($C296&lt;=Entradas!$E$41,"",D296-AVERAGE(D:D))</f>
        <v>0.12872186375714412</v>
      </c>
      <c r="H296" s="83">
        <f>IF($C296&lt;=Entradas!$E$41,"",F296^2)</f>
        <v>4.5683967134753584E-3</v>
      </c>
      <c r="I296" s="83">
        <f>IF($C296&lt;=Entradas!$E$41,"",G296^2)</f>
        <v>1.6569318209112772E-2</v>
      </c>
      <c r="J296" s="83">
        <f>IF($C296&lt;=Entradas!$E$41,"",E296-AVERAGE(E:E))</f>
        <v>4.9883394000557968E-2</v>
      </c>
      <c r="K296" s="83">
        <f>IF($C296&lt;=Entradas!$E$41,"",J296^2)</f>
        <v>2.4883529970149026E-3</v>
      </c>
      <c r="L296" s="83">
        <f>IF($C296&lt;=Entradas!$E$41,"",G296*J296)</f>
        <v>6.4210834462837627E-3</v>
      </c>
      <c r="M296" s="41"/>
    </row>
    <row r="297" spans="2:13" x14ac:dyDescent="0.3">
      <c r="B297" s="40"/>
      <c r="C297" s="78">
        <v>292</v>
      </c>
      <c r="D297" s="107">
        <f>IF($C297&lt;=Entradas!$E$41,"",Observaciones!H297)</f>
        <v>1.3775360399882048</v>
      </c>
      <c r="E297" s="107">
        <f>IF($C297&lt;=Entradas!$E$41,"",Cálculos!L298)</f>
        <v>1.4950494135590742</v>
      </c>
      <c r="F297" s="83">
        <f>IF($C297&lt;=Entradas!$E$41,"",D297-E297)</f>
        <v>-0.11751337357086933</v>
      </c>
      <c r="G297" s="83">
        <f>IF($C297&lt;=Entradas!$E$41,"",D297-AVERAGE(D:D))</f>
        <v>0.47143735779472662</v>
      </c>
      <c r="H297" s="83">
        <f>IF($C297&lt;=Entradas!$E$41,"",F297^2)</f>
        <v>1.3809392968006691E-2</v>
      </c>
      <c r="I297" s="83">
        <f>IF($C297&lt;=Entradas!$E$41,"",G297^2)</f>
        <v>0.22225318232447308</v>
      </c>
      <c r="J297" s="83">
        <f>IF($C297&lt;=Entradas!$E$41,"",E297-AVERAGE(E:E))</f>
        <v>0.57770217737664009</v>
      </c>
      <c r="K297" s="83">
        <f>IF($C297&lt;=Entradas!$E$41,"",J297^2)</f>
        <v>0.33373980574571094</v>
      </c>
      <c r="L297" s="83">
        <f>IF($C297&lt;=Entradas!$E$41,"",G297*J297)</f>
        <v>0.27235038809470369</v>
      </c>
      <c r="M297" s="41"/>
    </row>
    <row r="298" spans="2:13" x14ac:dyDescent="0.3">
      <c r="B298" s="40"/>
      <c r="C298" s="78">
        <v>293</v>
      </c>
      <c r="D298" s="107">
        <f>IF($C298&lt;=Entradas!$E$41,"",Observaciones!H298)</f>
        <v>1.2260342853661697</v>
      </c>
      <c r="E298" s="107">
        <f>IF($C298&lt;=Entradas!$E$41,"",Cálculos!L299)</f>
        <v>1.1547201070189512</v>
      </c>
      <c r="F298" s="83">
        <f>IF($C298&lt;=Entradas!$E$41,"",D298-E298)</f>
        <v>7.1314178347218427E-2</v>
      </c>
      <c r="G298" s="83">
        <f>IF($C298&lt;=Entradas!$E$41,"",D298-AVERAGE(D:D))</f>
        <v>0.31993560317269143</v>
      </c>
      <c r="H298" s="83">
        <f>IF($C298&lt;=Entradas!$E$41,"",F298^2)</f>
        <v>5.0857120333388777E-3</v>
      </c>
      <c r="I298" s="83">
        <f>IF($C298&lt;=Entradas!$E$41,"",G298^2)</f>
        <v>0.10235879017747389</v>
      </c>
      <c r="J298" s="83">
        <f>IF($C298&lt;=Entradas!$E$41,"",E298-AVERAGE(E:E))</f>
        <v>0.23737287083651715</v>
      </c>
      <c r="K298" s="83">
        <f>IF($C298&lt;=Entradas!$E$41,"",J298^2)</f>
        <v>5.6345879809169851E-2</v>
      </c>
      <c r="L298" s="83">
        <f>IF($C298&lt;=Entradas!$E$41,"",G298*J298)</f>
        <v>7.5944032607914491E-2</v>
      </c>
      <c r="M298" s="41"/>
    </row>
    <row r="299" spans="2:13" x14ac:dyDescent="0.3">
      <c r="B299" s="40"/>
      <c r="C299" s="78">
        <v>294</v>
      </c>
      <c r="D299" s="107">
        <f>IF($C299&lt;=Entradas!$E$41,"",Observaciones!H299)</f>
        <v>1.1191601365119377</v>
      </c>
      <c r="E299" s="107">
        <f>IF($C299&lt;=Entradas!$E$41,"",Cálculos!L300)</f>
        <v>1.0492198029141231</v>
      </c>
      <c r="F299" s="83">
        <f>IF($C299&lt;=Entradas!$E$41,"",D299-E299)</f>
        <v>6.9940333597814597E-2</v>
      </c>
      <c r="G299" s="83">
        <f>IF($C299&lt;=Entradas!$E$41,"",D299-AVERAGE(D:D))</f>
        <v>0.21306145431845946</v>
      </c>
      <c r="H299" s="83">
        <f>IF($C299&lt;=Entradas!$E$41,"",F299^2)</f>
        <v>4.8916502637735932E-3</v>
      </c>
      <c r="I299" s="83">
        <f>IF($C299&lt;=Entradas!$E$41,"",G299^2)</f>
        <v>4.5395183316296987E-2</v>
      </c>
      <c r="J299" s="83">
        <f>IF($C299&lt;=Entradas!$E$41,"",E299-AVERAGE(E:E))</f>
        <v>0.13187256673168901</v>
      </c>
      <c r="K299" s="83">
        <f>IF($C299&lt;=Entradas!$E$41,"",J299^2)</f>
        <v>1.7390373856403771E-2</v>
      </c>
      <c r="L299" s="83">
        <f>IF($C299&lt;=Entradas!$E$41,"",G299*J299)</f>
        <v>2.8096960852561755E-2</v>
      </c>
      <c r="M299" s="41"/>
    </row>
    <row r="300" spans="2:13" x14ac:dyDescent="0.3">
      <c r="B300" s="40"/>
      <c r="C300" s="78">
        <v>295</v>
      </c>
      <c r="D300" s="107">
        <f>IF($C300&lt;=Entradas!$E$41,"",Observaciones!H300)</f>
        <v>1.1003688193512919</v>
      </c>
      <c r="E300" s="107">
        <f>IF($C300&lt;=Entradas!$E$41,"",Cálculos!L301)</f>
        <v>1.0317816967316227</v>
      </c>
      <c r="F300" s="83">
        <f>IF($C300&lt;=Entradas!$E$41,"",D300-E300)</f>
        <v>6.8587122619669261E-2</v>
      </c>
      <c r="G300" s="83">
        <f>IF($C300&lt;=Entradas!$E$41,"",D300-AVERAGE(D:D))</f>
        <v>0.19427013715781372</v>
      </c>
      <c r="H300" s="83">
        <f>IF($C300&lt;=Entradas!$E$41,"",F300^2)</f>
        <v>4.704193389245547E-3</v>
      </c>
      <c r="I300" s="83">
        <f>IF($C300&lt;=Entradas!$E$41,"",G300^2)</f>
        <v>3.7740886191315756E-2</v>
      </c>
      <c r="J300" s="83">
        <f>IF($C300&lt;=Entradas!$E$41,"",E300-AVERAGE(E:E))</f>
        <v>0.1144344605491886</v>
      </c>
      <c r="K300" s="83">
        <f>IF($C300&lt;=Entradas!$E$41,"",J300^2)</f>
        <v>1.3095245761183802E-2</v>
      </c>
      <c r="L300" s="83">
        <f>IF($C300&lt;=Entradas!$E$41,"",G300*J300)</f>
        <v>2.2231198346471293E-2</v>
      </c>
      <c r="M300" s="41"/>
    </row>
    <row r="301" spans="2:13" x14ac:dyDescent="0.3">
      <c r="B301" s="40"/>
      <c r="C301" s="78">
        <v>296</v>
      </c>
      <c r="D301" s="107">
        <f>IF($C301&lt;=Entradas!$E$41,"",Observaciones!H301)</f>
        <v>1.1051303607601723</v>
      </c>
      <c r="E301" s="107">
        <f>IF($C301&lt;=Entradas!$E$41,"",Cálculos!L302)</f>
        <v>1.0378463228461601</v>
      </c>
      <c r="F301" s="83">
        <f>IF($C301&lt;=Entradas!$E$41,"",D301-E301)</f>
        <v>6.7284037914012274E-2</v>
      </c>
      <c r="G301" s="83">
        <f>IF($C301&lt;=Entradas!$E$41,"",D301-AVERAGE(D:D))</f>
        <v>0.19903167856669413</v>
      </c>
      <c r="H301" s="83">
        <f>IF($C301&lt;=Entradas!$E$41,"",F301^2)</f>
        <v>4.5271417580142409E-3</v>
      </c>
      <c r="I301" s="83">
        <f>IF($C301&lt;=Entradas!$E$41,"",G301^2)</f>
        <v>3.9613609073075852E-2</v>
      </c>
      <c r="J301" s="83">
        <f>IF($C301&lt;=Entradas!$E$41,"",E301-AVERAGE(E:E))</f>
        <v>0.120499086663726</v>
      </c>
      <c r="K301" s="83">
        <f>IF($C301&lt;=Entradas!$E$41,"",J301^2)</f>
        <v>1.4520029886792149E-2</v>
      </c>
      <c r="L301" s="83">
        <f>IF($C301&lt;=Entradas!$E$41,"",G301*J301)</f>
        <v>2.3983135484434932E-2</v>
      </c>
      <c r="M301" s="41"/>
    </row>
    <row r="302" spans="2:13" x14ac:dyDescent="0.3">
      <c r="B302" s="40"/>
      <c r="C302" s="78">
        <v>297</v>
      </c>
      <c r="D302" s="107">
        <f>IF($C302&lt;=Entradas!$E$41,"",Observaciones!H302)</f>
        <v>1.0666982580066742</v>
      </c>
      <c r="E302" s="107">
        <f>IF($C302&lt;=Entradas!$E$41,"",Cálculos!L303)</f>
        <v>1.0007181645057293</v>
      </c>
      <c r="F302" s="83">
        <f>IF($C302&lt;=Entradas!$E$41,"",D302-E302)</f>
        <v>6.5980093500944914E-2</v>
      </c>
      <c r="G302" s="83">
        <f>IF($C302&lt;=Entradas!$E$41,"",D302-AVERAGE(D:D))</f>
        <v>0.16059957581319595</v>
      </c>
      <c r="H302" s="83">
        <f>IF($C302&lt;=Entradas!$E$41,"",F302^2)</f>
        <v>4.3533727383934335E-3</v>
      </c>
      <c r="I302" s="83">
        <f>IF($C302&lt;=Entradas!$E$41,"",G302^2)</f>
        <v>2.5792223751378473E-2</v>
      </c>
      <c r="J302" s="83">
        <f>IF($C302&lt;=Entradas!$E$41,"",E302-AVERAGE(E:E))</f>
        <v>8.3370928323295179E-2</v>
      </c>
      <c r="K302" s="83">
        <f>IF($C302&lt;=Entradas!$E$41,"",J302^2)</f>
        <v>6.9507116894880223E-3</v>
      </c>
      <c r="L302" s="83">
        <f>IF($C302&lt;=Entradas!$E$41,"",G302*J302)</f>
        <v>1.3389335723873569E-2</v>
      </c>
      <c r="M302" s="41"/>
    </row>
    <row r="303" spans="2:13" x14ac:dyDescent="0.3">
      <c r="B303" s="40"/>
      <c r="C303" s="78">
        <v>298</v>
      </c>
      <c r="D303" s="107">
        <f>IF($C303&lt;=Entradas!$E$41,"",Observaciones!H303)</f>
        <v>1.1834646752837472</v>
      </c>
      <c r="E303" s="107">
        <f>IF($C303&lt;=Entradas!$E$41,"",Cálculos!L304)</f>
        <v>1.1837463398291563</v>
      </c>
      <c r="F303" s="83">
        <f>IF($C303&lt;=Entradas!$E$41,"",D303-E303)</f>
        <v>-2.8166454540912156E-4</v>
      </c>
      <c r="G303" s="83">
        <f>IF($C303&lt;=Entradas!$E$41,"",D303-AVERAGE(D:D))</f>
        <v>0.27736599309026899</v>
      </c>
      <c r="H303" s="83">
        <f>IF($C303&lt;=Entradas!$E$41,"",F303^2)</f>
        <v>7.9334916140527095E-8</v>
      </c>
      <c r="I303" s="83">
        <f>IF($C303&lt;=Entradas!$E$41,"",G303^2)</f>
        <v>7.693189412295115E-2</v>
      </c>
      <c r="J303" s="83">
        <f>IF($C303&lt;=Entradas!$E$41,"",E303-AVERAGE(E:E))</f>
        <v>0.26639910364672226</v>
      </c>
      <c r="K303" s="83">
        <f>IF($C303&lt;=Entradas!$E$41,"",J303^2)</f>
        <v>7.0968482423777068E-2</v>
      </c>
      <c r="L303" s="83">
        <f>IF($C303&lt;=Entradas!$E$41,"",G303*J303)</f>
        <v>7.3890051941330623E-2</v>
      </c>
      <c r="M303" s="41"/>
    </row>
    <row r="304" spans="2:13" x14ac:dyDescent="0.3">
      <c r="B304" s="40"/>
      <c r="C304" s="78">
        <v>299</v>
      </c>
      <c r="D304" s="107">
        <f>IF($C304&lt;=Entradas!$E$41,"",Observaciones!H304)</f>
        <v>1.1184221062144395</v>
      </c>
      <c r="E304" s="107">
        <f>IF($C304&lt;=Entradas!$E$41,"",Cálculos!L305)</f>
        <v>1.0526899493658921</v>
      </c>
      <c r="F304" s="83">
        <f>IF($C304&lt;=Entradas!$E$41,"",D304-E304)</f>
        <v>6.5732156848547385E-2</v>
      </c>
      <c r="G304" s="83">
        <f>IF($C304&lt;=Entradas!$E$41,"",D304-AVERAGE(D:D))</f>
        <v>0.21232342402096127</v>
      </c>
      <c r="H304" s="83">
        <f>IF($C304&lt;=Entradas!$E$41,"",F304^2)</f>
        <v>4.3207164439620352E-3</v>
      </c>
      <c r="I304" s="83">
        <f>IF($C304&lt;=Entradas!$E$41,"",G304^2)</f>
        <v>4.5081236387984912E-2</v>
      </c>
      <c r="J304" s="83">
        <f>IF($C304&lt;=Entradas!$E$41,"",E304-AVERAGE(E:E))</f>
        <v>0.13534271318345803</v>
      </c>
      <c r="K304" s="83">
        <f>IF($C304&lt;=Entradas!$E$41,"",J304^2)</f>
        <v>1.8317650011859785E-2</v>
      </c>
      <c r="L304" s="83">
        <f>IF($C304&lt;=Entradas!$E$41,"",G304*J304)</f>
        <v>2.8736428279398703E-2</v>
      </c>
      <c r="M304" s="41"/>
    </row>
    <row r="305" spans="2:13" x14ac:dyDescent="0.3">
      <c r="B305" s="40"/>
      <c r="C305" s="78">
        <v>300</v>
      </c>
      <c r="D305" s="107">
        <f>IF($C305&lt;=Entradas!$E$41,"",Observaciones!H305)</f>
        <v>1.0236528970178127</v>
      </c>
      <c r="E305" s="107">
        <f>IF($C305&lt;=Entradas!$E$41,"",Cálculos!L306)</f>
        <v>0.95914125288565599</v>
      </c>
      <c r="F305" s="83">
        <f>IF($C305&lt;=Entradas!$E$41,"",D305-E305)</f>
        <v>6.4511644132156709E-2</v>
      </c>
      <c r="G305" s="83">
        <f>IF($C305&lt;=Entradas!$E$41,"",D305-AVERAGE(D:D))</f>
        <v>0.11755421482433448</v>
      </c>
      <c r="H305" s="83">
        <f>IF($C305&lt;=Entradas!$E$41,"",F305^2)</f>
        <v>4.1617522286340296E-3</v>
      </c>
      <c r="I305" s="83">
        <f>IF($C305&lt;=Entradas!$E$41,"",G305^2)</f>
        <v>1.381899342296578E-2</v>
      </c>
      <c r="J305" s="83">
        <f>IF($C305&lt;=Entradas!$E$41,"",E305-AVERAGE(E:E))</f>
        <v>4.1794016703221915E-2</v>
      </c>
      <c r="K305" s="83">
        <f>IF($C305&lt;=Entradas!$E$41,"",J305^2)</f>
        <v>1.7467398321891923E-3</v>
      </c>
      <c r="L305" s="83">
        <f>IF($C305&lt;=Entradas!$E$41,"",G305*J305)</f>
        <v>4.9130628179023727E-3</v>
      </c>
      <c r="M305" s="41"/>
    </row>
    <row r="306" spans="2:13" x14ac:dyDescent="0.3">
      <c r="B306" s="40"/>
      <c r="C306" s="78">
        <v>301</v>
      </c>
      <c r="D306" s="107">
        <f>IF($C306&lt;=Entradas!$E$41,"",Observaciones!H306)</f>
        <v>0.96742474825156077</v>
      </c>
      <c r="E306" s="107">
        <f>IF($C306&lt;=Entradas!$E$41,"",Cálculos!L307)</f>
        <v>0.90407735847155923</v>
      </c>
      <c r="F306" s="83">
        <f>IF($C306&lt;=Entradas!$E$41,"",D306-E306)</f>
        <v>6.334738978000154E-2</v>
      </c>
      <c r="G306" s="83">
        <f>IF($C306&lt;=Entradas!$E$41,"",D306-AVERAGE(D:D))</f>
        <v>6.1326066058082551E-2</v>
      </c>
      <c r="H306" s="83">
        <f>IF($C306&lt;=Entradas!$E$41,"",F306^2)</f>
        <v>4.0128917919394439E-3</v>
      </c>
      <c r="I306" s="83">
        <f>IF($C306&lt;=Entradas!$E$41,"",G306^2)</f>
        <v>3.7608863781603049E-3</v>
      </c>
      <c r="J306" s="83">
        <f>IF($C306&lt;=Entradas!$E$41,"",E306-AVERAGE(E:E))</f>
        <v>-1.3269877710874844E-2</v>
      </c>
      <c r="K306" s="83">
        <f>IF($C306&lt;=Entradas!$E$41,"",J306^2)</f>
        <v>1.76089654461573E-4</v>
      </c>
      <c r="L306" s="83">
        <f>IF($C306&lt;=Entradas!$E$41,"",G306*J306)</f>
        <v>-8.1378939707978798E-4</v>
      </c>
      <c r="M306" s="41"/>
    </row>
    <row r="307" spans="2:13" x14ac:dyDescent="0.3">
      <c r="B307" s="40"/>
      <c r="C307" s="78">
        <v>302</v>
      </c>
      <c r="D307" s="107">
        <f>IF($C307&lt;=Entradas!$E$41,"",Observaciones!H307)</f>
        <v>0.86553152601627414</v>
      </c>
      <c r="E307" s="107">
        <f>IF($C307&lt;=Entradas!$E$41,"",Cálculos!L308)</f>
        <v>0.80331345340145677</v>
      </c>
      <c r="F307" s="83">
        <f>IF($C307&lt;=Entradas!$E$41,"",D307-E307)</f>
        <v>6.2218072614817377E-2</v>
      </c>
      <c r="G307" s="83">
        <f>IF($C307&lt;=Entradas!$E$41,"",D307-AVERAGE(D:D))</f>
        <v>-4.0567156177204078E-2</v>
      </c>
      <c r="H307" s="83">
        <f>IF($C307&lt;=Entradas!$E$41,"",F307^2)</f>
        <v>3.871088559902688E-3</v>
      </c>
      <c r="I307" s="83">
        <f>IF($C307&lt;=Entradas!$E$41,"",G307^2)</f>
        <v>1.645694160305667E-3</v>
      </c>
      <c r="J307" s="83">
        <f>IF($C307&lt;=Entradas!$E$41,"",E307-AVERAGE(E:E))</f>
        <v>-0.11403378278097731</v>
      </c>
      <c r="K307" s="83">
        <f>IF($C307&lt;=Entradas!$E$41,"",J307^2)</f>
        <v>1.3003703615339117E-2</v>
      </c>
      <c r="L307" s="83">
        <f>IF($C307&lt;=Entradas!$E$41,"",G307*J307)</f>
        <v>4.6260262755532721E-3</v>
      </c>
      <c r="M307" s="41"/>
    </row>
    <row r="308" spans="2:13" x14ac:dyDescent="0.3">
      <c r="B308" s="40"/>
      <c r="C308" s="78">
        <v>303</v>
      </c>
      <c r="D308" s="107">
        <f>IF($C308&lt;=Entradas!$E$41,"",Observaciones!H308)</f>
        <v>0.85428203570419292</v>
      </c>
      <c r="E308" s="107">
        <f>IF($C308&lt;=Entradas!$E$41,"",Cálculos!L309)</f>
        <v>0.79317591674887988</v>
      </c>
      <c r="F308" s="83">
        <f>IF($C308&lt;=Entradas!$E$41,"",D308-E308)</f>
        <v>6.1106118955313038E-2</v>
      </c>
      <c r="G308" s="83">
        <f>IF($C308&lt;=Entradas!$E$41,"",D308-AVERAGE(D:D))</f>
        <v>-5.1816646489285301E-2</v>
      </c>
      <c r="H308" s="83">
        <f>IF($C308&lt;=Entradas!$E$41,"",F308^2)</f>
        <v>3.7339577737808675E-3</v>
      </c>
      <c r="I308" s="83">
        <f>IF($C308&lt;=Entradas!$E$41,"",G308^2)</f>
        <v>2.6849648533955627E-3</v>
      </c>
      <c r="J308" s="83">
        <f>IF($C308&lt;=Entradas!$E$41,"",E308-AVERAGE(E:E))</f>
        <v>-0.12417131943355419</v>
      </c>
      <c r="K308" s="83">
        <f>IF($C308&lt;=Entradas!$E$41,"",J308^2)</f>
        <v>1.5418516569869754E-2</v>
      </c>
      <c r="L308" s="83">
        <f>IF($C308&lt;=Entradas!$E$41,"",G308*J308)</f>
        <v>6.4341413631965995E-3</v>
      </c>
      <c r="M308" s="41"/>
    </row>
    <row r="309" spans="2:13" x14ac:dyDescent="0.3">
      <c r="B309" s="40"/>
      <c r="C309" s="78">
        <v>304</v>
      </c>
      <c r="D309" s="107">
        <f>IF($C309&lt;=Entradas!$E$41,"",Observaciones!H309)</f>
        <v>0.75705876225588364</v>
      </c>
      <c r="E309" s="107">
        <f>IF($C309&lt;=Entradas!$E$41,"",Cálculos!L310)</f>
        <v>0.69702008820084205</v>
      </c>
      <c r="F309" s="83">
        <f>IF($C309&lt;=Entradas!$E$41,"",D309-E309)</f>
        <v>6.0038674055041596E-2</v>
      </c>
      <c r="G309" s="83">
        <f>IF($C309&lt;=Entradas!$E$41,"",D309-AVERAGE(D:D))</f>
        <v>-0.14903991993759458</v>
      </c>
      <c r="H309" s="83">
        <f>IF($C309&lt;=Entradas!$E$41,"",F309^2)</f>
        <v>3.6046423822875249E-3</v>
      </c>
      <c r="I309" s="83">
        <f>IF($C309&lt;=Entradas!$E$41,"",G309^2)</f>
        <v>2.2212897735004601E-2</v>
      </c>
      <c r="J309" s="83">
        <f>IF($C309&lt;=Entradas!$E$41,"",E309-AVERAGE(E:E))</f>
        <v>-0.22032714798159203</v>
      </c>
      <c r="K309" s="83">
        <f>IF($C309&lt;=Entradas!$E$41,"",J309^2)</f>
        <v>4.8544052137702354E-2</v>
      </c>
      <c r="L309" s="83">
        <f>IF($C309&lt;=Entradas!$E$41,"",G309*J309)</f>
        <v>3.283754049525503E-2</v>
      </c>
      <c r="M309" s="41"/>
    </row>
    <row r="310" spans="2:13" x14ac:dyDescent="0.3">
      <c r="B310" s="40"/>
      <c r="C310" s="78">
        <v>305</v>
      </c>
      <c r="D310" s="107">
        <f>IF($C310&lt;=Entradas!$E$41,"",Observaciones!H310)</f>
        <v>0.67726039705570662</v>
      </c>
      <c r="E310" s="107">
        <f>IF($C310&lt;=Entradas!$E$41,"",Cálculos!L311)</f>
        <v>0.61826070841019076</v>
      </c>
      <c r="F310" s="83">
        <f>IF($C310&lt;=Entradas!$E$41,"",D310-E310)</f>
        <v>5.8999688645515858E-2</v>
      </c>
      <c r="G310" s="83">
        <f>IF($C310&lt;=Entradas!$E$41,"",D310-AVERAGE(D:D))</f>
        <v>-0.2288382851377716</v>
      </c>
      <c r="H310" s="83">
        <f>IF($C310&lt;=Entradas!$E$41,"",F310^2)</f>
        <v>3.4809632602678126E-3</v>
      </c>
      <c r="I310" s="83">
        <f>IF($C310&lt;=Entradas!$E$41,"",G310^2)</f>
        <v>5.2366960744796062E-2</v>
      </c>
      <c r="J310" s="83">
        <f>IF($C310&lt;=Entradas!$E$41,"",E310-AVERAGE(E:E))</f>
        <v>-0.29908652777224332</v>
      </c>
      <c r="K310" s="83">
        <f>IF($C310&lt;=Entradas!$E$41,"",J310^2)</f>
        <v>8.9452751094856869E-2</v>
      </c>
      <c r="L310" s="83">
        <f>IF($C310&lt;=Entradas!$E$41,"",G310*J310)</f>
        <v>6.8442448123210667E-2</v>
      </c>
      <c r="M310" s="41"/>
    </row>
    <row r="311" spans="2:13" x14ac:dyDescent="0.3">
      <c r="B311" s="40"/>
      <c r="C311" s="78">
        <v>306</v>
      </c>
      <c r="D311" s="107">
        <f>IF($C311&lt;=Entradas!$E$41,"",Observaciones!H311)</f>
        <v>0.66125457776348462</v>
      </c>
      <c r="E311" s="107">
        <f>IF($C311&lt;=Entradas!$E$41,"",Cálculos!L312)</f>
        <v>0.60326006086296047</v>
      </c>
      <c r="F311" s="83">
        <f>IF($C311&lt;=Entradas!$E$41,"",D311-E311)</f>
        <v>5.7994516900524151E-2</v>
      </c>
      <c r="G311" s="83">
        <f>IF($C311&lt;=Entradas!$E$41,"",D311-AVERAGE(D:D))</f>
        <v>-0.2448441044299936</v>
      </c>
      <c r="H311" s="83">
        <f>IF($C311&lt;=Entradas!$E$41,"",F311^2)</f>
        <v>3.3633639905251813E-3</v>
      </c>
      <c r="I311" s="83">
        <f>IF($C311&lt;=Entradas!$E$41,"",G311^2)</f>
        <v>5.9948635474125614E-2</v>
      </c>
      <c r="J311" s="83">
        <f>IF($C311&lt;=Entradas!$E$41,"",E311-AVERAGE(E:E))</f>
        <v>-0.31408717531947361</v>
      </c>
      <c r="K311" s="83">
        <f>IF($C311&lt;=Entradas!$E$41,"",J311^2)</f>
        <v>9.8650753700165753E-2</v>
      </c>
      <c r="L311" s="83">
        <f>IF($C311&lt;=Entradas!$E$41,"",G311*J311)</f>
        <v>7.6902393154042903E-2</v>
      </c>
      <c r="M311" s="41"/>
    </row>
    <row r="312" spans="2:13" x14ac:dyDescent="0.3">
      <c r="B312" s="40"/>
      <c r="C312" s="78">
        <v>307</v>
      </c>
      <c r="D312" s="107">
        <f>IF($C312&lt;=Entradas!$E$41,"",Observaciones!H312)</f>
        <v>0.57017707433682929</v>
      </c>
      <c r="E312" s="107">
        <f>IF($C312&lt;=Entradas!$E$41,"",Cálculos!L313)</f>
        <v>0.5131512726201598</v>
      </c>
      <c r="F312" s="83">
        <f>IF($C312&lt;=Entradas!$E$41,"",D312-E312)</f>
        <v>5.7025801716669489E-2</v>
      </c>
      <c r="G312" s="83">
        <f>IF($C312&lt;=Entradas!$E$41,"",D312-AVERAGE(D:D))</f>
        <v>-0.33592160785664893</v>
      </c>
      <c r="H312" s="83">
        <f>IF($C312&lt;=Entradas!$E$41,"",F312^2)</f>
        <v>3.2519420614289048E-3</v>
      </c>
      <c r="I312" s="83">
        <f>IF($C312&lt;=Entradas!$E$41,"",G312^2)</f>
        <v>0.11284332662499622</v>
      </c>
      <c r="J312" s="83">
        <f>IF($C312&lt;=Entradas!$E$41,"",E312-AVERAGE(E:E))</f>
        <v>-0.40419596356227427</v>
      </c>
      <c r="K312" s="83">
        <f>IF($C312&lt;=Entradas!$E$41,"",J312^2)</f>
        <v>0.16337437696003534</v>
      </c>
      <c r="L312" s="83">
        <f>IF($C312&lt;=Entradas!$E$41,"",G312*J312)</f>
        <v>0.13577815796900666</v>
      </c>
      <c r="M312" s="41"/>
    </row>
    <row r="313" spans="2:13" x14ac:dyDescent="0.3">
      <c r="B313" s="40"/>
      <c r="C313" s="78">
        <v>308</v>
      </c>
      <c r="D313" s="107">
        <f>IF($C313&lt;=Entradas!$E$41,"",Observaciones!H313)</f>
        <v>0.57178055737785349</v>
      </c>
      <c r="E313" s="107">
        <f>IF($C313&lt;=Entradas!$E$41,"",Cálculos!L314)</f>
        <v>0.51570280472314733</v>
      </c>
      <c r="F313" s="83">
        <f>IF($C313&lt;=Entradas!$E$41,"",D313-E313)</f>
        <v>5.6077752654706159E-2</v>
      </c>
      <c r="G313" s="83">
        <f>IF($C313&lt;=Entradas!$E$41,"",D313-AVERAGE(D:D))</f>
        <v>-0.33431812481562473</v>
      </c>
      <c r="H313" s="83">
        <f>IF($C313&lt;=Entradas!$E$41,"",F313^2)</f>
        <v>3.1447143428024035E-3</v>
      </c>
      <c r="I313" s="83">
        <f>IF($C313&lt;=Entradas!$E$41,"",G313^2)</f>
        <v>0.11176860858023563</v>
      </c>
      <c r="J313" s="83">
        <f>IF($C313&lt;=Entradas!$E$41,"",E313-AVERAGE(E:E))</f>
        <v>-0.40164443145928674</v>
      </c>
      <c r="K313" s="83">
        <f>IF($C313&lt;=Entradas!$E$41,"",J313^2)</f>
        <v>0.16131824932225369</v>
      </c>
      <c r="L313" s="83">
        <f>IF($C313&lt;=Entradas!$E$41,"",G313*J313)</f>
        <v>0.13427701316810645</v>
      </c>
      <c r="M313" s="41"/>
    </row>
    <row r="314" spans="2:13" x14ac:dyDescent="0.3">
      <c r="B314" s="40"/>
      <c r="C314" s="78">
        <v>309</v>
      </c>
      <c r="D314" s="107">
        <f>IF($C314&lt;=Entradas!$E$41,"",Observaciones!H314)</f>
        <v>0.52016842296232813</v>
      </c>
      <c r="E314" s="107">
        <f>IF($C314&lt;=Entradas!$E$41,"",Cálculos!L315)</f>
        <v>0.46499220051575196</v>
      </c>
      <c r="F314" s="83">
        <f>IF($C314&lt;=Entradas!$E$41,"",D314-E314)</f>
        <v>5.5176222446576162E-2</v>
      </c>
      <c r="G314" s="83">
        <f>IF($C314&lt;=Entradas!$E$41,"",D314-AVERAGE(D:D))</f>
        <v>-0.3859302592311501</v>
      </c>
      <c r="H314" s="83">
        <f>IF($C314&lt;=Entradas!$E$41,"",F314^2)</f>
        <v>3.0444155234740553E-3</v>
      </c>
      <c r="I314" s="83">
        <f>IF($C314&lt;=Entradas!$E$41,"",G314^2)</f>
        <v>0.14894216499022273</v>
      </c>
      <c r="J314" s="83">
        <f>IF($C314&lt;=Entradas!$E$41,"",E314-AVERAGE(E:E))</f>
        <v>-0.45235503566668211</v>
      </c>
      <c r="K314" s="83">
        <f>IF($C314&lt;=Entradas!$E$41,"",J314^2)</f>
        <v>0.20462507829300525</v>
      </c>
      <c r="L314" s="83">
        <f>IF($C314&lt;=Entradas!$E$41,"",G314*J314)</f>
        <v>0.17457749617935878</v>
      </c>
      <c r="M314" s="41"/>
    </row>
    <row r="315" spans="2:13" x14ac:dyDescent="0.3">
      <c r="B315" s="40"/>
      <c r="C315" s="78">
        <v>310</v>
      </c>
      <c r="D315" s="107">
        <f>IF($C315&lt;=Entradas!$E$41,"",Observaciones!H315)</f>
        <v>0.43705193757466165</v>
      </c>
      <c r="E315" s="107">
        <f>IF($C315&lt;=Entradas!$E$41,"",Cálculos!L316)</f>
        <v>0.38275689044344952</v>
      </c>
      <c r="F315" s="83">
        <f>IF($C315&lt;=Entradas!$E$41,"",D315-E315)</f>
        <v>5.4295047131212137E-2</v>
      </c>
      <c r="G315" s="83">
        <f>IF($C315&lt;=Entradas!$E$41,"",D315-AVERAGE(D:D))</f>
        <v>-0.46904674461881657</v>
      </c>
      <c r="H315" s="83">
        <f>IF($C315&lt;=Entradas!$E$41,"",F315^2)</f>
        <v>2.9479521429805473E-3</v>
      </c>
      <c r="I315" s="83">
        <f>IF($C315&lt;=Entradas!$E$41,"",G315^2)</f>
        <v>0.22000484863750933</v>
      </c>
      <c r="J315" s="83">
        <f>IF($C315&lt;=Entradas!$E$41,"",E315-AVERAGE(E:E))</f>
        <v>-0.53459034573898456</v>
      </c>
      <c r="K315" s="83">
        <f>IF($C315&lt;=Entradas!$E$41,"",J315^2)</f>
        <v>0.28578683775732705</v>
      </c>
      <c r="L315" s="83">
        <f>IF($C315&lt;=Entradas!$E$41,"",G315*J315)</f>
        <v>0.25074786137351834</v>
      </c>
      <c r="M315" s="41"/>
    </row>
    <row r="316" spans="2:13" x14ac:dyDescent="0.3">
      <c r="B316" s="40"/>
      <c r="C316" s="78">
        <v>311</v>
      </c>
      <c r="D316" s="107">
        <f>IF($C316&lt;=Entradas!$E$41,"",Observaciones!H316)</f>
        <v>0.42177802858705143</v>
      </c>
      <c r="E316" s="107">
        <f>IF($C316&lt;=Entradas!$E$41,"",Cálculos!L317)</f>
        <v>0.36834010871698941</v>
      </c>
      <c r="F316" s="83">
        <f>IF($C316&lt;=Entradas!$E$41,"",D316-E316)</f>
        <v>5.3437919870062023E-2</v>
      </c>
      <c r="G316" s="83">
        <f>IF($C316&lt;=Entradas!$E$41,"",D316-AVERAGE(D:D))</f>
        <v>-0.48432065360642679</v>
      </c>
      <c r="H316" s="83">
        <f>IF($C316&lt;=Entradas!$E$41,"",F316^2)</f>
        <v>2.8556112800391695E-3</v>
      </c>
      <c r="I316" s="83">
        <f>IF($C316&lt;=Entradas!$E$41,"",G316^2)</f>
        <v>0.23456649550975645</v>
      </c>
      <c r="J316" s="83">
        <f>IF($C316&lt;=Entradas!$E$41,"",E316-AVERAGE(E:E))</f>
        <v>-0.54900712746544467</v>
      </c>
      <c r="K316" s="83">
        <f>IF($C316&lt;=Entradas!$E$41,"",J316^2)</f>
        <v>0.30140882600785901</v>
      </c>
      <c r="L316" s="83">
        <f>IF($C316&lt;=Entradas!$E$41,"",G316*J316)</f>
        <v>0.26589549080865105</v>
      </c>
      <c r="M316" s="41"/>
    </row>
    <row r="317" spans="2:13" x14ac:dyDescent="0.3">
      <c r="B317" s="40"/>
      <c r="C317" s="78">
        <v>312</v>
      </c>
      <c r="D317" s="107">
        <f>IF($C317&lt;=Entradas!$E$41,"",Observaciones!H317)</f>
        <v>0.33882326794785461</v>
      </c>
      <c r="E317" s="107">
        <f>IF($C317&lt;=Entradas!$E$41,"",Cálculos!L318)</f>
        <v>0.28621607670408644</v>
      </c>
      <c r="F317" s="83">
        <f>IF($C317&lt;=Entradas!$E$41,"",D317-E317)</f>
        <v>5.260719124376817E-2</v>
      </c>
      <c r="G317" s="83">
        <f>IF($C317&lt;=Entradas!$E$41,"",D317-AVERAGE(D:D))</f>
        <v>-0.56727541424562355</v>
      </c>
      <c r="H317" s="83">
        <f>IF($C317&lt;=Entradas!$E$41,"",F317^2)</f>
        <v>2.7675165705583985E-3</v>
      </c>
      <c r="I317" s="83">
        <f>IF($C317&lt;=Entradas!$E$41,"",G317^2)</f>
        <v>0.32180139560754378</v>
      </c>
      <c r="J317" s="83">
        <f>IF($C317&lt;=Entradas!$E$41,"",E317-AVERAGE(E:E))</f>
        <v>-0.63113115947834764</v>
      </c>
      <c r="K317" s="83">
        <f>IF($C317&lt;=Entradas!$E$41,"",J317^2)</f>
        <v>0.39832654046448346</v>
      </c>
      <c r="L317" s="83">
        <f>IF($C317&lt;=Entradas!$E$41,"",G317*J317)</f>
        <v>0.35802518993640037</v>
      </c>
      <c r="M317" s="41"/>
    </row>
    <row r="318" spans="2:13" x14ac:dyDescent="0.3">
      <c r="B318" s="40"/>
      <c r="C318" s="78">
        <v>313</v>
      </c>
      <c r="D318" s="107">
        <f>IF($C318&lt;=Entradas!$E$41,"",Observaciones!H318)</f>
        <v>0.27151315814143218</v>
      </c>
      <c r="E318" s="107">
        <f>IF($C318&lt;=Entradas!$E$41,"",Cálculos!L319)</f>
        <v>0.21970486606615541</v>
      </c>
      <c r="F318" s="83">
        <f>IF($C318&lt;=Entradas!$E$41,"",D318-E318)</f>
        <v>5.1808292075276763E-2</v>
      </c>
      <c r="G318" s="83">
        <f>IF($C318&lt;=Entradas!$E$41,"",D318-AVERAGE(D:D))</f>
        <v>-0.63458552405204605</v>
      </c>
      <c r="H318" s="83">
        <f>IF($C318&lt;=Entradas!$E$41,"",F318^2)</f>
        <v>2.6840991277571852E-3</v>
      </c>
      <c r="I318" s="83">
        <f>IF($C318&lt;=Entradas!$E$41,"",G318^2)</f>
        <v>0.4026987873364099</v>
      </c>
      <c r="J318" s="83">
        <f>IF($C318&lt;=Entradas!$E$41,"",E318-AVERAGE(E:E))</f>
        <v>-0.69764237011627861</v>
      </c>
      <c r="K318" s="83">
        <f>IF($C318&lt;=Entradas!$E$41,"",J318^2)</f>
        <v>0.48670487658145867</v>
      </c>
      <c r="L318" s="83">
        <f>IF($C318&lt;=Entradas!$E$41,"",G318*J318)</f>
        <v>0.44271374904115013</v>
      </c>
      <c r="M318" s="41"/>
    </row>
    <row r="319" spans="2:13" x14ac:dyDescent="0.3">
      <c r="B319" s="40"/>
      <c r="C319" s="78">
        <v>314</v>
      </c>
      <c r="D319" s="107">
        <f>IF($C319&lt;=Entradas!$E$41,"",Observaciones!H319)</f>
        <v>0.19383269744930406</v>
      </c>
      <c r="E319" s="107">
        <f>IF($C319&lt;=Entradas!$E$41,"",Cálculos!L320)</f>
        <v>0.14280773299599406</v>
      </c>
      <c r="F319" s="83">
        <f>IF($C319&lt;=Entradas!$E$41,"",D319-E319)</f>
        <v>5.1024964453310007E-2</v>
      </c>
      <c r="G319" s="83">
        <f>IF($C319&lt;=Entradas!$E$41,"",D319-AVERAGE(D:D))</f>
        <v>-0.71226598474417413</v>
      </c>
      <c r="H319" s="83">
        <f>IF($C319&lt;=Entradas!$E$41,"",F319^2)</f>
        <v>2.6035469974615495E-3</v>
      </c>
      <c r="I319" s="83">
        <f>IF($C319&lt;=Entradas!$E$41,"",G319^2)</f>
        <v>0.50732283302358805</v>
      </c>
      <c r="J319" s="83">
        <f>IF($C319&lt;=Entradas!$E$41,"",E319-AVERAGE(E:E))</f>
        <v>-0.77453950318644005</v>
      </c>
      <c r="K319" s="83">
        <f>IF($C319&lt;=Entradas!$E$41,"",J319^2)</f>
        <v>0.59991144199629742</v>
      </c>
      <c r="L319" s="83">
        <f>IF($C319&lt;=Entradas!$E$41,"",G319*J319)</f>
        <v>0.55167814196035314</v>
      </c>
      <c r="M319" s="41"/>
    </row>
    <row r="320" spans="2:13" x14ac:dyDescent="0.3">
      <c r="B320" s="40"/>
      <c r="C320" s="78">
        <v>315</v>
      </c>
      <c r="D320" s="107">
        <f>IF($C320&lt;=Entradas!$E$41,"",Observaciones!H320)</f>
        <v>0.13597640525342611</v>
      </c>
      <c r="E320" s="107">
        <f>IF($C320&lt;=Entradas!$E$41,"",Cálculos!L321)</f>
        <v>0.11708028316711488</v>
      </c>
      <c r="F320" s="83">
        <f>IF($C320&lt;=Entradas!$E$41,"",D320-E320)</f>
        <v>1.8896122086311223E-2</v>
      </c>
      <c r="G320" s="83">
        <f>IF($C320&lt;=Entradas!$E$41,"",D320-AVERAGE(D:D))</f>
        <v>-0.77012227694005209</v>
      </c>
      <c r="H320" s="83">
        <f>IF($C320&lt;=Entradas!$E$41,"",F320^2)</f>
        <v>3.5706342990077884E-4</v>
      </c>
      <c r="I320" s="83">
        <f>IF($C320&lt;=Entradas!$E$41,"",G320^2)</f>
        <v>0.59308832143933032</v>
      </c>
      <c r="J320" s="83">
        <f>IF($C320&lt;=Entradas!$E$41,"",E320-AVERAGE(E:E))</f>
        <v>-0.80026695301531925</v>
      </c>
      <c r="K320" s="83">
        <f>IF($C320&lt;=Entradas!$E$41,"",J320^2)</f>
        <v>0.64042719608842313</v>
      </c>
      <c r="L320" s="83">
        <f>IF($C320&lt;=Entradas!$E$41,"",G320*J320)</f>
        <v>0.61630340801603534</v>
      </c>
      <c r="M320" s="41"/>
    </row>
    <row r="321" spans="2:13" x14ac:dyDescent="0.3">
      <c r="B321" s="40"/>
      <c r="C321" s="78">
        <v>316</v>
      </c>
      <c r="D321" s="107">
        <f>IF($C321&lt;=Entradas!$E$41,"",Observaciones!H321)</f>
        <v>0.12535305504518732</v>
      </c>
      <c r="E321" s="107">
        <f>IF($C321&lt;=Entradas!$E$41,"",Cálculos!L322)</f>
        <v>0.11189103676958347</v>
      </c>
      <c r="F321" s="83">
        <f>IF($C321&lt;=Entradas!$E$41,"",D321-E321)</f>
        <v>1.3462018275603851E-2</v>
      </c>
      <c r="G321" s="83">
        <f>IF($C321&lt;=Entradas!$E$41,"",D321-AVERAGE(D:D))</f>
        <v>-0.78074562714829088</v>
      </c>
      <c r="H321" s="83">
        <f>IF($C321&lt;=Entradas!$E$41,"",F321^2)</f>
        <v>1.8122593605269209E-4</v>
      </c>
      <c r="I321" s="83">
        <f>IF($C321&lt;=Entradas!$E$41,"",G321^2)</f>
        <v>0.60956373431117805</v>
      </c>
      <c r="J321" s="83">
        <f>IF($C321&lt;=Entradas!$E$41,"",E321-AVERAGE(E:E))</f>
        <v>-0.80545619941285063</v>
      </c>
      <c r="K321" s="83">
        <f>IF($C321&lt;=Entradas!$E$41,"",J321^2)</f>
        <v>0.64875968917259375</v>
      </c>
      <c r="L321" s="83">
        <f>IF($C321&lt;=Entradas!$E$41,"",G321*J321)</f>
        <v>0.62885640555106492</v>
      </c>
      <c r="M321" s="41"/>
    </row>
    <row r="322" spans="2:13" x14ac:dyDescent="0.3">
      <c r="B322" s="40"/>
      <c r="C322" s="78">
        <v>317</v>
      </c>
      <c r="D322" s="107">
        <f>IF($C322&lt;=Entradas!$E$41,"",Observaciones!H322)</f>
        <v>0.13892800672441252</v>
      </c>
      <c r="E322" s="107">
        <f>IF($C322&lt;=Entradas!$E$41,"",Cálculos!L323)</f>
        <v>0.12646945280680685</v>
      </c>
      <c r="F322" s="83">
        <f>IF($C322&lt;=Entradas!$E$41,"",D322-E322)</f>
        <v>1.2458553917605669E-2</v>
      </c>
      <c r="G322" s="83">
        <f>IF($C322&lt;=Entradas!$E$41,"",D322-AVERAGE(D:D))</f>
        <v>-0.7671706754690657</v>
      </c>
      <c r="H322" s="83">
        <f>IF($C322&lt;=Entradas!$E$41,"",F322^2)</f>
        <v>1.5521556571788757E-4</v>
      </c>
      <c r="I322" s="83">
        <f>IF($C322&lt;=Entradas!$E$41,"",G322^2)</f>
        <v>0.58855084529966251</v>
      </c>
      <c r="J322" s="83">
        <f>IF($C322&lt;=Entradas!$E$41,"",E322-AVERAGE(E:E))</f>
        <v>-0.7908777833756272</v>
      </c>
      <c r="K322" s="83">
        <f>IF($C322&lt;=Entradas!$E$41,"",J322^2)</f>
        <v>0.62548766823714552</v>
      </c>
      <c r="L322" s="83">
        <f>IF($C322&lt;=Entradas!$E$41,"",G322*J322)</f>
        <v>0.60673824328575732</v>
      </c>
      <c r="M322" s="41"/>
    </row>
    <row r="323" spans="2:13" x14ac:dyDescent="0.3">
      <c r="B323" s="40"/>
      <c r="C323" s="78">
        <v>318</v>
      </c>
      <c r="D323" s="107">
        <f>IF($C323&lt;=Entradas!$E$41,"",Observaciones!H323)</f>
        <v>0.12791483154701255</v>
      </c>
      <c r="E323" s="107">
        <f>IF($C323&lt;=Entradas!$E$41,"",Cálculos!L324)</f>
        <v>0.11572353538351234</v>
      </c>
      <c r="F323" s="83">
        <f>IF($C323&lt;=Entradas!$E$41,"",D323-E323)</f>
        <v>1.2191296163500218E-2</v>
      </c>
      <c r="G323" s="83">
        <f>IF($C323&lt;=Entradas!$E$41,"",D323-AVERAGE(D:D))</f>
        <v>-0.77818385064646567</v>
      </c>
      <c r="H323" s="83">
        <f>IF($C323&lt;=Entradas!$E$41,"",F323^2)</f>
        <v>1.4862770214617513E-4</v>
      </c>
      <c r="I323" s="83">
        <f>IF($C323&lt;=Entradas!$E$41,"",G323^2)</f>
        <v>0.60557010540696077</v>
      </c>
      <c r="J323" s="83">
        <f>IF($C323&lt;=Entradas!$E$41,"",E323-AVERAGE(E:E))</f>
        <v>-0.80162370079892176</v>
      </c>
      <c r="K323" s="83">
        <f>IF($C323&lt;=Entradas!$E$41,"",J323^2)</f>
        <v>0.64260055768255919</v>
      </c>
      <c r="L323" s="83">
        <f>IF($C323&lt;=Entradas!$E$41,"",G323*J323)</f>
        <v>0.62381061825717521</v>
      </c>
      <c r="M323" s="41"/>
    </row>
    <row r="324" spans="2:13" x14ac:dyDescent="0.3">
      <c r="B324" s="40"/>
      <c r="C324" s="78">
        <v>319</v>
      </c>
      <c r="D324" s="107">
        <f>IF($C324&lt;=Entradas!$E$41,"",Observaciones!H324)</f>
        <v>1.3048685997153773</v>
      </c>
      <c r="E324" s="107">
        <f>IF($C324&lt;=Entradas!$E$41,"",Cálculos!L325)</f>
        <v>1.7874822251417197</v>
      </c>
      <c r="F324" s="83">
        <f>IF($C324&lt;=Entradas!$E$41,"",D324-E324)</f>
        <v>-0.48261362542634245</v>
      </c>
      <c r="G324" s="83">
        <f>IF($C324&lt;=Entradas!$E$41,"",D324-AVERAGE(D:D))</f>
        <v>0.39876991752189905</v>
      </c>
      <c r="H324" s="83">
        <f>IF($C324&lt;=Entradas!$E$41,"",F324^2)</f>
        <v>0.23291591144715798</v>
      </c>
      <c r="I324" s="83">
        <f>IF($C324&lt;=Entradas!$E$41,"",G324^2)</f>
        <v>0.15901744712042218</v>
      </c>
      <c r="J324" s="83">
        <f>IF($C324&lt;=Entradas!$E$41,"",E324-AVERAGE(E:E))</f>
        <v>0.87013498895928565</v>
      </c>
      <c r="K324" s="83">
        <f>IF($C324&lt;=Entradas!$E$41,"",J324^2)</f>
        <v>0.75713489901117614</v>
      </c>
      <c r="L324" s="83">
        <f>IF($C324&lt;=Entradas!$E$41,"",G324*J324)</f>
        <v>0.3469836577802129</v>
      </c>
      <c r="M324" s="41"/>
    </row>
    <row r="325" spans="2:13" x14ac:dyDescent="0.3">
      <c r="B325" s="40"/>
      <c r="C325" s="78">
        <v>320</v>
      </c>
      <c r="D325" s="107">
        <f>IF($C325&lt;=Entradas!$E$41,"",Observaciones!H325)</f>
        <v>0.97794050343412853</v>
      </c>
      <c r="E325" s="107">
        <f>IF($C325&lt;=Entradas!$E$41,"",Cálculos!L326)</f>
        <v>1.1909289942872758</v>
      </c>
      <c r="F325" s="83">
        <f>IF($C325&lt;=Entradas!$E$41,"",D325-E325)</f>
        <v>-0.21298849085314731</v>
      </c>
      <c r="G325" s="83">
        <f>IF($C325&lt;=Entradas!$E$41,"",D325-AVERAGE(D:D))</f>
        <v>7.1841821240650305E-2</v>
      </c>
      <c r="H325" s="83">
        <f>IF($C325&lt;=Entradas!$E$41,"",F325^2)</f>
        <v>4.5364097235901214E-2</v>
      </c>
      <c r="I325" s="83">
        <f>IF($C325&lt;=Entradas!$E$41,"",G325^2)</f>
        <v>5.1612472791735531E-3</v>
      </c>
      <c r="J325" s="83">
        <f>IF($C325&lt;=Entradas!$E$41,"",E325-AVERAGE(E:E))</f>
        <v>0.27358175810484175</v>
      </c>
      <c r="K325" s="83">
        <f>IF($C325&lt;=Entradas!$E$41,"",J325^2)</f>
        <v>7.4846978367736142E-2</v>
      </c>
      <c r="L325" s="83">
        <f>IF($C325&lt;=Entradas!$E$41,"",G325*J325)</f>
        <v>1.9654611760470873E-2</v>
      </c>
      <c r="M325" s="41"/>
    </row>
    <row r="326" spans="2:13" x14ac:dyDescent="0.3">
      <c r="B326" s="40"/>
      <c r="C326" s="78">
        <v>321</v>
      </c>
      <c r="D326" s="107">
        <f>IF($C326&lt;=Entradas!$E$41,"",Observaciones!H326)</f>
        <v>0.63648235015696397</v>
      </c>
      <c r="E326" s="107">
        <f>IF($C326&lt;=Entradas!$E$41,"",Cálculos!L327)</f>
        <v>0.59808679368585371</v>
      </c>
      <c r="F326" s="83">
        <f>IF($C326&lt;=Entradas!$E$41,"",D326-E326)</f>
        <v>3.8395556471110259E-2</v>
      </c>
      <c r="G326" s="83">
        <f>IF($C326&lt;=Entradas!$E$41,"",D326-AVERAGE(D:D))</f>
        <v>-0.26961633203651425</v>
      </c>
      <c r="H326" s="83">
        <f>IF($C326&lt;=Entradas!$E$41,"",F326^2)</f>
        <v>1.4742187567262169E-3</v>
      </c>
      <c r="I326" s="83">
        <f>IF($C326&lt;=Entradas!$E$41,"",G326^2)</f>
        <v>7.2692966500823894E-2</v>
      </c>
      <c r="J326" s="83">
        <f>IF($C326&lt;=Entradas!$E$41,"",E326-AVERAGE(E:E))</f>
        <v>-0.31926044249658037</v>
      </c>
      <c r="K326" s="83">
        <f>IF($C326&lt;=Entradas!$E$41,"",J326^2)</f>
        <v>0.10192723014311229</v>
      </c>
      <c r="L326" s="83">
        <f>IF($C326&lt;=Entradas!$E$41,"",G326*J326)</f>
        <v>8.6077829470282474E-2</v>
      </c>
      <c r="M326" s="41"/>
    </row>
    <row r="327" spans="2:13" x14ac:dyDescent="0.3">
      <c r="B327" s="40"/>
      <c r="C327" s="78">
        <v>322</v>
      </c>
      <c r="D327" s="107">
        <f>IF($C327&lt;=Entradas!$E$41,"",Observaciones!H327)</f>
        <v>0.56377497132283116</v>
      </c>
      <c r="E327" s="107">
        <f>IF($C327&lt;=Entradas!$E$41,"",Cálculos!L328)</f>
        <v>0.5257056378467645</v>
      </c>
      <c r="F327" s="83">
        <f>IF($C327&lt;=Entradas!$E$41,"",D327-E327)</f>
        <v>3.8069333476066669E-2</v>
      </c>
      <c r="G327" s="83">
        <f>IF($C327&lt;=Entradas!$E$41,"",D327-AVERAGE(D:D))</f>
        <v>-0.34232371087064706</v>
      </c>
      <c r="H327" s="83">
        <f>IF($C327&lt;=Entradas!$E$41,"",F327^2)</f>
        <v>1.4492741513119703E-3</v>
      </c>
      <c r="I327" s="83">
        <f>IF($C327&lt;=Entradas!$E$41,"",G327^2)</f>
        <v>0.11718552302425037</v>
      </c>
      <c r="J327" s="83">
        <f>IF($C327&lt;=Entradas!$E$41,"",E327-AVERAGE(E:E))</f>
        <v>-0.39164159833566958</v>
      </c>
      <c r="K327" s="83">
        <f>IF($C327&lt;=Entradas!$E$41,"",J327^2)</f>
        <v>0.15338314154691796</v>
      </c>
      <c r="L327" s="83">
        <f>IF($C327&lt;=Entradas!$E$41,"",G327*J327)</f>
        <v>0.13406820527357785</v>
      </c>
      <c r="M327" s="41"/>
    </row>
    <row r="328" spans="2:13" x14ac:dyDescent="0.3">
      <c r="B328" s="40"/>
      <c r="C328" s="78">
        <v>323</v>
      </c>
      <c r="D328" s="107">
        <f>IF($C328&lt;=Entradas!$E$41,"",Observaciones!H328)</f>
        <v>0.60286052532240753</v>
      </c>
      <c r="E328" s="107">
        <f>IF($C328&lt;=Entradas!$E$41,"",Cálculos!L329)</f>
        <v>0.56683947486937103</v>
      </c>
      <c r="F328" s="83">
        <f>IF($C328&lt;=Entradas!$E$41,"",D328-E328)</f>
        <v>3.6021050453036496E-2</v>
      </c>
      <c r="G328" s="83">
        <f>IF($C328&lt;=Entradas!$E$41,"",D328-AVERAGE(D:D))</f>
        <v>-0.3032381568710707</v>
      </c>
      <c r="H328" s="83">
        <f>IF($C328&lt;=Entradas!$E$41,"",F328^2)</f>
        <v>1.2975160757402009E-3</v>
      </c>
      <c r="I328" s="83">
        <f>IF($C328&lt;=Entradas!$E$41,"",G328^2)</f>
        <v>9.1953379782564085E-2</v>
      </c>
      <c r="J328" s="83">
        <f>IF($C328&lt;=Entradas!$E$41,"",E328-AVERAGE(E:E))</f>
        <v>-0.35050776131306305</v>
      </c>
      <c r="K328" s="83">
        <f>IF($C328&lt;=Entradas!$E$41,"",J328^2)</f>
        <v>0.12285569074069518</v>
      </c>
      <c r="L328" s="83">
        <f>IF($C328&lt;=Entradas!$E$41,"",G328*J328)</f>
        <v>0.10628732750957842</v>
      </c>
      <c r="M328" s="41"/>
    </row>
    <row r="329" spans="2:13" x14ac:dyDescent="0.3">
      <c r="B329" s="40"/>
      <c r="C329" s="78">
        <v>324</v>
      </c>
      <c r="D329" s="107">
        <f>IF($C329&lt;=Entradas!$E$41,"",Observaciones!H329)</f>
        <v>1.7854315916865511</v>
      </c>
      <c r="E329" s="107">
        <f>IF($C329&lt;=Entradas!$E$41,"",Cálculos!L330)</f>
        <v>2.2502941784200807</v>
      </c>
      <c r="F329" s="83">
        <f>IF($C329&lt;=Entradas!$E$41,"",D329-E329)</f>
        <v>-0.46486258673352965</v>
      </c>
      <c r="G329" s="83">
        <f>IF($C329&lt;=Entradas!$E$41,"",D329-AVERAGE(D:D))</f>
        <v>0.87933290949307286</v>
      </c>
      <c r="H329" s="83">
        <f>IF($C329&lt;=Entradas!$E$41,"",F329^2)</f>
        <v>0.21609722454458838</v>
      </c>
      <c r="I329" s="83">
        <f>IF($C329&lt;=Entradas!$E$41,"",G329^2)</f>
        <v>0.77322636571755265</v>
      </c>
      <c r="J329" s="83">
        <f>IF($C329&lt;=Entradas!$E$41,"",E329-AVERAGE(E:E))</f>
        <v>1.3329469422376468</v>
      </c>
      <c r="K329" s="83">
        <f>IF($C329&lt;=Entradas!$E$41,"",J329^2)</f>
        <v>1.7767475508206925</v>
      </c>
      <c r="L329" s="83">
        <f>IF($C329&lt;=Entradas!$E$41,"",G329*J329)</f>
        <v>1.1721041129177248</v>
      </c>
      <c r="M329" s="41"/>
    </row>
    <row r="330" spans="2:13" x14ac:dyDescent="0.3">
      <c r="B330" s="40"/>
      <c r="C330" s="78">
        <v>325</v>
      </c>
      <c r="D330" s="107">
        <f>IF($C330&lt;=Entradas!$E$41,"",Observaciones!H330)</f>
        <v>1.1417879082143905</v>
      </c>
      <c r="E330" s="107">
        <f>IF($C330&lt;=Entradas!$E$41,"",Cálculos!L331)</f>
        <v>1.1988909598090731</v>
      </c>
      <c r="F330" s="83">
        <f>IF($C330&lt;=Entradas!$E$41,"",D330-E330)</f>
        <v>-5.7103051594682652E-2</v>
      </c>
      <c r="G330" s="83">
        <f>IF($C330&lt;=Entradas!$E$41,"",D330-AVERAGE(D:D))</f>
        <v>0.23568922602091225</v>
      </c>
      <c r="H330" s="83">
        <f>IF($C330&lt;=Entradas!$E$41,"",F330^2)</f>
        <v>3.2607585014249891E-3</v>
      </c>
      <c r="I330" s="83">
        <f>IF($C330&lt;=Entradas!$E$41,"",G330^2)</f>
        <v>5.5549411262336659E-2</v>
      </c>
      <c r="J330" s="83">
        <f>IF($C330&lt;=Entradas!$E$41,"",E330-AVERAGE(E:E))</f>
        <v>0.28154372362663904</v>
      </c>
      <c r="K330" s="83">
        <f>IF($C330&lt;=Entradas!$E$41,"",J330^2)</f>
        <v>7.9266868313553313E-2</v>
      </c>
      <c r="L330" s="83">
        <f>IF($C330&lt;=Entradas!$E$41,"",G330*J330)</f>
        <v>6.6356822312608185E-2</v>
      </c>
      <c r="M330" s="41"/>
    </row>
    <row r="331" spans="2:13" x14ac:dyDescent="0.3">
      <c r="B331" s="40"/>
      <c r="C331" s="78">
        <v>326</v>
      </c>
      <c r="D331" s="107">
        <f>IF($C331&lt;=Entradas!$E$41,"",Observaciones!H331)</f>
        <v>0.97196464164670626</v>
      </c>
      <c r="E331" s="107">
        <f>IF($C331&lt;=Entradas!$E$41,"",Cálculos!L332)</f>
        <v>0.91482100521854881</v>
      </c>
      <c r="F331" s="83">
        <f>IF($C331&lt;=Entradas!$E$41,"",D331-E331)</f>
        <v>5.7143636428157452E-2</v>
      </c>
      <c r="G331" s="83">
        <f>IF($C331&lt;=Entradas!$E$41,"",D331-AVERAGE(D:D))</f>
        <v>6.586595945322804E-2</v>
      </c>
      <c r="H331" s="83">
        <f>IF($C331&lt;=Entradas!$E$41,"",F331^2)</f>
        <v>3.2653951842334431E-3</v>
      </c>
      <c r="I331" s="83">
        <f>IF($C331&lt;=Entradas!$E$41,"",G331^2)</f>
        <v>4.33832461469428E-3</v>
      </c>
      <c r="J331" s="83">
        <f>IF($C331&lt;=Entradas!$E$41,"",E331-AVERAGE(E:E))</f>
        <v>-2.5262309638852676E-3</v>
      </c>
      <c r="K331" s="83">
        <f>IF($C331&lt;=Entradas!$E$41,"",J331^2)</f>
        <v>6.381842882892688E-6</v>
      </c>
      <c r="L331" s="83">
        <f>IF($C331&lt;=Entradas!$E$41,"",G331*J331)</f>
        <v>-1.6639262623675623E-4</v>
      </c>
      <c r="M331" s="41"/>
    </row>
    <row r="332" spans="2:13" x14ac:dyDescent="0.3">
      <c r="B332" s="40"/>
      <c r="C332" s="78">
        <v>327</v>
      </c>
      <c r="D332" s="107">
        <f>IF($C332&lt;=Entradas!$E$41,"",Observaciones!H332)</f>
        <v>0.86769651009169035</v>
      </c>
      <c r="E332" s="107">
        <f>IF($C332&lt;=Entradas!$E$41,"",Cálculos!L333)</f>
        <v>0.81153530169891985</v>
      </c>
      <c r="F332" s="83">
        <f>IF($C332&lt;=Entradas!$E$41,"",D332-E332)</f>
        <v>5.6161208392770501E-2</v>
      </c>
      <c r="G332" s="83">
        <f>IF($C332&lt;=Entradas!$E$41,"",D332-AVERAGE(D:D))</f>
        <v>-3.8402172101787868E-2</v>
      </c>
      <c r="H332" s="83">
        <f>IF($C332&lt;=Entradas!$E$41,"",F332^2)</f>
        <v>3.1540813281361957E-3</v>
      </c>
      <c r="I332" s="83">
        <f>IF($C332&lt;=Entradas!$E$41,"",G332^2)</f>
        <v>1.4747268221353344E-3</v>
      </c>
      <c r="J332" s="83">
        <f>IF($C332&lt;=Entradas!$E$41,"",E332-AVERAGE(E:E))</f>
        <v>-0.10581193448351423</v>
      </c>
      <c r="K332" s="83">
        <f>IF($C332&lt;=Entradas!$E$41,"",J332^2)</f>
        <v>1.1196165479143507E-2</v>
      </c>
      <c r="L332" s="83">
        <f>IF($C332&lt;=Entradas!$E$41,"",G332*J332)</f>
        <v>4.0634081184590153E-3</v>
      </c>
      <c r="M332" s="41"/>
    </row>
    <row r="333" spans="2:13" x14ac:dyDescent="0.3">
      <c r="B333" s="40"/>
      <c r="C333" s="78">
        <v>328</v>
      </c>
      <c r="D333" s="107">
        <f>IF($C333&lt;=Entradas!$E$41,"",Observaciones!H333)</f>
        <v>0.76886436106209854</v>
      </c>
      <c r="E333" s="107">
        <f>IF($C333&lt;=Entradas!$E$41,"",Cálculos!L334)</f>
        <v>0.71367114155480416</v>
      </c>
      <c r="F333" s="83">
        <f>IF($C333&lt;=Entradas!$E$41,"",D333-E333)</f>
        <v>5.5193219507294389E-2</v>
      </c>
      <c r="G333" s="83">
        <f>IF($C333&lt;=Entradas!$E$41,"",D333-AVERAGE(D:D))</f>
        <v>-0.13723432113137968</v>
      </c>
      <c r="H333" s="83">
        <f>IF($C333&lt;=Entradas!$E$41,"",F333^2)</f>
        <v>3.0462914795803819E-3</v>
      </c>
      <c r="I333" s="83">
        <f>IF($C333&lt;=Entradas!$E$41,"",G333^2)</f>
        <v>1.8833258896390644E-2</v>
      </c>
      <c r="J333" s="83">
        <f>IF($C333&lt;=Entradas!$E$41,"",E333-AVERAGE(E:E))</f>
        <v>-0.20367609462762992</v>
      </c>
      <c r="K333" s="83">
        <f>IF($C333&lt;=Entradas!$E$41,"",J333^2)</f>
        <v>4.1483951522763261E-2</v>
      </c>
      <c r="L333" s="83">
        <f>IF($C333&lt;=Entradas!$E$41,"",G333*J333)</f>
        <v>2.795135057691344E-2</v>
      </c>
      <c r="M333" s="41"/>
    </row>
    <row r="334" spans="2:13" x14ac:dyDescent="0.3">
      <c r="B334" s="40"/>
      <c r="C334" s="78">
        <v>329</v>
      </c>
      <c r="D334" s="107">
        <f>IF($C334&lt;=Entradas!$E$41,"",Observaciones!H334)</f>
        <v>1.0313193279471664</v>
      </c>
      <c r="E334" s="107">
        <f>IF($C334&lt;=Entradas!$E$41,"",Cálculos!L335)</f>
        <v>1.1209570182967599</v>
      </c>
      <c r="F334" s="83">
        <f>IF($C334&lt;=Entradas!$E$41,"",D334-E334)</f>
        <v>-8.9637690349593457E-2</v>
      </c>
      <c r="G334" s="83">
        <f>IF($C334&lt;=Entradas!$E$41,"",D334-AVERAGE(D:D))</f>
        <v>0.12522064575368819</v>
      </c>
      <c r="H334" s="83">
        <f>IF($C334&lt;=Entradas!$E$41,"",F334^2)</f>
        <v>8.0349155312096007E-3</v>
      </c>
      <c r="I334" s="83">
        <f>IF($C334&lt;=Entradas!$E$41,"",G334^2)</f>
        <v>1.5680210122970668E-2</v>
      </c>
      <c r="J334" s="83">
        <f>IF($C334&lt;=Entradas!$E$41,"",E334-AVERAGE(E:E))</f>
        <v>0.20360978211432579</v>
      </c>
      <c r="K334" s="83">
        <f>IF($C334&lt;=Entradas!$E$41,"",J334^2)</f>
        <v>4.1456943372643225E-2</v>
      </c>
      <c r="L334" s="83">
        <f>IF($C334&lt;=Entradas!$E$41,"",G334*J334)</f>
        <v>2.5496148398123628E-2</v>
      </c>
      <c r="M334" s="41"/>
    </row>
    <row r="335" spans="2:13" x14ac:dyDescent="0.3">
      <c r="B335" s="40"/>
      <c r="C335" s="78">
        <v>330</v>
      </c>
      <c r="D335" s="107">
        <f>IF($C335&lt;=Entradas!$E$41,"",Observaciones!H335)</f>
        <v>1.9351068582041395</v>
      </c>
      <c r="E335" s="107">
        <f>IF($C335&lt;=Entradas!$E$41,"",Cálculos!L336)</f>
        <v>2.3280400274961939</v>
      </c>
      <c r="F335" s="83">
        <f>IF($C335&lt;=Entradas!$E$41,"",D335-E335)</f>
        <v>-0.39293316929205435</v>
      </c>
      <c r="G335" s="83">
        <f>IF($C335&lt;=Entradas!$E$41,"",D335-AVERAGE(D:D))</f>
        <v>1.0290081760106613</v>
      </c>
      <c r="H335" s="83">
        <f>IF($C335&lt;=Entradas!$E$41,"",F335^2)</f>
        <v>0.15439647552989824</v>
      </c>
      <c r="I335" s="83">
        <f>IF($C335&lt;=Entradas!$E$41,"",G335^2)</f>
        <v>1.058857826296788</v>
      </c>
      <c r="J335" s="83">
        <f>IF($C335&lt;=Entradas!$E$41,"",E335-AVERAGE(E:E))</f>
        <v>1.4106927913137599</v>
      </c>
      <c r="K335" s="83">
        <f>IF($C335&lt;=Entradas!$E$41,"",J335^2)</f>
        <v>1.9900541514646073</v>
      </c>
      <c r="L335" s="83">
        <f>IF($C335&lt;=Entradas!$E$41,"",G335*J335)</f>
        <v>1.4516144161011606</v>
      </c>
      <c r="M335" s="41"/>
    </row>
    <row r="336" spans="2:13" x14ac:dyDescent="0.3">
      <c r="B336" s="40"/>
      <c r="C336" s="78">
        <v>331</v>
      </c>
      <c r="D336" s="107">
        <f>IF($C336&lt;=Entradas!$E$41,"",Observaciones!H336)</f>
        <v>1.1306968057497018</v>
      </c>
      <c r="E336" s="107">
        <f>IF($C336&lt;=Entradas!$E$41,"",Cálculos!L337)</f>
        <v>1.061667246726586</v>
      </c>
      <c r="F336" s="83">
        <f>IF($C336&lt;=Entradas!$E$41,"",D336-E336)</f>
        <v>6.9029559023115805E-2</v>
      </c>
      <c r="G336" s="83">
        <f>IF($C336&lt;=Entradas!$E$41,"",D336-AVERAGE(D:D))</f>
        <v>0.22459812355622355</v>
      </c>
      <c r="H336" s="83">
        <f>IF($C336&lt;=Entradas!$E$41,"",F336^2)</f>
        <v>4.7650800189258284E-3</v>
      </c>
      <c r="I336" s="83">
        <f>IF($C336&lt;=Entradas!$E$41,"",G336^2)</f>
        <v>5.0444317104976662E-2</v>
      </c>
      <c r="J336" s="83">
        <f>IF($C336&lt;=Entradas!$E$41,"",E336-AVERAGE(E:E))</f>
        <v>0.14432001054415189</v>
      </c>
      <c r="K336" s="83">
        <f>IF($C336&lt;=Entradas!$E$41,"",J336^2)</f>
        <v>2.0828265443464111E-2</v>
      </c>
      <c r="L336" s="83">
        <f>IF($C336&lt;=Entradas!$E$41,"",G336*J336)</f>
        <v>3.2414003559830915E-2</v>
      </c>
      <c r="M336" s="41"/>
    </row>
    <row r="337" spans="2:13" x14ac:dyDescent="0.3">
      <c r="B337" s="40"/>
      <c r="C337" s="78">
        <v>332</v>
      </c>
      <c r="D337" s="107">
        <f>IF($C337&lt;=Entradas!$E$41,"",Observaciones!H337)</f>
        <v>1.0211805291160685</v>
      </c>
      <c r="E337" s="107">
        <f>IF($C337&lt;=Entradas!$E$41,"",Cálculos!L338)</f>
        <v>0.95351832284580273</v>
      </c>
      <c r="F337" s="83">
        <f>IF($C337&lt;=Entradas!$E$41,"",D337-E337)</f>
        <v>6.7662206270265757E-2</v>
      </c>
      <c r="G337" s="83">
        <f>IF($C337&lt;=Entradas!$E$41,"",D337-AVERAGE(D:D))</f>
        <v>0.11508184692259027</v>
      </c>
      <c r="H337" s="83">
        <f>IF($C337&lt;=Entradas!$E$41,"",F337^2)</f>
        <v>4.5781741573599904E-3</v>
      </c>
      <c r="I337" s="83">
        <f>IF($C337&lt;=Entradas!$E$41,"",G337^2)</f>
        <v>1.3243831491114499E-2</v>
      </c>
      <c r="J337" s="83">
        <f>IF($C337&lt;=Entradas!$E$41,"",E337-AVERAGE(E:E))</f>
        <v>3.6171086663368657E-2</v>
      </c>
      <c r="K337" s="83">
        <f>IF($C337&lt;=Entradas!$E$41,"",J337^2)</f>
        <v>1.3083475104089259E-3</v>
      </c>
      <c r="L337" s="83">
        <f>IF($C337&lt;=Entradas!$E$41,"",G337*J337)</f>
        <v>4.1626354584175379E-3</v>
      </c>
      <c r="M337" s="41"/>
    </row>
    <row r="338" spans="2:13" x14ac:dyDescent="0.3">
      <c r="B338" s="40"/>
      <c r="C338" s="78">
        <v>333</v>
      </c>
      <c r="D338" s="107">
        <f>IF($C338&lt;=Entradas!$E$41,"",Observaciones!H338)</f>
        <v>0.9172855282013781</v>
      </c>
      <c r="E338" s="107">
        <f>IF($C338&lt;=Entradas!$E$41,"",Cálculos!L339)</f>
        <v>0.85096343410627839</v>
      </c>
      <c r="F338" s="83">
        <f>IF($C338&lt;=Entradas!$E$41,"",D338-E338)</f>
        <v>6.6322094095099704E-2</v>
      </c>
      <c r="G338" s="83">
        <f>IF($C338&lt;=Entradas!$E$41,"",D338-AVERAGE(D:D))</f>
        <v>1.1186846007899875E-2</v>
      </c>
      <c r="H338" s="83">
        <f>IF($C338&lt;=Entradas!$E$41,"",F338^2)</f>
        <v>4.3986201651592593E-3</v>
      </c>
      <c r="I338" s="83">
        <f>IF($C338&lt;=Entradas!$E$41,"",G338^2)</f>
        <v>1.2514552360446538E-4</v>
      </c>
      <c r="J338" s="83">
        <f>IF($C338&lt;=Entradas!$E$41,"",E338-AVERAGE(E:E))</f>
        <v>-6.6383802076155685E-2</v>
      </c>
      <c r="K338" s="83">
        <f>IF($C338&lt;=Entradas!$E$41,"",J338^2)</f>
        <v>4.4068091780862118E-3</v>
      </c>
      <c r="L338" s="83">
        <f>IF($C338&lt;=Entradas!$E$41,"",G338*J338)</f>
        <v>-7.4262537124485768E-4</v>
      </c>
      <c r="M338" s="41"/>
    </row>
    <row r="339" spans="2:13" x14ac:dyDescent="0.3">
      <c r="B339" s="40"/>
      <c r="C339" s="78">
        <v>334</v>
      </c>
      <c r="D339" s="107">
        <f>IF($C339&lt;=Entradas!$E$41,"",Observaciones!H339)</f>
        <v>0.81852382973480409</v>
      </c>
      <c r="E339" s="107">
        <f>IF($C339&lt;=Entradas!$E$41,"",Cálculos!L340)</f>
        <v>0.75351319983507647</v>
      </c>
      <c r="F339" s="83">
        <f>IF($C339&lt;=Entradas!$E$41,"",D339-E339)</f>
        <v>6.5010629899727612E-2</v>
      </c>
      <c r="G339" s="83">
        <f>IF($C339&lt;=Entradas!$E$41,"",D339-AVERAGE(D:D))</f>
        <v>-8.7574852458674135E-2</v>
      </c>
      <c r="H339" s="83">
        <f>IF($C339&lt;=Entradas!$E$41,"",F339^2)</f>
        <v>4.2263819999593579E-3</v>
      </c>
      <c r="I339" s="83">
        <f>IF($C339&lt;=Entradas!$E$41,"",G339^2)</f>
        <v>7.669354783158543E-3</v>
      </c>
      <c r="J339" s="83">
        <f>IF($C339&lt;=Entradas!$E$41,"",E339-AVERAGE(E:E))</f>
        <v>-0.1638340363473576</v>
      </c>
      <c r="K339" s="83">
        <f>IF($C339&lt;=Entradas!$E$41,"",J339^2)</f>
        <v>2.6841591465867291E-2</v>
      </c>
      <c r="L339" s="83">
        <f>IF($C339&lt;=Entradas!$E$41,"",G339*J339)</f>
        <v>1.4347741560828898E-2</v>
      </c>
      <c r="M339" s="41"/>
    </row>
    <row r="340" spans="2:13" x14ac:dyDescent="0.3">
      <c r="B340" s="40"/>
      <c r="C340" s="78">
        <v>335</v>
      </c>
      <c r="D340" s="107">
        <f>IF($C340&lt;=Entradas!$E$41,"",Observaciones!H340)</f>
        <v>0.72449970081980919</v>
      </c>
      <c r="E340" s="107">
        <f>IF($C340&lt;=Entradas!$E$41,"",Cálculos!L341)</f>
        <v>0.66077107553526415</v>
      </c>
      <c r="F340" s="83">
        <f>IF($C340&lt;=Entradas!$E$41,"",D340-E340)</f>
        <v>6.3728625284545037E-2</v>
      </c>
      <c r="G340" s="83">
        <f>IF($C340&lt;=Entradas!$E$41,"",D340-AVERAGE(D:D))</f>
        <v>-0.18159898137366903</v>
      </c>
      <c r="H340" s="83">
        <f>IF($C340&lt;=Entradas!$E$41,"",F340^2)</f>
        <v>4.0613376806579527E-3</v>
      </c>
      <c r="I340" s="83">
        <f>IF($C340&lt;=Entradas!$E$41,"",G340^2)</f>
        <v>3.2978190035954195E-2</v>
      </c>
      <c r="J340" s="83">
        <f>IF($C340&lt;=Entradas!$E$41,"",E340-AVERAGE(E:E))</f>
        <v>-0.25657616064716993</v>
      </c>
      <c r="K340" s="83">
        <f>IF($C340&lt;=Entradas!$E$41,"",J340^2)</f>
        <v>6.5831326212442351E-2</v>
      </c>
      <c r="L340" s="83">
        <f>IF($C340&lt;=Entradas!$E$41,"",G340*J340)</f>
        <v>4.6593969418292927E-2</v>
      </c>
      <c r="M340" s="41"/>
    </row>
    <row r="341" spans="2:13" x14ac:dyDescent="0.3">
      <c r="B341" s="40"/>
      <c r="C341" s="78">
        <v>336</v>
      </c>
      <c r="D341" s="107">
        <f>IF($C341&lt;=Entradas!$E$41,"",Observaciones!H341)</f>
        <v>0.63342916912613545</v>
      </c>
      <c r="E341" s="107">
        <f>IF($C341&lt;=Entradas!$E$41,"",Cálculos!L342)</f>
        <v>0.57093970119326742</v>
      </c>
      <c r="F341" s="83">
        <f>IF($C341&lt;=Entradas!$E$41,"",D341-E341)</f>
        <v>6.2489467932868026E-2</v>
      </c>
      <c r="G341" s="83">
        <f>IF($C341&lt;=Entradas!$E$41,"",D341-AVERAGE(D:D))</f>
        <v>-0.27266951306734277</v>
      </c>
      <c r="H341" s="83">
        <f>IF($C341&lt;=Entradas!$E$41,"",F341^2)</f>
        <v>3.9049336025329413E-3</v>
      </c>
      <c r="I341" s="83">
        <f>IF($C341&lt;=Entradas!$E$41,"",G341^2)</f>
        <v>7.4348663356381808E-2</v>
      </c>
      <c r="J341" s="83">
        <f>IF($C341&lt;=Entradas!$E$41,"",E341-AVERAGE(E:E))</f>
        <v>-0.34640753498916665</v>
      </c>
      <c r="K341" s="83">
        <f>IF($C341&lt;=Entradas!$E$41,"",J341^2)</f>
        <v>0.11999818029727072</v>
      </c>
      <c r="L341" s="83">
        <f>IF($C341&lt;=Entradas!$E$41,"",G341*J341)</f>
        <v>9.4454773888354576E-2</v>
      </c>
      <c r="M341" s="41"/>
    </row>
    <row r="342" spans="2:13" x14ac:dyDescent="0.3">
      <c r="B342" s="40"/>
      <c r="C342" s="78">
        <v>337</v>
      </c>
      <c r="D342" s="107">
        <f>IF($C342&lt;=Entradas!$E$41,"",Observaciones!H342)</f>
        <v>0.54358868353579615</v>
      </c>
      <c r="E342" s="107">
        <f>IF($C342&lt;=Entradas!$E$41,"",Cálculos!L343)</f>
        <v>0.4822826769160693</v>
      </c>
      <c r="F342" s="83">
        <f>IF($C342&lt;=Entradas!$E$41,"",D342-E342)</f>
        <v>6.1306006619726849E-2</v>
      </c>
      <c r="G342" s="83">
        <f>IF($C342&lt;=Entradas!$E$41,"",D342-AVERAGE(D:D))</f>
        <v>-0.36250999865768208</v>
      </c>
      <c r="H342" s="83">
        <f>IF($C342&lt;=Entradas!$E$41,"",F342^2)</f>
        <v>3.7584264476579923E-3</v>
      </c>
      <c r="I342" s="83">
        <f>IF($C342&lt;=Entradas!$E$41,"",G342^2)</f>
        <v>0.13141349912679265</v>
      </c>
      <c r="J342" s="83">
        <f>IF($C342&lt;=Entradas!$E$41,"",E342-AVERAGE(E:E))</f>
        <v>-0.43506455926636478</v>
      </c>
      <c r="K342" s="83">
        <f>IF($C342&lt;=Entradas!$E$41,"",J342^2)</f>
        <v>0.18928117072963624</v>
      </c>
      <c r="L342" s="83">
        <f>IF($C342&lt;=Entradas!$E$41,"",G342*J342)</f>
        <v>0.15771525279565493</v>
      </c>
      <c r="M342" s="41"/>
    </row>
    <row r="343" spans="2:13" x14ac:dyDescent="0.3">
      <c r="B343" s="40"/>
      <c r="C343" s="78">
        <v>338</v>
      </c>
      <c r="D343" s="107">
        <f>IF($C343&lt;=Entradas!$E$41,"",Observaciones!H343)</f>
        <v>0.45685603354325571</v>
      </c>
      <c r="E343" s="107">
        <f>IF($C343&lt;=Entradas!$E$41,"",Cálculos!L344)</f>
        <v>0.39669656423697985</v>
      </c>
      <c r="F343" s="83">
        <f>IF($C343&lt;=Entradas!$E$41,"",D343-E343)</f>
        <v>6.0159469306275859E-2</v>
      </c>
      <c r="G343" s="83">
        <f>IF($C343&lt;=Entradas!$E$41,"",D343-AVERAGE(D:D))</f>
        <v>-0.44924264865022251</v>
      </c>
      <c r="H343" s="83">
        <f>IF($C343&lt;=Entradas!$E$41,"",F343^2)</f>
        <v>3.6191617472127471E-3</v>
      </c>
      <c r="I343" s="83">
        <f>IF($C343&lt;=Entradas!$E$41,"",G343^2)</f>
        <v>0.20181895736626726</v>
      </c>
      <c r="J343" s="83">
        <f>IF($C343&lt;=Entradas!$E$41,"",E343-AVERAGE(E:E))</f>
        <v>-0.52065067194545422</v>
      </c>
      <c r="K343" s="83">
        <f>IF($C343&lt;=Entradas!$E$41,"",J343^2)</f>
        <v>0.271077122197253</v>
      </c>
      <c r="L343" s="83">
        <f>IF($C343&lt;=Entradas!$E$41,"",G343*J343)</f>
        <v>0.23389848688629394</v>
      </c>
      <c r="M343" s="41"/>
    </row>
    <row r="344" spans="2:13" x14ac:dyDescent="0.3">
      <c r="B344" s="40"/>
      <c r="C344" s="78">
        <v>339</v>
      </c>
      <c r="D344" s="107">
        <f>IF($C344&lt;=Entradas!$E$41,"",Observaciones!H344)</f>
        <v>0.37305223474391563</v>
      </c>
      <c r="E344" s="107">
        <f>IF($C344&lt;=Entradas!$E$41,"",Cálculos!L345)</f>
        <v>0.31400296800684818</v>
      </c>
      <c r="F344" s="83">
        <f>IF($C344&lt;=Entradas!$E$41,"",D344-E344)</f>
        <v>5.9049266737067452E-2</v>
      </c>
      <c r="G344" s="83">
        <f>IF($C344&lt;=Entradas!$E$41,"",D344-AVERAGE(D:D))</f>
        <v>-0.53304644744956264</v>
      </c>
      <c r="H344" s="83">
        <f>IF($C344&lt;=Entradas!$E$41,"",F344^2)</f>
        <v>3.4868159021853406E-3</v>
      </c>
      <c r="I344" s="83">
        <f>IF($C344&lt;=Entradas!$E$41,"",G344^2)</f>
        <v>0.28413851513859933</v>
      </c>
      <c r="J344" s="83">
        <f>IF($C344&lt;=Entradas!$E$41,"",E344-AVERAGE(E:E))</f>
        <v>-0.60334426817558584</v>
      </c>
      <c r="K344" s="83">
        <f>IF($C344&lt;=Entradas!$E$41,"",J344^2)</f>
        <v>0.36402430594033325</v>
      </c>
      <c r="L344" s="83">
        <f>IF($C344&lt;=Entradas!$E$41,"",G344*J344)</f>
        <v>0.32161051874005225</v>
      </c>
      <c r="M344" s="41"/>
    </row>
    <row r="345" spans="2:13" x14ac:dyDescent="0.3">
      <c r="B345" s="40"/>
      <c r="C345" s="78">
        <v>340</v>
      </c>
      <c r="D345" s="107">
        <f>IF($C345&lt;=Entradas!$E$41,"",Observaciones!H345)</f>
        <v>0.29156133348238034</v>
      </c>
      <c r="E345" s="107">
        <f>IF($C345&lt;=Entradas!$E$41,"",Cálculos!L346)</f>
        <v>0.2335826420232423</v>
      </c>
      <c r="F345" s="83">
        <f>IF($C345&lt;=Entradas!$E$41,"",D345-E345)</f>
        <v>5.7978691459138032E-2</v>
      </c>
      <c r="G345" s="83">
        <f>IF($C345&lt;=Entradas!$E$41,"",D345-AVERAGE(D:D))</f>
        <v>-0.61453734871109789</v>
      </c>
      <c r="H345" s="83">
        <f>IF($C345&lt;=Entradas!$E$41,"",F345^2)</f>
        <v>3.3615286633139254E-3</v>
      </c>
      <c r="I345" s="83">
        <f>IF($C345&lt;=Entradas!$E$41,"",G345^2)</f>
        <v>0.37765615296086552</v>
      </c>
      <c r="J345" s="83">
        <f>IF($C345&lt;=Entradas!$E$41,"",E345-AVERAGE(E:E))</f>
        <v>-0.68376459415919177</v>
      </c>
      <c r="K345" s="83">
        <f>IF($C345&lt;=Entradas!$E$41,"",J345^2)</f>
        <v>0.46753402022568424</v>
      </c>
      <c r="L345" s="83">
        <f>IF($C345&lt;=Entradas!$E$41,"",G345*J345)</f>
        <v>0.42019888083710955</v>
      </c>
      <c r="M345" s="41"/>
    </row>
    <row r="346" spans="2:13" x14ac:dyDescent="0.3">
      <c r="B346" s="40"/>
      <c r="C346" s="78">
        <v>341</v>
      </c>
      <c r="D346" s="107">
        <f>IF($C346&lt;=Entradas!$E$41,"",Observaciones!H346)</f>
        <v>0.21674514251598001</v>
      </c>
      <c r="E346" s="107">
        <f>IF($C346&lt;=Entradas!$E$41,"",Cálculos!L347)</f>
        <v>0.15980773811709059</v>
      </c>
      <c r="F346" s="83">
        <f>IF($C346&lt;=Entradas!$E$41,"",D346-E346)</f>
        <v>5.6937404398889419E-2</v>
      </c>
      <c r="G346" s="83">
        <f>IF($C346&lt;=Entradas!$E$41,"",D346-AVERAGE(D:D))</f>
        <v>-0.68935353967749824</v>
      </c>
      <c r="H346" s="83">
        <f>IF($C346&lt;=Entradas!$E$41,"",F346^2)</f>
        <v>3.2418680196826719E-3</v>
      </c>
      <c r="I346" s="83">
        <f>IF($C346&lt;=Entradas!$E$41,"",G346^2)</f>
        <v>0.47520830266589614</v>
      </c>
      <c r="J346" s="83">
        <f>IF($C346&lt;=Entradas!$E$41,"",E346-AVERAGE(E:E))</f>
        <v>-0.75753949806534349</v>
      </c>
      <c r="K346" s="83">
        <f>IF($C346&lt;=Entradas!$E$41,"",J346^2)</f>
        <v>0.57386609112909259</v>
      </c>
      <c r="L346" s="83">
        <f>IF($C346&lt;=Entradas!$E$41,"",G346*J346)</f>
        <v>0.52221253443685989</v>
      </c>
      <c r="M346" s="41"/>
    </row>
    <row r="347" spans="2:13" x14ac:dyDescent="0.3">
      <c r="B347" s="40"/>
      <c r="C347" s="78">
        <v>342</v>
      </c>
      <c r="D347" s="107">
        <f>IF($C347&lt;=Entradas!$E$41,"",Observaciones!H347)</f>
        <v>0.1411210851867275</v>
      </c>
      <c r="E347" s="107">
        <f>IF($C347&lt;=Entradas!$E$41,"",Cálculos!L348)</f>
        <v>9.7993476706046106E-2</v>
      </c>
      <c r="F347" s="83">
        <f>IF($C347&lt;=Entradas!$E$41,"",D347-E347)</f>
        <v>4.3127608480681395E-2</v>
      </c>
      <c r="G347" s="83">
        <f>IF($C347&lt;=Entradas!$E$41,"",D347-AVERAGE(D:D))</f>
        <v>-0.76497759700675072</v>
      </c>
      <c r="H347" s="83">
        <f>IF($C347&lt;=Entradas!$E$41,"",F347^2)</f>
        <v>1.8599906132629419E-3</v>
      </c>
      <c r="I347" s="83">
        <f>IF($C347&lt;=Entradas!$E$41,"",G347^2)</f>
        <v>0.58519072392222271</v>
      </c>
      <c r="J347" s="83">
        <f>IF($C347&lt;=Entradas!$E$41,"",E347-AVERAGE(E:E))</f>
        <v>-0.819353759476388</v>
      </c>
      <c r="K347" s="83">
        <f>IF($C347&lt;=Entradas!$E$41,"",J347^2)</f>
        <v>0.67134058316809064</v>
      </c>
      <c r="L347" s="83">
        <f>IF($C347&lt;=Entradas!$E$41,"",G347*J347)</f>
        <v>0.62678727002269452</v>
      </c>
      <c r="M347" s="41"/>
    </row>
    <row r="348" spans="2:13" x14ac:dyDescent="0.3">
      <c r="B348" s="40"/>
      <c r="C348" s="78">
        <v>343</v>
      </c>
      <c r="D348" s="107">
        <f>IF($C348&lt;=Entradas!$E$41,"",Observaciones!H348)</f>
        <v>0.10316907938270582</v>
      </c>
      <c r="E348" s="107">
        <f>IF($C348&lt;=Entradas!$E$41,"",Cálculos!L349)</f>
        <v>8.7031979303446125E-2</v>
      </c>
      <c r="F348" s="83">
        <f>IF($C348&lt;=Entradas!$E$41,"",D348-E348)</f>
        <v>1.6137100079259697E-2</v>
      </c>
      <c r="G348" s="83">
        <f>IF($C348&lt;=Entradas!$E$41,"",D348-AVERAGE(D:D))</f>
        <v>-0.80292960281077241</v>
      </c>
      <c r="H348" s="83">
        <f>IF($C348&lt;=Entradas!$E$41,"",F348^2)</f>
        <v>2.6040599896804333E-4</v>
      </c>
      <c r="I348" s="83">
        <f>IF($C348&lt;=Entradas!$E$41,"",G348^2)</f>
        <v>0.64469594706986477</v>
      </c>
      <c r="J348" s="83">
        <f>IF($C348&lt;=Entradas!$E$41,"",E348-AVERAGE(E:E))</f>
        <v>-0.830315256878988</v>
      </c>
      <c r="K348" s="83">
        <f>IF($C348&lt;=Entradas!$E$41,"",J348^2)</f>
        <v>0.68942342580601979</v>
      </c>
      <c r="L348" s="83">
        <f>IF($C348&lt;=Entradas!$E$41,"",G348*J348)</f>
        <v>0.66668469941357034</v>
      </c>
      <c r="M348" s="41"/>
    </row>
    <row r="349" spans="2:13" x14ac:dyDescent="0.3">
      <c r="B349" s="40"/>
      <c r="C349" s="78">
        <v>344</v>
      </c>
      <c r="D349" s="107">
        <f>IF($C349&lt;=Entradas!$E$41,"",Observaciones!H349)</f>
        <v>9.6085647761876919E-2</v>
      </c>
      <c r="E349" s="107">
        <f>IF($C349&lt;=Entradas!$E$41,"",Cálculos!L350)</f>
        <v>8.451574217464955E-2</v>
      </c>
      <c r="F349" s="83">
        <f>IF($C349&lt;=Entradas!$E$41,"",D349-E349)</f>
        <v>1.1569905587227369E-2</v>
      </c>
      <c r="G349" s="83">
        <f>IF($C349&lt;=Entradas!$E$41,"",D349-AVERAGE(D:D))</f>
        <v>-0.81001303443160133</v>
      </c>
      <c r="H349" s="83">
        <f>IF($C349&lt;=Entradas!$E$41,"",F349^2)</f>
        <v>1.3386271529735509E-4</v>
      </c>
      <c r="I349" s="83">
        <f>IF($C349&lt;=Entradas!$E$41,"",G349^2)</f>
        <v>0.65612111594909062</v>
      </c>
      <c r="J349" s="83">
        <f>IF($C349&lt;=Entradas!$E$41,"",E349-AVERAGE(E:E))</f>
        <v>-0.83283149400778456</v>
      </c>
      <c r="K349" s="83">
        <f>IF($C349&lt;=Entradas!$E$41,"",J349^2)</f>
        <v>0.69360829741123853</v>
      </c>
      <c r="L349" s="83">
        <f>IF($C349&lt;=Entradas!$E$41,"",G349*J349)</f>
        <v>0.67460436563144954</v>
      </c>
      <c r="M349" s="41"/>
    </row>
    <row r="350" spans="2:13" x14ac:dyDescent="0.3">
      <c r="B350" s="40"/>
      <c r="C350" s="78">
        <v>345</v>
      </c>
      <c r="D350" s="107">
        <f>IF($C350&lt;=Entradas!$E$41,"",Observaciones!H350)</f>
        <v>9.4132176843521556E-2</v>
      </c>
      <c r="E350" s="107">
        <f>IF($C350&lt;=Entradas!$E$41,"",Cálculos!L351)</f>
        <v>8.3407751456501866E-2</v>
      </c>
      <c r="F350" s="83">
        <f>IF($C350&lt;=Entradas!$E$41,"",D350-E350)</f>
        <v>1.072442538701969E-2</v>
      </c>
      <c r="G350" s="83">
        <f>IF($C350&lt;=Entradas!$E$41,"",D350-AVERAGE(D:D))</f>
        <v>-0.81196650534995662</v>
      </c>
      <c r="H350" s="83">
        <f>IF($C350&lt;=Entradas!$E$41,"",F350^2)</f>
        <v>1.1501329988175242E-4</v>
      </c>
      <c r="I350" s="83">
        <f>IF($C350&lt;=Entradas!$E$41,"",G350^2)</f>
        <v>0.65928960581022111</v>
      </c>
      <c r="J350" s="83">
        <f>IF($C350&lt;=Entradas!$E$41,"",E350-AVERAGE(E:E))</f>
        <v>-0.83393948472593227</v>
      </c>
      <c r="K350" s="83">
        <f>IF($C350&lt;=Entradas!$E$41,"",J350^2)</f>
        <v>0.6954550641849534</v>
      </c>
      <c r="L350" s="83">
        <f>IF($C350&lt;=Entradas!$E$41,"",G350*J350)</f>
        <v>0.67713092908625871</v>
      </c>
      <c r="M350" s="41"/>
    </row>
    <row r="351" spans="2:13" x14ac:dyDescent="0.3">
      <c r="B351" s="40"/>
      <c r="C351" s="78">
        <v>346</v>
      </c>
      <c r="D351" s="107">
        <f>IF($C351&lt;=Entradas!$E$41,"",Observaciones!H351)</f>
        <v>9.3037619303150826E-2</v>
      </c>
      <c r="E351" s="107">
        <f>IF($C351&lt;=Entradas!$E$41,"",Cálculos!L352)</f>
        <v>8.2540243201107172E-2</v>
      </c>
      <c r="F351" s="83">
        <f>IF($C351&lt;=Entradas!$E$41,"",D351-E351)</f>
        <v>1.0497376102043654E-2</v>
      </c>
      <c r="G351" s="83">
        <f>IF($C351&lt;=Entradas!$E$41,"",D351-AVERAGE(D:D))</f>
        <v>-0.81306106289032742</v>
      </c>
      <c r="H351" s="83">
        <f>IF($C351&lt;=Entradas!$E$41,"",F351^2)</f>
        <v>1.1019490502775721E-4</v>
      </c>
      <c r="I351" s="83">
        <f>IF($C351&lt;=Entradas!$E$41,"",G351^2)</f>
        <v>0.66106829198834893</v>
      </c>
      <c r="J351" s="83">
        <f>IF($C351&lt;=Entradas!$E$41,"",E351-AVERAGE(E:E))</f>
        <v>-0.83480699298132688</v>
      </c>
      <c r="K351" s="83">
        <f>IF($C351&lt;=Entradas!$E$41,"",J351^2)</f>
        <v>0.69690271553052519</v>
      </c>
      <c r="L351" s="83">
        <f>IF($C351&lt;=Entradas!$E$41,"",G351*J351)</f>
        <v>0.67874906102167576</v>
      </c>
      <c r="M351" s="41"/>
    </row>
    <row r="352" spans="2:13" x14ac:dyDescent="0.3">
      <c r="B352" s="40"/>
      <c r="C352" s="78">
        <v>347</v>
      </c>
      <c r="D352" s="107">
        <f>IF($C352&lt;=Entradas!$E$41,"",Observaciones!H352)</f>
        <v>0.16368499597931857</v>
      </c>
      <c r="E352" s="107">
        <f>IF($C352&lt;=Entradas!$E$41,"",Cálculos!L353)</f>
        <v>0.16053735336219516</v>
      </c>
      <c r="F352" s="83">
        <f>IF($C352&lt;=Entradas!$E$41,"",D352-E352)</f>
        <v>3.147642617123414E-3</v>
      </c>
      <c r="G352" s="83">
        <f>IF($C352&lt;=Entradas!$E$41,"",D352-AVERAGE(D:D))</f>
        <v>-0.74241368621415971</v>
      </c>
      <c r="H352" s="83">
        <f>IF($C352&lt;=Entradas!$E$41,"",F352^2)</f>
        <v>9.9076540451315341E-6</v>
      </c>
      <c r="I352" s="83">
        <f>IF($C352&lt;=Entradas!$E$41,"",G352^2)</f>
        <v>0.55117808147809677</v>
      </c>
      <c r="J352" s="83">
        <f>IF($C352&lt;=Entradas!$E$41,"",E352-AVERAGE(E:E))</f>
        <v>-0.75680988282023898</v>
      </c>
      <c r="K352" s="83">
        <f>IF($C352&lt;=Entradas!$E$41,"",J352^2)</f>
        <v>0.5727611987343838</v>
      </c>
      <c r="L352" s="83">
        <f>IF($C352&lt;=Entradas!$E$41,"",G352*J352)</f>
        <v>0.5618660148678799</v>
      </c>
      <c r="M352" s="41"/>
    </row>
    <row r="353" spans="2:13" x14ac:dyDescent="0.3">
      <c r="B353" s="40"/>
      <c r="C353" s="78">
        <v>348</v>
      </c>
      <c r="D353" s="107">
        <f>IF($C353&lt;=Entradas!$E$41,"",Observaciones!H353)</f>
        <v>0.10578593914603057</v>
      </c>
      <c r="E353" s="107">
        <f>IF($C353&lt;=Entradas!$E$41,"",Cálculos!L354)</f>
        <v>9.5361805882406545E-2</v>
      </c>
      <c r="F353" s="83">
        <f>IF($C353&lt;=Entradas!$E$41,"",D353-E353)</f>
        <v>1.0424133263624027E-2</v>
      </c>
      <c r="G353" s="83">
        <f>IF($C353&lt;=Entradas!$E$41,"",D353-AVERAGE(D:D))</f>
        <v>-0.80031274304744771</v>
      </c>
      <c r="H353" s="83">
        <f>IF($C353&lt;=Entradas!$E$41,"",F353^2)</f>
        <v>1.0866255429779292E-4</v>
      </c>
      <c r="I353" s="83">
        <f>IF($C353&lt;=Entradas!$E$41,"",G353^2)</f>
        <v>0.64050048668413007</v>
      </c>
      <c r="J353" s="83">
        <f>IF($C353&lt;=Entradas!$E$41,"",E353-AVERAGE(E:E))</f>
        <v>-0.82198543030002758</v>
      </c>
      <c r="K353" s="83">
        <f>IF($C353&lt;=Entradas!$E$41,"",J353^2)</f>
        <v>0.67566004762552145</v>
      </c>
      <c r="L353" s="83">
        <f>IF($C353&lt;=Entradas!$E$41,"",G353*J353)</f>
        <v>0.65784541446845168</v>
      </c>
      <c r="M353" s="41"/>
    </row>
    <row r="354" spans="2:13" x14ac:dyDescent="0.3">
      <c r="B354" s="40"/>
      <c r="C354" s="78">
        <v>349</v>
      </c>
      <c r="D354" s="107">
        <f>IF($C354&lt;=Entradas!$E$41,"",Observaciones!H354)</f>
        <v>9.2705432096798518E-2</v>
      </c>
      <c r="E354" s="107">
        <f>IF($C354&lt;=Entradas!$E$41,"",Cálculos!L355)</f>
        <v>8.2513050375982416E-2</v>
      </c>
      <c r="F354" s="83">
        <f>IF($C354&lt;=Entradas!$E$41,"",D354-E354)</f>
        <v>1.0192381720816102E-2</v>
      </c>
      <c r="G354" s="83">
        <f>IF($C354&lt;=Entradas!$E$41,"",D354-AVERAGE(D:D))</f>
        <v>-0.81339325009667973</v>
      </c>
      <c r="H354" s="83">
        <f>IF($C354&lt;=Entradas!$E$41,"",F354^2)</f>
        <v>1.038846451428262E-4</v>
      </c>
      <c r="I354" s="83">
        <f>IF($C354&lt;=Entradas!$E$41,"",G354^2)</f>
        <v>0.66160857930283978</v>
      </c>
      <c r="J354" s="83">
        <f>IF($C354&lt;=Entradas!$E$41,"",E354-AVERAGE(E:E))</f>
        <v>-0.83483418580645163</v>
      </c>
      <c r="K354" s="83">
        <f>IF($C354&lt;=Entradas!$E$41,"",J354^2)</f>
        <v>0.69694811779112098</v>
      </c>
      <c r="L354" s="83">
        <f>IF($C354&lt;=Entradas!$E$41,"",G354*J354)</f>
        <v>0.67904849168492509</v>
      </c>
      <c r="M354" s="41"/>
    </row>
    <row r="355" spans="2:13" x14ac:dyDescent="0.3">
      <c r="B355" s="40"/>
      <c r="C355" s="78">
        <v>350</v>
      </c>
      <c r="D355" s="107">
        <f>IF($C355&lt;=Entradas!$E$41,"",Observaciones!H355)</f>
        <v>0.41871149003078056</v>
      </c>
      <c r="E355" s="107">
        <f>IF($C355&lt;=Entradas!$E$41,"",Cálculos!L356)</f>
        <v>0.57145706681389341</v>
      </c>
      <c r="F355" s="83">
        <f>IF($C355&lt;=Entradas!$E$41,"",D355-E355)</f>
        <v>-0.15274557678311285</v>
      </c>
      <c r="G355" s="83">
        <f>IF($C355&lt;=Entradas!$E$41,"",D355-AVERAGE(D:D))</f>
        <v>-0.48738719216269766</v>
      </c>
      <c r="H355" s="83">
        <f>IF($C355&lt;=Entradas!$E$41,"",F355^2)</f>
        <v>2.3331211226805822E-2</v>
      </c>
      <c r="I355" s="83">
        <f>IF($C355&lt;=Entradas!$E$41,"",G355^2)</f>
        <v>0.23754627508423837</v>
      </c>
      <c r="J355" s="83">
        <f>IF($C355&lt;=Entradas!$E$41,"",E355-AVERAGE(E:E))</f>
        <v>-0.34589016936854067</v>
      </c>
      <c r="K355" s="83">
        <f>IF($C355&lt;=Entradas!$E$41,"",J355^2)</f>
        <v>0.11964000926579775</v>
      </c>
      <c r="L355" s="83">
        <f>IF($C355&lt;=Entradas!$E$41,"",G355*J355)</f>
        <v>0.16858243844521298</v>
      </c>
      <c r="M355" s="41"/>
    </row>
    <row r="356" spans="2:13" x14ac:dyDescent="0.3">
      <c r="B356" s="40"/>
      <c r="C356" s="78">
        <v>351</v>
      </c>
      <c r="D356" s="107">
        <f>IF($C356&lt;=Entradas!$E$41,"",Observaciones!H356)</f>
        <v>0.27114265053946274</v>
      </c>
      <c r="E356" s="107">
        <f>IF($C356&lt;=Entradas!$E$41,"",Cálculos!L357)</f>
        <v>0.25426712079350638</v>
      </c>
      <c r="F356" s="83">
        <f>IF($C356&lt;=Entradas!$E$41,"",D356-E356)</f>
        <v>1.6875529745956352E-2</v>
      </c>
      <c r="G356" s="83">
        <f>IF($C356&lt;=Entradas!$E$41,"",D356-AVERAGE(D:D))</f>
        <v>-0.63495603165401548</v>
      </c>
      <c r="H356" s="83">
        <f>IF($C356&lt;=Entradas!$E$41,"",F356^2)</f>
        <v>2.847835042066577E-4</v>
      </c>
      <c r="I356" s="83">
        <f>IF($C356&lt;=Entradas!$E$41,"",G356^2)</f>
        <v>0.4031691621338151</v>
      </c>
      <c r="J356" s="83">
        <f>IF($C356&lt;=Entradas!$E$41,"",E356-AVERAGE(E:E))</f>
        <v>-0.66308011538892764</v>
      </c>
      <c r="K356" s="83">
        <f>IF($C356&lt;=Entradas!$E$41,"",J356^2)</f>
        <v>0.43967523942419356</v>
      </c>
      <c r="L356" s="83">
        <f>IF($C356&lt;=Entradas!$E$41,"",G356*J356)</f>
        <v>0.4210267187360402</v>
      </c>
      <c r="M356" s="41"/>
    </row>
    <row r="357" spans="2:13" x14ac:dyDescent="0.3">
      <c r="B357" s="40"/>
      <c r="C357" s="78">
        <v>352</v>
      </c>
      <c r="D357" s="107">
        <f>IF($C357&lt;=Entradas!$E$41,"",Observaciones!H357)</f>
        <v>0.21506529338924849</v>
      </c>
      <c r="E357" s="107">
        <f>IF($C357&lt;=Entradas!$E$41,"",Cálculos!L358)</f>
        <v>0.19786975223227105</v>
      </c>
      <c r="F357" s="83">
        <f>IF($C357&lt;=Entradas!$E$41,"",D357-E357)</f>
        <v>1.719554115697744E-2</v>
      </c>
      <c r="G357" s="83">
        <f>IF($C357&lt;=Entradas!$E$41,"",D357-AVERAGE(D:D))</f>
        <v>-0.69103338880422971</v>
      </c>
      <c r="H357" s="83">
        <f>IF($C357&lt;=Entradas!$E$41,"",F357^2)</f>
        <v>2.9568663568130504E-4</v>
      </c>
      <c r="I357" s="83">
        <f>IF($C357&lt;=Entradas!$E$41,"",G357^2)</f>
        <v>0.47752714444225769</v>
      </c>
      <c r="J357" s="83">
        <f>IF($C357&lt;=Entradas!$E$41,"",E357-AVERAGE(E:E))</f>
        <v>-0.71947748395016298</v>
      </c>
      <c r="K357" s="83">
        <f>IF($C357&lt;=Entradas!$E$41,"",J357^2)</f>
        <v>0.51764784991125701</v>
      </c>
      <c r="L357" s="83">
        <f>IF($C357&lt;=Entradas!$E$41,"",G357*J357)</f>
        <v>0.49718296390242189</v>
      </c>
      <c r="M357" s="41"/>
    </row>
    <row r="358" spans="2:13" x14ac:dyDescent="0.3">
      <c r="B358" s="40"/>
      <c r="C358" s="78">
        <v>353</v>
      </c>
      <c r="D358" s="107">
        <f>IF($C358&lt;=Entradas!$E$41,"",Observaciones!H358)</f>
        <v>2.2448826668454513</v>
      </c>
      <c r="E358" s="107">
        <f>IF($C358&lt;=Entradas!$E$41,"",Cálculos!L359)</f>
        <v>2.9957012945890846</v>
      </c>
      <c r="F358" s="83">
        <f>IF($C358&lt;=Entradas!$E$41,"",D358-E358)</f>
        <v>-0.75081862774363328</v>
      </c>
      <c r="G358" s="83">
        <f>IF($C358&lt;=Entradas!$E$41,"",D358-AVERAGE(D:D))</f>
        <v>1.3387839846519731</v>
      </c>
      <c r="H358" s="83">
        <f>IF($C358&lt;=Entradas!$E$41,"",F358^2)</f>
        <v>0.56372861176683253</v>
      </c>
      <c r="I358" s="83">
        <f>IF($C358&lt;=Entradas!$E$41,"",G358^2)</f>
        <v>1.7923425575606147</v>
      </c>
      <c r="J358" s="83">
        <f>IF($C358&lt;=Entradas!$E$41,"",E358-AVERAGE(E:E))</f>
        <v>2.0783540584066507</v>
      </c>
      <c r="K358" s="83">
        <f>IF($C358&lt;=Entradas!$E$41,"",J358^2)</f>
        <v>4.3195555920953952</v>
      </c>
      <c r="L358" s="83">
        <f>IF($C358&lt;=Entradas!$E$41,"",G358*J358)</f>
        <v>2.7824671278312554</v>
      </c>
      <c r="M358" s="41"/>
    </row>
    <row r="359" spans="2:13" x14ac:dyDescent="0.3">
      <c r="B359" s="40"/>
      <c r="C359" s="78">
        <v>354</v>
      </c>
      <c r="D359" s="107">
        <f>IF($C359&lt;=Entradas!$E$41,"",Observaciones!H359)</f>
        <v>0.58121582898816548</v>
      </c>
      <c r="E359" s="107">
        <f>IF($C359&lt;=Entradas!$E$41,"",Cálculos!L360)</f>
        <v>0.53723612509651908</v>
      </c>
      <c r="F359" s="83">
        <f>IF($C359&lt;=Entradas!$E$41,"",D359-E359)</f>
        <v>4.3979703891646404E-2</v>
      </c>
      <c r="G359" s="83">
        <f>IF($C359&lt;=Entradas!$E$41,"",D359-AVERAGE(D:D))</f>
        <v>-0.32488285320531274</v>
      </c>
      <c r="H359" s="83">
        <f>IF($C359&lt;=Entradas!$E$41,"",F359^2)</f>
        <v>1.934214354396898E-3</v>
      </c>
      <c r="I359" s="83">
        <f>IF($C359&lt;=Entradas!$E$41,"",G359^2)</f>
        <v>0.10554886830682479</v>
      </c>
      <c r="J359" s="83">
        <f>IF($C359&lt;=Entradas!$E$41,"",E359-AVERAGE(E:E))</f>
        <v>-0.380111111085915</v>
      </c>
      <c r="K359" s="83">
        <f>IF($C359&lt;=Entradas!$E$41,"",J359^2)</f>
        <v>0.1444844567709688</v>
      </c>
      <c r="L359" s="83">
        <f>IF($C359&lt;=Entradas!$E$41,"",G359*J359)</f>
        <v>0.12349158230463364</v>
      </c>
      <c r="M359" s="41"/>
    </row>
    <row r="360" spans="2:13" x14ac:dyDescent="0.3">
      <c r="B360" s="40"/>
      <c r="C360" s="78">
        <v>355</v>
      </c>
      <c r="D360" s="107">
        <f>IF($C360&lt;=Entradas!$E$41,"",Observaciones!H360)</f>
        <v>0.49274741358436686</v>
      </c>
      <c r="E360" s="107">
        <f>IF($C360&lt;=Entradas!$E$41,"",Cálculos!L361)</f>
        <v>0.44936635845980633</v>
      </c>
      <c r="F360" s="83">
        <f>IF($C360&lt;=Entradas!$E$41,"",D360-E360)</f>
        <v>4.338105512456053E-2</v>
      </c>
      <c r="G360" s="83">
        <f>IF($C360&lt;=Entradas!$E$41,"",D360-AVERAGE(D:D))</f>
        <v>-0.41335126860911137</v>
      </c>
      <c r="H360" s="83">
        <f>IF($C360&lt;=Entradas!$E$41,"",F360^2)</f>
        <v>1.8819159437201594E-3</v>
      </c>
      <c r="I360" s="83">
        <f>IF($C360&lt;=Entradas!$E$41,"",G360^2)</f>
        <v>0.17085927126076172</v>
      </c>
      <c r="J360" s="83">
        <f>IF($C360&lt;=Entradas!$E$41,"",E360-AVERAGE(E:E))</f>
        <v>-0.46798087772262775</v>
      </c>
      <c r="K360" s="83">
        <f>IF($C360&lt;=Entradas!$E$41,"",J360^2)</f>
        <v>0.21900610191404107</v>
      </c>
      <c r="L360" s="83">
        <f>IF($C360&lt;=Entradas!$E$41,"",G360*J360)</f>
        <v>0.19344048949145359</v>
      </c>
      <c r="M360" s="41"/>
    </row>
    <row r="361" spans="2:13" x14ac:dyDescent="0.3">
      <c r="B361" s="40"/>
      <c r="C361" s="78">
        <v>356</v>
      </c>
      <c r="D361" s="107">
        <f>IF($C361&lt;=Entradas!$E$41,"",Observaciones!H361)</f>
        <v>1.8462634579632737</v>
      </c>
      <c r="E361" s="107">
        <f>IF($C361&lt;=Entradas!$E$41,"",Cálculos!L362)</f>
        <v>2.3622118718244969</v>
      </c>
      <c r="F361" s="83">
        <f>IF($C361&lt;=Entradas!$E$41,"",D361-E361)</f>
        <v>-0.51594841386122314</v>
      </c>
      <c r="G361" s="83">
        <f>IF($C361&lt;=Entradas!$E$41,"",D361-AVERAGE(D:D))</f>
        <v>0.94016477576979551</v>
      </c>
      <c r="H361" s="83">
        <f>IF($C361&lt;=Entradas!$E$41,"",F361^2)</f>
        <v>0.26620276576591201</v>
      </c>
      <c r="I361" s="83">
        <f>IF($C361&lt;=Entradas!$E$41,"",G361^2)</f>
        <v>0.88390980559826993</v>
      </c>
      <c r="J361" s="83">
        <f>IF($C361&lt;=Entradas!$E$41,"",E361-AVERAGE(E:E))</f>
        <v>1.4448646356420629</v>
      </c>
      <c r="K361" s="83">
        <f>IF($C361&lt;=Entradas!$E$41,"",J361^2)</f>
        <v>2.0876338153290712</v>
      </c>
      <c r="L361" s="83">
        <f>IF($C361&lt;=Entradas!$E$41,"",G361*J361)</f>
        <v>1.3584108361861273</v>
      </c>
      <c r="M361" s="41"/>
    </row>
    <row r="362" spans="2:13" x14ac:dyDescent="0.3">
      <c r="B362" s="40"/>
      <c r="C362" s="78">
        <v>357</v>
      </c>
      <c r="D362" s="107">
        <f>IF($C362&lt;=Entradas!$E$41,"",Observaciones!H362)</f>
        <v>0.838320232762649</v>
      </c>
      <c r="E362" s="107">
        <f>IF($C362&lt;=Entradas!$E$41,"",Cálculos!L363)</f>
        <v>0.7770255192919534</v>
      </c>
      <c r="F362" s="83">
        <f>IF($C362&lt;=Entradas!$E$41,"",D362-E362)</f>
        <v>6.1294713470695594E-2</v>
      </c>
      <c r="G362" s="83">
        <f>IF($C362&lt;=Entradas!$E$41,"",D362-AVERAGE(D:D))</f>
        <v>-6.7778449430829224E-2</v>
      </c>
      <c r="H362" s="83">
        <f>IF($C362&lt;=Entradas!$E$41,"",F362^2)</f>
        <v>3.7570418994546718E-3</v>
      </c>
      <c r="I362" s="83">
        <f>IF($C362&lt;=Entradas!$E$41,"",G362^2)</f>
        <v>4.5939182072474742E-3</v>
      </c>
      <c r="J362" s="83">
        <f>IF($C362&lt;=Entradas!$E$41,"",E362-AVERAGE(E:E))</f>
        <v>-0.14032171689048067</v>
      </c>
      <c r="K362" s="83">
        <f>IF($C362&lt;=Entradas!$E$41,"",J362^2)</f>
        <v>1.9690184231092211E-2</v>
      </c>
      <c r="L362" s="83">
        <f>IF($C362&lt;=Entradas!$E$41,"",G362*J362)</f>
        <v>9.5107883923085789E-3</v>
      </c>
      <c r="M362" s="41"/>
    </row>
    <row r="363" spans="2:13" x14ac:dyDescent="0.3">
      <c r="B363" s="40"/>
      <c r="C363" s="78">
        <v>358</v>
      </c>
      <c r="D363" s="107">
        <f>IF($C363&lt;=Entradas!$E$41,"",Observaciones!H363)</f>
        <v>0.74095895842834647</v>
      </c>
      <c r="E363" s="107">
        <f>IF($C363&lt;=Entradas!$E$41,"",Cálculos!L364)</f>
        <v>0.6808589162288724</v>
      </c>
      <c r="F363" s="83">
        <f>IF($C363&lt;=Entradas!$E$41,"",D363-E363)</f>
        <v>6.0100042199474069E-2</v>
      </c>
      <c r="G363" s="83">
        <f>IF($C363&lt;=Entradas!$E$41,"",D363-AVERAGE(D:D))</f>
        <v>-0.16513972376513175</v>
      </c>
      <c r="H363" s="83">
        <f>IF($C363&lt;=Entradas!$E$41,"",F363^2)</f>
        <v>3.6120150723785638E-3</v>
      </c>
      <c r="I363" s="83">
        <f>IF($C363&lt;=Entradas!$E$41,"",G363^2)</f>
        <v>2.727112836522402E-2</v>
      </c>
      <c r="J363" s="83">
        <f>IF($C363&lt;=Entradas!$E$41,"",E363-AVERAGE(E:E))</f>
        <v>-0.23648831995356168</v>
      </c>
      <c r="K363" s="83">
        <f>IF($C363&lt;=Entradas!$E$41,"",J363^2)</f>
        <v>5.5926725474458157E-2</v>
      </c>
      <c r="L363" s="83">
        <f>IF($C363&lt;=Entradas!$E$41,"",G363*J363)</f>
        <v>3.9053615830811274E-2</v>
      </c>
      <c r="M363" s="41"/>
    </row>
    <row r="364" spans="2:13" x14ac:dyDescent="0.3">
      <c r="B364" s="40"/>
      <c r="C364" s="78">
        <v>359</v>
      </c>
      <c r="D364" s="107">
        <f>IF($C364&lt;=Entradas!$E$41,"",Observaciones!H364)</f>
        <v>4.4030202170012602</v>
      </c>
      <c r="E364" s="107">
        <f>IF($C364&lt;=Entradas!$E$41,"",Cálculos!L365)</f>
        <v>5.6584982927090755</v>
      </c>
      <c r="F364" s="83">
        <f>IF($C364&lt;=Entradas!$E$41,"",D364-E364)</f>
        <v>-1.2554780757078152</v>
      </c>
      <c r="G364" s="83">
        <f>IF($C364&lt;=Entradas!$E$41,"",D364-AVERAGE(D:D))</f>
        <v>3.496921534807782</v>
      </c>
      <c r="H364" s="83">
        <f>IF($C364&lt;=Entradas!$E$41,"",F364^2)</f>
        <v>1.5762251985829987</v>
      </c>
      <c r="I364" s="83">
        <f>IF($C364&lt;=Entradas!$E$41,"",G364^2)</f>
        <v>12.228460220602413</v>
      </c>
      <c r="J364" s="83">
        <f>IF($C364&lt;=Entradas!$E$41,"",E364-AVERAGE(E:E))</f>
        <v>4.7411510565266415</v>
      </c>
      <c r="K364" s="83">
        <f>IF($C364&lt;=Entradas!$E$41,"",J364^2)</f>
        <v>22.478513340803687</v>
      </c>
      <c r="L364" s="83">
        <f>IF($C364&lt;=Entradas!$E$41,"",G364*J364)</f>
        <v>16.57943322934468</v>
      </c>
      <c r="M364" s="41"/>
    </row>
    <row r="365" spans="2:13" x14ac:dyDescent="0.3">
      <c r="B365" s="40"/>
      <c r="C365" s="78">
        <v>360</v>
      </c>
      <c r="D365" s="107">
        <f>IF($C365&lt;=Entradas!$E$41,"",Observaciones!H365)</f>
        <v>1.2398845191109809</v>
      </c>
      <c r="E365" s="107">
        <f>IF($C365&lt;=Entradas!$E$41,"",Cálculos!L366)</f>
        <v>1.2061276685842437</v>
      </c>
      <c r="F365" s="83">
        <f>IF($C365&lt;=Entradas!$E$41,"",D365-E365)</f>
        <v>3.3756850526737159E-2</v>
      </c>
      <c r="G365" s="83">
        <f>IF($C365&lt;=Entradas!$E$41,"",D365-AVERAGE(D:D))</f>
        <v>0.33378583691750263</v>
      </c>
      <c r="H365" s="83">
        <f>IF($C365&lt;=Entradas!$E$41,"",F365^2)</f>
        <v>1.1395249574844748E-3</v>
      </c>
      <c r="I365" s="83">
        <f>IF($C365&lt;=Entradas!$E$41,"",G365^2)</f>
        <v>0.11141298492671767</v>
      </c>
      <c r="J365" s="83">
        <f>IF($C365&lt;=Entradas!$E$41,"",E365-AVERAGE(E:E))</f>
        <v>0.28878043240180962</v>
      </c>
      <c r="K365" s="83">
        <f>IF($C365&lt;=Entradas!$E$41,"",J365^2)</f>
        <v>8.339413813817613E-2</v>
      </c>
      <c r="L365" s="83">
        <f>IF($C365&lt;=Entradas!$E$41,"",G365*J365)</f>
        <v>9.639081831463632E-2</v>
      </c>
      <c r="M365" s="41"/>
    </row>
    <row r="366" spans="2:13" x14ac:dyDescent="0.3">
      <c r="B366" s="40"/>
      <c r="C366" s="78">
        <v>361</v>
      </c>
      <c r="D366" s="107">
        <f>IF($C366&lt;=Entradas!$E$41,"",Observaciones!H366)</f>
        <v>1.2234656020381622</v>
      </c>
      <c r="E366" s="107">
        <f>IF($C366&lt;=Entradas!$E$41,"",Cálculos!L367)</f>
        <v>1.1864834465103253</v>
      </c>
      <c r="F366" s="83">
        <f>IF($C366&lt;=Entradas!$E$41,"",D366-E366)</f>
        <v>3.6982155527836902E-2</v>
      </c>
      <c r="G366" s="83">
        <f>IF($C366&lt;=Entradas!$E$41,"",D366-AVERAGE(D:D))</f>
        <v>0.31736691984468401</v>
      </c>
      <c r="H366" s="83">
        <f>IF($C366&lt;=Entradas!$E$41,"",F366^2)</f>
        <v>1.3676798274851174E-3</v>
      </c>
      <c r="I366" s="83">
        <f>IF($C366&lt;=Entradas!$E$41,"",G366^2)</f>
        <v>0.10072176181170209</v>
      </c>
      <c r="J366" s="83">
        <f>IF($C366&lt;=Entradas!$E$41,"",E366-AVERAGE(E:E))</f>
        <v>0.26913621032789126</v>
      </c>
      <c r="K366" s="83">
        <f>IF($C366&lt;=Entradas!$E$41,"",J366^2)</f>
        <v>7.2434299709658923E-2</v>
      </c>
      <c r="L366" s="83">
        <f>IF($C366&lt;=Entradas!$E$41,"",G366*J366)</f>
        <v>8.5414930090433883E-2</v>
      </c>
      <c r="M366" s="41"/>
    </row>
    <row r="367" spans="2:13" x14ac:dyDescent="0.3">
      <c r="B367" s="40"/>
      <c r="C367" s="78">
        <v>362</v>
      </c>
      <c r="D367" s="107">
        <f>IF($C367&lt;=Entradas!$E$41,"",Observaciones!H367)</f>
        <v>1.2967261567784383</v>
      </c>
      <c r="E367" s="107">
        <f>IF($C367&lt;=Entradas!$E$41,"",Cálculos!L368)</f>
        <v>1.3478600558820415</v>
      </c>
      <c r="F367" s="83">
        <f>IF($C367&lt;=Entradas!$E$41,"",D367-E367)</f>
        <v>-5.113389910360322E-2</v>
      </c>
      <c r="G367" s="83">
        <f>IF($C367&lt;=Entradas!$E$41,"",D367-AVERAGE(D:D))</f>
        <v>0.39062747458496005</v>
      </c>
      <c r="H367" s="83">
        <f>IF($C367&lt;=Entradas!$E$41,"",F367^2)</f>
        <v>2.6146756375374741E-3</v>
      </c>
      <c r="I367" s="83">
        <f>IF($C367&lt;=Entradas!$E$41,"",G367^2)</f>
        <v>0.15258982390062362</v>
      </c>
      <c r="J367" s="83">
        <f>IF($C367&lt;=Entradas!$E$41,"",E367-AVERAGE(E:E))</f>
        <v>0.43051281969960742</v>
      </c>
      <c r="K367" s="83">
        <f>IF($C367&lt;=Entradas!$E$41,"",J367^2)</f>
        <v>0.1853412879257067</v>
      </c>
      <c r="L367" s="83">
        <f>IF($C367&lt;=Entradas!$E$41,"",G367*J367)</f>
        <v>0.16817013553570789</v>
      </c>
      <c r="M367" s="41"/>
    </row>
    <row r="368" spans="2:13" x14ac:dyDescent="0.3">
      <c r="B368" s="40"/>
      <c r="C368" s="78">
        <v>363</v>
      </c>
      <c r="D368" s="107">
        <f>IF($C368&lt;=Entradas!$E$41,"",Observaciones!H368)</f>
        <v>1.2688106132196546</v>
      </c>
      <c r="E368" s="107">
        <f>IF($C368&lt;=Entradas!$E$41,"",Cálculos!L369)</f>
        <v>1.236143800582759</v>
      </c>
      <c r="F368" s="83">
        <f>IF($C368&lt;=Entradas!$E$41,"",D368-E368)</f>
        <v>3.2666812636895637E-2</v>
      </c>
      <c r="G368" s="83">
        <f>IF($C368&lt;=Entradas!$E$41,"",D368-AVERAGE(D:D))</f>
        <v>0.36271193102617638</v>
      </c>
      <c r="H368" s="83">
        <f>IF($C368&lt;=Entradas!$E$41,"",F368^2)</f>
        <v>1.0671206478540445E-3</v>
      </c>
      <c r="I368" s="83">
        <f>IF($C368&lt;=Entradas!$E$41,"",G368^2)</f>
        <v>0.13155994490873774</v>
      </c>
      <c r="J368" s="83">
        <f>IF($C368&lt;=Entradas!$E$41,"",E368-AVERAGE(E:E))</f>
        <v>0.31879656440032489</v>
      </c>
      <c r="K368" s="83">
        <f>IF($C368&lt;=Entradas!$E$41,"",J368^2)</f>
        <v>0.10163124947345049</v>
      </c>
      <c r="L368" s="83">
        <f>IF($C368&lt;=Entradas!$E$41,"",G368*J368)</f>
        <v>0.11563131747815264</v>
      </c>
      <c r="M368" s="41"/>
    </row>
    <row r="369" spans="2:13" x14ac:dyDescent="0.3">
      <c r="B369" s="40"/>
      <c r="C369" s="78">
        <v>364</v>
      </c>
      <c r="D369" s="107">
        <f>IF($C369&lt;=Entradas!$E$41,"",Observaciones!H369)</f>
        <v>1.2762538381371709</v>
      </c>
      <c r="E369" s="107">
        <f>IF($C369&lt;=Entradas!$E$41,"",Cálculos!L370)</f>
        <v>1.24746530477242</v>
      </c>
      <c r="F369" s="83">
        <f>IF($C369&lt;=Entradas!$E$41,"",D369-E369)</f>
        <v>2.8788533364750846E-2</v>
      </c>
      <c r="G369" s="83">
        <f>IF($C369&lt;=Entradas!$E$41,"",D369-AVERAGE(D:D))</f>
        <v>0.37015515594369264</v>
      </c>
      <c r="H369" s="83">
        <f>IF($C369&lt;=Entradas!$E$41,"",F369^2)</f>
        <v>8.2877965329337261E-4</v>
      </c>
      <c r="I369" s="83">
        <f>IF($C369&lt;=Entradas!$E$41,"",G369^2)</f>
        <v>0.1370148394716994</v>
      </c>
      <c r="J369" s="83">
        <f>IF($C369&lt;=Entradas!$E$41,"",E369-AVERAGE(E:E))</f>
        <v>0.33011806858998594</v>
      </c>
      <c r="K369" s="83">
        <f>IF($C369&lt;=Entradas!$E$41,"",J369^2)</f>
        <v>0.10897793920958265</v>
      </c>
      <c r="L369" s="83">
        <f>IF($C369&lt;=Entradas!$E$41,"",G369*J369)</f>
        <v>0.12219490515875686</v>
      </c>
      <c r="M369" s="41"/>
    </row>
    <row r="370" spans="2:13" x14ac:dyDescent="0.3">
      <c r="B370" s="40"/>
      <c r="C370" s="78">
        <v>365</v>
      </c>
      <c r="D370" s="107">
        <f>IF($C370&lt;=Entradas!$E$41,"",Observaciones!H370)</f>
        <v>1.2543410695170669</v>
      </c>
      <c r="E370" s="107">
        <f>IF($C370&lt;=Entradas!$E$41,"",Cálculos!L371)</f>
        <v>1.2171307341982125</v>
      </c>
      <c r="F370" s="83">
        <f>IF($C370&lt;=Entradas!$E$41,"",D370-E370)</f>
        <v>3.7210335318854426E-2</v>
      </c>
      <c r="G370" s="83">
        <f>IF($C370&lt;=Entradas!$E$41,"",D370-AVERAGE(D:D))</f>
        <v>0.3482423873235887</v>
      </c>
      <c r="H370" s="83">
        <f>IF($C370&lt;=Entradas!$E$41,"",F370^2)</f>
        <v>1.3846090545415852E-3</v>
      </c>
      <c r="I370" s="83">
        <f>IF($C370&lt;=Entradas!$E$41,"",G370^2)</f>
        <v>0.12127276032883237</v>
      </c>
      <c r="J370" s="83">
        <f>IF($C370&lt;=Entradas!$E$41,"",E370-AVERAGE(E:E))</f>
        <v>0.29978349801577842</v>
      </c>
      <c r="K370" s="83">
        <f>IF($C370&lt;=Entradas!$E$41,"",J370^2)</f>
        <v>8.9870145682576216E-2</v>
      </c>
      <c r="L370" s="83">
        <f>IF($C370&lt;=Entradas!$E$41,"",G370*J370)</f>
        <v>0.10439732102923099</v>
      </c>
      <c r="M370" s="41"/>
    </row>
    <row r="371" spans="2:13" x14ac:dyDescent="0.3">
      <c r="B371" s="40"/>
      <c r="C371" s="78">
        <v>366</v>
      </c>
      <c r="D371" s="107">
        <f>IF($C371&lt;=Entradas!$E$41,"",Observaciones!H371)</f>
        <v>3.5956025883777398</v>
      </c>
      <c r="E371" s="107">
        <f>IF($C371&lt;=Entradas!$E$41,"",Cálculos!L372)</f>
        <v>4.7080141986058148</v>
      </c>
      <c r="F371" s="83">
        <f>IF($C371&lt;=Entradas!$E$41,"",D371-E371)</f>
        <v>-1.112411610228075</v>
      </c>
      <c r="G371" s="83">
        <f>IF($C371&lt;=Entradas!$E$41,"",D371-AVERAGE(D:D))</f>
        <v>2.6895039061842616</v>
      </c>
      <c r="H371" s="83">
        <f>IF($C371&lt;=Entradas!$E$41,"",F371^2)</f>
        <v>1.2374595905702186</v>
      </c>
      <c r="I371" s="83">
        <f>IF($C371&lt;=Entradas!$E$41,"",G371^2)</f>
        <v>7.2334312613804013</v>
      </c>
      <c r="J371" s="83">
        <f>IF($C371&lt;=Entradas!$E$41,"",E371-AVERAGE(E:E))</f>
        <v>3.7906669624233809</v>
      </c>
      <c r="K371" s="83">
        <f>IF($C371&lt;=Entradas!$E$41,"",J371^2)</f>
        <v>14.3691560200081</v>
      </c>
      <c r="L371" s="83">
        <f>IF($C371&lt;=Entradas!$E$41,"",G371*J371)</f>
        <v>10.195013602481312</v>
      </c>
      <c r="M371" s="41"/>
    </row>
    <row r="372" spans="2:13" x14ac:dyDescent="0.3">
      <c r="B372" s="40"/>
      <c r="C372" s="78">
        <v>367</v>
      </c>
      <c r="D372" s="107">
        <f>IF($C372&lt;=Entradas!$E$41,"",Observaciones!H372)</f>
        <v>1.2058495533566642</v>
      </c>
      <c r="E372" s="107">
        <f>IF($C372&lt;=Entradas!$E$41,"",Cálculos!L373)</f>
        <v>1.2799399529441347</v>
      </c>
      <c r="F372" s="83">
        <f>IF($C372&lt;=Entradas!$E$41,"",D372-E372)</f>
        <v>-7.4090399587470435E-2</v>
      </c>
      <c r="G372" s="83">
        <f>IF($C372&lt;=Entradas!$E$41,"",D372-AVERAGE(D:D))</f>
        <v>0.29975087116318599</v>
      </c>
      <c r="H372" s="83">
        <f>IF($C372&lt;=Entradas!$E$41,"",F372^2)</f>
        <v>5.4893873110310396E-3</v>
      </c>
      <c r="I372" s="83">
        <f>IF($C372&lt;=Entradas!$E$41,"",G372^2)</f>
        <v>8.9850584763088923E-2</v>
      </c>
      <c r="J372" s="83">
        <f>IF($C372&lt;=Entradas!$E$41,"",E372-AVERAGE(E:E))</f>
        <v>0.36259271676170057</v>
      </c>
      <c r="K372" s="83">
        <f>IF($C372&lt;=Entradas!$E$41,"",J372^2)</f>
        <v>0.13147347824863082</v>
      </c>
      <c r="L372" s="83">
        <f>IF($C372&lt;=Entradas!$E$41,"",G372*J372)</f>
        <v>0.1086874827267461</v>
      </c>
      <c r="M372" s="41"/>
    </row>
    <row r="373" spans="2:13" x14ac:dyDescent="0.3">
      <c r="B373" s="40"/>
      <c r="C373" s="78">
        <v>368</v>
      </c>
      <c r="D373" s="107">
        <f>IF($C373&lt;=Entradas!$E$41,"",Observaciones!H373)</f>
        <v>2.5752731916512372</v>
      </c>
      <c r="E373" s="107">
        <f>IF($C373&lt;=Entradas!$E$41,"",Cálculos!L374)</f>
        <v>3.3007756829532182</v>
      </c>
      <c r="F373" s="83">
        <f>IF($C373&lt;=Entradas!$E$41,"",D373-E373)</f>
        <v>-0.72550249130198097</v>
      </c>
      <c r="G373" s="83">
        <f>IF($C373&lt;=Entradas!$E$41,"",D373-AVERAGE(D:D))</f>
        <v>1.669174509457759</v>
      </c>
      <c r="H373" s="83">
        <f>IF($C373&lt;=Entradas!$E$41,"",F373^2)</f>
        <v>0.52635386488538094</v>
      </c>
      <c r="I373" s="83">
        <f>IF($C373&lt;=Entradas!$E$41,"",G373^2)</f>
        <v>2.7861435430235506</v>
      </c>
      <c r="J373" s="83">
        <f>IF($C373&lt;=Entradas!$E$41,"",E373-AVERAGE(E:E))</f>
        <v>2.3834284467707842</v>
      </c>
      <c r="K373" s="83">
        <f>IF($C373&lt;=Entradas!$E$41,"",J373^2)</f>
        <v>5.680731160876193</v>
      </c>
      <c r="L373" s="83">
        <f>IF($C373&lt;=Entradas!$E$41,"",G373*J373)</f>
        <v>3.9783580084662922</v>
      </c>
      <c r="M373" s="41"/>
    </row>
    <row r="374" spans="2:13" x14ac:dyDescent="0.3">
      <c r="B374" s="40"/>
      <c r="C374" s="78">
        <v>369</v>
      </c>
      <c r="D374" s="107">
        <f>IF($C374&lt;=Entradas!$E$41,"",Observaciones!H374)</f>
        <v>1.342278116725431</v>
      </c>
      <c r="E374" s="107">
        <f>IF($C374&lt;=Entradas!$E$41,"",Cálculos!L375)</f>
        <v>1.4049813492809633</v>
      </c>
      <c r="F374" s="83">
        <f>IF($C374&lt;=Entradas!$E$41,"",D374-E374)</f>
        <v>-6.270323255553234E-2</v>
      </c>
      <c r="G374" s="83">
        <f>IF($C374&lt;=Entradas!$E$41,"",D374-AVERAGE(D:D))</f>
        <v>0.43617943453195274</v>
      </c>
      <c r="H374" s="83">
        <f>IF($C374&lt;=Entradas!$E$41,"",F374^2)</f>
        <v>3.9316953729131706E-3</v>
      </c>
      <c r="I374" s="83">
        <f>IF($C374&lt;=Entradas!$E$41,"",G374^2)</f>
        <v>0.19025249910861405</v>
      </c>
      <c r="J374" s="83">
        <f>IF($C374&lt;=Entradas!$E$41,"",E374-AVERAGE(E:E))</f>
        <v>0.48763411309852922</v>
      </c>
      <c r="K374" s="83">
        <f>IF($C374&lt;=Entradas!$E$41,"",J374^2)</f>
        <v>0.23778702825738918</v>
      </c>
      <c r="L374" s="83">
        <f>IF($C374&lt;=Entradas!$E$41,"",G374*J374)</f>
        <v>0.21269597170980675</v>
      </c>
      <c r="M374" s="41"/>
    </row>
    <row r="375" spans="2:13" x14ac:dyDescent="0.3">
      <c r="B375" s="40"/>
      <c r="C375" s="78">
        <v>370</v>
      </c>
      <c r="D375" s="107">
        <f>IF($C375&lt;=Entradas!$E$41,"",Observaciones!H375)</f>
        <v>1.6960917506784017</v>
      </c>
      <c r="E375" s="107">
        <f>IF($C375&lt;=Entradas!$E$41,"",Cálculos!L376)</f>
        <v>2.0135753357575683</v>
      </c>
      <c r="F375" s="83">
        <f>IF($C375&lt;=Entradas!$E$41,"",D375-E375)</f>
        <v>-0.31748358507916663</v>
      </c>
      <c r="G375" s="83">
        <f>IF($C375&lt;=Entradas!$E$41,"",D375-AVERAGE(D:D))</f>
        <v>0.78999306848492346</v>
      </c>
      <c r="H375" s="83">
        <f>IF($C375&lt;=Entradas!$E$41,"",F375^2)</f>
        <v>0.10079582679472043</v>
      </c>
      <c r="I375" s="83">
        <f>IF($C375&lt;=Entradas!$E$41,"",G375^2)</f>
        <v>0.62408904825422495</v>
      </c>
      <c r="J375" s="83">
        <f>IF($C375&lt;=Entradas!$E$41,"",E375-AVERAGE(E:E))</f>
        <v>1.0962280995751343</v>
      </c>
      <c r="K375" s="83">
        <f>IF($C375&lt;=Entradas!$E$41,"",J375^2)</f>
        <v>1.2017160462981107</v>
      </c>
      <c r="L375" s="83">
        <f>IF($C375&lt;=Entradas!$E$41,"",G375*J375)</f>
        <v>0.86601260014275661</v>
      </c>
      <c r="M375" s="41"/>
    </row>
    <row r="376" spans="2:13" x14ac:dyDescent="0.3">
      <c r="B376" s="40"/>
      <c r="C376" s="78">
        <v>371</v>
      </c>
      <c r="D376" s="107">
        <f>IF($C376&lt;=Entradas!$E$41,"",Observaciones!H376)</f>
        <v>3.0895402328869666</v>
      </c>
      <c r="E376" s="107">
        <f>IF($C376&lt;=Entradas!$E$41,"",Cálculos!L377)</f>
        <v>3.9282788801178024</v>
      </c>
      <c r="F376" s="83">
        <f>IF($C376&lt;=Entradas!$E$41,"",D376-E376)</f>
        <v>-0.8387386472308358</v>
      </c>
      <c r="G376" s="83">
        <f>IF($C376&lt;=Entradas!$E$41,"",D376-AVERAGE(D:D))</f>
        <v>2.1834415506934883</v>
      </c>
      <c r="H376" s="83">
        <f>IF($C376&lt;=Entradas!$E$41,"",F376^2)</f>
        <v>0.70348251835861242</v>
      </c>
      <c r="I376" s="83">
        <f>IF($C376&lt;=Entradas!$E$41,"",G376^2)</f>
        <v>4.7674170052947851</v>
      </c>
      <c r="J376" s="83">
        <f>IF($C376&lt;=Entradas!$E$41,"",E376-AVERAGE(E:E))</f>
        <v>3.0109316439353684</v>
      </c>
      <c r="K376" s="83">
        <f>IF($C376&lt;=Entradas!$E$41,"",J376^2)</f>
        <v>9.0657093644513402</v>
      </c>
      <c r="L376" s="83">
        <f>IF($C376&lt;=Entradas!$E$41,"",G376*J376)</f>
        <v>6.5741932576663347</v>
      </c>
      <c r="M376" s="41"/>
    </row>
    <row r="377" spans="2:13" x14ac:dyDescent="0.3">
      <c r="B377" s="40"/>
      <c r="C377" s="78">
        <v>372</v>
      </c>
      <c r="D377" s="107">
        <f>IF($C377&lt;=Entradas!$E$41,"",Observaciones!H377)</f>
        <v>1.4514309807432555</v>
      </c>
      <c r="E377" s="107">
        <f>IF($C377&lt;=Entradas!$E$41,"",Cálculos!L378)</f>
        <v>1.5016452851095836</v>
      </c>
      <c r="F377" s="83">
        <f>IF($C377&lt;=Entradas!$E$41,"",D377-E377)</f>
        <v>-5.0214304366328122E-2</v>
      </c>
      <c r="G377" s="83">
        <f>IF($C377&lt;=Entradas!$E$41,"",D377-AVERAGE(D:D))</f>
        <v>0.54533229854977727</v>
      </c>
      <c r="H377" s="83">
        <f>IF($C377&lt;=Entradas!$E$41,"",F377^2)</f>
        <v>2.5214763629942396E-3</v>
      </c>
      <c r="I377" s="83">
        <f>IF($C377&lt;=Entradas!$E$41,"",G377^2)</f>
        <v>0.2973873158415834</v>
      </c>
      <c r="J377" s="83">
        <f>IF($C377&lt;=Entradas!$E$41,"",E377-AVERAGE(E:E))</f>
        <v>0.58429804892714954</v>
      </c>
      <c r="K377" s="83">
        <f>IF($C377&lt;=Entradas!$E$41,"",J377^2)</f>
        <v>0.34140420998007365</v>
      </c>
      <c r="L377" s="83">
        <f>IF($C377&lt;=Entradas!$E$41,"",G377*J377)</f>
        <v>0.31863659805959266</v>
      </c>
      <c r="M377" s="41"/>
    </row>
    <row r="378" spans="2:13" x14ac:dyDescent="0.3">
      <c r="B378" s="40"/>
      <c r="C378" s="78">
        <v>373</v>
      </c>
      <c r="D378" s="107">
        <f>IF($C378&lt;=Entradas!$E$41,"",Observaciones!H378)</f>
        <v>1.3407784172268926</v>
      </c>
      <c r="E378" s="107">
        <f>IF($C378&lt;=Entradas!$E$41,"",Cálculos!L379)</f>
        <v>1.3898586365135923</v>
      </c>
      <c r="F378" s="83">
        <f>IF($C378&lt;=Entradas!$E$41,"",D378-E378)</f>
        <v>-4.90802192866997E-2</v>
      </c>
      <c r="G378" s="83">
        <f>IF($C378&lt;=Entradas!$E$41,"",D378-AVERAGE(D:D))</f>
        <v>0.43467973503341439</v>
      </c>
      <c r="H378" s="83">
        <f>IF($C378&lt;=Entradas!$E$41,"",F378^2)</f>
        <v>2.4088679252305292E-3</v>
      </c>
      <c r="I378" s="83">
        <f>IF($C378&lt;=Entradas!$E$41,"",G378^2)</f>
        <v>0.18894647204871934</v>
      </c>
      <c r="J378" s="83">
        <f>IF($C378&lt;=Entradas!$E$41,"",E378-AVERAGE(E:E))</f>
        <v>0.47251140033115824</v>
      </c>
      <c r="K378" s="83">
        <f>IF($C378&lt;=Entradas!$E$41,"",J378^2)</f>
        <v>0.22326702344291208</v>
      </c>
      <c r="L378" s="83">
        <f>IF($C378&lt;=Entradas!$E$41,"",G378*J378)</f>
        <v>0.20539113029621545</v>
      </c>
      <c r="M378" s="41"/>
    </row>
    <row r="379" spans="2:13" x14ac:dyDescent="0.3">
      <c r="B379" s="40"/>
      <c r="C379" s="78">
        <v>374</v>
      </c>
      <c r="D379" s="107">
        <f>IF($C379&lt;=Entradas!$E$41,"",Observaciones!H379)</f>
        <v>1.2339445056609823</v>
      </c>
      <c r="E379" s="107">
        <f>IF($C379&lt;=Entradas!$E$41,"",Cálculos!L380)</f>
        <v>1.281918282494988</v>
      </c>
      <c r="F379" s="83">
        <f>IF($C379&lt;=Entradas!$E$41,"",D379-E379)</f>
        <v>-4.797377683400561E-2</v>
      </c>
      <c r="G379" s="83">
        <f>IF($C379&lt;=Entradas!$E$41,"",D379-AVERAGE(D:D))</f>
        <v>0.32784582346750413</v>
      </c>
      <c r="H379" s="83">
        <f>IF($C379&lt;=Entradas!$E$41,"",F379^2)</f>
        <v>2.3014832637189733E-3</v>
      </c>
      <c r="I379" s="83">
        <f>IF($C379&lt;=Entradas!$E$41,"",G379^2)</f>
        <v>0.10748288396508587</v>
      </c>
      <c r="J379" s="83">
        <f>IF($C379&lt;=Entradas!$E$41,"",E379-AVERAGE(E:E))</f>
        <v>0.36457104631255388</v>
      </c>
      <c r="K379" s="83">
        <f>IF($C379&lt;=Entradas!$E$41,"",J379^2)</f>
        <v>0.13291204780943031</v>
      </c>
      <c r="L379" s="83">
        <f>IF($C379&lt;=Entradas!$E$41,"",G379*J379)</f>
        <v>0.1195230948907488</v>
      </c>
      <c r="M379" s="41"/>
    </row>
    <row r="380" spans="2:13" x14ac:dyDescent="0.3">
      <c r="B380" s="40"/>
      <c r="C380" s="78">
        <v>375</v>
      </c>
      <c r="D380" s="107">
        <f>IF($C380&lt;=Entradas!$E$41,"",Observaciones!H380)</f>
        <v>1.1339854884349567</v>
      </c>
      <c r="E380" s="107">
        <f>IF($C380&lt;=Entradas!$E$41,"",Cálculos!L381)</f>
        <v>1.1808777230166183</v>
      </c>
      <c r="F380" s="83">
        <f>IF($C380&lt;=Entradas!$E$41,"",D380-E380)</f>
        <v>-4.6892234581661585E-2</v>
      </c>
      <c r="G380" s="83">
        <f>IF($C380&lt;=Entradas!$E$41,"",D380-AVERAGE(D:D))</f>
        <v>0.2278868062414785</v>
      </c>
      <c r="H380" s="83">
        <f>IF($C380&lt;=Entradas!$E$41,"",F380^2)</f>
        <v>2.1988816640615785E-3</v>
      </c>
      <c r="I380" s="83">
        <f>IF($C380&lt;=Entradas!$E$41,"",G380^2)</f>
        <v>5.1932396458941162E-2</v>
      </c>
      <c r="J380" s="83">
        <f>IF($C380&lt;=Entradas!$E$41,"",E380-AVERAGE(E:E))</f>
        <v>0.26353048683418423</v>
      </c>
      <c r="K380" s="83">
        <f>IF($C380&lt;=Entradas!$E$41,"",J380^2)</f>
        <v>6.9448317491062145E-2</v>
      </c>
      <c r="L380" s="83">
        <f>IF($C380&lt;=Entradas!$E$41,"",G380*J380)</f>
        <v>6.0055120991904243E-2</v>
      </c>
      <c r="M380" s="41"/>
    </row>
    <row r="381" spans="2:13" x14ac:dyDescent="0.3">
      <c r="B381" s="40"/>
      <c r="C381" s="78">
        <v>376</v>
      </c>
      <c r="D381" s="107">
        <f>IF($C381&lt;=Entradas!$E$41,"",Observaciones!H381)</f>
        <v>1.1340431599414478</v>
      </c>
      <c r="E381" s="107">
        <f>IF($C381&lt;=Entradas!$E$41,"",Cálculos!L382)</f>
        <v>1.1798902923069845</v>
      </c>
      <c r="F381" s="83">
        <f>IF($C381&lt;=Entradas!$E$41,"",D381-E381)</f>
        <v>-4.5847132365536725E-2</v>
      </c>
      <c r="G381" s="83">
        <f>IF($C381&lt;=Entradas!$E$41,"",D381-AVERAGE(D:D))</f>
        <v>0.22794447774796955</v>
      </c>
      <c r="H381" s="83">
        <f>IF($C381&lt;=Entradas!$E$41,"",F381^2)</f>
        <v>2.1019595461430449E-3</v>
      </c>
      <c r="I381" s="83">
        <f>IF($C381&lt;=Entradas!$E$41,"",G381^2)</f>
        <v>5.1958684935794586E-2</v>
      </c>
      <c r="J381" s="83">
        <f>IF($C381&lt;=Entradas!$E$41,"",E381-AVERAGE(E:E))</f>
        <v>0.26254305612455042</v>
      </c>
      <c r="K381" s="83">
        <f>IF($C381&lt;=Entradas!$E$41,"",J381^2)</f>
        <v>6.8928856319218829E-2</v>
      </c>
      <c r="L381" s="83">
        <f>IF($C381&lt;=Entradas!$E$41,"",G381*J381)</f>
        <v>5.9845239814666502E-2</v>
      </c>
      <c r="M381" s="41"/>
    </row>
    <row r="382" spans="2:13" x14ac:dyDescent="0.3">
      <c r="B382" s="40"/>
      <c r="C382" s="78">
        <v>377</v>
      </c>
      <c r="D382" s="107">
        <f>IF($C382&lt;=Entradas!$E$41,"",Observaciones!H382)</f>
        <v>3.2357969162921236</v>
      </c>
      <c r="E382" s="107">
        <f>IF($C382&lt;=Entradas!$E$41,"",Cálculos!L383)</f>
        <v>4.1109428246197446</v>
      </c>
      <c r="F382" s="83">
        <f>IF($C382&lt;=Entradas!$E$41,"",D382-E382)</f>
        <v>-0.87514590832762096</v>
      </c>
      <c r="G382" s="83">
        <f>IF($C382&lt;=Entradas!$E$41,"",D382-AVERAGE(D:D))</f>
        <v>2.3296982340986454</v>
      </c>
      <c r="H382" s="83">
        <f>IF($C382&lt;=Entradas!$E$41,"",F382^2)</f>
        <v>0.76588036086257671</v>
      </c>
      <c r="I382" s="83">
        <f>IF($C382&lt;=Entradas!$E$41,"",G382^2)</f>
        <v>5.427493861962347</v>
      </c>
      <c r="J382" s="83">
        <f>IF($C382&lt;=Entradas!$E$41,"",E382-AVERAGE(E:E))</f>
        <v>3.1935955884373106</v>
      </c>
      <c r="K382" s="83">
        <f>IF($C382&lt;=Entradas!$E$41,"",J382^2)</f>
        <v>10.199052782486252</v>
      </c>
      <c r="L382" s="83">
        <f>IF($C382&lt;=Entradas!$E$41,"",G382*J382)</f>
        <v>7.4401140028076265</v>
      </c>
      <c r="M382" s="41"/>
    </row>
    <row r="383" spans="2:13" x14ac:dyDescent="0.3">
      <c r="B383" s="40"/>
      <c r="C383" s="78">
        <v>378</v>
      </c>
      <c r="D383" s="107">
        <f>IF($C383&lt;=Entradas!$E$41,"",Observaciones!H383)</f>
        <v>1.4458934562639241</v>
      </c>
      <c r="E383" s="107">
        <f>IF($C383&lt;=Entradas!$E$41,"",Cálculos!L384)</f>
        <v>1.4840493408487592</v>
      </c>
      <c r="F383" s="83">
        <f>IF($C383&lt;=Entradas!$E$41,"",D383-E383)</f>
        <v>-3.8155884584835098E-2</v>
      </c>
      <c r="G383" s="83">
        <f>IF($C383&lt;=Entradas!$E$41,"",D383-AVERAGE(D:D))</f>
        <v>0.53979477407044585</v>
      </c>
      <c r="H383" s="83">
        <f>IF($C383&lt;=Entradas!$E$41,"",F383^2)</f>
        <v>1.4558715284512566E-3</v>
      </c>
      <c r="I383" s="83">
        <f>IF($C383&lt;=Entradas!$E$41,"",G383^2)</f>
        <v>0.2913783981137637</v>
      </c>
      <c r="J383" s="83">
        <f>IF($C383&lt;=Entradas!$E$41,"",E383-AVERAGE(E:E))</f>
        <v>0.56670210466632509</v>
      </c>
      <c r="K383" s="83">
        <f>IF($C383&lt;=Entradas!$E$41,"",J383^2)</f>
        <v>0.32115127543324246</v>
      </c>
      <c r="L383" s="83">
        <f>IF($C383&lt;=Entradas!$E$41,"",G383*J383)</f>
        <v>0.30590283455360512</v>
      </c>
      <c r="M383" s="41"/>
    </row>
    <row r="384" spans="2:13" x14ac:dyDescent="0.3">
      <c r="B384" s="40"/>
      <c r="C384" s="78">
        <v>379</v>
      </c>
      <c r="D384" s="107">
        <f>IF($C384&lt;=Entradas!$E$41,"",Observaciones!H384)</f>
        <v>1.3495059526051145</v>
      </c>
      <c r="E384" s="107">
        <f>IF($C384&lt;=Entradas!$E$41,"",Cálculos!L385)</f>
        <v>1.3866497593478382</v>
      </c>
      <c r="F384" s="83">
        <f>IF($C384&lt;=Entradas!$E$41,"",D384-E384)</f>
        <v>-3.7143806742723662E-2</v>
      </c>
      <c r="G384" s="83">
        <f>IF($C384&lt;=Entradas!$E$41,"",D384-AVERAGE(D:D))</f>
        <v>0.4434072704116363</v>
      </c>
      <c r="H384" s="83">
        <f>IF($C384&lt;=Entradas!$E$41,"",F384^2)</f>
        <v>1.3796623793408038E-3</v>
      </c>
      <c r="I384" s="83">
        <f>IF($C384&lt;=Entradas!$E$41,"",G384^2)</f>
        <v>0.19661000745389795</v>
      </c>
      <c r="J384" s="83">
        <f>IF($C384&lt;=Entradas!$E$41,"",E384-AVERAGE(E:E))</f>
        <v>0.46930252316540411</v>
      </c>
      <c r="K384" s="83">
        <f>IF($C384&lt;=Entradas!$E$41,"",J384^2)</f>
        <v>0.22024485824941467</v>
      </c>
      <c r="L384" s="83">
        <f>IF($C384&lt;=Entradas!$E$41,"",G384*J384)</f>
        <v>0.20809215079406554</v>
      </c>
      <c r="M384" s="41"/>
    </row>
    <row r="385" spans="2:13" x14ac:dyDescent="0.3">
      <c r="B385" s="40"/>
      <c r="C385" s="78">
        <v>380</v>
      </c>
      <c r="D385" s="107">
        <f>IF($C385&lt;=Entradas!$E$41,"",Observaciones!H385)</f>
        <v>1.2597898866800317</v>
      </c>
      <c r="E385" s="107">
        <f>IF($C385&lt;=Entradas!$E$41,"",Cálculos!L386)</f>
        <v>1.2959473990303942</v>
      </c>
      <c r="F385" s="83">
        <f>IF($C385&lt;=Entradas!$E$41,"",D385-E385)</f>
        <v>-3.6157512350362575E-2</v>
      </c>
      <c r="G385" s="83">
        <f>IF($C385&lt;=Entradas!$E$41,"",D385-AVERAGE(D:D))</f>
        <v>0.35369120448655345</v>
      </c>
      <c r="H385" s="83">
        <f>IF($C385&lt;=Entradas!$E$41,"",F385^2)</f>
        <v>1.3073656993666221E-3</v>
      </c>
      <c r="I385" s="83">
        <f>IF($C385&lt;=Entradas!$E$41,"",G385^2)</f>
        <v>0.12509746813114897</v>
      </c>
      <c r="J385" s="83">
        <f>IF($C385&lt;=Entradas!$E$41,"",E385-AVERAGE(E:E))</f>
        <v>0.37860016284796016</v>
      </c>
      <c r="K385" s="83">
        <f>IF($C385&lt;=Entradas!$E$41,"",J385^2)</f>
        <v>0.14333808330850195</v>
      </c>
      <c r="L385" s="83">
        <f>IF($C385&lt;=Entradas!$E$41,"",G385*J385)</f>
        <v>0.13390754761650031</v>
      </c>
      <c r="M385" s="41"/>
    </row>
    <row r="386" spans="2:13" x14ac:dyDescent="0.3">
      <c r="B386" s="40"/>
      <c r="C386" s="78">
        <v>381</v>
      </c>
      <c r="D386" s="107">
        <f>IF($C386&lt;=Entradas!$E$41,"",Observaciones!H386)</f>
        <v>1.1555650692802824</v>
      </c>
      <c r="E386" s="107">
        <f>IF($C386&lt;=Entradas!$E$41,"",Cálculos!L387)</f>
        <v>1.190756781645758</v>
      </c>
      <c r="F386" s="83">
        <f>IF($C386&lt;=Entradas!$E$41,"",D386-E386)</f>
        <v>-3.5191712365475691E-2</v>
      </c>
      <c r="G386" s="83">
        <f>IF($C386&lt;=Entradas!$E$41,"",D386-AVERAGE(D:D))</f>
        <v>0.24946638708680413</v>
      </c>
      <c r="H386" s="83">
        <f>IF($C386&lt;=Entradas!$E$41,"",F386^2)</f>
        <v>1.2384566192143746E-3</v>
      </c>
      <c r="I386" s="83">
        <f>IF($C386&lt;=Entradas!$E$41,"",G386^2)</f>
        <v>6.2233478286143194E-2</v>
      </c>
      <c r="J386" s="83">
        <f>IF($C386&lt;=Entradas!$E$41,"",E386-AVERAGE(E:E))</f>
        <v>0.27340954546332397</v>
      </c>
      <c r="K386" s="83">
        <f>IF($C386&lt;=Entradas!$E$41,"",J386^2)</f>
        <v>7.4752779550461418E-2</v>
      </c>
      <c r="L386" s="83">
        <f>IF($C386&lt;=Entradas!$E$41,"",G386*J386)</f>
        <v>6.820649150178075E-2</v>
      </c>
      <c r="M386" s="41"/>
    </row>
    <row r="387" spans="2:13" x14ac:dyDescent="0.3">
      <c r="B387" s="40"/>
      <c r="C387" s="78">
        <v>382</v>
      </c>
      <c r="D387" s="107">
        <f>IF($C387&lt;=Entradas!$E$41,"",Observaciones!H387)</f>
        <v>1.5449266705292974</v>
      </c>
      <c r="E387" s="107">
        <f>IF($C387&lt;=Entradas!$E$41,"",Cálculos!L388)</f>
        <v>1.7840157061462369</v>
      </c>
      <c r="F387" s="83">
        <f>IF($C387&lt;=Entradas!$E$41,"",D387-E387)</f>
        <v>-0.2390890356169395</v>
      </c>
      <c r="G387" s="83">
        <f>IF($C387&lt;=Entradas!$E$41,"",D387-AVERAGE(D:D))</f>
        <v>0.63882798833581922</v>
      </c>
      <c r="H387" s="83">
        <f>IF($C387&lt;=Entradas!$E$41,"",F387^2)</f>
        <v>5.7163566952238169E-2</v>
      </c>
      <c r="I387" s="83">
        <f>IF($C387&lt;=Entradas!$E$41,"",G387^2)</f>
        <v>0.4081011986811896</v>
      </c>
      <c r="J387" s="83">
        <f>IF($C387&lt;=Entradas!$E$41,"",E387-AVERAGE(E:E))</f>
        <v>0.86666846996380287</v>
      </c>
      <c r="K387" s="83">
        <f>IF($C387&lt;=Entradas!$E$41,"",J387^2)</f>
        <v>0.75111423682939904</v>
      </c>
      <c r="L387" s="83">
        <f>IF($C387&lt;=Entradas!$E$41,"",G387*J387)</f>
        <v>0.55365207522105853</v>
      </c>
      <c r="M387" s="41"/>
    </row>
    <row r="388" spans="2:13" x14ac:dyDescent="0.3">
      <c r="B388" s="40"/>
      <c r="C388" s="78">
        <v>383</v>
      </c>
      <c r="D388" s="107">
        <f>IF($C388&lt;=Entradas!$E$41,"",Observaciones!H388)</f>
        <v>1.3293722147809401</v>
      </c>
      <c r="E388" s="107">
        <f>IF($C388&lt;=Entradas!$E$41,"",Cálculos!L389)</f>
        <v>1.3557585110622699</v>
      </c>
      <c r="F388" s="83">
        <f>IF($C388&lt;=Entradas!$E$41,"",D388-E388)</f>
        <v>-2.6386296281329713E-2</v>
      </c>
      <c r="G388" s="83">
        <f>IF($C388&lt;=Entradas!$E$41,"",D388-AVERAGE(D:D))</f>
        <v>0.42327353258746192</v>
      </c>
      <c r="H388" s="83">
        <f>IF($C388&lt;=Entradas!$E$41,"",F388^2)</f>
        <v>6.9623663144611429E-4</v>
      </c>
      <c r="I388" s="83">
        <f>IF($C388&lt;=Entradas!$E$41,"",G388^2)</f>
        <v>0.17916048338906918</v>
      </c>
      <c r="J388" s="83">
        <f>IF($C388&lt;=Entradas!$E$41,"",E388-AVERAGE(E:E))</f>
        <v>0.43841127487983578</v>
      </c>
      <c r="K388" s="83">
        <f>IF($C388&lt;=Entradas!$E$41,"",J388^2)</f>
        <v>0.19220444594176292</v>
      </c>
      <c r="L388" s="83">
        <f>IF($C388&lt;=Entradas!$E$41,"",G388*J388)</f>
        <v>0.1855678890445609</v>
      </c>
      <c r="M388" s="41"/>
    </row>
    <row r="389" spans="2:13" x14ac:dyDescent="0.3">
      <c r="B389" s="40"/>
      <c r="C389" s="78">
        <v>384</v>
      </c>
      <c r="D389" s="107">
        <f>IF($C389&lt;=Entradas!$E$41,"",Observaciones!H389)</f>
        <v>1.6131532015776715</v>
      </c>
      <c r="E389" s="107">
        <f>IF($C389&lt;=Entradas!$E$41,"",Cálculos!L390)</f>
        <v>1.797439831342885</v>
      </c>
      <c r="F389" s="83">
        <f>IF($C389&lt;=Entradas!$E$41,"",D389-E389)</f>
        <v>-0.18428662976521348</v>
      </c>
      <c r="G389" s="83">
        <f>IF($C389&lt;=Entradas!$E$41,"",D389-AVERAGE(D:D))</f>
        <v>0.70705451938419328</v>
      </c>
      <c r="H389" s="83">
        <f>IF($C389&lt;=Entradas!$E$41,"",F389^2)</f>
        <v>3.3961561910220865E-2</v>
      </c>
      <c r="I389" s="83">
        <f>IF($C389&lt;=Entradas!$E$41,"",G389^2)</f>
        <v>0.49992609338161254</v>
      </c>
      <c r="J389" s="83">
        <f>IF($C389&lt;=Entradas!$E$41,"",E389-AVERAGE(E:E))</f>
        <v>0.88009259516045091</v>
      </c>
      <c r="K389" s="83">
        <f>IF($C389&lt;=Entradas!$E$41,"",J389^2)</f>
        <v>0.77456297605625735</v>
      </c>
      <c r="L389" s="83">
        <f>IF($C389&lt;=Entradas!$E$41,"",G389*J389)</f>
        <v>0.62227344688476005</v>
      </c>
      <c r="M389" s="41"/>
    </row>
    <row r="390" spans="2:13" x14ac:dyDescent="0.3">
      <c r="B390" s="40"/>
      <c r="C390" s="78">
        <v>385</v>
      </c>
      <c r="D390" s="107">
        <f>IF($C390&lt;=Entradas!$E$41,"",Observaciones!H390)</f>
        <v>1.5184124805995169</v>
      </c>
      <c r="E390" s="107">
        <f>IF($C390&lt;=Entradas!$E$41,"",Cálculos!L391)</f>
        <v>1.586314896588396</v>
      </c>
      <c r="F390" s="83">
        <f>IF($C390&lt;=Entradas!$E$41,"",D390-E390)</f>
        <v>-6.7902415988879028E-2</v>
      </c>
      <c r="G390" s="83">
        <f>IF($C390&lt;=Entradas!$E$41,"",D390-AVERAGE(D:D))</f>
        <v>0.61231379840603872</v>
      </c>
      <c r="H390" s="83">
        <f>IF($C390&lt;=Entradas!$E$41,"",F390^2)</f>
        <v>4.6107380971267741E-3</v>
      </c>
      <c r="I390" s="83">
        <f>IF($C390&lt;=Entradas!$E$41,"",G390^2)</f>
        <v>0.37492818771843101</v>
      </c>
      <c r="J390" s="83">
        <f>IF($C390&lt;=Entradas!$E$41,"",E390-AVERAGE(E:E))</f>
        <v>0.66896766040596189</v>
      </c>
      <c r="K390" s="83">
        <f>IF($C390&lt;=Entradas!$E$41,"",J390^2)</f>
        <v>0.44751773066902634</v>
      </c>
      <c r="L390" s="83">
        <f>IF($C390&lt;=Entradas!$E$41,"",G390*J390)</f>
        <v>0.4096181291539755</v>
      </c>
      <c r="M390" s="41"/>
    </row>
    <row r="391" spans="2:13" x14ac:dyDescent="0.3">
      <c r="B391" s="40"/>
      <c r="C391" s="78">
        <v>386</v>
      </c>
      <c r="D391" s="107">
        <f>IF($C391&lt;=Entradas!$E$41,"",Observaciones!H391)</f>
        <v>1.5696137436765665</v>
      </c>
      <c r="E391" s="107">
        <f>IF($C391&lt;=Entradas!$E$41,"",Cálculos!L392)</f>
        <v>1.6832302676106332</v>
      </c>
      <c r="F391" s="83">
        <f>IF($C391&lt;=Entradas!$E$41,"",D391-E391)</f>
        <v>-0.11361652393406674</v>
      </c>
      <c r="G391" s="83">
        <f>IF($C391&lt;=Entradas!$E$41,"",D391-AVERAGE(D:D))</f>
        <v>0.66351506148308825</v>
      </c>
      <c r="H391" s="83">
        <f>IF($C391&lt;=Entradas!$E$41,"",F391^2)</f>
        <v>1.2908714510860359E-2</v>
      </c>
      <c r="I391" s="83">
        <f>IF($C391&lt;=Entradas!$E$41,"",G391^2)</f>
        <v>0.44025223681490638</v>
      </c>
      <c r="J391" s="83">
        <f>IF($C391&lt;=Entradas!$E$41,"",E391-AVERAGE(E:E))</f>
        <v>0.76588303142819913</v>
      </c>
      <c r="K391" s="83">
        <f>IF($C391&lt;=Entradas!$E$41,"",J391^2)</f>
        <v>0.58657681782964788</v>
      </c>
      <c r="L391" s="83">
        <f>IF($C391&lt;=Entradas!$E$41,"",G391*J391)</f>
        <v>0.50817492668693554</v>
      </c>
      <c r="M391" s="41"/>
    </row>
    <row r="392" spans="2:13" x14ac:dyDescent="0.3">
      <c r="B392" s="40"/>
      <c r="C392" s="78">
        <v>387</v>
      </c>
      <c r="D392" s="107">
        <f>IF($C392&lt;=Entradas!$E$41,"",Observaciones!H392)</f>
        <v>1.4291947825224085</v>
      </c>
      <c r="E392" s="107">
        <f>IF($C392&lt;=Entradas!$E$41,"",Cálculos!L393)</f>
        <v>1.4578737024775337</v>
      </c>
      <c r="F392" s="83">
        <f>IF($C392&lt;=Entradas!$E$41,"",D392-E392)</f>
        <v>-2.8678919955125171E-2</v>
      </c>
      <c r="G392" s="83">
        <f>IF($C392&lt;=Entradas!$E$41,"",D392-AVERAGE(D:D))</f>
        <v>0.52309610032893028</v>
      </c>
      <c r="H392" s="83">
        <f>IF($C392&lt;=Entradas!$E$41,"",F392^2)</f>
        <v>8.224804497924767E-4</v>
      </c>
      <c r="I392" s="83">
        <f>IF($C392&lt;=Entradas!$E$41,"",G392^2)</f>
        <v>0.27362953017933428</v>
      </c>
      <c r="J392" s="83">
        <f>IF($C392&lt;=Entradas!$E$41,"",E392-AVERAGE(E:E))</f>
        <v>0.54052646629509959</v>
      </c>
      <c r="K392" s="83">
        <f>IF($C392&lt;=Entradas!$E$41,"",J392^2)</f>
        <v>0.29216886076546744</v>
      </c>
      <c r="L392" s="83">
        <f>IF($C392&lt;=Entradas!$E$41,"",G392*J392)</f>
        <v>0.28274728664354359</v>
      </c>
      <c r="M392" s="41"/>
    </row>
    <row r="393" spans="2:13" x14ac:dyDescent="0.3">
      <c r="B393" s="40"/>
      <c r="C393" s="78">
        <v>388</v>
      </c>
      <c r="D393" s="107">
        <f>IF($C393&lt;=Entradas!$E$41,"",Observaciones!H393)</f>
        <v>3.8448020243048981</v>
      </c>
      <c r="E393" s="107">
        <f>IF($C393&lt;=Entradas!$E$41,"",Cálculos!L394)</f>
        <v>4.8663054367903982</v>
      </c>
      <c r="F393" s="83">
        <f>IF($C393&lt;=Entradas!$E$41,"",D393-E393)</f>
        <v>-1.0215034124855</v>
      </c>
      <c r="G393" s="83">
        <f>IF($C393&lt;=Entradas!$E$41,"",D393-AVERAGE(D:D))</f>
        <v>2.9387033421114199</v>
      </c>
      <c r="H393" s="83">
        <f>IF($C393&lt;=Entradas!$E$41,"",F393^2)</f>
        <v>1.0434692217195216</v>
      </c>
      <c r="I393" s="83">
        <f>IF($C393&lt;=Entradas!$E$41,"",G393^2)</f>
        <v>8.6359773329368288</v>
      </c>
      <c r="J393" s="83">
        <f>IF($C393&lt;=Entradas!$E$41,"",E393-AVERAGE(E:E))</f>
        <v>3.9489582006079642</v>
      </c>
      <c r="K393" s="83">
        <f>IF($C393&lt;=Entradas!$E$41,"",J393^2)</f>
        <v>15.59427087014889</v>
      </c>
      <c r="L393" s="83">
        <f>IF($C393&lt;=Entradas!$E$41,"",G393*J393)</f>
        <v>11.604816661984923</v>
      </c>
      <c r="M393" s="41"/>
    </row>
    <row r="394" spans="2:13" x14ac:dyDescent="0.3">
      <c r="B394" s="40"/>
      <c r="C394" s="78">
        <v>389</v>
      </c>
      <c r="D394" s="107">
        <f>IF($C394&lt;=Entradas!$E$41,"",Observaciones!H394)</f>
        <v>1.6175923816307491</v>
      </c>
      <c r="E394" s="107">
        <f>IF($C394&lt;=Entradas!$E$41,"",Cálculos!L395)</f>
        <v>1.6356146001323082</v>
      </c>
      <c r="F394" s="83">
        <f>IF($C394&lt;=Entradas!$E$41,"",D394-E394)</f>
        <v>-1.8022218501559051E-2</v>
      </c>
      <c r="G394" s="83">
        <f>IF($C394&lt;=Entradas!$E$41,"",D394-AVERAGE(D:D))</f>
        <v>0.71149369943727092</v>
      </c>
      <c r="H394" s="83">
        <f>IF($C394&lt;=Entradas!$E$41,"",F394^2)</f>
        <v>3.2480035971793738E-4</v>
      </c>
      <c r="I394" s="83">
        <f>IF($C394&lt;=Entradas!$E$41,"",G394^2)</f>
        <v>0.5062232843389336</v>
      </c>
      <c r="J394" s="83">
        <f>IF($C394&lt;=Entradas!$E$41,"",E394-AVERAGE(E:E))</f>
        <v>0.71826736394987412</v>
      </c>
      <c r="K394" s="83">
        <f>IF($C394&lt;=Entradas!$E$41,"",J394^2)</f>
        <v>0.51590800611550092</v>
      </c>
      <c r="L394" s="83">
        <f>IF($C394&lt;=Entradas!$E$41,"",G394*J394)</f>
        <v>0.51104270396175266</v>
      </c>
      <c r="M394" s="41"/>
    </row>
    <row r="395" spans="2:13" x14ac:dyDescent="0.3">
      <c r="B395" s="40"/>
      <c r="C395" s="78">
        <v>390</v>
      </c>
      <c r="D395" s="107">
        <f>IF($C395&lt;=Entradas!$E$41,"",Observaciones!H395)</f>
        <v>1.5048036971785259</v>
      </c>
      <c r="E395" s="107">
        <f>IF($C395&lt;=Entradas!$E$41,"",Cálculos!L396)</f>
        <v>1.5220169918476456</v>
      </c>
      <c r="F395" s="83">
        <f>IF($C395&lt;=Entradas!$E$41,"",D395-E395)</f>
        <v>-1.7213294669119694E-2</v>
      </c>
      <c r="G395" s="83">
        <f>IF($C395&lt;=Entradas!$E$41,"",D395-AVERAGE(D:D))</f>
        <v>0.59870501498504769</v>
      </c>
      <c r="H395" s="83">
        <f>IF($C395&lt;=Entradas!$E$41,"",F395^2)</f>
        <v>2.9629751336594448E-4</v>
      </c>
      <c r="I395" s="83">
        <f>IF($C395&lt;=Entradas!$E$41,"",G395^2)</f>
        <v>0.35844769496824619</v>
      </c>
      <c r="J395" s="83">
        <f>IF($C395&lt;=Entradas!$E$41,"",E395-AVERAGE(E:E))</f>
        <v>0.60466975566521153</v>
      </c>
      <c r="K395" s="83">
        <f>IF($C395&lt;=Entradas!$E$41,"",J395^2)</f>
        <v>0.36562551341622662</v>
      </c>
      <c r="L395" s="83">
        <f>IF($C395&lt;=Entradas!$E$41,"",G395*J395)</f>
        <v>0.3620188151265456</v>
      </c>
      <c r="M395" s="41"/>
    </row>
    <row r="396" spans="2:13" x14ac:dyDescent="0.3">
      <c r="B396" s="40"/>
      <c r="C396" s="78">
        <v>391</v>
      </c>
      <c r="D396" s="107">
        <f>IF($C396&lt;=Entradas!$E$41,"",Observaciones!H396)</f>
        <v>1.5319344256860985</v>
      </c>
      <c r="E396" s="107">
        <f>IF($C396&lt;=Entradas!$E$41,"",Cálculos!L397)</f>
        <v>1.5542805909334385</v>
      </c>
      <c r="F396" s="83">
        <f>IF($C396&lt;=Entradas!$E$41,"",D396-E396)</f>
        <v>-2.2346165247340011E-2</v>
      </c>
      <c r="G396" s="83">
        <f>IF($C396&lt;=Entradas!$E$41,"",D396-AVERAGE(D:D))</f>
        <v>0.62583574349262028</v>
      </c>
      <c r="H396" s="83">
        <f>IF($C396&lt;=Entradas!$E$41,"",F396^2)</f>
        <v>4.9935110126142642E-4</v>
      </c>
      <c r="I396" s="83">
        <f>IF($C396&lt;=Entradas!$E$41,"",G396^2)</f>
        <v>0.39167037783296083</v>
      </c>
      <c r="J396" s="83">
        <f>IF($C396&lt;=Entradas!$E$41,"",E396-AVERAGE(E:E))</f>
        <v>0.63693335475100443</v>
      </c>
      <c r="K396" s="83">
        <f>IF($C396&lt;=Entradas!$E$41,"",J396^2)</f>
        <v>0.40568409839436886</v>
      </c>
      <c r="L396" s="83">
        <f>IF($C396&lt;=Entradas!$E$41,"",G396*J396)</f>
        <v>0.39861565962584372</v>
      </c>
      <c r="M396" s="41"/>
    </row>
    <row r="397" spans="2:13" x14ac:dyDescent="0.3">
      <c r="B397" s="40"/>
      <c r="C397" s="78">
        <v>392</v>
      </c>
      <c r="D397" s="107">
        <f>IF($C397&lt;=Entradas!$E$41,"",Observaciones!H397)</f>
        <v>1.424381885699505</v>
      </c>
      <c r="E397" s="107">
        <f>IF($C397&lt;=Entradas!$E$41,"",Cálculos!L398)</f>
        <v>1.4398360107632731</v>
      </c>
      <c r="F397" s="83">
        <f>IF($C397&lt;=Entradas!$E$41,"",D397-E397)</f>
        <v>-1.5454125063768087E-2</v>
      </c>
      <c r="G397" s="83">
        <f>IF($C397&lt;=Entradas!$E$41,"",D397-AVERAGE(D:D))</f>
        <v>0.51828320350602675</v>
      </c>
      <c r="H397" s="83">
        <f>IF($C397&lt;=Entradas!$E$41,"",F397^2)</f>
        <v>2.3882998148658498E-4</v>
      </c>
      <c r="I397" s="83">
        <f>IF($C397&lt;=Entradas!$E$41,"",G397^2)</f>
        <v>0.26861747903646954</v>
      </c>
      <c r="J397" s="83">
        <f>IF($C397&lt;=Entradas!$E$41,"",E397-AVERAGE(E:E))</f>
        <v>0.52248877458083898</v>
      </c>
      <c r="K397" s="83">
        <f>IF($C397&lt;=Entradas!$E$41,"",J397^2)</f>
        <v>0.27299451956298676</v>
      </c>
      <c r="L397" s="83">
        <f>IF($C397&lt;=Entradas!$E$41,"",G397*J397)</f>
        <v>0.27079715588569553</v>
      </c>
      <c r="M397" s="41"/>
    </row>
    <row r="398" spans="2:13" x14ac:dyDescent="0.3">
      <c r="B398" s="40"/>
      <c r="C398" s="78">
        <v>393</v>
      </c>
      <c r="D398" s="107">
        <f>IF($C398&lt;=Entradas!$E$41,"",Observaciones!H398)</f>
        <v>1.3175786744990317</v>
      </c>
      <c r="E398" s="107">
        <f>IF($C398&lt;=Entradas!$E$41,"",Cálculos!L399)</f>
        <v>1.3322956719432568</v>
      </c>
      <c r="F398" s="83">
        <f>IF($C398&lt;=Entradas!$E$41,"",D398-E398)</f>
        <v>-1.4716997444225166E-2</v>
      </c>
      <c r="G398" s="83">
        <f>IF($C398&lt;=Entradas!$E$41,"",D398-AVERAGE(D:D))</f>
        <v>0.41147999230555343</v>
      </c>
      <c r="H398" s="83">
        <f>IF($C398&lt;=Entradas!$E$41,"",F398^2)</f>
        <v>2.1659001377333006E-4</v>
      </c>
      <c r="I398" s="83">
        <f>IF($C398&lt;=Entradas!$E$41,"",G398^2)</f>
        <v>0.16931578406777831</v>
      </c>
      <c r="J398" s="83">
        <f>IF($C398&lt;=Entradas!$E$41,"",E398-AVERAGE(E:E))</f>
        <v>0.41494843576082274</v>
      </c>
      <c r="K398" s="83">
        <f>IF($C398&lt;=Entradas!$E$41,"",J398^2)</f>
        <v>0.17218220434035364</v>
      </c>
      <c r="L398" s="83">
        <f>IF($C398&lt;=Entradas!$E$41,"",G398*J398)</f>
        <v>0.17074297915406478</v>
      </c>
      <c r="M398" s="41"/>
    </row>
    <row r="399" spans="2:13" x14ac:dyDescent="0.3">
      <c r="B399" s="40"/>
      <c r="C399" s="78">
        <v>394</v>
      </c>
      <c r="D399" s="107">
        <f>IF($C399&lt;=Entradas!$E$41,"",Observaciones!H399)</f>
        <v>1.2754658649863604</v>
      </c>
      <c r="E399" s="107">
        <f>IF($C399&lt;=Entradas!$E$41,"",Cálculos!L400)</f>
        <v>1.2894953252155588</v>
      </c>
      <c r="F399" s="83">
        <f>IF($C399&lt;=Entradas!$E$41,"",D399-E399)</f>
        <v>-1.4029460229198376E-2</v>
      </c>
      <c r="G399" s="83">
        <f>IF($C399&lt;=Entradas!$E$41,"",D399-AVERAGE(D:D))</f>
        <v>0.36936718279288216</v>
      </c>
      <c r="H399" s="83">
        <f>IF($C399&lt;=Entradas!$E$41,"",F399^2)</f>
        <v>1.9682575432265894E-4</v>
      </c>
      <c r="I399" s="83">
        <f>IF($C399&lt;=Entradas!$E$41,"",G399^2)</f>
        <v>0.13643211572435043</v>
      </c>
      <c r="J399" s="83">
        <f>IF($C399&lt;=Entradas!$E$41,"",E399-AVERAGE(E:E))</f>
        <v>0.37214808903312468</v>
      </c>
      <c r="K399" s="83">
        <f>IF($C399&lt;=Entradas!$E$41,"",J399^2)</f>
        <v>0.1384942001710065</v>
      </c>
      <c r="L399" s="83">
        <f>IF($C399&lt;=Entradas!$E$41,"",G399*J399)</f>
        <v>0.13745929122791994</v>
      </c>
      <c r="M399" s="41"/>
    </row>
    <row r="400" spans="2:13" x14ac:dyDescent="0.3">
      <c r="B400" s="40"/>
      <c r="C400" s="78">
        <v>395</v>
      </c>
      <c r="D400" s="107">
        <f>IF($C400&lt;=Entradas!$E$41,"",Observaciones!H400)</f>
        <v>1.3562422040366251</v>
      </c>
      <c r="E400" s="107">
        <f>IF($C400&lt;=Entradas!$E$41,"",Cálculos!L401)</f>
        <v>1.4119616752239752</v>
      </c>
      <c r="F400" s="83">
        <f>IF($C400&lt;=Entradas!$E$41,"",D400-E400)</f>
        <v>-5.57194711873501E-2</v>
      </c>
      <c r="G400" s="83">
        <f>IF($C400&lt;=Entradas!$E$41,"",D400-AVERAGE(D:D))</f>
        <v>0.45014352184314688</v>
      </c>
      <c r="H400" s="83">
        <f>IF($C400&lt;=Entradas!$E$41,"",F400^2)</f>
        <v>3.1046594693979381E-3</v>
      </c>
      <c r="I400" s="83">
        <f>IF($C400&lt;=Entradas!$E$41,"",G400^2)</f>
        <v>0.20262919025735165</v>
      </c>
      <c r="J400" s="83">
        <f>IF($C400&lt;=Entradas!$E$41,"",E400-AVERAGE(E:E))</f>
        <v>0.49461443904154112</v>
      </c>
      <c r="K400" s="83">
        <f>IF($C400&lt;=Entradas!$E$41,"",J400^2)</f>
        <v>0.24464344330837839</v>
      </c>
      <c r="L400" s="83">
        <f>IF($C400&lt;=Entradas!$E$41,"",G400*J400)</f>
        <v>0.22264748554463182</v>
      </c>
      <c r="M400" s="41"/>
    </row>
    <row r="401" spans="2:13" x14ac:dyDescent="0.3">
      <c r="B401" s="40"/>
      <c r="C401" s="78">
        <v>396</v>
      </c>
      <c r="D401" s="107">
        <f>IF($C401&lt;=Entradas!$E$41,"",Observaciones!H401)</f>
        <v>1.3527754041930637</v>
      </c>
      <c r="E401" s="107">
        <f>IF($C401&lt;=Entradas!$E$41,"",Cálculos!L402)</f>
        <v>1.3639975413514536</v>
      </c>
      <c r="F401" s="83">
        <f>IF($C401&lt;=Entradas!$E$41,"",D401-E401)</f>
        <v>-1.1222137158389822E-2</v>
      </c>
      <c r="G401" s="83">
        <f>IF($C401&lt;=Entradas!$E$41,"",D401-AVERAGE(D:D))</f>
        <v>0.44667672199958552</v>
      </c>
      <c r="H401" s="83">
        <f>IF($C401&lt;=Entradas!$E$41,"",F401^2)</f>
        <v>1.2593636240171359E-4</v>
      </c>
      <c r="I401" s="83">
        <f>IF($C401&lt;=Entradas!$E$41,"",G401^2)</f>
        <v>0.199520093976295</v>
      </c>
      <c r="J401" s="83">
        <f>IF($C401&lt;=Entradas!$E$41,"",E401-AVERAGE(E:E))</f>
        <v>0.44665030516901949</v>
      </c>
      <c r="K401" s="83">
        <f>IF($C401&lt;=Entradas!$E$41,"",J401^2)</f>
        <v>0.19949649510757825</v>
      </c>
      <c r="L401" s="83">
        <f>IF($C401&lt;=Entradas!$E$41,"",G401*J401)</f>
        <v>0.19950829419301216</v>
      </c>
      <c r="M401" s="41"/>
    </row>
    <row r="402" spans="2:13" x14ac:dyDescent="0.3">
      <c r="B402" s="40"/>
      <c r="C402" s="78">
        <v>397</v>
      </c>
      <c r="D402" s="107">
        <f>IF($C402&lt;=Entradas!$E$41,"",Observaciones!H402)</f>
        <v>1.2954507144270362</v>
      </c>
      <c r="E402" s="107">
        <f>IF($C402&lt;=Entradas!$E$41,"",Cálculos!L403)</f>
        <v>1.3060606977040448</v>
      </c>
      <c r="F402" s="83">
        <f>IF($C402&lt;=Entradas!$E$41,"",D402-E402)</f>
        <v>-1.0609983277008572E-2</v>
      </c>
      <c r="G402" s="83">
        <f>IF($C402&lt;=Entradas!$E$41,"",D402-AVERAGE(D:D))</f>
        <v>0.38935203223355797</v>
      </c>
      <c r="H402" s="83">
        <f>IF($C402&lt;=Entradas!$E$41,"",F402^2)</f>
        <v>1.1257174513840156E-4</v>
      </c>
      <c r="I402" s="83">
        <f>IF($C402&lt;=Entradas!$E$41,"",G402^2)</f>
        <v>0.15159500500440157</v>
      </c>
      <c r="J402" s="83">
        <f>IF($C402&lt;=Entradas!$E$41,"",E402-AVERAGE(E:E))</f>
        <v>0.38871346152161068</v>
      </c>
      <c r="K402" s="83">
        <f>IF($C402&lt;=Entradas!$E$41,"",J402^2)</f>
        <v>0.1510981551681127</v>
      </c>
      <c r="L402" s="83">
        <f>IF($C402&lt;=Entradas!$E$41,"",G402*J402)</f>
        <v>0.15134637619998006</v>
      </c>
      <c r="M402" s="41"/>
    </row>
    <row r="403" spans="2:13" x14ac:dyDescent="0.3">
      <c r="B403" s="40"/>
      <c r="C403" s="78">
        <v>398</v>
      </c>
      <c r="D403" s="107">
        <f>IF($C403&lt;=Entradas!$E$41,"",Observaciones!H403)</f>
        <v>1.2655579471481655</v>
      </c>
      <c r="E403" s="107">
        <f>IF($C403&lt;=Entradas!$E$41,"",Cálculos!L404)</f>
        <v>1.2755579990358483</v>
      </c>
      <c r="F403" s="83">
        <f>IF($C403&lt;=Entradas!$E$41,"",D403-E403)</f>
        <v>-1.0000051887682826E-2</v>
      </c>
      <c r="G403" s="83">
        <f>IF($C403&lt;=Entradas!$E$41,"",D403-AVERAGE(D:D))</f>
        <v>0.35945926495468727</v>
      </c>
      <c r="H403" s="83">
        <f>IF($C403&lt;=Entradas!$E$41,"",F403^2)</f>
        <v>1.0000103775634885E-4</v>
      </c>
      <c r="I403" s="83">
        <f>IF($C403&lt;=Entradas!$E$41,"",G403^2)</f>
        <v>0.12921096316176406</v>
      </c>
      <c r="J403" s="83">
        <f>IF($C403&lt;=Entradas!$E$41,"",E403-AVERAGE(E:E))</f>
        <v>0.35821076285341424</v>
      </c>
      <c r="K403" s="83">
        <f>IF($C403&lt;=Entradas!$E$41,"",J403^2)</f>
        <v>0.12831495062402498</v>
      </c>
      <c r="L403" s="83">
        <f>IF($C403&lt;=Entradas!$E$41,"",G403*J403)</f>
        <v>0.12876217751414609</v>
      </c>
      <c r="M403" s="41"/>
    </row>
    <row r="404" spans="2:13" x14ac:dyDescent="0.3">
      <c r="B404" s="40"/>
      <c r="C404" s="78">
        <v>399</v>
      </c>
      <c r="D404" s="107">
        <f>IF($C404&lt;=Entradas!$E$41,"",Observaciones!H404)</f>
        <v>1.1606371170349079</v>
      </c>
      <c r="E404" s="107">
        <f>IF($C404&lt;=Entradas!$E$41,"",Cálculos!L405)</f>
        <v>1.1700352887609831</v>
      </c>
      <c r="F404" s="83">
        <f>IF($C404&lt;=Entradas!$E$41,"",D404-E404)</f>
        <v>-9.3981717260751552E-3</v>
      </c>
      <c r="G404" s="83">
        <f>IF($C404&lt;=Entradas!$E$41,"",D404-AVERAGE(D:D))</f>
        <v>0.25453843484142968</v>
      </c>
      <c r="H404" s="83">
        <f>IF($C404&lt;=Entradas!$E$41,"",F404^2)</f>
        <v>8.8325631792798463E-5</v>
      </c>
      <c r="I404" s="83">
        <f>IF($C404&lt;=Entradas!$E$41,"",G404^2)</f>
        <v>6.4789814811524751E-2</v>
      </c>
      <c r="J404" s="83">
        <f>IF($C404&lt;=Entradas!$E$41,"",E404-AVERAGE(E:E))</f>
        <v>0.25268805257854898</v>
      </c>
      <c r="K404" s="83">
        <f>IF($C404&lt;=Entradas!$E$41,"",J404^2)</f>
        <v>6.385125191593953E-2</v>
      </c>
      <c r="L404" s="83">
        <f>IF($C404&lt;=Entradas!$E$41,"",G404*J404)</f>
        <v>6.4318821406472743E-2</v>
      </c>
      <c r="M404" s="41"/>
    </row>
    <row r="405" spans="2:13" x14ac:dyDescent="0.3">
      <c r="B405" s="40"/>
      <c r="C405" s="78">
        <v>400</v>
      </c>
      <c r="D405" s="107">
        <f>IF($C405&lt;=Entradas!$E$41,"",Observaciones!H405)</f>
        <v>1.1739087389155642</v>
      </c>
      <c r="E405" s="107">
        <f>IF($C405&lt;=Entradas!$E$41,"",Cálculos!L406)</f>
        <v>1.1827412475947408</v>
      </c>
      <c r="F405" s="83">
        <f>IF($C405&lt;=Entradas!$E$41,"",D405-E405)</f>
        <v>-8.8325086791765095E-3</v>
      </c>
      <c r="G405" s="83">
        <f>IF($C405&lt;=Entradas!$E$41,"",D405-AVERAGE(D:D))</f>
        <v>0.26781005672208602</v>
      </c>
      <c r="H405" s="83">
        <f>IF($C405&lt;=Entradas!$E$41,"",F405^2)</f>
        <v>7.8013209567728365E-5</v>
      </c>
      <c r="I405" s="83">
        <f>IF($C405&lt;=Entradas!$E$41,"",G405^2)</f>
        <v>7.1722226481486934E-2</v>
      </c>
      <c r="J405" s="83">
        <f>IF($C405&lt;=Entradas!$E$41,"",E405-AVERAGE(E:E))</f>
        <v>0.26539401141230667</v>
      </c>
      <c r="K405" s="83">
        <f>IF($C405&lt;=Entradas!$E$41,"",J405^2)</f>
        <v>7.0433981293515566E-2</v>
      </c>
      <c r="L405" s="83">
        <f>IF($C405&lt;=Entradas!$E$41,"",G405*J405)</f>
        <v>7.10751852500318E-2</v>
      </c>
      <c r="M405" s="41"/>
    </row>
    <row r="406" spans="2:13" x14ac:dyDescent="0.3">
      <c r="B406" s="40"/>
      <c r="C406" s="78">
        <v>401</v>
      </c>
      <c r="D406" s="107">
        <f>IF($C406&lt;=Entradas!$E$41,"",Observaciones!H406)</f>
        <v>1.0713822106249293</v>
      </c>
      <c r="E406" s="107">
        <f>IF($C406&lt;=Entradas!$E$41,"",Cálculos!L407)</f>
        <v>1.0796399644663719</v>
      </c>
      <c r="F406" s="83">
        <f>IF($C406&lt;=Entradas!$E$41,"",D406-E406)</f>
        <v>-8.2577538414425611E-3</v>
      </c>
      <c r="G406" s="83">
        <f>IF($C406&lt;=Entradas!$E$41,"",D406-AVERAGE(D:D))</f>
        <v>0.16528352843145111</v>
      </c>
      <c r="H406" s="83">
        <f>IF($C406&lt;=Entradas!$E$41,"",F406^2)</f>
        <v>6.8190498505859377E-5</v>
      </c>
      <c r="I406" s="83">
        <f>IF($C406&lt;=Entradas!$E$41,"",G406^2)</f>
        <v>2.7318644770750307E-2</v>
      </c>
      <c r="J406" s="83">
        <f>IF($C406&lt;=Entradas!$E$41,"",E406-AVERAGE(E:E))</f>
        <v>0.16229272828393781</v>
      </c>
      <c r="K406" s="83">
        <f>IF($C406&lt;=Entradas!$E$41,"",J406^2)</f>
        <v>2.633892965384407E-2</v>
      </c>
      <c r="L406" s="83">
        <f>IF($C406&lt;=Entradas!$E$41,"",G406*J406)</f>
        <v>2.6824314769536006E-2</v>
      </c>
      <c r="M406" s="41"/>
    </row>
    <row r="407" spans="2:13" x14ac:dyDescent="0.3">
      <c r="B407" s="40"/>
      <c r="C407" s="78">
        <v>402</v>
      </c>
      <c r="D407" s="107">
        <f>IF($C407&lt;=Entradas!$E$41,"",Observaciones!H407)</f>
        <v>0.97117967790813964</v>
      </c>
      <c r="E407" s="107">
        <f>IF($C407&lt;=Entradas!$E$41,"",Cálculos!L408)</f>
        <v>0.97886924794834063</v>
      </c>
      <c r="F407" s="83">
        <f>IF($C407&lt;=Entradas!$E$41,"",D407-E407)</f>
        <v>-7.6895700402009881E-3</v>
      </c>
      <c r="G407" s="83">
        <f>IF($C407&lt;=Entradas!$E$41,"",D407-AVERAGE(D:D))</f>
        <v>6.5080995714661416E-2</v>
      </c>
      <c r="H407" s="83">
        <f>IF($C407&lt;=Entradas!$E$41,"",F407^2)</f>
        <v>5.9129487403156629E-5</v>
      </c>
      <c r="I407" s="83">
        <f>IF($C407&lt;=Entradas!$E$41,"",G407^2)</f>
        <v>4.2355360032117779E-3</v>
      </c>
      <c r="J407" s="83">
        <f>IF($C407&lt;=Entradas!$E$41,"",E407-AVERAGE(E:E))</f>
        <v>6.1522011765906548E-2</v>
      </c>
      <c r="K407" s="83">
        <f>IF($C407&lt;=Entradas!$E$41,"",J407^2)</f>
        <v>3.7849579317243438E-3</v>
      </c>
      <c r="L407" s="83">
        <f>IF($C407&lt;=Entradas!$E$41,"",G407*J407)</f>
        <v>4.0039137840943134E-3</v>
      </c>
      <c r="M407" s="41"/>
    </row>
    <row r="408" spans="2:13" x14ac:dyDescent="0.3">
      <c r="B408" s="40"/>
      <c r="C408" s="78">
        <v>403</v>
      </c>
      <c r="D408" s="107">
        <f>IF($C408&lt;=Entradas!$E$41,"",Observaciones!H408)</f>
        <v>2.1270987011681908</v>
      </c>
      <c r="E408" s="107">
        <f>IF($C408&lt;=Entradas!$E$41,"",Cálculos!L409)</f>
        <v>2.6296162704372392</v>
      </c>
      <c r="F408" s="83">
        <f>IF($C408&lt;=Entradas!$E$41,"",D408-E408)</f>
        <v>-0.50251756926904845</v>
      </c>
      <c r="G408" s="83">
        <f>IF($C408&lt;=Entradas!$E$41,"",D408-AVERAGE(D:D))</f>
        <v>1.2210000189747126</v>
      </c>
      <c r="H408" s="83">
        <f>IF($C408&lt;=Entradas!$E$41,"",F408^2)</f>
        <v>0.25252390742407288</v>
      </c>
      <c r="I408" s="83">
        <f>IF($C408&lt;=Entradas!$E$41,"",G408^2)</f>
        <v>1.4908410463362485</v>
      </c>
      <c r="J408" s="83">
        <f>IF($C408&lt;=Entradas!$E$41,"",E408-AVERAGE(E:E))</f>
        <v>1.7122690342548053</v>
      </c>
      <c r="K408" s="83">
        <f>IF($C408&lt;=Entradas!$E$41,"",J408^2)</f>
        <v>2.9318652456678835</v>
      </c>
      <c r="L408" s="83">
        <f>IF($C408&lt;=Entradas!$E$41,"",G408*J408)</f>
        <v>2.0906805233149299</v>
      </c>
      <c r="M408" s="41"/>
    </row>
    <row r="409" spans="2:13" x14ac:dyDescent="0.3">
      <c r="B409" s="40"/>
      <c r="C409" s="78">
        <v>404</v>
      </c>
      <c r="D409" s="107">
        <f>IF($C409&lt;=Entradas!$E$41,"",Observaciones!H409)</f>
        <v>1.2004187285257604</v>
      </c>
      <c r="E409" s="107">
        <f>IF($C409&lt;=Entradas!$E$41,"",Cálculos!L410)</f>
        <v>1.1901651010289771</v>
      </c>
      <c r="F409" s="83">
        <f>IF($C409&lt;=Entradas!$E$41,"",D409-E409)</f>
        <v>1.0253627496783269E-2</v>
      </c>
      <c r="G409" s="83">
        <f>IF($C409&lt;=Entradas!$E$41,"",D409-AVERAGE(D:D))</f>
        <v>0.29432004633228215</v>
      </c>
      <c r="H409" s="83">
        <f>IF($C409&lt;=Entradas!$E$41,"",F409^2)</f>
        <v>1.0513687684278992E-4</v>
      </c>
      <c r="I409" s="83">
        <f>IF($C409&lt;=Entradas!$E$41,"",G409^2)</f>
        <v>8.6624289673036717E-2</v>
      </c>
      <c r="J409" s="83">
        <f>IF($C409&lt;=Entradas!$E$41,"",E409-AVERAGE(E:E))</f>
        <v>0.27281786484654302</v>
      </c>
      <c r="K409" s="83">
        <f>IF($C409&lt;=Entradas!$E$41,"",J409^2)</f>
        <v>7.4429587379426621E-2</v>
      </c>
      <c r="L409" s="83">
        <f>IF($C409&lt;=Entradas!$E$41,"",G409*J409)</f>
        <v>8.0295766621908835E-2</v>
      </c>
      <c r="M409" s="41"/>
    </row>
    <row r="410" spans="2:13" x14ac:dyDescent="0.3">
      <c r="B410" s="40"/>
      <c r="C410" s="78">
        <v>405</v>
      </c>
      <c r="D410" s="107">
        <f>IF($C410&lt;=Entradas!$E$41,"",Observaciones!H410)</f>
        <v>1.1689217641251128</v>
      </c>
      <c r="E410" s="107">
        <f>IF($C410&lt;=Entradas!$E$41,"",Cálculos!L411)</f>
        <v>1.1587637248179956</v>
      </c>
      <c r="F410" s="83">
        <f>IF($C410&lt;=Entradas!$E$41,"",D410-E410)</f>
        <v>1.0158039307117228E-2</v>
      </c>
      <c r="G410" s="83">
        <f>IF($C410&lt;=Entradas!$E$41,"",D410-AVERAGE(D:D))</f>
        <v>0.26282308193163462</v>
      </c>
      <c r="H410" s="83">
        <f>IF($C410&lt;=Entradas!$E$41,"",F410^2)</f>
        <v>1.0318576256493865E-4</v>
      </c>
      <c r="I410" s="83">
        <f>IF($C410&lt;=Entradas!$E$41,"",G410^2)</f>
        <v>6.9075972396042726E-2</v>
      </c>
      <c r="J410" s="83">
        <f>IF($C410&lt;=Entradas!$E$41,"",E410-AVERAGE(E:E))</f>
        <v>0.24141648863556153</v>
      </c>
      <c r="K410" s="83">
        <f>IF($C410&lt;=Entradas!$E$41,"",J410^2)</f>
        <v>5.8281920985124212E-2</v>
      </c>
      <c r="L410" s="83">
        <f>IF($C410&lt;=Entradas!$E$41,"",G410*J410)</f>
        <v>6.3449825572311727E-2</v>
      </c>
      <c r="M410" s="41"/>
    </row>
    <row r="411" spans="2:13" x14ac:dyDescent="0.3">
      <c r="B411" s="40"/>
      <c r="C411" s="78">
        <v>406</v>
      </c>
      <c r="D411" s="107">
        <f>IF($C411&lt;=Entradas!$E$41,"",Observaciones!H411)</f>
        <v>4.4032537348740508</v>
      </c>
      <c r="E411" s="107">
        <f>IF($C411&lt;=Entradas!$E$41,"",Cálculos!L412)</f>
        <v>5.584919322536428</v>
      </c>
      <c r="F411" s="83">
        <f>IF($C411&lt;=Entradas!$E$41,"",D411-E411)</f>
        <v>-1.1816655876623772</v>
      </c>
      <c r="G411" s="83">
        <f>IF($C411&lt;=Entradas!$E$41,"",D411-AVERAGE(D:D))</f>
        <v>3.4971550526805726</v>
      </c>
      <c r="H411" s="83">
        <f>IF($C411&lt;=Entradas!$E$41,"",F411^2)</f>
        <v>1.3963335610654712</v>
      </c>
      <c r="I411" s="83">
        <f>IF($C411&lt;=Entradas!$E$41,"",G411^2)</f>
        <v>12.230093462489258</v>
      </c>
      <c r="J411" s="83">
        <f>IF($C411&lt;=Entradas!$E$41,"",E411-AVERAGE(E:E))</f>
        <v>4.667572086353994</v>
      </c>
      <c r="K411" s="83">
        <f>IF($C411&lt;=Entradas!$E$41,"",J411^2)</f>
        <v>21.786229181310976</v>
      </c>
      <c r="L411" s="83">
        <f>IF($C411&lt;=Entradas!$E$41,"",G411*J411)</f>
        <v>16.323223305543671</v>
      </c>
      <c r="M411" s="41"/>
    </row>
    <row r="412" spans="2:13" x14ac:dyDescent="0.3">
      <c r="B412" s="40"/>
      <c r="C412" s="78">
        <v>407</v>
      </c>
      <c r="D412" s="107">
        <f>IF($C412&lt;=Entradas!$E$41,"",Observaciones!H412)</f>
        <v>1.4997265502264259</v>
      </c>
      <c r="E412" s="107">
        <f>IF($C412&lt;=Entradas!$E$41,"",Cálculos!L413)</f>
        <v>1.4962412647417351</v>
      </c>
      <c r="F412" s="83">
        <f>IF($C412&lt;=Entradas!$E$41,"",D412-E412)</f>
        <v>3.4852854846907366E-3</v>
      </c>
      <c r="G412" s="83">
        <f>IF($C412&lt;=Entradas!$E$41,"",D412-AVERAGE(D:D))</f>
        <v>0.59362786803294765</v>
      </c>
      <c r="H412" s="83">
        <f>IF($C412&lt;=Entradas!$E$41,"",F412^2)</f>
        <v>1.2147214909795943E-5</v>
      </c>
      <c r="I412" s="83">
        <f>IF($C412&lt;=Entradas!$E$41,"",G412^2)</f>
        <v>0.35239404570534272</v>
      </c>
      <c r="J412" s="83">
        <f>IF($C412&lt;=Entradas!$E$41,"",E412-AVERAGE(E:E))</f>
        <v>0.57889402855930105</v>
      </c>
      <c r="K412" s="83">
        <f>IF($C412&lt;=Entradas!$E$41,"",J412^2)</f>
        <v>0.33511829630161688</v>
      </c>
      <c r="L412" s="83">
        <f>IF($C412&lt;=Entradas!$E$41,"",G412*J412)</f>
        <v>0.34364762799066217</v>
      </c>
      <c r="M412" s="41"/>
    </row>
    <row r="413" spans="2:13" x14ac:dyDescent="0.3">
      <c r="B413" s="40"/>
      <c r="C413" s="78">
        <v>408</v>
      </c>
      <c r="D413" s="107">
        <f>IF($C413&lt;=Entradas!$E$41,"",Observaciones!H413)</f>
        <v>1.4533256023375341</v>
      </c>
      <c r="E413" s="107">
        <f>IF($C413&lt;=Entradas!$E$41,"",Cálculos!L414)</f>
        <v>1.4492119224969873</v>
      </c>
      <c r="F413" s="83">
        <f>IF($C413&lt;=Entradas!$E$41,"",D413-E413)</f>
        <v>4.11367984054678E-3</v>
      </c>
      <c r="G413" s="83">
        <f>IF($C413&lt;=Entradas!$E$41,"",D413-AVERAGE(D:D))</f>
        <v>0.54722692014405583</v>
      </c>
      <c r="H413" s="83">
        <f>IF($C413&lt;=Entradas!$E$41,"",F413^2)</f>
        <v>1.6922361830520981E-5</v>
      </c>
      <c r="I413" s="83">
        <f>IF($C413&lt;=Entradas!$E$41,"",G413^2)</f>
        <v>0.29945730213034888</v>
      </c>
      <c r="J413" s="83">
        <f>IF($C413&lt;=Entradas!$E$41,"",E413-AVERAGE(E:E))</f>
        <v>0.53186468631455319</v>
      </c>
      <c r="K413" s="83">
        <f>IF($C413&lt;=Entradas!$E$41,"",J413^2)</f>
        <v>0.28288004454847809</v>
      </c>
      <c r="L413" s="83">
        <f>IF($C413&lt;=Entradas!$E$41,"",G413*J413)</f>
        <v>0.29105067422529729</v>
      </c>
      <c r="M413" s="41"/>
    </row>
    <row r="414" spans="2:13" x14ac:dyDescent="0.3">
      <c r="B414" s="40"/>
      <c r="C414" s="78">
        <v>409</v>
      </c>
      <c r="D414" s="107">
        <f>IF($C414&lt;=Entradas!$E$41,"",Observaciones!H414)</f>
        <v>1.3697479345123544</v>
      </c>
      <c r="E414" s="107">
        <f>IF($C414&lt;=Entradas!$E$41,"",Cálculos!L415)</f>
        <v>1.3650179314250164</v>
      </c>
      <c r="F414" s="83">
        <f>IF($C414&lt;=Entradas!$E$41,"",D414-E414)</f>
        <v>4.7300030873380638E-3</v>
      </c>
      <c r="G414" s="83">
        <f>IF($C414&lt;=Entradas!$E$41,"",D414-AVERAGE(D:D))</f>
        <v>0.46364925231887621</v>
      </c>
      <c r="H414" s="83">
        <f>IF($C414&lt;=Entradas!$E$41,"",F414^2)</f>
        <v>2.2372929206227616E-5</v>
      </c>
      <c r="I414" s="83">
        <f>IF($C414&lt;=Entradas!$E$41,"",G414^2)</f>
        <v>0.21497062917585294</v>
      </c>
      <c r="J414" s="83">
        <f>IF($C414&lt;=Entradas!$E$41,"",E414-AVERAGE(E:E))</f>
        <v>0.44767069524258229</v>
      </c>
      <c r="K414" s="83">
        <f>IF($C414&lt;=Entradas!$E$41,"",J414^2)</f>
        <v>0.20040905137897699</v>
      </c>
      <c r="L414" s="83">
        <f>IF($C414&lt;=Entradas!$E$41,"",G414*J414)</f>
        <v>0.20756218313429478</v>
      </c>
      <c r="M414" s="41"/>
    </row>
    <row r="415" spans="2:13" x14ac:dyDescent="0.3">
      <c r="B415" s="40"/>
      <c r="C415" s="78">
        <v>410</v>
      </c>
      <c r="D415" s="107">
        <f>IF($C415&lt;=Entradas!$E$41,"",Observaciones!H415)</f>
        <v>1.2630436644665124</v>
      </c>
      <c r="E415" s="107">
        <f>IF($C415&lt;=Entradas!$E$41,"",Cálculos!L416)</f>
        <v>1.2577309036388387</v>
      </c>
      <c r="F415" s="83">
        <f>IF($C415&lt;=Entradas!$E$41,"",D415-E415)</f>
        <v>5.3127608276737348E-3</v>
      </c>
      <c r="G415" s="83">
        <f>IF($C415&lt;=Entradas!$E$41,"",D415-AVERAGE(D:D))</f>
        <v>0.35694498227303417</v>
      </c>
      <c r="H415" s="83">
        <f>IF($C415&lt;=Entradas!$E$41,"",F415^2)</f>
        <v>2.8225427612064506E-5</v>
      </c>
      <c r="I415" s="83">
        <f>IF($C415&lt;=Entradas!$E$41,"",G415^2)</f>
        <v>0.12740972036989667</v>
      </c>
      <c r="J415" s="83">
        <f>IF($C415&lt;=Entradas!$E$41,"",E415-AVERAGE(E:E))</f>
        <v>0.34038366745640458</v>
      </c>
      <c r="K415" s="83">
        <f>IF($C415&lt;=Entradas!$E$41,"",J415^2)</f>
        <v>0.11586104107107222</v>
      </c>
      <c r="L415" s="83">
        <f>IF($C415&lt;=Entradas!$E$41,"",G415*J415)</f>
        <v>0.12149824214625669</v>
      </c>
      <c r="M415" s="41"/>
    </row>
    <row r="416" spans="2:13" x14ac:dyDescent="0.3">
      <c r="B416" s="40"/>
      <c r="C416" s="78">
        <v>411</v>
      </c>
      <c r="D416" s="107">
        <f>IF($C416&lt;=Entradas!$E$41,"",Observaciones!H416)</f>
        <v>1.2173372095634136</v>
      </c>
      <c r="E416" s="107">
        <f>IF($C416&lt;=Entradas!$E$41,"",Cálculos!L417)</f>
        <v>1.2114584934278336</v>
      </c>
      <c r="F416" s="83">
        <f>IF($C416&lt;=Entradas!$E$41,"",D416-E416)</f>
        <v>5.8787161355799977E-3</v>
      </c>
      <c r="G416" s="83">
        <f>IF($C416&lt;=Entradas!$E$41,"",D416-AVERAGE(D:D))</f>
        <v>0.3112385273699354</v>
      </c>
      <c r="H416" s="83">
        <f>IF($C416&lt;=Entradas!$E$41,"",F416^2)</f>
        <v>3.4559303402728619E-5</v>
      </c>
      <c r="I416" s="83">
        <f>IF($C416&lt;=Entradas!$E$41,"",G416^2)</f>
        <v>9.6869420919406035E-2</v>
      </c>
      <c r="J416" s="83">
        <f>IF($C416&lt;=Entradas!$E$41,"",E416-AVERAGE(E:E))</f>
        <v>0.29411125724539955</v>
      </c>
      <c r="K416" s="83">
        <f>IF($C416&lt;=Entradas!$E$41,"",J416^2)</f>
        <v>8.6501431638469586E-2</v>
      </c>
      <c r="L416" s="83">
        <f>IF($C416&lt;=Entradas!$E$41,"",G416*J416)</f>
        <v>9.1538754587978402E-2</v>
      </c>
      <c r="M416" s="41"/>
    </row>
    <row r="417" spans="2:13" x14ac:dyDescent="0.3">
      <c r="B417" s="40"/>
      <c r="C417" s="78">
        <v>412</v>
      </c>
      <c r="D417" s="107">
        <f>IF($C417&lt;=Entradas!$E$41,"",Observaciones!H417)</f>
        <v>3.3952154230607219</v>
      </c>
      <c r="E417" s="107">
        <f>IF($C417&lt;=Entradas!$E$41,"",Cálculos!L418)</f>
        <v>4.2510435665496402</v>
      </c>
      <c r="F417" s="83">
        <f>IF($C417&lt;=Entradas!$E$41,"",D417-E417)</f>
        <v>-0.85582814348891834</v>
      </c>
      <c r="G417" s="83">
        <f>IF($C417&lt;=Entradas!$E$41,"",D417-AVERAGE(D:D))</f>
        <v>2.4891167408672437</v>
      </c>
      <c r="H417" s="83">
        <f>IF($C417&lt;=Entradas!$E$41,"",F417^2)</f>
        <v>0.73244181118768859</v>
      </c>
      <c r="I417" s="83">
        <f>IF($C417&lt;=Entradas!$E$41,"",G417^2)</f>
        <v>6.1957021496655686</v>
      </c>
      <c r="J417" s="83">
        <f>IF($C417&lt;=Entradas!$E$41,"",E417-AVERAGE(E:E))</f>
        <v>3.3336963303672063</v>
      </c>
      <c r="K417" s="83">
        <f>IF($C417&lt;=Entradas!$E$41,"",J417^2)</f>
        <v>11.113531223103777</v>
      </c>
      <c r="L417" s="83">
        <f>IF($C417&lt;=Entradas!$E$41,"",G417*J417)</f>
        <v>8.2979593448847098</v>
      </c>
      <c r="M417" s="41"/>
    </row>
    <row r="418" spans="2:13" x14ac:dyDescent="0.3">
      <c r="B418" s="40"/>
      <c r="C418" s="78">
        <v>413</v>
      </c>
      <c r="D418" s="107">
        <f>IF($C418&lt;=Entradas!$E$41,"",Observaciones!H418)</f>
        <v>1.5414560032866587</v>
      </c>
      <c r="E418" s="107">
        <f>IF($C418&lt;=Entradas!$E$41,"",Cálculos!L419)</f>
        <v>1.5280293601154993</v>
      </c>
      <c r="F418" s="83">
        <f>IF($C418&lt;=Entradas!$E$41,"",D418-E418)</f>
        <v>1.342664317115938E-2</v>
      </c>
      <c r="G418" s="83">
        <f>IF($C418&lt;=Entradas!$E$41,"",D418-AVERAGE(D:D))</f>
        <v>0.63535732109318044</v>
      </c>
      <c r="H418" s="83">
        <f>IF($C418&lt;=Entradas!$E$41,"",F418^2)</f>
        <v>1.8027474684564082E-4</v>
      </c>
      <c r="I418" s="83">
        <f>IF($C418&lt;=Entradas!$E$41,"",G418^2)</f>
        <v>0.40367892546670281</v>
      </c>
      <c r="J418" s="83">
        <f>IF($C418&lt;=Entradas!$E$41,"",E418-AVERAGE(E:E))</f>
        <v>0.6106821239330652</v>
      </c>
      <c r="K418" s="83">
        <f>IF($C418&lt;=Entradas!$E$41,"",J418^2)</f>
        <v>0.37293265649139962</v>
      </c>
      <c r="L418" s="83">
        <f>IF($C418&lt;=Entradas!$E$41,"",G418*J418)</f>
        <v>0.38800135830160593</v>
      </c>
      <c r="M418" s="41"/>
    </row>
    <row r="419" spans="2:13" x14ac:dyDescent="0.3">
      <c r="B419" s="40"/>
      <c r="C419" s="78">
        <v>414</v>
      </c>
      <c r="D419" s="107">
        <f>IF($C419&lt;=Entradas!$E$41,"",Observaciones!H419)</f>
        <v>2.3116266113290607</v>
      </c>
      <c r="E419" s="107">
        <f>IF($C419&lt;=Entradas!$E$41,"",Cálculos!L420)</f>
        <v>2.7368127791700507</v>
      </c>
      <c r="F419" s="83">
        <f>IF($C419&lt;=Entradas!$E$41,"",D419-E419)</f>
        <v>-0.42518616784099006</v>
      </c>
      <c r="G419" s="83">
        <f>IF($C419&lt;=Entradas!$E$41,"",D419-AVERAGE(D:D))</f>
        <v>1.4055279291355824</v>
      </c>
      <c r="H419" s="83">
        <f>IF($C419&lt;=Entradas!$E$41,"",F419^2)</f>
        <v>0.18078327732330657</v>
      </c>
      <c r="I419" s="83">
        <f>IF($C419&lt;=Entradas!$E$41,"",G419^2)</f>
        <v>1.9755087595801588</v>
      </c>
      <c r="J419" s="83">
        <f>IF($C419&lt;=Entradas!$E$41,"",E419-AVERAGE(E:E))</f>
        <v>1.8194655429876168</v>
      </c>
      <c r="K419" s="83">
        <f>IF($C419&lt;=Entradas!$E$41,"",J419^2)</f>
        <v>3.3104548621192231</v>
      </c>
      <c r="L419" s="83">
        <f>IF($C419&lt;=Entradas!$E$41,"",G419*J419)</f>
        <v>2.5573096367689332</v>
      </c>
      <c r="M419" s="41"/>
    </row>
    <row r="420" spans="2:13" x14ac:dyDescent="0.3">
      <c r="B420" s="40"/>
      <c r="C420" s="78">
        <v>415</v>
      </c>
      <c r="D420" s="107">
        <f>IF($C420&lt;=Entradas!$E$41,"",Observaciones!H420)</f>
        <v>1.5438254277009555</v>
      </c>
      <c r="E420" s="107">
        <f>IF($C420&lt;=Entradas!$E$41,"",Cálculos!L421)</f>
        <v>1.5259092730109796</v>
      </c>
      <c r="F420" s="83">
        <f>IF($C420&lt;=Entradas!$E$41,"",D420-E420)</f>
        <v>1.7916154689975983E-2</v>
      </c>
      <c r="G420" s="83">
        <f>IF($C420&lt;=Entradas!$E$41,"",D420-AVERAGE(D:D))</f>
        <v>0.63772674550747732</v>
      </c>
      <c r="H420" s="83">
        <f>IF($C420&lt;=Entradas!$E$41,"",F420^2)</f>
        <v>3.2098859887514839E-4</v>
      </c>
      <c r="I420" s="83">
        <f>IF($C420&lt;=Entradas!$E$41,"",G420^2)</f>
        <v>0.40669540193555875</v>
      </c>
      <c r="J420" s="83">
        <f>IF($C420&lt;=Entradas!$E$41,"",E420-AVERAGE(E:E))</f>
        <v>0.60856203682854548</v>
      </c>
      <c r="K420" s="83">
        <f>IF($C420&lt;=Entradas!$E$41,"",J420^2)</f>
        <v>0.37034775266890796</v>
      </c>
      <c r="L420" s="83">
        <f>IF($C420&lt;=Entradas!$E$41,"",G420*J420)</f>
        <v>0.38809628718606987</v>
      </c>
      <c r="M420" s="41"/>
    </row>
    <row r="421" spans="2:13" x14ac:dyDescent="0.3">
      <c r="B421" s="40"/>
      <c r="C421" s="78">
        <v>416</v>
      </c>
      <c r="D421" s="107">
        <f>IF($C421&lt;=Entradas!$E$41,"",Observaciones!H421)</f>
        <v>5.268308813292637</v>
      </c>
      <c r="E421" s="107">
        <f>IF($C421&lt;=Entradas!$E$41,"",Cálculos!L422)</f>
        <v>6.6182870875850552</v>
      </c>
      <c r="F421" s="83">
        <f>IF($C421&lt;=Entradas!$E$41,"",D421-E421)</f>
        <v>-1.3499782742924182</v>
      </c>
      <c r="G421" s="83">
        <f>IF($C421&lt;=Entradas!$E$41,"",D421-AVERAGE(D:D))</f>
        <v>4.3622101310991592</v>
      </c>
      <c r="H421" s="83">
        <f>IF($C421&lt;=Entradas!$E$41,"",F421^2)</f>
        <v>1.8224413410615357</v>
      </c>
      <c r="I421" s="83">
        <f>IF($C421&lt;=Entradas!$E$41,"",G421^2)</f>
        <v>19.028877227864143</v>
      </c>
      <c r="J421" s="83">
        <f>IF($C421&lt;=Entradas!$E$41,"",E421-AVERAGE(E:E))</f>
        <v>5.7009398514026213</v>
      </c>
      <c r="K421" s="83">
        <f>IF($C421&lt;=Entradas!$E$41,"",J421^2)</f>
        <v>32.50071518931054</v>
      </c>
      <c r="L421" s="83">
        <f>IF($C421&lt;=Entradas!$E$41,"",G421*J421)</f>
        <v>24.86869757657545</v>
      </c>
      <c r="M421" s="41"/>
    </row>
    <row r="422" spans="2:13" x14ac:dyDescent="0.3">
      <c r="B422" s="40"/>
      <c r="C422" s="78">
        <v>417</v>
      </c>
      <c r="D422" s="107">
        <f>IF($C422&lt;=Entradas!$E$41,"",Observaciones!H422)</f>
        <v>2.4614053137426222</v>
      </c>
      <c r="E422" s="107">
        <f>IF($C422&lt;=Entradas!$E$41,"",Cálculos!L423)</f>
        <v>2.8417850259791702</v>
      </c>
      <c r="F422" s="83">
        <f>IF($C422&lt;=Entradas!$E$41,"",D422-E422)</f>
        <v>-0.38037971223654798</v>
      </c>
      <c r="G422" s="83">
        <f>IF($C422&lt;=Entradas!$E$41,"",D422-AVERAGE(D:D))</f>
        <v>1.5553066315491439</v>
      </c>
      <c r="H422" s="83">
        <f>IF($C422&lt;=Entradas!$E$41,"",F422^2)</f>
        <v>0.14468872548115905</v>
      </c>
      <c r="I422" s="83">
        <f>IF($C422&lt;=Entradas!$E$41,"",G422^2)</f>
        <v>2.4189787181407447</v>
      </c>
      <c r="J422" s="83">
        <f>IF($C422&lt;=Entradas!$E$41,"",E422-AVERAGE(E:E))</f>
        <v>1.9244377897967362</v>
      </c>
      <c r="K422" s="83">
        <f>IF($C422&lt;=Entradas!$E$41,"",J422^2)</f>
        <v>3.703460806797747</v>
      </c>
      <c r="L422" s="83">
        <f>IF($C422&lt;=Entradas!$E$41,"",G422*J422)</f>
        <v>2.9930908564746415</v>
      </c>
      <c r="M422" s="41"/>
    </row>
    <row r="423" spans="2:13" x14ac:dyDescent="0.3">
      <c r="B423" s="40"/>
      <c r="C423" s="78">
        <v>418</v>
      </c>
      <c r="D423" s="107">
        <f>IF($C423&lt;=Entradas!$E$41,"",Observaciones!H423)</f>
        <v>1.956252497450039</v>
      </c>
      <c r="E423" s="107">
        <f>IF($C423&lt;=Entradas!$E$41,"",Cálculos!L424)</f>
        <v>2.0309689087200171</v>
      </c>
      <c r="F423" s="83">
        <f>IF($C423&lt;=Entradas!$E$41,"",D423-E423)</f>
        <v>-7.4716411269978078E-2</v>
      </c>
      <c r="G423" s="83">
        <f>IF($C423&lt;=Entradas!$E$41,"",D423-AVERAGE(D:D))</f>
        <v>1.0501538152565608</v>
      </c>
      <c r="H423" s="83">
        <f>IF($C423&lt;=Entradas!$E$41,"",F423^2)</f>
        <v>5.5825421130645068E-3</v>
      </c>
      <c r="I423" s="83">
        <f>IF($C423&lt;=Entradas!$E$41,"",G423^2)</f>
        <v>1.102823035697911</v>
      </c>
      <c r="J423" s="83">
        <f>IF($C423&lt;=Entradas!$E$41,"",E423-AVERAGE(E:E))</f>
        <v>1.1136216725375832</v>
      </c>
      <c r="K423" s="83">
        <f>IF($C423&lt;=Entradas!$E$41,"",J423^2)</f>
        <v>1.2401532295454041</v>
      </c>
      <c r="L423" s="83">
        <f>IF($C423&lt;=Entradas!$E$41,"",G423*J423)</f>
        <v>1.1694740481677353</v>
      </c>
      <c r="M423" s="41"/>
    </row>
    <row r="424" spans="2:13" x14ac:dyDescent="0.3">
      <c r="B424" s="40"/>
      <c r="C424" s="78">
        <v>419</v>
      </c>
      <c r="D424" s="107">
        <f>IF($C424&lt;=Entradas!$E$41,"",Observaciones!H424)</f>
        <v>6.8407540069502977</v>
      </c>
      <c r="E424" s="107">
        <f>IF($C424&lt;=Entradas!$E$41,"",Cálculos!L425)</f>
        <v>8.5097068990482523</v>
      </c>
      <c r="F424" s="83">
        <f>IF($C424&lt;=Entradas!$E$41,"",D424-E424)</f>
        <v>-1.6689528920979546</v>
      </c>
      <c r="G424" s="83">
        <f>IF($C424&lt;=Entradas!$E$41,"",D424-AVERAGE(D:D))</f>
        <v>5.9346553247568199</v>
      </c>
      <c r="H424" s="83">
        <f>IF($C424&lt;=Entradas!$E$41,"",F424^2)</f>
        <v>2.7854037560421268</v>
      </c>
      <c r="I424" s="83">
        <f>IF($C424&lt;=Entradas!$E$41,"",G424^2)</f>
        <v>35.220133823664476</v>
      </c>
      <c r="J424" s="83">
        <f>IF($C424&lt;=Entradas!$E$41,"",E424-AVERAGE(E:E))</f>
        <v>7.5923596628658183</v>
      </c>
      <c r="K424" s="83">
        <f>IF($C424&lt;=Entradas!$E$41,"",J424^2)</f>
        <v>57.643925250311959</v>
      </c>
      <c r="L424" s="83">
        <f>IF($C424&lt;=Entradas!$E$41,"",G424*J424)</f>
        <v>45.058037700695522</v>
      </c>
      <c r="M424" s="41"/>
    </row>
    <row r="425" spans="2:13" x14ac:dyDescent="0.3">
      <c r="B425" s="40"/>
      <c r="C425" s="78">
        <v>420</v>
      </c>
      <c r="D425" s="107">
        <f>IF($C425&lt;=Entradas!$E$41,"",Observaciones!H425)</f>
        <v>2.3428761560723417</v>
      </c>
      <c r="E425" s="107">
        <f>IF($C425&lt;=Entradas!$E$41,"",Cálculos!L426)</f>
        <v>2.5114274053581735</v>
      </c>
      <c r="F425" s="83">
        <f>IF($C425&lt;=Entradas!$E$41,"",D425-E425)</f>
        <v>-0.16855124928583187</v>
      </c>
      <c r="G425" s="83">
        <f>IF($C425&lt;=Entradas!$E$41,"",D425-AVERAGE(D:D))</f>
        <v>1.4367774738788635</v>
      </c>
      <c r="H425" s="83">
        <f>IF($C425&lt;=Entradas!$E$41,"",F425^2)</f>
        <v>2.840952363581464E-2</v>
      </c>
      <c r="I425" s="83">
        <f>IF($C425&lt;=Entradas!$E$41,"",G425^2)</f>
        <v>2.0643295094457281</v>
      </c>
      <c r="J425" s="83">
        <f>IF($C425&lt;=Entradas!$E$41,"",E425-AVERAGE(E:E))</f>
        <v>1.5940801691757396</v>
      </c>
      <c r="K425" s="83">
        <f>IF($C425&lt;=Entradas!$E$41,"",J425^2)</f>
        <v>2.5410915857593546</v>
      </c>
      <c r="L425" s="83">
        <f>IF($C425&lt;=Entradas!$E$41,"",G425*J425)</f>
        <v>2.2903384786287102</v>
      </c>
      <c r="M425" s="41"/>
    </row>
    <row r="426" spans="2:13" x14ac:dyDescent="0.3">
      <c r="B426" s="40"/>
      <c r="C426" s="78">
        <v>421</v>
      </c>
      <c r="D426" s="107">
        <f>IF($C426&lt;=Entradas!$E$41,"",Observaciones!H426)</f>
        <v>2.0279643365142075</v>
      </c>
      <c r="E426" s="107">
        <f>IF($C426&lt;=Entradas!$E$41,"",Cálculos!L427)</f>
        <v>1.973231962428615</v>
      </c>
      <c r="F426" s="83">
        <f>IF($C426&lt;=Entradas!$E$41,"",D426-E426)</f>
        <v>5.4732374085592506E-2</v>
      </c>
      <c r="G426" s="83">
        <f>IF($C426&lt;=Entradas!$E$41,"",D426-AVERAGE(D:D))</f>
        <v>1.1218656543207293</v>
      </c>
      <c r="H426" s="83">
        <f>IF($C426&lt;=Entradas!$E$41,"",F426^2)</f>
        <v>2.9956327730452379E-3</v>
      </c>
      <c r="I426" s="83">
        <f>IF($C426&lt;=Entradas!$E$41,"",G426^2)</f>
        <v>1.258582546344478</v>
      </c>
      <c r="J426" s="83">
        <f>IF($C426&lt;=Entradas!$E$41,"",E426-AVERAGE(E:E))</f>
        <v>1.0558847262461808</v>
      </c>
      <c r="K426" s="83">
        <f>IF($C426&lt;=Entradas!$E$41,"",J426^2)</f>
        <v>1.1148925551199722</v>
      </c>
      <c r="L426" s="83">
        <f>IF($C426&lt;=Entradas!$E$41,"",G426*J426)</f>
        <v>1.1845608092974358</v>
      </c>
      <c r="M426" s="41"/>
    </row>
    <row r="427" spans="2:13" x14ac:dyDescent="0.3">
      <c r="B427" s="40"/>
      <c r="C427" s="78">
        <v>422</v>
      </c>
      <c r="D427" s="107">
        <f>IF($C427&lt;=Entradas!$E$41,"",Observaciones!H427)</f>
        <v>1.9122849593360747</v>
      </c>
      <c r="E427" s="107">
        <f>IF($C427&lt;=Entradas!$E$41,"",Cálculos!L428)</f>
        <v>1.8574555473184282</v>
      </c>
      <c r="F427" s="83">
        <f>IF($C427&lt;=Entradas!$E$41,"",D427-E427)</f>
        <v>5.4829412017646462E-2</v>
      </c>
      <c r="G427" s="83">
        <f>IF($C427&lt;=Entradas!$E$41,"",D427-AVERAGE(D:D))</f>
        <v>1.0061862771425965</v>
      </c>
      <c r="H427" s="83">
        <f>IF($C427&lt;=Entradas!$E$41,"",F427^2)</f>
        <v>3.0062644222008344E-3</v>
      </c>
      <c r="I427" s="83">
        <f>IF($C427&lt;=Entradas!$E$41,"",G427^2)</f>
        <v>1.012410824310078</v>
      </c>
      <c r="J427" s="83">
        <f>IF($C427&lt;=Entradas!$E$41,"",E427-AVERAGE(E:E))</f>
        <v>0.94010831113599413</v>
      </c>
      <c r="K427" s="83">
        <f>IF($C427&lt;=Entradas!$E$41,"",J427^2)</f>
        <v>0.88380363666697115</v>
      </c>
      <c r="L427" s="83">
        <f>IF($C427&lt;=Entradas!$E$41,"",G427*J427)</f>
        <v>0.94592408169273967</v>
      </c>
      <c r="M427" s="41"/>
    </row>
    <row r="428" spans="2:13" x14ac:dyDescent="0.3">
      <c r="B428" s="40"/>
      <c r="C428" s="78">
        <v>423</v>
      </c>
      <c r="D428" s="107">
        <f>IF($C428&lt;=Entradas!$E$41,"",Observaciones!H428)</f>
        <v>1.8414231349023102</v>
      </c>
      <c r="E428" s="107">
        <f>IF($C428&lt;=Entradas!$E$41,"",Cálculos!L429)</f>
        <v>1.7865444238727561</v>
      </c>
      <c r="F428" s="83">
        <f>IF($C428&lt;=Entradas!$E$41,"",D428-E428)</f>
        <v>5.4878711029554106E-2</v>
      </c>
      <c r="G428" s="83">
        <f>IF($C428&lt;=Entradas!$E$41,"",D428-AVERAGE(D:D))</f>
        <v>0.93532445270883202</v>
      </c>
      <c r="H428" s="83">
        <f>IF($C428&lt;=Entradas!$E$41,"",F428^2)</f>
        <v>3.0116729242653036E-3</v>
      </c>
      <c r="I428" s="83">
        <f>IF($C428&lt;=Entradas!$E$41,"",G428^2)</f>
        <v>0.87483183183507618</v>
      </c>
      <c r="J428" s="83">
        <f>IF($C428&lt;=Entradas!$E$41,"",E428-AVERAGE(E:E))</f>
        <v>0.86919718769032206</v>
      </c>
      <c r="K428" s="83">
        <f>IF($C428&lt;=Entradas!$E$41,"",J428^2)</f>
        <v>0.755503751088765</v>
      </c>
      <c r="L428" s="83">
        <f>IF($C428&lt;=Entradas!$E$41,"",G428*J428)</f>
        <v>0.8129813838725064</v>
      </c>
      <c r="M428" s="41"/>
    </row>
    <row r="429" spans="2:13" x14ac:dyDescent="0.3">
      <c r="B429" s="40"/>
      <c r="C429" s="78">
        <v>424</v>
      </c>
      <c r="D429" s="107">
        <f>IF($C429&lt;=Entradas!$E$41,"",Observaciones!H429)</f>
        <v>1.7468009173253582</v>
      </c>
      <c r="E429" s="107">
        <f>IF($C429&lt;=Entradas!$E$41,"",Cálculos!L430)</f>
        <v>1.6918687612054786</v>
      </c>
      <c r="F429" s="83">
        <f>IF($C429&lt;=Entradas!$E$41,"",D429-E429)</f>
        <v>5.4932156119879672E-2</v>
      </c>
      <c r="G429" s="83">
        <f>IF($C429&lt;=Entradas!$E$41,"",D429-AVERAGE(D:D))</f>
        <v>0.84070223513188003</v>
      </c>
      <c r="H429" s="83">
        <f>IF($C429&lt;=Entradas!$E$41,"",F429^2)</f>
        <v>3.0175417759788336E-3</v>
      </c>
      <c r="I429" s="83">
        <f>IF($C429&lt;=Entradas!$E$41,"",G429^2)</f>
        <v>0.70678024815573892</v>
      </c>
      <c r="J429" s="83">
        <f>IF($C429&lt;=Entradas!$E$41,"",E429-AVERAGE(E:E))</f>
        <v>0.7745215250230445</v>
      </c>
      <c r="K429" s="83">
        <f>IF($C429&lt;=Entradas!$E$41,"",J429^2)</f>
        <v>0.59988359272402259</v>
      </c>
      <c r="L429" s="83">
        <f>IF($C429&lt;=Entradas!$E$41,"",G429*J429)</f>
        <v>0.65114197724462586</v>
      </c>
      <c r="M429" s="41"/>
    </row>
    <row r="430" spans="2:13" x14ac:dyDescent="0.3">
      <c r="B430" s="40"/>
      <c r="C430" s="78">
        <v>425</v>
      </c>
      <c r="D430" s="107">
        <f>IF($C430&lt;=Entradas!$E$41,"",Observaciones!H430)</f>
        <v>1.6416058517647789</v>
      </c>
      <c r="E430" s="107">
        <f>IF($C430&lt;=Entradas!$E$41,"",Cálculos!L431)</f>
        <v>1.586635039233522</v>
      </c>
      <c r="F430" s="83">
        <f>IF($C430&lt;=Entradas!$E$41,"",D430-E430)</f>
        <v>5.4970812531256907E-2</v>
      </c>
      <c r="G430" s="83">
        <f>IF($C430&lt;=Entradas!$E$41,"",D430-AVERAGE(D:D))</f>
        <v>0.73550716957130069</v>
      </c>
      <c r="H430" s="83">
        <f>IF($C430&lt;=Entradas!$E$41,"",F430^2)</f>
        <v>3.0217902303465915E-3</v>
      </c>
      <c r="I430" s="83">
        <f>IF($C430&lt;=Entradas!$E$41,"",G430^2)</f>
        <v>0.54097079649078605</v>
      </c>
      <c r="J430" s="83">
        <f>IF($C430&lt;=Entradas!$E$41,"",E430-AVERAGE(E:E))</f>
        <v>0.66928780305108793</v>
      </c>
      <c r="K430" s="83">
        <f>IF($C430&lt;=Entradas!$E$41,"",J430^2)</f>
        <v>0.44794616331295184</v>
      </c>
      <c r="L430" s="83">
        <f>IF($C430&lt;=Entradas!$E$41,"",G430*J430)</f>
        <v>0.49226597765069985</v>
      </c>
      <c r="M430" s="41"/>
    </row>
    <row r="431" spans="2:13" x14ac:dyDescent="0.3">
      <c r="B431" s="40"/>
      <c r="C431" s="78">
        <v>426</v>
      </c>
      <c r="D431" s="107">
        <f>IF($C431&lt;=Entradas!$E$41,"",Observaciones!H431)</f>
        <v>1.6562901632511569</v>
      </c>
      <c r="E431" s="107">
        <f>IF($C431&lt;=Entradas!$E$41,"",Cálculos!L432)</f>
        <v>1.6013288061238864</v>
      </c>
      <c r="F431" s="83">
        <f>IF($C431&lt;=Entradas!$E$41,"",D431-E431)</f>
        <v>5.496135712727046E-2</v>
      </c>
      <c r="G431" s="83">
        <f>IF($C431&lt;=Entradas!$E$41,"",D431-AVERAGE(D:D))</f>
        <v>0.75019148105767863</v>
      </c>
      <c r="H431" s="83">
        <f>IF($C431&lt;=Entradas!$E$41,"",F431^2)</f>
        <v>3.0207507772713636E-3</v>
      </c>
      <c r="I431" s="83">
        <f>IF($C431&lt;=Entradas!$E$41,"",G431^2)</f>
        <v>0.56278725825151343</v>
      </c>
      <c r="J431" s="83">
        <f>IF($C431&lt;=Entradas!$E$41,"",E431-AVERAGE(E:E))</f>
        <v>0.68398156994145232</v>
      </c>
      <c r="K431" s="83">
        <f>IF($C431&lt;=Entradas!$E$41,"",J431^2)</f>
        <v>0.46783078801957384</v>
      </c>
      <c r="L431" s="83">
        <f>IF($C431&lt;=Entradas!$E$41,"",G431*J431)</f>
        <v>0.51311714697053434</v>
      </c>
      <c r="M431" s="41"/>
    </row>
    <row r="432" spans="2:13" x14ac:dyDescent="0.3">
      <c r="B432" s="40"/>
      <c r="C432" s="78">
        <v>427</v>
      </c>
      <c r="D432" s="107">
        <f>IF($C432&lt;=Entradas!$E$41,"",Observaciones!H432)</f>
        <v>1.554571674700465</v>
      </c>
      <c r="E432" s="107">
        <f>IF($C432&lt;=Entradas!$E$41,"",Cálculos!L433)</f>
        <v>1.499576217821474</v>
      </c>
      <c r="F432" s="83">
        <f>IF($C432&lt;=Entradas!$E$41,"",D432-E432)</f>
        <v>5.4995456878990989E-2</v>
      </c>
      <c r="G432" s="83">
        <f>IF($C432&lt;=Entradas!$E$41,"",D432-AVERAGE(D:D))</f>
        <v>0.64847299250698676</v>
      </c>
      <c r="H432" s="83">
        <f>IF($C432&lt;=Entradas!$E$41,"",F432^2)</f>
        <v>3.0245002773289574E-3</v>
      </c>
      <c r="I432" s="83">
        <f>IF($C432&lt;=Entradas!$E$41,"",G432^2)</f>
        <v>0.42051722201096653</v>
      </c>
      <c r="J432" s="83">
        <f>IF($C432&lt;=Entradas!$E$41,"",E432-AVERAGE(E:E))</f>
        <v>0.58222898163903991</v>
      </c>
      <c r="K432" s="83">
        <f>IF($C432&lt;=Entradas!$E$41,"",J432^2)</f>
        <v>0.33899058706043345</v>
      </c>
      <c r="L432" s="83">
        <f>IF($C432&lt;=Entradas!$E$41,"",G432*J432)</f>
        <v>0.37755977004776364</v>
      </c>
      <c r="M432" s="41"/>
    </row>
    <row r="433" spans="2:13" x14ac:dyDescent="0.3">
      <c r="B433" s="40"/>
      <c r="C433" s="78">
        <v>428</v>
      </c>
      <c r="D433" s="107">
        <f>IF($C433&lt;=Entradas!$E$41,"",Observaciones!H433)</f>
        <v>1.5436649264345652</v>
      </c>
      <c r="E433" s="107">
        <f>IF($C433&lt;=Entradas!$E$41,"",Cálculos!L434)</f>
        <v>1.4886682979336376</v>
      </c>
      <c r="F433" s="83">
        <f>IF($C433&lt;=Entradas!$E$41,"",D433-E433)</f>
        <v>5.4996628500927569E-2</v>
      </c>
      <c r="G433" s="83">
        <f>IF($C433&lt;=Entradas!$E$41,"",D433-AVERAGE(D:D))</f>
        <v>0.63756624424108699</v>
      </c>
      <c r="H433" s="83">
        <f>IF($C433&lt;=Entradas!$E$41,"",F433^2)</f>
        <v>3.0246291464690388E-3</v>
      </c>
      <c r="I433" s="83">
        <f>IF($C433&lt;=Entradas!$E$41,"",G433^2)</f>
        <v>0.40649071579568541</v>
      </c>
      <c r="J433" s="83">
        <f>IF($C433&lt;=Entradas!$E$41,"",E433-AVERAGE(E:E))</f>
        <v>0.57132106175120356</v>
      </c>
      <c r="K433" s="83">
        <f>IF($C433&lt;=Entradas!$E$41,"",J433^2)</f>
        <v>0.32640775560052254</v>
      </c>
      <c r="L433" s="83">
        <f>IF($C433&lt;=Entradas!$E$41,"",G433*J433)</f>
        <v>0.36425502359654499</v>
      </c>
      <c r="M433" s="41"/>
    </row>
    <row r="434" spans="2:13" x14ac:dyDescent="0.3">
      <c r="B434" s="40"/>
      <c r="C434" s="78">
        <v>429</v>
      </c>
      <c r="D434" s="107">
        <f>IF($C434&lt;=Entradas!$E$41,"",Observaciones!H434)</f>
        <v>1.4457732217530124</v>
      </c>
      <c r="E434" s="107">
        <f>IF($C434&lt;=Entradas!$E$41,"",Cálculos!L435)</f>
        <v>1.3907998272201043</v>
      </c>
      <c r="F434" s="83">
        <f>IF($C434&lt;=Entradas!$E$41,"",D434-E434)</f>
        <v>5.497339453290806E-2</v>
      </c>
      <c r="G434" s="83">
        <f>IF($C434&lt;=Entradas!$E$41,"",D434-AVERAGE(D:D))</f>
        <v>0.53967453955953415</v>
      </c>
      <c r="H434" s="83">
        <f>IF($C434&lt;=Entradas!$E$41,"",F434^2)</f>
        <v>3.0220741064707658E-3</v>
      </c>
      <c r="I434" s="83">
        <f>IF($C434&lt;=Entradas!$E$41,"",G434^2)</f>
        <v>0.2912486086487952</v>
      </c>
      <c r="J434" s="83">
        <f>IF($C434&lt;=Entradas!$E$41,"",E434-AVERAGE(E:E))</f>
        <v>0.47345259103767023</v>
      </c>
      <c r="K434" s="83">
        <f>IF($C434&lt;=Entradas!$E$41,"",J434^2)</f>
        <v>0.22415735596028341</v>
      </c>
      <c r="L434" s="83">
        <f>IF($C434&lt;=Entradas!$E$41,"",G434*J434)</f>
        <v>0.25551030907152311</v>
      </c>
      <c r="M434" s="41"/>
    </row>
    <row r="435" spans="2:13" x14ac:dyDescent="0.3">
      <c r="B435" s="40"/>
      <c r="C435" s="78">
        <v>430</v>
      </c>
      <c r="D435" s="107">
        <f>IF($C435&lt;=Entradas!$E$41,"",Observaciones!H435)</f>
        <v>1.5679672147681845</v>
      </c>
      <c r="E435" s="107">
        <f>IF($C435&lt;=Entradas!$E$41,"",Cálculos!L436)</f>
        <v>1.5780419049462233</v>
      </c>
      <c r="F435" s="83">
        <f>IF($C435&lt;=Entradas!$E$41,"",D435-E435)</f>
        <v>-1.0074690178038859E-2</v>
      </c>
      <c r="G435" s="83">
        <f>IF($C435&lt;=Entradas!$E$41,"",D435-AVERAGE(D:D))</f>
        <v>0.66186853257470624</v>
      </c>
      <c r="H435" s="83">
        <f>IF($C435&lt;=Entradas!$E$41,"",F435^2)</f>
        <v>1.0149938218347265E-4</v>
      </c>
      <c r="I435" s="83">
        <f>IF($C435&lt;=Entradas!$E$41,"",G435^2)</f>
        <v>0.438069954412595</v>
      </c>
      <c r="J435" s="83">
        <f>IF($C435&lt;=Entradas!$E$41,"",E435-AVERAGE(E:E))</f>
        <v>0.66069466876378924</v>
      </c>
      <c r="K435" s="83">
        <f>IF($C435&lt;=Entradas!$E$41,"",J435^2)</f>
        <v>0.43651744533289316</v>
      </c>
      <c r="L435" s="83">
        <f>IF($C435&lt;=Entradas!$E$41,"",G435*J435)</f>
        <v>0.4372930108946208</v>
      </c>
      <c r="M435" s="41"/>
    </row>
    <row r="436" spans="2:13" x14ac:dyDescent="0.3">
      <c r="B436" s="40"/>
      <c r="C436" s="78">
        <v>431</v>
      </c>
      <c r="D436" s="107">
        <f>IF($C436&lt;=Entradas!$E$41,"",Observaciones!H436)</f>
        <v>1.4531277378914504</v>
      </c>
      <c r="E436" s="107">
        <f>IF($C436&lt;=Entradas!$E$41,"",Cálculos!L437)</f>
        <v>1.3960515247185961</v>
      </c>
      <c r="F436" s="83">
        <f>IF($C436&lt;=Entradas!$E$41,"",D436-E436)</f>
        <v>5.7076213172854384E-2</v>
      </c>
      <c r="G436" s="83">
        <f>IF($C436&lt;=Entradas!$E$41,"",D436-AVERAGE(D:D))</f>
        <v>0.54702905569797222</v>
      </c>
      <c r="H436" s="83">
        <f>IF($C436&lt;=Entradas!$E$41,"",F436^2)</f>
        <v>3.2576941101531164E-3</v>
      </c>
      <c r="I436" s="83">
        <f>IF($C436&lt;=Entradas!$E$41,"",G436^2)</f>
        <v>0.29924078777781521</v>
      </c>
      <c r="J436" s="83">
        <f>IF($C436&lt;=Entradas!$E$41,"",E436-AVERAGE(E:E))</f>
        <v>0.47870428853616198</v>
      </c>
      <c r="K436" s="83">
        <f>IF($C436&lt;=Entradas!$E$41,"",J436^2)</f>
        <v>0.22915779586291302</v>
      </c>
      <c r="L436" s="83">
        <f>IF($C436&lt;=Entradas!$E$41,"",G436*J436)</f>
        <v>0.2618651549165063</v>
      </c>
      <c r="M436" s="41"/>
    </row>
    <row r="437" spans="2:13" x14ac:dyDescent="0.3">
      <c r="B437" s="40"/>
      <c r="C437" s="78">
        <v>432</v>
      </c>
      <c r="D437" s="107">
        <f>IF($C437&lt;=Entradas!$E$41,"",Observaciones!H437)</f>
        <v>9.3468132740992171</v>
      </c>
      <c r="E437" s="107">
        <f>IF($C437&lt;=Entradas!$E$41,"",Cálculos!L438)</f>
        <v>11.582599525577802</v>
      </c>
      <c r="F437" s="83">
        <f>IF($C437&lt;=Entradas!$E$41,"",D437-E437)</f>
        <v>-2.2357862514785847</v>
      </c>
      <c r="G437" s="83">
        <f>IF($C437&lt;=Entradas!$E$41,"",D437-AVERAGE(D:D))</f>
        <v>8.4407145919057385</v>
      </c>
      <c r="H437" s="83">
        <f>IF($C437&lt;=Entradas!$E$41,"",F437^2)</f>
        <v>4.9987401623006606</v>
      </c>
      <c r="I437" s="83">
        <f>IF($C437&lt;=Entradas!$E$41,"",G437^2)</f>
        <v>71.245662822010459</v>
      </c>
      <c r="J437" s="83">
        <f>IF($C437&lt;=Entradas!$E$41,"",E437-AVERAGE(E:E))</f>
        <v>10.665252289395367</v>
      </c>
      <c r="K437" s="83">
        <f>IF($C437&lt;=Entradas!$E$41,"",J437^2)</f>
        <v>113.74760639645312</v>
      </c>
      <c r="L437" s="83">
        <f>IF($C437&lt;=Entradas!$E$41,"",G437*J437)</f>
        <v>90.022350625455559</v>
      </c>
      <c r="M437" s="41"/>
    </row>
    <row r="438" spans="2:13" x14ac:dyDescent="0.3">
      <c r="B438" s="40"/>
      <c r="C438" s="78">
        <v>433</v>
      </c>
      <c r="D438" s="107">
        <f>IF($C438&lt;=Entradas!$E$41,"",Observaciones!H438)</f>
        <v>2.056557924933486</v>
      </c>
      <c r="E438" s="107">
        <f>IF($C438&lt;=Entradas!$E$41,"",Cálculos!L439)</f>
        <v>1.9831129896406412</v>
      </c>
      <c r="F438" s="83">
        <f>IF($C438&lt;=Entradas!$E$41,"",D438-E438)</f>
        <v>7.3444935292844793E-2</v>
      </c>
      <c r="G438" s="83">
        <f>IF($C438&lt;=Entradas!$E$41,"",D438-AVERAGE(D:D))</f>
        <v>1.1504592427400078</v>
      </c>
      <c r="H438" s="83">
        <f>IF($C438&lt;=Entradas!$E$41,"",F438^2)</f>
        <v>5.3941585201701583E-3</v>
      </c>
      <c r="I438" s="83">
        <f>IF($C438&lt;=Entradas!$E$41,"",G438^2)</f>
        <v>1.3235564692059121</v>
      </c>
      <c r="J438" s="83">
        <f>IF($C438&lt;=Entradas!$E$41,"",E438-AVERAGE(E:E))</f>
        <v>1.0657657534582072</v>
      </c>
      <c r="K438" s="83">
        <f>IF($C438&lt;=Entradas!$E$41,"",J438^2)</f>
        <v>1.1358566412443403</v>
      </c>
      <c r="L438" s="83">
        <f>IF($C438&lt;=Entradas!$E$41,"",G438*J438)</f>
        <v>1.2261200616617629</v>
      </c>
      <c r="M438" s="41"/>
    </row>
    <row r="439" spans="2:13" x14ac:dyDescent="0.3">
      <c r="B439" s="40"/>
      <c r="C439" s="78">
        <v>434</v>
      </c>
      <c r="D439" s="107">
        <f>IF($C439&lt;=Entradas!$E$41,"",Observaciones!H439)</f>
        <v>2.9018501764971205</v>
      </c>
      <c r="E439" s="107">
        <f>IF($C439&lt;=Entradas!$E$41,"",Cálculos!L440)</f>
        <v>3.3088164151748387</v>
      </c>
      <c r="F439" s="83">
        <f>IF($C439&lt;=Entradas!$E$41,"",D439-E439)</f>
        <v>-0.4069662386777182</v>
      </c>
      <c r="G439" s="83">
        <f>IF($C439&lt;=Entradas!$E$41,"",D439-AVERAGE(D:D))</f>
        <v>1.9957514943036423</v>
      </c>
      <c r="H439" s="83">
        <f>IF($C439&lt;=Entradas!$E$41,"",F439^2)</f>
        <v>0.16562151942348949</v>
      </c>
      <c r="I439" s="83">
        <f>IF($C439&lt;=Entradas!$E$41,"",G439^2)</f>
        <v>3.9830240270152211</v>
      </c>
      <c r="J439" s="83">
        <f>IF($C439&lt;=Entradas!$E$41,"",E439-AVERAGE(E:E))</f>
        <v>2.3914691789924047</v>
      </c>
      <c r="K439" s="83">
        <f>IF($C439&lt;=Entradas!$E$41,"",J439^2)</f>
        <v>5.7191248340706062</v>
      </c>
      <c r="L439" s="83">
        <f>IF($C439&lt;=Entradas!$E$41,"",G439*J439)</f>
        <v>4.772778187555196</v>
      </c>
      <c r="M439" s="41"/>
    </row>
    <row r="440" spans="2:13" x14ac:dyDescent="0.3">
      <c r="B440" s="40"/>
      <c r="C440" s="78">
        <v>435</v>
      </c>
      <c r="D440" s="107">
        <f>IF($C440&lt;=Entradas!$E$41,"",Observaciones!H440)</f>
        <v>2.1734552594877981</v>
      </c>
      <c r="E440" s="107">
        <f>IF($C440&lt;=Entradas!$E$41,"",Cálculos!L441)</f>
        <v>2.1475602138623073</v>
      </c>
      <c r="F440" s="83">
        <f>IF($C440&lt;=Entradas!$E$41,"",D440-E440)</f>
        <v>2.589504562549072E-2</v>
      </c>
      <c r="G440" s="83">
        <f>IF($C440&lt;=Entradas!$E$41,"",D440-AVERAGE(D:D))</f>
        <v>1.2673565772943198</v>
      </c>
      <c r="H440" s="83">
        <f>IF($C440&lt;=Entradas!$E$41,"",F440^2)</f>
        <v>6.7055338794624604E-4</v>
      </c>
      <c r="I440" s="83">
        <f>IF($C440&lt;=Entradas!$E$41,"",G440^2)</f>
        <v>1.6061926940111733</v>
      </c>
      <c r="J440" s="83">
        <f>IF($C440&lt;=Entradas!$E$41,"",E440-AVERAGE(E:E))</f>
        <v>1.2302129776798734</v>
      </c>
      <c r="K440" s="83">
        <f>IF($C440&lt;=Entradas!$E$41,"",J440^2)</f>
        <v>1.5134239704519805</v>
      </c>
      <c r="L440" s="83">
        <f>IF($C440&lt;=Entradas!$E$41,"",G440*J440)</f>
        <v>1.5591185087354178</v>
      </c>
      <c r="M440" s="41"/>
    </row>
    <row r="441" spans="2:13" x14ac:dyDescent="0.3">
      <c r="B441" s="40"/>
      <c r="C441" s="78">
        <v>436</v>
      </c>
      <c r="D441" s="107">
        <f>IF($C441&lt;=Entradas!$E$41,"",Observaciones!H441)</f>
        <v>4.6054455786262913</v>
      </c>
      <c r="E441" s="107">
        <f>IF($C441&lt;=Entradas!$E$41,"",Cálculos!L442)</f>
        <v>5.5552719373078343</v>
      </c>
      <c r="F441" s="83">
        <f>IF($C441&lt;=Entradas!$E$41,"",D441-E441)</f>
        <v>-0.94982635868154297</v>
      </c>
      <c r="G441" s="83">
        <f>IF($C441&lt;=Entradas!$E$41,"",D441-AVERAGE(D:D))</f>
        <v>3.6993468964328131</v>
      </c>
      <c r="H441" s="83">
        <f>IF($C441&lt;=Entradas!$E$41,"",F441^2)</f>
        <v>0.90217011164623917</v>
      </c>
      <c r="I441" s="83">
        <f>IF($C441&lt;=Entradas!$E$41,"",G441^2)</f>
        <v>13.685167460147087</v>
      </c>
      <c r="J441" s="83">
        <f>IF($C441&lt;=Entradas!$E$41,"",E441-AVERAGE(E:E))</f>
        <v>4.6379247011254003</v>
      </c>
      <c r="K441" s="83">
        <f>IF($C441&lt;=Entradas!$E$41,"",J441^2)</f>
        <v>21.510345533309135</v>
      </c>
      <c r="L441" s="83">
        <f>IF($C441&lt;=Entradas!$E$41,"",G441*J441)</f>
        <v>17.157292348997331</v>
      </c>
      <c r="M441" s="41"/>
    </row>
    <row r="442" spans="2:13" x14ac:dyDescent="0.3">
      <c r="B442" s="40"/>
      <c r="C442" s="78">
        <v>437</v>
      </c>
      <c r="D442" s="107">
        <f>IF($C442&lt;=Entradas!$E$41,"",Observaciones!H442)</f>
        <v>2.5096134060582695</v>
      </c>
      <c r="E442" s="107">
        <f>IF($C442&lt;=Entradas!$E$41,"",Cálculos!L443)</f>
        <v>2.6170538635078313</v>
      </c>
      <c r="F442" s="83">
        <f>IF($C442&lt;=Entradas!$E$41,"",D442-E442)</f>
        <v>-0.10744045744956177</v>
      </c>
      <c r="G442" s="83">
        <f>IF($C442&lt;=Entradas!$E$41,"",D442-AVERAGE(D:D))</f>
        <v>1.6035147238647913</v>
      </c>
      <c r="H442" s="83">
        <f>IF($C442&lt;=Entradas!$E$41,"",F442^2)</f>
        <v>1.1543451896971093E-2</v>
      </c>
      <c r="I442" s="83">
        <f>IF($C442&lt;=Entradas!$E$41,"",G442^2)</f>
        <v>2.5712594696511779</v>
      </c>
      <c r="J442" s="83">
        <f>IF($C442&lt;=Entradas!$E$41,"",E442-AVERAGE(E:E))</f>
        <v>1.6997066273253973</v>
      </c>
      <c r="K442" s="83">
        <f>IF($C442&lt;=Entradas!$E$41,"",J442^2)</f>
        <v>2.8890026189738771</v>
      </c>
      <c r="L442" s="83">
        <f>IF($C442&lt;=Entradas!$E$41,"",G442*J442)</f>
        <v>2.7255046031668404</v>
      </c>
      <c r="M442" s="41"/>
    </row>
    <row r="443" spans="2:13" x14ac:dyDescent="0.3">
      <c r="B443" s="40"/>
      <c r="C443" s="78">
        <v>438</v>
      </c>
      <c r="D443" s="107">
        <f>IF($C443&lt;=Entradas!$E$41,"",Observaciones!H443)</f>
        <v>2.3328614266619714</v>
      </c>
      <c r="E443" s="107">
        <f>IF($C443&lt;=Entradas!$E$41,"",Cálculos!L444)</f>
        <v>2.2453528989827998</v>
      </c>
      <c r="F443" s="83">
        <f>IF($C443&lt;=Entradas!$E$41,"",D443-E443)</f>
        <v>8.750852767917161E-2</v>
      </c>
      <c r="G443" s="83">
        <f>IF($C443&lt;=Entradas!$E$41,"",D443-AVERAGE(D:D))</f>
        <v>1.4267627444684932</v>
      </c>
      <c r="H443" s="83">
        <f>IF($C443&lt;=Entradas!$E$41,"",F443^2)</f>
        <v>7.6577424165763441E-3</v>
      </c>
      <c r="I443" s="83">
        <f>IF($C443&lt;=Entradas!$E$41,"",G443^2)</f>
        <v>2.0356519290032669</v>
      </c>
      <c r="J443" s="83">
        <f>IF($C443&lt;=Entradas!$E$41,"",E443-AVERAGE(E:E))</f>
        <v>1.3280056628003658</v>
      </c>
      <c r="K443" s="83">
        <f>IF($C443&lt;=Entradas!$E$41,"",J443^2)</f>
        <v>1.7635990404298389</v>
      </c>
      <c r="L443" s="83">
        <f>IF($C443&lt;=Entradas!$E$41,"",G443*J443)</f>
        <v>1.8947490041267503</v>
      </c>
      <c r="M443" s="41"/>
    </row>
    <row r="444" spans="2:13" x14ac:dyDescent="0.3">
      <c r="B444" s="40"/>
      <c r="C444" s="78">
        <v>439</v>
      </c>
      <c r="D444" s="107">
        <f>IF($C444&lt;=Entradas!$E$41,"",Observaciones!H444)</f>
        <v>2.3593596997005997</v>
      </c>
      <c r="E444" s="107">
        <f>IF($C444&lt;=Entradas!$E$41,"",Cálculos!L445)</f>
        <v>2.331185383825181</v>
      </c>
      <c r="F444" s="83">
        <f>IF($C444&lt;=Entradas!$E$41,"",D444-E444)</f>
        <v>2.8174315875418632E-2</v>
      </c>
      <c r="G444" s="83">
        <f>IF($C444&lt;=Entradas!$E$41,"",D444-AVERAGE(D:D))</f>
        <v>1.4532610175071214</v>
      </c>
      <c r="H444" s="83">
        <f>IF($C444&lt;=Entradas!$E$41,"",F444^2)</f>
        <v>7.9379207504786634E-4</v>
      </c>
      <c r="I444" s="83">
        <f>IF($C444&lt;=Entradas!$E$41,"",G444^2)</f>
        <v>2.1119675850058339</v>
      </c>
      <c r="J444" s="83">
        <f>IF($C444&lt;=Entradas!$E$41,"",E444-AVERAGE(E:E))</f>
        <v>1.4138381476427471</v>
      </c>
      <c r="K444" s="83">
        <f>IF($C444&lt;=Entradas!$E$41,"",J444^2)</f>
        <v>1.9989383077298744</v>
      </c>
      <c r="L444" s="83">
        <f>IF($C444&lt;=Entradas!$E$41,"",G444*J444)</f>
        <v>2.0546758650336825</v>
      </c>
      <c r="M444" s="41"/>
    </row>
    <row r="445" spans="2:13" x14ac:dyDescent="0.3">
      <c r="B445" s="40"/>
      <c r="C445" s="78">
        <v>440</v>
      </c>
      <c r="D445" s="107">
        <f>IF($C445&lt;=Entradas!$E$41,"",Observaciones!H445)</f>
        <v>4.3023523663830732</v>
      </c>
      <c r="E445" s="107">
        <f>IF($C445&lt;=Entradas!$E$41,"",Cálculos!L446)</f>
        <v>5.092094815199399</v>
      </c>
      <c r="F445" s="83">
        <f>IF($C445&lt;=Entradas!$E$41,"",D445-E445)</f>
        <v>-0.78974244881632583</v>
      </c>
      <c r="G445" s="83">
        <f>IF($C445&lt;=Entradas!$E$41,"",D445-AVERAGE(D:D))</f>
        <v>3.3962536841895949</v>
      </c>
      <c r="H445" s="83">
        <f>IF($C445&lt;=Entradas!$E$41,"",F445^2)</f>
        <v>0.62369313546240701</v>
      </c>
      <c r="I445" s="83">
        <f>IF($C445&lt;=Entradas!$E$41,"",G445^2)</f>
        <v>11.534539087371398</v>
      </c>
      <c r="J445" s="83">
        <f>IF($C445&lt;=Entradas!$E$41,"",E445-AVERAGE(E:E))</f>
        <v>4.174747579016965</v>
      </c>
      <c r="K445" s="83">
        <f>IF($C445&lt;=Entradas!$E$41,"",J445^2)</f>
        <v>17.428517348508009</v>
      </c>
      <c r="L445" s="83">
        <f>IF($C445&lt;=Entradas!$E$41,"",G445*J445)</f>
        <v>14.17850184579796</v>
      </c>
      <c r="M445" s="41"/>
    </row>
    <row r="446" spans="2:13" x14ac:dyDescent="0.3">
      <c r="B446" s="40"/>
      <c r="C446" s="78">
        <v>441</v>
      </c>
      <c r="D446" s="107">
        <f>IF($C446&lt;=Entradas!$E$41,"",Observaciones!H446)</f>
        <v>2.3562536234519964</v>
      </c>
      <c r="E446" s="107">
        <f>IF($C446&lt;=Entradas!$E$41,"",Cálculos!L447)</f>
        <v>2.2611078624647973</v>
      </c>
      <c r="F446" s="83">
        <f>IF($C446&lt;=Entradas!$E$41,"",D446-E446)</f>
        <v>9.5145760987199068E-2</v>
      </c>
      <c r="G446" s="83">
        <f>IF($C446&lt;=Entradas!$E$41,"",D446-AVERAGE(D:D))</f>
        <v>1.4501549412585182</v>
      </c>
      <c r="H446" s="83">
        <f>IF($C446&lt;=Entradas!$E$41,"",F446^2)</f>
        <v>9.0527158338332119E-3</v>
      </c>
      <c r="I446" s="83">
        <f>IF($C446&lt;=Entradas!$E$41,"",G446^2)</f>
        <v>2.1029493536564963</v>
      </c>
      <c r="J446" s="83">
        <f>IF($C446&lt;=Entradas!$E$41,"",E446-AVERAGE(E:E))</f>
        <v>1.3437606262823634</v>
      </c>
      <c r="K446" s="83">
        <f>IF($C446&lt;=Entradas!$E$41,"",J446^2)</f>
        <v>1.8056926207467694</v>
      </c>
      <c r="L446" s="83">
        <f>IF($C446&lt;=Entradas!$E$41,"",G446*J446)</f>
        <v>1.9486611120720103</v>
      </c>
      <c r="M446" s="41"/>
    </row>
    <row r="447" spans="2:13" x14ac:dyDescent="0.3">
      <c r="B447" s="40"/>
      <c r="C447" s="78">
        <v>442</v>
      </c>
      <c r="D447" s="107">
        <f>IF($C447&lt;=Entradas!$E$41,"",Observaciones!H447)</f>
        <v>2.3163146530564633</v>
      </c>
      <c r="E447" s="107">
        <f>IF($C447&lt;=Entradas!$E$41,"",Cálculos!L448)</f>
        <v>2.2215007972224061</v>
      </c>
      <c r="F447" s="83">
        <f>IF($C447&lt;=Entradas!$E$41,"",D447-E447)</f>
        <v>9.4813855834057215E-2</v>
      </c>
      <c r="G447" s="83">
        <f>IF($C447&lt;=Entradas!$E$41,"",D447-AVERAGE(D:D))</f>
        <v>1.4102159708629851</v>
      </c>
      <c r="H447" s="83">
        <f>IF($C447&lt;=Entradas!$E$41,"",F447^2)</f>
        <v>8.9896672581213852E-3</v>
      </c>
      <c r="I447" s="83">
        <f>IF($C447&lt;=Entradas!$E$41,"",G447^2)</f>
        <v>1.9887090844770317</v>
      </c>
      <c r="J447" s="83">
        <f>IF($C447&lt;=Entradas!$E$41,"",E447-AVERAGE(E:E))</f>
        <v>1.3041535610399722</v>
      </c>
      <c r="K447" s="83">
        <f>IF($C447&lt;=Entradas!$E$41,"",J447^2)</f>
        <v>1.7008165107732405</v>
      </c>
      <c r="L447" s="83">
        <f>IF($C447&lt;=Entradas!$E$41,"",G447*J447)</f>
        <v>1.8391381802364037</v>
      </c>
      <c r="M447" s="41"/>
    </row>
    <row r="448" spans="2:13" x14ac:dyDescent="0.3">
      <c r="B448" s="40"/>
      <c r="C448" s="78">
        <v>443</v>
      </c>
      <c r="D448" s="107">
        <f>IF($C448&lt;=Entradas!$E$41,"",Observaciones!H448)</f>
        <v>2.2086844197465547</v>
      </c>
      <c r="E448" s="107">
        <f>IF($C448&lt;=Entradas!$E$41,"",Cálculos!L449)</f>
        <v>2.1142082358002856</v>
      </c>
      <c r="F448" s="83">
        <f>IF($C448&lt;=Entradas!$E$41,"",D448-E448)</f>
        <v>9.447618394626911E-2</v>
      </c>
      <c r="G448" s="83">
        <f>IF($C448&lt;=Entradas!$E$41,"",D448-AVERAGE(D:D))</f>
        <v>1.3025857375530765</v>
      </c>
      <c r="H448" s="83">
        <f>IF($C448&lt;=Entradas!$E$41,"",F448^2)</f>
        <v>8.9257493330492776E-3</v>
      </c>
      <c r="I448" s="83">
        <f>IF($C448&lt;=Entradas!$E$41,"",G448^2)</f>
        <v>1.6967296036766923</v>
      </c>
      <c r="J448" s="83">
        <f>IF($C448&lt;=Entradas!$E$41,"",E448-AVERAGE(E:E))</f>
        <v>1.1968609996178516</v>
      </c>
      <c r="K448" s="83">
        <f>IF($C448&lt;=Entradas!$E$41,"",J448^2)</f>
        <v>1.4324762524062431</v>
      </c>
      <c r="L448" s="83">
        <f>IF($C448&lt;=Entradas!$E$41,"",G448*J448)</f>
        <v>1.5590140679357316</v>
      </c>
      <c r="M448" s="41"/>
    </row>
    <row r="449" spans="2:13" x14ac:dyDescent="0.3">
      <c r="B449" s="40"/>
      <c r="C449" s="78">
        <v>444</v>
      </c>
      <c r="D449" s="107">
        <f>IF($C449&lt;=Entradas!$E$41,"",Observaciones!H449)</f>
        <v>2.2216181054241204</v>
      </c>
      <c r="E449" s="107">
        <f>IF($C449&lt;=Entradas!$E$41,"",Cálculos!L450)</f>
        <v>2.12835857087327</v>
      </c>
      <c r="F449" s="83">
        <f>IF($C449&lt;=Entradas!$E$41,"",D449-E449)</f>
        <v>9.3259534550850454E-2</v>
      </c>
      <c r="G449" s="83">
        <f>IF($C449&lt;=Entradas!$E$41,"",D449-AVERAGE(D:D))</f>
        <v>1.3155194232306422</v>
      </c>
      <c r="H449" s="83">
        <f>IF($C449&lt;=Entradas!$E$41,"",F449^2)</f>
        <v>8.6973407846412699E-3</v>
      </c>
      <c r="I449" s="83">
        <f>IF($C449&lt;=Entradas!$E$41,"",G449^2)</f>
        <v>1.7305913528970815</v>
      </c>
      <c r="J449" s="83">
        <f>IF($C449&lt;=Entradas!$E$41,"",E449-AVERAGE(E:E))</f>
        <v>1.211011334690836</v>
      </c>
      <c r="K449" s="83">
        <f>IF($C449&lt;=Entradas!$E$41,"",J449^2)</f>
        <v>1.4665484527496799</v>
      </c>
      <c r="L449" s="83">
        <f>IF($C449&lt;=Entradas!$E$41,"",G449*J449)</f>
        <v>1.5931089325382588</v>
      </c>
      <c r="M449" s="41"/>
    </row>
    <row r="450" spans="2:13" x14ac:dyDescent="0.3">
      <c r="B450" s="40"/>
      <c r="C450" s="78">
        <v>445</v>
      </c>
      <c r="D450" s="107">
        <f>IF($C450&lt;=Entradas!$E$41,"",Observaciones!H450)</f>
        <v>2.1135830543938239</v>
      </c>
      <c r="E450" s="107">
        <f>IF($C450&lt;=Entradas!$E$41,"",Cálculos!L451)</f>
        <v>2.0198289008011541</v>
      </c>
      <c r="F450" s="83">
        <f>IF($C450&lt;=Entradas!$E$41,"",D450-E450)</f>
        <v>9.3754153592669809E-2</v>
      </c>
      <c r="G450" s="83">
        <f>IF($C450&lt;=Entradas!$E$41,"",D450-AVERAGE(D:D))</f>
        <v>1.2074843722003457</v>
      </c>
      <c r="H450" s="83">
        <f>IF($C450&lt;=Entradas!$E$41,"",F450^2)</f>
        <v>8.7898413158779207E-3</v>
      </c>
      <c r="I450" s="83">
        <f>IF($C450&lt;=Entradas!$E$41,"",G450^2)</f>
        <v>1.4580185091080629</v>
      </c>
      <c r="J450" s="83">
        <f>IF($C450&lt;=Entradas!$E$41,"",E450-AVERAGE(E:E))</f>
        <v>1.1024816646187201</v>
      </c>
      <c r="K450" s="83">
        <f>IF($C450&lt;=Entradas!$E$41,"",J450^2)</f>
        <v>1.2154658208204641</v>
      </c>
      <c r="L450" s="83">
        <f>IF($C450&lt;=Entradas!$E$41,"",G450*J450)</f>
        <v>1.3312293806645272</v>
      </c>
      <c r="M450" s="41"/>
    </row>
    <row r="451" spans="2:13" x14ac:dyDescent="0.3">
      <c r="B451" s="40"/>
      <c r="C451" s="78">
        <v>446</v>
      </c>
      <c r="D451" s="107">
        <f>IF($C451&lt;=Entradas!$E$41,"",Observaciones!H451)</f>
        <v>2.0667826046999278</v>
      </c>
      <c r="E451" s="107">
        <f>IF($C451&lt;=Entradas!$E$41,"",Cálculos!L452)</f>
        <v>1.9734282445177493</v>
      </c>
      <c r="F451" s="83">
        <f>IF($C451&lt;=Entradas!$E$41,"",D451-E451)</f>
        <v>9.3354360182178464E-2</v>
      </c>
      <c r="G451" s="83">
        <f>IF($C451&lt;=Entradas!$E$41,"",D451-AVERAGE(D:D))</f>
        <v>1.1606839225064496</v>
      </c>
      <c r="H451" s="83">
        <f>IF($C451&lt;=Entradas!$E$41,"",F451^2)</f>
        <v>8.7150365650239085E-3</v>
      </c>
      <c r="I451" s="83">
        <f>IF($C451&lt;=Entradas!$E$41,"",G451^2)</f>
        <v>1.3471871679649579</v>
      </c>
      <c r="J451" s="83">
        <f>IF($C451&lt;=Entradas!$E$41,"",E451-AVERAGE(E:E))</f>
        <v>1.0560810083353154</v>
      </c>
      <c r="K451" s="83">
        <f>IF($C451&lt;=Entradas!$E$41,"",J451^2)</f>
        <v>1.1153070961665366</v>
      </c>
      <c r="L451" s="83">
        <f>IF($C451&lt;=Entradas!$E$41,"",G451*J451)</f>
        <v>1.2257762472392004</v>
      </c>
      <c r="M451" s="41"/>
    </row>
    <row r="452" spans="2:13" x14ac:dyDescent="0.3">
      <c r="B452" s="40"/>
      <c r="C452" s="78">
        <v>447</v>
      </c>
      <c r="D452" s="107">
        <f>IF($C452&lt;=Entradas!$E$41,"",Observaciones!H452)</f>
        <v>2.0440356159383235</v>
      </c>
      <c r="E452" s="107">
        <f>IF($C452&lt;=Entradas!$E$41,"",Cálculos!L453)</f>
        <v>1.9511096041803748</v>
      </c>
      <c r="F452" s="83">
        <f>IF($C452&lt;=Entradas!$E$41,"",D452-E452)</f>
        <v>9.2926011757948679E-2</v>
      </c>
      <c r="G452" s="83">
        <f>IF($C452&lt;=Entradas!$E$41,"",D452-AVERAGE(D:D))</f>
        <v>1.1379369337448453</v>
      </c>
      <c r="H452" s="83">
        <f>IF($C452&lt;=Entradas!$E$41,"",F452^2)</f>
        <v>8.6352436612384155E-3</v>
      </c>
      <c r="I452" s="83">
        <f>IF($C452&lt;=Entradas!$E$41,"",G452^2)</f>
        <v>1.2949004651806204</v>
      </c>
      <c r="J452" s="83">
        <f>IF($C452&lt;=Entradas!$E$41,"",E452-AVERAGE(E:E))</f>
        <v>1.0337623679979409</v>
      </c>
      <c r="K452" s="83">
        <f>IF($C452&lt;=Entradas!$E$41,"",J452^2)</f>
        <v>1.06866463348871</v>
      </c>
      <c r="L452" s="83">
        <f>IF($C452&lt;=Entradas!$E$41,"",G452*J452)</f>
        <v>1.1763563792603873</v>
      </c>
      <c r="M452" s="41"/>
    </row>
    <row r="453" spans="2:13" x14ac:dyDescent="0.3">
      <c r="B453" s="40"/>
      <c r="C453" s="78">
        <v>448</v>
      </c>
      <c r="D453" s="107">
        <f>IF($C453&lt;=Entradas!$E$41,"",Observaciones!H453)</f>
        <v>1.9418248897828101</v>
      </c>
      <c r="E453" s="107">
        <f>IF($C453&lt;=Entradas!$E$41,"",Cálculos!L454)</f>
        <v>1.8493194759051677</v>
      </c>
      <c r="F453" s="83">
        <f>IF($C453&lt;=Entradas!$E$41,"",D453-E453)</f>
        <v>9.250541387764244E-2</v>
      </c>
      <c r="G453" s="83">
        <f>IF($C453&lt;=Entradas!$E$41,"",D453-AVERAGE(D:D))</f>
        <v>1.0357262075893319</v>
      </c>
      <c r="H453" s="83">
        <f>IF($C453&lt;=Entradas!$E$41,"",F453^2)</f>
        <v>8.5572515966739222E-3</v>
      </c>
      <c r="I453" s="83">
        <f>IF($C453&lt;=Entradas!$E$41,"",G453^2)</f>
        <v>1.0727287770873797</v>
      </c>
      <c r="J453" s="83">
        <f>IF($C453&lt;=Entradas!$E$41,"",E453-AVERAGE(E:E))</f>
        <v>0.93197223972273358</v>
      </c>
      <c r="K453" s="83">
        <f>IF($C453&lt;=Entradas!$E$41,"",J453^2)</f>
        <v>0.86857225561380835</v>
      </c>
      <c r="L453" s="83">
        <f>IF($C453&lt;=Entradas!$E$41,"",G453*J453)</f>
        <v>0.96526807342656251</v>
      </c>
      <c r="M453" s="41"/>
    </row>
    <row r="454" spans="2:13" x14ac:dyDescent="0.3">
      <c r="B454" s="40"/>
      <c r="C454" s="78">
        <v>449</v>
      </c>
      <c r="D454" s="107">
        <f>IF($C454&lt;=Entradas!$E$41,"",Observaciones!H454)</f>
        <v>1.8402693663725844</v>
      </c>
      <c r="E454" s="107">
        <f>IF($C454&lt;=Entradas!$E$41,"",Cálculos!L455)</f>
        <v>1.7481690404970076</v>
      </c>
      <c r="F454" s="83">
        <f>IF($C454&lt;=Entradas!$E$41,"",D454-E454)</f>
        <v>9.2100325875576816E-2</v>
      </c>
      <c r="G454" s="83">
        <f>IF($C454&lt;=Entradas!$E$41,"",D454-AVERAGE(D:D))</f>
        <v>0.9341706841791062</v>
      </c>
      <c r="H454" s="83">
        <f>IF($C454&lt;=Entradas!$E$41,"",F454^2)</f>
        <v>8.4824700263874449E-3</v>
      </c>
      <c r="I454" s="83">
        <f>IF($C454&lt;=Entradas!$E$41,"",G454^2)</f>
        <v>0.87267486717965936</v>
      </c>
      <c r="J454" s="83">
        <f>IF($C454&lt;=Entradas!$E$41,"",E454-AVERAGE(E:E))</f>
        <v>0.83082180431457353</v>
      </c>
      <c r="K454" s="83">
        <f>IF($C454&lt;=Entradas!$E$41,"",J454^2)</f>
        <v>0.69026487052452357</v>
      </c>
      <c r="L454" s="83">
        <f>IF($C454&lt;=Entradas!$E$41,"",G454*J454)</f>
        <v>0.77612937336746468</v>
      </c>
      <c r="M454" s="41"/>
    </row>
    <row r="455" spans="2:13" x14ac:dyDescent="0.3">
      <c r="B455" s="40"/>
      <c r="C455" s="78">
        <v>450</v>
      </c>
      <c r="D455" s="107">
        <f>IF($C455&lt;=Entradas!$E$41,"",Observaciones!H455)</f>
        <v>1.7436099901210342</v>
      </c>
      <c r="E455" s="107">
        <f>IF($C455&lt;=Entradas!$E$41,"",Cálculos!L456)</f>
        <v>1.6519367672985314</v>
      </c>
      <c r="F455" s="83">
        <f>IF($C455&lt;=Entradas!$E$41,"",D455-E455)</f>
        <v>9.1673222822502787E-2</v>
      </c>
      <c r="G455" s="83">
        <f>IF($C455&lt;=Entradas!$E$41,"",D455-AVERAGE(D:D))</f>
        <v>0.83751130792755601</v>
      </c>
      <c r="H455" s="83">
        <f>IF($C455&lt;=Entradas!$E$41,"",F455^2)</f>
        <v>8.4039797826642466E-3</v>
      </c>
      <c r="I455" s="83">
        <f>IF($C455&lt;=Entradas!$E$41,"",G455^2)</f>
        <v>0.70142519090652555</v>
      </c>
      <c r="J455" s="83">
        <f>IF($C455&lt;=Entradas!$E$41,"",E455-AVERAGE(E:E))</f>
        <v>0.73458953111609737</v>
      </c>
      <c r="K455" s="83">
        <f>IF($C455&lt;=Entradas!$E$41,"",J455^2)</f>
        <v>0.5396217792253678</v>
      </c>
      <c r="L455" s="83">
        <f>IF($C455&lt;=Entradas!$E$41,"",G455*J455)</f>
        <v>0.61522703899493281</v>
      </c>
      <c r="M455" s="41"/>
    </row>
    <row r="456" spans="2:13" x14ac:dyDescent="0.3">
      <c r="B456" s="40"/>
      <c r="C456" s="78">
        <v>451</v>
      </c>
      <c r="D456" s="107">
        <f>IF($C456&lt;=Entradas!$E$41,"",Observaciones!H456)</f>
        <v>1.649395639465888</v>
      </c>
      <c r="E456" s="107">
        <f>IF($C456&lt;=Entradas!$E$41,"",Cálculos!L457)</f>
        <v>1.5581506627662347</v>
      </c>
      <c r="F456" s="83">
        <f>IF($C456&lt;=Entradas!$E$41,"",D456-E456)</f>
        <v>9.1244976699653257E-2</v>
      </c>
      <c r="G456" s="83">
        <f>IF($C456&lt;=Entradas!$E$41,"",D456-AVERAGE(D:D))</f>
        <v>0.74329695727240974</v>
      </c>
      <c r="H456" s="83">
        <f>IF($C456&lt;=Entradas!$E$41,"",F456^2)</f>
        <v>8.3256457729202656E-3</v>
      </c>
      <c r="I456" s="83">
        <f>IF($C456&lt;=Entradas!$E$41,"",G456^2)</f>
        <v>0.55249036669042251</v>
      </c>
      <c r="J456" s="83">
        <f>IF($C456&lt;=Entradas!$E$41,"",E456-AVERAGE(E:E))</f>
        <v>0.64080342658380063</v>
      </c>
      <c r="K456" s="83">
        <f>IF($C456&lt;=Entradas!$E$41,"",J456^2)</f>
        <v>0.41062903152154034</v>
      </c>
      <c r="L456" s="83">
        <f>IF($C456&lt;=Entradas!$E$41,"",G456*J456)</f>
        <v>0.47630723718947299</v>
      </c>
      <c r="M456" s="41"/>
    </row>
    <row r="457" spans="2:13" x14ac:dyDescent="0.3">
      <c r="B457" s="40"/>
      <c r="C457" s="78">
        <v>452</v>
      </c>
      <c r="D457" s="107">
        <f>IF($C457&lt;=Entradas!$E$41,"",Observaciones!H457)</f>
        <v>2.4745970659183545</v>
      </c>
      <c r="E457" s="107">
        <f>IF($C457&lt;=Entradas!$E$41,"",Cálculos!L458)</f>
        <v>2.7592384647317645</v>
      </c>
      <c r="F457" s="83">
        <f>IF($C457&lt;=Entradas!$E$41,"",D457-E457)</f>
        <v>-0.28464139881341</v>
      </c>
      <c r="G457" s="83">
        <f>IF($C457&lt;=Entradas!$E$41,"",D457-AVERAGE(D:D))</f>
        <v>1.5684983837248763</v>
      </c>
      <c r="H457" s="83">
        <f>IF($C457&lt;=Entradas!$E$41,"",F457^2)</f>
        <v>8.1020725918454717E-2</v>
      </c>
      <c r="I457" s="83">
        <f>IF($C457&lt;=Entradas!$E$41,"",G457^2)</f>
        <v>2.4601871797475492</v>
      </c>
      <c r="J457" s="83">
        <f>IF($C457&lt;=Entradas!$E$41,"",E457-AVERAGE(E:E))</f>
        <v>1.8418912285493305</v>
      </c>
      <c r="K457" s="83">
        <f>IF($C457&lt;=Entradas!$E$41,"",J457^2)</f>
        <v>3.3925632978069622</v>
      </c>
      <c r="L457" s="83">
        <f>IF($C457&lt;=Entradas!$E$41,"",G457*J457)</f>
        <v>2.8890034149766515</v>
      </c>
      <c r="M457" s="41"/>
    </row>
    <row r="458" spans="2:13" x14ac:dyDescent="0.3">
      <c r="B458" s="40"/>
      <c r="C458" s="78">
        <v>453</v>
      </c>
      <c r="D458" s="107">
        <f>IF($C458&lt;=Entradas!$E$41,"",Observaciones!H458)</f>
        <v>1.84026242571557</v>
      </c>
      <c r="E458" s="107">
        <f>IF($C458&lt;=Entradas!$E$41,"",Cálculos!L459)</f>
        <v>1.7371304537921068</v>
      </c>
      <c r="F458" s="83">
        <f>IF($C458&lt;=Entradas!$E$41,"",D458-E458)</f>
        <v>0.10313197192346313</v>
      </c>
      <c r="G458" s="83">
        <f>IF($C458&lt;=Entradas!$E$41,"",D458-AVERAGE(D:D))</f>
        <v>0.93416374352209175</v>
      </c>
      <c r="H458" s="83">
        <f>IF($C458&lt;=Entradas!$E$41,"",F458^2)</f>
        <v>1.0636203632821988E-2</v>
      </c>
      <c r="I458" s="83">
        <f>IF($C458&lt;=Entradas!$E$41,"",G458^2)</f>
        <v>0.87266189971120844</v>
      </c>
      <c r="J458" s="83">
        <f>IF($C458&lt;=Entradas!$E$41,"",E458-AVERAGE(E:E))</f>
        <v>0.81978321760967277</v>
      </c>
      <c r="K458" s="83">
        <f>IF($C458&lt;=Entradas!$E$41,"",J458^2)</f>
        <v>0.67204452387446811</v>
      </c>
      <c r="L458" s="83">
        <f>IF($C458&lt;=Entradas!$E$41,"",G458*J458)</f>
        <v>0.7658117594388375</v>
      </c>
      <c r="M458" s="41"/>
    </row>
    <row r="459" spans="2:13" x14ac:dyDescent="0.3">
      <c r="B459" s="40"/>
      <c r="C459" s="78">
        <v>454</v>
      </c>
      <c r="D459" s="107">
        <f>IF($C459&lt;=Entradas!$E$41,"",Observaciones!H459)</f>
        <v>1.8029017356293684</v>
      </c>
      <c r="E459" s="107">
        <f>IF($C459&lt;=Entradas!$E$41,"",Cálculos!L460)</f>
        <v>1.700675961292768</v>
      </c>
      <c r="F459" s="83">
        <f>IF($C459&lt;=Entradas!$E$41,"",D459-E459)</f>
        <v>0.10222577433660041</v>
      </c>
      <c r="G459" s="83">
        <f>IF($C459&lt;=Entradas!$E$41,"",D459-AVERAGE(D:D))</f>
        <v>0.89680305343589017</v>
      </c>
      <c r="H459" s="83">
        <f>IF($C459&lt;=Entradas!$E$41,"",F459^2)</f>
        <v>1.0450108938717549E-2</v>
      </c>
      <c r="I459" s="83">
        <f>IF($C459&lt;=Entradas!$E$41,"",G459^2)</f>
        <v>0.80425571665193607</v>
      </c>
      <c r="J459" s="83">
        <f>IF($C459&lt;=Entradas!$E$41,"",E459-AVERAGE(E:E))</f>
        <v>0.78332872511033391</v>
      </c>
      <c r="K459" s="83">
        <f>IF($C459&lt;=Entradas!$E$41,"",J459^2)</f>
        <v>0.61360389158298112</v>
      </c>
      <c r="L459" s="83">
        <f>IF($C459&lt;=Entradas!$E$41,"",G459*J459)</f>
        <v>0.70249159252299054</v>
      </c>
      <c r="M459" s="41"/>
    </row>
    <row r="460" spans="2:13" x14ac:dyDescent="0.3">
      <c r="B460" s="40"/>
      <c r="C460" s="78">
        <v>455</v>
      </c>
      <c r="D460" s="107">
        <f>IF($C460&lt;=Entradas!$E$41,"",Observaciones!H460)</f>
        <v>1.7067722329624782</v>
      </c>
      <c r="E460" s="107">
        <f>IF($C460&lt;=Entradas!$E$41,"",Cálculos!L461)</f>
        <v>1.6054251364461587</v>
      </c>
      <c r="F460" s="83">
        <f>IF($C460&lt;=Entradas!$E$41,"",D460-E460)</f>
        <v>0.10134709651631946</v>
      </c>
      <c r="G460" s="83">
        <f>IF($C460&lt;=Entradas!$E$41,"",D460-AVERAGE(D:D))</f>
        <v>0.80067355076899993</v>
      </c>
      <c r="H460" s="83">
        <f>IF($C460&lt;=Entradas!$E$41,"",F460^2)</f>
        <v>1.0271233972288171E-2</v>
      </c>
      <c r="I460" s="83">
        <f>IF($C460&lt;=Entradas!$E$41,"",G460^2)</f>
        <v>0.64107813490103827</v>
      </c>
      <c r="J460" s="83">
        <f>IF($C460&lt;=Entradas!$E$41,"",E460-AVERAGE(E:E))</f>
        <v>0.68807790026372462</v>
      </c>
      <c r="K460" s="83">
        <f>IF($C460&lt;=Entradas!$E$41,"",J460^2)</f>
        <v>0.47345119683133619</v>
      </c>
      <c r="L460" s="83">
        <f>IF($C460&lt;=Entradas!$E$41,"",G460*J460)</f>
        <v>0.55092577560983413</v>
      </c>
      <c r="M460" s="41"/>
    </row>
    <row r="461" spans="2:13" x14ac:dyDescent="0.3">
      <c r="B461" s="40"/>
      <c r="C461" s="78">
        <v>456</v>
      </c>
      <c r="D461" s="107">
        <f>IF($C461&lt;=Entradas!$E$41,"",Observaciones!H461)</f>
        <v>1.6139090188549681</v>
      </c>
      <c r="E461" s="107">
        <f>IF($C461&lt;=Entradas!$E$41,"",Cálculos!L462)</f>
        <v>1.5134325514273022</v>
      </c>
      <c r="F461" s="83">
        <f>IF($C461&lt;=Entradas!$E$41,"",D461-E461)</f>
        <v>0.10047646742766592</v>
      </c>
      <c r="G461" s="83">
        <f>IF($C461&lt;=Entradas!$E$41,"",D461-AVERAGE(D:D))</f>
        <v>0.70781033666148985</v>
      </c>
      <c r="H461" s="83">
        <f>IF($C461&lt;=Entradas!$E$41,"",F461^2)</f>
        <v>1.0095520506742809E-2</v>
      </c>
      <c r="I461" s="83">
        <f>IF($C461&lt;=Entradas!$E$41,"",G461^2)</f>
        <v>0.50099547268485156</v>
      </c>
      <c r="J461" s="83">
        <f>IF($C461&lt;=Entradas!$E$41,"",E461-AVERAGE(E:E))</f>
        <v>0.59608531524486807</v>
      </c>
      <c r="K461" s="83">
        <f>IF($C461&lt;=Entradas!$E$41,"",J461^2)</f>
        <v>0.35531770305057375</v>
      </c>
      <c r="L461" s="83">
        <f>IF($C461&lt;=Entradas!$E$41,"",G461*J461)</f>
        <v>0.42191534766244038</v>
      </c>
      <c r="M461" s="41"/>
    </row>
    <row r="462" spans="2:13" x14ac:dyDescent="0.3">
      <c r="B462" s="40"/>
      <c r="C462" s="78">
        <v>457</v>
      </c>
      <c r="D462" s="107">
        <f>IF($C462&lt;=Entradas!$E$41,"",Observaciones!H462)</f>
        <v>1.5234173601148857</v>
      </c>
      <c r="E462" s="107">
        <f>IF($C462&lt;=Entradas!$E$41,"",Cálculos!L463)</f>
        <v>1.4237967243682652</v>
      </c>
      <c r="F462" s="83">
        <f>IF($C462&lt;=Entradas!$E$41,"",D462-E462)</f>
        <v>9.9620635746620501E-2</v>
      </c>
      <c r="G462" s="83">
        <f>IF($C462&lt;=Entradas!$E$41,"",D462-AVERAGE(D:D))</f>
        <v>0.61731867792140749</v>
      </c>
      <c r="H462" s="83">
        <f>IF($C462&lt;=Entradas!$E$41,"",F462^2)</f>
        <v>9.924271066560842E-3</v>
      </c>
      <c r="I462" s="83">
        <f>IF($C462&lt;=Entradas!$E$41,"",G462^2)</f>
        <v>0.38108235011063446</v>
      </c>
      <c r="J462" s="83">
        <f>IF($C462&lt;=Entradas!$E$41,"",E462-AVERAGE(E:E))</f>
        <v>0.50644948818583113</v>
      </c>
      <c r="K462" s="83">
        <f>IF($C462&lt;=Entradas!$E$41,"",J462^2)</f>
        <v>0.25649108408369031</v>
      </c>
      <c r="L462" s="83">
        <f>IF($C462&lt;=Entradas!$E$41,"",G462*J462)</f>
        <v>0.31264072848085078</v>
      </c>
      <c r="M462" s="41"/>
    </row>
    <row r="463" spans="2:13" x14ac:dyDescent="0.3">
      <c r="B463" s="40"/>
      <c r="C463" s="78">
        <v>458</v>
      </c>
      <c r="D463" s="107">
        <f>IF($C463&lt;=Entradas!$E$41,"",Observaciones!H463)</f>
        <v>1.4539643504233009</v>
      </c>
      <c r="E463" s="107">
        <f>IF($C463&lt;=Entradas!$E$41,"",Cálculos!L464)</f>
        <v>1.3551999417994627</v>
      </c>
      <c r="F463" s="83">
        <f>IF($C463&lt;=Entradas!$E$41,"",D463-E463)</f>
        <v>9.8764408623838174E-2</v>
      </c>
      <c r="G463" s="83">
        <f>IF($C463&lt;=Entradas!$E$41,"",D463-AVERAGE(D:D))</f>
        <v>0.54786566822982263</v>
      </c>
      <c r="H463" s="83">
        <f>IF($C463&lt;=Entradas!$E$41,"",F463^2)</f>
        <v>9.7544084108164807E-3</v>
      </c>
      <c r="I463" s="83">
        <f>IF($C463&lt;=Entradas!$E$41,"",G463^2)</f>
        <v>0.30015679042491006</v>
      </c>
      <c r="J463" s="83">
        <f>IF($C463&lt;=Entradas!$E$41,"",E463-AVERAGE(E:E))</f>
        <v>0.4378527056170286</v>
      </c>
      <c r="K463" s="83">
        <f>IF($C463&lt;=Entradas!$E$41,"",J463^2)</f>
        <v>0.19171499181615231</v>
      </c>
      <c r="L463" s="83">
        <f>IF($C463&lt;=Entradas!$E$41,"",G463*J463)</f>
        <v>0.23988446514910919</v>
      </c>
      <c r="M463" s="41"/>
    </row>
    <row r="464" spans="2:13" x14ac:dyDescent="0.3">
      <c r="B464" s="40"/>
      <c r="C464" s="78">
        <v>459</v>
      </c>
      <c r="D464" s="107">
        <f>IF($C464&lt;=Entradas!$E$41,"",Observaciones!H464)</f>
        <v>1.3707006453922901</v>
      </c>
      <c r="E464" s="107">
        <f>IF($C464&lt;=Entradas!$E$41,"",Cálculos!L465)</f>
        <v>1.2727921149071015</v>
      </c>
      <c r="F464" s="83">
        <f>IF($C464&lt;=Entradas!$E$41,"",D464-E464)</f>
        <v>9.790853048518855E-2</v>
      </c>
      <c r="G464" s="83">
        <f>IF($C464&lt;=Entradas!$E$41,"",D464-AVERAGE(D:D))</f>
        <v>0.46460196319881186</v>
      </c>
      <c r="H464" s="83">
        <f>IF($C464&lt;=Entradas!$E$41,"",F464^2)</f>
        <v>9.586080341769096E-3</v>
      </c>
      <c r="I464" s="83">
        <f>IF($C464&lt;=Entradas!$E$41,"",G464^2)</f>
        <v>0.21585498420819013</v>
      </c>
      <c r="J464" s="83">
        <f>IF($C464&lt;=Entradas!$E$41,"",E464-AVERAGE(E:E))</f>
        <v>0.35544487872466746</v>
      </c>
      <c r="K464" s="83">
        <f>IF($C464&lt;=Entradas!$E$41,"",J464^2)</f>
        <v>0.12634106181159355</v>
      </c>
      <c r="L464" s="83">
        <f>IF($C464&lt;=Entradas!$E$41,"",G464*J464)</f>
        <v>0.16514038846444409</v>
      </c>
      <c r="M464" s="41"/>
    </row>
    <row r="465" spans="2:13" x14ac:dyDescent="0.3">
      <c r="B465" s="40"/>
      <c r="C465" s="78">
        <v>460</v>
      </c>
      <c r="D465" s="107">
        <f>IF($C465&lt;=Entradas!$E$41,"",Observaciones!H465)</f>
        <v>1.2902200528905174</v>
      </c>
      <c r="E465" s="107">
        <f>IF($C465&lt;=Entradas!$E$41,"",Cálculos!L466)</f>
        <v>1.1931588636020081</v>
      </c>
      <c r="F465" s="83">
        <f>IF($C465&lt;=Entradas!$E$41,"",D465-E465)</f>
        <v>9.7061189288509375E-2</v>
      </c>
      <c r="G465" s="83">
        <f>IF($C465&lt;=Entradas!$E$41,"",D465-AVERAGE(D:D))</f>
        <v>0.38412137069703922</v>
      </c>
      <c r="H465" s="83">
        <f>IF($C465&lt;=Entradas!$E$41,"",F465^2)</f>
        <v>9.4208744660998472E-3</v>
      </c>
      <c r="I465" s="83">
        <f>IF($C465&lt;=Entradas!$E$41,"",G465^2)</f>
        <v>0.14754922742617221</v>
      </c>
      <c r="J465" s="83">
        <f>IF($C465&lt;=Entradas!$E$41,"",E465-AVERAGE(E:E))</f>
        <v>0.27581162741957399</v>
      </c>
      <c r="K465" s="83">
        <f>IF($C465&lt;=Entradas!$E$41,"",J465^2)</f>
        <v>7.6072053819833896E-2</v>
      </c>
      <c r="L465" s="83">
        <f>IF($C465&lt;=Entradas!$E$41,"",G465*J465)</f>
        <v>0.10594514037858785</v>
      </c>
      <c r="M465" s="41"/>
    </row>
    <row r="466" spans="2:13" x14ac:dyDescent="0.3">
      <c r="B466" s="40"/>
      <c r="C466" s="78">
        <v>461</v>
      </c>
      <c r="D466" s="107">
        <f>IF($C466&lt;=Entradas!$E$41,"",Observaciones!H466)</f>
        <v>1.2152595052007524</v>
      </c>
      <c r="E466" s="107">
        <f>IF($C466&lt;=Entradas!$E$41,"",Cálculos!L467)</f>
        <v>1.1190626239418617</v>
      </c>
      <c r="F466" s="83">
        <f>IF($C466&lt;=Entradas!$E$41,"",D466-E466)</f>
        <v>9.6196881258890699E-2</v>
      </c>
      <c r="G466" s="83">
        <f>IF($C466&lt;=Entradas!$E$41,"",D466-AVERAGE(D:D))</f>
        <v>0.30916082300727421</v>
      </c>
      <c r="H466" s="83">
        <f>IF($C466&lt;=Entradas!$E$41,"",F466^2)</f>
        <v>9.2538399639371157E-3</v>
      </c>
      <c r="I466" s="83">
        <f>IF($C466&lt;=Entradas!$E$41,"",G466^2)</f>
        <v>9.5580414482535125E-2</v>
      </c>
      <c r="J466" s="83">
        <f>IF($C466&lt;=Entradas!$E$41,"",E466-AVERAGE(E:E))</f>
        <v>0.20171538775942766</v>
      </c>
      <c r="K466" s="83">
        <f>IF($C466&lt;=Entradas!$E$41,"",J466^2)</f>
        <v>4.0689097658936253E-2</v>
      </c>
      <c r="L466" s="83">
        <f>IF($C466&lt;=Entradas!$E$41,"",G466*J466)</f>
        <v>6.2362495292936103E-2</v>
      </c>
      <c r="M466" s="41"/>
    </row>
    <row r="467" spans="2:13" x14ac:dyDescent="0.3">
      <c r="B467" s="40"/>
      <c r="C467" s="78">
        <v>462</v>
      </c>
      <c r="D467" s="107">
        <f>IF($C467&lt;=Entradas!$E$41,"",Observaciones!H467)</f>
        <v>1.1490388729876222</v>
      </c>
      <c r="E467" s="107">
        <f>IF($C467&lt;=Entradas!$E$41,"",Cálculos!L468)</f>
        <v>1.0536918306246965</v>
      </c>
      <c r="F467" s="83">
        <f>IF($C467&lt;=Entradas!$E$41,"",D467-E467)</f>
        <v>9.5347042362925682E-2</v>
      </c>
      <c r="G467" s="83">
        <f>IF($C467&lt;=Entradas!$E$41,"",D467-AVERAGE(D:D))</f>
        <v>0.24294019079414397</v>
      </c>
      <c r="H467" s="83">
        <f>IF($C467&lt;=Entradas!$E$41,"",F467^2)</f>
        <v>9.091058487357544E-3</v>
      </c>
      <c r="I467" s="83">
        <f>IF($C467&lt;=Entradas!$E$41,"",G467^2)</f>
        <v>5.9019936303095079E-2</v>
      </c>
      <c r="J467" s="83">
        <f>IF($C467&lt;=Entradas!$E$41,"",E467-AVERAGE(E:E))</f>
        <v>0.13634459444226243</v>
      </c>
      <c r="K467" s="83">
        <f>IF($C467&lt;=Entradas!$E$41,"",J467^2)</f>
        <v>1.858984843362502E-2</v>
      </c>
      <c r="L467" s="83">
        <f>IF($C467&lt;=Entradas!$E$41,"",G467*J467)</f>
        <v>3.3123581787553417E-2</v>
      </c>
      <c r="M467" s="41"/>
    </row>
    <row r="468" spans="2:13" x14ac:dyDescent="0.3">
      <c r="B468" s="40"/>
      <c r="C468" s="78">
        <v>463</v>
      </c>
      <c r="D468" s="107">
        <f>IF($C468&lt;=Entradas!$E$41,"",Observaciones!H468)</f>
        <v>1.0807753160336795</v>
      </c>
      <c r="E468" s="107">
        <f>IF($C468&lt;=Entradas!$E$41,"",Cálculos!L469)</f>
        <v>1.0020572780542325</v>
      </c>
      <c r="F468" s="83">
        <f>IF($C468&lt;=Entradas!$E$41,"",D468-E468)</f>
        <v>7.8718037979446986E-2</v>
      </c>
      <c r="G468" s="83">
        <f>IF($C468&lt;=Entradas!$E$41,"",D468-AVERAGE(D:D))</f>
        <v>0.17467663384020127</v>
      </c>
      <c r="H468" s="83">
        <f>IF($C468&lt;=Entradas!$E$41,"",F468^2)</f>
        <v>6.1965295033336578E-3</v>
      </c>
      <c r="I468" s="83">
        <f>IF($C468&lt;=Entradas!$E$41,"",G468^2)</f>
        <v>3.0511926409743748E-2</v>
      </c>
      <c r="J468" s="83">
        <f>IF($C468&lt;=Entradas!$E$41,"",E468-AVERAGE(E:E))</f>
        <v>8.4710041871798425E-2</v>
      </c>
      <c r="K468" s="83">
        <f>IF($C468&lt;=Entradas!$E$41,"",J468^2)</f>
        <v>7.1757911939218421E-3</v>
      </c>
      <c r="L468" s="83">
        <f>IF($C468&lt;=Entradas!$E$41,"",G468*J468)</f>
        <v>1.4796864966628251E-2</v>
      </c>
      <c r="M468" s="41"/>
    </row>
    <row r="469" spans="2:13" x14ac:dyDescent="0.3">
      <c r="B469" s="40"/>
      <c r="C469" s="78">
        <v>464</v>
      </c>
      <c r="D469" s="107">
        <f>IF($C469&lt;=Entradas!$E$41,"",Observaciones!H469)</f>
        <v>1.0606774656290725</v>
      </c>
      <c r="E469" s="107">
        <f>IF($C469&lt;=Entradas!$E$41,"",Cálculos!L470)</f>
        <v>0.98533851778396297</v>
      </c>
      <c r="F469" s="83">
        <f>IF($C469&lt;=Entradas!$E$41,"",D469-E469)</f>
        <v>7.5338947845109527E-2</v>
      </c>
      <c r="G469" s="83">
        <f>IF($C469&lt;=Entradas!$E$41,"",D469-AVERAGE(D:D))</f>
        <v>0.15457878343559428</v>
      </c>
      <c r="H469" s="83">
        <f>IF($C469&lt;=Entradas!$E$41,"",F469^2)</f>
        <v>5.6759570624081339E-3</v>
      </c>
      <c r="I469" s="83">
        <f>IF($C469&lt;=Entradas!$E$41,"",G469^2)</f>
        <v>2.3894600288428356E-2</v>
      </c>
      <c r="J469" s="83">
        <f>IF($C469&lt;=Entradas!$E$41,"",E469-AVERAGE(E:E))</f>
        <v>6.7991281601528897E-2</v>
      </c>
      <c r="K469" s="83">
        <f>IF($C469&lt;=Entradas!$E$41,"",J469^2)</f>
        <v>4.6228143738184018E-3</v>
      </c>
      <c r="L469" s="83">
        <f>IF($C469&lt;=Entradas!$E$41,"",G469*J469)</f>
        <v>1.051000959419124E-2</v>
      </c>
      <c r="M469" s="41"/>
    </row>
    <row r="470" spans="2:13" x14ac:dyDescent="0.3">
      <c r="B470" s="40"/>
      <c r="C470" s="78">
        <v>465</v>
      </c>
      <c r="D470" s="107">
        <f>IF($C470&lt;=Entradas!$E$41,"",Observaciones!H470)</f>
        <v>1.0486584730463187</v>
      </c>
      <c r="E470" s="107">
        <f>IF($C470&lt;=Entradas!$E$41,"",Cálculos!L471)</f>
        <v>0.9744938668178601</v>
      </c>
      <c r="F470" s="83">
        <f>IF($C470&lt;=Entradas!$E$41,"",D470-E470)</f>
        <v>7.4164606228458552E-2</v>
      </c>
      <c r="G470" s="83">
        <f>IF($C470&lt;=Entradas!$E$41,"",D470-AVERAGE(D:D))</f>
        <v>0.14255979085284043</v>
      </c>
      <c r="H470" s="83">
        <f>IF($C470&lt;=Entradas!$E$41,"",F470^2)</f>
        <v>5.5003888170223128E-3</v>
      </c>
      <c r="I470" s="83">
        <f>IF($C470&lt;=Entradas!$E$41,"",G470^2)</f>
        <v>2.0323293968005605E-2</v>
      </c>
      <c r="J470" s="83">
        <f>IF($C470&lt;=Entradas!$E$41,"",E470-AVERAGE(E:E))</f>
        <v>5.7146630635426021E-2</v>
      </c>
      <c r="K470" s="83">
        <f>IF($C470&lt;=Entradas!$E$41,"",J470^2)</f>
        <v>3.2657373929818119E-3</v>
      </c>
      <c r="L470" s="83">
        <f>IF($C470&lt;=Entradas!$E$41,"",G470*J470)</f>
        <v>8.1468117113308574E-3</v>
      </c>
      <c r="M470" s="41"/>
    </row>
    <row r="471" spans="2:13" x14ac:dyDescent="0.3">
      <c r="B471" s="40"/>
      <c r="C471" s="78">
        <v>466</v>
      </c>
      <c r="D471" s="107">
        <f>IF($C471&lt;=Entradas!$E$41,"",Observaciones!H471)</f>
        <v>1.0380656222792037</v>
      </c>
      <c r="E471" s="107">
        <f>IF($C471&lt;=Entradas!$E$41,"",Cálculos!L472)</f>
        <v>0.96470346357125469</v>
      </c>
      <c r="F471" s="83">
        <f>IF($C471&lt;=Entradas!$E$41,"",D471-E471)</f>
        <v>7.3362158707949043E-2</v>
      </c>
      <c r="G471" s="83">
        <f>IF($C471&lt;=Entradas!$E$41,"",D471-AVERAGE(D:D))</f>
        <v>0.13196694008572551</v>
      </c>
      <c r="H471" s="83">
        <f>IF($C471&lt;=Entradas!$E$41,"",F471^2)</f>
        <v>5.3820063302903037E-3</v>
      </c>
      <c r="I471" s="83">
        <f>IF($C471&lt;=Entradas!$E$41,"",G471^2)</f>
        <v>1.7415273275589466E-2</v>
      </c>
      <c r="J471" s="83">
        <f>IF($C471&lt;=Entradas!$E$41,"",E471-AVERAGE(E:E))</f>
        <v>4.7356227388820615E-2</v>
      </c>
      <c r="K471" s="83">
        <f>IF($C471&lt;=Entradas!$E$41,"",J471^2)</f>
        <v>2.2426122725016837E-3</v>
      </c>
      <c r="L471" s="83">
        <f>IF($C471&lt;=Entradas!$E$41,"",G471*J471)</f>
        <v>6.2494564225064834E-3</v>
      </c>
      <c r="M471" s="41"/>
    </row>
    <row r="472" spans="2:13" x14ac:dyDescent="0.3">
      <c r="B472" s="40"/>
      <c r="C472" s="78">
        <v>467</v>
      </c>
      <c r="D472" s="107">
        <f>IF($C472&lt;=Entradas!$E$41,"",Observaciones!H472)</f>
        <v>1.0887431899739624</v>
      </c>
      <c r="E472" s="107">
        <f>IF($C472&lt;=Entradas!$E$41,"",Cálculos!L473)</f>
        <v>1.01583873430023</v>
      </c>
      <c r="F472" s="83">
        <f>IF($C472&lt;=Entradas!$E$41,"",D472-E472)</f>
        <v>7.2904455673732382E-2</v>
      </c>
      <c r="G472" s="83">
        <f>IF($C472&lt;=Entradas!$E$41,"",D472-AVERAGE(D:D))</f>
        <v>0.18264450778048413</v>
      </c>
      <c r="H472" s="83">
        <f>IF($C472&lt;=Entradas!$E$41,"",F472^2)</f>
        <v>5.3150596570832095E-3</v>
      </c>
      <c r="I472" s="83">
        <f>IF($C472&lt;=Entradas!$E$41,"",G472^2)</f>
        <v>3.3359016222375332E-2</v>
      </c>
      <c r="J472" s="83">
        <f>IF($C472&lt;=Entradas!$E$41,"",E472-AVERAGE(E:E))</f>
        <v>9.8491498117795895E-2</v>
      </c>
      <c r="K472" s="83">
        <f>IF($C472&lt;=Entradas!$E$41,"",J472^2)</f>
        <v>9.7005752014877929E-3</v>
      </c>
      <c r="L472" s="83">
        <f>IF($C472&lt;=Entradas!$E$41,"",G472*J472)</f>
        <v>1.7988931194287312E-2</v>
      </c>
      <c r="M472" s="41"/>
    </row>
    <row r="473" spans="2:13" x14ac:dyDescent="0.3">
      <c r="B473" s="40"/>
      <c r="C473" s="78">
        <v>468</v>
      </c>
      <c r="D473" s="107">
        <f>IF($C473&lt;=Entradas!$E$41,"",Observaciones!H473)</f>
        <v>1.0833773615611493</v>
      </c>
      <c r="E473" s="107">
        <f>IF($C473&lt;=Entradas!$E$41,"",Cálculos!L474)</f>
        <v>1.0103684230711301</v>
      </c>
      <c r="F473" s="83">
        <f>IF($C473&lt;=Entradas!$E$41,"",D473-E473)</f>
        <v>7.3008938490019215E-2</v>
      </c>
      <c r="G473" s="83">
        <f>IF($C473&lt;=Entradas!$E$41,"",D473-AVERAGE(D:D))</f>
        <v>0.17727867936767105</v>
      </c>
      <c r="H473" s="83">
        <f>IF($C473&lt;=Entradas!$E$41,"",F473^2)</f>
        <v>5.3303050994394094E-3</v>
      </c>
      <c r="I473" s="83">
        <f>IF($C473&lt;=Entradas!$E$41,"",G473^2)</f>
        <v>3.1427730158345518E-2</v>
      </c>
      <c r="J473" s="83">
        <f>IF($C473&lt;=Entradas!$E$41,"",E473-AVERAGE(E:E))</f>
        <v>9.3021186888695984E-2</v>
      </c>
      <c r="K473" s="83">
        <f>IF($C473&lt;=Entradas!$E$41,"",J473^2)</f>
        <v>8.6529412101817062E-3</v>
      </c>
      <c r="L473" s="83">
        <f>IF($C473&lt;=Entradas!$E$41,"",G473*J473)</f>
        <v>1.6490673164841343E-2</v>
      </c>
      <c r="M473" s="41"/>
    </row>
    <row r="474" spans="2:13" x14ac:dyDescent="0.3">
      <c r="B474" s="40"/>
      <c r="C474" s="78">
        <v>469</v>
      </c>
      <c r="D474" s="107">
        <f>IF($C474&lt;=Entradas!$E$41,"",Observaciones!H474)</f>
        <v>1.0185363626944253</v>
      </c>
      <c r="E474" s="107">
        <f>IF($C474&lt;=Entradas!$E$41,"",Cálculos!L475)</f>
        <v>0.94715303149348695</v>
      </c>
      <c r="F474" s="83">
        <f>IF($C474&lt;=Entradas!$E$41,"",D474-E474)</f>
        <v>7.1383331200938316E-2</v>
      </c>
      <c r="G474" s="83">
        <f>IF($C474&lt;=Entradas!$E$41,"",D474-AVERAGE(D:D))</f>
        <v>0.11243768050094705</v>
      </c>
      <c r="H474" s="83">
        <f>IF($C474&lt;=Entradas!$E$41,"",F474^2)</f>
        <v>5.0955799733428536E-3</v>
      </c>
      <c r="I474" s="83">
        <f>IF($C474&lt;=Entradas!$E$41,"",G474^2)</f>
        <v>1.2642231996433047E-2</v>
      </c>
      <c r="J474" s="83">
        <f>IF($C474&lt;=Entradas!$E$41,"",E474-AVERAGE(E:E))</f>
        <v>2.9805795311052874E-2</v>
      </c>
      <c r="K474" s="83">
        <f>IF($C474&lt;=Entradas!$E$41,"",J474^2)</f>
        <v>8.8838543412438152E-4</v>
      </c>
      <c r="L474" s="83">
        <f>IF($C474&lt;=Entradas!$E$41,"",G474*J474)</f>
        <v>3.3512944902607885E-3</v>
      </c>
      <c r="M474" s="41"/>
    </row>
    <row r="475" spans="2:13" x14ac:dyDescent="0.3">
      <c r="B475" s="40"/>
      <c r="C475" s="78">
        <v>470</v>
      </c>
      <c r="D475" s="107">
        <f>IF($C475&lt;=Entradas!$E$41,"",Observaciones!H475)</f>
        <v>0.99951233700667741</v>
      </c>
      <c r="E475" s="107">
        <f>IF($C475&lt;=Entradas!$E$41,"",Cálculos!L476)</f>
        <v>0.92898273971900291</v>
      </c>
      <c r="F475" s="83">
        <f>IF($C475&lt;=Entradas!$E$41,"",D475-E475)</f>
        <v>7.0529597287674495E-2</v>
      </c>
      <c r="G475" s="83">
        <f>IF($C475&lt;=Entradas!$E$41,"",D475-AVERAGE(D:D))</f>
        <v>9.3413654813199187E-2</v>
      </c>
      <c r="H475" s="83">
        <f>IF($C475&lt;=Entradas!$E$41,"",F475^2)</f>
        <v>4.9744240935615412E-3</v>
      </c>
      <c r="I475" s="83">
        <f>IF($C475&lt;=Entradas!$E$41,"",G475^2)</f>
        <v>8.7261109055595323E-3</v>
      </c>
      <c r="J475" s="83">
        <f>IF($C475&lt;=Entradas!$E$41,"",E475-AVERAGE(E:E))</f>
        <v>1.1635503536568836E-2</v>
      </c>
      <c r="K475" s="83">
        <f>IF($C475&lt;=Entradas!$E$41,"",J475^2)</f>
        <v>1.353849425495059E-4</v>
      </c>
      <c r="L475" s="83">
        <f>IF($C475&lt;=Entradas!$E$41,"",G475*J475)</f>
        <v>1.0869149109427997E-3</v>
      </c>
      <c r="M475" s="41"/>
    </row>
    <row r="476" spans="2:13" x14ac:dyDescent="0.3">
      <c r="B476" s="40"/>
      <c r="C476" s="78">
        <v>471</v>
      </c>
      <c r="D476" s="107">
        <f>IF($C476&lt;=Entradas!$E$41,"",Observaciones!H476)</f>
        <v>0.98817244421426786</v>
      </c>
      <c r="E476" s="107">
        <f>IF($C476&lt;=Entradas!$E$41,"",Cálculos!L477)</f>
        <v>0.91836274484634184</v>
      </c>
      <c r="F476" s="83">
        <f>IF($C476&lt;=Entradas!$E$41,"",D476-E476)</f>
        <v>6.9809699367926026E-2</v>
      </c>
      <c r="G476" s="83">
        <f>IF($C476&lt;=Entradas!$E$41,"",D476-AVERAGE(D:D))</f>
        <v>8.2073762020789642E-2</v>
      </c>
      <c r="H476" s="83">
        <f>IF($C476&lt;=Entradas!$E$41,"",F476^2)</f>
        <v>4.8733941258402112E-3</v>
      </c>
      <c r="I476" s="83">
        <f>IF($C476&lt;=Entradas!$E$41,"",G476^2)</f>
        <v>6.7361024122452127E-3</v>
      </c>
      <c r="J476" s="83">
        <f>IF($C476&lt;=Entradas!$E$41,"",E476-AVERAGE(E:E))</f>
        <v>1.0155086639077604E-3</v>
      </c>
      <c r="K476" s="83">
        <f>IF($C476&lt;=Entradas!$E$41,"",J476^2)</f>
        <v>1.0312578464717247E-6</v>
      </c>
      <c r="L476" s="83">
        <f>IF($C476&lt;=Entradas!$E$41,"",G476*J476)</f>
        <v>8.3346616411615582E-5</v>
      </c>
      <c r="M476" s="41"/>
    </row>
    <row r="477" spans="2:13" x14ac:dyDescent="0.3">
      <c r="B477" s="40"/>
      <c r="C477" s="78">
        <v>472</v>
      </c>
      <c r="D477" s="107">
        <f>IF($C477&lt;=Entradas!$E$41,"",Observaciones!H477)</f>
        <v>0.97818825841460821</v>
      </c>
      <c r="E477" s="107">
        <f>IF($C477&lt;=Entradas!$E$41,"",Cálculos!L478)</f>
        <v>0.90907055125095115</v>
      </c>
      <c r="F477" s="83">
        <f>IF($C477&lt;=Entradas!$E$41,"",D477-E477)</f>
        <v>6.9117707163657061E-2</v>
      </c>
      <c r="G477" s="83">
        <f>IF($C477&lt;=Entradas!$E$41,"",D477-AVERAGE(D:D))</f>
        <v>7.2089576221129992E-2</v>
      </c>
      <c r="H477" s="83">
        <f>IF($C477&lt;=Entradas!$E$41,"",F477^2)</f>
        <v>4.7772574435610508E-3</v>
      </c>
      <c r="I477" s="83">
        <f>IF($C477&lt;=Entradas!$E$41,"",G477^2)</f>
        <v>5.1969069997421105E-3</v>
      </c>
      <c r="J477" s="83">
        <f>IF($C477&lt;=Entradas!$E$41,"",E477-AVERAGE(E:E))</f>
        <v>-8.2766849314829249E-3</v>
      </c>
      <c r="K477" s="83">
        <f>IF($C477&lt;=Entradas!$E$41,"",J477^2)</f>
        <v>6.8503513455036509E-5</v>
      </c>
      <c r="L477" s="83">
        <f>IF($C477&lt;=Entradas!$E$41,"",G477*J477)</f>
        <v>-5.9666270922641639E-4</v>
      </c>
      <c r="M477" s="41"/>
    </row>
    <row r="478" spans="2:13" x14ac:dyDescent="0.3">
      <c r="B478" s="40"/>
      <c r="C478" s="78">
        <v>473</v>
      </c>
      <c r="D478" s="107">
        <f>IF($C478&lt;=Entradas!$E$41,"",Observaciones!H478)</f>
        <v>0.97327778332761328</v>
      </c>
      <c r="E478" s="107">
        <f>IF($C478&lt;=Entradas!$E$41,"",Cálculos!L479)</f>
        <v>0.90484179647265572</v>
      </c>
      <c r="F478" s="83">
        <f>IF($C478&lt;=Entradas!$E$41,"",D478-E478)</f>
        <v>6.8435986854957553E-2</v>
      </c>
      <c r="G478" s="83">
        <f>IF($C478&lt;=Entradas!$E$41,"",D478-AVERAGE(D:D))</f>
        <v>6.7179101134135055E-2</v>
      </c>
      <c r="H478" s="83">
        <f>IF($C478&lt;=Entradas!$E$41,"",F478^2)</f>
        <v>4.683484296811923E-3</v>
      </c>
      <c r="I478" s="83">
        <f>IF($C478&lt;=Entradas!$E$41,"",G478^2)</f>
        <v>4.5130316291903455E-3</v>
      </c>
      <c r="J478" s="83">
        <f>IF($C478&lt;=Entradas!$E$41,"",E478-AVERAGE(E:E))</f>
        <v>-1.2505439709778354E-2</v>
      </c>
      <c r="K478" s="83">
        <f>IF($C478&lt;=Entradas!$E$41,"",J478^2)</f>
        <v>1.5638602233490132E-4</v>
      </c>
      <c r="L478" s="83">
        <f>IF($C478&lt;=Entradas!$E$41,"",G478*J478)</f>
        <v>-8.401041989900286E-4</v>
      </c>
      <c r="M478" s="41"/>
    </row>
    <row r="479" spans="2:13" x14ac:dyDescent="0.3">
      <c r="B479" s="40"/>
      <c r="C479" s="78">
        <v>474</v>
      </c>
      <c r="D479" s="107">
        <f>IF($C479&lt;=Entradas!$E$41,"",Observaciones!H479)</f>
        <v>0.96315680945707449</v>
      </c>
      <c r="E479" s="107">
        <f>IF($C479&lt;=Entradas!$E$41,"",Cálculos!L480)</f>
        <v>0.89539525269189235</v>
      </c>
      <c r="F479" s="83">
        <f>IF($C479&lt;=Entradas!$E$41,"",D479-E479)</f>
        <v>6.776155676518214E-2</v>
      </c>
      <c r="G479" s="83">
        <f>IF($C479&lt;=Entradas!$E$41,"",D479-AVERAGE(D:D))</f>
        <v>5.705812726359627E-2</v>
      </c>
      <c r="H479" s="83">
        <f>IF($C479&lt;=Entradas!$E$41,"",F479^2)</f>
        <v>4.5916285752410019E-3</v>
      </c>
      <c r="I479" s="83">
        <f>IF($C479&lt;=Entradas!$E$41,"",G479^2)</f>
        <v>3.2556298868287479E-3</v>
      </c>
      <c r="J479" s="83">
        <f>IF($C479&lt;=Entradas!$E$41,"",E479-AVERAGE(E:E))</f>
        <v>-2.1951983490541727E-2</v>
      </c>
      <c r="K479" s="83">
        <f>IF($C479&lt;=Entradas!$E$41,"",J479^2)</f>
        <v>4.818895791690165E-4</v>
      </c>
      <c r="L479" s="83">
        <f>IF($C479&lt;=Entradas!$E$41,"",G479*J479)</f>
        <v>-1.252539067691694E-3</v>
      </c>
      <c r="M479" s="41"/>
    </row>
    <row r="480" spans="2:13" x14ac:dyDescent="0.3">
      <c r="B480" s="40"/>
      <c r="C480" s="78">
        <v>475</v>
      </c>
      <c r="D480" s="107">
        <f>IF($C480&lt;=Entradas!$E$41,"",Observaciones!H480)</f>
        <v>0.95020567447289872</v>
      </c>
      <c r="E480" s="107">
        <f>IF($C480&lt;=Entradas!$E$41,"",Cálculos!L481)</f>
        <v>0.88311180738465467</v>
      </c>
      <c r="F480" s="83">
        <f>IF($C480&lt;=Entradas!$E$41,"",D480-E480)</f>
        <v>6.7093867088244052E-2</v>
      </c>
      <c r="G480" s="83">
        <f>IF($C480&lt;=Entradas!$E$41,"",D480-AVERAGE(D:D))</f>
        <v>4.4106992279420498E-2</v>
      </c>
      <c r="H480" s="83">
        <f>IF($C480&lt;=Entradas!$E$41,"",F480^2)</f>
        <v>4.5015870008549581E-3</v>
      </c>
      <c r="I480" s="83">
        <f>IF($C480&lt;=Entradas!$E$41,"",G480^2)</f>
        <v>1.9454267679368594E-3</v>
      </c>
      <c r="J480" s="83">
        <f>IF($C480&lt;=Entradas!$E$41,"",E480-AVERAGE(E:E))</f>
        <v>-3.423542879777941E-2</v>
      </c>
      <c r="K480" s="83">
        <f>IF($C480&lt;=Entradas!$E$41,"",J480^2)</f>
        <v>1.1720645849678238E-3</v>
      </c>
      <c r="L480" s="83">
        <f>IF($C480&lt;=Entradas!$E$41,"",G480*J480)</f>
        <v>-1.5100217936663066E-3</v>
      </c>
      <c r="M480" s="41"/>
    </row>
    <row r="481" spans="2:13" x14ac:dyDescent="0.3">
      <c r="B481" s="40"/>
      <c r="C481" s="78">
        <v>476</v>
      </c>
      <c r="D481" s="107">
        <f>IF($C481&lt;=Entradas!$E$41,"",Observaciones!H481)</f>
        <v>0.94026877902682371</v>
      </c>
      <c r="E481" s="107">
        <f>IF($C481&lt;=Entradas!$E$41,"",Cálculos!L482)</f>
        <v>0.87383600693079488</v>
      </c>
      <c r="F481" s="83">
        <f>IF($C481&lt;=Entradas!$E$41,"",D481-E481)</f>
        <v>6.6432772096028825E-2</v>
      </c>
      <c r="G481" s="83">
        <f>IF($C481&lt;=Entradas!$E$41,"",D481-AVERAGE(D:D))</f>
        <v>3.4170096833345487E-2</v>
      </c>
      <c r="H481" s="83">
        <f>IF($C481&lt;=Entradas!$E$41,"",F481^2)</f>
        <v>4.4133132083629062E-3</v>
      </c>
      <c r="I481" s="83">
        <f>IF($C481&lt;=Entradas!$E$41,"",G481^2)</f>
        <v>1.1675955176002073E-3</v>
      </c>
      <c r="J481" s="83">
        <f>IF($C481&lt;=Entradas!$E$41,"",E481-AVERAGE(E:E))</f>
        <v>-4.3511229251639194E-2</v>
      </c>
      <c r="K481" s="83">
        <f>IF($C481&lt;=Entradas!$E$41,"",J481^2)</f>
        <v>1.8932270709887023E-3</v>
      </c>
      <c r="L481" s="83">
        <f>IF($C481&lt;=Entradas!$E$41,"",G481*J481)</f>
        <v>-1.486782916866406E-3</v>
      </c>
      <c r="M481" s="41"/>
    </row>
    <row r="482" spans="2:13" x14ac:dyDescent="0.3">
      <c r="B482" s="40"/>
      <c r="C482" s="78">
        <v>477</v>
      </c>
      <c r="D482" s="107">
        <f>IF($C482&lt;=Entradas!$E$41,"",Observaciones!H482)</f>
        <v>0.93499643131339782</v>
      </c>
      <c r="E482" s="107">
        <f>IF($C482&lt;=Entradas!$E$41,"",Cálculos!L483)</f>
        <v>0.86921823766480533</v>
      </c>
      <c r="F482" s="83">
        <f>IF($C482&lt;=Entradas!$E$41,"",D482-E482)</f>
        <v>6.5778193648592498E-2</v>
      </c>
      <c r="G482" s="83">
        <f>IF($C482&lt;=Entradas!$E$41,"",D482-AVERAGE(D:D))</f>
        <v>2.8897749119919602E-2</v>
      </c>
      <c r="H482" s="83">
        <f>IF($C482&lt;=Entradas!$E$41,"",F482^2)</f>
        <v>4.3267707596717341E-3</v>
      </c>
      <c r="I482" s="83">
        <f>IF($C482&lt;=Entradas!$E$41,"",G482^2)</f>
        <v>8.3507990419781413E-4</v>
      </c>
      <c r="J482" s="83">
        <f>IF($C482&lt;=Entradas!$E$41,"",E482-AVERAGE(E:E))</f>
        <v>-4.8128998517628752E-2</v>
      </c>
      <c r="K482" s="83">
        <f>IF($C482&lt;=Entradas!$E$41,"",J482^2)</f>
        <v>2.3164004983099104E-3</v>
      </c>
      <c r="L482" s="83">
        <f>IF($C482&lt;=Entradas!$E$41,"",G482*J482)</f>
        <v>-1.390819724555418E-3</v>
      </c>
      <c r="M482" s="41"/>
    </row>
    <row r="483" spans="2:13" x14ac:dyDescent="0.3">
      <c r="B483" s="40"/>
      <c r="C483" s="78">
        <v>478</v>
      </c>
      <c r="D483" s="107">
        <f>IF($C483&lt;=Entradas!$E$41,"",Observaciones!H483)</f>
        <v>0.92239879973718275</v>
      </c>
      <c r="E483" s="107">
        <f>IF($C483&lt;=Entradas!$E$41,"",Cálculos!L484)</f>
        <v>0.85726873438419493</v>
      </c>
      <c r="F483" s="83">
        <f>IF($C483&lt;=Entradas!$E$41,"",D483-E483)</f>
        <v>6.513006535298782E-2</v>
      </c>
      <c r="G483" s="83">
        <f>IF($C483&lt;=Entradas!$E$41,"",D483-AVERAGE(D:D))</f>
        <v>1.6300117543704529E-2</v>
      </c>
      <c r="H483" s="83">
        <f>IF($C483&lt;=Entradas!$E$41,"",F483^2)</f>
        <v>4.2419254128844642E-3</v>
      </c>
      <c r="I483" s="83">
        <f>IF($C483&lt;=Entradas!$E$41,"",G483^2)</f>
        <v>2.6569383193858416E-4</v>
      </c>
      <c r="J483" s="83">
        <f>IF($C483&lt;=Entradas!$E$41,"",E483-AVERAGE(E:E))</f>
        <v>-6.0078501798239148E-2</v>
      </c>
      <c r="K483" s="83">
        <f>IF($C483&lt;=Entradas!$E$41,"",J483^2)</f>
        <v>3.6094263783210245E-3</v>
      </c>
      <c r="L483" s="83">
        <f>IF($C483&lt;=Entradas!$E$41,"",G483*J483)</f>
        <v>-9.79286641160962E-4</v>
      </c>
      <c r="M483" s="41"/>
    </row>
    <row r="484" spans="2:13" x14ac:dyDescent="0.3">
      <c r="B484" s="40"/>
      <c r="C484" s="78">
        <v>479</v>
      </c>
      <c r="D484" s="107">
        <f>IF($C484&lt;=Entradas!$E$41,"",Observaciones!H484)</f>
        <v>0.91274850860403167</v>
      </c>
      <c r="E484" s="107">
        <f>IF($C484&lt;=Entradas!$E$41,"",Cálculos!L485)</f>
        <v>0.84826018531208325</v>
      </c>
      <c r="F484" s="83">
        <f>IF($C484&lt;=Entradas!$E$41,"",D484-E484)</f>
        <v>6.4488323291948424E-2</v>
      </c>
      <c r="G484" s="83">
        <f>IF($C484&lt;=Entradas!$E$41,"",D484-AVERAGE(D:D))</f>
        <v>6.6498264105534499E-3</v>
      </c>
      <c r="H484" s="83">
        <f>IF($C484&lt;=Entradas!$E$41,"",F484^2)</f>
        <v>4.1587438410068574E-3</v>
      </c>
      <c r="I484" s="83">
        <f>IF($C484&lt;=Entradas!$E$41,"",G484^2)</f>
        <v>4.422019129049418E-5</v>
      </c>
      <c r="J484" s="83">
        <f>IF($C484&lt;=Entradas!$E$41,"",E484-AVERAGE(E:E))</f>
        <v>-6.908705087035083E-2</v>
      </c>
      <c r="K484" s="83">
        <f>IF($C484&lt;=Entradas!$E$41,"",J484^2)</f>
        <v>4.7730205979624437E-3</v>
      </c>
      <c r="L484" s="83">
        <f>IF($C484&lt;=Entradas!$E$41,"",G484*J484)</f>
        <v>-4.5941689550490865E-4</v>
      </c>
      <c r="M484" s="41"/>
    </row>
    <row r="485" spans="2:13" x14ac:dyDescent="0.3">
      <c r="B485" s="40"/>
      <c r="C485" s="78">
        <v>480</v>
      </c>
      <c r="D485" s="107">
        <f>IF($C485&lt;=Entradas!$E$41,"",Observaciones!H485)</f>
        <v>0.90366177768538103</v>
      </c>
      <c r="E485" s="107">
        <f>IF($C485&lt;=Entradas!$E$41,"",Cálculos!L486)</f>
        <v>0.83980887320513042</v>
      </c>
      <c r="F485" s="83">
        <f>IF($C485&lt;=Entradas!$E$41,"",D485-E485)</f>
        <v>6.3852904480250605E-2</v>
      </c>
      <c r="G485" s="83">
        <f>IF($C485&lt;=Entradas!$E$41,"",D485-AVERAGE(D:D))</f>
        <v>-2.4369045080971929E-3</v>
      </c>
      <c r="H485" s="83">
        <f>IF($C485&lt;=Entradas!$E$41,"",F485^2)</f>
        <v>4.0771934105640079E-3</v>
      </c>
      <c r="I485" s="83">
        <f>IF($C485&lt;=Entradas!$E$41,"",G485^2)</f>
        <v>5.9385035815844216E-6</v>
      </c>
      <c r="J485" s="83">
        <f>IF($C485&lt;=Entradas!$E$41,"",E485-AVERAGE(E:E))</f>
        <v>-7.7538362977303654E-2</v>
      </c>
      <c r="K485" s="83">
        <f>IF($C485&lt;=Entradas!$E$41,"",J485^2)</f>
        <v>6.0121977332000939E-3</v>
      </c>
      <c r="L485" s="83">
        <f>IF($C485&lt;=Entradas!$E$41,"",G485*J485)</f>
        <v>1.8895358628986776E-4</v>
      </c>
      <c r="M485" s="41"/>
    </row>
    <row r="486" spans="2:13" x14ac:dyDescent="0.3">
      <c r="B486" s="40"/>
      <c r="C486" s="78">
        <v>481</v>
      </c>
      <c r="D486" s="107">
        <f>IF($C486&lt;=Entradas!$E$41,"",Observaciones!H486)</f>
        <v>1.9000128438682864</v>
      </c>
      <c r="E486" s="107">
        <f>IF($C486&lt;=Entradas!$E$41,"",Cálculos!L487)</f>
        <v>2.2638237648852129</v>
      </c>
      <c r="F486" s="83">
        <f>IF($C486&lt;=Entradas!$E$41,"",D486-E486)</f>
        <v>-0.36381092101692647</v>
      </c>
      <c r="G486" s="83">
        <f>IF($C486&lt;=Entradas!$E$41,"",D486-AVERAGE(D:D))</f>
        <v>0.99391416167480817</v>
      </c>
      <c r="H486" s="83">
        <f>IF($C486&lt;=Entradas!$E$41,"",F486^2)</f>
        <v>0.13235838625118432</v>
      </c>
      <c r="I486" s="83">
        <f>IF($C486&lt;=Entradas!$E$41,"",G486^2)</f>
        <v>0.98786536077773668</v>
      </c>
      <c r="J486" s="83">
        <f>IF($C486&lt;=Entradas!$E$41,"",E486-AVERAGE(E:E))</f>
        <v>1.3464765287027789</v>
      </c>
      <c r="K486" s="83">
        <f>IF($C486&lt;=Entradas!$E$41,"",J486^2)</f>
        <v>1.8129990423474853</v>
      </c>
      <c r="L486" s="83">
        <f>IF($C486&lt;=Entradas!$E$41,"",G486*J486)</f>
        <v>1.3382820902404282</v>
      </c>
      <c r="M486" s="41"/>
    </row>
    <row r="487" spans="2:13" x14ac:dyDescent="0.3">
      <c r="B487" s="40"/>
      <c r="C487" s="78">
        <v>482</v>
      </c>
      <c r="D487" s="107">
        <f>IF($C487&lt;=Entradas!$E$41,"",Observaciones!H487)</f>
        <v>1.1708370253172318</v>
      </c>
      <c r="E487" s="107">
        <f>IF($C487&lt;=Entradas!$E$41,"",Cálculos!L488)</f>
        <v>1.0926417256935168</v>
      </c>
      <c r="F487" s="83">
        <f>IF($C487&lt;=Entradas!$E$41,"",D487-E487)</f>
        <v>7.8195299623714964E-2</v>
      </c>
      <c r="G487" s="83">
        <f>IF($C487&lt;=Entradas!$E$41,"",D487-AVERAGE(D:D))</f>
        <v>0.26473834312375355</v>
      </c>
      <c r="H487" s="83">
        <f>IF($C487&lt;=Entradas!$E$41,"",F487^2)</f>
        <v>6.1145048832425579E-3</v>
      </c>
      <c r="I487" s="83">
        <f>IF($C487&lt;=Entradas!$E$41,"",G487^2)</f>
        <v>7.0086390319910263E-2</v>
      </c>
      <c r="J487" s="83">
        <f>IF($C487&lt;=Entradas!$E$41,"",E487-AVERAGE(E:E))</f>
        <v>0.17529448951108273</v>
      </c>
      <c r="K487" s="83">
        <f>IF($C487&lt;=Entradas!$E$41,"",J487^2)</f>
        <v>3.0728158052951093E-2</v>
      </c>
      <c r="L487" s="83">
        <f>IF($C487&lt;=Entradas!$E$41,"",G487*J487)</f>
        <v>4.6407172711888239E-2</v>
      </c>
      <c r="M487" s="41"/>
    </row>
    <row r="488" spans="2:13" x14ac:dyDescent="0.3">
      <c r="B488" s="40"/>
      <c r="C488" s="78">
        <v>483</v>
      </c>
      <c r="D488" s="107">
        <f>IF($C488&lt;=Entradas!$E$41,"",Observaciones!H488)</f>
        <v>1.100456065246725</v>
      </c>
      <c r="E488" s="107">
        <f>IF($C488&lt;=Entradas!$E$41,"",Cálculos!L489)</f>
        <v>1.0228967148837387</v>
      </c>
      <c r="F488" s="83">
        <f>IF($C488&lt;=Entradas!$E$41,"",D488-E488)</f>
        <v>7.7559350362986335E-2</v>
      </c>
      <c r="G488" s="83">
        <f>IF($C488&lt;=Entradas!$E$41,"",D488-AVERAGE(D:D))</f>
        <v>0.19435738305324679</v>
      </c>
      <c r="H488" s="83">
        <f>IF($C488&lt;=Entradas!$E$41,"",F488^2)</f>
        <v>6.0154528287284688E-3</v>
      </c>
      <c r="I488" s="83">
        <f>IF($C488&lt;=Entradas!$E$41,"",G488^2)</f>
        <v>3.7774792347306504E-2</v>
      </c>
      <c r="J488" s="83">
        <f>IF($C488&lt;=Entradas!$E$41,"",E488-AVERAGE(E:E))</f>
        <v>0.1055494787013046</v>
      </c>
      <c r="K488" s="83">
        <f>IF($C488&lt;=Entradas!$E$41,"",J488^2)</f>
        <v>1.1140692454117153E-2</v>
      </c>
      <c r="L488" s="83">
        <f>IF($C488&lt;=Entradas!$E$41,"",G488*J488)</f>
        <v>2.0514320463019972E-2</v>
      </c>
      <c r="M488" s="41"/>
    </row>
    <row r="489" spans="2:13" x14ac:dyDescent="0.3">
      <c r="B489" s="40"/>
      <c r="C489" s="78">
        <v>484</v>
      </c>
      <c r="D489" s="107">
        <f>IF($C489&lt;=Entradas!$E$41,"",Observaciones!H489)</f>
        <v>1.0306468915308535</v>
      </c>
      <c r="E489" s="107">
        <f>IF($C489&lt;=Entradas!$E$41,"",Cálculos!L490)</f>
        <v>0.95370187217985103</v>
      </c>
      <c r="F489" s="83">
        <f>IF($C489&lt;=Entradas!$E$41,"",D489-E489)</f>
        <v>7.6945019351002508E-2</v>
      </c>
      <c r="G489" s="83">
        <f>IF($C489&lt;=Entradas!$E$41,"",D489-AVERAGE(D:D))</f>
        <v>0.12454820933737532</v>
      </c>
      <c r="H489" s="83">
        <f>IF($C489&lt;=Entradas!$E$41,"",F489^2)</f>
        <v>5.9205360029261503E-3</v>
      </c>
      <c r="I489" s="83">
        <f>IF($C489&lt;=Entradas!$E$41,"",G489^2)</f>
        <v>1.5512256449146663E-2</v>
      </c>
      <c r="J489" s="83">
        <f>IF($C489&lt;=Entradas!$E$41,"",E489-AVERAGE(E:E))</f>
        <v>3.6354635997416951E-2</v>
      </c>
      <c r="K489" s="83">
        <f>IF($C489&lt;=Entradas!$E$41,"",J489^2)</f>
        <v>1.3216595585046843E-3</v>
      </c>
      <c r="L489" s="83">
        <f>IF($C489&lt;=Entradas!$E$41,"",G489*J489)</f>
        <v>4.5279048145903666E-3</v>
      </c>
      <c r="M489" s="41"/>
    </row>
    <row r="490" spans="2:13" x14ac:dyDescent="0.3">
      <c r="B490" s="40"/>
      <c r="C490" s="78">
        <v>485</v>
      </c>
      <c r="D490" s="107">
        <f>IF($C490&lt;=Entradas!$E$41,"",Observaciones!H490)</f>
        <v>0.96475238973979693</v>
      </c>
      <c r="E490" s="107">
        <f>IF($C490&lt;=Entradas!$E$41,"",Cálculos!L491)</f>
        <v>0.88843100599858582</v>
      </c>
      <c r="F490" s="83">
        <f>IF($C490&lt;=Entradas!$E$41,"",D490-E490)</f>
        <v>7.6321383741211113E-2</v>
      </c>
      <c r="G490" s="83">
        <f>IF($C490&lt;=Entradas!$E$41,"",D490-AVERAGE(D:D))</f>
        <v>5.8653707546318712E-2</v>
      </c>
      <c r="H490" s="83">
        <f>IF($C490&lt;=Entradas!$E$41,"",F490^2)</f>
        <v>5.8249536161732044E-3</v>
      </c>
      <c r="I490" s="83">
        <f>IF($C490&lt;=Entradas!$E$41,"",G490^2)</f>
        <v>3.4402574089290846E-3</v>
      </c>
      <c r="J490" s="83">
        <f>IF($C490&lt;=Entradas!$E$41,"",E490-AVERAGE(E:E))</f>
        <v>-2.8916230183848257E-2</v>
      </c>
      <c r="K490" s="83">
        <f>IF($C490&lt;=Entradas!$E$41,"",J490^2)</f>
        <v>8.3614836804529703E-4</v>
      </c>
      <c r="L490" s="83">
        <f>IF($C490&lt;=Entradas!$E$41,"",G490*J490)</f>
        <v>-1.6960441085454693E-3</v>
      </c>
      <c r="M490" s="41"/>
    </row>
    <row r="491" spans="2:13" x14ac:dyDescent="0.3">
      <c r="B491" s="40"/>
      <c r="C491" s="78">
        <v>486</v>
      </c>
      <c r="D491" s="107">
        <f>IF($C491&lt;=Entradas!$E$41,"",Observaciones!H491)</f>
        <v>0.901247931503947</v>
      </c>
      <c r="E491" s="107">
        <f>IF($C491&lt;=Entradas!$E$41,"",Cálculos!L492)</f>
        <v>0.82554647935456804</v>
      </c>
      <c r="F491" s="83">
        <f>IF($C491&lt;=Entradas!$E$41,"",D491-E491)</f>
        <v>7.5701452149378956E-2</v>
      </c>
      <c r="G491" s="83">
        <f>IF($C491&lt;=Entradas!$E$41,"",D491-AVERAGE(D:D))</f>
        <v>-4.8507506895312247E-3</v>
      </c>
      <c r="H491" s="83">
        <f>IF($C491&lt;=Entradas!$E$41,"",F491^2)</f>
        <v>5.7307098575247115E-3</v>
      </c>
      <c r="I491" s="83">
        <f>IF($C491&lt;=Entradas!$E$41,"",G491^2)</f>
        <v>2.352978225198765E-5</v>
      </c>
      <c r="J491" s="83">
        <f>IF($C491&lt;=Entradas!$E$41,"",E491-AVERAGE(E:E))</f>
        <v>-9.1800756827866037E-2</v>
      </c>
      <c r="K491" s="83">
        <f>IF($C491&lt;=Entradas!$E$41,"",J491^2)</f>
        <v>8.4273789541689931E-3</v>
      </c>
      <c r="L491" s="83">
        <f>IF($C491&lt;=Entradas!$E$41,"",G491*J491)</f>
        <v>4.4530258448225948E-4</v>
      </c>
      <c r="M491" s="41"/>
    </row>
    <row r="492" spans="2:13" x14ac:dyDescent="0.3">
      <c r="B492" s="40"/>
      <c r="C492" s="78">
        <v>487</v>
      </c>
      <c r="D492" s="107">
        <f>IF($C492&lt;=Entradas!$E$41,"",Observaciones!H492)</f>
        <v>0.85138058655227067</v>
      </c>
      <c r="E492" s="107">
        <f>IF($C492&lt;=Entradas!$E$41,"",Cálculos!L493)</f>
        <v>0.78922644364244243</v>
      </c>
      <c r="F492" s="83">
        <f>IF($C492&lt;=Entradas!$E$41,"",D492-E492)</f>
        <v>6.2154142909828236E-2</v>
      </c>
      <c r="G492" s="83">
        <f>IF($C492&lt;=Entradas!$E$41,"",D492-AVERAGE(D:D))</f>
        <v>-5.4718095641207554E-2</v>
      </c>
      <c r="H492" s="83">
        <f>IF($C492&lt;=Entradas!$E$41,"",F492^2)</f>
        <v>3.8631374808553516E-3</v>
      </c>
      <c r="I492" s="83">
        <f>IF($C492&lt;=Entradas!$E$41,"",G492^2)</f>
        <v>2.9940699906003372E-3</v>
      </c>
      <c r="J492" s="83">
        <f>IF($C492&lt;=Entradas!$E$41,"",E492-AVERAGE(E:E))</f>
        <v>-0.12812079253999165</v>
      </c>
      <c r="K492" s="83">
        <f>IF($C492&lt;=Entradas!$E$41,"",J492^2)</f>
        <v>1.641493748107558E-2</v>
      </c>
      <c r="L492" s="83">
        <f>IF($C492&lt;=Entradas!$E$41,"",G492*J492)</f>
        <v>7.0105257798305743E-3</v>
      </c>
      <c r="M492" s="41"/>
    </row>
    <row r="493" spans="2:13" x14ac:dyDescent="0.3">
      <c r="B493" s="40"/>
      <c r="C493" s="78">
        <v>488</v>
      </c>
      <c r="D493" s="107">
        <f>IF($C493&lt;=Entradas!$E$41,"",Observaciones!H493)</f>
        <v>0.83619047623077258</v>
      </c>
      <c r="E493" s="107">
        <f>IF($C493&lt;=Entradas!$E$41,"",Cálculos!L494)</f>
        <v>0.77677297101273091</v>
      </c>
      <c r="F493" s="83">
        <f>IF($C493&lt;=Entradas!$E$41,"",D493-E493)</f>
        <v>5.9417505218041677E-2</v>
      </c>
      <c r="G493" s="83">
        <f>IF($C493&lt;=Entradas!$E$41,"",D493-AVERAGE(D:D))</f>
        <v>-6.9908205962705638E-2</v>
      </c>
      <c r="H493" s="83">
        <f>IF($C493&lt;=Entradas!$E$41,"",F493^2)</f>
        <v>3.5304399263360099E-3</v>
      </c>
      <c r="I493" s="83">
        <f>IF($C493&lt;=Entradas!$E$41,"",G493^2)</f>
        <v>4.8871572609240719E-3</v>
      </c>
      <c r="J493" s="83">
        <f>IF($C493&lt;=Entradas!$E$41,"",E493-AVERAGE(E:E))</f>
        <v>-0.14057426516970317</v>
      </c>
      <c r="K493" s="83">
        <f>IF($C493&lt;=Entradas!$E$41,"",J493^2)</f>
        <v>1.9761124028002022E-2</v>
      </c>
      <c r="L493" s="83">
        <f>IF($C493&lt;=Entradas!$E$41,"",G493*J493)</f>
        <v>9.8272946825396067E-3</v>
      </c>
      <c r="M493" s="41"/>
    </row>
    <row r="494" spans="2:13" x14ac:dyDescent="0.3">
      <c r="B494" s="40"/>
      <c r="C494" s="78">
        <v>489</v>
      </c>
      <c r="D494" s="107">
        <f>IF($C494&lt;=Entradas!$E$41,"",Observaciones!H494)</f>
        <v>0.82682271707983279</v>
      </c>
      <c r="E494" s="107">
        <f>IF($C494&lt;=Entradas!$E$41,"",Cálculos!L495)</f>
        <v>0.76834315164914369</v>
      </c>
      <c r="F494" s="83">
        <f>IF($C494&lt;=Entradas!$E$41,"",D494-E494)</f>
        <v>5.8479565430689107E-2</v>
      </c>
      <c r="G494" s="83">
        <f>IF($C494&lt;=Entradas!$E$41,"",D494-AVERAGE(D:D))</f>
        <v>-7.927596511364543E-2</v>
      </c>
      <c r="H494" s="83">
        <f>IF($C494&lt;=Entradas!$E$41,"",F494^2)</f>
        <v>3.4198595729622483E-3</v>
      </c>
      <c r="I494" s="83">
        <f>IF($C494&lt;=Entradas!$E$41,"",G494^2)</f>
        <v>6.2846786446999273E-3</v>
      </c>
      <c r="J494" s="83">
        <f>IF($C494&lt;=Entradas!$E$41,"",E494-AVERAGE(E:E))</f>
        <v>-0.14900408453329039</v>
      </c>
      <c r="K494" s="83">
        <f>IF($C494&lt;=Entradas!$E$41,"",J494^2)</f>
        <v>2.2202217207603948E-2</v>
      </c>
      <c r="L494" s="83">
        <f>IF($C494&lt;=Entradas!$E$41,"",G494*J494)</f>
        <v>1.1812442607251804E-2</v>
      </c>
      <c r="M494" s="41"/>
    </row>
    <row r="495" spans="2:13" x14ac:dyDescent="0.3">
      <c r="B495" s="40"/>
      <c r="C495" s="78">
        <v>490</v>
      </c>
      <c r="D495" s="107">
        <f>IF($C495&lt;=Entradas!$E$41,"",Observaciones!H495)</f>
        <v>0.81848856428509997</v>
      </c>
      <c r="E495" s="107">
        <f>IF($C495&lt;=Entradas!$E$41,"",Cálculos!L496)</f>
        <v>0.76064370200099518</v>
      </c>
      <c r="F495" s="83">
        <f>IF($C495&lt;=Entradas!$E$41,"",D495-E495)</f>
        <v>5.7844862284104792E-2</v>
      </c>
      <c r="G495" s="83">
        <f>IF($C495&lt;=Entradas!$E$41,"",D495-AVERAGE(D:D))</f>
        <v>-8.7610117908378249E-2</v>
      </c>
      <c r="H495" s="83">
        <f>IF($C495&lt;=Entradas!$E$41,"",F495^2)</f>
        <v>3.346028092667049E-3</v>
      </c>
      <c r="I495" s="83">
        <f>IF($C495&lt;=Entradas!$E$41,"",G495^2)</f>
        <v>7.6755327599199391E-3</v>
      </c>
      <c r="J495" s="83">
        <f>IF($C495&lt;=Entradas!$E$41,"",E495-AVERAGE(E:E))</f>
        <v>-0.1567035341814389</v>
      </c>
      <c r="K495" s="83">
        <f>IF($C495&lt;=Entradas!$E$41,"",J495^2)</f>
        <v>2.4555997624953387E-2</v>
      </c>
      <c r="L495" s="83">
        <f>IF($C495&lt;=Entradas!$E$41,"",G495*J495)</f>
        <v>1.3728815106295443E-2</v>
      </c>
      <c r="M495" s="41"/>
    </row>
    <row r="496" spans="2:13" x14ac:dyDescent="0.3">
      <c r="B496" s="40"/>
      <c r="C496" s="78">
        <v>491</v>
      </c>
      <c r="D496" s="107">
        <f>IF($C496&lt;=Entradas!$E$41,"",Observaciones!H496)</f>
        <v>0.81039272634569748</v>
      </c>
      <c r="E496" s="107">
        <f>IF($C496&lt;=Entradas!$E$41,"",Cálculos!L497)</f>
        <v>0.75312752889302736</v>
      </c>
      <c r="F496" s="83">
        <f>IF($C496&lt;=Entradas!$E$41,"",D496-E496)</f>
        <v>5.7265197452670114E-2</v>
      </c>
      <c r="G496" s="83">
        <f>IF($C496&lt;=Entradas!$E$41,"",D496-AVERAGE(D:D))</f>
        <v>-9.5705955847780744E-2</v>
      </c>
      <c r="H496" s="83">
        <f>IF($C496&lt;=Entradas!$E$41,"",F496^2)</f>
        <v>3.2793028392932955E-3</v>
      </c>
      <c r="I496" s="83">
        <f>IF($C496&lt;=Entradas!$E$41,"",G496^2)</f>
        <v>9.1596299847373566E-3</v>
      </c>
      <c r="J496" s="83">
        <f>IF($C496&lt;=Entradas!$E$41,"",E496-AVERAGE(E:E))</f>
        <v>-0.16421970728940671</v>
      </c>
      <c r="K496" s="83">
        <f>IF($C496&lt;=Entradas!$E$41,"",J496^2)</f>
        <v>2.696811226221842E-2</v>
      </c>
      <c r="L496" s="83">
        <f>IF($C496&lt;=Entradas!$E$41,"",G496*J496)</f>
        <v>1.5716804055175438E-2</v>
      </c>
      <c r="M496" s="41"/>
    </row>
    <row r="497" spans="2:13" x14ac:dyDescent="0.3">
      <c r="B497" s="40"/>
      <c r="C497" s="78">
        <v>492</v>
      </c>
      <c r="D497" s="107">
        <f>IF($C497&lt;=Entradas!$E$41,"",Observaciones!H497)</f>
        <v>0.8024025772934188</v>
      </c>
      <c r="E497" s="107">
        <f>IF($C497&lt;=Entradas!$E$41,"",Cálculos!L498)</f>
        <v>0.74570323798666849</v>
      </c>
      <c r="F497" s="83">
        <f>IF($C497&lt;=Entradas!$E$41,"",D497-E497)</f>
        <v>5.6699339306750307E-2</v>
      </c>
      <c r="G497" s="83">
        <f>IF($C497&lt;=Entradas!$E$41,"",D497-AVERAGE(D:D))</f>
        <v>-0.10369610490005943</v>
      </c>
      <c r="H497" s="83">
        <f>IF($C497&lt;=Entradas!$E$41,"",F497^2)</f>
        <v>3.2148150778220004E-3</v>
      </c>
      <c r="I497" s="83">
        <f>IF($C497&lt;=Entradas!$E$41,"",G497^2)</f>
        <v>1.0752882171444128E-2</v>
      </c>
      <c r="J497" s="83">
        <f>IF($C497&lt;=Entradas!$E$41,"",E497-AVERAGE(E:E))</f>
        <v>-0.17164399819576559</v>
      </c>
      <c r="K497" s="83">
        <f>IF($C497&lt;=Entradas!$E$41,"",J497^2)</f>
        <v>2.9461662116627981E-2</v>
      </c>
      <c r="L497" s="83">
        <f>IF($C497&lt;=Entradas!$E$41,"",G497*J497)</f>
        <v>1.7798814042373719E-2</v>
      </c>
      <c r="M497" s="41"/>
    </row>
    <row r="498" spans="2:13" x14ac:dyDescent="0.3">
      <c r="B498" s="40"/>
      <c r="C498" s="78">
        <v>493</v>
      </c>
      <c r="D498" s="107">
        <f>IF($C498&lt;=Entradas!$E$41,"",Observaciones!H498)</f>
        <v>0.79449545793141441</v>
      </c>
      <c r="E498" s="107">
        <f>IF($C498&lt;=Entradas!$E$41,"",Cálculos!L499)</f>
        <v>0.73835505796268197</v>
      </c>
      <c r="F498" s="83">
        <f>IF($C498&lt;=Entradas!$E$41,"",D498-E498)</f>
        <v>5.6140399968732435E-2</v>
      </c>
      <c r="G498" s="83">
        <f>IF($C498&lt;=Entradas!$E$41,"",D498-AVERAGE(D:D))</f>
        <v>-0.11160322426206382</v>
      </c>
      <c r="H498" s="83">
        <f>IF($C498&lt;=Entradas!$E$41,"",F498^2)</f>
        <v>3.1517445086492527E-3</v>
      </c>
      <c r="I498" s="83">
        <f>IF($C498&lt;=Entradas!$E$41,"",G498^2)</f>
        <v>1.2455279665688509E-2</v>
      </c>
      <c r="J498" s="83">
        <f>IF($C498&lt;=Entradas!$E$41,"",E498-AVERAGE(E:E))</f>
        <v>-0.17899217821975211</v>
      </c>
      <c r="K498" s="83">
        <f>IF($C498&lt;=Entradas!$E$41,"",J498^2)</f>
        <v>3.2038199863851501E-2</v>
      </c>
      <c r="L498" s="83">
        <f>IF($C498&lt;=Entradas!$E$41,"",G498*J498)</f>
        <v>1.9976104207014289E-2</v>
      </c>
      <c r="M498" s="41"/>
    </row>
    <row r="499" spans="2:13" x14ac:dyDescent="0.3">
      <c r="B499" s="40"/>
      <c r="C499" s="78">
        <v>494</v>
      </c>
      <c r="D499" s="107">
        <f>IF($C499&lt;=Entradas!$E$41,"",Observaciones!H499)</f>
        <v>0.78802950980983999</v>
      </c>
      <c r="E499" s="107">
        <f>IF($C499&lt;=Entradas!$E$41,"",Cálculos!L500)</f>
        <v>0.73244231891893952</v>
      </c>
      <c r="F499" s="83">
        <f>IF($C499&lt;=Entradas!$E$41,"",D499-E499)</f>
        <v>5.5587190890900473E-2</v>
      </c>
      <c r="G499" s="83">
        <f>IF($C499&lt;=Entradas!$E$41,"",D499-AVERAGE(D:D))</f>
        <v>-0.11806917238363823</v>
      </c>
      <c r="H499" s="83">
        <f>IF($C499&lt;=Entradas!$E$41,"",F499^2)</f>
        <v>3.0899357911414087E-3</v>
      </c>
      <c r="I499" s="83">
        <f>IF($C499&lt;=Entradas!$E$41,"",G499^2)</f>
        <v>1.3940329467357281E-2</v>
      </c>
      <c r="J499" s="83">
        <f>IF($C499&lt;=Entradas!$E$41,"",E499-AVERAGE(E:E))</f>
        <v>-0.18490491726349456</v>
      </c>
      <c r="K499" s="83">
        <f>IF($C499&lt;=Entradas!$E$41,"",J499^2)</f>
        <v>3.4189828428219771E-2</v>
      </c>
      <c r="L499" s="83">
        <f>IF($C499&lt;=Entradas!$E$41,"",G499*J499)</f>
        <v>2.1831570550965903E-2</v>
      </c>
      <c r="M499" s="41"/>
    </row>
    <row r="500" spans="2:13" x14ac:dyDescent="0.3">
      <c r="B500" s="40"/>
      <c r="C500" s="78">
        <v>495</v>
      </c>
      <c r="D500" s="107">
        <f>IF($C500&lt;=Entradas!$E$41,"",Observaciones!H500)</f>
        <v>0.77914181847214359</v>
      </c>
      <c r="E500" s="107">
        <f>IF($C500&lt;=Entradas!$E$41,"",Cálculos!L501)</f>
        <v>0.72410234877143109</v>
      </c>
      <c r="F500" s="83">
        <f>IF($C500&lt;=Entradas!$E$41,"",D500-E500)</f>
        <v>5.5039469700712496E-2</v>
      </c>
      <c r="G500" s="83">
        <f>IF($C500&lt;=Entradas!$E$41,"",D500-AVERAGE(D:D))</f>
        <v>-0.12695686372133463</v>
      </c>
      <c r="H500" s="83">
        <f>IF($C500&lt;=Entradas!$E$41,"",F500^2)</f>
        <v>3.029343224935649E-3</v>
      </c>
      <c r="I500" s="83">
        <f>IF($C500&lt;=Entradas!$E$41,"",G500^2)</f>
        <v>1.6118045245957533E-2</v>
      </c>
      <c r="J500" s="83">
        <f>IF($C500&lt;=Entradas!$E$41,"",E500-AVERAGE(E:E))</f>
        <v>-0.19324488741100299</v>
      </c>
      <c r="K500" s="83">
        <f>IF($C500&lt;=Entradas!$E$41,"",J500^2)</f>
        <v>3.7343586510491217E-2</v>
      </c>
      <c r="L500" s="83">
        <f>IF($C500&lt;=Entradas!$E$41,"",G500*J500)</f>
        <v>2.4533764835883362E-2</v>
      </c>
      <c r="M500" s="41"/>
    </row>
    <row r="501" spans="2:13" x14ac:dyDescent="0.3">
      <c r="B501" s="40"/>
      <c r="C501" s="78">
        <v>496</v>
      </c>
      <c r="D501" s="107">
        <f>IF($C501&lt;=Entradas!$E$41,"",Observaciones!H501)</f>
        <v>0.77127839394867781</v>
      </c>
      <c r="E501" s="107">
        <f>IF($C501&lt;=Entradas!$E$41,"",Cálculos!L502)</f>
        <v>0.71678124247334984</v>
      </c>
      <c r="F501" s="83">
        <f>IF($C501&lt;=Entradas!$E$41,"",D501-E501)</f>
        <v>5.4497151475327965E-2</v>
      </c>
      <c r="G501" s="83">
        <f>IF($C501&lt;=Entradas!$E$41,"",D501-AVERAGE(D:D))</f>
        <v>-0.13482028824480041</v>
      </c>
      <c r="H501" s="83">
        <f>IF($C501&lt;=Entradas!$E$41,"",F501^2)</f>
        <v>2.969939518924841E-3</v>
      </c>
      <c r="I501" s="83">
        <f>IF($C501&lt;=Entradas!$E$41,"",G501^2)</f>
        <v>1.8176510122411067E-2</v>
      </c>
      <c r="J501" s="83">
        <f>IF($C501&lt;=Entradas!$E$41,"",E501-AVERAGE(E:E))</f>
        <v>-0.20056599370908423</v>
      </c>
      <c r="K501" s="83">
        <f>IF($C501&lt;=Entradas!$E$41,"",J501^2)</f>
        <v>4.0226717832512415E-2</v>
      </c>
      <c r="L501" s="83">
        <f>IF($C501&lt;=Entradas!$E$41,"",G501*J501)</f>
        <v>2.7040365083963562E-2</v>
      </c>
      <c r="M501" s="41"/>
    </row>
    <row r="502" spans="2:13" x14ac:dyDescent="0.3">
      <c r="B502" s="40"/>
      <c r="C502" s="78">
        <v>497</v>
      </c>
      <c r="D502" s="107">
        <f>IF($C502&lt;=Entradas!$E$41,"",Observaciones!H502)</f>
        <v>0.76364788122921512</v>
      </c>
      <c r="E502" s="107">
        <f>IF($C502&lt;=Entradas!$E$41,"",Cálculos!L503)</f>
        <v>0.70968770337019915</v>
      </c>
      <c r="F502" s="83">
        <f>IF($C502&lt;=Entradas!$E$41,"",D502-E502)</f>
        <v>5.3960177859015968E-2</v>
      </c>
      <c r="G502" s="83">
        <f>IF($C502&lt;=Entradas!$E$41,"",D502-AVERAGE(D:D))</f>
        <v>-0.1424508009642631</v>
      </c>
      <c r="H502" s="83">
        <f>IF($C502&lt;=Entradas!$E$41,"",F502^2)</f>
        <v>2.9117007945766368E-3</v>
      </c>
      <c r="I502" s="83">
        <f>IF($C502&lt;=Entradas!$E$41,"",G502^2)</f>
        <v>2.0292230695360101E-2</v>
      </c>
      <c r="J502" s="83">
        <f>IF($C502&lt;=Entradas!$E$41,"",E502-AVERAGE(E:E))</f>
        <v>-0.20765953281223493</v>
      </c>
      <c r="K502" s="83">
        <f>IF($C502&lt;=Entradas!$E$41,"",J502^2)</f>
        <v>4.3122481567795676E-2</v>
      </c>
      <c r="L502" s="83">
        <f>IF($C502&lt;=Entradas!$E$41,"",G502*J502)</f>
        <v>2.9581266776967541E-2</v>
      </c>
      <c r="M502" s="41"/>
    </row>
    <row r="503" spans="2:13" x14ac:dyDescent="0.3">
      <c r="B503" s="40"/>
      <c r="C503" s="78">
        <v>498</v>
      </c>
      <c r="D503" s="107">
        <f>IF($C503&lt;=Entradas!$E$41,"",Observaciones!H503)</f>
        <v>0.75611834551966217</v>
      </c>
      <c r="E503" s="107">
        <f>IF($C503&lt;=Entradas!$E$41,"",Cálculos!L504)</f>
        <v>0.7026898501790253</v>
      </c>
      <c r="F503" s="83">
        <f>IF($C503&lt;=Entradas!$E$41,"",D503-E503)</f>
        <v>5.3428495340636872E-2</v>
      </c>
      <c r="G503" s="83">
        <f>IF($C503&lt;=Entradas!$E$41,"",D503-AVERAGE(D:D))</f>
        <v>-0.14998033667381605</v>
      </c>
      <c r="H503" s="83">
        <f>IF($C503&lt;=Entradas!$E$41,"",F503^2)</f>
        <v>2.854604114364456E-3</v>
      </c>
      <c r="I503" s="83">
        <f>IF($C503&lt;=Entradas!$E$41,"",G503^2)</f>
        <v>2.249410138879121E-2</v>
      </c>
      <c r="J503" s="83">
        <f>IF($C503&lt;=Entradas!$E$41,"",E503-AVERAGE(E:E))</f>
        <v>-0.21465738600340878</v>
      </c>
      <c r="K503" s="83">
        <f>IF($C503&lt;=Entradas!$E$41,"",J503^2)</f>
        <v>4.6077793365816438E-2</v>
      </c>
      <c r="L503" s="83">
        <f>IF($C503&lt;=Entradas!$E$41,"",G503*J503)</f>
        <v>3.2194387022312539E-2</v>
      </c>
      <c r="M503" s="41"/>
    </row>
    <row r="504" spans="2:13" x14ac:dyDescent="0.3">
      <c r="B504" s="40"/>
      <c r="C504" s="78">
        <v>499</v>
      </c>
      <c r="D504" s="107">
        <f>IF($C504&lt;=Entradas!$E$41,"",Observaciones!H504)</f>
        <v>0.74866727990726833</v>
      </c>
      <c r="E504" s="107">
        <f>IF($C504&lt;=Entradas!$E$41,"",Cálculos!L505)</f>
        <v>0.69576522826247789</v>
      </c>
      <c r="F504" s="83">
        <f>IF($C504&lt;=Entradas!$E$41,"",D504-E504)</f>
        <v>5.2902051644790449E-2</v>
      </c>
      <c r="G504" s="83">
        <f>IF($C504&lt;=Entradas!$E$41,"",D504-AVERAGE(D:D))</f>
        <v>-0.15743140228620989</v>
      </c>
      <c r="H504" s="83">
        <f>IF($C504&lt;=Entradas!$E$41,"",F504^2)</f>
        <v>2.7986270682280757E-3</v>
      </c>
      <c r="I504" s="83">
        <f>IF($C504&lt;=Entradas!$E$41,"",G504^2)</f>
        <v>2.4784646425802453E-2</v>
      </c>
      <c r="J504" s="83">
        <f>IF($C504&lt;=Entradas!$E$41,"",E504-AVERAGE(E:E))</f>
        <v>-0.22158200791995619</v>
      </c>
      <c r="K504" s="83">
        <f>IF($C504&lt;=Entradas!$E$41,"",J504^2)</f>
        <v>4.9098586233839531E-2</v>
      </c>
      <c r="L504" s="83">
        <f>IF($C504&lt;=Entradas!$E$41,"",G504*J504)</f>
        <v>3.4883966228232768E-2</v>
      </c>
      <c r="M504" s="41"/>
    </row>
    <row r="505" spans="2:13" x14ac:dyDescent="0.3">
      <c r="B505" s="40"/>
      <c r="C505" s="78">
        <v>500</v>
      </c>
      <c r="D505" s="107">
        <f>IF($C505&lt;=Entradas!$E$41,"",Observaciones!H505)</f>
        <v>0.74129034159143758</v>
      </c>
      <c r="E505" s="107">
        <f>IF($C505&lt;=Entradas!$E$41,"",Cálculos!L506)</f>
        <v>0.68890954646271596</v>
      </c>
      <c r="F505" s="83">
        <f>IF($C505&lt;=Entradas!$E$41,"",D505-E505)</f>
        <v>5.2380795128721624E-2</v>
      </c>
      <c r="G505" s="83">
        <f>IF($C505&lt;=Entradas!$E$41,"",D505-AVERAGE(D:D))</f>
        <v>-0.16480834060204064</v>
      </c>
      <c r="H505" s="83">
        <f>IF($C505&lt;=Entradas!$E$41,"",F505^2)</f>
        <v>2.7437476983171072E-3</v>
      </c>
      <c r="I505" s="83">
        <f>IF($C505&lt;=Entradas!$E$41,"",G505^2)</f>
        <v>2.7161789131998237E-2</v>
      </c>
      <c r="J505" s="83">
        <f>IF($C505&lt;=Entradas!$E$41,"",E505-AVERAGE(E:E))</f>
        <v>-0.22843768971971812</v>
      </c>
      <c r="K505" s="83">
        <f>IF($C505&lt;=Entradas!$E$41,"",J505^2)</f>
        <v>5.2183778084482206E-2</v>
      </c>
      <c r="L505" s="83">
        <f>IF($C505&lt;=Entradas!$E$41,"",G505*J505)</f>
        <v>3.7648436573670584E-2</v>
      </c>
      <c r="M505" s="41"/>
    </row>
    <row r="506" spans="2:13" x14ac:dyDescent="0.3">
      <c r="B506" s="40"/>
      <c r="C506" s="78">
        <v>501</v>
      </c>
      <c r="D506" s="107">
        <f>IF($C506&lt;=Entradas!$E$41,"",Observaciones!H506)</f>
        <v>0.73398620784927993</v>
      </c>
      <c r="E506" s="107">
        <f>IF($C506&lt;=Entradas!$E$41,"",Cálculos!L507)</f>
        <v>0.68212153317124857</v>
      </c>
      <c r="F506" s="83">
        <f>IF($C506&lt;=Entradas!$E$41,"",D506-E506)</f>
        <v>5.1864674678031353E-2</v>
      </c>
      <c r="G506" s="83">
        <f>IF($C506&lt;=Entradas!$E$41,"",D506-AVERAGE(D:D))</f>
        <v>-0.1721124743441983</v>
      </c>
      <c r="H506" s="83">
        <f>IF($C506&lt;=Entradas!$E$41,"",F506^2)</f>
        <v>2.6899444794580268E-3</v>
      </c>
      <c r="I506" s="83">
        <f>IF($C506&lt;=Entradas!$E$41,"",G506^2)</f>
        <v>2.9622703824882315E-2</v>
      </c>
      <c r="J506" s="83">
        <f>IF($C506&lt;=Entradas!$E$41,"",E506-AVERAGE(E:E))</f>
        <v>-0.23522570301118551</v>
      </c>
      <c r="K506" s="83">
        <f>IF($C506&lt;=Entradas!$E$41,"",J506^2)</f>
        <v>5.5331131357106447E-2</v>
      </c>
      <c r="L506" s="83">
        <f>IF($C506&lt;=Entradas!$E$41,"",G506*J506)</f>
        <v>4.0485277774608676E-2</v>
      </c>
      <c r="M506" s="41"/>
    </row>
    <row r="507" spans="2:13" x14ac:dyDescent="0.3">
      <c r="B507" s="40"/>
      <c r="C507" s="78">
        <v>502</v>
      </c>
      <c r="D507" s="107">
        <f>IF($C507&lt;=Entradas!$E$41,"",Observaciones!H507)</f>
        <v>0.7267540630310938</v>
      </c>
      <c r="E507" s="107">
        <f>IF($C507&lt;=Entradas!$E$41,"",Cálculos!L508)</f>
        <v>0.67540042334589356</v>
      </c>
      <c r="F507" s="83">
        <f>IF($C507&lt;=Entradas!$E$41,"",D507-E507)</f>
        <v>5.1353639685200236E-2</v>
      </c>
      <c r="G507" s="83">
        <f>IF($C507&lt;=Entradas!$E$41,"",D507-AVERAGE(D:D))</f>
        <v>-0.17934461916238442</v>
      </c>
      <c r="H507" s="83">
        <f>IF($C507&lt;=Entradas!$E$41,"",F507^2)</f>
        <v>2.6371963089173727E-3</v>
      </c>
      <c r="I507" s="83">
        <f>IF($C507&lt;=Entradas!$E$41,"",G507^2)</f>
        <v>3.2164492422500704E-2</v>
      </c>
      <c r="J507" s="83">
        <f>IF($C507&lt;=Entradas!$E$41,"",E507-AVERAGE(E:E))</f>
        <v>-0.24194681283654051</v>
      </c>
      <c r="K507" s="83">
        <f>IF($C507&lt;=Entradas!$E$41,"",J507^2)</f>
        <v>5.8538260241759968E-2</v>
      </c>
      <c r="L507" s="83">
        <f>IF($C507&lt;=Entradas!$E$41,"",G507*J507)</f>
        <v>4.339185900572206E-2</v>
      </c>
      <c r="M507" s="41"/>
    </row>
    <row r="508" spans="2:13" x14ac:dyDescent="0.3">
      <c r="B508" s="40"/>
      <c r="C508" s="78">
        <v>503</v>
      </c>
      <c r="D508" s="107">
        <f>IF($C508&lt;=Entradas!$E$41,"",Observaciones!H508)</f>
        <v>0.71959318150316576</v>
      </c>
      <c r="E508" s="107">
        <f>IF($C508&lt;=Entradas!$E$41,"",Cálculos!L509)</f>
        <v>0.66874554146127219</v>
      </c>
      <c r="F508" s="83">
        <f>IF($C508&lt;=Entradas!$E$41,"",D508-E508)</f>
        <v>5.0847640041893571E-2</v>
      </c>
      <c r="G508" s="83">
        <f>IF($C508&lt;=Entradas!$E$41,"",D508-AVERAGE(D:D))</f>
        <v>-0.18650550069031246</v>
      </c>
      <c r="H508" s="83">
        <f>IF($C508&lt;=Entradas!$E$41,"",F508^2)</f>
        <v>2.5854824978299787E-3</v>
      </c>
      <c r="I508" s="83">
        <f>IF($C508&lt;=Entradas!$E$41,"",G508^2)</f>
        <v>3.4784301787744144E-2</v>
      </c>
      <c r="J508" s="83">
        <f>IF($C508&lt;=Entradas!$E$41,"",E508-AVERAGE(E:E))</f>
        <v>-0.24860169472116189</v>
      </c>
      <c r="K508" s="83">
        <f>IF($C508&lt;=Entradas!$E$41,"",J508^2)</f>
        <v>6.1802802618233774E-2</v>
      </c>
      <c r="L508" s="83">
        <f>IF($C508&lt;=Entradas!$E$41,"",G508*J508)</f>
        <v>4.6365583546430507E-2</v>
      </c>
      <c r="M508" s="41"/>
    </row>
    <row r="509" spans="2:13" x14ac:dyDescent="0.3">
      <c r="B509" s="40"/>
      <c r="C509" s="78">
        <v>504</v>
      </c>
      <c r="D509" s="107">
        <f>IF($C509&lt;=Entradas!$E$41,"",Observaciones!H509)</f>
        <v>0.71250285838495209</v>
      </c>
      <c r="E509" s="107">
        <f>IF($C509&lt;=Entradas!$E$41,"",Cálculos!L510)</f>
        <v>0.66215623225135634</v>
      </c>
      <c r="F509" s="83">
        <f>IF($C509&lt;=Entradas!$E$41,"",D509-E509)</f>
        <v>5.0346626133595751E-2</v>
      </c>
      <c r="G509" s="83">
        <f>IF($C509&lt;=Entradas!$E$41,"",D509-AVERAGE(D:D))</f>
        <v>-0.19359582380852614</v>
      </c>
      <c r="H509" s="83">
        <f>IF($C509&lt;=Entradas!$E$41,"",F509^2)</f>
        <v>2.5347827630360668E-3</v>
      </c>
      <c r="I509" s="83">
        <f>IF($C509&lt;=Entradas!$E$41,"",G509^2)</f>
        <v>3.7479342996101894E-2</v>
      </c>
      <c r="J509" s="83">
        <f>IF($C509&lt;=Entradas!$E$41,"",E509-AVERAGE(E:E))</f>
        <v>-0.25519100393107774</v>
      </c>
      <c r="K509" s="83">
        <f>IF($C509&lt;=Entradas!$E$41,"",J509^2)</f>
        <v>6.5122448487351339E-2</v>
      </c>
      <c r="L509" s="83">
        <f>IF($C509&lt;=Entradas!$E$41,"",G509*J509)</f>
        <v>4.9403912634561828E-2</v>
      </c>
      <c r="M509" s="41"/>
    </row>
    <row r="510" spans="2:13" x14ac:dyDescent="0.3">
      <c r="B510" s="40"/>
      <c r="C510" s="78">
        <v>505</v>
      </c>
      <c r="D510" s="107">
        <f>IF($C510&lt;=Entradas!$E$41,"",Observaciones!H510)</f>
        <v>0.70548239799855084</v>
      </c>
      <c r="E510" s="107">
        <f>IF($C510&lt;=Entradas!$E$41,"",Cálculos!L511)</f>
        <v>0.65563184916388151</v>
      </c>
      <c r="F510" s="83">
        <f>IF($C510&lt;=Entradas!$E$41,"",D510-E510)</f>
        <v>4.9850548834669328E-2</v>
      </c>
      <c r="G510" s="83">
        <f>IF($C510&lt;=Entradas!$E$41,"",D510-AVERAGE(D:D))</f>
        <v>-0.20061628419492739</v>
      </c>
      <c r="H510" s="83">
        <f>IF($C510&lt;=Entradas!$E$41,"",F510^2)</f>
        <v>2.4850772191177513E-3</v>
      </c>
      <c r="I510" s="83">
        <f>IF($C510&lt;=Entradas!$E$41,"",G510^2)</f>
        <v>4.0246893484179869E-2</v>
      </c>
      <c r="J510" s="83">
        <f>IF($C510&lt;=Entradas!$E$41,"",E510-AVERAGE(E:E))</f>
        <v>-0.26171538701855257</v>
      </c>
      <c r="K510" s="83">
        <f>IF($C510&lt;=Entradas!$E$41,"",J510^2)</f>
        <v>6.8494943802270752E-2</v>
      </c>
      <c r="L510" s="83">
        <f>IF($C510&lt;=Entradas!$E$41,"",G510*J510)</f>
        <v>5.250436846029935E-2</v>
      </c>
      <c r="M510" s="41"/>
    </row>
    <row r="511" spans="2:13" x14ac:dyDescent="0.3">
      <c r="B511" s="40"/>
      <c r="C511" s="78">
        <v>506</v>
      </c>
      <c r="D511" s="107">
        <f>IF($C511&lt;=Entradas!$E$41,"",Observaciones!H511)</f>
        <v>0.69853111189530581</v>
      </c>
      <c r="E511" s="107">
        <f>IF($C511&lt;=Entradas!$E$41,"",Cálculos!L512)</f>
        <v>0.64917175239178027</v>
      </c>
      <c r="F511" s="83">
        <f>IF($C511&lt;=Entradas!$E$41,"",D511-E511)</f>
        <v>4.9359359503525546E-2</v>
      </c>
      <c r="G511" s="83">
        <f>IF($C511&lt;=Entradas!$E$41,"",D511-AVERAGE(D:D))</f>
        <v>-0.20756757029817241</v>
      </c>
      <c r="H511" s="83">
        <f>IF($C511&lt;=Entradas!$E$41,"",F511^2)</f>
        <v>2.4363463705982776E-3</v>
      </c>
      <c r="I511" s="83">
        <f>IF($C511&lt;=Entradas!$E$41,"",G511^2)</f>
        <v>4.3084296239486744E-2</v>
      </c>
      <c r="J511" s="83">
        <f>IF($C511&lt;=Entradas!$E$41,"",E511-AVERAGE(E:E))</f>
        <v>-0.26817548379065381</v>
      </c>
      <c r="K511" s="83">
        <f>IF($C511&lt;=Entradas!$E$41,"",J511^2)</f>
        <v>7.1918090106351223E-2</v>
      </c>
      <c r="L511" s="83">
        <f>IF($C511&lt;=Entradas!$E$41,"",G511*J511)</f>
        <v>5.5664533583962929E-2</v>
      </c>
      <c r="M511" s="41"/>
    </row>
    <row r="512" spans="2:13" x14ac:dyDescent="0.3">
      <c r="B512" s="40"/>
      <c r="C512" s="78">
        <v>507</v>
      </c>
      <c r="D512" s="107">
        <f>IF($C512&lt;=Entradas!$E$41,"",Observaciones!H512)</f>
        <v>0.69164831847216357</v>
      </c>
      <c r="E512" s="107">
        <f>IF($C512&lt;=Entradas!$E$41,"",Cálculos!L513)</f>
        <v>0.64277530849430964</v>
      </c>
      <c r="F512" s="83">
        <f>IF($C512&lt;=Entradas!$E$41,"",D512-E512)</f>
        <v>4.8873009977853932E-2</v>
      </c>
      <c r="G512" s="83">
        <f>IF($C512&lt;=Entradas!$E$41,"",D512-AVERAGE(D:D))</f>
        <v>-0.21445036372131465</v>
      </c>
      <c r="H512" s="83">
        <f>IF($C512&lt;=Entradas!$E$41,"",F512^2)</f>
        <v>2.3885711042954099E-3</v>
      </c>
      <c r="I512" s="83">
        <f>IF($C512&lt;=Entradas!$E$41,"",G512^2)</f>
        <v>4.5988958500204145E-2</v>
      </c>
      <c r="J512" s="83">
        <f>IF($C512&lt;=Entradas!$E$41,"",E512-AVERAGE(E:E))</f>
        <v>-0.27457192768812444</v>
      </c>
      <c r="K512" s="83">
        <f>IF($C512&lt;=Entradas!$E$41,"",J512^2)</f>
        <v>7.5389743474372634E-2</v>
      </c>
      <c r="L512" s="83">
        <f>IF($C512&lt;=Entradas!$E$41,"",G512*J512)</f>
        <v>5.8882049760380792E-2</v>
      </c>
      <c r="M512" s="41"/>
    </row>
    <row r="513" spans="2:13" x14ac:dyDescent="0.3">
      <c r="B513" s="40"/>
      <c r="C513" s="78">
        <v>508</v>
      </c>
      <c r="D513" s="107">
        <f>IF($C513&lt;=Entradas!$E$41,"",Observaciones!H513)</f>
        <v>0.68483334285238129</v>
      </c>
      <c r="E513" s="107">
        <f>IF($C513&lt;=Entradas!$E$41,"",Cálculos!L514)</f>
        <v>0.63644189028248321</v>
      </c>
      <c r="F513" s="83">
        <f>IF($C513&lt;=Entradas!$E$41,"",D513-E513)</f>
        <v>4.8391452569898075E-2</v>
      </c>
      <c r="G513" s="83">
        <f>IF($C513&lt;=Entradas!$E$41,"",D513-AVERAGE(D:D))</f>
        <v>-0.22126533934109693</v>
      </c>
      <c r="H513" s="83">
        <f>IF($C513&lt;=Entradas!$E$41,"",F513^2)</f>
        <v>2.3417326818246948E-3</v>
      </c>
      <c r="I513" s="83">
        <f>IF($C513&lt;=Entradas!$E$41,"",G513^2)</f>
        <v>4.8958350393730782E-2</v>
      </c>
      <c r="J513" s="83">
        <f>IF($C513&lt;=Entradas!$E$41,"",E513-AVERAGE(E:E))</f>
        <v>-0.28090534589995086</v>
      </c>
      <c r="K513" s="83">
        <f>IF($C513&lt;=Entradas!$E$41,"",J513^2)</f>
        <v>7.8907813355171039E-2</v>
      </c>
      <c r="L513" s="83">
        <f>IF($C513&lt;=Entradas!$E$41,"",G513*J513)</f>
        <v>6.2154616683280837E-2</v>
      </c>
      <c r="M513" s="41"/>
    </row>
    <row r="514" spans="2:13" x14ac:dyDescent="0.3">
      <c r="B514" s="40"/>
      <c r="C514" s="78">
        <v>509</v>
      </c>
      <c r="D514" s="107">
        <f>IF($C514&lt;=Entradas!$E$41,"",Observaciones!H514)</f>
        <v>0.67808551681064921</v>
      </c>
      <c r="E514" s="107">
        <f>IF($C514&lt;=Entradas!$E$41,"",Cálculos!L515)</f>
        <v>0.63017087674886851</v>
      </c>
      <c r="F514" s="83">
        <f>IF($C514&lt;=Entradas!$E$41,"",D514-E514)</f>
        <v>4.79146400617807E-2</v>
      </c>
      <c r="G514" s="83">
        <f>IF($C514&lt;=Entradas!$E$41,"",D514-AVERAGE(D:D))</f>
        <v>-0.22801316538282901</v>
      </c>
      <c r="H514" s="83">
        <f>IF($C514&lt;=Entradas!$E$41,"",F514^2)</f>
        <v>2.2958127322500002E-3</v>
      </c>
      <c r="I514" s="83">
        <f>IF($C514&lt;=Entradas!$E$41,"",G514^2)</f>
        <v>5.1990003587897335E-2</v>
      </c>
      <c r="J514" s="83">
        <f>IF($C514&lt;=Entradas!$E$41,"",E514-AVERAGE(E:E))</f>
        <v>-0.28717635943356556</v>
      </c>
      <c r="K514" s="83">
        <f>IF($C514&lt;=Entradas!$E$41,"",J514^2)</f>
        <v>8.2470261417516441E-2</v>
      </c>
      <c r="L514" s="83">
        <f>IF($C514&lt;=Entradas!$E$41,"",G514*J514)</f>
        <v>6.5479990737564331E-2</v>
      </c>
      <c r="M514" s="41"/>
    </row>
    <row r="515" spans="2:13" x14ac:dyDescent="0.3">
      <c r="B515" s="40"/>
      <c r="C515" s="78">
        <v>510</v>
      </c>
      <c r="D515" s="107">
        <f>IF($C515&lt;=Entradas!$E$41,"",Observaciones!H515)</f>
        <v>0.67140417870612457</v>
      </c>
      <c r="E515" s="107">
        <f>IF($C515&lt;=Entradas!$E$41,"",Cálculos!L516)</f>
        <v>0.62396165300525064</v>
      </c>
      <c r="F515" s="83">
        <f>IF($C515&lt;=Entradas!$E$41,"",D515-E515)</f>
        <v>4.7442525700873928E-2</v>
      </c>
      <c r="G515" s="83">
        <f>IF($C515&lt;=Entradas!$E$41,"",D515-AVERAGE(D:D))</f>
        <v>-0.23469450348735366</v>
      </c>
      <c r="H515" s="83">
        <f>IF($C515&lt;=Entradas!$E$41,"",F515^2)</f>
        <v>2.2507932448780832E-3</v>
      </c>
      <c r="I515" s="83">
        <f>IF($C515&lt;=Entradas!$E$41,"",G515^2)</f>
        <v>5.5081509967175458E-2</v>
      </c>
      <c r="J515" s="83">
        <f>IF($C515&lt;=Entradas!$E$41,"",E515-AVERAGE(E:E))</f>
        <v>-0.29338558317718344</v>
      </c>
      <c r="K515" s="83">
        <f>IF($C515&lt;=Entradas!$E$41,"",J515^2)</f>
        <v>8.6075100416216022E-2</v>
      </c>
      <c r="L515" s="83">
        <f>IF($C515&lt;=Entradas!$E$41,"",G515*J515)</f>
        <v>6.8855983774116766E-2</v>
      </c>
      <c r="M515" s="41"/>
    </row>
    <row r="516" spans="2:13" x14ac:dyDescent="0.3">
      <c r="B516" s="40"/>
      <c r="C516" s="78">
        <v>511</v>
      </c>
      <c r="D516" s="107">
        <f>IF($C516&lt;=Entradas!$E$41,"",Observaciones!H516)</f>
        <v>0.6647886734173164</v>
      </c>
      <c r="E516" s="107">
        <f>IF($C516&lt;=Entradas!$E$41,"",Cálculos!L517)</f>
        <v>0.61781361022210246</v>
      </c>
      <c r="F516" s="83">
        <f>IF($C516&lt;=Entradas!$E$41,"",D516-E516)</f>
        <v>4.697506319521394E-2</v>
      </c>
      <c r="G516" s="83">
        <f>IF($C516&lt;=Entradas!$E$41,"",D516-AVERAGE(D:D))</f>
        <v>-0.24131000877616182</v>
      </c>
      <c r="H516" s="83">
        <f>IF($C516&lt;=Entradas!$E$41,"",F516^2)</f>
        <v>2.2066565621943431E-3</v>
      </c>
      <c r="I516" s="83">
        <f>IF($C516&lt;=Entradas!$E$41,"",G516^2)</f>
        <v>5.8230520335551296E-2</v>
      </c>
      <c r="J516" s="83">
        <f>IF($C516&lt;=Entradas!$E$41,"",E516-AVERAGE(E:E))</f>
        <v>-0.29953362596033162</v>
      </c>
      <c r="K516" s="83">
        <f>IF($C516&lt;=Entradas!$E$41,"",J516^2)</f>
        <v>8.9720393080943844E-2</v>
      </c>
      <c r="L516" s="83">
        <f>IF($C516&lt;=Entradas!$E$41,"",G516*J516)</f>
        <v>7.2280461909243199E-2</v>
      </c>
      <c r="M516" s="41"/>
    </row>
    <row r="517" spans="2:13" x14ac:dyDescent="0.3">
      <c r="B517" s="40"/>
      <c r="C517" s="78">
        <v>512</v>
      </c>
      <c r="D517" s="107">
        <f>IF($C517&lt;=Entradas!$E$41,"",Observaciones!H517)</f>
        <v>0.65823835227780969</v>
      </c>
      <c r="E517" s="107">
        <f>IF($C517&lt;=Entradas!$E$41,"",Cálculos!L518)</f>
        <v>0.61172614556884652</v>
      </c>
      <c r="F517" s="83">
        <f>IF($C517&lt;=Entradas!$E$41,"",D517-E517)</f>
        <v>4.6512206708963166E-2</v>
      </c>
      <c r="G517" s="83">
        <f>IF($C517&lt;=Entradas!$E$41,"",D517-AVERAGE(D:D))</f>
        <v>-0.24786032991566853</v>
      </c>
      <c r="H517" s="83">
        <f>IF($C517&lt;=Entradas!$E$41,"",F517^2)</f>
        <v>2.1633853729373181E-3</v>
      </c>
      <c r="I517" s="83">
        <f>IF($C517&lt;=Entradas!$E$41,"",G517^2)</f>
        <v>6.1434743145904046E-2</v>
      </c>
      <c r="J517" s="83">
        <f>IF($C517&lt;=Entradas!$E$41,"",E517-AVERAGE(E:E))</f>
        <v>-0.30562109061358755</v>
      </c>
      <c r="K517" s="83">
        <f>IF($C517&lt;=Entradas!$E$41,"",J517^2)</f>
        <v>9.3404251027838697E-2</v>
      </c>
      <c r="L517" s="83">
        <f>IF($C517&lt;=Entradas!$E$41,"",G517*J517)</f>
        <v>7.5751344348670244E-2</v>
      </c>
      <c r="M517" s="41"/>
    </row>
    <row r="518" spans="2:13" x14ac:dyDescent="0.3">
      <c r="B518" s="40"/>
      <c r="C518" s="78">
        <v>513</v>
      </c>
      <c r="D518" s="107">
        <f>IF($C518&lt;=Entradas!$E$41,"",Observaciones!H518)</f>
        <v>0.65175257301265566</v>
      </c>
      <c r="E518" s="107">
        <f>IF($C518&lt;=Entradas!$E$41,"",Cálculos!L519)</f>
        <v>0.60569866215474033</v>
      </c>
      <c r="F518" s="83">
        <f>IF($C518&lt;=Entradas!$E$41,"",D518-E518)</f>
        <v>4.6053910857915326E-2</v>
      </c>
      <c r="G518" s="83">
        <f>IF($C518&lt;=Entradas!$E$41,"",D518-AVERAGE(D:D))</f>
        <v>-0.25434610918082257</v>
      </c>
      <c r="H518" s="83">
        <f>IF($C518&lt;=Entradas!$E$41,"",F518^2)</f>
        <v>2.120962705308811E-3</v>
      </c>
      <c r="I518" s="83">
        <f>IF($C518&lt;=Entradas!$E$41,"",G518^2)</f>
        <v>6.4691943255422907E-2</v>
      </c>
      <c r="J518" s="83">
        <f>IF($C518&lt;=Entradas!$E$41,"",E518-AVERAGE(E:E))</f>
        <v>-0.31164857402769375</v>
      </c>
      <c r="K518" s="83">
        <f>IF($C518&lt;=Entradas!$E$41,"",J518^2)</f>
        <v>9.7124833693494908E-2</v>
      </c>
      <c r="L518" s="83">
        <f>IF($C518&lt;=Entradas!$E$41,"",G518*J518)</f>
        <v>7.9266602235695455E-2</v>
      </c>
      <c r="M518" s="41"/>
    </row>
    <row r="519" spans="2:13" x14ac:dyDescent="0.3">
      <c r="B519" s="40"/>
      <c r="C519" s="78">
        <v>514</v>
      </c>
      <c r="D519" s="107">
        <f>IF($C519&lt;=Entradas!$E$41,"",Observaciones!H519)</f>
        <v>0.64533069967539336</v>
      </c>
      <c r="E519" s="107">
        <f>IF($C519&lt;=Entradas!$E$41,"",Cálculos!L520)</f>
        <v>0.59973056897034815</v>
      </c>
      <c r="F519" s="83">
        <f>IF($C519&lt;=Entradas!$E$41,"",D519-E519)</f>
        <v>4.5600130705045205E-2</v>
      </c>
      <c r="G519" s="83">
        <f>IF($C519&lt;=Entradas!$E$41,"",D519-AVERAGE(D:D))</f>
        <v>-0.26076798251808486</v>
      </c>
      <c r="H519" s="83">
        <f>IF($C519&lt;=Entradas!$E$41,"",F519^2)</f>
        <v>2.0793719203172066E-3</v>
      </c>
      <c r="I519" s="83">
        <f>IF($C519&lt;=Entradas!$E$41,"",G519^2)</f>
        <v>6.7999940706552214E-2</v>
      </c>
      <c r="J519" s="83">
        <f>IF($C519&lt;=Entradas!$E$41,"",E519-AVERAGE(E:E))</f>
        <v>-0.31761666721208592</v>
      </c>
      <c r="K519" s="83">
        <f>IF($C519&lt;=Entradas!$E$41,"",J519^2)</f>
        <v>0.10088034729091294</v>
      </c>
      <c r="L519" s="83">
        <f>IF($C519&lt;=Entradas!$E$41,"",G519*J519)</f>
        <v>8.2824257523013603E-2</v>
      </c>
      <c r="M519" s="41"/>
    </row>
    <row r="520" spans="2:13" x14ac:dyDescent="0.3">
      <c r="B520" s="40"/>
      <c r="C520" s="78">
        <v>515</v>
      </c>
      <c r="D520" s="107">
        <f>IF($C520&lt;=Entradas!$E$41,"",Observaciones!H520)</f>
        <v>0.63897210258569426</v>
      </c>
      <c r="E520" s="107">
        <f>IF($C520&lt;=Entradas!$E$41,"",Cálculos!L521)</f>
        <v>0.59382128082959085</v>
      </c>
      <c r="F520" s="83">
        <f>IF($C520&lt;=Entradas!$E$41,"",D520-E520)</f>
        <v>4.515082175610341E-2</v>
      </c>
      <c r="G520" s="83">
        <f>IF($C520&lt;=Entradas!$E$41,"",D520-AVERAGE(D:D))</f>
        <v>-0.26712657960778396</v>
      </c>
      <c r="H520" s="83">
        <f>IF($C520&lt;=Entradas!$E$41,"",F520^2)</f>
        <v>2.0385967052514208E-3</v>
      </c>
      <c r="I520" s="83">
        <f>IF($C520&lt;=Entradas!$E$41,"",G520^2)</f>
        <v>7.1356609532953738E-2</v>
      </c>
      <c r="J520" s="83">
        <f>IF($C520&lt;=Entradas!$E$41,"",E520-AVERAGE(E:E))</f>
        <v>-0.32352595535284323</v>
      </c>
      <c r="K520" s="83">
        <f>IF($C520&lt;=Entradas!$E$41,"",J520^2)</f>
        <v>0.10466904378696991</v>
      </c>
      <c r="L520" s="83">
        <f>IF($C520&lt;=Entradas!$E$41,"",G520*J520)</f>
        <v>8.6422381867745632E-2</v>
      </c>
      <c r="M520" s="41"/>
    </row>
    <row r="521" spans="2:13" x14ac:dyDescent="0.3">
      <c r="B521" s="40"/>
      <c r="C521" s="78">
        <v>516</v>
      </c>
      <c r="D521" s="107">
        <f>IF($C521&lt;=Entradas!$E$41,"",Observaciones!H521)</f>
        <v>0.63267615826761969</v>
      </c>
      <c r="E521" s="107">
        <f>IF($C521&lt;=Entradas!$E$41,"",Cálculos!L522)</f>
        <v>0.58797021831236718</v>
      </c>
      <c r="F521" s="83">
        <f>IF($C521&lt;=Entradas!$E$41,"",D521-E521)</f>
        <v>4.4705939955252516E-2</v>
      </c>
      <c r="G521" s="83">
        <f>IF($C521&lt;=Entradas!$E$41,"",D521-AVERAGE(D:D))</f>
        <v>-0.27342252392585853</v>
      </c>
      <c r="H521" s="83">
        <f>IF($C521&lt;=Entradas!$E$41,"",F521^2)</f>
        <v>1.9986210672826433E-3</v>
      </c>
      <c r="I521" s="83">
        <f>IF($C521&lt;=Entradas!$E$41,"",G521^2)</f>
        <v>7.4759876589986674E-2</v>
      </c>
      <c r="J521" s="83">
        <f>IF($C521&lt;=Entradas!$E$41,"",E521-AVERAGE(E:E))</f>
        <v>-0.3293770178700669</v>
      </c>
      <c r="K521" s="83">
        <f>IF($C521&lt;=Entradas!$E$41,"",J521^2)</f>
        <v>0.10848921990097837</v>
      </c>
      <c r="L521" s="83">
        <f>IF($C521&lt;=Entradas!$E$41,"",G521*J521)</f>
        <v>9.0059095549206297E-2</v>
      </c>
      <c r="M521" s="41"/>
    </row>
    <row r="522" spans="2:13" x14ac:dyDescent="0.3">
      <c r="B522" s="40"/>
      <c r="C522" s="78">
        <v>517</v>
      </c>
      <c r="D522" s="107">
        <f>IF($C522&lt;=Entradas!$E$41,"",Observaciones!H522)</f>
        <v>0.62644224938848836</v>
      </c>
      <c r="E522" s="107">
        <f>IF($C522&lt;=Entradas!$E$41,"",Cálculos!L523)</f>
        <v>0.58217680770774016</v>
      </c>
      <c r="F522" s="83">
        <f>IF($C522&lt;=Entradas!$E$41,"",D522-E522)</f>
        <v>4.4265441680748197E-2</v>
      </c>
      <c r="G522" s="83">
        <f>IF($C522&lt;=Entradas!$E$41,"",D522-AVERAGE(D:D))</f>
        <v>-0.27965643280498986</v>
      </c>
      <c r="H522" s="83">
        <f>IF($C522&lt;=Entradas!$E$41,"",F522^2)</f>
        <v>1.9594293271917198E-3</v>
      </c>
      <c r="I522" s="83">
        <f>IF($C522&lt;=Entradas!$E$41,"",G522^2)</f>
        <v>7.8207720409211812E-2</v>
      </c>
      <c r="J522" s="83">
        <f>IF($C522&lt;=Entradas!$E$41,"",E522-AVERAGE(E:E))</f>
        <v>-0.33517042847469392</v>
      </c>
      <c r="K522" s="83">
        <f>IF($C522&lt;=Entradas!$E$41,"",J522^2)</f>
        <v>0.11233921612390992</v>
      </c>
      <c r="L522" s="83">
        <f>IF($C522&lt;=Entradas!$E$41,"",G522*J522)</f>
        <v>9.3732566408952903E-2</v>
      </c>
      <c r="M522" s="41"/>
    </row>
    <row r="523" spans="2:13" x14ac:dyDescent="0.3">
      <c r="B523" s="40"/>
      <c r="C523" s="78">
        <v>518</v>
      </c>
      <c r="D523" s="107">
        <f>IF($C523&lt;=Entradas!$E$41,"",Observaciones!H523)</f>
        <v>1.4767519172164114</v>
      </c>
      <c r="E523" s="107">
        <f>IF($C523&lt;=Entradas!$E$41,"",Cálculos!L524)</f>
        <v>1.8015654448254128</v>
      </c>
      <c r="F523" s="83">
        <f>IF($C523&lt;=Entradas!$E$41,"",D523-E523)</f>
        <v>-0.3248135276090014</v>
      </c>
      <c r="G523" s="83">
        <f>IF($C523&lt;=Entradas!$E$41,"",D523-AVERAGE(D:D))</f>
        <v>0.57065323502293319</v>
      </c>
      <c r="H523" s="83">
        <f>IF($C523&lt;=Entradas!$E$41,"",F523^2)</f>
        <v>0.10550382771780351</v>
      </c>
      <c r="I523" s="83">
        <f>IF($C523&lt;=Entradas!$E$41,"",G523^2)</f>
        <v>0.32564511464213902</v>
      </c>
      <c r="J523" s="83">
        <f>IF($C523&lt;=Entradas!$E$41,"",E523-AVERAGE(E:E))</f>
        <v>0.88421820864297873</v>
      </c>
      <c r="K523" s="83">
        <f>IF($C523&lt;=Entradas!$E$41,"",J523^2)</f>
        <v>0.7818418404957983</v>
      </c>
      <c r="L523" s="83">
        <f>IF($C523&lt;=Entradas!$E$41,"",G523*J523)</f>
        <v>0.50458198122829867</v>
      </c>
      <c r="M523" s="41"/>
    </row>
    <row r="524" spans="2:13" x14ac:dyDescent="0.3">
      <c r="B524" s="40"/>
      <c r="C524" s="78">
        <v>519</v>
      </c>
      <c r="D524" s="107">
        <f>IF($C524&lt;=Entradas!$E$41,"",Observaciones!H524)</f>
        <v>0.94472018161146487</v>
      </c>
      <c r="E524" s="107">
        <f>IF($C524&lt;=Entradas!$E$41,"",Cálculos!L525)</f>
        <v>0.88794785140938137</v>
      </c>
      <c r="F524" s="83">
        <f>IF($C524&lt;=Entradas!$E$41,"",D524-E524)</f>
        <v>5.6772330202083499E-2</v>
      </c>
      <c r="G524" s="83">
        <f>IF($C524&lt;=Entradas!$E$41,"",D524-AVERAGE(D:D))</f>
        <v>3.8621499417986649E-2</v>
      </c>
      <c r="H524" s="83">
        <f>IF($C524&lt;=Entradas!$E$41,"",F524^2)</f>
        <v>3.2230974765744022E-3</v>
      </c>
      <c r="I524" s="83">
        <f>IF($C524&lt;=Entradas!$E$41,"",G524^2)</f>
        <v>1.4916202172935431E-3</v>
      </c>
      <c r="J524" s="83">
        <f>IF($C524&lt;=Entradas!$E$41,"",E524-AVERAGE(E:E))</f>
        <v>-2.9399384773052706E-2</v>
      </c>
      <c r="K524" s="83">
        <f>IF($C524&lt;=Entradas!$E$41,"",J524^2)</f>
        <v>8.6432382503400331E-4</v>
      </c>
      <c r="L524" s="83">
        <f>IF($C524&lt;=Entradas!$E$41,"",G524*J524)</f>
        <v>-1.1354483219016206E-3</v>
      </c>
      <c r="M524" s="41"/>
    </row>
    <row r="525" spans="2:13" x14ac:dyDescent="0.3">
      <c r="B525" s="40"/>
      <c r="C525" s="78">
        <v>520</v>
      </c>
      <c r="D525" s="107">
        <f>IF($C525&lt;=Entradas!$E$41,"",Observaciones!H525)</f>
        <v>0.88377610078853419</v>
      </c>
      <c r="E525" s="107">
        <f>IF($C525&lt;=Entradas!$E$41,"",Cálculos!L526)</f>
        <v>0.8274412248920433</v>
      </c>
      <c r="F525" s="83">
        <f>IF($C525&lt;=Entradas!$E$41,"",D525-E525)</f>
        <v>5.6334875896490888E-2</v>
      </c>
      <c r="G525" s="83">
        <f>IF($C525&lt;=Entradas!$E$41,"",D525-AVERAGE(D:D))</f>
        <v>-2.2322581404944031E-2</v>
      </c>
      <c r="H525" s="83">
        <f>IF($C525&lt;=Entradas!$E$41,"",F525^2)</f>
        <v>3.1736182422730302E-3</v>
      </c>
      <c r="I525" s="83">
        <f>IF($C525&lt;=Entradas!$E$41,"",G525^2)</f>
        <v>4.9829764058035306E-4</v>
      </c>
      <c r="J525" s="83">
        <f>IF($C525&lt;=Entradas!$E$41,"",E525-AVERAGE(E:E))</f>
        <v>-8.9906011290390775E-2</v>
      </c>
      <c r="K525" s="83">
        <f>IF($C525&lt;=Entradas!$E$41,"",J525^2)</f>
        <v>8.0830908661478733E-3</v>
      </c>
      <c r="L525" s="83">
        <f>IF($C525&lt;=Entradas!$E$41,"",G525*J525)</f>
        <v>2.0069342558235652E-3</v>
      </c>
      <c r="M525" s="41"/>
    </row>
    <row r="526" spans="2:13" x14ac:dyDescent="0.3">
      <c r="B526" s="40"/>
      <c r="C526" s="78">
        <v>521</v>
      </c>
      <c r="D526" s="107">
        <f>IF($C526&lt;=Entradas!$E$41,"",Observaciones!H526)</f>
        <v>0.82771851848180744</v>
      </c>
      <c r="E526" s="107">
        <f>IF($C526&lt;=Entradas!$E$41,"",Cálculos!L527)</f>
        <v>0.77184456024819181</v>
      </c>
      <c r="F526" s="83">
        <f>IF($C526&lt;=Entradas!$E$41,"",D526-E526)</f>
        <v>5.5873958233615628E-2</v>
      </c>
      <c r="G526" s="83">
        <f>IF($C526&lt;=Entradas!$E$41,"",D526-AVERAGE(D:D))</f>
        <v>-7.8380163711670781E-2</v>
      </c>
      <c r="H526" s="83">
        <f>IF($C526&lt;=Entradas!$E$41,"",F526^2)</f>
        <v>3.1218992086918238E-3</v>
      </c>
      <c r="I526" s="83">
        <f>IF($C526&lt;=Entradas!$E$41,"",G526^2)</f>
        <v>6.143450063468313E-3</v>
      </c>
      <c r="J526" s="83">
        <f>IF($C526&lt;=Entradas!$E$41,"",E526-AVERAGE(E:E))</f>
        <v>-0.14550267593424226</v>
      </c>
      <c r="K526" s="83">
        <f>IF($C526&lt;=Entradas!$E$41,"",J526^2)</f>
        <v>2.1171028704025124E-2</v>
      </c>
      <c r="L526" s="83">
        <f>IF($C526&lt;=Entradas!$E$41,"",G526*J526)</f>
        <v>1.1404523560212088E-2</v>
      </c>
      <c r="M526" s="41"/>
    </row>
    <row r="527" spans="2:13" x14ac:dyDescent="0.3">
      <c r="B527" s="40"/>
      <c r="C527" s="78">
        <v>522</v>
      </c>
      <c r="D527" s="107">
        <f>IF($C527&lt;=Entradas!$E$41,"",Observaciones!H527)</f>
        <v>0.77229829002998884</v>
      </c>
      <c r="E527" s="107">
        <f>IF($C527&lt;=Entradas!$E$41,"",Cálculos!L528)</f>
        <v>0.71686867132475252</v>
      </c>
      <c r="F527" s="83">
        <f>IF($C527&lt;=Entradas!$E$41,"",D527-E527)</f>
        <v>5.5429618705236328E-2</v>
      </c>
      <c r="G527" s="83">
        <f>IF($C527&lt;=Entradas!$E$41,"",D527-AVERAGE(D:D))</f>
        <v>-0.13380039216348938</v>
      </c>
      <c r="H527" s="83">
        <f>IF($C527&lt;=Entradas!$E$41,"",F527^2)</f>
        <v>3.072442629807885E-3</v>
      </c>
      <c r="I527" s="83">
        <f>IF($C527&lt;=Entradas!$E$41,"",G527^2)</f>
        <v>1.790254494310355E-2</v>
      </c>
      <c r="J527" s="83">
        <f>IF($C527&lt;=Entradas!$E$41,"",E527-AVERAGE(E:E))</f>
        <v>-0.20047856485768156</v>
      </c>
      <c r="K527" s="83">
        <f>IF($C527&lt;=Entradas!$E$41,"",J527^2)</f>
        <v>4.0191654967395636E-2</v>
      </c>
      <c r="L527" s="83">
        <f>IF($C527&lt;=Entradas!$E$41,"",G527*J527)</f>
        <v>2.6824110598331334E-2</v>
      </c>
      <c r="M527" s="41"/>
    </row>
    <row r="528" spans="2:13" x14ac:dyDescent="0.3">
      <c r="B528" s="40"/>
      <c r="C528" s="78">
        <v>523</v>
      </c>
      <c r="D528" s="107">
        <f>IF($C528&lt;=Entradas!$E$41,"",Observaciones!H528)</f>
        <v>0.71974881770565036</v>
      </c>
      <c r="E528" s="107">
        <f>IF($C528&lt;=Entradas!$E$41,"",Cálculos!L529)</f>
        <v>0.66476925951689037</v>
      </c>
      <c r="F528" s="83">
        <f>IF($C528&lt;=Entradas!$E$41,"",D528-E528)</f>
        <v>5.4979558188759992E-2</v>
      </c>
      <c r="G528" s="83">
        <f>IF($C528&lt;=Entradas!$E$41,"",D528-AVERAGE(D:D))</f>
        <v>-0.18634986448782787</v>
      </c>
      <c r="H528" s="83">
        <f>IF($C528&lt;=Entradas!$E$41,"",F528^2)</f>
        <v>3.0227518186312459E-3</v>
      </c>
      <c r="I528" s="83">
        <f>IF($C528&lt;=Entradas!$E$41,"",G528^2)</f>
        <v>3.472627199463181E-2</v>
      </c>
      <c r="J528" s="83">
        <f>IF($C528&lt;=Entradas!$E$41,"",E528-AVERAGE(E:E))</f>
        <v>-0.25257797666554371</v>
      </c>
      <c r="K528" s="83">
        <f>IF($C528&lt;=Entradas!$E$41,"",J528^2)</f>
        <v>6.3795634296459944E-2</v>
      </c>
      <c r="L528" s="83">
        <f>IF($C528&lt;=Entradas!$E$41,"",G528*J528)</f>
        <v>4.7067871724233823E-2</v>
      </c>
      <c r="M528" s="41"/>
    </row>
    <row r="529" spans="2:13" x14ac:dyDescent="0.3">
      <c r="B529" s="40"/>
      <c r="C529" s="78">
        <v>524</v>
      </c>
      <c r="D529" s="107">
        <f>IF($C529&lt;=Entradas!$E$41,"",Observaciones!H529)</f>
        <v>0.6684789463114138</v>
      </c>
      <c r="E529" s="107">
        <f>IF($C529&lt;=Entradas!$E$41,"",Cálculos!L530)</f>
        <v>0.61394040085661961</v>
      </c>
      <c r="F529" s="83">
        <f>IF($C529&lt;=Entradas!$E$41,"",D529-E529)</f>
        <v>5.4538545454794196E-2</v>
      </c>
      <c r="G529" s="83">
        <f>IF($C529&lt;=Entradas!$E$41,"",D529-AVERAGE(D:D))</f>
        <v>-0.23761973588206442</v>
      </c>
      <c r="H529" s="83">
        <f>IF($C529&lt;=Entradas!$E$41,"",F529^2)</f>
        <v>2.9744529403246526E-3</v>
      </c>
      <c r="I529" s="83">
        <f>IF($C529&lt;=Entradas!$E$41,"",G529^2)</f>
        <v>5.6463138880662053E-2</v>
      </c>
      <c r="J529" s="83">
        <f>IF($C529&lt;=Entradas!$E$41,"",E529-AVERAGE(E:E))</f>
        <v>-0.30340683532581447</v>
      </c>
      <c r="K529" s="83">
        <f>IF($C529&lt;=Entradas!$E$41,"",J529^2)</f>
        <v>9.2055707722425897E-2</v>
      </c>
      <c r="L529" s="83">
        <f>IF($C529&lt;=Entradas!$E$41,"",G529*J529)</f>
        <v>7.209545207493305E-2</v>
      </c>
      <c r="M529" s="41"/>
    </row>
    <row r="530" spans="2:13" x14ac:dyDescent="0.3">
      <c r="B530" s="40"/>
      <c r="C530" s="78">
        <v>525</v>
      </c>
      <c r="D530" s="107">
        <f>IF($C530&lt;=Entradas!$E$41,"",Observaciones!H530)</f>
        <v>0.67890355415465209</v>
      </c>
      <c r="E530" s="107">
        <f>IF($C530&lt;=Entradas!$E$41,"",Cálculos!L531)</f>
        <v>0.62482231336632899</v>
      </c>
      <c r="F530" s="83">
        <f>IF($C530&lt;=Entradas!$E$41,"",D530-E530)</f>
        <v>5.4081240788323104E-2</v>
      </c>
      <c r="G530" s="83">
        <f>IF($C530&lt;=Entradas!$E$41,"",D530-AVERAGE(D:D))</f>
        <v>-0.22719512803882613</v>
      </c>
      <c r="H530" s="83">
        <f>IF($C530&lt;=Entradas!$E$41,"",F530^2)</f>
        <v>2.9247806052045827E-3</v>
      </c>
      <c r="I530" s="83">
        <f>IF($C530&lt;=Entradas!$E$41,"",G530^2)</f>
        <v>5.1617626204578604E-2</v>
      </c>
      <c r="J530" s="83">
        <f>IF($C530&lt;=Entradas!$E$41,"",E530-AVERAGE(E:E))</f>
        <v>-0.29252492281610509</v>
      </c>
      <c r="K530" s="83">
        <f>IF($C530&lt;=Entradas!$E$41,"",J530^2)</f>
        <v>8.557083046856824E-2</v>
      </c>
      <c r="L530" s="83">
        <f>IF($C530&lt;=Entradas!$E$41,"",G530*J530)</f>
        <v>6.6460237293752722E-2</v>
      </c>
      <c r="M530" s="41"/>
    </row>
    <row r="531" spans="2:13" x14ac:dyDescent="0.3">
      <c r="B531" s="40"/>
      <c r="C531" s="78">
        <v>526</v>
      </c>
      <c r="D531" s="107">
        <f>IF($C531&lt;=Entradas!$E$41,"",Observaciones!H531)</f>
        <v>0.67604261583468173</v>
      </c>
      <c r="E531" s="107">
        <f>IF($C531&lt;=Entradas!$E$41,"",Cálculos!L532)</f>
        <v>0.6224212301866564</v>
      </c>
      <c r="F531" s="83">
        <f>IF($C531&lt;=Entradas!$E$41,"",D531-E531)</f>
        <v>5.3621385648025321E-2</v>
      </c>
      <c r="G531" s="83">
        <f>IF($C531&lt;=Entradas!$E$41,"",D531-AVERAGE(D:D))</f>
        <v>-0.2300560663587965</v>
      </c>
      <c r="H531" s="83">
        <f>IF($C531&lt;=Entradas!$E$41,"",F531^2)</f>
        <v>2.8752529988142557E-3</v>
      </c>
      <c r="I531" s="83">
        <f>IF($C531&lt;=Entradas!$E$41,"",G531^2)</f>
        <v>5.2925793668482976E-2</v>
      </c>
      <c r="J531" s="83">
        <f>IF($C531&lt;=Entradas!$E$41,"",E531-AVERAGE(E:E))</f>
        <v>-0.29492600599577767</v>
      </c>
      <c r="K531" s="83">
        <f>IF($C531&lt;=Entradas!$E$41,"",J531^2)</f>
        <v>8.6981349012621487E-2</v>
      </c>
      <c r="L531" s="83">
        <f>IF($C531&lt;=Entradas!$E$41,"",G531*J531)</f>
        <v>6.7849516806299442E-2</v>
      </c>
      <c r="M531" s="41"/>
    </row>
    <row r="532" spans="2:13" x14ac:dyDescent="0.3">
      <c r="B532" s="40"/>
      <c r="C532" s="78">
        <v>527</v>
      </c>
      <c r="D532" s="107">
        <f>IF($C532&lt;=Entradas!$E$41,"",Observaciones!H532)</f>
        <v>0.63767204069798034</v>
      </c>
      <c r="E532" s="107">
        <f>IF($C532&lt;=Entradas!$E$41,"",Cálculos!L533)</f>
        <v>0.58449026044010155</v>
      </c>
      <c r="F532" s="83">
        <f>IF($C532&lt;=Entradas!$E$41,"",D532-E532)</f>
        <v>5.3181780257878786E-2</v>
      </c>
      <c r="G532" s="83">
        <f>IF($C532&lt;=Entradas!$E$41,"",D532-AVERAGE(D:D))</f>
        <v>-0.26842664149549789</v>
      </c>
      <c r="H532" s="83">
        <f>IF($C532&lt;=Entradas!$E$41,"",F532^2)</f>
        <v>2.8283017513973056E-3</v>
      </c>
      <c r="I532" s="83">
        <f>IF($C532&lt;=Entradas!$E$41,"",G532^2)</f>
        <v>7.205286186455255E-2</v>
      </c>
      <c r="J532" s="83">
        <f>IF($C532&lt;=Entradas!$E$41,"",E532-AVERAGE(E:E))</f>
        <v>-0.33285697574233253</v>
      </c>
      <c r="K532" s="83">
        <f>IF($C532&lt;=Entradas!$E$41,"",J532^2)</f>
        <v>0.11079376630033175</v>
      </c>
      <c r="L532" s="83">
        <f>IF($C532&lt;=Entradas!$E$41,"",G532*J532)</f>
        <v>8.9347680096862725E-2</v>
      </c>
      <c r="M532" s="41"/>
    </row>
    <row r="533" spans="2:13" x14ac:dyDescent="0.3">
      <c r="B533" s="40"/>
      <c r="C533" s="78">
        <v>528</v>
      </c>
      <c r="D533" s="107">
        <f>IF($C533&lt;=Entradas!$E$41,"",Observaciones!H533)</f>
        <v>0.58867937610803378</v>
      </c>
      <c r="E533" s="107">
        <f>IF($C533&lt;=Entradas!$E$41,"",Cálculos!L534)</f>
        <v>0.53591634026756818</v>
      </c>
      <c r="F533" s="83">
        <f>IF($C533&lt;=Entradas!$E$41,"",D533-E533)</f>
        <v>5.27630358404656E-2</v>
      </c>
      <c r="G533" s="83">
        <f>IF($C533&lt;=Entradas!$E$41,"",D533-AVERAGE(D:D))</f>
        <v>-0.31741930608544444</v>
      </c>
      <c r="H533" s="83">
        <f>IF($C533&lt;=Entradas!$E$41,"",F533^2)</f>
        <v>2.7839379511022575E-3</v>
      </c>
      <c r="I533" s="83">
        <f>IF($C533&lt;=Entradas!$E$41,"",G533^2)</f>
        <v>0.10075501587576506</v>
      </c>
      <c r="J533" s="83">
        <f>IF($C533&lt;=Entradas!$E$41,"",E533-AVERAGE(E:E))</f>
        <v>-0.3814308959148659</v>
      </c>
      <c r="K533" s="83">
        <f>IF($C533&lt;=Entradas!$E$41,"",J533^2)</f>
        <v>0.14548952835841727</v>
      </c>
      <c r="L533" s="83">
        <f>IF($C533&lt;=Entradas!$E$41,"",G533*J533)</f>
        <v>0.12107353030084612</v>
      </c>
      <c r="M533" s="41"/>
    </row>
    <row r="534" spans="2:13" x14ac:dyDescent="0.3">
      <c r="B534" s="40"/>
      <c r="C534" s="78">
        <v>529</v>
      </c>
      <c r="D534" s="107">
        <f>IF($C534&lt;=Entradas!$E$41,"",Observaciones!H534)</f>
        <v>0.56071894970316749</v>
      </c>
      <c r="E534" s="107">
        <f>IF($C534&lt;=Entradas!$E$41,"",Cálculos!L535)</f>
        <v>0.519244782787462</v>
      </c>
      <c r="F534" s="83">
        <f>IF($C534&lt;=Entradas!$E$41,"",D534-E534)</f>
        <v>4.147416691570549E-2</v>
      </c>
      <c r="G534" s="83">
        <f>IF($C534&lt;=Entradas!$E$41,"",D534-AVERAGE(D:D))</f>
        <v>-0.34537973249031073</v>
      </c>
      <c r="H534" s="83">
        <f>IF($C534&lt;=Entradas!$E$41,"",F534^2)</f>
        <v>1.7201065213517999E-3</v>
      </c>
      <c r="I534" s="83">
        <f>IF($C534&lt;=Entradas!$E$41,"",G534^2)</f>
        <v>0.1192871596150786</v>
      </c>
      <c r="J534" s="83">
        <f>IF($C534&lt;=Entradas!$E$41,"",E534-AVERAGE(E:E))</f>
        <v>-0.39810245339497208</v>
      </c>
      <c r="K534" s="83">
        <f>IF($C534&lt;=Entradas!$E$41,"",J534^2)</f>
        <v>0.15848556339909592</v>
      </c>
      <c r="L534" s="83">
        <f>IF($C534&lt;=Entradas!$E$41,"",G534*J534)</f>
        <v>0.13749651885729186</v>
      </c>
      <c r="M534" s="41"/>
    </row>
    <row r="535" spans="2:13" x14ac:dyDescent="0.3">
      <c r="B535" s="40"/>
      <c r="C535" s="78">
        <v>530</v>
      </c>
      <c r="D535" s="107">
        <f>IF($C535&lt;=Entradas!$E$41,"",Observaciones!H535)</f>
        <v>0.551516898593992</v>
      </c>
      <c r="E535" s="107">
        <f>IF($C535&lt;=Entradas!$E$41,"",Cálculos!L536)</f>
        <v>0.51223835189007549</v>
      </c>
      <c r="F535" s="83">
        <f>IF($C535&lt;=Entradas!$E$41,"",D535-E535)</f>
        <v>3.9278546703916506E-2</v>
      </c>
      <c r="G535" s="83">
        <f>IF($C535&lt;=Entradas!$E$41,"",D535-AVERAGE(D:D))</f>
        <v>-0.35458178359948622</v>
      </c>
      <c r="H535" s="83">
        <f>IF($C535&lt;=Entradas!$E$41,"",F535^2)</f>
        <v>1.5428042311717502E-3</v>
      </c>
      <c r="I535" s="83">
        <f>IF($C535&lt;=Entradas!$E$41,"",G535^2)</f>
        <v>0.12572824126059287</v>
      </c>
      <c r="J535" s="83">
        <f>IF($C535&lt;=Entradas!$E$41,"",E535-AVERAGE(E:E))</f>
        <v>-0.40510888429235858</v>
      </c>
      <c r="K535" s="83">
        <f>IF($C535&lt;=Entradas!$E$41,"",J535^2)</f>
        <v>0.16411320813259958</v>
      </c>
      <c r="L535" s="83">
        <f>IF($C535&lt;=Entradas!$E$41,"",G535*J535)</f>
        <v>0.1436442307443824</v>
      </c>
      <c r="M535" s="41"/>
    </row>
    <row r="536" spans="2:13" x14ac:dyDescent="0.3">
      <c r="B536" s="40"/>
      <c r="C536" s="78">
        <v>531</v>
      </c>
      <c r="D536" s="107">
        <f>IF($C536&lt;=Entradas!$E$41,"",Observaciones!H536)</f>
        <v>0.54547249783773333</v>
      </c>
      <c r="E536" s="107">
        <f>IF($C536&lt;=Entradas!$E$41,"",Cálculos!L537)</f>
        <v>0.50687749448279262</v>
      </c>
      <c r="F536" s="83">
        <f>IF($C536&lt;=Entradas!$E$41,"",D536-E536)</f>
        <v>3.8595003354940705E-2</v>
      </c>
      <c r="G536" s="83">
        <f>IF($C536&lt;=Entradas!$E$41,"",D536-AVERAGE(D:D))</f>
        <v>-0.36062618435574489</v>
      </c>
      <c r="H536" s="83">
        <f>IF($C536&lt;=Entradas!$E$41,"",F536^2)</f>
        <v>1.4895742839678842E-3</v>
      </c>
      <c r="I536" s="83">
        <f>IF($C536&lt;=Entradas!$E$41,"",G536^2)</f>
        <v>0.13005124484298369</v>
      </c>
      <c r="J536" s="83">
        <f>IF($C536&lt;=Entradas!$E$41,"",E536-AVERAGE(E:E))</f>
        <v>-0.41046974169964145</v>
      </c>
      <c r="K536" s="83">
        <f>IF($C536&lt;=Entradas!$E$41,"",J536^2)</f>
        <v>0.16848540885097038</v>
      </c>
      <c r="L536" s="83">
        <f>IF($C536&lt;=Entradas!$E$41,"",G536*J536)</f>
        <v>0.14802613674262988</v>
      </c>
      <c r="M536" s="41"/>
    </row>
    <row r="537" spans="2:13" x14ac:dyDescent="0.3">
      <c r="B537" s="40"/>
      <c r="C537" s="78">
        <v>532</v>
      </c>
      <c r="D537" s="107">
        <f>IF($C537&lt;=Entradas!$E$41,"",Observaciones!H537)</f>
        <v>0.53999657746221608</v>
      </c>
      <c r="E537" s="107">
        <f>IF($C537&lt;=Entradas!$E$41,"",Cálculos!L538)</f>
        <v>0.50183106371853881</v>
      </c>
      <c r="F537" s="83">
        <f>IF($C537&lt;=Entradas!$E$41,"",D537-E537)</f>
        <v>3.8165513743677271E-2</v>
      </c>
      <c r="G537" s="83">
        <f>IF($C537&lt;=Entradas!$E$41,"",D537-AVERAGE(D:D))</f>
        <v>-0.36610210473126215</v>
      </c>
      <c r="H537" s="83">
        <f>IF($C537&lt;=Entradas!$E$41,"",F537^2)</f>
        <v>1.4566064393188186E-3</v>
      </c>
      <c r="I537" s="83">
        <f>IF($C537&lt;=Entradas!$E$41,"",G537^2)</f>
        <v>0.13403075108866003</v>
      </c>
      <c r="J537" s="83">
        <f>IF($C537&lt;=Entradas!$E$41,"",E537-AVERAGE(E:E))</f>
        <v>-0.41551617246389527</v>
      </c>
      <c r="K537" s="83">
        <f>IF($C537&lt;=Entradas!$E$41,"",J537^2)</f>
        <v>0.17265368957904556</v>
      </c>
      <c r="L537" s="83">
        <f>IF($C537&lt;=Entradas!$E$41,"",G537*J537)</f>
        <v>0.15212134528891016</v>
      </c>
      <c r="M537" s="41"/>
    </row>
    <row r="538" spans="2:13" x14ac:dyDescent="0.3">
      <c r="B538" s="40"/>
      <c r="C538" s="78">
        <v>533</v>
      </c>
      <c r="D538" s="107">
        <f>IF($C538&lt;=Entradas!$E$41,"",Observaciones!H538)</f>
        <v>0.53465906152514808</v>
      </c>
      <c r="E538" s="107">
        <f>IF($C538&lt;=Entradas!$E$41,"",Cálculos!L539)</f>
        <v>0.49687776638504089</v>
      </c>
      <c r="F538" s="83">
        <f>IF($C538&lt;=Entradas!$E$41,"",D538-E538)</f>
        <v>3.7781295140107196E-2</v>
      </c>
      <c r="G538" s="83">
        <f>IF($C538&lt;=Entradas!$E$41,"",D538-AVERAGE(D:D))</f>
        <v>-0.37143962066833014</v>
      </c>
      <c r="H538" s="83">
        <f>IF($C538&lt;=Entradas!$E$41,"",F538^2)</f>
        <v>1.4274262624638877E-3</v>
      </c>
      <c r="I538" s="83">
        <f>IF($C538&lt;=Entradas!$E$41,"",G538^2)</f>
        <v>0.137967391802233</v>
      </c>
      <c r="J538" s="83">
        <f>IF($C538&lt;=Entradas!$E$41,"",E538-AVERAGE(E:E))</f>
        <v>-0.42046946979739319</v>
      </c>
      <c r="K538" s="83">
        <f>IF($C538&lt;=Entradas!$E$41,"",J538^2)</f>
        <v>0.17679457503170096</v>
      </c>
      <c r="L538" s="83">
        <f>IF($C538&lt;=Entradas!$E$41,"",G538*J538)</f>
        <v>0.15617902036415762</v>
      </c>
      <c r="M538" s="41"/>
    </row>
    <row r="539" spans="2:13" x14ac:dyDescent="0.3">
      <c r="B539" s="40"/>
      <c r="C539" s="78">
        <v>534</v>
      </c>
      <c r="D539" s="107">
        <f>IF($C539&lt;=Entradas!$E$41,"",Observaciones!H539)</f>
        <v>0.52938815054281418</v>
      </c>
      <c r="E539" s="107">
        <f>IF($C539&lt;=Entradas!$E$41,"",Cálculos!L540)</f>
        <v>0.49198047832392211</v>
      </c>
      <c r="F539" s="83">
        <f>IF($C539&lt;=Entradas!$E$41,"",D539-E539)</f>
        <v>3.7407672218892074E-2</v>
      </c>
      <c r="G539" s="83">
        <f>IF($C539&lt;=Entradas!$E$41,"",D539-AVERAGE(D:D))</f>
        <v>-0.37671053165066404</v>
      </c>
      <c r="H539" s="83">
        <f>IF($C539&lt;=Entradas!$E$41,"",F539^2)</f>
        <v>1.3993339408360699E-3</v>
      </c>
      <c r="I539" s="83">
        <f>IF($C539&lt;=Entradas!$E$41,"",G539^2)</f>
        <v>0.14191082465652596</v>
      </c>
      <c r="J539" s="83">
        <f>IF($C539&lt;=Entradas!$E$41,"",E539-AVERAGE(E:E))</f>
        <v>-0.42536675785851197</v>
      </c>
      <c r="K539" s="83">
        <f>IF($C539&lt;=Entradas!$E$41,"",J539^2)</f>
        <v>0.18093687869106195</v>
      </c>
      <c r="L539" s="83">
        <f>IF($C539&lt;=Entradas!$E$41,"",G539*J539)</f>
        <v>0.16024013749939933</v>
      </c>
      <c r="M539" s="41"/>
    </row>
    <row r="540" spans="2:13" x14ac:dyDescent="0.3">
      <c r="B540" s="40"/>
      <c r="C540" s="78">
        <v>535</v>
      </c>
      <c r="D540" s="107">
        <f>IF($C540&lt;=Entradas!$E$41,"",Observaciones!H540)</f>
        <v>0.52417150039064964</v>
      </c>
      <c r="E540" s="107">
        <f>IF($C540&lt;=Entradas!$E$41,"",Cálculos!L541)</f>
        <v>0.48713263969003273</v>
      </c>
      <c r="F540" s="83">
        <f>IF($C540&lt;=Entradas!$E$41,"",D540-E540)</f>
        <v>3.7038860700616905E-2</v>
      </c>
      <c r="G540" s="83">
        <f>IF($C540&lt;=Entradas!$E$41,"",D540-AVERAGE(D:D))</f>
        <v>-0.38192718180282859</v>
      </c>
      <c r="H540" s="83">
        <f>IF($C540&lt;=Entradas!$E$41,"",F540^2)</f>
        <v>1.3718772019997033E-3</v>
      </c>
      <c r="I540" s="83">
        <f>IF($C540&lt;=Entradas!$E$41,"",G540^2)</f>
        <v>0.14586837219985088</v>
      </c>
      <c r="J540" s="83">
        <f>IF($C540&lt;=Entradas!$E$41,"",E540-AVERAGE(E:E))</f>
        <v>-0.43021459649240135</v>
      </c>
      <c r="K540" s="83">
        <f>IF($C540&lt;=Entradas!$E$41,"",J540^2)</f>
        <v>0.1850845990351197</v>
      </c>
      <c r="L540" s="83">
        <f>IF($C540&lt;=Entradas!$E$41,"",G540*J540)</f>
        <v>0.1643106484087839</v>
      </c>
      <c r="M540" s="41"/>
    </row>
    <row r="541" spans="2:13" x14ac:dyDescent="0.3">
      <c r="B541" s="40"/>
      <c r="C541" s="78">
        <v>536</v>
      </c>
      <c r="D541" s="107">
        <f>IF($C541&lt;=Entradas!$E$41,"",Observaciones!H541)</f>
        <v>0.5190066369848354</v>
      </c>
      <c r="E541" s="107">
        <f>IF($C541&lt;=Entradas!$E$41,"",Cálculos!L542)</f>
        <v>0.48233276630549549</v>
      </c>
      <c r="F541" s="83">
        <f>IF($C541&lt;=Entradas!$E$41,"",D541-E541)</f>
        <v>3.6673870679339915E-2</v>
      </c>
      <c r="G541" s="83">
        <f>IF($C541&lt;=Entradas!$E$41,"",D541-AVERAGE(D:D))</f>
        <v>-0.38709204520864282</v>
      </c>
      <c r="H541" s="83">
        <f>IF($C541&lt;=Entradas!$E$41,"",F541^2)</f>
        <v>1.3449727906049479E-3</v>
      </c>
      <c r="I541" s="83">
        <f>IF($C541&lt;=Entradas!$E$41,"",G541^2)</f>
        <v>0.14984025146380997</v>
      </c>
      <c r="J541" s="83">
        <f>IF($C541&lt;=Entradas!$E$41,"",E541-AVERAGE(E:E))</f>
        <v>-0.43501446987693859</v>
      </c>
      <c r="K541" s="83">
        <f>IF($C541&lt;=Entradas!$E$41,"",J541^2)</f>
        <v>0.18923758900231391</v>
      </c>
      <c r="L541" s="83">
        <f>IF($C541&lt;=Entradas!$E$41,"",G541*J541)</f>
        <v>0.1683906408400177</v>
      </c>
      <c r="M541" s="41"/>
    </row>
    <row r="542" spans="2:13" x14ac:dyDescent="0.3">
      <c r="B542" s="40"/>
      <c r="C542" s="78">
        <v>537</v>
      </c>
      <c r="D542" s="107">
        <f>IF($C542&lt;=Entradas!$E$41,"",Observaciones!H542)</f>
        <v>0.51389272823484788</v>
      </c>
      <c r="E542" s="107">
        <f>IF($C542&lt;=Entradas!$E$41,"",Cálculos!L543)</f>
        <v>0.4775802201285726</v>
      </c>
      <c r="F542" s="83">
        <f>IF($C542&lt;=Entradas!$E$41,"",D542-E542)</f>
        <v>3.6312508106275287E-2</v>
      </c>
      <c r="G542" s="83">
        <f>IF($C542&lt;=Entradas!$E$41,"",D542-AVERAGE(D:D))</f>
        <v>-0.39220595395863034</v>
      </c>
      <c r="H542" s="83">
        <f>IF($C542&lt;=Entradas!$E$41,"",F542^2)</f>
        <v>1.3185982449683085E-3</v>
      </c>
      <c r="I542" s="83">
        <f>IF($C542&lt;=Entradas!$E$41,"",G542^2)</f>
        <v>0.15382551032059927</v>
      </c>
      <c r="J542" s="83">
        <f>IF($C542&lt;=Entradas!$E$41,"",E542-AVERAGE(E:E))</f>
        <v>-0.43976701605386148</v>
      </c>
      <c r="K542" s="83">
        <f>IF($C542&lt;=Entradas!$E$41,"",J542^2)</f>
        <v>0.19339502840891726</v>
      </c>
      <c r="L542" s="83">
        <f>IF($C542&lt;=Entradas!$E$41,"",G542*J542)</f>
        <v>0.17247924205094506</v>
      </c>
      <c r="M542" s="41"/>
    </row>
    <row r="543" spans="2:13" x14ac:dyDescent="0.3">
      <c r="B543" s="40"/>
      <c r="C543" s="78">
        <v>538</v>
      </c>
      <c r="D543" s="107">
        <f>IF($C543&lt;=Entradas!$E$41,"",Observaciones!H543)</f>
        <v>0.50882921867013697</v>
      </c>
      <c r="E543" s="107">
        <f>IF($C543&lt;=Entradas!$E$41,"",Cálculos!L544)</f>
        <v>0.47287450738238163</v>
      </c>
      <c r="F543" s="83">
        <f>IF($C543&lt;=Entradas!$E$41,"",D543-E543)</f>
        <v>3.5954711287755348E-2</v>
      </c>
      <c r="G543" s="83">
        <f>IF($C543&lt;=Entradas!$E$41,"",D543-AVERAGE(D:D))</f>
        <v>-0.39726946352334125</v>
      </c>
      <c r="H543" s="83">
        <f>IF($C543&lt;=Entradas!$E$41,"",F543^2)</f>
        <v>1.2927412637858417E-3</v>
      </c>
      <c r="I543" s="83">
        <f>IF($C543&lt;=Entradas!$E$41,"",G543^2)</f>
        <v>0.15782302664812337</v>
      </c>
      <c r="J543" s="83">
        <f>IF($C543&lt;=Entradas!$E$41,"",E543-AVERAGE(E:E))</f>
        <v>-0.44447272880005245</v>
      </c>
      <c r="K543" s="83">
        <f>IF($C543&lt;=Entradas!$E$41,"",J543^2)</f>
        <v>0.19755600664696499</v>
      </c>
      <c r="L543" s="83">
        <f>IF($C543&lt;=Entradas!$E$41,"",G543*J543)</f>
        <v>0.1765754425211524</v>
      </c>
      <c r="M543" s="41"/>
    </row>
    <row r="544" spans="2:13" x14ac:dyDescent="0.3">
      <c r="B544" s="40"/>
      <c r="C544" s="78">
        <v>539</v>
      </c>
      <c r="D544" s="107">
        <f>IF($C544&lt;=Entradas!$E$41,"",Observaciones!H544)</f>
        <v>0.5038156028341626</v>
      </c>
      <c r="E544" s="107">
        <f>IF($C544&lt;=Entradas!$E$41,"",Cálculos!L545)</f>
        <v>0.46821516205091751</v>
      </c>
      <c r="F544" s="83">
        <f>IF($C544&lt;=Entradas!$E$41,"",D544-E544)</f>
        <v>3.5600440783245091E-2</v>
      </c>
      <c r="G544" s="83">
        <f>IF($C544&lt;=Entradas!$E$41,"",D544-AVERAGE(D:D))</f>
        <v>-0.40228307935931562</v>
      </c>
      <c r="H544" s="83">
        <f>IF($C544&lt;=Entradas!$E$41,"",F544^2)</f>
        <v>1.2673913839613402E-3</v>
      </c>
      <c r="I544" s="83">
        <f>IF($C544&lt;=Entradas!$E$41,"",G544^2)</f>
        <v>0.16183167593881342</v>
      </c>
      <c r="J544" s="83">
        <f>IF($C544&lt;=Entradas!$E$41,"",E544-AVERAGE(E:E))</f>
        <v>-0.44913207413151657</v>
      </c>
      <c r="K544" s="83">
        <f>IF($C544&lt;=Entradas!$E$41,"",J544^2)</f>
        <v>0.2017196200136781</v>
      </c>
      <c r="L544" s="83">
        <f>IF($C544&lt;=Entradas!$E$41,"",G544*J544)</f>
        <v>0.18067823382066289</v>
      </c>
      <c r="M544" s="41"/>
    </row>
    <row r="545" spans="2:13" x14ac:dyDescent="0.3">
      <c r="B545" s="40"/>
      <c r="C545" s="78">
        <v>540</v>
      </c>
      <c r="D545" s="107">
        <f>IF($C545&lt;=Entradas!$E$41,"",Observaciones!H545)</f>
        <v>0.49885138764170955</v>
      </c>
      <c r="E545" s="107">
        <f>IF($C545&lt;=Entradas!$E$41,"",Cálculos!L546)</f>
        <v>0.46360172650914966</v>
      </c>
      <c r="F545" s="83">
        <f>IF($C545&lt;=Entradas!$E$41,"",D545-E545)</f>
        <v>3.5249661132559895E-2</v>
      </c>
      <c r="G545" s="83">
        <f>IF($C545&lt;=Entradas!$E$41,"",D545-AVERAGE(D:D))</f>
        <v>-0.40724729455176867</v>
      </c>
      <c r="H545" s="83">
        <f>IF($C545&lt;=Entradas!$E$41,"",F545^2)</f>
        <v>1.2425386099603037E-3</v>
      </c>
      <c r="I545" s="83">
        <f>IF($C545&lt;=Entradas!$E$41,"",G545^2)</f>
        <v>0.16585035891973504</v>
      </c>
      <c r="J545" s="83">
        <f>IF($C545&lt;=Entradas!$E$41,"",E545-AVERAGE(E:E))</f>
        <v>-0.45374550967328442</v>
      </c>
      <c r="K545" s="83">
        <f>IF($C545&lt;=Entradas!$E$41,"",J545^2)</f>
        <v>0.20588498754866866</v>
      </c>
      <c r="L545" s="83">
        <f>IF($C545&lt;=Entradas!$E$41,"",G545*J545)</f>
        <v>0.18478663122945846</v>
      </c>
      <c r="M545" s="41"/>
    </row>
    <row r="546" spans="2:13" x14ac:dyDescent="0.3">
      <c r="B546" s="40"/>
      <c r="C546" s="78">
        <v>541</v>
      </c>
      <c r="D546" s="107">
        <f>IF($C546&lt;=Entradas!$E$41,"",Observaciones!H546)</f>
        <v>0.49393608609247464</v>
      </c>
      <c r="E546" s="107">
        <f>IF($C546&lt;=Entradas!$E$41,"",Cálculos!L547)</f>
        <v>0.45903374827156229</v>
      </c>
      <c r="F546" s="83">
        <f>IF($C546&lt;=Entradas!$E$41,"",D546-E546)</f>
        <v>3.4902337820912344E-2</v>
      </c>
      <c r="G546" s="83">
        <f>IF($C546&lt;=Entradas!$E$41,"",D546-AVERAGE(D:D))</f>
        <v>-0.41216259610100359</v>
      </c>
      <c r="H546" s="83">
        <f>IF($C546&lt;=Entradas!$E$41,"",F546^2)</f>
        <v>1.2181731853650882E-3</v>
      </c>
      <c r="I546" s="83">
        <f>IF($C546&lt;=Entradas!$E$41,"",G546^2)</f>
        <v>0.16987800562471903</v>
      </c>
      <c r="J546" s="83">
        <f>IF($C546&lt;=Entradas!$E$41,"",E546-AVERAGE(E:E))</f>
        <v>-0.45831348791087179</v>
      </c>
      <c r="K546" s="83">
        <f>IF($C546&lt;=Entradas!$E$41,"",J546^2)</f>
        <v>0.21005125320102883</v>
      </c>
      <c r="L546" s="83">
        <f>IF($C546&lt;=Entradas!$E$41,"",G546*J546)</f>
        <v>0.18889967700545085</v>
      </c>
      <c r="M546" s="41"/>
    </row>
    <row r="547" spans="2:13" x14ac:dyDescent="0.3">
      <c r="B547" s="40"/>
      <c r="C547" s="78">
        <v>542</v>
      </c>
      <c r="D547" s="107">
        <f>IF($C547&lt;=Entradas!$E$41,"",Observaciones!H547)</f>
        <v>0.48906921618819305</v>
      </c>
      <c r="E547" s="107">
        <f>IF($C547&lt;=Entradas!$E$41,"",Cálculos!L548)</f>
        <v>0.45451077941569817</v>
      </c>
      <c r="F547" s="83">
        <f>IF($C547&lt;=Entradas!$E$41,"",D547-E547)</f>
        <v>3.4558436772494872E-2</v>
      </c>
      <c r="G547" s="83">
        <f>IF($C547&lt;=Entradas!$E$41,"",D547-AVERAGE(D:D))</f>
        <v>-0.41702946600528518</v>
      </c>
      <c r="H547" s="83">
        <f>IF($C547&lt;=Entradas!$E$41,"",F547^2)</f>
        <v>1.1942855521585257E-3</v>
      </c>
      <c r="I547" s="83">
        <f>IF($C547&lt;=Entradas!$E$41,"",G547^2)</f>
        <v>0.17391357551665332</v>
      </c>
      <c r="J547" s="83">
        <f>IF($C547&lt;=Entradas!$E$41,"",E547-AVERAGE(E:E))</f>
        <v>-0.4628364567667359</v>
      </c>
      <c r="K547" s="83">
        <f>IF($C547&lt;=Entradas!$E$41,"",J547^2)</f>
        <v>0.21421758571238658</v>
      </c>
      <c r="L547" s="83">
        <f>IF($C547&lt;=Entradas!$E$41,"",G547*J547)</f>
        <v>0.19301644041321014</v>
      </c>
      <c r="M547" s="41"/>
    </row>
    <row r="548" spans="2:13" x14ac:dyDescent="0.3">
      <c r="B548" s="40"/>
      <c r="C548" s="78">
        <v>543</v>
      </c>
      <c r="D548" s="107">
        <f>IF($C548&lt;=Entradas!$E$41,"",Observaciones!H548)</f>
        <v>0.48425030071361308</v>
      </c>
      <c r="E548" s="107">
        <f>IF($C548&lt;=Entradas!$E$41,"",Cálculos!L549)</f>
        <v>0.45003237644994515</v>
      </c>
      <c r="F548" s="83">
        <f>IF($C548&lt;=Entradas!$E$41,"",D548-E548)</f>
        <v>3.4217924263667931E-2</v>
      </c>
      <c r="G548" s="83">
        <f>IF($C548&lt;=Entradas!$E$41,"",D548-AVERAGE(D:D))</f>
        <v>-0.42184838147986514</v>
      </c>
      <c r="H548" s="83">
        <f>IF($C548&lt;=Entradas!$E$41,"",F548^2)</f>
        <v>1.1708663409141147E-3</v>
      </c>
      <c r="I548" s="83">
        <f>IF($C548&lt;=Entradas!$E$41,"",G548^2)</f>
        <v>0.17795605695718184</v>
      </c>
      <c r="J548" s="83">
        <f>IF($C548&lt;=Entradas!$E$41,"",E548-AVERAGE(E:E))</f>
        <v>-0.46731485973248893</v>
      </c>
      <c r="K548" s="83">
        <f>IF($C548&lt;=Entradas!$E$41,"",J548^2)</f>
        <v>0.21838317812679581</v>
      </c>
      <c r="L548" s="83">
        <f>IF($C548&lt;=Entradas!$E$41,"",G548*J548)</f>
        <v>0.19713601721964066</v>
      </c>
      <c r="M548" s="41"/>
    </row>
    <row r="549" spans="2:13" x14ac:dyDescent="0.3">
      <c r="B549" s="40"/>
      <c r="C549" s="78">
        <v>544</v>
      </c>
      <c r="D549" s="107">
        <f>IF($C549&lt;=Entradas!$E$41,"",Observaciones!H549)</f>
        <v>0.47947886716120219</v>
      </c>
      <c r="E549" s="107">
        <f>IF($C549&lt;=Entradas!$E$41,"",Cálculos!L550)</f>
        <v>0.44559810025540025</v>
      </c>
      <c r="F549" s="83">
        <f>IF($C549&lt;=Entradas!$E$41,"",D549-E549)</f>
        <v>3.388076690580194E-2</v>
      </c>
      <c r="G549" s="83">
        <f>IF($C549&lt;=Entradas!$E$41,"",D549-AVERAGE(D:D))</f>
        <v>-0.42661981503227603</v>
      </c>
      <c r="H549" s="83">
        <f>IF($C549&lt;=Entradas!$E$41,"",F549^2)</f>
        <v>1.1479063661252839E-3</v>
      </c>
      <c r="I549" s="83">
        <f>IF($C549&lt;=Entradas!$E$41,"",G549^2)</f>
        <v>0.1820044665781734</v>
      </c>
      <c r="J549" s="83">
        <f>IF($C549&lt;=Entradas!$E$41,"",E549-AVERAGE(E:E))</f>
        <v>-0.47174913592703382</v>
      </c>
      <c r="K549" s="83">
        <f>IF($C549&lt;=Entradas!$E$41,"",J549^2)</f>
        <v>0.22254724724790304</v>
      </c>
      <c r="L549" s="83">
        <f>IF($C549&lt;=Entradas!$E$41,"",G549*J549)</f>
        <v>0.2012575291108272</v>
      </c>
      <c r="M549" s="41"/>
    </row>
    <row r="550" spans="2:13" x14ac:dyDescent="0.3">
      <c r="B550" s="40"/>
      <c r="C550" s="78">
        <v>545</v>
      </c>
      <c r="D550" s="107">
        <f>IF($C550&lt;=Entradas!$E$41,"",Observaciones!H550)</f>
        <v>0.47475444768008696</v>
      </c>
      <c r="E550" s="107">
        <f>IF($C550&lt;=Entradas!$E$41,"",Cálculos!L551)</f>
        <v>0.44120751604038139</v>
      </c>
      <c r="F550" s="83">
        <f>IF($C550&lt;=Entradas!$E$41,"",D550-E550)</f>
        <v>3.3546931639705568E-2</v>
      </c>
      <c r="G550" s="83">
        <f>IF($C550&lt;=Entradas!$E$41,"",D550-AVERAGE(D:D))</f>
        <v>-0.43134423451339127</v>
      </c>
      <c r="H550" s="83">
        <f>IF($C550&lt;=Entradas!$E$41,"",F550^2)</f>
        <v>1.1253966224390784E-3</v>
      </c>
      <c r="I550" s="83">
        <f>IF($C550&lt;=Entradas!$E$41,"",G550^2)</f>
        <v>0.18605784864794347</v>
      </c>
      <c r="J550" s="83">
        <f>IF($C550&lt;=Entradas!$E$41,"",E550-AVERAGE(E:E))</f>
        <v>-0.47613972014205269</v>
      </c>
      <c r="K550" s="83">
        <f>IF($C550&lt;=Entradas!$E$41,"",J550^2)</f>
        <v>0.22670903309695226</v>
      </c>
      <c r="L550" s="83">
        <f>IF($C550&lt;=Entradas!$E$41,"",G550*J550)</f>
        <v>0.20538012310609408</v>
      </c>
      <c r="M550" s="41"/>
    </row>
    <row r="551" spans="2:13" x14ac:dyDescent="0.3">
      <c r="B551" s="40"/>
      <c r="C551" s="78">
        <v>546</v>
      </c>
      <c r="D551" s="107">
        <f>IF($C551&lt;=Entradas!$E$41,"",Observaciones!H551)</f>
        <v>0.4700765790293942</v>
      </c>
      <c r="E551" s="107">
        <f>IF($C551&lt;=Entradas!$E$41,"",Cálculos!L552)</f>
        <v>0.4368601932973919</v>
      </c>
      <c r="F551" s="83">
        <f>IF($C551&lt;=Entradas!$E$41,"",D551-E551)</f>
        <v>3.3216385732002307E-2</v>
      </c>
      <c r="G551" s="83">
        <f>IF($C551&lt;=Entradas!$E$41,"",D551-AVERAGE(D:D))</f>
        <v>-0.43602210316408402</v>
      </c>
      <c r="H551" s="83">
        <f>IF($C551&lt;=Entradas!$E$41,"",F551^2)</f>
        <v>1.1033282810971664E-3</v>
      </c>
      <c r="I551" s="83">
        <f>IF($C551&lt;=Entradas!$E$41,"",G551^2)</f>
        <v>0.19011527444763113</v>
      </c>
      <c r="J551" s="83">
        <f>IF($C551&lt;=Entradas!$E$41,"",E551-AVERAGE(E:E))</f>
        <v>-0.48048704288504218</v>
      </c>
      <c r="K551" s="83">
        <f>IF($C551&lt;=Entradas!$E$41,"",J551^2)</f>
        <v>0.23086779838041235</v>
      </c>
      <c r="L551" s="83">
        <f>IF($C551&lt;=Entradas!$E$41,"",G551*J551)</f>
        <v>0.20950297098182752</v>
      </c>
      <c r="M551" s="41"/>
    </row>
    <row r="552" spans="2:13" x14ac:dyDescent="0.3">
      <c r="B552" s="40"/>
      <c r="C552" s="78">
        <v>547</v>
      </c>
      <c r="D552" s="107">
        <f>IF($C552&lt;=Entradas!$E$41,"",Observaciones!H552)</f>
        <v>0.46544480253269932</v>
      </c>
      <c r="E552" s="107">
        <f>IF($C552&lt;=Entradas!$E$41,"",Cálculos!L553)</f>
        <v>0.43255570576084129</v>
      </c>
      <c r="F552" s="83">
        <f>IF($C552&lt;=Entradas!$E$41,"",D552-E552)</f>
        <v>3.2889096771858028E-2</v>
      </c>
      <c r="G552" s="83">
        <f>IF($C552&lt;=Entradas!$E$41,"",D552-AVERAGE(D:D))</f>
        <v>-0.4406538796607789</v>
      </c>
      <c r="H552" s="83">
        <f>IF($C552&lt;=Entradas!$E$41,"",F552^2)</f>
        <v>1.0816926864686421E-3</v>
      </c>
      <c r="I552" s="83">
        <f>IF($C552&lt;=Entradas!$E$41,"",G552^2)</f>
        <v>0.19417584166009622</v>
      </c>
      <c r="J552" s="83">
        <f>IF($C552&lt;=Entradas!$E$41,"",E552-AVERAGE(E:E))</f>
        <v>-0.48479153042159279</v>
      </c>
      <c r="K552" s="83">
        <f>IF($C552&lt;=Entradas!$E$41,"",J552^2)</f>
        <v>0.23502282796851012</v>
      </c>
      <c r="L552" s="83">
        <f>IF($C552&lt;=Entradas!$E$41,"",G552*J552)</f>
        <v>0.21362526870696139</v>
      </c>
      <c r="M552" s="41"/>
    </row>
    <row r="553" spans="2:13" x14ac:dyDescent="0.3">
      <c r="B553" s="40"/>
      <c r="C553" s="78">
        <v>548</v>
      </c>
      <c r="D553" s="107">
        <f>IF($C553&lt;=Entradas!$E$41,"",Observaciones!H553)</f>
        <v>0.46085866403302972</v>
      </c>
      <c r="E553" s="107">
        <f>IF($C553&lt;=Entradas!$E$41,"",Cálculos!L554)</f>
        <v>0.42829363136523724</v>
      </c>
      <c r="F553" s="83">
        <f>IF($C553&lt;=Entradas!$E$41,"",D553-E553)</f>
        <v>3.2565032667792482E-2</v>
      </c>
      <c r="G553" s="83">
        <f>IF($C553&lt;=Entradas!$E$41,"",D553-AVERAGE(D:D))</f>
        <v>-0.4452400181604485</v>
      </c>
      <c r="H553" s="83">
        <f>IF($C553&lt;=Entradas!$E$41,"",F553^2)</f>
        <v>1.0604813526543914E-3</v>
      </c>
      <c r="I553" s="83">
        <f>IF($C553&lt;=Entradas!$E$41,"",G553^2)</f>
        <v>0.19823867377151652</v>
      </c>
      <c r="J553" s="83">
        <f>IF($C553&lt;=Entradas!$E$41,"",E553-AVERAGE(E:E))</f>
        <v>-0.48905360481719684</v>
      </c>
      <c r="K553" s="83">
        <f>IF($C553&lt;=Entradas!$E$41,"",J553^2)</f>
        <v>0.23917342838469494</v>
      </c>
      <c r="L553" s="83">
        <f>IF($C553&lt;=Entradas!$E$41,"",G553*J553)</f>
        <v>0.21774623589024153</v>
      </c>
      <c r="M553" s="41"/>
    </row>
    <row r="554" spans="2:13" x14ac:dyDescent="0.3">
      <c r="B554" s="40"/>
      <c r="C554" s="78">
        <v>549</v>
      </c>
      <c r="D554" s="107">
        <f>IF($C554&lt;=Entradas!$E$41,"",Observaciones!H554)</f>
        <v>0.45631771384833053</v>
      </c>
      <c r="E554" s="107">
        <f>IF($C554&lt;=Entradas!$E$41,"",Cálculos!L555)</f>
        <v>0.42407355220380027</v>
      </c>
      <c r="F554" s="83">
        <f>IF($C554&lt;=Entradas!$E$41,"",D554-E554)</f>
        <v>3.2244161644530256E-2</v>
      </c>
      <c r="G554" s="83">
        <f>IF($C554&lt;=Entradas!$E$41,"",D554-AVERAGE(D:D))</f>
        <v>-0.44978096834514769</v>
      </c>
      <c r="H554" s="83">
        <f>IF($C554&lt;=Entradas!$E$41,"",F554^2)</f>
        <v>1.0396859601585961E-3</v>
      </c>
      <c r="I554" s="83">
        <f>IF($C554&lt;=Entradas!$E$41,"",G554^2)</f>
        <v>0.20230291948549875</v>
      </c>
      <c r="J554" s="83">
        <f>IF($C554&lt;=Entradas!$E$41,"",E554-AVERAGE(E:E))</f>
        <v>-0.4932736839786338</v>
      </c>
      <c r="K554" s="83">
        <f>IF($C554&lt;=Entradas!$E$41,"",J554^2)</f>
        <v>0.24331892730585308</v>
      </c>
      <c r="L554" s="83">
        <f>IF($C554&lt;=Entradas!$E$41,"",G554*J554)</f>
        <v>0.22186511523908828</v>
      </c>
      <c r="M554" s="41"/>
    </row>
    <row r="555" spans="2:13" x14ac:dyDescent="0.3">
      <c r="B555" s="40"/>
      <c r="C555" s="78">
        <v>550</v>
      </c>
      <c r="D555" s="107">
        <f>IF($C555&lt;=Entradas!$E$41,"",Observaciones!H555)</f>
        <v>0.4518215067273712</v>
      </c>
      <c r="E555" s="107">
        <f>IF($C555&lt;=Entradas!$E$41,"",Cálculos!L556)</f>
        <v>0.41989505448748554</v>
      </c>
      <c r="F555" s="83">
        <f>IF($C555&lt;=Entradas!$E$41,"",D555-E555)</f>
        <v>3.1926452239885661E-2</v>
      </c>
      <c r="G555" s="83">
        <f>IF($C555&lt;=Entradas!$E$41,"",D555-AVERAGE(D:D))</f>
        <v>-0.45427717546610702</v>
      </c>
      <c r="H555" s="83">
        <f>IF($C555&lt;=Entradas!$E$41,"",F555^2)</f>
        <v>1.0192983526257002E-3</v>
      </c>
      <c r="I555" s="83">
        <f>IF($C555&lt;=Entradas!$E$41,"",G555^2)</f>
        <v>0.20636775214946418</v>
      </c>
      <c r="J555" s="83">
        <f>IF($C555&lt;=Entradas!$E$41,"",E555-AVERAGE(E:E))</f>
        <v>-0.49745218169494854</v>
      </c>
      <c r="K555" s="83">
        <f>IF($C555&lt;=Entradas!$E$41,"",J555^2)</f>
        <v>0.2474586730730641</v>
      </c>
      <c r="L555" s="83">
        <f>IF($C555&lt;=Entradas!$E$41,"",G555*J555)</f>
        <v>0.22598117202983389</v>
      </c>
      <c r="M555" s="41"/>
    </row>
    <row r="556" spans="2:13" x14ac:dyDescent="0.3">
      <c r="B556" s="40"/>
      <c r="C556" s="78">
        <v>551</v>
      </c>
      <c r="D556" s="107">
        <f>IF($C556&lt;=Entradas!$E$41,"",Observaciones!H556)</f>
        <v>0.44736960180608781</v>
      </c>
      <c r="E556" s="107">
        <f>IF($C556&lt;=Entradas!$E$41,"",Cálculos!L557)</f>
        <v>0.41575772850441028</v>
      </c>
      <c r="F556" s="83">
        <f>IF($C556&lt;=Entradas!$E$41,"",D556-E556)</f>
        <v>3.1611873301677529E-2</v>
      </c>
      <c r="G556" s="83">
        <f>IF($C556&lt;=Entradas!$E$41,"",D556-AVERAGE(D:D))</f>
        <v>-0.45872908038739041</v>
      </c>
      <c r="H556" s="83">
        <f>IF($C556&lt;=Entradas!$E$41,"",F556^2)</f>
        <v>9.9931053364131256E-4</v>
      </c>
      <c r="I556" s="83">
        <f>IF($C556&lt;=Entradas!$E$41,"",G556^2)</f>
        <v>0.21043236919306088</v>
      </c>
      <c r="J556" s="83">
        <f>IF($C556&lt;=Entradas!$E$41,"",E556-AVERAGE(E:E))</f>
        <v>-0.50158950767802379</v>
      </c>
      <c r="K556" s="83">
        <f>IF($C556&lt;=Entradas!$E$41,"",J556^2)</f>
        <v>0.25159203421268228</v>
      </c>
      <c r="L556" s="83">
        <f>IF($C556&lt;=Entradas!$E$41,"",G556*J556)</f>
        <v>0.23009369358910375</v>
      </c>
      <c r="M556" s="41"/>
    </row>
    <row r="557" spans="2:13" x14ac:dyDescent="0.3">
      <c r="B557" s="40"/>
      <c r="C557" s="78">
        <v>552</v>
      </c>
      <c r="D557" s="107">
        <f>IF($C557&lt;=Entradas!$E$41,"",Observaciones!H557)</f>
        <v>0.44296156256435493</v>
      </c>
      <c r="E557" s="107">
        <f>IF($C557&lt;=Entradas!$E$41,"",Cálculos!L558)</f>
        <v>0.41166116857968038</v>
      </c>
      <c r="F557" s="83">
        <f>IF($C557&lt;=Entradas!$E$41,"",D557-E557)</f>
        <v>3.1300393984674546E-2</v>
      </c>
      <c r="G557" s="83">
        <f>IF($C557&lt;=Entradas!$E$41,"",D557-AVERAGE(D:D))</f>
        <v>-0.4631371196291233</v>
      </c>
      <c r="H557" s="83">
        <f>IF($C557&lt;=Entradas!$E$41,"",F557^2)</f>
        <v>9.797146635958506E-4</v>
      </c>
      <c r="I557" s="83">
        <f>IF($C557&lt;=Entradas!$E$41,"",G557^2)</f>
        <v>0.21449599157836086</v>
      </c>
      <c r="J557" s="83">
        <f>IF($C557&lt;=Entradas!$E$41,"",E557-AVERAGE(E:E))</f>
        <v>-0.5056860676027537</v>
      </c>
      <c r="K557" s="83">
        <f>IF($C557&lt;=Entradas!$E$41,"",J557^2)</f>
        <v>0.25571839896753679</v>
      </c>
      <c r="L557" s="83">
        <f>IF($C557&lt;=Entradas!$E$41,"",G557*J557)</f>
        <v>0.23420198878611748</v>
      </c>
      <c r="M557" s="41"/>
    </row>
    <row r="558" spans="2:13" x14ac:dyDescent="0.3">
      <c r="B558" s="40"/>
      <c r="C558" s="78">
        <v>553</v>
      </c>
      <c r="D558" s="107">
        <f>IF($C558&lt;=Entradas!$E$41,"",Observaciones!H558)</f>
        <v>0.43859695678318411</v>
      </c>
      <c r="E558" s="107">
        <f>IF($C558&lt;=Entradas!$E$41,"",Cálculos!L559)</f>
        <v>0.40760497303561344</v>
      </c>
      <c r="F558" s="83">
        <f>IF($C558&lt;=Entradas!$E$41,"",D558-E558)</f>
        <v>3.0991983747570673E-2</v>
      </c>
      <c r="G558" s="83">
        <f>IF($C558&lt;=Entradas!$E$41,"",D558-AVERAGE(D:D))</f>
        <v>-0.46750172541029411</v>
      </c>
      <c r="H558" s="83">
        <f>IF($C558&lt;=Entradas!$E$41,"",F558^2)</f>
        <v>9.6050305660968474E-4</v>
      </c>
      <c r="I558" s="83">
        <f>IF($C558&lt;=Entradas!$E$41,"",G558^2)</f>
        <v>0.21855786326160204</v>
      </c>
      <c r="J558" s="83">
        <f>IF($C558&lt;=Entradas!$E$41,"",E558-AVERAGE(E:E))</f>
        <v>-0.5097422631468207</v>
      </c>
      <c r="K558" s="83">
        <f>IF($C558&lt;=Entradas!$E$41,"",J558^2)</f>
        <v>0.25983717483804258</v>
      </c>
      <c r="L558" s="83">
        <f>IF($C558&lt;=Entradas!$E$41,"",G558*J558)</f>
        <v>0.23830538753568686</v>
      </c>
      <c r="M558" s="41"/>
    </row>
    <row r="559" spans="2:13" x14ac:dyDescent="0.3">
      <c r="B559" s="40"/>
      <c r="C559" s="78">
        <v>554</v>
      </c>
      <c r="D559" s="107">
        <f>IF($C559&lt;=Entradas!$E$41,"",Observaciones!H559)</f>
        <v>0.43427535650234311</v>
      </c>
      <c r="E559" s="107">
        <f>IF($C559&lt;=Entradas!$E$41,"",Cálculos!L560)</f>
        <v>0.40358874415235274</v>
      </c>
      <c r="F559" s="83">
        <f>IF($C559&lt;=Entradas!$E$41,"",D559-E559)</f>
        <v>3.0686612349990372E-2</v>
      </c>
      <c r="G559" s="83">
        <f>IF($C559&lt;=Entradas!$E$41,"",D559-AVERAGE(D:D))</f>
        <v>-0.47182332569113511</v>
      </c>
      <c r="H559" s="83">
        <f>IF($C559&lt;=Entradas!$E$41,"",F559^2)</f>
        <v>9.4166817751858165E-4</v>
      </c>
      <c r="I559" s="83">
        <f>IF($C559&lt;=Entradas!$E$41,"",G559^2)</f>
        <v>0.22261725066624297</v>
      </c>
      <c r="J559" s="83">
        <f>IF($C559&lt;=Entradas!$E$41,"",E559-AVERAGE(E:E))</f>
        <v>-0.51375849203008128</v>
      </c>
      <c r="K559" s="83">
        <f>IF($C559&lt;=Entradas!$E$41,"",J559^2)</f>
        <v>0.26394778813302311</v>
      </c>
      <c r="L559" s="83">
        <f>IF($C559&lt;=Entradas!$E$41,"",G559*J559)</f>
        <v>0.24240324031169549</v>
      </c>
      <c r="M559" s="41"/>
    </row>
    <row r="560" spans="2:13" x14ac:dyDescent="0.3">
      <c r="B560" s="40"/>
      <c r="C560" s="78">
        <v>555</v>
      </c>
      <c r="D560" s="107">
        <f>IF($C560&lt;=Entradas!$E$41,"",Observaciones!H560)</f>
        <v>0.46673150141145658</v>
      </c>
      <c r="E560" s="107">
        <f>IF($C560&lt;=Entradas!$E$41,"",Cálculos!L561)</f>
        <v>0.43595416015487554</v>
      </c>
      <c r="F560" s="83">
        <f>IF($C560&lt;=Entradas!$E$41,"",D560-E560)</f>
        <v>3.0777341256581048E-2</v>
      </c>
      <c r="G560" s="83">
        <f>IF($C560&lt;=Entradas!$E$41,"",D560-AVERAGE(D:D))</f>
        <v>-0.43936718078202164</v>
      </c>
      <c r="H560" s="83">
        <f>IF($C560&lt;=Entradas!$E$41,"",F560^2)</f>
        <v>9.4724473482404588E-4</v>
      </c>
      <c r="I560" s="83">
        <f>IF($C560&lt;=Entradas!$E$41,"",G560^2)</f>
        <v>0.19304351954834167</v>
      </c>
      <c r="J560" s="83">
        <f>IF($C560&lt;=Entradas!$E$41,"",E560-AVERAGE(E:E))</f>
        <v>-0.48139307602755854</v>
      </c>
      <c r="K560" s="83">
        <f>IF($C560&lt;=Entradas!$E$41,"",J560^2)</f>
        <v>0.23173929364727475</v>
      </c>
      <c r="L560" s="83">
        <f>IF($C560&lt;=Entradas!$E$41,"",G560*J560)</f>
        <v>0.21150831866221381</v>
      </c>
      <c r="M560" s="41"/>
    </row>
    <row r="561" spans="2:13" x14ac:dyDescent="0.3">
      <c r="B561" s="40"/>
      <c r="C561" s="78">
        <v>556</v>
      </c>
      <c r="D561" s="107">
        <f>IF($C561&lt;=Entradas!$E$41,"",Observaciones!H561)</f>
        <v>0.43185517980568139</v>
      </c>
      <c r="E561" s="107">
        <f>IF($C561&lt;=Entradas!$E$41,"",Cálculos!L562)</f>
        <v>0.40170508506186986</v>
      </c>
      <c r="F561" s="83">
        <f>IF($C561&lt;=Entradas!$E$41,"",D561-E561)</f>
        <v>3.0150094743811529E-2</v>
      </c>
      <c r="G561" s="83">
        <f>IF($C561&lt;=Entradas!$E$41,"",D561-AVERAGE(D:D))</f>
        <v>-0.47424350238779683</v>
      </c>
      <c r="H561" s="83">
        <f>IF($C561&lt;=Entradas!$E$41,"",F561^2)</f>
        <v>9.090282130608116E-4</v>
      </c>
      <c r="I561" s="83">
        <f>IF($C561&lt;=Entradas!$E$41,"",G561^2)</f>
        <v>0.22490689955704427</v>
      </c>
      <c r="J561" s="83">
        <f>IF($C561&lt;=Entradas!$E$41,"",E561-AVERAGE(E:E))</f>
        <v>-0.51564215112056422</v>
      </c>
      <c r="K561" s="83">
        <f>IF($C561&lt;=Entradas!$E$41,"",J561^2)</f>
        <v>0.26588682801224278</v>
      </c>
      <c r="L561" s="83">
        <f>IF($C561&lt;=Entradas!$E$41,"",G561*J561)</f>
        <v>0.24453993972619401</v>
      </c>
      <c r="M561" s="41"/>
    </row>
    <row r="562" spans="2:13" x14ac:dyDescent="0.3">
      <c r="B562" s="40"/>
      <c r="C562" s="78">
        <v>557</v>
      </c>
      <c r="D562" s="107">
        <f>IF($C562&lt;=Entradas!$E$41,"",Observaciones!H562)</f>
        <v>0.4225758698378323</v>
      </c>
      <c r="E562" s="107">
        <f>IF($C562&lt;=Entradas!$E$41,"",Cálculos!L563)</f>
        <v>0.3927766128763675</v>
      </c>
      <c r="F562" s="83">
        <f>IF($C562&lt;=Entradas!$E$41,"",D562-E562)</f>
        <v>2.9799256961464793E-2</v>
      </c>
      <c r="G562" s="83">
        <f>IF($C562&lt;=Entradas!$E$41,"",D562-AVERAGE(D:D))</f>
        <v>-0.48352281235564593</v>
      </c>
      <c r="H562" s="83">
        <f>IF($C562&lt;=Entradas!$E$41,"",F562^2)</f>
        <v>8.8799571545540796E-4</v>
      </c>
      <c r="I562" s="83">
        <f>IF($C562&lt;=Entradas!$E$41,"",G562^2)</f>
        <v>0.23379431006831319</v>
      </c>
      <c r="J562" s="83">
        <f>IF($C562&lt;=Entradas!$E$41,"",E562-AVERAGE(E:E))</f>
        <v>-0.52457062330606652</v>
      </c>
      <c r="K562" s="83">
        <f>IF($C562&lt;=Entradas!$E$41,"",J562^2)</f>
        <v>0.27517433883571513</v>
      </c>
      <c r="L562" s="83">
        <f>IF($C562&lt;=Entradas!$E$41,"",G562*J562)</f>
        <v>0.25364186306010345</v>
      </c>
      <c r="M562" s="41"/>
    </row>
    <row r="563" spans="2:13" x14ac:dyDescent="0.3">
      <c r="B563" s="40"/>
      <c r="C563" s="78">
        <v>558</v>
      </c>
      <c r="D563" s="107">
        <f>IF($C563&lt;=Entradas!$E$41,"",Observaciones!H563)</f>
        <v>0.41757844212331774</v>
      </c>
      <c r="E563" s="107">
        <f>IF($C563&lt;=Entradas!$E$41,"",Cálculos!L564)</f>
        <v>0.38808172536038649</v>
      </c>
      <c r="F563" s="83">
        <f>IF($C563&lt;=Entradas!$E$41,"",D563-E563)</f>
        <v>2.9496716762931252E-2</v>
      </c>
      <c r="G563" s="83">
        <f>IF($C563&lt;=Entradas!$E$41,"",D563-AVERAGE(D:D))</f>
        <v>-0.48852024007016048</v>
      </c>
      <c r="H563" s="83">
        <f>IF($C563&lt;=Entradas!$E$41,"",F563^2)</f>
        <v>8.7005629979258954E-4</v>
      </c>
      <c r="I563" s="83">
        <f>IF($C563&lt;=Entradas!$E$41,"",G563^2)</f>
        <v>0.23865202495820723</v>
      </c>
      <c r="J563" s="83">
        <f>IF($C563&lt;=Entradas!$E$41,"",E563-AVERAGE(E:E))</f>
        <v>-0.52926551082204765</v>
      </c>
      <c r="K563" s="83">
        <f>IF($C563&lt;=Entradas!$E$41,"",J563^2)</f>
        <v>0.28012198094572305</v>
      </c>
      <c r="L563" s="83">
        <f>IF($C563&lt;=Entradas!$E$41,"",G563*J563)</f>
        <v>0.25855691440764283</v>
      </c>
      <c r="M563" s="41"/>
    </row>
    <row r="564" spans="2:13" x14ac:dyDescent="0.3">
      <c r="B564" s="40"/>
      <c r="C564" s="78">
        <v>559</v>
      </c>
      <c r="D564" s="107">
        <f>IF($C564&lt;=Entradas!$E$41,"",Observaciones!H564)</f>
        <v>0.41332560331019036</v>
      </c>
      <c r="E564" s="107">
        <f>IF($C564&lt;=Entradas!$E$41,"",Cálculos!L565)</f>
        <v>0.38412100504474617</v>
      </c>
      <c r="F564" s="83">
        <f>IF($C564&lt;=Entradas!$E$41,"",D564-E564)</f>
        <v>2.9204598265444193E-2</v>
      </c>
      <c r="G564" s="83">
        <f>IF($C564&lt;=Entradas!$E$41,"",D564-AVERAGE(D:D))</f>
        <v>-0.49277307888328786</v>
      </c>
      <c r="H564" s="83">
        <f>IF($C564&lt;=Entradas!$E$41,"",F564^2)</f>
        <v>8.5290855984598596E-4</v>
      </c>
      <c r="I564" s="83">
        <f>IF($C564&lt;=Entradas!$E$41,"",G564^2)</f>
        <v>0.24282530727211504</v>
      </c>
      <c r="J564" s="83">
        <f>IF($C564&lt;=Entradas!$E$41,"",E564-AVERAGE(E:E))</f>
        <v>-0.53322623113768786</v>
      </c>
      <c r="K564" s="83">
        <f>IF($C564&lt;=Entradas!$E$41,"",J564^2)</f>
        <v>0.2843302135733029</v>
      </c>
      <c r="L564" s="83">
        <f>IF($C564&lt;=Entradas!$E$41,"",G564*J564)</f>
        <v>0.26275953165905014</v>
      </c>
      <c r="M564" s="41"/>
    </row>
    <row r="565" spans="2:13" x14ac:dyDescent="0.3">
      <c r="B565" s="40"/>
      <c r="C565" s="78">
        <v>560</v>
      </c>
      <c r="D565" s="107">
        <f>IF($C565&lt;=Entradas!$E$41,"",Observaciones!H565)</f>
        <v>0.40923005223454412</v>
      </c>
      <c r="E565" s="107">
        <f>IF($C565&lt;=Entradas!$E$41,"",Cálculos!L566)</f>
        <v>0.38031345947094314</v>
      </c>
      <c r="F565" s="83">
        <f>IF($C565&lt;=Entradas!$E$41,"",D565-E565)</f>
        <v>2.8916592763600979E-2</v>
      </c>
      <c r="G565" s="83">
        <f>IF($C565&lt;=Entradas!$E$41,"",D565-AVERAGE(D:D))</f>
        <v>-0.4968686299589341</v>
      </c>
      <c r="H565" s="83">
        <f>IF($C565&lt;=Entradas!$E$41,"",F565^2)</f>
        <v>8.3616933705594055E-4</v>
      </c>
      <c r="I565" s="83">
        <f>IF($C565&lt;=Entradas!$E$41,"",G565^2)</f>
        <v>0.2468784354372682</v>
      </c>
      <c r="J565" s="83">
        <f>IF($C565&lt;=Entradas!$E$41,"",E565-AVERAGE(E:E))</f>
        <v>-0.537033776711491</v>
      </c>
      <c r="K565" s="83">
        <f>IF($C565&lt;=Entradas!$E$41,"",J565^2)</f>
        <v>0.28840527732900756</v>
      </c>
      <c r="L565" s="83">
        <f>IF($C565&lt;=Entradas!$E$41,"",G565*J565)</f>
        <v>0.26683523687631067</v>
      </c>
      <c r="M565" s="41"/>
    </row>
    <row r="566" spans="2:13" x14ac:dyDescent="0.3">
      <c r="B566" s="40"/>
      <c r="C566" s="78">
        <v>561</v>
      </c>
      <c r="D566" s="107">
        <f>IF($C566&lt;=Entradas!$E$41,"",Observaciones!H566)</f>
        <v>0.40519400191415422</v>
      </c>
      <c r="E566" s="107">
        <f>IF($C566&lt;=Entradas!$E$41,"",Cálculos!L567)</f>
        <v>0.37656237198690595</v>
      </c>
      <c r="F566" s="83">
        <f>IF($C566&lt;=Entradas!$E$41,"",D566-E566)</f>
        <v>2.863162992724827E-2</v>
      </c>
      <c r="G566" s="83">
        <f>IF($C566&lt;=Entradas!$E$41,"",D566-AVERAGE(D:D))</f>
        <v>-0.500904680279324</v>
      </c>
      <c r="H566" s="83">
        <f>IF($C566&lt;=Entradas!$E$41,"",F566^2)</f>
        <v>8.197702322908988E-4</v>
      </c>
      <c r="I566" s="83">
        <f>IF($C566&lt;=Entradas!$E$41,"",G566^2)</f>
        <v>0.25090549872573181</v>
      </c>
      <c r="J566" s="83">
        <f>IF($C566&lt;=Entradas!$E$41,"",E566-AVERAGE(E:E))</f>
        <v>-0.54078486419552818</v>
      </c>
      <c r="K566" s="83">
        <f>IF($C566&lt;=Entradas!$E$41,"",J566^2)</f>
        <v>0.29244826934297585</v>
      </c>
      <c r="L566" s="83">
        <f>IF($C566&lt;=Entradas!$E$41,"",G566*J566)</f>
        <v>0.27088166949975867</v>
      </c>
      <c r="M566" s="41"/>
    </row>
    <row r="567" spans="2:13" x14ac:dyDescent="0.3">
      <c r="B567" s="40"/>
      <c r="C567" s="78">
        <v>562</v>
      </c>
      <c r="D567" s="107">
        <f>IF($C567&lt;=Entradas!$E$41,"",Observaciones!H567)</f>
        <v>0.40120089682811094</v>
      </c>
      <c r="E567" s="107">
        <f>IF($C567&lt;=Entradas!$E$41,"",Cálculos!L568)</f>
        <v>0.37285138793369949</v>
      </c>
      <c r="F567" s="83">
        <f>IF($C567&lt;=Entradas!$E$41,"",D567-E567)</f>
        <v>2.8349508894411457E-2</v>
      </c>
      <c r="G567" s="83">
        <f>IF($C567&lt;=Entradas!$E$41,"",D567-AVERAGE(D:D))</f>
        <v>-0.50489778536536734</v>
      </c>
      <c r="H567" s="83">
        <f>IF($C567&lt;=Entradas!$E$41,"",F567^2)</f>
        <v>8.0369465455431427E-4</v>
      </c>
      <c r="I567" s="83">
        <f>IF($C567&lt;=Entradas!$E$41,"",G567^2)</f>
        <v>0.25492177366685254</v>
      </c>
      <c r="J567" s="83">
        <f>IF($C567&lt;=Entradas!$E$41,"",E567-AVERAGE(E:E))</f>
        <v>-0.54449584824873454</v>
      </c>
      <c r="K567" s="83">
        <f>IF($C567&lt;=Entradas!$E$41,"",J567^2)</f>
        <v>0.29647572876010897</v>
      </c>
      <c r="L567" s="83">
        <f>IF($C567&lt;=Entradas!$E$41,"",G567*J567)</f>
        <v>0.27491474792142317</v>
      </c>
      <c r="M567" s="41"/>
    </row>
    <row r="568" spans="2:13" x14ac:dyDescent="0.3">
      <c r="B568" s="40"/>
      <c r="C568" s="78">
        <v>563</v>
      </c>
      <c r="D568" s="107">
        <f>IF($C568&lt;=Entradas!$E$41,"",Observaciones!H568)</f>
        <v>0.39724766394876837</v>
      </c>
      <c r="E568" s="107">
        <f>IF($C568&lt;=Entradas!$E$41,"",Cálculos!L569)</f>
        <v>0.36917749064015415</v>
      </c>
      <c r="F568" s="83">
        <f>IF($C568&lt;=Entradas!$E$41,"",D568-E568)</f>
        <v>2.8070173308614221E-2</v>
      </c>
      <c r="G568" s="83">
        <f>IF($C568&lt;=Entradas!$E$41,"",D568-AVERAGE(D:D))</f>
        <v>-0.50885101824470991</v>
      </c>
      <c r="H568" s="83">
        <f>IF($C568&lt;=Entradas!$E$41,"",F568^2)</f>
        <v>7.8793462957563827E-4</v>
      </c>
      <c r="I568" s="83">
        <f>IF($C568&lt;=Entradas!$E$41,"",G568^2)</f>
        <v>0.25892935876867812</v>
      </c>
      <c r="J568" s="83">
        <f>IF($C568&lt;=Entradas!$E$41,"",E568-AVERAGE(E:E))</f>
        <v>-0.54816974554227993</v>
      </c>
      <c r="K568" s="83">
        <f>IF($C568&lt;=Entradas!$E$41,"",J568^2)</f>
        <v>0.3004900699278879</v>
      </c>
      <c r="L568" s="83">
        <f>IF($C568&lt;=Entradas!$E$41,"",G568*J568)</f>
        <v>0.27893673319013268</v>
      </c>
      <c r="M568" s="41"/>
    </row>
    <row r="569" spans="2:13" x14ac:dyDescent="0.3">
      <c r="B569" s="40"/>
      <c r="C569" s="78">
        <v>564</v>
      </c>
      <c r="D569" s="107">
        <f>IF($C569&lt;=Entradas!$E$41,"",Observaciones!H569)</f>
        <v>0.39469601753775185</v>
      </c>
      <c r="E569" s="107">
        <f>IF($C569&lt;=Entradas!$E$41,"",Cálculos!L570)</f>
        <v>0.36690242651877769</v>
      </c>
      <c r="F569" s="83">
        <f>IF($C569&lt;=Entradas!$E$41,"",D569-E569)</f>
        <v>2.7793591018974162E-2</v>
      </c>
      <c r="G569" s="83">
        <f>IF($C569&lt;=Entradas!$E$41,"",D569-AVERAGE(D:D))</f>
        <v>-0.51140266465572637</v>
      </c>
      <c r="H569" s="83">
        <f>IF($C569&lt;=Entradas!$E$41,"",F569^2)</f>
        <v>7.7248370173000117E-4</v>
      </c>
      <c r="I569" s="83">
        <f>IF($C569&lt;=Entradas!$E$41,"",G569^2)</f>
        <v>0.26153268541697733</v>
      </c>
      <c r="J569" s="83">
        <f>IF($C569&lt;=Entradas!$E$41,"",E569-AVERAGE(E:E))</f>
        <v>-0.55044480966365639</v>
      </c>
      <c r="K569" s="83">
        <f>IF($C569&lt;=Entradas!$E$41,"",J569^2)</f>
        <v>0.30298948848565893</v>
      </c>
      <c r="L569" s="83">
        <f>IF($C569&lt;=Entradas!$E$41,"",G569*J569)</f>
        <v>0.28149894240790801</v>
      </c>
      <c r="M569" s="41"/>
    </row>
    <row r="570" spans="2:13" x14ac:dyDescent="0.3">
      <c r="B570" s="40"/>
      <c r="C570" s="78">
        <v>565</v>
      </c>
      <c r="D570" s="107">
        <f>IF($C570&lt;=Entradas!$E$41,"",Observaciones!H570)</f>
        <v>0.40370887175651904</v>
      </c>
      <c r="E570" s="107">
        <f>IF($C570&lt;=Entradas!$E$41,"",Cálculos!L571)</f>
        <v>0.37576526527208226</v>
      </c>
      <c r="F570" s="83">
        <f>IF($C570&lt;=Entradas!$E$41,"",D570-E570)</f>
        <v>2.7943606484436778E-2</v>
      </c>
      <c r="G570" s="83">
        <f>IF($C570&lt;=Entradas!$E$41,"",D570-AVERAGE(D:D))</f>
        <v>-0.50238981043695918</v>
      </c>
      <c r="H570" s="83">
        <f>IF($C570&lt;=Entradas!$E$41,"",F570^2)</f>
        <v>7.8084514335705719E-4</v>
      </c>
      <c r="I570" s="83">
        <f>IF($C570&lt;=Entradas!$E$41,"",G570^2)</f>
        <v>0.2523955216308838</v>
      </c>
      <c r="J570" s="83">
        <f>IF($C570&lt;=Entradas!$E$41,"",E570-AVERAGE(E:E))</f>
        <v>-0.54158197091035176</v>
      </c>
      <c r="K570" s="83">
        <f>IF($C570&lt;=Entradas!$E$41,"",J570^2)</f>
        <v>0.29331103121514113</v>
      </c>
      <c r="L570" s="83">
        <f>IF($C570&lt;=Entradas!$E$41,"",G570*J570)</f>
        <v>0.27208526370172637</v>
      </c>
      <c r="M570" s="41"/>
    </row>
    <row r="571" spans="2:13" x14ac:dyDescent="0.3">
      <c r="B571" s="40"/>
      <c r="C571" s="78">
        <v>566</v>
      </c>
      <c r="D571" s="107">
        <f>IF($C571&lt;=Entradas!$E$41,"",Observaciones!H571)</f>
        <v>0.53627056947260843</v>
      </c>
      <c r="E571" s="107">
        <f>IF($C571&lt;=Entradas!$E$41,"",Cálculos!L572)</f>
        <v>0.54700416913282479</v>
      </c>
      <c r="F571" s="83">
        <f>IF($C571&lt;=Entradas!$E$41,"",D571-E571)</f>
        <v>-1.0733599660216364E-2</v>
      </c>
      <c r="G571" s="83">
        <f>IF($C571&lt;=Entradas!$E$41,"",D571-AVERAGE(D:D))</f>
        <v>-0.36982811272086979</v>
      </c>
      <c r="H571" s="83">
        <f>IF($C571&lt;=Entradas!$E$41,"",F571^2)</f>
        <v>1.1521016166579684E-4</v>
      </c>
      <c r="I571" s="83">
        <f>IF($C571&lt;=Entradas!$E$41,"",G571^2)</f>
        <v>0.13677283295868037</v>
      </c>
      <c r="J571" s="83">
        <f>IF($C571&lt;=Entradas!$E$41,"",E571-AVERAGE(E:E))</f>
        <v>-0.37034306704960929</v>
      </c>
      <c r="K571" s="83">
        <f>IF($C571&lt;=Entradas!$E$41,"",J571^2)</f>
        <v>0.13715398731171141</v>
      </c>
      <c r="L571" s="83">
        <f>IF($C571&lt;=Entradas!$E$41,"",G571*J571)</f>
        <v>0.13696327754621554</v>
      </c>
      <c r="M571" s="41"/>
    </row>
    <row r="572" spans="2:13" x14ac:dyDescent="0.3">
      <c r="B572" s="40"/>
      <c r="C572" s="78">
        <v>567</v>
      </c>
      <c r="D572" s="107">
        <f>IF($C572&lt;=Entradas!$E$41,"",Observaciones!H572)</f>
        <v>0.76278442032947424</v>
      </c>
      <c r="E572" s="107">
        <f>IF($C572&lt;=Entradas!$E$41,"",Cálculos!L573)</f>
        <v>0.83574543625628617</v>
      </c>
      <c r="F572" s="83">
        <f>IF($C572&lt;=Entradas!$E$41,"",D572-E572)</f>
        <v>-7.2961015926811923E-2</v>
      </c>
      <c r="G572" s="83">
        <f>IF($C572&lt;=Entradas!$E$41,"",D572-AVERAGE(D:D))</f>
        <v>-0.14331426186400398</v>
      </c>
      <c r="H572" s="83">
        <f>IF($C572&lt;=Entradas!$E$41,"",F572^2)</f>
        <v>5.3233098450725033E-3</v>
      </c>
      <c r="I572" s="83">
        <f>IF($C572&lt;=Entradas!$E$41,"",G572^2)</f>
        <v>2.0538977653624304E-2</v>
      </c>
      <c r="J572" s="83">
        <f>IF($C572&lt;=Entradas!$E$41,"",E572-AVERAGE(E:E))</f>
        <v>-8.1601799926147911E-2</v>
      </c>
      <c r="K572" s="83">
        <f>IF($C572&lt;=Entradas!$E$41,"",J572^2)</f>
        <v>6.6588537511870728E-3</v>
      </c>
      <c r="L572" s="83">
        <f>IF($C572&lt;=Entradas!$E$41,"",G572*J572)</f>
        <v>1.1694701723190022E-2</v>
      </c>
      <c r="M572" s="41"/>
    </row>
    <row r="573" spans="2:13" x14ac:dyDescent="0.3">
      <c r="B573" s="40"/>
      <c r="C573" s="78">
        <v>568</v>
      </c>
      <c r="D573" s="107">
        <f>IF($C573&lt;=Entradas!$E$41,"",Observaciones!H573)</f>
        <v>0.65258167712238535</v>
      </c>
      <c r="E573" s="107">
        <f>IF($C573&lt;=Entradas!$E$41,"",Cálculos!L574)</f>
        <v>0.61950661152473607</v>
      </c>
      <c r="F573" s="83">
        <f>IF($C573&lt;=Entradas!$E$41,"",D573-E573)</f>
        <v>3.3075065597649278E-2</v>
      </c>
      <c r="G573" s="83">
        <f>IF($C573&lt;=Entradas!$E$41,"",D573-AVERAGE(D:D))</f>
        <v>-0.25351700507109287</v>
      </c>
      <c r="H573" s="83">
        <f>IF($C573&lt;=Entradas!$E$41,"",F573^2)</f>
        <v>1.0939599642888027E-3</v>
      </c>
      <c r="I573" s="83">
        <f>IF($C573&lt;=Entradas!$E$41,"",G573^2)</f>
        <v>6.427087186021653E-2</v>
      </c>
      <c r="J573" s="83">
        <f>IF($C573&lt;=Entradas!$E$41,"",E573-AVERAGE(E:E))</f>
        <v>-0.29784062465769801</v>
      </c>
      <c r="K573" s="83">
        <f>IF($C573&lt;=Entradas!$E$41,"",J573^2)</f>
        <v>8.8709037696487747E-2</v>
      </c>
      <c r="L573" s="83">
        <f>IF($C573&lt;=Entradas!$E$41,"",G573*J573)</f>
        <v>7.5507663151723095E-2</v>
      </c>
      <c r="M573" s="41"/>
    </row>
    <row r="574" spans="2:13" x14ac:dyDescent="0.3">
      <c r="B574" s="40"/>
      <c r="C574" s="78">
        <v>569</v>
      </c>
      <c r="D574" s="107">
        <f>IF($C574&lt;=Entradas!$E$41,"",Observaciones!H574)</f>
        <v>0.59731516684897612</v>
      </c>
      <c r="E574" s="107">
        <f>IF($C574&lt;=Entradas!$E$41,"",Cálculos!L575)</f>
        <v>0.56429137769262816</v>
      </c>
      <c r="F574" s="83">
        <f>IF($C574&lt;=Entradas!$E$41,"",D574-E574)</f>
        <v>3.302378915634796E-2</v>
      </c>
      <c r="G574" s="83">
        <f>IF($C574&lt;=Entradas!$E$41,"",D574-AVERAGE(D:D))</f>
        <v>-0.3087835153445021</v>
      </c>
      <c r="H574" s="83">
        <f>IF($C574&lt;=Entradas!$E$41,"",F574^2)</f>
        <v>1.0905706502429252E-3</v>
      </c>
      <c r="I574" s="83">
        <f>IF($C574&lt;=Entradas!$E$41,"",G574^2)</f>
        <v>9.5347259348508365E-2</v>
      </c>
      <c r="J574" s="83">
        <f>IF($C574&lt;=Entradas!$E$41,"",E574-AVERAGE(E:E))</f>
        <v>-0.35305585848980592</v>
      </c>
      <c r="K574" s="83">
        <f>IF($C574&lt;=Entradas!$E$41,"",J574^2)</f>
        <v>0.12464843921397387</v>
      </c>
      <c r="L574" s="83">
        <f>IF($C574&lt;=Entradas!$E$41,"",G574*J574)</f>
        <v>0.10901782909745335</v>
      </c>
      <c r="M574" s="41"/>
    </row>
    <row r="575" spans="2:13" x14ac:dyDescent="0.3">
      <c r="B575" s="40"/>
      <c r="C575" s="78">
        <v>570</v>
      </c>
      <c r="D575" s="107">
        <f>IF($C575&lt;=Entradas!$E$41,"",Observaciones!H575)</f>
        <v>0.54277851294565549</v>
      </c>
      <c r="E575" s="107">
        <f>IF($C575&lt;=Entradas!$E$41,"",Cálculos!L576)</f>
        <v>0.50980060381377834</v>
      </c>
      <c r="F575" s="83">
        <f>IF($C575&lt;=Entradas!$E$41,"",D575-E575)</f>
        <v>3.2977909131877148E-2</v>
      </c>
      <c r="G575" s="83">
        <f>IF($C575&lt;=Entradas!$E$41,"",D575-AVERAGE(D:D))</f>
        <v>-0.36332016924782273</v>
      </c>
      <c r="H575" s="83">
        <f>IF($C575&lt;=Entradas!$E$41,"",F575^2)</f>
        <v>1.0875424907103462E-3</v>
      </c>
      <c r="I575" s="83">
        <f>IF($C575&lt;=Entradas!$E$41,"",G575^2)</f>
        <v>0.13200154538226655</v>
      </c>
      <c r="J575" s="83">
        <f>IF($C575&lt;=Entradas!$E$41,"",E575-AVERAGE(E:E))</f>
        <v>-0.40754663236865574</v>
      </c>
      <c r="K575" s="83">
        <f>IF($C575&lt;=Entradas!$E$41,"",J575^2)</f>
        <v>0.16609425755503224</v>
      </c>
      <c r="L575" s="83">
        <f>IF($C575&lt;=Entradas!$E$41,"",G575*J575)</f>
        <v>0.14806991144856019</v>
      </c>
      <c r="M575" s="41"/>
    </row>
    <row r="576" spans="2:13" x14ac:dyDescent="0.3">
      <c r="B576" s="40"/>
      <c r="C576" s="78">
        <v>571</v>
      </c>
      <c r="D576" s="107">
        <f>IF($C576&lt;=Entradas!$E$41,"",Observaciones!H576)</f>
        <v>0.48979587905881394</v>
      </c>
      <c r="E576" s="107">
        <f>IF($C576&lt;=Entradas!$E$41,"",Cálculos!L577)</f>
        <v>0.45686687201234444</v>
      </c>
      <c r="F576" s="83">
        <f>IF($C576&lt;=Entradas!$E$41,"",D576-E576)</f>
        <v>3.2929007046469505E-2</v>
      </c>
      <c r="G576" s="83">
        <f>IF($C576&lt;=Entradas!$E$41,"",D576-AVERAGE(D:D))</f>
        <v>-0.41630280313466428</v>
      </c>
      <c r="H576" s="83">
        <f>IF($C576&lt;=Entradas!$E$41,"",F576^2)</f>
        <v>1.0843195050664384E-3</v>
      </c>
      <c r="I576" s="83">
        <f>IF($C576&lt;=Entradas!$E$41,"",G576^2)</f>
        <v>0.17330802389777905</v>
      </c>
      <c r="J576" s="83">
        <f>IF($C576&lt;=Entradas!$E$41,"",E576-AVERAGE(E:E))</f>
        <v>-0.46048036417008964</v>
      </c>
      <c r="K576" s="83">
        <f>IF($C576&lt;=Entradas!$E$41,"",J576^2)</f>
        <v>0.21204216578621837</v>
      </c>
      <c r="L576" s="83">
        <f>IF($C576&lt;=Entradas!$E$41,"",G576*J576)</f>
        <v>0.19169926639247933</v>
      </c>
      <c r="M576" s="41"/>
    </row>
    <row r="577" spans="2:13" x14ac:dyDescent="0.3">
      <c r="B577" s="40"/>
      <c r="C577" s="78">
        <v>572</v>
      </c>
      <c r="D577" s="107">
        <f>IF($C577&lt;=Entradas!$E$41,"",Observaciones!H577)</f>
        <v>0.43952996938800232</v>
      </c>
      <c r="E577" s="107">
        <f>IF($C577&lt;=Entradas!$E$41,"",Cálculos!L578)</f>
        <v>0.4066646062638446</v>
      </c>
      <c r="F577" s="83">
        <f>IF($C577&lt;=Entradas!$E$41,"",D577-E577)</f>
        <v>3.286536312415772E-2</v>
      </c>
      <c r="G577" s="83">
        <f>IF($C577&lt;=Entradas!$E$41,"",D577-AVERAGE(D:D))</f>
        <v>-0.4665687128054759</v>
      </c>
      <c r="H577" s="83">
        <f>IF($C577&lt;=Entradas!$E$41,"",F577^2)</f>
        <v>1.080132093282746E-3</v>
      </c>
      <c r="I577" s="83">
        <f>IF($C577&lt;=Entradas!$E$41,"",G577^2)</f>
        <v>0.21768636376895867</v>
      </c>
      <c r="J577" s="83">
        <f>IF($C577&lt;=Entradas!$E$41,"",E577-AVERAGE(E:E))</f>
        <v>-0.51068262991858948</v>
      </c>
      <c r="K577" s="83">
        <f>IF($C577&lt;=Entradas!$E$41,"",J577^2)</f>
        <v>0.260796748500567</v>
      </c>
      <c r="L577" s="83">
        <f>IF($C577&lt;=Entradas!$E$41,"",G577*J577)</f>
        <v>0.23826853729323152</v>
      </c>
      <c r="M577" s="41"/>
    </row>
    <row r="578" spans="2:13" x14ac:dyDescent="0.3">
      <c r="B578" s="40"/>
      <c r="C578" s="78">
        <v>573</v>
      </c>
      <c r="D578" s="107">
        <f>IF($C578&lt;=Entradas!$E$41,"",Observaciones!H578)</f>
        <v>0.3907724027209234</v>
      </c>
      <c r="E578" s="107">
        <f>IF($C578&lt;=Entradas!$E$41,"",Cálculos!L579)</f>
        <v>0.35797395105512825</v>
      </c>
      <c r="F578" s="83">
        <f>IF($C578&lt;=Entradas!$E$41,"",D578-E578)</f>
        <v>3.2798451665795147E-2</v>
      </c>
      <c r="G578" s="83">
        <f>IF($C578&lt;=Entradas!$E$41,"",D578-AVERAGE(D:D))</f>
        <v>-0.51532627947255483</v>
      </c>
      <c r="H578" s="83">
        <f>IF($C578&lt;=Entradas!$E$41,"",F578^2)</f>
        <v>1.0757384316735005E-3</v>
      </c>
      <c r="I578" s="83">
        <f>IF($C578&lt;=Entradas!$E$41,"",G578^2)</f>
        <v>0.26556117431502568</v>
      </c>
      <c r="J578" s="83">
        <f>IF($C578&lt;=Entradas!$E$41,"",E578-AVERAGE(E:E))</f>
        <v>-0.55937328512730589</v>
      </c>
      <c r="K578" s="83">
        <f>IF($C578&lt;=Entradas!$E$41,"",J578^2)</f>
        <v>0.31289847211411426</v>
      </c>
      <c r="L578" s="83">
        <f>IF($C578&lt;=Entradas!$E$41,"",G578*J578)</f>
        <v>0.28825975386099512</v>
      </c>
      <c r="M578" s="41"/>
    </row>
    <row r="579" spans="2:13" x14ac:dyDescent="0.3">
      <c r="B579" s="40"/>
      <c r="C579" s="78">
        <v>574</v>
      </c>
      <c r="D579" s="107">
        <f>IF($C579&lt;=Entradas!$E$41,"",Observaciones!H579)</f>
        <v>0.36139144171613563</v>
      </c>
      <c r="E579" s="107">
        <f>IF($C579&lt;=Entradas!$E$41,"",Cálculos!L580)</f>
        <v>0.33499440934701846</v>
      </c>
      <c r="F579" s="83">
        <f>IF($C579&lt;=Entradas!$E$41,"",D579-E579)</f>
        <v>2.6397032369117168E-2</v>
      </c>
      <c r="G579" s="83">
        <f>IF($C579&lt;=Entradas!$E$41,"",D579-AVERAGE(D:D))</f>
        <v>-0.54470724047734254</v>
      </c>
      <c r="H579" s="83">
        <f>IF($C579&lt;=Entradas!$E$41,"",F579^2)</f>
        <v>6.9680331789621951E-4</v>
      </c>
      <c r="I579" s="83">
        <f>IF($C579&lt;=Entradas!$E$41,"",G579^2)</f>
        <v>0.29670597782844149</v>
      </c>
      <c r="J579" s="83">
        <f>IF($C579&lt;=Entradas!$E$41,"",E579-AVERAGE(E:E))</f>
        <v>-0.58235282683541567</v>
      </c>
      <c r="K579" s="83">
        <f>IF($C579&lt;=Entradas!$E$41,"",J579^2)</f>
        <v>0.33913481492319963</v>
      </c>
      <c r="L579" s="83">
        <f>IF($C579&lt;=Entradas!$E$41,"",G579*J579)</f>
        <v>0.317211801289699</v>
      </c>
      <c r="M579" s="41"/>
    </row>
    <row r="580" spans="2:13" x14ac:dyDescent="0.3">
      <c r="B580" s="40"/>
      <c r="C580" s="78">
        <v>575</v>
      </c>
      <c r="D580" s="107">
        <f>IF($C580&lt;=Entradas!$E$41,"",Observaciones!H580)</f>
        <v>0.35359411380808009</v>
      </c>
      <c r="E580" s="107">
        <f>IF($C580&lt;=Entradas!$E$41,"",Cálculos!L581)</f>
        <v>0.32846577990208403</v>
      </c>
      <c r="F580" s="83">
        <f>IF($C580&lt;=Entradas!$E$41,"",D580-E580)</f>
        <v>2.5128333905996059E-2</v>
      </c>
      <c r="G580" s="83">
        <f>IF($C580&lt;=Entradas!$E$41,"",D580-AVERAGE(D:D))</f>
        <v>-0.55250456838539819</v>
      </c>
      <c r="H580" s="83">
        <f>IF($C580&lt;=Entradas!$E$41,"",F580^2)</f>
        <v>6.3143316489123113E-4</v>
      </c>
      <c r="I580" s="83">
        <f>IF($C580&lt;=Entradas!$E$41,"",G580^2)</f>
        <v>0.30526129808673513</v>
      </c>
      <c r="J580" s="83">
        <f>IF($C580&lt;=Entradas!$E$41,"",E580-AVERAGE(E:E))</f>
        <v>-0.58888145628035005</v>
      </c>
      <c r="K580" s="83">
        <f>IF($C580&lt;=Entradas!$E$41,"",J580^2)</f>
        <v>0.3467813695508658</v>
      </c>
      <c r="L580" s="83">
        <f>IF($C580&lt;=Entradas!$E$41,"",G580*J580)</f>
        <v>0.32535969483233951</v>
      </c>
      <c r="M580" s="41"/>
    </row>
    <row r="581" spans="2:13" x14ac:dyDescent="0.3">
      <c r="B581" s="40"/>
      <c r="C581" s="78">
        <v>576</v>
      </c>
      <c r="D581" s="107">
        <f>IF($C581&lt;=Entradas!$E$41,"",Observaciones!H581)</f>
        <v>0.3494070854999124</v>
      </c>
      <c r="E581" s="107">
        <f>IF($C581&lt;=Entradas!$E$41,"",Cálculos!L582)</f>
        <v>0.32469371080204773</v>
      </c>
      <c r="F581" s="83">
        <f>IF($C581&lt;=Entradas!$E$41,"",D581-E581)</f>
        <v>2.4713374697864665E-2</v>
      </c>
      <c r="G581" s="83">
        <f>IF($C581&lt;=Entradas!$E$41,"",D581-AVERAGE(D:D))</f>
        <v>-0.55669159669356583</v>
      </c>
      <c r="H581" s="83">
        <f>IF($C581&lt;=Entradas!$E$41,"",F581^2)</f>
        <v>6.1075088895705745E-4</v>
      </c>
      <c r="I581" s="83">
        <f>IF($C581&lt;=Entradas!$E$41,"",G581^2)</f>
        <v>0.30990553382923175</v>
      </c>
      <c r="J581" s="83">
        <f>IF($C581&lt;=Entradas!$E$41,"",E581-AVERAGE(E:E))</f>
        <v>-0.5926535253803864</v>
      </c>
      <c r="K581" s="83">
        <f>IF($C581&lt;=Entradas!$E$41,"",J581^2)</f>
        <v>0.35123820114580029</v>
      </c>
      <c r="L581" s="83">
        <f>IF($C581&lt;=Entradas!$E$41,"",G581*J581)</f>
        <v>0.32992523733007806</v>
      </c>
      <c r="M581" s="41"/>
    </row>
    <row r="582" spans="2:13" x14ac:dyDescent="0.3">
      <c r="B582" s="40"/>
      <c r="C582" s="78">
        <v>577</v>
      </c>
      <c r="D582" s="107">
        <f>IF($C582&lt;=Entradas!$E$41,"",Observaciones!H582)</f>
        <v>0.34584764413041885</v>
      </c>
      <c r="E582" s="107">
        <f>IF($C582&lt;=Entradas!$E$41,"",Cálculos!L583)</f>
        <v>0.32140554792583231</v>
      </c>
      <c r="F582" s="83">
        <f>IF($C582&lt;=Entradas!$E$41,"",D582-E582)</f>
        <v>2.4442096204586539E-2</v>
      </c>
      <c r="G582" s="83">
        <f>IF($C582&lt;=Entradas!$E$41,"",D582-AVERAGE(D:D))</f>
        <v>-0.56025103806305943</v>
      </c>
      <c r="H582" s="83">
        <f>IF($C582&lt;=Entradas!$E$41,"",F582^2)</f>
        <v>5.9741606687426364E-4</v>
      </c>
      <c r="I582" s="83">
        <f>IF($C582&lt;=Entradas!$E$41,"",G582^2)</f>
        <v>0.31388122565073567</v>
      </c>
      <c r="J582" s="83">
        <f>IF($C582&lt;=Entradas!$E$41,"",E582-AVERAGE(E:E))</f>
        <v>-0.59594168825660176</v>
      </c>
      <c r="K582" s="83">
        <f>IF($C582&lt;=Entradas!$E$41,"",J582^2)</f>
        <v>0.3551464958021287</v>
      </c>
      <c r="L582" s="83">
        <f>IF($C582&lt;=Entradas!$E$41,"",G582*J582)</f>
        <v>0.33387694947081331</v>
      </c>
      <c r="M582" s="41"/>
    </row>
    <row r="583" spans="2:13" x14ac:dyDescent="0.3">
      <c r="B583" s="40"/>
      <c r="C583" s="78">
        <v>578</v>
      </c>
      <c r="D583" s="107">
        <f>IF($C583&lt;=Entradas!$E$41,"",Observaciones!H583)</f>
        <v>0.3424205684233429</v>
      </c>
      <c r="E583" s="107">
        <f>IF($C583&lt;=Entradas!$E$41,"",Cálculos!L584)</f>
        <v>0.31822391435259301</v>
      </c>
      <c r="F583" s="83">
        <f>IF($C583&lt;=Entradas!$E$41,"",D583-E583)</f>
        <v>2.419665407074989E-2</v>
      </c>
      <c r="G583" s="83">
        <f>IF($C583&lt;=Entradas!$E$41,"",D583-AVERAGE(D:D))</f>
        <v>-0.56367811377013533</v>
      </c>
      <c r="H583" s="83">
        <f>IF($C583&lt;=Entradas!$E$41,"",F583^2)</f>
        <v>5.8547806821953718E-4</v>
      </c>
      <c r="I583" s="83">
        <f>IF($C583&lt;=Entradas!$E$41,"",G583^2)</f>
        <v>0.3177330159434576</v>
      </c>
      <c r="J583" s="83">
        <f>IF($C583&lt;=Entradas!$E$41,"",E583-AVERAGE(E:E))</f>
        <v>-0.59912332182984107</v>
      </c>
      <c r="K583" s="83">
        <f>IF($C583&lt;=Entradas!$E$41,"",J583^2)</f>
        <v>0.35894875476042332</v>
      </c>
      <c r="L583" s="83">
        <f>IF($C583&lt;=Entradas!$E$41,"",G583*J583)</f>
        <v>0.33771270396474257</v>
      </c>
      <c r="M583" s="41"/>
    </row>
    <row r="584" spans="2:13" x14ac:dyDescent="0.3">
      <c r="B584" s="40"/>
      <c r="C584" s="78">
        <v>579</v>
      </c>
      <c r="D584" s="107">
        <f>IF($C584&lt;=Entradas!$E$41,"",Observaciones!H584)</f>
        <v>0.34176849874473908</v>
      </c>
      <c r="E584" s="107">
        <f>IF($C584&lt;=Entradas!$E$41,"",Cálculos!L585)</f>
        <v>0.31781102476047873</v>
      </c>
      <c r="F584" s="83">
        <f>IF($C584&lt;=Entradas!$E$41,"",D584-E584)</f>
        <v>2.3957473984260347E-2</v>
      </c>
      <c r="G584" s="83">
        <f>IF($C584&lt;=Entradas!$E$41,"",D584-AVERAGE(D:D))</f>
        <v>-0.56433018344873909</v>
      </c>
      <c r="H584" s="83">
        <f>IF($C584&lt;=Entradas!$E$41,"",F584^2)</f>
        <v>5.7396055970651138E-4</v>
      </c>
      <c r="I584" s="83">
        <f>IF($C584&lt;=Entradas!$E$41,"",G584^2)</f>
        <v>0.31846855595128754</v>
      </c>
      <c r="J584" s="83">
        <f>IF($C584&lt;=Entradas!$E$41,"",E584-AVERAGE(E:E))</f>
        <v>-0.59953621142195535</v>
      </c>
      <c r="K584" s="83">
        <f>IF($C584&lt;=Entradas!$E$41,"",J584^2)</f>
        <v>0.35944366880619155</v>
      </c>
      <c r="L584" s="83">
        <f>IF($C584&lt;=Entradas!$E$41,"",G584*J584)</f>
        <v>0.33833638017591411</v>
      </c>
      <c r="M584" s="41"/>
    </row>
    <row r="585" spans="2:13" x14ac:dyDescent="0.3">
      <c r="B585" s="40"/>
      <c r="C585" s="78">
        <v>580</v>
      </c>
      <c r="D585" s="107">
        <f>IF($C585&lt;=Entradas!$E$41,"",Observaciones!H585)</f>
        <v>0.33615438869858794</v>
      </c>
      <c r="E585" s="107">
        <f>IF($C585&lt;=Entradas!$E$41,"",Cálculos!L586)</f>
        <v>0.31243310030169369</v>
      </c>
      <c r="F585" s="83">
        <f>IF($C585&lt;=Entradas!$E$41,"",D585-E585)</f>
        <v>2.3721288396894247E-2</v>
      </c>
      <c r="G585" s="83">
        <f>IF($C585&lt;=Entradas!$E$41,"",D585-AVERAGE(D:D))</f>
        <v>-0.56994429349489029</v>
      </c>
      <c r="H585" s="83">
        <f>IF($C585&lt;=Entradas!$E$41,"",F585^2)</f>
        <v>5.6269952320862958E-4</v>
      </c>
      <c r="I585" s="83">
        <f>IF($C585&lt;=Entradas!$E$41,"",G585^2)</f>
        <v>0.32483649768738965</v>
      </c>
      <c r="J585" s="83">
        <f>IF($C585&lt;=Entradas!$E$41,"",E585-AVERAGE(E:E))</f>
        <v>-0.60491413588074039</v>
      </c>
      <c r="K585" s="83">
        <f>IF($C585&lt;=Entradas!$E$41,"",J585^2)</f>
        <v>0.36592111178834286</v>
      </c>
      <c r="L585" s="83">
        <f>IF($C585&lt;=Entradas!$E$41,"",G585*J585)</f>
        <v>0.34476735979962064</v>
      </c>
      <c r="M585" s="41"/>
    </row>
    <row r="586" spans="2:13" x14ac:dyDescent="0.3">
      <c r="B586" s="40"/>
      <c r="C586" s="78">
        <v>581</v>
      </c>
      <c r="D586" s="107">
        <f>IF($C586&lt;=Entradas!$E$41,"",Observaciones!H586)</f>
        <v>0.33246938960163064</v>
      </c>
      <c r="E586" s="107">
        <f>IF($C586&lt;=Entradas!$E$41,"",Cálculos!L587)</f>
        <v>0.3089818537649382</v>
      </c>
      <c r="F586" s="83">
        <f>IF($C586&lt;=Entradas!$E$41,"",D586-E586)</f>
        <v>2.3487535836692441E-2</v>
      </c>
      <c r="G586" s="83">
        <f>IF($C586&lt;=Entradas!$E$41,"",D586-AVERAGE(D:D))</f>
        <v>-0.57362929259184758</v>
      </c>
      <c r="H586" s="83">
        <f>IF($C586&lt;=Entradas!$E$41,"",F586^2)</f>
        <v>5.5166433967991169E-4</v>
      </c>
      <c r="I586" s="83">
        <f>IF($C586&lt;=Entradas!$E$41,"",G586^2)</f>
        <v>0.3290505653194235</v>
      </c>
      <c r="J586" s="83">
        <f>IF($C586&lt;=Entradas!$E$41,"",E586-AVERAGE(E:E))</f>
        <v>-0.60836538241749594</v>
      </c>
      <c r="K586" s="83">
        <f>IF($C586&lt;=Entradas!$E$41,"",J586^2)</f>
        <v>0.37010843852398606</v>
      </c>
      <c r="L586" s="83">
        <f>IF($C586&lt;=Entradas!$E$41,"",G586*J586)</f>
        <v>0.34897620395351703</v>
      </c>
      <c r="M586" s="41"/>
    </row>
    <row r="587" spans="2:13" x14ac:dyDescent="0.3">
      <c r="B587" s="40"/>
      <c r="C587" s="78">
        <v>582</v>
      </c>
      <c r="D587" s="107">
        <f>IF($C587&lt;=Entradas!$E$41,"",Observaciones!H587)</f>
        <v>0.32913163014044072</v>
      </c>
      <c r="E587" s="107">
        <f>IF($C587&lt;=Entradas!$E$41,"",Cálculos!L588)</f>
        <v>0.30587552608254071</v>
      </c>
      <c r="F587" s="83">
        <f>IF($C587&lt;=Entradas!$E$41,"",D587-E587)</f>
        <v>2.3256104057900018E-2</v>
      </c>
      <c r="G587" s="83">
        <f>IF($C587&lt;=Entradas!$E$41,"",D587-AVERAGE(D:D))</f>
        <v>-0.57696705205303744</v>
      </c>
      <c r="H587" s="83">
        <f>IF($C587&lt;=Entradas!$E$41,"",F587^2)</f>
        <v>5.4084637595187368E-4</v>
      </c>
      <c r="I587" s="83">
        <f>IF($C587&lt;=Entradas!$E$41,"",G587^2)</f>
        <v>0.33289097915477239</v>
      </c>
      <c r="J587" s="83">
        <f>IF($C587&lt;=Entradas!$E$41,"",E587-AVERAGE(E:E))</f>
        <v>-0.61147171009989343</v>
      </c>
      <c r="K587" s="83">
        <f>IF($C587&lt;=Entradas!$E$41,"",J587^2)</f>
        <v>0.37389765225248811</v>
      </c>
      <c r="L587" s="83">
        <f>IF($C587&lt;=Entradas!$E$41,"",G587*J587)</f>
        <v>0.35279902999016505</v>
      </c>
      <c r="M587" s="41"/>
    </row>
    <row r="588" spans="2:13" x14ac:dyDescent="0.3">
      <c r="B588" s="40"/>
      <c r="C588" s="78">
        <v>583</v>
      </c>
      <c r="D588" s="107">
        <f>IF($C588&lt;=Entradas!$E$41,"",Observaciones!H588)</f>
        <v>0.37177130520181545</v>
      </c>
      <c r="E588" s="107">
        <f>IF($C588&lt;=Entradas!$E$41,"",Cálculos!L589)</f>
        <v>0.34831690985079883</v>
      </c>
      <c r="F588" s="83">
        <f>IF($C588&lt;=Entradas!$E$41,"",D588-E588)</f>
        <v>2.3454395351016621E-2</v>
      </c>
      <c r="G588" s="83">
        <f>IF($C588&lt;=Entradas!$E$41,"",D588-AVERAGE(D:D))</f>
        <v>-0.53432737699166277</v>
      </c>
      <c r="H588" s="83">
        <f>IF($C588&lt;=Entradas!$E$41,"",F588^2)</f>
        <v>5.5010866128179007E-4</v>
      </c>
      <c r="I588" s="83">
        <f>IF($C588&lt;=Entradas!$E$41,"",G588^2)</f>
        <v>0.28550574580279053</v>
      </c>
      <c r="J588" s="83">
        <f>IF($C588&lt;=Entradas!$E$41,"",E588-AVERAGE(E:E))</f>
        <v>-0.56903032633163519</v>
      </c>
      <c r="K588" s="83">
        <f>IF($C588&lt;=Entradas!$E$41,"",J588^2)</f>
        <v>0.32379551228508724</v>
      </c>
      <c r="L588" s="83">
        <f>IF($C588&lt;=Entradas!$E$41,"",G588*J588)</f>
        <v>0.30404848169749255</v>
      </c>
      <c r="M588" s="41"/>
    </row>
    <row r="589" spans="2:13" x14ac:dyDescent="0.3">
      <c r="B589" s="40"/>
      <c r="C589" s="78">
        <v>584</v>
      </c>
      <c r="D589" s="107">
        <f>IF($C589&lt;=Entradas!$E$41,"",Observaciones!H589)</f>
        <v>0.33028100075596389</v>
      </c>
      <c r="E589" s="107">
        <f>IF($C589&lt;=Entradas!$E$41,"",Cálculos!L590)</f>
        <v>0.30741000759193882</v>
      </c>
      <c r="F589" s="83">
        <f>IF($C589&lt;=Entradas!$E$41,"",D589-E589)</f>
        <v>2.2870993164025077E-2</v>
      </c>
      <c r="G589" s="83">
        <f>IF($C589&lt;=Entradas!$E$41,"",D589-AVERAGE(D:D))</f>
        <v>-0.57581768143751433</v>
      </c>
      <c r="H589" s="83">
        <f>IF($C589&lt;=Entradas!$E$41,"",F589^2)</f>
        <v>5.2308232830888183E-4</v>
      </c>
      <c r="I589" s="83">
        <f>IF($C589&lt;=Entradas!$E$41,"",G589^2)</f>
        <v>0.33156600225607474</v>
      </c>
      <c r="J589" s="83">
        <f>IF($C589&lt;=Entradas!$E$41,"",E589-AVERAGE(E:E))</f>
        <v>-0.60993722859049526</v>
      </c>
      <c r="K589" s="83">
        <f>IF($C589&lt;=Entradas!$E$41,"",J589^2)</f>
        <v>0.37202342282065409</v>
      </c>
      <c r="L589" s="83">
        <f>IF($C589&lt;=Entradas!$E$41,"",G589*J589)</f>
        <v>0.35121264078940218</v>
      </c>
      <c r="M589" s="41"/>
    </row>
    <row r="590" spans="2:13" x14ac:dyDescent="0.3">
      <c r="B590" s="40"/>
      <c r="C590" s="78">
        <v>585</v>
      </c>
      <c r="D590" s="107">
        <f>IF($C590&lt;=Entradas!$E$41,"",Observaciones!H590)</f>
        <v>0.32483740497761687</v>
      </c>
      <c r="E590" s="107">
        <f>IF($C590&lt;=Entradas!$E$41,"",Cálculos!L591)</f>
        <v>0.3022502245989056</v>
      </c>
      <c r="F590" s="83">
        <f>IF($C590&lt;=Entradas!$E$41,"",D590-E590)</f>
        <v>2.2587180378711269E-2</v>
      </c>
      <c r="G590" s="83">
        <f>IF($C590&lt;=Entradas!$E$41,"",D590-AVERAGE(D:D))</f>
        <v>-0.5812612772158614</v>
      </c>
      <c r="H590" s="83">
        <f>IF($C590&lt;=Entradas!$E$41,"",F590^2)</f>
        <v>5.1018071746043931E-4</v>
      </c>
      <c r="I590" s="83">
        <f>IF($C590&lt;=Entradas!$E$41,"",G590^2)</f>
        <v>0.33786467239061446</v>
      </c>
      <c r="J590" s="83">
        <f>IF($C590&lt;=Entradas!$E$41,"",E590-AVERAGE(E:E))</f>
        <v>-0.61509701158352847</v>
      </c>
      <c r="K590" s="83">
        <f>IF($C590&lt;=Entradas!$E$41,"",J590^2)</f>
        <v>0.37834433365898734</v>
      </c>
      <c r="L590" s="83">
        <f>IF($C590&lt;=Entradas!$E$41,"",G590*J590)</f>
        <v>0.35753207456470126</v>
      </c>
      <c r="M590" s="41"/>
    </row>
    <row r="591" spans="2:13" x14ac:dyDescent="0.3">
      <c r="B591" s="40"/>
      <c r="C591" s="78">
        <v>586</v>
      </c>
      <c r="D591" s="107">
        <f>IF($C591&lt;=Entradas!$E$41,"",Observaciones!H591)</f>
        <v>0.31722606311903995</v>
      </c>
      <c r="E591" s="107">
        <f>IF($C591&lt;=Entradas!$E$41,"",Cálculos!L592)</f>
        <v>0.29487114015368071</v>
      </c>
      <c r="F591" s="83">
        <f>IF($C591&lt;=Entradas!$E$41,"",D591-E591)</f>
        <v>2.2354922965359236E-2</v>
      </c>
      <c r="G591" s="83">
        <f>IF($C591&lt;=Entradas!$E$41,"",D591-AVERAGE(D:D))</f>
        <v>-0.58887261907443822</v>
      </c>
      <c r="H591" s="83">
        <f>IF($C591&lt;=Entradas!$E$41,"",F591^2)</f>
        <v>4.9974258078714577E-4</v>
      </c>
      <c r="I591" s="83">
        <f>IF($C591&lt;=Entradas!$E$41,"",G591^2)</f>
        <v>0.34677096149558839</v>
      </c>
      <c r="J591" s="83">
        <f>IF($C591&lt;=Entradas!$E$41,"",E591-AVERAGE(E:E))</f>
        <v>-0.62247609602875342</v>
      </c>
      <c r="K591" s="83">
        <f>IF($C591&lt;=Entradas!$E$41,"",J591^2)</f>
        <v>0.38747649012719787</v>
      </c>
      <c r="L591" s="83">
        <f>IF($C591&lt;=Entradas!$E$41,"",G591*J591)</f>
        <v>0.36655912897968351</v>
      </c>
      <c r="M591" s="41"/>
    </row>
    <row r="592" spans="2:13" x14ac:dyDescent="0.3">
      <c r="B592" s="40"/>
      <c r="C592" s="78">
        <v>587</v>
      </c>
      <c r="D592" s="107">
        <f>IF($C592&lt;=Entradas!$E$41,"",Observaciones!H592)</f>
        <v>0.31336847349689817</v>
      </c>
      <c r="E592" s="107">
        <f>IF($C592&lt;=Entradas!$E$41,"",Cálculos!L593)</f>
        <v>0.29123542858490908</v>
      </c>
      <c r="F592" s="83">
        <f>IF($C592&lt;=Entradas!$E$41,"",D592-E592)</f>
        <v>2.2133044911989086E-2</v>
      </c>
      <c r="G592" s="83">
        <f>IF($C592&lt;=Entradas!$E$41,"",D592-AVERAGE(D:D))</f>
        <v>-0.59273020869658</v>
      </c>
      <c r="H592" s="83">
        <f>IF($C592&lt;=Entradas!$E$41,"",F592^2)</f>
        <v>4.8987167707612597E-4</v>
      </c>
      <c r="I592" s="83">
        <f>IF($C592&lt;=Entradas!$E$41,"",G592^2)</f>
        <v>0.35132910030149128</v>
      </c>
      <c r="J592" s="83">
        <f>IF($C592&lt;=Entradas!$E$41,"",E592-AVERAGE(E:E))</f>
        <v>-0.62611180759752494</v>
      </c>
      <c r="K592" s="83">
        <f>IF($C592&lt;=Entradas!$E$41,"",J592^2)</f>
        <v>0.39201599561304007</v>
      </c>
      <c r="L592" s="83">
        <f>IF($C592&lt;=Entradas!$E$41,"",G592*J592)</f>
        <v>0.3711153823846739</v>
      </c>
      <c r="M592" s="41"/>
    </row>
    <row r="593" spans="2:13" x14ac:dyDescent="0.3">
      <c r="B593" s="40"/>
      <c r="C593" s="78">
        <v>588</v>
      </c>
      <c r="D593" s="107">
        <f>IF($C593&lt;=Entradas!$E$41,"",Observaciones!H593)</f>
        <v>0.3101593328685569</v>
      </c>
      <c r="E593" s="107">
        <f>IF($C593&lt;=Entradas!$E$41,"",Cálculos!L594)</f>
        <v>0.28824463722297222</v>
      </c>
      <c r="F593" s="83">
        <f>IF($C593&lt;=Entradas!$E$41,"",D593-E593)</f>
        <v>2.1914695645584681E-2</v>
      </c>
      <c r="G593" s="83">
        <f>IF($C593&lt;=Entradas!$E$41,"",D593-AVERAGE(D:D))</f>
        <v>-0.59593934932492132</v>
      </c>
      <c r="H593" s="83">
        <f>IF($C593&lt;=Entradas!$E$41,"",F593^2)</f>
        <v>4.8025388523860815E-4</v>
      </c>
      <c r="I593" s="83">
        <f>IF($C593&lt;=Entradas!$E$41,"",G593^2)</f>
        <v>0.35514370807381063</v>
      </c>
      <c r="J593" s="83">
        <f>IF($C593&lt;=Entradas!$E$41,"",E593-AVERAGE(E:E))</f>
        <v>-0.62910259895946186</v>
      </c>
      <c r="K593" s="83">
        <f>IF($C593&lt;=Entradas!$E$41,"",J593^2)</f>
        <v>0.39577008001754949</v>
      </c>
      <c r="L593" s="83">
        <f>IF($C593&lt;=Entradas!$E$41,"",G593*J593)</f>
        <v>0.3749069934825186</v>
      </c>
      <c r="M593" s="41"/>
    </row>
    <row r="594" spans="2:13" x14ac:dyDescent="0.3">
      <c r="B594" s="40"/>
      <c r="C594" s="78">
        <v>589</v>
      </c>
      <c r="D594" s="107">
        <f>IF($C594&lt;=Entradas!$E$41,"",Observaciones!H594)</f>
        <v>0.30708310671443972</v>
      </c>
      <c r="E594" s="107">
        <f>IF($C594&lt;=Entradas!$E$41,"",Cálculos!L595)</f>
        <v>0.28538438610685024</v>
      </c>
      <c r="F594" s="83">
        <f>IF($C594&lt;=Entradas!$E$41,"",D594-E594)</f>
        <v>2.1698720607589483E-2</v>
      </c>
      <c r="G594" s="83">
        <f>IF($C594&lt;=Entradas!$E$41,"",D594-AVERAGE(D:D))</f>
        <v>-0.5990155754790385</v>
      </c>
      <c r="H594" s="83">
        <f>IF($C594&lt;=Entradas!$E$41,"",F594^2)</f>
        <v>4.7083447600622852E-4</v>
      </c>
      <c r="I594" s="83">
        <f>IF($C594&lt;=Entradas!$E$41,"",G594^2)</f>
        <v>0.35881965966648366</v>
      </c>
      <c r="J594" s="83">
        <f>IF($C594&lt;=Entradas!$E$41,"",E594-AVERAGE(E:E))</f>
        <v>-0.63196285007558384</v>
      </c>
      <c r="K594" s="83">
        <f>IF($C594&lt;=Entradas!$E$41,"",J594^2)</f>
        <v>0.39937704387565487</v>
      </c>
      <c r="L594" s="83">
        <f>IF($C594&lt;=Entradas!$E$41,"",G594*J594)</f>
        <v>0.37855559031939917</v>
      </c>
      <c r="M594" s="41"/>
    </row>
    <row r="595" spans="2:13" x14ac:dyDescent="0.3">
      <c r="B595" s="40"/>
      <c r="C595" s="78">
        <v>590</v>
      </c>
      <c r="D595" s="107">
        <f>IF($C595&lt;=Entradas!$E$41,"",Observaciones!H595)</f>
        <v>0.30541654655466866</v>
      </c>
      <c r="E595" s="107">
        <f>IF($C595&lt;=Entradas!$E$41,"",Cálculos!L596)</f>
        <v>0.2839316359641092</v>
      </c>
      <c r="F595" s="83">
        <f>IF($C595&lt;=Entradas!$E$41,"",D595-E595)</f>
        <v>2.1484910590559458E-2</v>
      </c>
      <c r="G595" s="83">
        <f>IF($C595&lt;=Entradas!$E$41,"",D595-AVERAGE(D:D))</f>
        <v>-0.60068213563880957</v>
      </c>
      <c r="H595" s="83">
        <f>IF($C595&lt;=Entradas!$E$41,"",F595^2)</f>
        <v>4.6160138308433396E-4</v>
      </c>
      <c r="I595" s="83">
        <f>IF($C595&lt;=Entradas!$E$41,"",G595^2)</f>
        <v>0.36081902807560123</v>
      </c>
      <c r="J595" s="83">
        <f>IF($C595&lt;=Entradas!$E$41,"",E595-AVERAGE(E:E))</f>
        <v>-0.63341560021832488</v>
      </c>
      <c r="K595" s="83">
        <f>IF($C595&lt;=Entradas!$E$41,"",J595^2)</f>
        <v>0.40121532259994075</v>
      </c>
      <c r="L595" s="83">
        <f>IF($C595&lt;=Entradas!$E$41,"",G595*J595)</f>
        <v>0.38048143548608182</v>
      </c>
      <c r="M595" s="41"/>
    </row>
    <row r="596" spans="2:13" x14ac:dyDescent="0.3">
      <c r="B596" s="40"/>
      <c r="C596" s="78">
        <v>591</v>
      </c>
      <c r="D596" s="107">
        <f>IF($C596&lt;=Entradas!$E$41,"",Observaciones!H596)</f>
        <v>0.30128362436071976</v>
      </c>
      <c r="E596" s="107">
        <f>IF($C596&lt;=Entradas!$E$41,"",Cálculos!L597)</f>
        <v>0.28001041093191997</v>
      </c>
      <c r="F596" s="83">
        <f>IF($C596&lt;=Entradas!$E$41,"",D596-E596)</f>
        <v>2.1273213428799786E-2</v>
      </c>
      <c r="G596" s="83">
        <f>IF($C596&lt;=Entradas!$E$41,"",D596-AVERAGE(D:D))</f>
        <v>-0.60481505783275846</v>
      </c>
      <c r="H596" s="83">
        <f>IF($C596&lt;=Entradas!$E$41,"",F596^2)</f>
        <v>4.5254960958726755E-4</v>
      </c>
      <c r="I596" s="83">
        <f>IF($C596&lt;=Entradas!$E$41,"",G596^2)</f>
        <v>0.36580125418124299</v>
      </c>
      <c r="J596" s="83">
        <f>IF($C596&lt;=Entradas!$E$41,"",E596-AVERAGE(E:E))</f>
        <v>-0.63733682525051405</v>
      </c>
      <c r="K596" s="83">
        <f>IF($C596&lt;=Entradas!$E$41,"",J596^2)</f>
        <v>0.40619822882040429</v>
      </c>
      <c r="L596" s="83">
        <f>IF($C596&lt;=Entradas!$E$41,"",G596*J596)</f>
        <v>0.38547090882283636</v>
      </c>
      <c r="M596" s="41"/>
    </row>
    <row r="597" spans="2:13" x14ac:dyDescent="0.3">
      <c r="B597" s="40"/>
      <c r="C597" s="78">
        <v>592</v>
      </c>
      <c r="D597" s="107">
        <f>IF($C597&lt;=Entradas!$E$41,"",Observaciones!H597)</f>
        <v>0.29812856227339773</v>
      </c>
      <c r="E597" s="107">
        <f>IF($C597&lt;=Entradas!$E$41,"",Cálculos!L598)</f>
        <v>0.27706495908590578</v>
      </c>
      <c r="F597" s="83">
        <f>IF($C597&lt;=Entradas!$E$41,"",D597-E597)</f>
        <v>2.1063603187491953E-2</v>
      </c>
      <c r="G597" s="83">
        <f>IF($C597&lt;=Entradas!$E$41,"",D597-AVERAGE(D:D))</f>
        <v>-0.60797011992008043</v>
      </c>
      <c r="H597" s="83">
        <f>IF($C597&lt;=Entradas!$E$41,"",F597^2)</f>
        <v>4.4367537924012117E-4</v>
      </c>
      <c r="I597" s="83">
        <f>IF($C597&lt;=Entradas!$E$41,"",G597^2)</f>
        <v>0.36962766671563696</v>
      </c>
      <c r="J597" s="83">
        <f>IF($C597&lt;=Entradas!$E$41,"",E597-AVERAGE(E:E))</f>
        <v>-0.6402822770965283</v>
      </c>
      <c r="K597" s="83">
        <f>IF($C597&lt;=Entradas!$E$41,"",J597^2)</f>
        <v>0.40996139436391543</v>
      </c>
      <c r="L597" s="83">
        <f>IF($C597&lt;=Entradas!$E$41,"",G597*J597)</f>
        <v>0.38927249278907849</v>
      </c>
      <c r="M597" s="41"/>
    </row>
    <row r="598" spans="2:13" x14ac:dyDescent="0.3">
      <c r="B598" s="40"/>
      <c r="C598" s="78">
        <v>593</v>
      </c>
      <c r="D598" s="107">
        <f>IF($C598&lt;=Entradas!$E$41,"",Observaciones!H598)</f>
        <v>0.29516009291076828</v>
      </c>
      <c r="E598" s="107">
        <f>IF($C598&lt;=Entradas!$E$41,"",Cálculos!L599)</f>
        <v>0.27430403445604584</v>
      </c>
      <c r="F598" s="83">
        <f>IF($C598&lt;=Entradas!$E$41,"",D598-E598)</f>
        <v>2.0856058454722437E-2</v>
      </c>
      <c r="G598" s="83">
        <f>IF($C598&lt;=Entradas!$E$41,"",D598-AVERAGE(D:D))</f>
        <v>-0.61093858928270994</v>
      </c>
      <c r="H598" s="83">
        <f>IF($C598&lt;=Entradas!$E$41,"",F598^2)</f>
        <v>4.3497517426679922E-4</v>
      </c>
      <c r="I598" s="83">
        <f>IF($C598&lt;=Entradas!$E$41,"",G598^2)</f>
        <v>0.37324595987474773</v>
      </c>
      <c r="J598" s="83">
        <f>IF($C598&lt;=Entradas!$E$41,"",E598-AVERAGE(E:E))</f>
        <v>-0.64304320172638829</v>
      </c>
      <c r="K598" s="83">
        <f>IF($C598&lt;=Entradas!$E$41,"",J598^2)</f>
        <v>0.41350455928652452</v>
      </c>
      <c r="L598" s="83">
        <f>IF($C598&lt;=Entradas!$E$41,"",G598*J598)</f>
        <v>0.39285990651055674</v>
      </c>
      <c r="M598" s="41"/>
    </row>
    <row r="599" spans="2:13" x14ac:dyDescent="0.3">
      <c r="B599" s="40"/>
      <c r="C599" s="78">
        <v>594</v>
      </c>
      <c r="D599" s="107">
        <f>IF($C599&lt;=Entradas!$E$41,"",Observaciones!H599)</f>
        <v>0.35366515771315216</v>
      </c>
      <c r="E599" s="107">
        <f>IF($C599&lt;=Entradas!$E$41,"",Cálculos!L600)</f>
        <v>0.33251146736723752</v>
      </c>
      <c r="F599" s="83">
        <f>IF($C599&lt;=Entradas!$E$41,"",D599-E599)</f>
        <v>2.1153690345914633E-2</v>
      </c>
      <c r="G599" s="83">
        <f>IF($C599&lt;=Entradas!$E$41,"",D599-AVERAGE(D:D))</f>
        <v>-0.55243352448032601</v>
      </c>
      <c r="H599" s="83">
        <f>IF($C599&lt;=Entradas!$E$41,"",F599^2)</f>
        <v>4.4747861525084193E-4</v>
      </c>
      <c r="I599" s="83">
        <f>IF($C599&lt;=Entradas!$E$41,"",G599^2)</f>
        <v>0.30518279896975498</v>
      </c>
      <c r="J599" s="83">
        <f>IF($C599&lt;=Entradas!$E$41,"",E599-AVERAGE(E:E))</f>
        <v>-0.58483576881519661</v>
      </c>
      <c r="K599" s="83">
        <f>IF($C599&lt;=Entradas!$E$41,"",J599^2)</f>
        <v>0.34203287648566211</v>
      </c>
      <c r="L599" s="83">
        <f>IF($C599&lt;=Entradas!$E$41,"",G599*J599)</f>
        <v>0.32308288500874022</v>
      </c>
      <c r="M599" s="41"/>
    </row>
    <row r="600" spans="2:13" x14ac:dyDescent="0.3">
      <c r="B600" s="40"/>
      <c r="C600" s="78">
        <v>595</v>
      </c>
      <c r="D600" s="107">
        <f>IF($C600&lt;=Entradas!$E$41,"",Observaciones!H600)</f>
        <v>0.2995578058563349</v>
      </c>
      <c r="E600" s="107">
        <f>IF($C600&lt;=Entradas!$E$41,"",Cálculos!L601)</f>
        <v>0.27902723418137743</v>
      </c>
      <c r="F600" s="83">
        <f>IF($C600&lt;=Entradas!$E$41,"",D600-E600)</f>
        <v>2.0530571674957476E-2</v>
      </c>
      <c r="G600" s="83">
        <f>IF($C600&lt;=Entradas!$E$41,"",D600-AVERAGE(D:D))</f>
        <v>-0.60654087633714338</v>
      </c>
      <c r="H600" s="83">
        <f>IF($C600&lt;=Entradas!$E$41,"",F600^2)</f>
        <v>4.2150437330056625E-4</v>
      </c>
      <c r="I600" s="83">
        <f>IF($C600&lt;=Entradas!$E$41,"",G600^2)</f>
        <v>0.36789183466782988</v>
      </c>
      <c r="J600" s="83">
        <f>IF($C600&lt;=Entradas!$E$41,"",E600-AVERAGE(E:E))</f>
        <v>-0.63832000200105665</v>
      </c>
      <c r="K600" s="83">
        <f>IF($C600&lt;=Entradas!$E$41,"",J600^2)</f>
        <v>0.40745242495462897</v>
      </c>
      <c r="L600" s="83">
        <f>IF($C600&lt;=Entradas!$E$41,"",G600*J600)</f>
        <v>0.38716717339724799</v>
      </c>
      <c r="M600" s="41"/>
    </row>
    <row r="601" spans="2:13" x14ac:dyDescent="0.3">
      <c r="B601" s="40"/>
      <c r="C601" s="78">
        <v>596</v>
      </c>
      <c r="D601" s="107">
        <f>IF($C601&lt;=Entradas!$E$41,"",Observaciones!H601)</f>
        <v>0.2882060622414469</v>
      </c>
      <c r="E601" s="107">
        <f>IF($C601&lt;=Entradas!$E$41,"",Cálculos!L602)</f>
        <v>0.26794659470505949</v>
      </c>
      <c r="F601" s="83">
        <f>IF($C601&lt;=Entradas!$E$41,"",D601-E601)</f>
        <v>2.025946753638741E-2</v>
      </c>
      <c r="G601" s="83">
        <f>IF($C601&lt;=Entradas!$E$41,"",D601-AVERAGE(D:D))</f>
        <v>-0.61789261995203137</v>
      </c>
      <c r="H601" s="83">
        <f>IF($C601&lt;=Entradas!$E$41,"",F601^2)</f>
        <v>4.1044602485793534E-4</v>
      </c>
      <c r="I601" s="83">
        <f>IF($C601&lt;=Entradas!$E$41,"",G601^2)</f>
        <v>0.38179128979118548</v>
      </c>
      <c r="J601" s="83">
        <f>IF($C601&lt;=Entradas!$E$41,"",E601-AVERAGE(E:E))</f>
        <v>-0.64940064147737453</v>
      </c>
      <c r="K601" s="83">
        <f>IF($C601&lt;=Entradas!$E$41,"",J601^2)</f>
        <v>0.42172119315122553</v>
      </c>
      <c r="L601" s="83">
        <f>IF($C601&lt;=Entradas!$E$41,"",G601*J601)</f>
        <v>0.40125986376098477</v>
      </c>
      <c r="M601" s="41"/>
    </row>
    <row r="602" spans="2:13" x14ac:dyDescent="0.3">
      <c r="B602" s="40"/>
      <c r="C602" s="78">
        <v>597</v>
      </c>
      <c r="D602" s="107">
        <f>IF($C602&lt;=Entradas!$E$41,"",Observaciones!H602)</f>
        <v>0.28397241266212792</v>
      </c>
      <c r="E602" s="107">
        <f>IF($C602&lt;=Entradas!$E$41,"",Cálculos!L603)</f>
        <v>0.26392398481679386</v>
      </c>
      <c r="F602" s="83">
        <f>IF($C602&lt;=Entradas!$E$41,"",D602-E602)</f>
        <v>2.004842784533406E-2</v>
      </c>
      <c r="G602" s="83">
        <f>IF($C602&lt;=Entradas!$E$41,"",D602-AVERAGE(D:D))</f>
        <v>-0.62212626953135031</v>
      </c>
      <c r="H602" s="83">
        <f>IF($C602&lt;=Entradas!$E$41,"",F602^2)</f>
        <v>4.0193945906956614E-4</v>
      </c>
      <c r="I602" s="83">
        <f>IF($C602&lt;=Entradas!$E$41,"",G602^2)</f>
        <v>0.38704109524099434</v>
      </c>
      <c r="J602" s="83">
        <f>IF($C602&lt;=Entradas!$E$41,"",E602-AVERAGE(E:E))</f>
        <v>-0.65342325136564017</v>
      </c>
      <c r="K602" s="83">
        <f>IF($C602&lt;=Entradas!$E$41,"",J602^2)</f>
        <v>0.42696194542524457</v>
      </c>
      <c r="L602" s="83">
        <f>IF($C602&lt;=Entradas!$E$41,"",G602*J602)</f>
        <v>0.40651176979715153</v>
      </c>
      <c r="M602" s="41"/>
    </row>
    <row r="603" spans="2:13" x14ac:dyDescent="0.3">
      <c r="B603" s="40"/>
      <c r="C603" s="78">
        <v>598</v>
      </c>
      <c r="D603" s="107">
        <f>IF($C603&lt;=Entradas!$E$41,"",Observaciones!H603)</f>
        <v>0.28094306841741629</v>
      </c>
      <c r="E603" s="107">
        <f>IF($C603&lt;=Entradas!$E$41,"",Cálculos!L604)</f>
        <v>0.2610940772228984</v>
      </c>
      <c r="F603" s="83">
        <f>IF($C603&lt;=Entradas!$E$41,"",D603-E603)</f>
        <v>1.9848991194517884E-2</v>
      </c>
      <c r="G603" s="83">
        <f>IF($C603&lt;=Entradas!$E$41,"",D603-AVERAGE(D:D))</f>
        <v>-0.62515561377606188</v>
      </c>
      <c r="H603" s="83">
        <f>IF($C603&lt;=Entradas!$E$41,"",F603^2)</f>
        <v>3.9398245144004851E-4</v>
      </c>
      <c r="I603" s="83">
        <f>IF($C603&lt;=Entradas!$E$41,"",G603^2)</f>
        <v>0.39081954143572467</v>
      </c>
      <c r="J603" s="83">
        <f>IF($C603&lt;=Entradas!$E$41,"",E603-AVERAGE(E:E))</f>
        <v>-0.65625315895953573</v>
      </c>
      <c r="K603" s="83">
        <f>IF($C603&lt;=Entradas!$E$41,"",J603^2)</f>
        <v>0.43066820864436967</v>
      </c>
      <c r="L603" s="83">
        <f>IF($C603&lt;=Entradas!$E$41,"",G603*J603)</f>
        <v>0.41026034638182807</v>
      </c>
      <c r="M603" s="41"/>
    </row>
    <row r="604" spans="2:13" x14ac:dyDescent="0.3">
      <c r="B604" s="40"/>
      <c r="C604" s="78">
        <v>599</v>
      </c>
      <c r="D604" s="107">
        <f>IF($C604&lt;=Entradas!$E$41,"",Observaciones!H604)</f>
        <v>0.27813648896908444</v>
      </c>
      <c r="E604" s="107">
        <f>IF($C604&lt;=Entradas!$E$41,"",Cálculos!L605)</f>
        <v>0.2584833890147003</v>
      </c>
      <c r="F604" s="83">
        <f>IF($C604&lt;=Entradas!$E$41,"",D604-E604)</f>
        <v>1.9653099954384134E-2</v>
      </c>
      <c r="G604" s="83">
        <f>IF($C604&lt;=Entradas!$E$41,"",D604-AVERAGE(D:D))</f>
        <v>-0.62796219322439373</v>
      </c>
      <c r="H604" s="83">
        <f>IF($C604&lt;=Entradas!$E$41,"",F604^2)</f>
        <v>3.8624433781701367E-4</v>
      </c>
      <c r="I604" s="83">
        <f>IF($C604&lt;=Entradas!$E$41,"",G604^2)</f>
        <v>0.39433651611919079</v>
      </c>
      <c r="J604" s="83">
        <f>IF($C604&lt;=Entradas!$E$41,"",E604-AVERAGE(E:E))</f>
        <v>-0.65886384716773372</v>
      </c>
      <c r="K604" s="83">
        <f>IF($C604&lt;=Entradas!$E$41,"",J604^2)</f>
        <v>0.4341015691046668</v>
      </c>
      <c r="L604" s="83">
        <f>IF($C604&lt;=Entradas!$E$41,"",G604*J604)</f>
        <v>0.41374158650371184</v>
      </c>
      <c r="M604" s="41"/>
    </row>
    <row r="605" spans="2:13" x14ac:dyDescent="0.3">
      <c r="B605" s="40"/>
      <c r="C605" s="78">
        <v>600</v>
      </c>
      <c r="D605" s="107">
        <f>IF($C605&lt;=Entradas!$E$41,"",Observaciones!H605)</f>
        <v>0.27538957518040313</v>
      </c>
      <c r="E605" s="107">
        <f>IF($C605&lt;=Entradas!$E$41,"",Cálculos!L606)</f>
        <v>0.25593017407162538</v>
      </c>
      <c r="F605" s="83">
        <f>IF($C605&lt;=Entradas!$E$41,"",D605-E605)</f>
        <v>1.9459401108777752E-2</v>
      </c>
      <c r="G605" s="83">
        <f>IF($C605&lt;=Entradas!$E$41,"",D605-AVERAGE(D:D))</f>
        <v>-0.63070910701307503</v>
      </c>
      <c r="H605" s="83">
        <f>IF($C605&lt;=Entradas!$E$41,"",F605^2)</f>
        <v>3.7866829151230082E-4</v>
      </c>
      <c r="I605" s="83">
        <f>IF($C605&lt;=Entradas!$E$41,"",G605^2)</f>
        <v>0.39779397766923053</v>
      </c>
      <c r="J605" s="83">
        <f>IF($C605&lt;=Entradas!$E$41,"",E605-AVERAGE(E:E))</f>
        <v>-0.66141706211080864</v>
      </c>
      <c r="K605" s="83">
        <f>IF($C605&lt;=Entradas!$E$41,"",J605^2)</f>
        <v>0.43747253005129327</v>
      </c>
      <c r="L605" s="83">
        <f>IF($C605&lt;=Entradas!$E$41,"",G605*J605)</f>
        <v>0.41716176460711968</v>
      </c>
      <c r="M605" s="41"/>
    </row>
    <row r="606" spans="2:13" x14ac:dyDescent="0.3">
      <c r="B606" s="40"/>
      <c r="C606" s="78">
        <v>601</v>
      </c>
      <c r="D606" s="107">
        <f>IF($C606&lt;=Entradas!$E$41,"",Observaciones!H606)</f>
        <v>0.27267503930212456</v>
      </c>
      <c r="E606" s="107">
        <f>IF($C606&lt;=Entradas!$E$41,"",Cálculos!L607)</f>
        <v>0.25340738496436288</v>
      </c>
      <c r="F606" s="83">
        <f>IF($C606&lt;=Entradas!$E$41,"",D606-E606)</f>
        <v>1.9267654337761675E-2</v>
      </c>
      <c r="G606" s="83">
        <f>IF($C606&lt;=Entradas!$E$41,"",D606-AVERAGE(D:D))</f>
        <v>-0.63342364289135367</v>
      </c>
      <c r="H606" s="83">
        <f>IF($C606&lt;=Entradas!$E$41,"",F606^2)</f>
        <v>3.7124250367946628E-4</v>
      </c>
      <c r="I606" s="83">
        <f>IF($C606&lt;=Entradas!$E$41,"",G606^2)</f>
        <v>0.40122551137375312</v>
      </c>
      <c r="J606" s="83">
        <f>IF($C606&lt;=Entradas!$E$41,"",E606-AVERAGE(E:E))</f>
        <v>-0.6639398512180712</v>
      </c>
      <c r="K606" s="83">
        <f>IF($C606&lt;=Entradas!$E$41,"",J606^2)</f>
        <v>0.44081612603547454</v>
      </c>
      <c r="L606" s="83">
        <f>IF($C606&lt;=Entradas!$E$41,"",G606*J606)</f>
        <v>0.42055519921929402</v>
      </c>
      <c r="M606" s="41"/>
    </row>
    <row r="607" spans="2:13" x14ac:dyDescent="0.3">
      <c r="B607" s="40"/>
      <c r="C607" s="78">
        <v>602</v>
      </c>
      <c r="D607" s="107">
        <f>IF($C607&lt;=Entradas!$E$41,"",Observaciones!H607)</f>
        <v>0.26998813183201165</v>
      </c>
      <c r="E607" s="107">
        <f>IF($C607&lt;=Entradas!$E$41,"",Cálculos!L608)</f>
        <v>0.2509103277181523</v>
      </c>
      <c r="F607" s="83">
        <f>IF($C607&lt;=Entradas!$E$41,"",D607-E607)</f>
        <v>1.9077804113859342E-2</v>
      </c>
      <c r="G607" s="83">
        <f>IF($C607&lt;=Entradas!$E$41,"",D607-AVERAGE(D:D))</f>
        <v>-0.63611055036146658</v>
      </c>
      <c r="H607" s="83">
        <f>IF($C607&lt;=Entradas!$E$41,"",F607^2)</f>
        <v>3.6396260980678846E-4</v>
      </c>
      <c r="I607" s="83">
        <f>IF($C607&lt;=Entradas!$E$41,"",G607^2)</f>
        <v>0.40463663228116792</v>
      </c>
      <c r="J607" s="83">
        <f>IF($C607&lt;=Entradas!$E$41,"",E607-AVERAGE(E:E))</f>
        <v>-0.66643690846428183</v>
      </c>
      <c r="K607" s="83">
        <f>IF($C607&lt;=Entradas!$E$41,"",J607^2)</f>
        <v>0.44413815296342957</v>
      </c>
      <c r="L607" s="83">
        <f>IF($C607&lt;=Entradas!$E$41,"",G607*J607)</f>
        <v>0.42392754862440862</v>
      </c>
      <c r="M607" s="41"/>
    </row>
    <row r="608" spans="2:13" x14ac:dyDescent="0.3">
      <c r="B608" s="40"/>
      <c r="C608" s="78">
        <v>603</v>
      </c>
      <c r="D608" s="107">
        <f>IF($C608&lt;=Entradas!$E$41,"",Observaciones!H608)</f>
        <v>0.26732784536402548</v>
      </c>
      <c r="E608" s="107">
        <f>IF($C608&lt;=Entradas!$E$41,"",Cálculos!L609)</f>
        <v>0.24843801963644882</v>
      </c>
      <c r="F608" s="83">
        <f>IF($C608&lt;=Entradas!$E$41,"",D608-E608)</f>
        <v>1.8889825727576665E-2</v>
      </c>
      <c r="G608" s="83">
        <f>IF($C608&lt;=Entradas!$E$41,"",D608-AVERAGE(D:D))</f>
        <v>-0.63877083682945268</v>
      </c>
      <c r="H608" s="83">
        <f>IF($C608&lt;=Entradas!$E$41,"",F608^2)</f>
        <v>3.5682551601821726E-4</v>
      </c>
      <c r="I608" s="83">
        <f>IF($C608&lt;=Entradas!$E$41,"",G608^2)</f>
        <v>0.40802818198379925</v>
      </c>
      <c r="J608" s="83">
        <f>IF($C608&lt;=Entradas!$E$41,"",E608-AVERAGE(E:E))</f>
        <v>-0.66890921654598523</v>
      </c>
      <c r="K608" s="83">
        <f>IF($C608&lt;=Entradas!$E$41,"",J608^2)</f>
        <v>0.44743953998016378</v>
      </c>
      <c r="L608" s="83">
        <f>IF($C608&lt;=Entradas!$E$41,"",G608*J608)</f>
        <v>0.42727970001601256</v>
      </c>
      <c r="M608" s="41"/>
    </row>
    <row r="609" spans="2:13" x14ac:dyDescent="0.3">
      <c r="B609" s="40"/>
      <c r="C609" s="78">
        <v>604</v>
      </c>
      <c r="D609" s="107">
        <f>IF($C609&lt;=Entradas!$E$41,"",Observaciones!H609)</f>
        <v>0.26469379560256001</v>
      </c>
      <c r="E609" s="107">
        <f>IF($C609&lt;=Entradas!$E$41,"",Cálculos!L610)</f>
        <v>0.24599009586663725</v>
      </c>
      <c r="F609" s="83">
        <f>IF($C609&lt;=Entradas!$E$41,"",D609-E609)</f>
        <v>1.8703699735922757E-2</v>
      </c>
      <c r="G609" s="83">
        <f>IF($C609&lt;=Entradas!$E$41,"",D609-AVERAGE(D:D))</f>
        <v>-0.64140488659091821</v>
      </c>
      <c r="H609" s="83">
        <f>IF($C609&lt;=Entradas!$E$41,"",F609^2)</f>
        <v>3.4982838381155703E-4</v>
      </c>
      <c r="I609" s="83">
        <f>IF($C609&lt;=Entradas!$E$41,"",G609^2)</f>
        <v>0.41140022854270863</v>
      </c>
      <c r="J609" s="83">
        <f>IF($C609&lt;=Entradas!$E$41,"",E609-AVERAGE(E:E))</f>
        <v>-0.67135714031579685</v>
      </c>
      <c r="K609" s="83">
        <f>IF($C609&lt;=Entradas!$E$41,"",J609^2)</f>
        <v>0.45072040985300454</v>
      </c>
      <c r="L609" s="83">
        <f>IF($C609&lt;=Entradas!$E$41,"",G609*J609)</f>
        <v>0.43061175044625682</v>
      </c>
      <c r="M609" s="41"/>
    </row>
    <row r="610" spans="2:13" x14ac:dyDescent="0.3">
      <c r="B610" s="40"/>
      <c r="C610" s="78">
        <v>605</v>
      </c>
      <c r="D610" s="107">
        <f>IF($C610&lt;=Entradas!$E$41,"",Observaciones!H610)</f>
        <v>0.26208570378810392</v>
      </c>
      <c r="E610" s="107">
        <f>IF($C610&lt;=Entradas!$E$41,"",Cálculos!L611)</f>
        <v>0.24356629606711686</v>
      </c>
      <c r="F610" s="83">
        <f>IF($C610&lt;=Entradas!$E$41,"",D610-E610)</f>
        <v>1.8519407720987063E-2</v>
      </c>
      <c r="G610" s="83">
        <f>IF($C610&lt;=Entradas!$E$41,"",D610-AVERAGE(D:D))</f>
        <v>-0.6440129784053743</v>
      </c>
      <c r="H610" s="83">
        <f>IF($C610&lt;=Entradas!$E$41,"",F610^2)</f>
        <v>3.4296846233615528E-4</v>
      </c>
      <c r="I610" s="83">
        <f>IF($C610&lt;=Entradas!$E$41,"",G610^2)</f>
        <v>0.41475271635456112</v>
      </c>
      <c r="J610" s="83">
        <f>IF($C610&lt;=Entradas!$E$41,"",E610-AVERAGE(E:E))</f>
        <v>-0.6737809401153172</v>
      </c>
      <c r="K610" s="83">
        <f>IF($C610&lt;=Entradas!$E$41,"",J610^2)</f>
        <v>0.45398075526268067</v>
      </c>
      <c r="L610" s="83">
        <f>IF($C610&lt;=Entradas!$E$41,"",G610*J610)</f>
        <v>0.43392367003643856</v>
      </c>
      <c r="M610" s="41"/>
    </row>
    <row r="611" spans="2:13" x14ac:dyDescent="0.3">
      <c r="B611" s="40"/>
      <c r="C611" s="78">
        <v>606</v>
      </c>
      <c r="D611" s="107">
        <f>IF($C611&lt;=Entradas!$E$41,"",Observaciones!H611)</f>
        <v>0.25950331079177474</v>
      </c>
      <c r="E611" s="107">
        <f>IF($C611&lt;=Entradas!$E$41,"",Cálculos!L612)</f>
        <v>0.24116637920713094</v>
      </c>
      <c r="F611" s="83">
        <f>IF($C611&lt;=Entradas!$E$41,"",D611-E611)</f>
        <v>1.8336931584643806E-2</v>
      </c>
      <c r="G611" s="83">
        <f>IF($C611&lt;=Entradas!$E$41,"",D611-AVERAGE(D:D))</f>
        <v>-0.64659537140170342</v>
      </c>
      <c r="H611" s="83">
        <f>IF($C611&lt;=Entradas!$E$41,"",F611^2)</f>
        <v>3.362430599399076E-4</v>
      </c>
      <c r="I611" s="83">
        <f>IF($C611&lt;=Entradas!$E$41,"",G611^2)</f>
        <v>0.41808557431810678</v>
      </c>
      <c r="J611" s="83">
        <f>IF($C611&lt;=Entradas!$E$41,"",E611-AVERAGE(E:E))</f>
        <v>-0.67618085697530317</v>
      </c>
      <c r="K611" s="83">
        <f>IF($C611&lt;=Entradas!$E$41,"",J611^2)</f>
        <v>0.4572205513398554</v>
      </c>
      <c r="L611" s="83">
        <f>IF($C611&lt;=Entradas!$E$41,"",G611*J611)</f>
        <v>0.43721541235066824</v>
      </c>
      <c r="M611" s="41"/>
    </row>
    <row r="612" spans="2:13" x14ac:dyDescent="0.3">
      <c r="B612" s="40"/>
      <c r="C612" s="78">
        <v>607</v>
      </c>
      <c r="D612" s="107">
        <f>IF($C612&lt;=Entradas!$E$41,"",Observaciones!H612)</f>
        <v>0.25694636283960831</v>
      </c>
      <c r="E612" s="107">
        <f>IF($C612&lt;=Entradas!$E$41,"",Cálculos!L613)</f>
        <v>0.23879010940956563</v>
      </c>
      <c r="F612" s="83">
        <f>IF($C612&lt;=Entradas!$E$41,"",D612-E612)</f>
        <v>1.8156253430042679E-2</v>
      </c>
      <c r="G612" s="83">
        <f>IF($C612&lt;=Entradas!$E$41,"",D612-AVERAGE(D:D))</f>
        <v>-0.64915231935386997</v>
      </c>
      <c r="H612" s="83">
        <f>IF($C612&lt;=Entradas!$E$41,"",F612^2)</f>
        <v>3.2964953861593657E-4</v>
      </c>
      <c r="I612" s="83">
        <f>IF($C612&lt;=Entradas!$E$41,"",G612^2)</f>
        <v>0.4213987337225088</v>
      </c>
      <c r="J612" s="83">
        <f>IF($C612&lt;=Entradas!$E$41,"",E612-AVERAGE(E:E))</f>
        <v>-0.6785571267728685</v>
      </c>
      <c r="K612" s="83">
        <f>IF($C612&lt;=Entradas!$E$41,"",J612^2)</f>
        <v>0.46043977429425076</v>
      </c>
      <c r="L612" s="83">
        <f>IF($C612&lt;=Entradas!$E$41,"",G612*J612)</f>
        <v>0.44048693265870559</v>
      </c>
      <c r="M612" s="41"/>
    </row>
    <row r="613" spans="2:13" x14ac:dyDescent="0.3">
      <c r="B613" s="40"/>
      <c r="C613" s="78">
        <v>608</v>
      </c>
      <c r="D613" s="107">
        <f>IF($C613&lt;=Entradas!$E$41,"",Observaciones!H613)</f>
        <v>0.25441460912303321</v>
      </c>
      <c r="E613" s="107">
        <f>IF($C613&lt;=Entradas!$E$41,"",Cálculos!L614)</f>
        <v>0.23643725358254938</v>
      </c>
      <c r="F613" s="83">
        <f>IF($C613&lt;=Entradas!$E$41,"",D613-E613)</f>
        <v>1.7977355540483825E-2</v>
      </c>
      <c r="G613" s="83">
        <f>IF($C613&lt;=Entradas!$E$41,"",D613-AVERAGE(D:D))</f>
        <v>-0.65168407307044496</v>
      </c>
      <c r="H613" s="83">
        <f>IF($C613&lt;=Entradas!$E$41,"",F613^2)</f>
        <v>3.2318531222896445E-4</v>
      </c>
      <c r="I613" s="83">
        <f>IF($C613&lt;=Entradas!$E$41,"",G613^2)</f>
        <v>0.42469213109368503</v>
      </c>
      <c r="J613" s="83">
        <f>IF($C613&lt;=Entradas!$E$41,"",E613-AVERAGE(E:E))</f>
        <v>-0.68090998259988467</v>
      </c>
      <c r="K613" s="83">
        <f>IF($C613&lt;=Entradas!$E$41,"",J613^2)</f>
        <v>0.46363840440417525</v>
      </c>
      <c r="L613" s="83">
        <f>IF($C613&lt;=Entradas!$E$41,"",G613*J613)</f>
        <v>0.44373819085501864</v>
      </c>
      <c r="M613" s="41"/>
    </row>
    <row r="614" spans="2:13" x14ac:dyDescent="0.3">
      <c r="B614" s="40"/>
      <c r="C614" s="78">
        <v>609</v>
      </c>
      <c r="D614" s="107">
        <f>IF($C614&lt;=Entradas!$E$41,"",Observaciones!H614)</f>
        <v>0.25190780138189772</v>
      </c>
      <c r="E614" s="107">
        <f>IF($C614&lt;=Entradas!$E$41,"",Cálculos!L615)</f>
        <v>0.23410758100743179</v>
      </c>
      <c r="F614" s="83">
        <f>IF($C614&lt;=Entradas!$E$41,"",D614-E614)</f>
        <v>1.7800220374465936E-2</v>
      </c>
      <c r="G614" s="83">
        <f>IF($C614&lt;=Entradas!$E$41,"",D614-AVERAGE(D:D))</f>
        <v>-0.6541908808115805</v>
      </c>
      <c r="H614" s="83">
        <f>IF($C614&lt;=Entradas!$E$41,"",F614^2)</f>
        <v>3.1684784537955221E-4</v>
      </c>
      <c r="I614" s="83">
        <f>IF($C614&lt;=Entradas!$E$41,"",G614^2)</f>
        <v>0.42796570853703153</v>
      </c>
      <c r="J614" s="83">
        <f>IF($C614&lt;=Entradas!$E$41,"",E614-AVERAGE(E:E))</f>
        <v>-0.68323965517500229</v>
      </c>
      <c r="K614" s="83">
        <f>IF($C614&lt;=Entradas!$E$41,"",J614^2)</f>
        <v>0.46681642640365606</v>
      </c>
      <c r="L614" s="83">
        <f>IF($C614&lt;=Entradas!$E$41,"",G614*J614)</f>
        <v>0.44696915182433528</v>
      </c>
      <c r="M614" s="41"/>
    </row>
    <row r="615" spans="2:13" x14ac:dyDescent="0.3">
      <c r="B615" s="40"/>
      <c r="C615" s="78">
        <v>610</v>
      </c>
      <c r="D615" s="107">
        <f>IF($C615&lt;=Entradas!$E$41,"",Observaciones!H615)</f>
        <v>0.24942569381501734</v>
      </c>
      <c r="E615" s="107">
        <f>IF($C615&lt;=Entradas!$E$41,"",Cálculos!L616)</f>
        <v>0.23180086325158408</v>
      </c>
      <c r="F615" s="83">
        <f>IF($C615&lt;=Entradas!$E$41,"",D615-E615)</f>
        <v>1.7624830563433252E-2</v>
      </c>
      <c r="G615" s="83">
        <f>IF($C615&lt;=Entradas!$E$41,"",D615-AVERAGE(D:D))</f>
        <v>-0.65667298837846089</v>
      </c>
      <c r="H615" s="83">
        <f>IF($C615&lt;=Entradas!$E$41,"",F615^2)</f>
        <v>3.106346523897309E-4</v>
      </c>
      <c r="I615" s="83">
        <f>IF($C615&lt;=Entradas!$E$41,"",G615^2)</f>
        <v>0.43121941366589822</v>
      </c>
      <c r="J615" s="83">
        <f>IF($C615&lt;=Entradas!$E$41,"",E615-AVERAGE(E:E))</f>
        <v>-0.68554637293084997</v>
      </c>
      <c r="K615" s="83">
        <f>IF($C615&lt;=Entradas!$E$41,"",J615^2)</f>
        <v>0.46997382943864402</v>
      </c>
      <c r="L615" s="83">
        <f>IF($C615&lt;=Entradas!$E$41,"",G615*J615)</f>
        <v>0.45017978538451603</v>
      </c>
      <c r="M615" s="41"/>
    </row>
    <row r="616" spans="2:13" x14ac:dyDescent="0.3">
      <c r="B616" s="40"/>
      <c r="C616" s="78">
        <v>611</v>
      </c>
      <c r="D616" s="107">
        <f>IF($C616&lt;=Entradas!$E$41,"",Observaciones!H616)</f>
        <v>0.24696804304526951</v>
      </c>
      <c r="E616" s="107">
        <f>IF($C616&lt;=Entradas!$E$41,"",Cálculos!L617)</f>
        <v>0.22951687413528546</v>
      </c>
      <c r="F616" s="83">
        <f>IF($C616&lt;=Entradas!$E$41,"",D616-E616)</f>
        <v>1.7451168909984049E-2</v>
      </c>
      <c r="G616" s="83">
        <f>IF($C616&lt;=Entradas!$E$41,"",D616-AVERAGE(D:D))</f>
        <v>-0.65913063914820869</v>
      </c>
      <c r="H616" s="83">
        <f>IF($C616&lt;=Entradas!$E$41,"",F616^2)</f>
        <v>3.0454329632479386E-4</v>
      </c>
      <c r="I616" s="83">
        <f>IF($C616&lt;=Entradas!$E$41,"",G616^2)</f>
        <v>0.43445319946392608</v>
      </c>
      <c r="J616" s="83">
        <f>IF($C616&lt;=Entradas!$E$41,"",E616-AVERAGE(E:E))</f>
        <v>-0.68783036204714865</v>
      </c>
      <c r="K616" s="83">
        <f>IF($C616&lt;=Entradas!$E$41,"",J616^2)</f>
        <v>0.47311060695391161</v>
      </c>
      <c r="L616" s="83">
        <f>IF($C616&lt;=Entradas!$E$41,"",G616*J616)</f>
        <v>0.45337006616168085</v>
      </c>
      <c r="M616" s="41"/>
    </row>
    <row r="617" spans="2:13" x14ac:dyDescent="0.3">
      <c r="B617" s="40"/>
      <c r="C617" s="78">
        <v>612</v>
      </c>
      <c r="D617" s="107">
        <f>IF($C617&lt;=Entradas!$E$41,"",Observaciones!H617)</f>
        <v>0.24453460809393668</v>
      </c>
      <c r="E617" s="107">
        <f>IF($C617&lt;=Entradas!$E$41,"",Cálculos!L618)</f>
        <v>0.22725538970776735</v>
      </c>
      <c r="F617" s="83">
        <f>IF($C617&lt;=Entradas!$E$41,"",D617-E617)</f>
        <v>1.7279218386169332E-2</v>
      </c>
      <c r="G617" s="83">
        <f>IF($C617&lt;=Entradas!$E$41,"",D617-AVERAGE(D:D))</f>
        <v>-0.66156407409954154</v>
      </c>
      <c r="H617" s="83">
        <f>IF($C617&lt;=Entradas!$E$41,"",F617^2)</f>
        <v>2.9857138803693226E-4</v>
      </c>
      <c r="I617" s="83">
        <f>IF($C617&lt;=Entradas!$E$41,"",G617^2)</f>
        <v>0.43766702413918368</v>
      </c>
      <c r="J617" s="83">
        <f>IF($C617&lt;=Entradas!$E$41,"",E617-AVERAGE(E:E))</f>
        <v>-0.6900918464746667</v>
      </c>
      <c r="K617" s="83">
        <f>IF($C617&lt;=Entradas!$E$41,"",J617^2)</f>
        <v>0.47622675657081498</v>
      </c>
      <c r="L617" s="83">
        <f>IF($C617&lt;=Entradas!$E$41,"",G617*J617)</f>
        <v>0.45653997345665587</v>
      </c>
      <c r="M617" s="41"/>
    </row>
    <row r="618" spans="2:13" x14ac:dyDescent="0.3">
      <c r="B618" s="40"/>
      <c r="C618" s="78">
        <v>613</v>
      </c>
      <c r="D618" s="107">
        <f>IF($C618&lt;=Entradas!$E$41,"",Observaciones!H618)</f>
        <v>0.24212515035678067</v>
      </c>
      <c r="E618" s="107">
        <f>IF($C618&lt;=Entradas!$E$41,"",Cálculos!L619)</f>
        <v>0.22501618822495956</v>
      </c>
      <c r="F618" s="83">
        <f>IF($C618&lt;=Entradas!$E$41,"",D618-E618)</f>
        <v>1.7108962131821115E-2</v>
      </c>
      <c r="G618" s="83">
        <f>IF($C618&lt;=Entradas!$E$41,"",D618-AVERAGE(D:D))</f>
        <v>-0.66397353183669749</v>
      </c>
      <c r="H618" s="83">
        <f>IF($C618&lt;=Entradas!$E$41,"",F618^2)</f>
        <v>2.9271658522808891E-4</v>
      </c>
      <c r="I618" s="83">
        <f>IF($C618&lt;=Entradas!$E$41,"",G618^2)</f>
        <v>0.44086085097969796</v>
      </c>
      <c r="J618" s="83">
        <f>IF($C618&lt;=Entradas!$E$41,"",E618-AVERAGE(E:E))</f>
        <v>-0.69233104795747447</v>
      </c>
      <c r="K618" s="83">
        <f>IF($C618&lt;=Entradas!$E$41,"",J618^2)</f>
        <v>0.47932227996589483</v>
      </c>
      <c r="L618" s="83">
        <f>IF($C618&lt;=Entradas!$E$41,"",G618*J618)</f>
        <v>0.45968949111252633</v>
      </c>
      <c r="M618" s="41"/>
    </row>
    <row r="619" spans="2:13" x14ac:dyDescent="0.3">
      <c r="B619" s="40"/>
      <c r="C619" s="78">
        <v>614</v>
      </c>
      <c r="D619" s="107">
        <f>IF($C619&lt;=Entradas!$E$41,"",Observaciones!H619)</f>
        <v>0.23973943358059746</v>
      </c>
      <c r="E619" s="107">
        <f>IF($C619&lt;=Entradas!$E$41,"",Cálculos!L620)</f>
        <v>0.22279905012769852</v>
      </c>
      <c r="F619" s="83">
        <f>IF($C619&lt;=Entradas!$E$41,"",D619-E619)</f>
        <v>1.6940383452898944E-2</v>
      </c>
      <c r="G619" s="83">
        <f>IF($C619&lt;=Entradas!$E$41,"",D619-AVERAGE(D:D))</f>
        <v>-0.66635924861288076</v>
      </c>
      <c r="H619" s="83">
        <f>IF($C619&lt;=Entradas!$E$41,"",F619^2)</f>
        <v>2.8697659153125235E-4</v>
      </c>
      <c r="I619" s="83">
        <f>IF($C619&lt;=Entradas!$E$41,"",G619^2)</f>
        <v>0.44403464821192301</v>
      </c>
      <c r="J619" s="83">
        <f>IF($C619&lt;=Entradas!$E$41,"",E619-AVERAGE(E:E))</f>
        <v>-0.69454818605473556</v>
      </c>
      <c r="K619" s="83">
        <f>IF($C619&lt;=Entradas!$E$41,"",J619^2)</f>
        <v>0.48239718275192356</v>
      </c>
      <c r="L619" s="83">
        <f>IF($C619&lt;=Entradas!$E$41,"",G619*J619)</f>
        <v>0.4628186073848729</v>
      </c>
      <c r="M619" s="41"/>
    </row>
    <row r="620" spans="2:13" x14ac:dyDescent="0.3">
      <c r="B620" s="40"/>
      <c r="C620" s="78">
        <v>615</v>
      </c>
      <c r="D620" s="107">
        <f>IF($C620&lt;=Entradas!$E$41,"",Observaciones!H620)</f>
        <v>0.23737722384004351</v>
      </c>
      <c r="E620" s="107">
        <f>IF($C620&lt;=Entradas!$E$41,"",Cálculos!L621)</f>
        <v>0.22060375802019089</v>
      </c>
      <c r="F620" s="83">
        <f>IF($C620&lt;=Entradas!$E$41,"",D620-E620)</f>
        <v>1.6773465819852618E-2</v>
      </c>
      <c r="G620" s="83">
        <f>IF($C620&lt;=Entradas!$E$41,"",D620-AVERAGE(D:D))</f>
        <v>-0.66872145835343466</v>
      </c>
      <c r="H620" s="83">
        <f>IF($C620&lt;=Entradas!$E$41,"",F620^2)</f>
        <v>2.8134915560976403E-4</v>
      </c>
      <c r="I620" s="83">
        <f>IF($C620&lt;=Entradas!$E$41,"",G620^2)</f>
        <v>0.44718838886234447</v>
      </c>
      <c r="J620" s="83">
        <f>IF($C620&lt;=Entradas!$E$41,"",E620-AVERAGE(E:E))</f>
        <v>-0.69674347816224325</v>
      </c>
      <c r="K620" s="83">
        <f>IF($C620&lt;=Entradas!$E$41,"",J620^2)</f>
        <v>0.48545147436162034</v>
      </c>
      <c r="L620" s="83">
        <f>IF($C620&lt;=Entradas!$E$41,"",G620*J620)</f>
        <v>0.46592731481489974</v>
      </c>
      <c r="M620" s="41"/>
    </row>
    <row r="621" spans="2:13" x14ac:dyDescent="0.3">
      <c r="B621" s="40"/>
      <c r="C621" s="78">
        <v>616</v>
      </c>
      <c r="D621" s="107">
        <f>IF($C621&lt;=Entradas!$E$41,"",Observaciones!H621)</f>
        <v>0.23503828951469777</v>
      </c>
      <c r="E621" s="107">
        <f>IF($C621&lt;=Entradas!$E$41,"",Cálculos!L622)</f>
        <v>0.21843009664869645</v>
      </c>
      <c r="F621" s="83">
        <f>IF($C621&lt;=Entradas!$E$41,"",D621-E621)</f>
        <v>1.660819286600132E-2</v>
      </c>
      <c r="G621" s="83">
        <f>IF($C621&lt;=Entradas!$E$41,"",D621-AVERAGE(D:D))</f>
        <v>-0.67106039267878048</v>
      </c>
      <c r="H621" s="83">
        <f>IF($C621&lt;=Entradas!$E$41,"",F621^2)</f>
        <v>2.7583207027429712E-4</v>
      </c>
      <c r="I621" s="83">
        <f>IF($C621&lt;=Entradas!$E$41,"",G621^2)</f>
        <v>0.45032205062219904</v>
      </c>
      <c r="J621" s="83">
        <f>IF($C621&lt;=Entradas!$E$41,"",E621-AVERAGE(E:E))</f>
        <v>-0.69891713953373769</v>
      </c>
      <c r="K621" s="83">
        <f>IF($C621&lt;=Entradas!$E$41,"",J621^2)</f>
        <v>0.48848516793402214</v>
      </c>
      <c r="L621" s="83">
        <f>IF($C621&lt;=Entradas!$E$41,"",G621*J621)</f>
        <v>0.46901561010544002</v>
      </c>
      <c r="M621" s="41"/>
    </row>
    <row r="622" spans="2:13" x14ac:dyDescent="0.3">
      <c r="B622" s="40"/>
      <c r="C622" s="78">
        <v>617</v>
      </c>
      <c r="D622" s="107">
        <f>IF($C622&lt;=Entradas!$E$41,"",Observaciones!H622)</f>
        <v>0.23272240126635049</v>
      </c>
      <c r="E622" s="107">
        <f>IF($C622&lt;=Entradas!$E$41,"",Cálculos!L623)</f>
        <v>0.21627785288042109</v>
      </c>
      <c r="F622" s="83">
        <f>IF($C622&lt;=Entradas!$E$41,"",D622-E622)</f>
        <v>1.6444548385929403E-2</v>
      </c>
      <c r="G622" s="83">
        <f>IF($C622&lt;=Entradas!$E$41,"",D622-AVERAGE(D:D))</f>
        <v>-0.67337628092712776</v>
      </c>
      <c r="H622" s="83">
        <f>IF($C622&lt;=Entradas!$E$41,"",F622^2)</f>
        <v>2.7042317161717332E-4</v>
      </c>
      <c r="I622" s="83">
        <f>IF($C622&lt;=Entradas!$E$41,"",G622^2)</f>
        <v>0.4534356157152501</v>
      </c>
      <c r="J622" s="83">
        <f>IF($C622&lt;=Entradas!$E$41,"",E622-AVERAGE(E:E))</f>
        <v>-0.70106938330201296</v>
      </c>
      <c r="K622" s="83">
        <f>IF($C622&lt;=Entradas!$E$41,"",J622^2)</f>
        <v>0.49149828020346475</v>
      </c>
      <c r="L622" s="83">
        <f>IF($C622&lt;=Entradas!$E$41,"",G622*J622)</f>
        <v>0.4720834939997845</v>
      </c>
      <c r="M622" s="41"/>
    </row>
    <row r="623" spans="2:13" x14ac:dyDescent="0.3">
      <c r="B623" s="40"/>
      <c r="C623" s="78">
        <v>618</v>
      </c>
      <c r="D623" s="107">
        <f>IF($C623&lt;=Entradas!$E$41,"",Observaciones!H623)</f>
        <v>0.23042933201651578</v>
      </c>
      <c r="E623" s="107">
        <f>IF($C623&lt;=Entradas!$E$41,"",Cálculos!L624)</f>
        <v>0.21414681568261912</v>
      </c>
      <c r="F623" s="83">
        <f>IF($C623&lt;=Entradas!$E$41,"",D623-E623)</f>
        <v>1.6282516333896657E-2</v>
      </c>
      <c r="G623" s="83">
        <f>IF($C623&lt;=Entradas!$E$41,"",D623-AVERAGE(D:D))</f>
        <v>-0.67566935017696239</v>
      </c>
      <c r="H623" s="83">
        <f>IF($C623&lt;=Entradas!$E$41,"",F623^2)</f>
        <v>2.6512033816361146E-4</v>
      </c>
      <c r="I623" s="83">
        <f>IF($C623&lt;=Entradas!$E$41,"",G623^2)</f>
        <v>0.45652907076855864</v>
      </c>
      <c r="J623" s="83">
        <f>IF($C623&lt;=Entradas!$E$41,"",E623-AVERAGE(E:E))</f>
        <v>-0.70320042049981502</v>
      </c>
      <c r="K623" s="83">
        <f>IF($C623&lt;=Entradas!$E$41,"",J623^2)</f>
        <v>0.49449083139111666</v>
      </c>
      <c r="L623" s="83">
        <f>IF($C623&lt;=Entradas!$E$41,"",G623*J623)</f>
        <v>0.47513097116327674</v>
      </c>
      <c r="M623" s="41"/>
    </row>
    <row r="624" spans="2:13" x14ac:dyDescent="0.3">
      <c r="B624" s="40"/>
      <c r="C624" s="78">
        <v>619</v>
      </c>
      <c r="D624" s="107">
        <f>IF($C624&lt;=Entradas!$E$41,"",Observaciones!H624)</f>
        <v>0.22815885692416618</v>
      </c>
      <c r="E624" s="107">
        <f>IF($C624&lt;=Entradas!$E$41,"",Cálculos!L625)</f>
        <v>0.21203677610190055</v>
      </c>
      <c r="F624" s="83">
        <f>IF($C624&lt;=Entradas!$E$41,"",D624-E624)</f>
        <v>1.6122080822265628E-2</v>
      </c>
      <c r="G624" s="83">
        <f>IF($C624&lt;=Entradas!$E$41,"",D624-AVERAGE(D:D))</f>
        <v>-0.67793982526931207</v>
      </c>
      <c r="H624" s="83">
        <f>IF($C624&lt;=Entradas!$E$41,"",F624^2)</f>
        <v>2.5992149003966513E-4</v>
      </c>
      <c r="I624" s="83">
        <f>IF($C624&lt;=Entradas!$E$41,"",G624^2)</f>
        <v>0.45960240668618541</v>
      </c>
      <c r="J624" s="83">
        <f>IF($C624&lt;=Entradas!$E$41,"",E624-AVERAGE(E:E))</f>
        <v>-0.70531046008053355</v>
      </c>
      <c r="K624" s="83">
        <f>IF($C624&lt;=Entradas!$E$41,"",J624^2)</f>
        <v>0.4974628450990139</v>
      </c>
      <c r="L624" s="83">
        <f>IF($C624&lt;=Entradas!$E$41,"",G624*J624)</f>
        <v>0.47815805006761503</v>
      </c>
      <c r="M624" s="41"/>
    </row>
    <row r="625" spans="2:13" x14ac:dyDescent="0.3">
      <c r="B625" s="40"/>
      <c r="C625" s="78">
        <v>620</v>
      </c>
      <c r="D625" s="107">
        <f>IF($C625&lt;=Entradas!$E$41,"",Observaciones!H625)</f>
        <v>0.22591075336368649</v>
      </c>
      <c r="E625" s="107">
        <f>IF($C625&lt;=Entradas!$E$41,"",Cálculos!L626)</f>
        <v>0.20994752724374321</v>
      </c>
      <c r="F625" s="83">
        <f>IF($C625&lt;=Entradas!$E$41,"",D625-E625)</f>
        <v>1.5963226119943275E-2</v>
      </c>
      <c r="G625" s="83">
        <f>IF($C625&lt;=Entradas!$E$41,"",D625-AVERAGE(D:D))</f>
        <v>-0.68018792882979173</v>
      </c>
      <c r="H625" s="83">
        <f>IF($C625&lt;=Entradas!$E$41,"",F625^2)</f>
        <v>2.548245881564392E-4</v>
      </c>
      <c r="I625" s="83">
        <f>IF($C625&lt;=Entradas!$E$41,"",G625^2)</f>
        <v>0.46265561852576181</v>
      </c>
      <c r="J625" s="83">
        <f>IF($C625&lt;=Entradas!$E$41,"",E625-AVERAGE(E:E))</f>
        <v>-0.70739970893869086</v>
      </c>
      <c r="K625" s="83">
        <f>IF($C625&lt;=Entradas!$E$41,"",J625^2)</f>
        <v>0.50041434820654451</v>
      </c>
      <c r="L625" s="83">
        <f>IF($C625&lt;=Entradas!$E$41,"",G625*J625)</f>
        <v>0.48116474287780564</v>
      </c>
      <c r="M625" s="41"/>
    </row>
    <row r="626" spans="2:13" x14ac:dyDescent="0.3">
      <c r="B626" s="40"/>
      <c r="C626" s="78">
        <v>621</v>
      </c>
      <c r="D626" s="107">
        <f>IF($C626&lt;=Entradas!$E$41,"",Observaciones!H626)</f>
        <v>0.22368480090304474</v>
      </c>
      <c r="E626" s="107">
        <f>IF($C626&lt;=Entradas!$E$41,"",Cálculos!L627)</f>
        <v>0.20787886425220556</v>
      </c>
      <c r="F626" s="83">
        <f>IF($C626&lt;=Entradas!$E$41,"",D626-E626)</f>
        <v>1.5805936650839181E-2</v>
      </c>
      <c r="G626" s="83">
        <f>IF($C626&lt;=Entradas!$E$41,"",D626-AVERAGE(D:D))</f>
        <v>-0.68241388129043346</v>
      </c>
      <c r="H626" s="83">
        <f>IF($C626&lt;=Entradas!$E$41,"",F626^2)</f>
        <v>2.4982763341034131E-4</v>
      </c>
      <c r="I626" s="83">
        <f>IF($C626&lt;=Entradas!$E$41,"",G626^2)</f>
        <v>0.46568870537787382</v>
      </c>
      <c r="J626" s="83">
        <f>IF($C626&lt;=Entradas!$E$41,"",E626-AVERAGE(E:E))</f>
        <v>-0.70946837193022849</v>
      </c>
      <c r="K626" s="83">
        <f>IF($C626&lt;=Entradas!$E$41,"",J626^2)</f>
        <v>0.50334537076932906</v>
      </c>
      <c r="L626" s="83">
        <f>IF($C626&lt;=Entradas!$E$41,"",G626*J626)</f>
        <v>0.48415106534171204</v>
      </c>
      <c r="M626" s="41"/>
    </row>
    <row r="627" spans="2:13" x14ac:dyDescent="0.3">
      <c r="B627" s="40"/>
      <c r="C627" s="78">
        <v>622</v>
      </c>
      <c r="D627" s="107">
        <f>IF($C627&lt;=Entradas!$E$41,"",Observaciones!H627)</f>
        <v>0.2214807812821783</v>
      </c>
      <c r="E627" s="107">
        <f>IF($C627&lt;=Entradas!$E$41,"",Cálculos!L628)</f>
        <v>0.20583058428984061</v>
      </c>
      <c r="F627" s="83">
        <f>IF($C627&lt;=Entradas!$E$41,"",D627-E627)</f>
        <v>1.5650196992337689E-2</v>
      </c>
      <c r="G627" s="83">
        <f>IF($C627&lt;=Entradas!$E$41,"",D627-AVERAGE(D:D))</f>
        <v>-0.68461790091129993</v>
      </c>
      <c r="H627" s="83">
        <f>IF($C627&lt;=Entradas!$E$41,"",F627^2)</f>
        <v>2.4492866589897566E-4</v>
      </c>
      <c r="I627" s="83">
        <f>IF($C627&lt;=Entradas!$E$41,"",G627^2)</f>
        <v>0.46870167024819448</v>
      </c>
      <c r="J627" s="83">
        <f>IF($C627&lt;=Entradas!$E$41,"",E627-AVERAGE(E:E))</f>
        <v>-0.7115166518925935</v>
      </c>
      <c r="K627" s="83">
        <f>IF($C627&lt;=Entradas!$E$41,"",J627^2)</f>
        <v>0.50625594592044609</v>
      </c>
      <c r="L627" s="83">
        <f>IF($C627&lt;=Entradas!$E$41,"",G627*J627)</f>
        <v>0.48711703668214346</v>
      </c>
      <c r="M627" s="41"/>
    </row>
    <row r="628" spans="2:13" x14ac:dyDescent="0.3">
      <c r="B628" s="40"/>
      <c r="C628" s="78">
        <v>623</v>
      </c>
      <c r="D628" s="107">
        <f>IF($C628&lt;=Entradas!$E$41,"",Observaciones!H628)</f>
        <v>0.22270484549910824</v>
      </c>
      <c r="E628" s="107">
        <f>IF($C628&lt;=Entradas!$E$41,"",Cálculos!L629)</f>
        <v>0.20720885362532257</v>
      </c>
      <c r="F628" s="83">
        <f>IF($C628&lt;=Entradas!$E$41,"",D628-E628)</f>
        <v>1.5495991873785669E-2</v>
      </c>
      <c r="G628" s="83">
        <f>IF($C628&lt;=Entradas!$E$41,"",D628-AVERAGE(D:D))</f>
        <v>-0.68339383669436993</v>
      </c>
      <c r="H628" s="83">
        <f>IF($C628&lt;=Entradas!$E$41,"",F628^2)</f>
        <v>2.4012576415243151E-4</v>
      </c>
      <c r="I628" s="83">
        <f>IF($C628&lt;=Entradas!$E$41,"",G628^2)</f>
        <v>0.46702713603185114</v>
      </c>
      <c r="J628" s="83">
        <f>IF($C628&lt;=Entradas!$E$41,"",E628-AVERAGE(E:E))</f>
        <v>-0.71013838255711148</v>
      </c>
      <c r="K628" s="83">
        <f>IF($C628&lt;=Entradas!$E$41,"",J628^2)</f>
        <v>0.50429652238083045</v>
      </c>
      <c r="L628" s="83">
        <f>IF($C628&lt;=Entradas!$E$41,"",G628*J628)</f>
        <v>0.48530419383963863</v>
      </c>
      <c r="M628" s="41"/>
    </row>
    <row r="629" spans="2:13" x14ac:dyDescent="0.3">
      <c r="B629" s="40"/>
      <c r="C629" s="78">
        <v>624</v>
      </c>
      <c r="D629" s="107">
        <f>IF($C629&lt;=Entradas!$E$41,"",Observaciones!H629)</f>
        <v>0.21770291830396379</v>
      </c>
      <c r="E629" s="107">
        <f>IF($C629&lt;=Entradas!$E$41,"",Cálculos!L630)</f>
        <v>0.20235961212896825</v>
      </c>
      <c r="F629" s="83">
        <f>IF($C629&lt;=Entradas!$E$41,"",D629-E629)</f>
        <v>1.5343306174995547E-2</v>
      </c>
      <c r="G629" s="83">
        <f>IF($C629&lt;=Entradas!$E$41,"",D629-AVERAGE(D:D))</f>
        <v>-0.6883957638895144</v>
      </c>
      <c r="H629" s="83">
        <f>IF($C629&lt;=Entradas!$E$41,"",F629^2)</f>
        <v>2.3541704437965647E-4</v>
      </c>
      <c r="I629" s="83">
        <f>IF($C629&lt;=Entradas!$E$41,"",G629^2)</f>
        <v>0.47388872774102808</v>
      </c>
      <c r="J629" s="83">
        <f>IF($C629&lt;=Entradas!$E$41,"",E629-AVERAGE(E:E))</f>
        <v>-0.71498762405346583</v>
      </c>
      <c r="K629" s="83">
        <f>IF($C629&lt;=Entradas!$E$41,"",J629^2)</f>
        <v>0.51120730254962021</v>
      </c>
      <c r="L629" s="83">
        <f>IF($C629&lt;=Entradas!$E$41,"",G629*J629)</f>
        <v>0.49219445163183456</v>
      </c>
      <c r="M629" s="41"/>
    </row>
    <row r="630" spans="2:13" x14ac:dyDescent="0.3">
      <c r="B630" s="40"/>
      <c r="C630" s="78">
        <v>625</v>
      </c>
      <c r="D630" s="107">
        <f>IF($C630&lt;=Entradas!$E$41,"",Observaciones!H630)</f>
        <v>0.21509196284851936</v>
      </c>
      <c r="E630" s="107">
        <f>IF($C630&lt;=Entradas!$E$41,"",Cálculos!L631)</f>
        <v>0.19989983792375687</v>
      </c>
      <c r="F630" s="83">
        <f>IF($C630&lt;=Entradas!$E$41,"",D630-E630)</f>
        <v>1.519212492476249E-2</v>
      </c>
      <c r="G630" s="83">
        <f>IF($C630&lt;=Entradas!$E$41,"",D630-AVERAGE(D:D))</f>
        <v>-0.69100671934495883</v>
      </c>
      <c r="H630" s="83">
        <f>IF($C630&lt;=Entradas!$E$41,"",F630^2)</f>
        <v>2.308006597295897E-4</v>
      </c>
      <c r="I630" s="83">
        <f>IF($C630&lt;=Entradas!$E$41,"",G630^2)</f>
        <v>0.47749028617988271</v>
      </c>
      <c r="J630" s="83">
        <f>IF($C630&lt;=Entradas!$E$41,"",E630-AVERAGE(E:E))</f>
        <v>-0.7174473982586772</v>
      </c>
      <c r="K630" s="83">
        <f>IF($C630&lt;=Entradas!$E$41,"",J630^2)</f>
        <v>0.51473076926814498</v>
      </c>
      <c r="L630" s="83">
        <f>IF($C630&lt;=Entradas!$E$41,"",G630*J630)</f>
        <v>0.49576097297330468</v>
      </c>
      <c r="M630" s="41"/>
    </row>
    <row r="631" spans="2:13" x14ac:dyDescent="0.3">
      <c r="B631" s="40"/>
      <c r="C631" s="78">
        <v>626</v>
      </c>
      <c r="D631" s="107">
        <f>IF($C631&lt;=Entradas!$E$41,"",Observaciones!H631)</f>
        <v>0.21289530463026463</v>
      </c>
      <c r="E631" s="107">
        <f>IF($C631&lt;=Entradas!$E$41,"",Cálculos!L632)</f>
        <v>0.19785287133086804</v>
      </c>
      <c r="F631" s="83">
        <f>IF($C631&lt;=Entradas!$E$41,"",D631-E631)</f>
        <v>1.5042433299396585E-2</v>
      </c>
      <c r="G631" s="83">
        <f>IF($C631&lt;=Entradas!$E$41,"",D631-AVERAGE(D:D))</f>
        <v>-0.6932033775632136</v>
      </c>
      <c r="H631" s="83">
        <f>IF($C631&lt;=Entradas!$E$41,"",F631^2)</f>
        <v>2.2627479956679523E-4</v>
      </c>
      <c r="I631" s="83">
        <f>IF($C631&lt;=Entradas!$E$41,"",G631^2)</f>
        <v>0.48053092266504727</v>
      </c>
      <c r="J631" s="83">
        <f>IF($C631&lt;=Entradas!$E$41,"",E631-AVERAGE(E:E))</f>
        <v>-0.71949436485156604</v>
      </c>
      <c r="K631" s="83">
        <f>IF($C631&lt;=Entradas!$E$41,"",J631^2)</f>
        <v>0.5176721410531584</v>
      </c>
      <c r="L631" s="83">
        <f>IF($C631&lt;=Entradas!$E$41,"",G631*J631)</f>
        <v>0.49875592385280471</v>
      </c>
      <c r="M631" s="41"/>
    </row>
    <row r="632" spans="2:13" x14ac:dyDescent="0.3">
      <c r="B632" s="40"/>
      <c r="C632" s="78">
        <v>627</v>
      </c>
      <c r="D632" s="107">
        <f>IF($C632&lt;=Entradas!$E$41,"",Observaciones!H632)</f>
        <v>0.21078476863253254</v>
      </c>
      <c r="E632" s="107">
        <f>IF($C632&lt;=Entradas!$E$41,"",Cálculos!L633)</f>
        <v>0.1958905520112634</v>
      </c>
      <c r="F632" s="83">
        <f>IF($C632&lt;=Entradas!$E$41,"",D632-E632)</f>
        <v>1.4894216621269135E-2</v>
      </c>
      <c r="G632" s="83">
        <f>IF($C632&lt;=Entradas!$E$41,"",D632-AVERAGE(D:D))</f>
        <v>-0.69531391356094563</v>
      </c>
      <c r="H632" s="83">
        <f>IF($C632&lt;=Entradas!$E$41,"",F632^2)</f>
        <v>2.2183768876128977E-4</v>
      </c>
      <c r="I632" s="83">
        <f>IF($C632&lt;=Entradas!$E$41,"",G632^2)</f>
        <v>0.48346143839143818</v>
      </c>
      <c r="J632" s="83">
        <f>IF($C632&lt;=Entradas!$E$41,"",E632-AVERAGE(E:E))</f>
        <v>-0.7214566841711707</v>
      </c>
      <c r="K632" s="83">
        <f>IF($C632&lt;=Entradas!$E$41,"",J632^2)</f>
        <v>0.52049974713526037</v>
      </c>
      <c r="L632" s="83">
        <f>IF($C632&lt;=Entradas!$E$41,"",G632*J632)</f>
        <v>0.50163887053575984</v>
      </c>
      <c r="M632" s="41"/>
    </row>
    <row r="633" spans="2:13" x14ac:dyDescent="0.3">
      <c r="B633" s="40"/>
      <c r="C633" s="78">
        <v>628</v>
      </c>
      <c r="D633" s="107">
        <f>IF($C633&lt;=Entradas!$E$41,"",Observaciones!H633)</f>
        <v>0.20870572749525815</v>
      </c>
      <c r="E633" s="107">
        <f>IF($C633&lt;=Entradas!$E$41,"",Cálculos!L634)</f>
        <v>0.19395826713788433</v>
      </c>
      <c r="F633" s="83">
        <f>IF($C633&lt;=Entradas!$E$41,"",D633-E633)</f>
        <v>1.4747460357373815E-2</v>
      </c>
      <c r="G633" s="83">
        <f>IF($C633&lt;=Entradas!$E$41,"",D633-AVERAGE(D:D))</f>
        <v>-0.69739295469822005</v>
      </c>
      <c r="H633" s="83">
        <f>IF($C633&lt;=Entradas!$E$41,"",F633^2)</f>
        <v>2.1748758699231222E-4</v>
      </c>
      <c r="I633" s="83">
        <f>IF($C633&lt;=Entradas!$E$41,"",G633^2)</f>
        <v>0.48635693326271362</v>
      </c>
      <c r="J633" s="83">
        <f>IF($C633&lt;=Entradas!$E$41,"",E633-AVERAGE(E:E))</f>
        <v>-0.72338896904454975</v>
      </c>
      <c r="K633" s="83">
        <f>IF($C633&lt;=Entradas!$E$41,"",J633^2)</f>
        <v>0.52329160053533652</v>
      </c>
      <c r="L633" s="83">
        <f>IF($C633&lt;=Entradas!$E$41,"",G633*J633)</f>
        <v>0.50448637051807776</v>
      </c>
      <c r="M633" s="41"/>
    </row>
    <row r="634" spans="2:13" x14ac:dyDescent="0.3">
      <c r="B634" s="40"/>
      <c r="C634" s="78">
        <v>629</v>
      </c>
      <c r="D634" s="107">
        <f>IF($C634&lt;=Entradas!$E$41,"",Observaciones!H634)</f>
        <v>0.20664894703919839</v>
      </c>
      <c r="E634" s="107">
        <f>IF($C634&lt;=Entradas!$E$41,"",Cálculos!L635)</f>
        <v>0.19204679692129714</v>
      </c>
      <c r="F634" s="83">
        <f>IF($C634&lt;=Entradas!$E$41,"",D634-E634)</f>
        <v>1.4602150117901253E-2</v>
      </c>
      <c r="G634" s="83">
        <f>IF($C634&lt;=Entradas!$E$41,"",D634-AVERAGE(D:D))</f>
        <v>-0.69944973515427988</v>
      </c>
      <c r="H634" s="83">
        <f>IF($C634&lt;=Entradas!$E$41,"",F634^2)</f>
        <v>2.1322278806572357E-4</v>
      </c>
      <c r="I634" s="83">
        <f>IF($C634&lt;=Entradas!$E$41,"",G634^2)</f>
        <v>0.48922993200739229</v>
      </c>
      <c r="J634" s="83">
        <f>IF($C634&lt;=Entradas!$E$41,"",E634-AVERAGE(E:E))</f>
        <v>-0.72530043926113696</v>
      </c>
      <c r="K634" s="83">
        <f>IF($C634&lt;=Entradas!$E$41,"",J634^2)</f>
        <v>0.52606072719239827</v>
      </c>
      <c r="L634" s="83">
        <f>IF($C634&lt;=Entradas!$E$41,"",G634*J634)</f>
        <v>0.50731120014848508</v>
      </c>
      <c r="M634" s="41"/>
    </row>
    <row r="635" spans="2:13" x14ac:dyDescent="0.3">
      <c r="B635" s="40"/>
      <c r="C635" s="78">
        <v>630</v>
      </c>
      <c r="D635" s="107">
        <f>IF($C635&lt;=Entradas!$E$41,"",Observaciones!H635)</f>
        <v>0.204612727133172</v>
      </c>
      <c r="E635" s="107">
        <f>IF($C635&lt;=Entradas!$E$41,"",Cálculos!L636)</f>
        <v>0.1901544554783437</v>
      </c>
      <c r="F635" s="83">
        <f>IF($C635&lt;=Entradas!$E$41,"",D635-E635)</f>
        <v>1.4458271654828297E-2</v>
      </c>
      <c r="G635" s="83">
        <f>IF($C635&lt;=Entradas!$E$41,"",D635-AVERAGE(D:D))</f>
        <v>-0.7014859550603062</v>
      </c>
      <c r="H635" s="83">
        <f>IF($C635&lt;=Entradas!$E$41,"",F635^2)</f>
        <v>2.0904161924481139E-4</v>
      </c>
      <c r="I635" s="83">
        <f>IF($C635&lt;=Entradas!$E$41,"",G635^2)</f>
        <v>0.49208254514686994</v>
      </c>
      <c r="J635" s="83">
        <f>IF($C635&lt;=Entradas!$E$41,"",E635-AVERAGE(E:E))</f>
        <v>-0.72719278070409032</v>
      </c>
      <c r="K635" s="83">
        <f>IF($C635&lt;=Entradas!$E$41,"",J635^2)</f>
        <v>0.52880934030814719</v>
      </c>
      <c r="L635" s="83">
        <f>IF($C635&lt;=Entradas!$E$41,"",G635*J635)</f>
        <v>0.51011552228516865</v>
      </c>
      <c r="M635" s="41"/>
    </row>
    <row r="636" spans="2:13" x14ac:dyDescent="0.3">
      <c r="B636" s="40"/>
      <c r="C636" s="78">
        <v>631</v>
      </c>
      <c r="D636" s="107">
        <f>IF($C636&lt;=Entradas!$E$41,"",Observaciones!H636)</f>
        <v>0.20259661947209576</v>
      </c>
      <c r="E636" s="107">
        <f>IF($C636&lt;=Entradas!$E$41,"",Cálculos!L637)</f>
        <v>0.18828080861157453</v>
      </c>
      <c r="F636" s="83">
        <f>IF($C636&lt;=Entradas!$E$41,"",D636-E636)</f>
        <v>1.4315810860521222E-2</v>
      </c>
      <c r="G636" s="83">
        <f>IF($C636&lt;=Entradas!$E$41,"",D636-AVERAGE(D:D))</f>
        <v>-0.70350206272138249</v>
      </c>
      <c r="H636" s="83">
        <f>IF($C636&lt;=Entradas!$E$41,"",F636^2)</f>
        <v>2.0494244059421736E-4</v>
      </c>
      <c r="I636" s="83">
        <f>IF($C636&lt;=Entradas!$E$41,"",G636^2)</f>
        <v>0.49491515225324001</v>
      </c>
      <c r="J636" s="83">
        <f>IF($C636&lt;=Entradas!$E$41,"",E636-AVERAGE(E:E))</f>
        <v>-0.7290664275708596</v>
      </c>
      <c r="K636" s="83">
        <f>IF($C636&lt;=Entradas!$E$41,"",J636^2)</f>
        <v>0.53153785581093549</v>
      </c>
      <c r="L636" s="83">
        <f>IF($C636&lt;=Entradas!$E$41,"",G636*J636)</f>
        <v>0.51289973565700908</v>
      </c>
      <c r="M636" s="41"/>
    </row>
    <row r="637" spans="2:13" x14ac:dyDescent="0.3">
      <c r="B637" s="40"/>
      <c r="C637" s="78">
        <v>632</v>
      </c>
      <c r="D637" s="107">
        <f>IF($C637&lt;=Entradas!$E$41,"",Observaciones!H637)</f>
        <v>0.21422585354190035</v>
      </c>
      <c r="E637" s="107">
        <f>IF($C637&lt;=Entradas!$E$41,"",Cálculos!L638)</f>
        <v>0.20005109977554833</v>
      </c>
      <c r="F637" s="83">
        <f>IF($C637&lt;=Entradas!$E$41,"",D637-E637)</f>
        <v>1.4174753766352022E-2</v>
      </c>
      <c r="G637" s="83">
        <f>IF($C637&lt;=Entradas!$E$41,"",D637-AVERAGE(D:D))</f>
        <v>-0.69187282865157784</v>
      </c>
      <c r="H637" s="83">
        <f>IF($C637&lt;=Entradas!$E$41,"",F637^2)</f>
        <v>2.0092364433671082E-4</v>
      </c>
      <c r="I637" s="83">
        <f>IF($C637&lt;=Entradas!$E$41,"",G637^2)</f>
        <v>0.47868801102633557</v>
      </c>
      <c r="J637" s="83">
        <f>IF($C637&lt;=Entradas!$E$41,"",E637-AVERAGE(E:E))</f>
        <v>-0.71729613640688572</v>
      </c>
      <c r="K637" s="83">
        <f>IF($C637&lt;=Entradas!$E$41,"",J637^2)</f>
        <v>0.51451374730424559</v>
      </c>
      <c r="L637" s="83">
        <f>IF($C637&lt;=Entradas!$E$41,"",G637*J637)</f>
        <v>0.49627770687668005</v>
      </c>
      <c r="M637" s="41"/>
    </row>
    <row r="638" spans="2:13" x14ac:dyDescent="0.3">
      <c r="B638" s="40"/>
      <c r="C638" s="78">
        <v>633</v>
      </c>
      <c r="D638" s="107">
        <f>IF($C638&lt;=Entradas!$E$41,"",Observaciones!H638)</f>
        <v>0.30181865919995365</v>
      </c>
      <c r="E638" s="107">
        <f>IF($C638&lt;=Entradas!$E$41,"",Cálculos!L639)</f>
        <v>0.30571260180202947</v>
      </c>
      <c r="F638" s="83">
        <f>IF($C638&lt;=Entradas!$E$41,"",D638-E638)</f>
        <v>-3.8939426020758172E-3</v>
      </c>
      <c r="G638" s="83">
        <f>IF($C638&lt;=Entradas!$E$41,"",D638-AVERAGE(D:D))</f>
        <v>-0.60428002299352457</v>
      </c>
      <c r="H638" s="83">
        <f>IF($C638&lt;=Entradas!$E$41,"",F638^2)</f>
        <v>1.5162788988260985E-5</v>
      </c>
      <c r="I638" s="83">
        <f>IF($C638&lt;=Entradas!$E$41,"",G638^2)</f>
        <v>0.36515434618905457</v>
      </c>
      <c r="J638" s="83">
        <f>IF($C638&lt;=Entradas!$E$41,"",E638-AVERAGE(E:E))</f>
        <v>-0.61163463438040466</v>
      </c>
      <c r="K638" s="83">
        <f>IF($C638&lt;=Entradas!$E$41,"",J638^2)</f>
        <v>0.3740969259736513</v>
      </c>
      <c r="L638" s="83">
        <f>IF($C638&lt;=Entradas!$E$41,"",G638*J638)</f>
        <v>0.3695985909270269</v>
      </c>
      <c r="M638" s="41"/>
    </row>
    <row r="639" spans="2:13" x14ac:dyDescent="0.3">
      <c r="B639" s="40"/>
      <c r="C639" s="78">
        <v>634</v>
      </c>
      <c r="D639" s="107">
        <f>IF($C639&lt;=Entradas!$E$41,"",Observaciones!H639)</f>
        <v>0.23342816843066405</v>
      </c>
      <c r="E639" s="107">
        <f>IF($C639&lt;=Entradas!$E$41,"",Cálculos!L640)</f>
        <v>0.21771674080651027</v>
      </c>
      <c r="F639" s="83">
        <f>IF($C639&lt;=Entradas!$E$41,"",D639-E639)</f>
        <v>1.5711427624153784E-2</v>
      </c>
      <c r="G639" s="83">
        <f>IF($C639&lt;=Entradas!$E$41,"",D639-AVERAGE(D:D))</f>
        <v>-0.67267051376281417</v>
      </c>
      <c r="H639" s="83">
        <f>IF($C639&lt;=Entradas!$E$41,"",F639^2)</f>
        <v>2.4684895798902262E-4</v>
      </c>
      <c r="I639" s="83">
        <f>IF($C639&lt;=Entradas!$E$41,"",G639^2)</f>
        <v>0.45248562008592835</v>
      </c>
      <c r="J639" s="83">
        <f>IF($C639&lt;=Entradas!$E$41,"",E639-AVERAGE(E:E))</f>
        <v>-0.69963049537592381</v>
      </c>
      <c r="K639" s="83">
        <f>IF($C639&lt;=Entradas!$E$41,"",J639^2)</f>
        <v>0.48948283005996057</v>
      </c>
      <c r="L639" s="83">
        <f>IF($C639&lt;=Entradas!$E$41,"",G639*J639)</f>
        <v>0.47062080476865487</v>
      </c>
      <c r="M639" s="41"/>
    </row>
    <row r="640" spans="2:13" x14ac:dyDescent="0.3">
      <c r="B640" s="40"/>
      <c r="C640" s="78">
        <v>635</v>
      </c>
      <c r="D640" s="107">
        <f>IF($C640&lt;=Entradas!$E$41,"",Observaciones!H640)</f>
        <v>0.20082898696949908</v>
      </c>
      <c r="E640" s="107">
        <f>IF($C640&lt;=Entradas!$E$41,"",Cálculos!L641)</f>
        <v>0.18676800652012043</v>
      </c>
      <c r="F640" s="83">
        <f>IF($C640&lt;=Entradas!$E$41,"",D640-E640)</f>
        <v>1.4060980449378646E-2</v>
      </c>
      <c r="G640" s="83">
        <f>IF($C640&lt;=Entradas!$E$41,"",D640-AVERAGE(D:D))</f>
        <v>-0.7052696952239792</v>
      </c>
      <c r="H640" s="83">
        <f>IF($C640&lt;=Entradas!$E$41,"",F640^2)</f>
        <v>1.9771117119780852E-4</v>
      </c>
      <c r="I640" s="83">
        <f>IF($C640&lt;=Entradas!$E$41,"",G640^2)</f>
        <v>0.4974053430013245</v>
      </c>
      <c r="J640" s="83">
        <f>IF($C640&lt;=Entradas!$E$41,"",E640-AVERAGE(E:E))</f>
        <v>-0.7305792296623137</v>
      </c>
      <c r="K640" s="83">
        <f>IF($C640&lt;=Entradas!$E$41,"",J640^2)</f>
        <v>0.53374601081397965</v>
      </c>
      <c r="L640" s="83">
        <f>IF($C640&lt;=Entradas!$E$41,"",G640*J640)</f>
        <v>0.51525539064090953</v>
      </c>
      <c r="M640" s="41"/>
    </row>
    <row r="641" spans="2:13" x14ac:dyDescent="0.3">
      <c r="B641" s="40"/>
      <c r="C641" s="78">
        <v>636</v>
      </c>
      <c r="D641" s="107">
        <f>IF($C641&lt;=Entradas!$E$41,"",Observaciones!H641)</f>
        <v>0.19382244005931062</v>
      </c>
      <c r="E641" s="107">
        <f>IF($C641&lt;=Entradas!$E$41,"",Cálculos!L642)</f>
        <v>0.18014818660065118</v>
      </c>
      <c r="F641" s="83">
        <f>IF($C641&lt;=Entradas!$E$41,"",D641-E641)</f>
        <v>1.3674253458659441E-2</v>
      </c>
      <c r="G641" s="83">
        <f>IF($C641&lt;=Entradas!$E$41,"",D641-AVERAGE(D:D))</f>
        <v>-0.71227624213416763</v>
      </c>
      <c r="H641" s="83">
        <f>IF($C641&lt;=Entradas!$E$41,"",F641^2)</f>
        <v>1.8698520765165967E-4</v>
      </c>
      <c r="I641" s="83">
        <f>IF($C641&lt;=Entradas!$E$41,"",G641^2)</f>
        <v>0.50733744510877143</v>
      </c>
      <c r="J641" s="83">
        <f>IF($C641&lt;=Entradas!$E$41,"",E641-AVERAGE(E:E))</f>
        <v>-0.73719904958178284</v>
      </c>
      <c r="K641" s="83">
        <f>IF($C641&lt;=Entradas!$E$41,"",J641^2)</f>
        <v>0.5434624387042839</v>
      </c>
      <c r="L641" s="83">
        <f>IF($C641&lt;=Entradas!$E$41,"",G641*J641)</f>
        <v>0.52508936874099221</v>
      </c>
      <c r="M641" s="41"/>
    </row>
    <row r="642" spans="2:13" x14ac:dyDescent="0.3">
      <c r="B642" s="40"/>
      <c r="C642" s="78">
        <v>637</v>
      </c>
      <c r="D642" s="107">
        <f>IF($C642&lt;=Entradas!$E$41,"",Observaciones!H642)</f>
        <v>0.19107837815627893</v>
      </c>
      <c r="E642" s="107">
        <f>IF($C642&lt;=Entradas!$E$41,"",Cálculos!L643)</f>
        <v>0.17758004258497628</v>
      </c>
      <c r="F642" s="83">
        <f>IF($C642&lt;=Entradas!$E$41,"",D642-E642)</f>
        <v>1.3498335571302644E-2</v>
      </c>
      <c r="G642" s="83">
        <f>IF($C642&lt;=Entradas!$E$41,"",D642-AVERAGE(D:D))</f>
        <v>-0.71502030403719929</v>
      </c>
      <c r="H642" s="83">
        <f>IF($C642&lt;=Entradas!$E$41,"",F642^2)</f>
        <v>1.8220506319549428E-4</v>
      </c>
      <c r="I642" s="83">
        <f>IF($C642&lt;=Entradas!$E$41,"",G642^2)</f>
        <v>0.51125403518544887</v>
      </c>
      <c r="J642" s="83">
        <f>IF($C642&lt;=Entradas!$E$41,"",E642-AVERAGE(E:E))</f>
        <v>-0.7397671935974578</v>
      </c>
      <c r="K642" s="83">
        <f>IF($C642&lt;=Entradas!$E$41,"",J642^2)</f>
        <v>0.54725550072305862</v>
      </c>
      <c r="L642" s="83">
        <f>IF($C642&lt;=Entradas!$E$41,"",G642*J642)</f>
        <v>0.52894856368279997</v>
      </c>
      <c r="M642" s="41"/>
    </row>
    <row r="643" spans="2:13" x14ac:dyDescent="0.3">
      <c r="B643" s="40"/>
      <c r="C643" s="78">
        <v>638</v>
      </c>
      <c r="D643" s="107">
        <f>IF($C643&lt;=Entradas!$E$41,"",Observaciones!H643)</f>
        <v>0.18905719948747957</v>
      </c>
      <c r="E643" s="107">
        <f>IF($C643&lt;=Entradas!$E$41,"",Cálculos!L644)</f>
        <v>0.1756986998565368</v>
      </c>
      <c r="F643" s="83">
        <f>IF($C643&lt;=Entradas!$E$41,"",D643-E643)</f>
        <v>1.3358499630942766E-2</v>
      </c>
      <c r="G643" s="83">
        <f>IF($C643&lt;=Entradas!$E$41,"",D643-AVERAGE(D:D))</f>
        <v>-0.71704148270599866</v>
      </c>
      <c r="H643" s="83">
        <f>IF($C643&lt;=Entradas!$E$41,"",F643^2)</f>
        <v>1.7844951238989802E-4</v>
      </c>
      <c r="I643" s="83">
        <f>IF($C643&lt;=Entradas!$E$41,"",G643^2)</f>
        <v>0.51414848792121692</v>
      </c>
      <c r="J643" s="83">
        <f>IF($C643&lt;=Entradas!$E$41,"",E643-AVERAGE(E:E))</f>
        <v>-0.74164853632589733</v>
      </c>
      <c r="K643" s="83">
        <f>IF($C643&lt;=Entradas!$E$41,"",J643^2)</f>
        <v>0.55004255143434588</v>
      </c>
      <c r="L643" s="83">
        <f>IF($C643&lt;=Entradas!$E$41,"",G643*J643)</f>
        <v>0.53179276613385518</v>
      </c>
      <c r="M643" s="41"/>
    </row>
    <row r="644" spans="2:13" x14ac:dyDescent="0.3">
      <c r="B644" s="40"/>
      <c r="C644" s="78">
        <v>639</v>
      </c>
      <c r="D644" s="107">
        <f>IF($C644&lt;=Entradas!$E$41,"",Observaciones!H644)</f>
        <v>0.18717140199451726</v>
      </c>
      <c r="E644" s="107">
        <f>IF($C644&lt;=Entradas!$E$41,"",Cálculos!L645)</f>
        <v>0.17394566078881793</v>
      </c>
      <c r="F644" s="83">
        <f>IF($C644&lt;=Entradas!$E$41,"",D644-E644)</f>
        <v>1.3225741205699332E-2</v>
      </c>
      <c r="G644" s="83">
        <f>IF($C644&lt;=Entradas!$E$41,"",D644-AVERAGE(D:D))</f>
        <v>-0.71892728019896102</v>
      </c>
      <c r="H644" s="83">
        <f>IF($C644&lt;=Entradas!$E$41,"",F644^2)</f>
        <v>1.7492023044013322E-4</v>
      </c>
      <c r="I644" s="83">
        <f>IF($C644&lt;=Entradas!$E$41,"",G644^2)</f>
        <v>0.51685643421427541</v>
      </c>
      <c r="J644" s="83">
        <f>IF($C644&lt;=Entradas!$E$41,"",E644-AVERAGE(E:E))</f>
        <v>-0.74340157539361618</v>
      </c>
      <c r="K644" s="83">
        <f>IF($C644&lt;=Entradas!$E$41,"",J644^2)</f>
        <v>0.55264590229771038</v>
      </c>
      <c r="L644" s="83">
        <f>IF($C644&lt;=Entradas!$E$41,"",G644*J644)</f>
        <v>0.53445167269335536</v>
      </c>
      <c r="M644" s="41"/>
    </row>
    <row r="645" spans="2:13" x14ac:dyDescent="0.3">
      <c r="B645" s="40"/>
      <c r="C645" s="78">
        <v>640</v>
      </c>
      <c r="D645" s="107">
        <f>IF($C645&lt;=Entradas!$E$41,"",Observaciones!H645)</f>
        <v>0.18532334572105638</v>
      </c>
      <c r="E645" s="107">
        <f>IF($C645&lt;=Entradas!$E$41,"",Cálculos!L646)</f>
        <v>0.17222810905652441</v>
      </c>
      <c r="F645" s="83">
        <f>IF($C645&lt;=Entradas!$E$41,"",D645-E645)</f>
        <v>1.3095236664531967E-2</v>
      </c>
      <c r="G645" s="83">
        <f>IF($C645&lt;=Entradas!$E$41,"",D645-AVERAGE(D:D))</f>
        <v>-0.72077533647242187</v>
      </c>
      <c r="H645" s="83">
        <f>IF($C645&lt;=Entradas!$E$41,"",F645^2)</f>
        <v>1.7148522330010232E-4</v>
      </c>
      <c r="I645" s="83">
        <f>IF($C645&lt;=Entradas!$E$41,"",G645^2)</f>
        <v>0.519517085666933</v>
      </c>
      <c r="J645" s="83">
        <f>IF($C645&lt;=Entradas!$E$41,"",E645-AVERAGE(E:E))</f>
        <v>-0.74511912712590966</v>
      </c>
      <c r="K645" s="83">
        <f>IF($C645&lt;=Entradas!$E$41,"",J645^2)</f>
        <v>0.55520251360887751</v>
      </c>
      <c r="L645" s="83">
        <f>IF($C645&lt;=Entradas!$E$41,"",G645*J645)</f>
        <v>0.53706348956621486</v>
      </c>
      <c r="M645" s="41"/>
    </row>
    <row r="646" spans="2:13" x14ac:dyDescent="0.3">
      <c r="B646" s="40"/>
      <c r="C646" s="78">
        <v>641</v>
      </c>
      <c r="D646" s="107">
        <f>IF($C646&lt;=Entradas!$E$41,"",Observaciones!H646)</f>
        <v>0.18349667812756082</v>
      </c>
      <c r="E646" s="107">
        <f>IF($C646&lt;=Entradas!$E$41,"",Cálculos!L647)</f>
        <v>0.17053050317199464</v>
      </c>
      <c r="F646" s="83">
        <f>IF($C646&lt;=Entradas!$E$41,"",D646-E646)</f>
        <v>1.2966174955566179E-2</v>
      </c>
      <c r="G646" s="83">
        <f>IF($C646&lt;=Entradas!$E$41,"",D646-AVERAGE(D:D))</f>
        <v>-0.72260200406591735</v>
      </c>
      <c r="H646" s="83">
        <f>IF($C646&lt;=Entradas!$E$41,"",F646^2)</f>
        <v>1.6812169297835159E-4</v>
      </c>
      <c r="I646" s="83">
        <f>IF($C646&lt;=Entradas!$E$41,"",G646^2)</f>
        <v>0.52215365628008004</v>
      </c>
      <c r="J646" s="83">
        <f>IF($C646&lt;=Entradas!$E$41,"",E646-AVERAGE(E:E))</f>
        <v>-0.74681673301043938</v>
      </c>
      <c r="K646" s="83">
        <f>IF($C646&lt;=Entradas!$E$41,"",J646^2)</f>
        <v>0.55773523270438585</v>
      </c>
      <c r="L646" s="83">
        <f>IF($C646&lt;=Entradas!$E$41,"",G646*J646)</f>
        <v>0.53965126794330465</v>
      </c>
      <c r="M646" s="41"/>
    </row>
    <row r="647" spans="2:13" x14ac:dyDescent="0.3">
      <c r="B647" s="40"/>
      <c r="C647" s="78">
        <v>642</v>
      </c>
      <c r="D647" s="107">
        <f>IF($C647&lt;=Entradas!$E$41,"",Observaciones!H647)</f>
        <v>0.18168853669317106</v>
      </c>
      <c r="E647" s="107">
        <f>IF($C647&lt;=Entradas!$E$41,"",Cálculos!L648)</f>
        <v>0.16885012572878555</v>
      </c>
      <c r="F647" s="83">
        <f>IF($C647&lt;=Entradas!$E$41,"",D647-E647)</f>
        <v>1.283841096438551E-2</v>
      </c>
      <c r="G647" s="83">
        <f>IF($C647&lt;=Entradas!$E$41,"",D647-AVERAGE(D:D))</f>
        <v>-0.72441014550030713</v>
      </c>
      <c r="H647" s="83">
        <f>IF($C647&lt;=Entradas!$E$41,"",F647^2)</f>
        <v>1.648247960904541E-4</v>
      </c>
      <c r="I647" s="83">
        <f>IF($C647&lt;=Entradas!$E$41,"",G647^2)</f>
        <v>0.52477005890377615</v>
      </c>
      <c r="J647" s="83">
        <f>IF($C647&lt;=Entradas!$E$41,"",E647-AVERAGE(E:E))</f>
        <v>-0.74849711045364853</v>
      </c>
      <c r="K647" s="83">
        <f>IF($C647&lt;=Entradas!$E$41,"",J647^2)</f>
        <v>0.56024792435746129</v>
      </c>
      <c r="L647" s="83">
        <f>IF($C647&lt;=Entradas!$E$41,"",G647*J647)</f>
        <v>0.542218900690287</v>
      </c>
      <c r="M647" s="41"/>
    </row>
    <row r="648" spans="2:13" x14ac:dyDescent="0.3">
      <c r="B648" s="40"/>
      <c r="C648" s="78">
        <v>643</v>
      </c>
      <c r="D648" s="107">
        <f>IF($C648&lt;=Entradas!$E$41,"",Observaciones!H648)</f>
        <v>0.17989829884973521</v>
      </c>
      <c r="E648" s="107">
        <f>IF($C648&lt;=Entradas!$E$41,"",Cálculos!L649)</f>
        <v>0.16718638866617602</v>
      </c>
      <c r="F648" s="83">
        <f>IF($C648&lt;=Entradas!$E$41,"",D648-E648)</f>
        <v>1.2711910183559189E-2</v>
      </c>
      <c r="G648" s="83">
        <f>IF($C648&lt;=Entradas!$E$41,"",D648-AVERAGE(D:D))</f>
        <v>-0.72620038334374304</v>
      </c>
      <c r="H648" s="83">
        <f>IF($C648&lt;=Entradas!$E$41,"",F648^2)</f>
        <v>1.6159266051487579E-4</v>
      </c>
      <c r="I648" s="83">
        <f>IF($C648&lt;=Entradas!$E$41,"",G648^2)</f>
        <v>0.52736699676859933</v>
      </c>
      <c r="J648" s="83">
        <f>IF($C648&lt;=Entradas!$E$41,"",E648-AVERAGE(E:E))</f>
        <v>-0.750160847516258</v>
      </c>
      <c r="K648" s="83">
        <f>IF($C648&lt;=Entradas!$E$41,"",J648^2)</f>
        <v>0.56274129714631049</v>
      </c>
      <c r="L648" s="83">
        <f>IF($C648&lt;=Entradas!$E$41,"",G648*J648)</f>
        <v>0.5447670950357737</v>
      </c>
      <c r="M648" s="41"/>
    </row>
    <row r="649" spans="2:13" x14ac:dyDescent="0.3">
      <c r="B649" s="40"/>
      <c r="C649" s="78">
        <v>644</v>
      </c>
      <c r="D649" s="107">
        <f>IF($C649&lt;=Entradas!$E$41,"",Observaciones!H649)</f>
        <v>0.17812571517269227</v>
      </c>
      <c r="E649" s="107">
        <f>IF($C649&lt;=Entradas!$E$41,"",Cálculos!L650)</f>
        <v>0.16553905861057208</v>
      </c>
      <c r="F649" s="83">
        <f>IF($C649&lt;=Entradas!$E$41,"",D649-E649)</f>
        <v>1.2586656562120185E-2</v>
      </c>
      <c r="G649" s="83">
        <f>IF($C649&lt;=Entradas!$E$41,"",D649-AVERAGE(D:D))</f>
        <v>-0.72797296702078595</v>
      </c>
      <c r="H649" s="83">
        <f>IF($C649&lt;=Entradas!$E$41,"",F649^2)</f>
        <v>1.5842392341276312E-4</v>
      </c>
      <c r="I649" s="83">
        <f>IF($C649&lt;=Entradas!$E$41,"",G649^2)</f>
        <v>0.52994464071304637</v>
      </c>
      <c r="J649" s="83">
        <f>IF($C649&lt;=Entradas!$E$41,"",E649-AVERAGE(E:E))</f>
        <v>-0.75180817757186202</v>
      </c>
      <c r="K649" s="83">
        <f>IF($C649&lt;=Entradas!$E$41,"",J649^2)</f>
        <v>0.56521553586392437</v>
      </c>
      <c r="L649" s="83">
        <f>IF($C649&lt;=Entradas!$E$41,"",G649*J649)</f>
        <v>0.54729602965747826</v>
      </c>
      <c r="M649" s="41"/>
    </row>
    <row r="650" spans="2:13" x14ac:dyDescent="0.3">
      <c r="B650" s="40"/>
      <c r="C650" s="78">
        <v>645</v>
      </c>
      <c r="D650" s="107">
        <f>IF($C650&lt;=Entradas!$E$41,"",Observaciones!H650)</f>
        <v>0.17637059959529314</v>
      </c>
      <c r="E650" s="107">
        <f>IF($C650&lt;=Entradas!$E$41,"",Cálculos!L651)</f>
        <v>0.16390796238185992</v>
      </c>
      <c r="F650" s="83">
        <f>IF($C650&lt;=Entradas!$E$41,"",D650-E650)</f>
        <v>1.2462637213433214E-2</v>
      </c>
      <c r="G650" s="83">
        <f>IF($C650&lt;=Entradas!$E$41,"",D650-AVERAGE(D:D))</f>
        <v>-0.72972808259818511</v>
      </c>
      <c r="H650" s="83">
        <f>IF($C650&lt;=Entradas!$E$41,"",F650^2)</f>
        <v>1.5531732631365039E-4</v>
      </c>
      <c r="I650" s="83">
        <f>IF($C650&lt;=Entradas!$E$41,"",G650^2)</f>
        <v>0.53250307453242363</v>
      </c>
      <c r="J650" s="83">
        <f>IF($C650&lt;=Entradas!$E$41,"",E650-AVERAGE(E:E))</f>
        <v>-0.75343927380057418</v>
      </c>
      <c r="K650" s="83">
        <f>IF($C650&lt;=Entradas!$E$41,"",J650^2)</f>
        <v>0.56767073930513656</v>
      </c>
      <c r="L650" s="83">
        <f>IF($C650&lt;=Entradas!$E$41,"",G650*J650)</f>
        <v>0.549805796624662</v>
      </c>
      <c r="M650" s="41"/>
    </row>
    <row r="651" spans="2:13" x14ac:dyDescent="0.3">
      <c r="B651" s="40"/>
      <c r="C651" s="78">
        <v>646</v>
      </c>
      <c r="D651" s="107">
        <f>IF($C651&lt;=Entradas!$E$41,"",Observaciones!H651)</f>
        <v>0.17463277798969981</v>
      </c>
      <c r="E651" s="107">
        <f>IF($C651&lt;=Entradas!$E$41,"",Cálculos!L652)</f>
        <v>0.16229293811302764</v>
      </c>
      <c r="F651" s="83">
        <f>IF($C651&lt;=Entradas!$E$41,"",D651-E651)</f>
        <v>1.2339839876672171E-2</v>
      </c>
      <c r="G651" s="83">
        <f>IF($C651&lt;=Entradas!$E$41,"",D651-AVERAGE(D:D))</f>
        <v>-0.73146590420377844</v>
      </c>
      <c r="H651" s="83">
        <f>IF($C651&lt;=Entradas!$E$41,"",F651^2)</f>
        <v>1.5227164818190864E-4</v>
      </c>
      <c r="I651" s="83">
        <f>IF($C651&lt;=Entradas!$E$41,"",G651^2)</f>
        <v>0.53504236901265123</v>
      </c>
      <c r="J651" s="83">
        <f>IF($C651&lt;=Entradas!$E$41,"",E651-AVERAGE(E:E))</f>
        <v>-0.75505429806940638</v>
      </c>
      <c r="K651" s="83">
        <f>IF($C651&lt;=Entradas!$E$41,"",J651^2)</f>
        <v>0.57010699303308399</v>
      </c>
      <c r="L651" s="83">
        <f>IF($C651&lt;=Entradas!$E$41,"",G651*J651)</f>
        <v>0.55229647486028755</v>
      </c>
      <c r="M651" s="41"/>
    </row>
    <row r="652" spans="2:13" x14ac:dyDescent="0.3">
      <c r="B652" s="40"/>
      <c r="C652" s="78">
        <v>647</v>
      </c>
      <c r="D652" s="107">
        <f>IF($C652&lt;=Entradas!$E$41,"",Observaciones!H652)</f>
        <v>0.17291207962067556</v>
      </c>
      <c r="E652" s="107">
        <f>IF($C652&lt;=Entradas!$E$41,"",Cálculos!L653)</f>
        <v>0.16069382712608082</v>
      </c>
      <c r="F652" s="83">
        <f>IF($C652&lt;=Entradas!$E$41,"",D652-E652)</f>
        <v>1.2218252494594739E-2</v>
      </c>
      <c r="G652" s="83">
        <f>IF($C652&lt;=Entradas!$E$41,"",D652-AVERAGE(D:D))</f>
        <v>-0.73318660257280266</v>
      </c>
      <c r="H652" s="83">
        <f>IF($C652&lt;=Entradas!$E$41,"",F652^2)</f>
        <v>1.4928569402167057E-4</v>
      </c>
      <c r="I652" s="83">
        <f>IF($C652&lt;=Entradas!$E$41,"",G652^2)</f>
        <v>0.53756259419224883</v>
      </c>
      <c r="J652" s="83">
        <f>IF($C652&lt;=Entradas!$E$41,"",E652-AVERAGE(E:E))</f>
        <v>-0.75665340905635325</v>
      </c>
      <c r="K652" s="83">
        <f>IF($C652&lt;=Entradas!$E$41,"",J652^2)</f>
        <v>0.572524381436601</v>
      </c>
      <c r="L652" s="83">
        <f>IF($C652&lt;=Entradas!$E$41,"",G652*J652)</f>
        <v>0.55476814231115679</v>
      </c>
      <c r="M652" s="41"/>
    </row>
    <row r="653" spans="2:13" x14ac:dyDescent="0.3">
      <c r="B653" s="40"/>
      <c r="C653" s="78">
        <v>648</v>
      </c>
      <c r="D653" s="107">
        <f>IF($C653&lt;=Entradas!$E$41,"",Observaciones!H653)</f>
        <v>0.20755797699425474</v>
      </c>
      <c r="E653" s="107">
        <f>IF($C653&lt;=Entradas!$E$41,"",Cálculos!L654)</f>
        <v>0.19483586140741876</v>
      </c>
      <c r="F653" s="83">
        <f>IF($C653&lt;=Entradas!$E$41,"",D653-E653)</f>
        <v>1.2722115586835975E-2</v>
      </c>
      <c r="G653" s="83">
        <f>IF($C653&lt;=Entradas!$E$41,"",D653-AVERAGE(D:D))</f>
        <v>-0.69854070519922351</v>
      </c>
      <c r="H653" s="83">
        <f>IF($C653&lt;=Entradas!$E$41,"",F653^2)</f>
        <v>1.6185222500481486E-4</v>
      </c>
      <c r="I653" s="83">
        <f>IF($C653&lt;=Entradas!$E$41,"",G653^2)</f>
        <v>0.48795911682022847</v>
      </c>
      <c r="J653" s="83">
        <f>IF($C653&lt;=Entradas!$E$41,"",E653-AVERAGE(E:E))</f>
        <v>-0.72251137477501537</v>
      </c>
      <c r="K653" s="83">
        <f>IF($C653&lt;=Entradas!$E$41,"",J653^2)</f>
        <v>0.52202268667928275</v>
      </c>
      <c r="L653" s="83">
        <f>IF($C653&lt;=Entradas!$E$41,"",G653*J653)</f>
        <v>0.50470360524979974</v>
      </c>
      <c r="M653" s="41"/>
    </row>
    <row r="654" spans="2:13" x14ac:dyDescent="0.3">
      <c r="B654" s="40"/>
      <c r="C654" s="78">
        <v>649</v>
      </c>
      <c r="D654" s="107">
        <f>IF($C654&lt;=Entradas!$E$41,"",Observaciones!H654)</f>
        <v>0.17759692549910291</v>
      </c>
      <c r="E654" s="107">
        <f>IF($C654&lt;=Entradas!$E$41,"",Cálculos!L655)</f>
        <v>0.16551467932471797</v>
      </c>
      <c r="F654" s="83">
        <f>IF($C654&lt;=Entradas!$E$41,"",D654-E654)</f>
        <v>1.2082246174384942E-2</v>
      </c>
      <c r="G654" s="83">
        <f>IF($C654&lt;=Entradas!$E$41,"",D654-AVERAGE(D:D))</f>
        <v>-0.72850175669437534</v>
      </c>
      <c r="H654" s="83">
        <f>IF($C654&lt;=Entradas!$E$41,"",F654^2)</f>
        <v>1.4598067261843955E-4</v>
      </c>
      <c r="I654" s="83">
        <f>IF($C654&lt;=Entradas!$E$41,"",G654^2)</f>
        <v>0.53071480950679084</v>
      </c>
      <c r="J654" s="83">
        <f>IF($C654&lt;=Entradas!$E$41,"",E654-AVERAGE(E:E))</f>
        <v>-0.75183255685771611</v>
      </c>
      <c r="K654" s="83">
        <f>IF($C654&lt;=Entradas!$E$41,"",J654^2)</f>
        <v>0.56525219355121092</v>
      </c>
      <c r="L654" s="83">
        <f>IF($C654&lt;=Entradas!$E$41,"",G654*J654)</f>
        <v>0.54771133841087005</v>
      </c>
      <c r="M654" s="41"/>
    </row>
    <row r="655" spans="2:13" x14ac:dyDescent="0.3">
      <c r="B655" s="40"/>
      <c r="C655" s="78">
        <v>650</v>
      </c>
      <c r="D655" s="107">
        <f>IF($C655&lt;=Entradas!$E$41,"",Observaciones!H655)</f>
        <v>0.35656894370068726</v>
      </c>
      <c r="E655" s="107">
        <f>IF($C655&lt;=Entradas!$E$41,"",Cálculos!L656)</f>
        <v>0.4292718861916624</v>
      </c>
      <c r="F655" s="83">
        <f>IF($C655&lt;=Entradas!$E$41,"",D655-E655)</f>
        <v>-7.2702942490975142E-2</v>
      </c>
      <c r="G655" s="83">
        <f>IF($C655&lt;=Entradas!$E$41,"",D655-AVERAGE(D:D))</f>
        <v>-0.54952973849279096</v>
      </c>
      <c r="H655" s="83">
        <f>IF($C655&lt;=Entradas!$E$41,"",F655^2)</f>
        <v>5.2857178468460391E-3</v>
      </c>
      <c r="I655" s="83">
        <f>IF($C655&lt;=Entradas!$E$41,"",G655^2)</f>
        <v>0.30198293348795524</v>
      </c>
      <c r="J655" s="83">
        <f>IF($C655&lt;=Entradas!$E$41,"",E655-AVERAGE(E:E))</f>
        <v>-0.48807534999077168</v>
      </c>
      <c r="K655" s="83">
        <f>IF($C655&lt;=Entradas!$E$41,"",J655^2)</f>
        <v>0.23821754726861427</v>
      </c>
      <c r="L655" s="83">
        <f>IF($C655&lt;=Entradas!$E$41,"",G655*J655)</f>
        <v>0.26821191944520617</v>
      </c>
      <c r="M655" s="41"/>
    </row>
    <row r="656" spans="2:13" x14ac:dyDescent="0.3">
      <c r="B656" s="40"/>
      <c r="C656" s="78">
        <v>651</v>
      </c>
      <c r="D656" s="107">
        <f>IF($C656&lt;=Entradas!$E$41,"",Observaciones!H656)</f>
        <v>0.36197495685391301</v>
      </c>
      <c r="E656" s="107">
        <f>IF($C656&lt;=Entradas!$E$41,"",Cálculos!L657)</f>
        <v>0.3459947077234764</v>
      </c>
      <c r="F656" s="83">
        <f>IF($C656&lt;=Entradas!$E$41,"",D656-E656)</f>
        <v>1.5980249130436608E-2</v>
      </c>
      <c r="G656" s="83">
        <f>IF($C656&lt;=Entradas!$E$41,"",D656-AVERAGE(D:D))</f>
        <v>-0.54412372533956521</v>
      </c>
      <c r="H656" s="83">
        <f>IF($C656&lt;=Entradas!$E$41,"",F656^2)</f>
        <v>2.5536836227081996E-4</v>
      </c>
      <c r="I656" s="83">
        <f>IF($C656&lt;=Entradas!$E$41,"",G656^2)</f>
        <v>0.29607062847740662</v>
      </c>
      <c r="J656" s="83">
        <f>IF($C656&lt;=Entradas!$E$41,"",E656-AVERAGE(E:E))</f>
        <v>-0.57135252845895768</v>
      </c>
      <c r="K656" s="83">
        <f>IF($C656&lt;=Entradas!$E$41,"",J656^2)</f>
        <v>0.32644371177644405</v>
      </c>
      <c r="L656" s="83">
        <f>IF($C656&lt;=Entradas!$E$41,"",G656*J656)</f>
        <v>0.31088646626726801</v>
      </c>
      <c r="M656" s="41"/>
    </row>
    <row r="657" spans="2:13" x14ac:dyDescent="0.3">
      <c r="B657" s="40"/>
      <c r="C657" s="78">
        <v>652</v>
      </c>
      <c r="D657" s="107">
        <f>IF($C657&lt;=Entradas!$E$41,"",Observaciones!H657)</f>
        <v>3.1693932735117767</v>
      </c>
      <c r="E657" s="107">
        <f>IF($C657&lt;=Entradas!$E$41,"",Cálculos!L658)</f>
        <v>4.1462716397018662</v>
      </c>
      <c r="F657" s="83">
        <f>IF($C657&lt;=Entradas!$E$41,"",D657-E657)</f>
        <v>-0.9768783661900895</v>
      </c>
      <c r="G657" s="83">
        <f>IF($C657&lt;=Entradas!$E$41,"",D657-AVERAGE(D:D))</f>
        <v>2.2632945913182985</v>
      </c>
      <c r="H657" s="83">
        <f>IF($C657&lt;=Entradas!$E$41,"",F657^2)</f>
        <v>0.95429134233021862</v>
      </c>
      <c r="I657" s="83">
        <f>IF($C657&lt;=Entradas!$E$41,"",G657^2)</f>
        <v>5.1225024070906633</v>
      </c>
      <c r="J657" s="83">
        <f>IF($C657&lt;=Entradas!$E$41,"",E657-AVERAGE(E:E))</f>
        <v>3.2289244035194322</v>
      </c>
      <c r="K657" s="83">
        <f>IF($C657&lt;=Entradas!$E$41,"",J657^2)</f>
        <v>10.425952803643321</v>
      </c>
      <c r="L657" s="83">
        <f>IF($C657&lt;=Entradas!$E$41,"",G657*J657)</f>
        <v>7.3080071382611944</v>
      </c>
      <c r="M657" s="41"/>
    </row>
    <row r="658" spans="2:13" x14ac:dyDescent="0.3">
      <c r="B658" s="40"/>
      <c r="C658" s="78">
        <v>653</v>
      </c>
      <c r="D658" s="107">
        <f>IF($C658&lt;=Entradas!$E$41,"",Observaciones!H658)</f>
        <v>0.93817436103621699</v>
      </c>
      <c r="E658" s="107">
        <f>IF($C658&lt;=Entradas!$E$41,"",Cálculos!L659)</f>
        <v>0.8977462149754023</v>
      </c>
      <c r="F658" s="83">
        <f>IF($C658&lt;=Entradas!$E$41,"",D658-E658)</f>
        <v>4.0428146060814685E-2</v>
      </c>
      <c r="G658" s="83">
        <f>IF($C658&lt;=Entradas!$E$41,"",D658-AVERAGE(D:D))</f>
        <v>3.2075678842738764E-2</v>
      </c>
      <c r="H658" s="83">
        <f>IF($C658&lt;=Entradas!$E$41,"",F658^2)</f>
        <v>1.6344349939145658E-3</v>
      </c>
      <c r="I658" s="83">
        <f>IF($C658&lt;=Entradas!$E$41,"",G658^2)</f>
        <v>1.0288491732225191E-3</v>
      </c>
      <c r="J658" s="83">
        <f>IF($C658&lt;=Entradas!$E$41,"",E658-AVERAGE(E:E))</f>
        <v>-1.9601021207031777E-2</v>
      </c>
      <c r="K658" s="83">
        <f>IF($C658&lt;=Entradas!$E$41,"",J658^2)</f>
        <v>3.8420003235850944E-4</v>
      </c>
      <c r="L658" s="83">
        <f>IF($C658&lt;=Entradas!$E$41,"",G658*J658)</f>
        <v>-6.28716061226463E-4</v>
      </c>
      <c r="M658" s="41"/>
    </row>
    <row r="659" spans="2:13" x14ac:dyDescent="0.3">
      <c r="B659" s="40"/>
      <c r="C659" s="78">
        <v>654</v>
      </c>
      <c r="D659" s="107">
        <f>IF($C659&lt;=Entradas!$E$41,"",Observaciones!H659)</f>
        <v>1.9162861432839533</v>
      </c>
      <c r="E659" s="107">
        <f>IF($C659&lt;=Entradas!$E$41,"",Cálculos!L660)</f>
        <v>2.3003624596135017</v>
      </c>
      <c r="F659" s="83">
        <f>IF($C659&lt;=Entradas!$E$41,"",D659-E659)</f>
        <v>-0.38407631632954842</v>
      </c>
      <c r="G659" s="83">
        <f>IF($C659&lt;=Entradas!$E$41,"",D659-AVERAGE(D:D))</f>
        <v>1.0101874610904751</v>
      </c>
      <c r="H659" s="83">
        <f>IF($C659&lt;=Entradas!$E$41,"",F659^2)</f>
        <v>0.14751461676527533</v>
      </c>
      <c r="I659" s="83">
        <f>IF($C659&lt;=Entradas!$E$41,"",G659^2)</f>
        <v>1.0204787065444201</v>
      </c>
      <c r="J659" s="83">
        <f>IF($C659&lt;=Entradas!$E$41,"",E659-AVERAGE(E:E))</f>
        <v>1.3830152234310678</v>
      </c>
      <c r="K659" s="83">
        <f>IF($C659&lt;=Entradas!$E$41,"",J659^2)</f>
        <v>1.9127311082420864</v>
      </c>
      <c r="L659" s="83">
        <f>IF($C659&lt;=Entradas!$E$41,"",G659*J659)</f>
        <v>1.3971046372073064</v>
      </c>
      <c r="M659" s="41"/>
    </row>
    <row r="660" spans="2:13" x14ac:dyDescent="0.3">
      <c r="B660" s="40"/>
      <c r="C660" s="78">
        <v>655</v>
      </c>
      <c r="D660" s="107">
        <f>IF($C660&lt;=Entradas!$E$41,"",Observaciones!H660)</f>
        <v>1.1379667132872107</v>
      </c>
      <c r="E660" s="107">
        <f>IF($C660&lt;=Entradas!$E$41,"",Cálculos!L661)</f>
        <v>1.0738233706039222</v>
      </c>
      <c r="F660" s="83">
        <f>IF($C660&lt;=Entradas!$E$41,"",D660-E660)</f>
        <v>6.4143342683288473E-2</v>
      </c>
      <c r="G660" s="83">
        <f>IF($C660&lt;=Entradas!$E$41,"",D660-AVERAGE(D:D))</f>
        <v>0.23186803109373244</v>
      </c>
      <c r="H660" s="83">
        <f>IF($C660&lt;=Entradas!$E$41,"",F660^2)</f>
        <v>4.1143684105857765E-3</v>
      </c>
      <c r="I660" s="83">
        <f>IF($C660&lt;=Entradas!$E$41,"",G660^2)</f>
        <v>5.3762783843284076E-2</v>
      </c>
      <c r="J660" s="83">
        <f>IF($C660&lt;=Entradas!$E$41,"",E660-AVERAGE(E:E))</f>
        <v>0.15647613442148811</v>
      </c>
      <c r="K660" s="83">
        <f>IF($C660&lt;=Entradas!$E$41,"",J660^2)</f>
        <v>2.4484780643491615E-2</v>
      </c>
      <c r="L660" s="83">
        <f>IF($C660&lt;=Entradas!$E$41,"",G660*J660)</f>
        <v>3.6281813201468664E-2</v>
      </c>
      <c r="M660" s="41"/>
    </row>
    <row r="661" spans="2:13" x14ac:dyDescent="0.3">
      <c r="B661" s="40"/>
      <c r="C661" s="78">
        <v>656</v>
      </c>
      <c r="D661" s="107">
        <f>IF($C661&lt;=Entradas!$E$41,"",Observaciones!H661)</f>
        <v>1.0348205459506223</v>
      </c>
      <c r="E661" s="107">
        <f>IF($C661&lt;=Entradas!$E$41,"",Cálculos!L662)</f>
        <v>0.97194414384064431</v>
      </c>
      <c r="F661" s="83">
        <f>IF($C661&lt;=Entradas!$E$41,"",D661-E661)</f>
        <v>6.2876402109978025E-2</v>
      </c>
      <c r="G661" s="83">
        <f>IF($C661&lt;=Entradas!$E$41,"",D661-AVERAGE(D:D))</f>
        <v>0.12872186375714412</v>
      </c>
      <c r="H661" s="83">
        <f>IF($C661&lt;=Entradas!$E$41,"",F661^2)</f>
        <v>3.9534419422956489E-3</v>
      </c>
      <c r="I661" s="83">
        <f>IF($C661&lt;=Entradas!$E$41,"",G661^2)</f>
        <v>1.6569318209112772E-2</v>
      </c>
      <c r="J661" s="83">
        <f>IF($C661&lt;=Entradas!$E$41,"",E661-AVERAGE(E:E))</f>
        <v>5.4596907658210236E-2</v>
      </c>
      <c r="K661" s="83">
        <f>IF($C661&lt;=Entradas!$E$41,"",J661^2)</f>
        <v>2.9808223258391353E-3</v>
      </c>
      <c r="L661" s="83">
        <f>IF($C661&lt;=Entradas!$E$41,"",G661*J661)</f>
        <v>7.0278157091415161E-3</v>
      </c>
      <c r="M661" s="41"/>
    </row>
    <row r="662" spans="2:13" x14ac:dyDescent="0.3">
      <c r="B662" s="40"/>
      <c r="C662" s="78">
        <v>657</v>
      </c>
      <c r="D662" s="107">
        <f>IF($C662&lt;=Entradas!$E$41,"",Observaciones!H662)</f>
        <v>1.3775360399882048</v>
      </c>
      <c r="E662" s="107">
        <f>IF($C662&lt;=Entradas!$E$41,"",Cálculos!L663)</f>
        <v>1.499716483843986</v>
      </c>
      <c r="F662" s="83">
        <f>IF($C662&lt;=Entradas!$E$41,"",D662-E662)</f>
        <v>-0.1221804438557812</v>
      </c>
      <c r="G662" s="83">
        <f>IF($C662&lt;=Entradas!$E$41,"",D662-AVERAGE(D:D))</f>
        <v>0.47143735779472662</v>
      </c>
      <c r="H662" s="83">
        <f>IF($C662&lt;=Entradas!$E$41,"",F662^2)</f>
        <v>1.49280608607957E-2</v>
      </c>
      <c r="I662" s="83">
        <f>IF($C662&lt;=Entradas!$E$41,"",G662^2)</f>
        <v>0.22225318232447308</v>
      </c>
      <c r="J662" s="83">
        <f>IF($C662&lt;=Entradas!$E$41,"",E662-AVERAGE(E:E))</f>
        <v>0.58236924766155196</v>
      </c>
      <c r="K662" s="83">
        <f>IF($C662&lt;=Entradas!$E$41,"",J662^2)</f>
        <v>0.33915394062188203</v>
      </c>
      <c r="L662" s="83">
        <f>IF($C662&lt;=Entradas!$E$41,"",G662*J662)</f>
        <v>0.27455061937846481</v>
      </c>
      <c r="M662" s="41"/>
    </row>
    <row r="663" spans="2:13" x14ac:dyDescent="0.3">
      <c r="B663" s="40"/>
      <c r="C663" s="78">
        <v>658</v>
      </c>
      <c r="D663" s="107">
        <f>IF($C663&lt;=Entradas!$E$41,"",Observaciones!H663)</f>
        <v>1.2260342853661697</v>
      </c>
      <c r="E663" s="107">
        <f>IF($C663&lt;=Entradas!$E$41,"",Cálculos!L664)</f>
        <v>1.1593411915487364</v>
      </c>
      <c r="F663" s="83">
        <f>IF($C663&lt;=Entradas!$E$41,"",D663-E663)</f>
        <v>6.6693093817433269E-2</v>
      </c>
      <c r="G663" s="83">
        <f>IF($C663&lt;=Entradas!$E$41,"",D663-AVERAGE(D:D))</f>
        <v>0.31993560317269143</v>
      </c>
      <c r="H663" s="83">
        <f>IF($C663&lt;=Entradas!$E$41,"",F663^2)</f>
        <v>4.4479687629409561E-3</v>
      </c>
      <c r="I663" s="83">
        <f>IF($C663&lt;=Entradas!$E$41,"",G663^2)</f>
        <v>0.10235879017747389</v>
      </c>
      <c r="J663" s="83">
        <f>IF($C663&lt;=Entradas!$E$41,"",E663-AVERAGE(E:E))</f>
        <v>0.2419939553663023</v>
      </c>
      <c r="K663" s="83">
        <f>IF($C663&lt;=Entradas!$E$41,"",J663^2)</f>
        <v>5.8561074433827909E-2</v>
      </c>
      <c r="L663" s="83">
        <f>IF($C663&lt;=Entradas!$E$41,"",G663*J663)</f>
        <v>7.7422482074263291E-2</v>
      </c>
      <c r="M663" s="41"/>
    </row>
    <row r="664" spans="2:13" x14ac:dyDescent="0.3">
      <c r="B664" s="40"/>
      <c r="C664" s="78">
        <v>659</v>
      </c>
      <c r="D664" s="107">
        <f>IF($C664&lt;=Entradas!$E$41,"",Observaciones!H664)</f>
        <v>1.1191601365119377</v>
      </c>
      <c r="E664" s="107">
        <f>IF($C664&lt;=Entradas!$E$41,"",Cálculos!L665)</f>
        <v>1.0537953547973797</v>
      </c>
      <c r="F664" s="83">
        <f>IF($C664&lt;=Entradas!$E$41,"",D664-E664)</f>
        <v>6.5364781714557951E-2</v>
      </c>
      <c r="G664" s="83">
        <f>IF($C664&lt;=Entradas!$E$41,"",D664-AVERAGE(D:D))</f>
        <v>0.21306145431845946</v>
      </c>
      <c r="H664" s="83">
        <f>IF($C664&lt;=Entradas!$E$41,"",F664^2)</f>
        <v>4.2725546885918099E-3</v>
      </c>
      <c r="I664" s="83">
        <f>IF($C664&lt;=Entradas!$E$41,"",G664^2)</f>
        <v>4.5395183316296987E-2</v>
      </c>
      <c r="J664" s="83">
        <f>IF($C664&lt;=Entradas!$E$41,"",E664-AVERAGE(E:E))</f>
        <v>0.13644811861494566</v>
      </c>
      <c r="K664" s="83">
        <f>IF($C664&lt;=Entradas!$E$41,"",J664^2)</f>
        <v>1.8618089073558278E-2</v>
      </c>
      <c r="L664" s="83">
        <f>IF($C664&lt;=Entradas!$E$41,"",G664*J664)</f>
        <v>2.9071834591117982E-2</v>
      </c>
      <c r="M664" s="41"/>
    </row>
    <row r="665" spans="2:13" x14ac:dyDescent="0.3">
      <c r="B665" s="40"/>
      <c r="C665" s="78">
        <v>660</v>
      </c>
      <c r="D665" s="107">
        <f>IF($C665&lt;=Entradas!$E$41,"",Observaciones!H665)</f>
        <v>1.1003688193512919</v>
      </c>
      <c r="E665" s="107">
        <f>IF($C665&lt;=Entradas!$E$41,"",Cálculos!L666)</f>
        <v>1.0363121646123621</v>
      </c>
      <c r="F665" s="83">
        <f>IF($C665&lt;=Entradas!$E$41,"",D665-E665)</f>
        <v>6.4056654738929852E-2</v>
      </c>
      <c r="G665" s="83">
        <f>IF($C665&lt;=Entradas!$E$41,"",D665-AVERAGE(D:D))</f>
        <v>0.19427013715781372</v>
      </c>
      <c r="H665" s="83">
        <f>IF($C665&lt;=Entradas!$E$41,"",F665^2)</f>
        <v>4.1032550163424639E-3</v>
      </c>
      <c r="I665" s="83">
        <f>IF($C665&lt;=Entradas!$E$41,"",G665^2)</f>
        <v>3.7740886191315756E-2</v>
      </c>
      <c r="J665" s="83">
        <f>IF($C665&lt;=Entradas!$E$41,"",E665-AVERAGE(E:E))</f>
        <v>0.11896492842992801</v>
      </c>
      <c r="K665" s="83">
        <f>IF($C665&lt;=Entradas!$E$41,"",J665^2)</f>
        <v>1.4152654196337893E-2</v>
      </c>
      <c r="L665" s="83">
        <f>IF($C665&lt;=Entradas!$E$41,"",G665*J665)</f>
        <v>2.3111332963051606E-2</v>
      </c>
      <c r="M665" s="41"/>
    </row>
    <row r="666" spans="2:13" x14ac:dyDescent="0.3">
      <c r="B666" s="40"/>
      <c r="C666" s="78">
        <v>661</v>
      </c>
      <c r="D666" s="107">
        <f>IF($C666&lt;=Entradas!$E$41,"",Observaciones!H666)</f>
        <v>1.1051303607601723</v>
      </c>
      <c r="E666" s="107">
        <f>IF($C666&lt;=Entradas!$E$41,"",Cálculos!L667)</f>
        <v>1.0423321509477972</v>
      </c>
      <c r="F666" s="83">
        <f>IF($C666&lt;=Entradas!$E$41,"",D666-E666)</f>
        <v>6.2798209812375161E-2</v>
      </c>
      <c r="G666" s="83">
        <f>IF($C666&lt;=Entradas!$E$41,"",D666-AVERAGE(D:D))</f>
        <v>0.19903167856669413</v>
      </c>
      <c r="H666" s="83">
        <f>IF($C666&lt;=Entradas!$E$41,"",F666^2)</f>
        <v>3.943615155639092E-3</v>
      </c>
      <c r="I666" s="83">
        <f>IF($C666&lt;=Entradas!$E$41,"",G666^2)</f>
        <v>3.9613609073075852E-2</v>
      </c>
      <c r="J666" s="83">
        <f>IF($C666&lt;=Entradas!$E$41,"",E666-AVERAGE(E:E))</f>
        <v>0.12498491476536311</v>
      </c>
      <c r="K666" s="83">
        <f>IF($C666&lt;=Entradas!$E$41,"",J666^2)</f>
        <v>1.5621228918905081E-2</v>
      </c>
      <c r="L666" s="83">
        <f>IF($C666&lt;=Entradas!$E$41,"",G666*J666)</f>
        <v>2.4875957381265412E-2</v>
      </c>
      <c r="M666" s="41"/>
    </row>
    <row r="667" spans="2:13" x14ac:dyDescent="0.3">
      <c r="B667" s="40"/>
      <c r="C667" s="78">
        <v>662</v>
      </c>
      <c r="D667" s="107">
        <f>IF($C667&lt;=Entradas!$E$41,"",Observaciones!H667)</f>
        <v>1.0666982580066742</v>
      </c>
      <c r="E667" s="107">
        <f>IF($C667&lt;=Entradas!$E$41,"",Cálculos!L668)</f>
        <v>1.0051597926746398</v>
      </c>
      <c r="F667" s="83">
        <f>IF($C667&lt;=Entradas!$E$41,"",D667-E667)</f>
        <v>6.1538465332034331E-2</v>
      </c>
      <c r="G667" s="83">
        <f>IF($C667&lt;=Entradas!$E$41,"",D667-AVERAGE(D:D))</f>
        <v>0.16059957581319595</v>
      </c>
      <c r="H667" s="83">
        <f>IF($C667&lt;=Entradas!$E$41,"",F667^2)</f>
        <v>3.7869827154219911E-3</v>
      </c>
      <c r="I667" s="83">
        <f>IF($C667&lt;=Entradas!$E$41,"",G667^2)</f>
        <v>2.5792223751378473E-2</v>
      </c>
      <c r="J667" s="83">
        <f>IF($C667&lt;=Entradas!$E$41,"",E667-AVERAGE(E:E))</f>
        <v>8.7812556492205762E-2</v>
      </c>
      <c r="K667" s="83">
        <f>IF($C667&lt;=Entradas!$E$41,"",J667^2)</f>
        <v>7.7110450776968287E-3</v>
      </c>
      <c r="L667" s="83">
        <f>IF($C667&lt;=Entradas!$E$41,"",G667*J667)</f>
        <v>1.4102659323720552E-2</v>
      </c>
      <c r="M667" s="41"/>
    </row>
    <row r="668" spans="2:13" x14ac:dyDescent="0.3">
      <c r="B668" s="40"/>
      <c r="C668" s="78">
        <v>663</v>
      </c>
      <c r="D668" s="107">
        <f>IF($C668&lt;=Entradas!$E$41,"",Observaciones!H668)</f>
        <v>1.1834646752837472</v>
      </c>
      <c r="E668" s="107">
        <f>IF($C668&lt;=Entradas!$E$41,"",Cálculos!L669)</f>
        <v>1.1881442035778051</v>
      </c>
      <c r="F668" s="83">
        <f>IF($C668&lt;=Entradas!$E$41,"",D668-E668)</f>
        <v>-4.679528294057933E-3</v>
      </c>
      <c r="G668" s="83">
        <f>IF($C668&lt;=Entradas!$E$41,"",D668-AVERAGE(D:D))</f>
        <v>0.27736599309026899</v>
      </c>
      <c r="H668" s="83">
        <f>IF($C668&lt;=Entradas!$E$41,"",F668^2)</f>
        <v>2.189798505488875E-5</v>
      </c>
      <c r="I668" s="83">
        <f>IF($C668&lt;=Entradas!$E$41,"",G668^2)</f>
        <v>7.693189412295115E-2</v>
      </c>
      <c r="J668" s="83">
        <f>IF($C668&lt;=Entradas!$E$41,"",E668-AVERAGE(E:E))</f>
        <v>0.27079696739537107</v>
      </c>
      <c r="K668" s="83">
        <f>IF($C668&lt;=Entradas!$E$41,"",J668^2)</f>
        <v>7.3330997550529659E-2</v>
      </c>
      <c r="L668" s="83">
        <f>IF($C668&lt;=Entradas!$E$41,"",G668*J668)</f>
        <v>7.5109869787450295E-2</v>
      </c>
      <c r="M668" s="41"/>
    </row>
    <row r="669" spans="2:13" x14ac:dyDescent="0.3">
      <c r="B669" s="40"/>
      <c r="C669" s="78">
        <v>664</v>
      </c>
      <c r="D669" s="107">
        <f>IF($C669&lt;=Entradas!$E$41,"",Observaciones!H669)</f>
        <v>1.1184221062144395</v>
      </c>
      <c r="E669" s="107">
        <f>IF($C669&lt;=Entradas!$E$41,"",Cálculos!L670)</f>
        <v>1.0570444799155359</v>
      </c>
      <c r="F669" s="83">
        <f>IF($C669&lt;=Entradas!$E$41,"",D669-E669)</f>
        <v>6.1377626298903643E-2</v>
      </c>
      <c r="G669" s="83">
        <f>IF($C669&lt;=Entradas!$E$41,"",D669-AVERAGE(D:D))</f>
        <v>0.21232342402096127</v>
      </c>
      <c r="H669" s="83">
        <f>IF($C669&lt;=Entradas!$E$41,"",F669^2)</f>
        <v>3.7672130100878682E-3</v>
      </c>
      <c r="I669" s="83">
        <f>IF($C669&lt;=Entradas!$E$41,"",G669^2)</f>
        <v>4.5081236387984912E-2</v>
      </c>
      <c r="J669" s="83">
        <f>IF($C669&lt;=Entradas!$E$41,"",E669-AVERAGE(E:E))</f>
        <v>0.13969724373310177</v>
      </c>
      <c r="K669" s="83">
        <f>IF($C669&lt;=Entradas!$E$41,"",J669^2)</f>
        <v>1.9515319906625642E-2</v>
      </c>
      <c r="L669" s="83">
        <f>IF($C669&lt;=Entradas!$E$41,"",G669*J669)</f>
        <v>2.9660997115702942E-2</v>
      </c>
      <c r="M669" s="41"/>
    </row>
    <row r="670" spans="2:13" x14ac:dyDescent="0.3">
      <c r="B670" s="40"/>
      <c r="C670" s="78">
        <v>665</v>
      </c>
      <c r="D670" s="107">
        <f>IF($C670&lt;=Entradas!$E$41,"",Observaciones!H670)</f>
        <v>1.0236528970178127</v>
      </c>
      <c r="E670" s="107">
        <f>IF($C670&lt;=Entradas!$E$41,"",Cálculos!L671)</f>
        <v>0.96345287720862582</v>
      </c>
      <c r="F670" s="83">
        <f>IF($C670&lt;=Entradas!$E$41,"",D670-E670)</f>
        <v>6.0200019809186878E-2</v>
      </c>
      <c r="G670" s="83">
        <f>IF($C670&lt;=Entradas!$E$41,"",D670-AVERAGE(D:D))</f>
        <v>0.11755421482433448</v>
      </c>
      <c r="H670" s="83">
        <f>IF($C670&lt;=Entradas!$E$41,"",F670^2)</f>
        <v>3.6240423850264925E-3</v>
      </c>
      <c r="I670" s="83">
        <f>IF($C670&lt;=Entradas!$E$41,"",G670^2)</f>
        <v>1.381899342296578E-2</v>
      </c>
      <c r="J670" s="83">
        <f>IF($C670&lt;=Entradas!$E$41,"",E670-AVERAGE(E:E))</f>
        <v>4.6105641026191746E-2</v>
      </c>
      <c r="K670" s="83">
        <f>IF($C670&lt;=Entradas!$E$41,"",J670^2)</f>
        <v>2.1257301344360553E-3</v>
      </c>
      <c r="L670" s="83">
        <f>IF($C670&lt;=Entradas!$E$41,"",G670*J670)</f>
        <v>5.4199124298065938E-3</v>
      </c>
      <c r="M670" s="41"/>
    </row>
    <row r="671" spans="2:13" x14ac:dyDescent="0.3">
      <c r="B671" s="40"/>
      <c r="C671" s="78">
        <v>666</v>
      </c>
      <c r="D671" s="107">
        <f>IF($C671&lt;=Entradas!$E$41,"",Observaciones!H671)</f>
        <v>0.96742474825156077</v>
      </c>
      <c r="E671" s="107">
        <f>IF($C671&lt;=Entradas!$E$41,"",Cálculos!L672)</f>
        <v>0.90834649933312595</v>
      </c>
      <c r="F671" s="83">
        <f>IF($C671&lt;=Entradas!$E$41,"",D671-E671)</f>
        <v>5.9078248918434828E-2</v>
      </c>
      <c r="G671" s="83">
        <f>IF($C671&lt;=Entradas!$E$41,"",D671-AVERAGE(D:D))</f>
        <v>6.1326066058082551E-2</v>
      </c>
      <c r="H671" s="83">
        <f>IF($C671&lt;=Entradas!$E$41,"",F671^2)</f>
        <v>3.4902394952685458E-3</v>
      </c>
      <c r="I671" s="83">
        <f>IF($C671&lt;=Entradas!$E$41,"",G671^2)</f>
        <v>3.7608863781603049E-3</v>
      </c>
      <c r="J671" s="83">
        <f>IF($C671&lt;=Entradas!$E$41,"",E671-AVERAGE(E:E))</f>
        <v>-9.000736849308133E-3</v>
      </c>
      <c r="K671" s="83">
        <f>IF($C671&lt;=Entradas!$E$41,"",J671^2)</f>
        <v>8.1013263830493292E-5</v>
      </c>
      <c r="L671" s="83">
        <f>IF($C671&lt;=Entradas!$E$41,"",G671*J671)</f>
        <v>-5.5197978259208843E-4</v>
      </c>
      <c r="M671" s="41"/>
    </row>
    <row r="672" spans="2:13" x14ac:dyDescent="0.3">
      <c r="B672" s="40"/>
      <c r="C672" s="78">
        <v>667</v>
      </c>
      <c r="D672" s="107">
        <f>IF($C672&lt;=Entradas!$E$41,"",Observaciones!H672)</f>
        <v>0.86553152601627414</v>
      </c>
      <c r="E672" s="107">
        <f>IF($C672&lt;=Entradas!$E$41,"",Cálculos!L673)</f>
        <v>0.80754052940128451</v>
      </c>
      <c r="F672" s="83">
        <f>IF($C672&lt;=Entradas!$E$41,"",D672-E672)</f>
        <v>5.7990996614989632E-2</v>
      </c>
      <c r="G672" s="83">
        <f>IF($C672&lt;=Entradas!$E$41,"",D672-AVERAGE(D:D))</f>
        <v>-4.0567156177204078E-2</v>
      </c>
      <c r="H672" s="83">
        <f>IF($C672&lt;=Entradas!$E$41,"",F672^2)</f>
        <v>3.3629556883997391E-3</v>
      </c>
      <c r="I672" s="83">
        <f>IF($C672&lt;=Entradas!$E$41,"",G672^2)</f>
        <v>1.645694160305667E-3</v>
      </c>
      <c r="J672" s="83">
        <f>IF($C672&lt;=Entradas!$E$41,"",E672-AVERAGE(E:E))</f>
        <v>-0.10980670678114957</v>
      </c>
      <c r="K672" s="83">
        <f>IF($C672&lt;=Entradas!$E$41,"",J672^2)</f>
        <v>1.2057512854121358E-2</v>
      </c>
      <c r="L672" s="83">
        <f>IF($C672&lt;=Entradas!$E$41,"",G672*J672)</f>
        <v>4.4545458232953484E-3</v>
      </c>
      <c r="M672" s="41"/>
    </row>
    <row r="673" spans="2:13" x14ac:dyDescent="0.3">
      <c r="B673" s="40"/>
      <c r="C673" s="78">
        <v>668</v>
      </c>
      <c r="D673" s="107">
        <f>IF($C673&lt;=Entradas!$E$41,"",Observaciones!H673)</f>
        <v>0.85428203570419292</v>
      </c>
      <c r="E673" s="107">
        <f>IF($C673&lt;=Entradas!$E$41,"",Cálculos!L674)</f>
        <v>0.79736134236207024</v>
      </c>
      <c r="F673" s="83">
        <f>IF($C673&lt;=Entradas!$E$41,"",D673-E673)</f>
        <v>5.6920693342122686E-2</v>
      </c>
      <c r="G673" s="83">
        <f>IF($C673&lt;=Entradas!$E$41,"",D673-AVERAGE(D:D))</f>
        <v>-5.1816646489285301E-2</v>
      </c>
      <c r="H673" s="83">
        <f>IF($C673&lt;=Entradas!$E$41,"",F673^2)</f>
        <v>3.2399653305479697E-3</v>
      </c>
      <c r="I673" s="83">
        <f>IF($C673&lt;=Entradas!$E$41,"",G673^2)</f>
        <v>2.6849648533955627E-3</v>
      </c>
      <c r="J673" s="83">
        <f>IF($C673&lt;=Entradas!$E$41,"",E673-AVERAGE(E:E))</f>
        <v>-0.11998589382036384</v>
      </c>
      <c r="K673" s="83">
        <f>IF($C673&lt;=Entradas!$E$41,"",J673^2)</f>
        <v>1.4396614715871626E-2</v>
      </c>
      <c r="L673" s="83">
        <f>IF($C673&lt;=Entradas!$E$41,"",G673*J673)</f>
        <v>6.2172666437907151E-3</v>
      </c>
      <c r="M673" s="41"/>
    </row>
    <row r="674" spans="2:13" x14ac:dyDescent="0.3">
      <c r="B674" s="40"/>
      <c r="C674" s="78">
        <v>669</v>
      </c>
      <c r="D674" s="107">
        <f>IF($C674&lt;=Entradas!$E$41,"",Observaciones!H674)</f>
        <v>0.75705876225588364</v>
      </c>
      <c r="E674" s="107">
        <f>IF($C674&lt;=Entradas!$E$41,"",Cálculos!L675)</f>
        <v>0.70116427381857482</v>
      </c>
      <c r="F674" s="83">
        <f>IF($C674&lt;=Entradas!$E$41,"",D674-E674)</f>
        <v>5.589448843730882E-2</v>
      </c>
      <c r="G674" s="83">
        <f>IF($C674&lt;=Entradas!$E$41,"",D674-AVERAGE(D:D))</f>
        <v>-0.14903991993759458</v>
      </c>
      <c r="H674" s="83">
        <f>IF($C674&lt;=Entradas!$E$41,"",F674^2)</f>
        <v>3.1241938376684493E-3</v>
      </c>
      <c r="I674" s="83">
        <f>IF($C674&lt;=Entradas!$E$41,"",G674^2)</f>
        <v>2.2212897735004601E-2</v>
      </c>
      <c r="J674" s="83">
        <f>IF($C674&lt;=Entradas!$E$41,"",E674-AVERAGE(E:E))</f>
        <v>-0.21618296236385925</v>
      </c>
      <c r="K674" s="83">
        <f>IF($C674&lt;=Entradas!$E$41,"",J674^2)</f>
        <v>4.6735073216413785E-2</v>
      </c>
      <c r="L674" s="83">
        <f>IF($C674&lt;=Entradas!$E$41,"",G674*J674)</f>
        <v>3.2219891402581607E-2</v>
      </c>
      <c r="M674" s="41"/>
    </row>
    <row r="675" spans="2:13" x14ac:dyDescent="0.3">
      <c r="B675" s="40"/>
      <c r="C675" s="78">
        <v>670</v>
      </c>
      <c r="D675" s="107">
        <f>IF($C675&lt;=Entradas!$E$41,"",Observaciones!H675)</f>
        <v>0.67726039705570662</v>
      </c>
      <c r="E675" s="107">
        <f>IF($C675&lt;=Entradas!$E$41,"",Cálculos!L676)</f>
        <v>0.62236406037996383</v>
      </c>
      <c r="F675" s="83">
        <f>IF($C675&lt;=Entradas!$E$41,"",D675-E675)</f>
        <v>5.4896336675742785E-2</v>
      </c>
      <c r="G675" s="83">
        <f>IF($C675&lt;=Entradas!$E$41,"",D675-AVERAGE(D:D))</f>
        <v>-0.2288382851377716</v>
      </c>
      <c r="H675" s="83">
        <f>IF($C675&lt;=Entradas!$E$41,"",F675^2)</f>
        <v>3.0136077804165024E-3</v>
      </c>
      <c r="I675" s="83">
        <f>IF($C675&lt;=Entradas!$E$41,"",G675^2)</f>
        <v>5.2366960744796062E-2</v>
      </c>
      <c r="J675" s="83">
        <f>IF($C675&lt;=Entradas!$E$41,"",E675-AVERAGE(E:E))</f>
        <v>-0.29498317580247024</v>
      </c>
      <c r="K675" s="83">
        <f>IF($C675&lt;=Entradas!$E$41,"",J675^2)</f>
        <v>8.7015074006511067E-2</v>
      </c>
      <c r="L675" s="83">
        <f>IF($C675&lt;=Entradas!$E$41,"",G675*J675)</f>
        <v>6.7503444095131093E-2</v>
      </c>
      <c r="M675" s="41"/>
    </row>
    <row r="676" spans="2:13" x14ac:dyDescent="0.3">
      <c r="B676" s="40"/>
      <c r="C676" s="78">
        <v>671</v>
      </c>
      <c r="D676" s="107">
        <f>IF($C676&lt;=Entradas!$E$41,"",Observaciones!H676)</f>
        <v>0.66125457776348462</v>
      </c>
      <c r="E676" s="107">
        <f>IF($C676&lt;=Entradas!$E$41,"",Cálculos!L677)</f>
        <v>0.60732298152843311</v>
      </c>
      <c r="F676" s="83">
        <f>IF($C676&lt;=Entradas!$E$41,"",D676-E676)</f>
        <v>5.3931596235051504E-2</v>
      </c>
      <c r="G676" s="83">
        <f>IF($C676&lt;=Entradas!$E$41,"",D676-AVERAGE(D:D))</f>
        <v>-0.2448441044299936</v>
      </c>
      <c r="H676" s="83">
        <f>IF($C676&lt;=Entradas!$E$41,"",F676^2)</f>
        <v>2.9086170724606218E-3</v>
      </c>
      <c r="I676" s="83">
        <f>IF($C676&lt;=Entradas!$E$41,"",G676^2)</f>
        <v>5.9948635474125614E-2</v>
      </c>
      <c r="J676" s="83">
        <f>IF($C676&lt;=Entradas!$E$41,"",E676-AVERAGE(E:E))</f>
        <v>-0.31002425465400096</v>
      </c>
      <c r="K676" s="83">
        <f>IF($C676&lt;=Entradas!$E$41,"",J676^2)</f>
        <v>9.6115038473768843E-2</v>
      </c>
      <c r="L676" s="83">
        <f>IF($C676&lt;=Entradas!$E$41,"",G676*J676)</f>
        <v>7.5907610982335144E-2</v>
      </c>
      <c r="M676" s="41"/>
    </row>
    <row r="677" spans="2:13" x14ac:dyDescent="0.3">
      <c r="B677" s="40"/>
      <c r="C677" s="78">
        <v>672</v>
      </c>
      <c r="D677" s="107">
        <f>IF($C677&lt;=Entradas!$E$41,"",Observaciones!H677)</f>
        <v>0.57017707433682929</v>
      </c>
      <c r="E677" s="107">
        <f>IF($C677&lt;=Entradas!$E$41,"",Cálculos!L678)</f>
        <v>0.51717416036060326</v>
      </c>
      <c r="F677" s="83">
        <f>IF($C677&lt;=Entradas!$E$41,"",D677-E677)</f>
        <v>5.3002913976226029E-2</v>
      </c>
      <c r="G677" s="83">
        <f>IF($C677&lt;=Entradas!$E$41,"",D677-AVERAGE(D:D))</f>
        <v>-0.33592160785664893</v>
      </c>
      <c r="H677" s="83">
        <f>IF($C677&lt;=Entradas!$E$41,"",F677^2)</f>
        <v>2.8093088899712165E-3</v>
      </c>
      <c r="I677" s="83">
        <f>IF($C677&lt;=Entradas!$E$41,"",G677^2)</f>
        <v>0.11284332662499622</v>
      </c>
      <c r="J677" s="83">
        <f>IF($C677&lt;=Entradas!$E$41,"",E677-AVERAGE(E:E))</f>
        <v>-0.40017307582183081</v>
      </c>
      <c r="K677" s="83">
        <f>IF($C677&lt;=Entradas!$E$41,"",J677^2)</f>
        <v>0.16013849061270474</v>
      </c>
      <c r="L677" s="83">
        <f>IF($C677&lt;=Entradas!$E$41,"",G677*J677)</f>
        <v>0.13442678305101008</v>
      </c>
      <c r="M677" s="41"/>
    </row>
    <row r="678" spans="2:13" x14ac:dyDescent="0.3">
      <c r="B678" s="40"/>
      <c r="C678" s="78">
        <v>673</v>
      </c>
      <c r="D678" s="107">
        <f>IF($C678&lt;=Entradas!$E$41,"",Observaciones!H678)</f>
        <v>0.57178055737785349</v>
      </c>
      <c r="E678" s="107">
        <f>IF($C678&lt;=Entradas!$E$41,"",Cálculos!L679)</f>
        <v>0.519686053992507</v>
      </c>
      <c r="F678" s="83">
        <f>IF($C678&lt;=Entradas!$E$41,"",D678-E678)</f>
        <v>5.2094503385346491E-2</v>
      </c>
      <c r="G678" s="83">
        <f>IF($C678&lt;=Entradas!$E$41,"",D678-AVERAGE(D:D))</f>
        <v>-0.33431812481562473</v>
      </c>
      <c r="H678" s="83">
        <f>IF($C678&lt;=Entradas!$E$41,"",F678^2)</f>
        <v>2.7138372829658771E-3</v>
      </c>
      <c r="I678" s="83">
        <f>IF($C678&lt;=Entradas!$E$41,"",G678^2)</f>
        <v>0.11176860858023563</v>
      </c>
      <c r="J678" s="83">
        <f>IF($C678&lt;=Entradas!$E$41,"",E678-AVERAGE(E:E))</f>
        <v>-0.39766118218992708</v>
      </c>
      <c r="K678" s="83">
        <f>IF($C678&lt;=Entradas!$E$41,"",J678^2)</f>
        <v>0.15813441582069038</v>
      </c>
      <c r="L678" s="83">
        <f>IF($C678&lt;=Entradas!$E$41,"",G678*J678)</f>
        <v>0.13294534074170092</v>
      </c>
      <c r="M678" s="41"/>
    </row>
    <row r="679" spans="2:13" x14ac:dyDescent="0.3">
      <c r="B679" s="40"/>
      <c r="C679" s="78">
        <v>674</v>
      </c>
      <c r="D679" s="107">
        <f>IF($C679&lt;=Entradas!$E$41,"",Observaciones!H679)</f>
        <v>0.52016842296232813</v>
      </c>
      <c r="E679" s="107">
        <f>IF($C679&lt;=Entradas!$E$41,"",Cálculos!L680)</f>
        <v>0.46893620188132457</v>
      </c>
      <c r="F679" s="83">
        <f>IF($C679&lt;=Entradas!$E$41,"",D679-E679)</f>
        <v>5.1232221081003559E-2</v>
      </c>
      <c r="G679" s="83">
        <f>IF($C679&lt;=Entradas!$E$41,"",D679-AVERAGE(D:D))</f>
        <v>-0.3859302592311501</v>
      </c>
      <c r="H679" s="83">
        <f>IF($C679&lt;=Entradas!$E$41,"",F679^2)</f>
        <v>2.6247404768928255E-3</v>
      </c>
      <c r="I679" s="83">
        <f>IF($C679&lt;=Entradas!$E$41,"",G679^2)</f>
        <v>0.14894216499022273</v>
      </c>
      <c r="J679" s="83">
        <f>IF($C679&lt;=Entradas!$E$41,"",E679-AVERAGE(E:E))</f>
        <v>-0.44841103430110951</v>
      </c>
      <c r="K679" s="83">
        <f>IF($C679&lt;=Entradas!$E$41,"",J679^2)</f>
        <v>0.20107245568299081</v>
      </c>
      <c r="L679" s="83">
        <f>IF($C679&lt;=Entradas!$E$41,"",G679*J679)</f>
        <v>0.17305538670993534</v>
      </c>
      <c r="M679" s="41"/>
    </row>
    <row r="680" spans="2:13" x14ac:dyDescent="0.3">
      <c r="B680" s="40"/>
      <c r="C680" s="78">
        <v>675</v>
      </c>
      <c r="D680" s="107">
        <f>IF($C680&lt;=Entradas!$E$41,"",Observaciones!H680)</f>
        <v>0.43705193757466165</v>
      </c>
      <c r="E680" s="107">
        <f>IF($C680&lt;=Entradas!$E$41,"",Cálculos!L681)</f>
        <v>0.38666203062417914</v>
      </c>
      <c r="F680" s="83">
        <f>IF($C680&lt;=Entradas!$E$41,"",D680-E680)</f>
        <v>5.038990695048251E-2</v>
      </c>
      <c r="G680" s="83">
        <f>IF($C680&lt;=Entradas!$E$41,"",D680-AVERAGE(D:D))</f>
        <v>-0.46904674461881657</v>
      </c>
      <c r="H680" s="83">
        <f>IF($C680&lt;=Entradas!$E$41,"",F680^2)</f>
        <v>2.5391427224782854E-3</v>
      </c>
      <c r="I680" s="83">
        <f>IF($C680&lt;=Entradas!$E$41,"",G680^2)</f>
        <v>0.22000484863750933</v>
      </c>
      <c r="J680" s="83">
        <f>IF($C680&lt;=Entradas!$E$41,"",E680-AVERAGE(E:E))</f>
        <v>-0.53068520555825494</v>
      </c>
      <c r="K680" s="83">
        <f>IF($C680&lt;=Entradas!$E$41,"",J680^2)</f>
        <v>0.2816267873984073</v>
      </c>
      <c r="L680" s="83">
        <f>IF($C680&lt;=Entradas!$E$41,"",G680*J680)</f>
        <v>0.24891616808446698</v>
      </c>
      <c r="M680" s="41"/>
    </row>
    <row r="681" spans="2:13" x14ac:dyDescent="0.3">
      <c r="B681" s="40"/>
      <c r="C681" s="78">
        <v>676</v>
      </c>
      <c r="D681" s="107">
        <f>IF($C681&lt;=Entradas!$E$41,"",Observaciones!H681)</f>
        <v>0.42177802858705143</v>
      </c>
      <c r="E681" s="107">
        <f>IF($C681&lt;=Entradas!$E$41,"",Cálculos!L682)</f>
        <v>0.37220677062138646</v>
      </c>
      <c r="F681" s="83">
        <f>IF($C681&lt;=Entradas!$E$41,"",D681-E681)</f>
        <v>4.9571257965664972E-2</v>
      </c>
      <c r="G681" s="83">
        <f>IF($C681&lt;=Entradas!$E$41,"",D681-AVERAGE(D:D))</f>
        <v>-0.48432065360642679</v>
      </c>
      <c r="H681" s="83">
        <f>IF($C681&lt;=Entradas!$E$41,"",F681^2)</f>
        <v>2.4573096162985031E-3</v>
      </c>
      <c r="I681" s="83">
        <f>IF($C681&lt;=Entradas!$E$41,"",G681^2)</f>
        <v>0.23456649550975645</v>
      </c>
      <c r="J681" s="83">
        <f>IF($C681&lt;=Entradas!$E$41,"",E681-AVERAGE(E:E))</f>
        <v>-0.54514046556104767</v>
      </c>
      <c r="K681" s="83">
        <f>IF($C681&lt;=Entradas!$E$41,"",J681^2)</f>
        <v>0.29717812719211578</v>
      </c>
      <c r="L681" s="83">
        <f>IF($C681&lt;=Entradas!$E$41,"",G681*J681)</f>
        <v>0.2640227865878384</v>
      </c>
      <c r="M681" s="41"/>
    </row>
    <row r="682" spans="2:13" x14ac:dyDescent="0.3">
      <c r="B682" s="40"/>
      <c r="C682" s="78">
        <v>677</v>
      </c>
      <c r="D682" s="107">
        <f>IF($C682&lt;=Entradas!$E$41,"",Observaciones!H682)</f>
        <v>0.33882326794785461</v>
      </c>
      <c r="E682" s="107">
        <f>IF($C682&lt;=Entradas!$E$41,"",Cálculos!L683)</f>
        <v>0.29004463946777237</v>
      </c>
      <c r="F682" s="83">
        <f>IF($C682&lt;=Entradas!$E$41,"",D682-E682)</f>
        <v>4.8778628480082242E-2</v>
      </c>
      <c r="G682" s="83">
        <f>IF($C682&lt;=Entradas!$E$41,"",D682-AVERAGE(D:D))</f>
        <v>-0.56727541424562355</v>
      </c>
      <c r="H682" s="83">
        <f>IF($C682&lt;=Entradas!$E$41,"",F682^2)</f>
        <v>2.3793545963978905E-3</v>
      </c>
      <c r="I682" s="83">
        <f>IF($C682&lt;=Entradas!$E$41,"",G682^2)</f>
        <v>0.32180139560754378</v>
      </c>
      <c r="J682" s="83">
        <f>IF($C682&lt;=Entradas!$E$41,"",E682-AVERAGE(E:E))</f>
        <v>-0.62730259671466171</v>
      </c>
      <c r="K682" s="83">
        <f>IF($C682&lt;=Entradas!$E$41,"",J682^2)</f>
        <v>0.39350854784495748</v>
      </c>
      <c r="L682" s="83">
        <f>IF($C682&lt;=Entradas!$E$41,"",G682*J682)</f>
        <v>0.35585334040866506</v>
      </c>
      <c r="M682" s="41"/>
    </row>
    <row r="683" spans="2:13" x14ac:dyDescent="0.3">
      <c r="B683" s="40"/>
      <c r="C683" s="78">
        <v>678</v>
      </c>
      <c r="D683" s="107">
        <f>IF($C683&lt;=Entradas!$E$41,"",Observaciones!H683)</f>
        <v>0.27151315814143218</v>
      </c>
      <c r="E683" s="107">
        <f>IF($C683&lt;=Entradas!$E$41,"",Cálculos!L684)</f>
        <v>0.22349570508903813</v>
      </c>
      <c r="F683" s="83">
        <f>IF($C683&lt;=Entradas!$E$41,"",D683-E683)</f>
        <v>4.8017453052394049E-2</v>
      </c>
      <c r="G683" s="83">
        <f>IF($C683&lt;=Entradas!$E$41,"",D683-AVERAGE(D:D))</f>
        <v>-0.63458552405204605</v>
      </c>
      <c r="H683" s="83">
        <f>IF($C683&lt;=Entradas!$E$41,"",F683^2)</f>
        <v>2.3056757976388665E-3</v>
      </c>
      <c r="I683" s="83">
        <f>IF($C683&lt;=Entradas!$E$41,"",G683^2)</f>
        <v>0.4026987873364099</v>
      </c>
      <c r="J683" s="83">
        <f>IF($C683&lt;=Entradas!$E$41,"",E683-AVERAGE(E:E))</f>
        <v>-0.69385153109339592</v>
      </c>
      <c r="K683" s="83">
        <f>IF($C683&lt;=Entradas!$E$41,"",J683^2)</f>
        <v>0.48142994720064974</v>
      </c>
      <c r="L683" s="83">
        <f>IF($C683&lt;=Entradas!$E$41,"",G683*J683)</f>
        <v>0.44030813747321718</v>
      </c>
      <c r="M683" s="41"/>
    </row>
    <row r="684" spans="2:13" x14ac:dyDescent="0.3">
      <c r="B684" s="40"/>
      <c r="C684" s="78">
        <v>679</v>
      </c>
      <c r="D684" s="107">
        <f>IF($C684&lt;=Entradas!$E$41,"",Observaciones!H684)</f>
        <v>0.19383269744930406</v>
      </c>
      <c r="E684" s="107">
        <f>IF($C684&lt;=Entradas!$E$41,"",Cálculos!L685)</f>
        <v>0.14656121997907687</v>
      </c>
      <c r="F684" s="83">
        <f>IF($C684&lt;=Entradas!$E$41,"",D684-E684)</f>
        <v>4.7271477470227197E-2</v>
      </c>
      <c r="G684" s="83">
        <f>IF($C684&lt;=Entradas!$E$41,"",D684-AVERAGE(D:D))</f>
        <v>-0.71226598474417413</v>
      </c>
      <c r="H684" s="83">
        <f>IF($C684&lt;=Entradas!$E$41,"",F684^2)</f>
        <v>2.2345925822181974E-3</v>
      </c>
      <c r="I684" s="83">
        <f>IF($C684&lt;=Entradas!$E$41,"",G684^2)</f>
        <v>0.50732283302358805</v>
      </c>
      <c r="J684" s="83">
        <f>IF($C684&lt;=Entradas!$E$41,"",E684-AVERAGE(E:E))</f>
        <v>-0.77078601620335718</v>
      </c>
      <c r="K684" s="83">
        <f>IF($C684&lt;=Entradas!$E$41,"",J684^2)</f>
        <v>0.59411108277464197</v>
      </c>
      <c r="L684" s="83">
        <f>IF($C684&lt;=Entradas!$E$41,"",G684*J684)</f>
        <v>0.54900466085812316</v>
      </c>
      <c r="M684" s="41"/>
    </row>
    <row r="685" spans="2:13" x14ac:dyDescent="0.3">
      <c r="B685" s="40"/>
      <c r="C685" s="78">
        <v>680</v>
      </c>
      <c r="D685" s="107">
        <f>IF($C685&lt;=Entradas!$E$41,"",Observaciones!H685)</f>
        <v>0.13597640525342611</v>
      </c>
      <c r="E685" s="107">
        <f>IF($C685&lt;=Entradas!$E$41,"",Cálculos!L686)</f>
        <v>0.12079678614894246</v>
      </c>
      <c r="F685" s="83">
        <f>IF($C685&lt;=Entradas!$E$41,"",D685-E685)</f>
        <v>1.5179619104483649E-2</v>
      </c>
      <c r="G685" s="83">
        <f>IF($C685&lt;=Entradas!$E$41,"",D685-AVERAGE(D:D))</f>
        <v>-0.77012227694005209</v>
      </c>
      <c r="H685" s="83">
        <f>IF($C685&lt;=Entradas!$E$41,"",F685^2)</f>
        <v>2.3042083615720498E-4</v>
      </c>
      <c r="I685" s="83">
        <f>IF($C685&lt;=Entradas!$E$41,"",G685^2)</f>
        <v>0.59308832143933032</v>
      </c>
      <c r="J685" s="83">
        <f>IF($C685&lt;=Entradas!$E$41,"",E685-AVERAGE(E:E))</f>
        <v>-0.79655045003349167</v>
      </c>
      <c r="K685" s="83">
        <f>IF($C685&lt;=Entradas!$E$41,"",J685^2)</f>
        <v>0.63449261944855817</v>
      </c>
      <c r="L685" s="83">
        <f>IF($C685&lt;=Entradas!$E$41,"",G685*J685)</f>
        <v>0.61344124627741581</v>
      </c>
      <c r="M685" s="41"/>
    </row>
    <row r="686" spans="2:13" x14ac:dyDescent="0.3">
      <c r="B686" s="40"/>
      <c r="C686" s="78">
        <v>681</v>
      </c>
      <c r="D686" s="107">
        <f>IF($C686&lt;=Entradas!$E$41,"",Observaciones!H686)</f>
        <v>0.12535305504518732</v>
      </c>
      <c r="E686" s="107">
        <f>IF($C686&lt;=Entradas!$E$41,"",Cálculos!L687)</f>
        <v>0.11557092016232909</v>
      </c>
      <c r="F686" s="83">
        <f>IF($C686&lt;=Entradas!$E$41,"",D686-E686)</f>
        <v>9.7821348828582289E-3</v>
      </c>
      <c r="G686" s="83">
        <f>IF($C686&lt;=Entradas!$E$41,"",D686-AVERAGE(D:D))</f>
        <v>-0.78074562714829088</v>
      </c>
      <c r="H686" s="83">
        <f>IF($C686&lt;=Entradas!$E$41,"",F686^2)</f>
        <v>9.5690162866431781E-5</v>
      </c>
      <c r="I686" s="83">
        <f>IF($C686&lt;=Entradas!$E$41,"",G686^2)</f>
        <v>0.60956373431117805</v>
      </c>
      <c r="J686" s="83">
        <f>IF($C686&lt;=Entradas!$E$41,"",E686-AVERAGE(E:E))</f>
        <v>-0.80177631602010502</v>
      </c>
      <c r="K686" s="83">
        <f>IF($C686&lt;=Entradas!$E$41,"",J686^2)</f>
        <v>0.64284526093077132</v>
      </c>
      <c r="L686" s="83">
        <f>IF($C686&lt;=Entradas!$E$41,"",G686*J686)</f>
        <v>0.62598335268376315</v>
      </c>
      <c r="M686" s="41"/>
    </row>
    <row r="687" spans="2:13" x14ac:dyDescent="0.3">
      <c r="B687" s="40"/>
      <c r="C687" s="78">
        <v>682</v>
      </c>
      <c r="D687" s="107">
        <f>IF($C687&lt;=Entradas!$E$41,"",Observaciones!H687)</f>
        <v>0.13892800672441252</v>
      </c>
      <c r="E687" s="107">
        <f>IF($C687&lt;=Entradas!$E$41,"",Cálculos!L688)</f>
        <v>0.13011307743200376</v>
      </c>
      <c r="F687" s="83">
        <f>IF($C687&lt;=Entradas!$E$41,"",D687-E687)</f>
        <v>8.814929292408763E-3</v>
      </c>
      <c r="G687" s="83">
        <f>IF($C687&lt;=Entradas!$E$41,"",D687-AVERAGE(D:D))</f>
        <v>-0.7671706754690657</v>
      </c>
      <c r="H687" s="83">
        <f>IF($C687&lt;=Entradas!$E$41,"",F687^2)</f>
        <v>7.7702978430166053E-5</v>
      </c>
      <c r="I687" s="83">
        <f>IF($C687&lt;=Entradas!$E$41,"",G687^2)</f>
        <v>0.58855084529966251</v>
      </c>
      <c r="J687" s="83">
        <f>IF($C687&lt;=Entradas!$E$41,"",E687-AVERAGE(E:E))</f>
        <v>-0.78723415875043035</v>
      </c>
      <c r="K687" s="83">
        <f>IF($C687&lt;=Entradas!$E$41,"",J687^2)</f>
        <v>0.6197376207034978</v>
      </c>
      <c r="L687" s="83">
        <f>IF($C687&lt;=Entradas!$E$41,"",G687*J687)</f>
        <v>0.60394296132088932</v>
      </c>
      <c r="M687" s="41"/>
    </row>
    <row r="688" spans="2:13" x14ac:dyDescent="0.3">
      <c r="B688" s="40"/>
      <c r="C688" s="78">
        <v>683</v>
      </c>
      <c r="D688" s="107">
        <f>IF($C688&lt;=Entradas!$E$41,"",Observaciones!H688)</f>
        <v>0.12791483154701255</v>
      </c>
      <c r="E688" s="107">
        <f>IF($C688&lt;=Entradas!$E$41,"",Cálculos!L689)</f>
        <v>0.11933125850743341</v>
      </c>
      <c r="F688" s="83">
        <f>IF($C688&lt;=Entradas!$E$41,"",D688-E688)</f>
        <v>8.5835730395791426E-3</v>
      </c>
      <c r="G688" s="83">
        <f>IF($C688&lt;=Entradas!$E$41,"",D688-AVERAGE(D:D))</f>
        <v>-0.77818385064646567</v>
      </c>
      <c r="H688" s="83">
        <f>IF($C688&lt;=Entradas!$E$41,"",F688^2)</f>
        <v>7.3677726125789928E-5</v>
      </c>
      <c r="I688" s="83">
        <f>IF($C688&lt;=Entradas!$E$41,"",G688^2)</f>
        <v>0.60557010540696077</v>
      </c>
      <c r="J688" s="83">
        <f>IF($C688&lt;=Entradas!$E$41,"",E688-AVERAGE(E:E))</f>
        <v>-0.79801597767500065</v>
      </c>
      <c r="K688" s="83">
        <f>IF($C688&lt;=Entradas!$E$41,"",J688^2)</f>
        <v>0.6368295006245871</v>
      </c>
      <c r="L688" s="83">
        <f>IF($C688&lt;=Entradas!$E$41,"",G688*J688)</f>
        <v>0.62100314638453602</v>
      </c>
      <c r="M688" s="41"/>
    </row>
    <row r="689" spans="2:13" x14ac:dyDescent="0.3">
      <c r="B689" s="40"/>
      <c r="C689" s="78">
        <v>684</v>
      </c>
      <c r="D689" s="107">
        <f>IF($C689&lt;=Entradas!$E$41,"",Observaciones!H689)</f>
        <v>1.3048685997153773</v>
      </c>
      <c r="E689" s="107">
        <f>IF($C689&lt;=Entradas!$E$41,"",Cálculos!L690)</f>
        <v>1.7910544005104081</v>
      </c>
      <c r="F689" s="83">
        <f>IF($C689&lt;=Entradas!$E$41,"",D689-E689)</f>
        <v>-0.48618580079503082</v>
      </c>
      <c r="G689" s="83">
        <f>IF($C689&lt;=Entradas!$E$41,"",D689-AVERAGE(D:D))</f>
        <v>0.39876991752189905</v>
      </c>
      <c r="H689" s="83">
        <f>IF($C689&lt;=Entradas!$E$41,"",F689^2)</f>
        <v>0.2363766328947054</v>
      </c>
      <c r="I689" s="83">
        <f>IF($C689&lt;=Entradas!$E$41,"",G689^2)</f>
        <v>0.15901744712042218</v>
      </c>
      <c r="J689" s="83">
        <f>IF($C689&lt;=Entradas!$E$41,"",E689-AVERAGE(E:E))</f>
        <v>0.87370716432797402</v>
      </c>
      <c r="K689" s="83">
        <f>IF($C689&lt;=Entradas!$E$41,"",J689^2)</f>
        <v>0.76336420899802937</v>
      </c>
      <c r="L689" s="83">
        <f>IF($C689&lt;=Entradas!$E$41,"",G689*J689)</f>
        <v>0.34840813385735853</v>
      </c>
      <c r="M689" s="41"/>
    </row>
    <row r="690" spans="2:13" x14ac:dyDescent="0.3">
      <c r="B690" s="40"/>
      <c r="C690" s="78">
        <v>685</v>
      </c>
      <c r="D690" s="107">
        <f>IF($C690&lt;=Entradas!$E$41,"",Observaciones!H690)</f>
        <v>0.97794050343412853</v>
      </c>
      <c r="E690" s="107">
        <f>IF($C690&lt;=Entradas!$E$41,"",Cálculos!L691)</f>
        <v>1.1944659721612307</v>
      </c>
      <c r="F690" s="83">
        <f>IF($C690&lt;=Entradas!$E$41,"",D690-E690)</f>
        <v>-0.21652546872710221</v>
      </c>
      <c r="G690" s="83">
        <f>IF($C690&lt;=Entradas!$E$41,"",D690-AVERAGE(D:D))</f>
        <v>7.1841821240650305E-2</v>
      </c>
      <c r="H690" s="83">
        <f>IF($C690&lt;=Entradas!$E$41,"",F690^2)</f>
        <v>4.6883278607491315E-2</v>
      </c>
      <c r="I690" s="83">
        <f>IF($C690&lt;=Entradas!$E$41,"",G690^2)</f>
        <v>5.1612472791735531E-3</v>
      </c>
      <c r="J690" s="83">
        <f>IF($C690&lt;=Entradas!$E$41,"",E690-AVERAGE(E:E))</f>
        <v>0.27711873597879666</v>
      </c>
      <c r="K690" s="83">
        <f>IF($C690&lt;=Entradas!$E$41,"",J690^2)</f>
        <v>7.6794793830486013E-2</v>
      </c>
      <c r="L690" s="83">
        <f>IF($C690&lt;=Entradas!$E$41,"",G690*J690)</f>
        <v>1.9908714692623678E-2</v>
      </c>
      <c r="M690" s="41"/>
    </row>
    <row r="691" spans="2:13" x14ac:dyDescent="0.3">
      <c r="B691" s="40"/>
      <c r="C691" s="78">
        <v>686</v>
      </c>
      <c r="D691" s="107">
        <f>IF($C691&lt;=Entradas!$E$41,"",Observaciones!H691)</f>
        <v>0.63648235015696397</v>
      </c>
      <c r="E691" s="107">
        <f>IF($C691&lt;=Entradas!$E$41,"",Cálculos!L692)</f>
        <v>0.60158892087437399</v>
      </c>
      <c r="F691" s="83">
        <f>IF($C691&lt;=Entradas!$E$41,"",D691-E691)</f>
        <v>3.4893429282589983E-2</v>
      </c>
      <c r="G691" s="83">
        <f>IF($C691&lt;=Entradas!$E$41,"",D691-AVERAGE(D:D))</f>
        <v>-0.26961633203651425</v>
      </c>
      <c r="H691" s="83">
        <f>IF($C691&lt;=Entradas!$E$41,"",F691^2)</f>
        <v>1.217551407099108E-3</v>
      </c>
      <c r="I691" s="83">
        <f>IF($C691&lt;=Entradas!$E$41,"",G691^2)</f>
        <v>7.2692966500823894E-2</v>
      </c>
      <c r="J691" s="83">
        <f>IF($C691&lt;=Entradas!$E$41,"",E691-AVERAGE(E:E))</f>
        <v>-0.31575831530806009</v>
      </c>
      <c r="K691" s="83">
        <f>IF($C691&lt;=Entradas!$E$41,"",J691^2)</f>
        <v>9.9703313686184292E-2</v>
      </c>
      <c r="L691" s="83">
        <f>IF($C691&lt;=Entradas!$E$41,"",G691*J691)</f>
        <v>8.513359878338829E-2</v>
      </c>
      <c r="M691" s="41"/>
    </row>
    <row r="692" spans="2:13" x14ac:dyDescent="0.3">
      <c r="B692" s="40"/>
      <c r="C692" s="78">
        <v>687</v>
      </c>
      <c r="D692" s="107">
        <f>IF($C692&lt;=Entradas!$E$41,"",Observaciones!H692)</f>
        <v>0.56377497132283116</v>
      </c>
      <c r="E692" s="107">
        <f>IF($C692&lt;=Entradas!$E$41,"",Cálculos!L693)</f>
        <v>0.52917325774195445</v>
      </c>
      <c r="F692" s="83">
        <f>IF($C692&lt;=Entradas!$E$41,"",D692-E692)</f>
        <v>3.4601713580876714E-2</v>
      </c>
      <c r="G692" s="83">
        <f>IF($C692&lt;=Entradas!$E$41,"",D692-AVERAGE(D:D))</f>
        <v>-0.34232371087064706</v>
      </c>
      <c r="H692" s="83">
        <f>IF($C692&lt;=Entradas!$E$41,"",F692^2)</f>
        <v>1.197278582733028E-3</v>
      </c>
      <c r="I692" s="83">
        <f>IF($C692&lt;=Entradas!$E$41,"",G692^2)</f>
        <v>0.11718552302425037</v>
      </c>
      <c r="J692" s="83">
        <f>IF($C692&lt;=Entradas!$E$41,"",E692-AVERAGE(E:E))</f>
        <v>-0.38817397844047963</v>
      </c>
      <c r="K692" s="83">
        <f>IF($C692&lt;=Entradas!$E$41,"",J692^2)</f>
        <v>0.15067903753830994</v>
      </c>
      <c r="L692" s="83">
        <f>IF($C692&lt;=Entradas!$E$41,"",G692*J692)</f>
        <v>0.13288115676316753</v>
      </c>
      <c r="M692" s="41"/>
    </row>
    <row r="693" spans="2:13" x14ac:dyDescent="0.3">
      <c r="B693" s="40"/>
      <c r="C693" s="78">
        <v>688</v>
      </c>
      <c r="D693" s="107">
        <f>IF($C693&lt;=Entradas!$E$41,"",Observaciones!H693)</f>
        <v>0.60286052532240753</v>
      </c>
      <c r="E693" s="107">
        <f>IF($C693&lt;=Entradas!$E$41,"",Cálculos!L694)</f>
        <v>0.57027292747981095</v>
      </c>
      <c r="F693" s="83">
        <f>IF($C693&lt;=Entradas!$E$41,"",D693-E693)</f>
        <v>3.2587597842596572E-2</v>
      </c>
      <c r="G693" s="83">
        <f>IF($C693&lt;=Entradas!$E$41,"",D693-AVERAGE(D:D))</f>
        <v>-0.3032381568710707</v>
      </c>
      <c r="H693" s="83">
        <f>IF($C693&lt;=Entradas!$E$41,"",F693^2)</f>
        <v>1.0619515331508048E-3</v>
      </c>
      <c r="I693" s="83">
        <f>IF($C693&lt;=Entradas!$E$41,"",G693^2)</f>
        <v>9.1953379782564085E-2</v>
      </c>
      <c r="J693" s="83">
        <f>IF($C693&lt;=Entradas!$E$41,"",E693-AVERAGE(E:E))</f>
        <v>-0.34707430870262312</v>
      </c>
      <c r="K693" s="83">
        <f>IF($C693&lt;=Entradas!$E$41,"",J693^2)</f>
        <v>0.12046057576140373</v>
      </c>
      <c r="L693" s="83">
        <f>IF($C693&lt;=Entradas!$E$41,"",G693*J693)</f>
        <v>0.10524617366828445</v>
      </c>
      <c r="M693" s="41"/>
    </row>
    <row r="694" spans="2:13" x14ac:dyDescent="0.3">
      <c r="B694" s="40"/>
      <c r="C694" s="78">
        <v>689</v>
      </c>
      <c r="D694" s="107">
        <f>IF($C694&lt;=Entradas!$E$41,"",Observaciones!H694)</f>
        <v>1.7854315916865511</v>
      </c>
      <c r="E694" s="107">
        <f>IF($C694&lt;=Entradas!$E$41,"",Cálculos!L695)</f>
        <v>2.2536938004041653</v>
      </c>
      <c r="F694" s="83">
        <f>IF($C694&lt;=Entradas!$E$41,"",D694-E694)</f>
        <v>-0.46826220871761426</v>
      </c>
      <c r="G694" s="83">
        <f>IF($C694&lt;=Entradas!$E$41,"",D694-AVERAGE(D:D))</f>
        <v>0.87933290949307286</v>
      </c>
      <c r="H694" s="83">
        <f>IF($C694&lt;=Entradas!$E$41,"",F694^2)</f>
        <v>0.21926949611309854</v>
      </c>
      <c r="I694" s="83">
        <f>IF($C694&lt;=Entradas!$E$41,"",G694^2)</f>
        <v>0.77322636571755265</v>
      </c>
      <c r="J694" s="83">
        <f>IF($C694&lt;=Entradas!$E$41,"",E694-AVERAGE(E:E))</f>
        <v>1.3363465642217314</v>
      </c>
      <c r="K694" s="83">
        <f>IF($C694&lt;=Entradas!$E$41,"",J694^2)</f>
        <v>1.785822139707226</v>
      </c>
      <c r="L694" s="83">
        <f>IF($C694&lt;=Entradas!$E$41,"",G694*J694)</f>
        <v>1.1750935124081665</v>
      </c>
      <c r="M694" s="41"/>
    </row>
    <row r="695" spans="2:13" x14ac:dyDescent="0.3">
      <c r="B695" s="40"/>
      <c r="C695" s="78">
        <v>690</v>
      </c>
      <c r="D695" s="107">
        <f>IF($C695&lt;=Entradas!$E$41,"",Observaciones!H695)</f>
        <v>1.1417879082143905</v>
      </c>
      <c r="E695" s="107">
        <f>IF($C695&lt;=Entradas!$E$41,"",Cálculos!L696)</f>
        <v>1.2022570845080218</v>
      </c>
      <c r="F695" s="83">
        <f>IF($C695&lt;=Entradas!$E$41,"",D695-E695)</f>
        <v>-6.0469176293631355E-2</v>
      </c>
      <c r="G695" s="83">
        <f>IF($C695&lt;=Entradas!$E$41,"",D695-AVERAGE(D:D))</f>
        <v>0.23568922602091225</v>
      </c>
      <c r="H695" s="83">
        <f>IF($C695&lt;=Entradas!$E$41,"",F695^2)</f>
        <v>3.6565212816302684E-3</v>
      </c>
      <c r="I695" s="83">
        <f>IF($C695&lt;=Entradas!$E$41,"",G695^2)</f>
        <v>5.5549411262336659E-2</v>
      </c>
      <c r="J695" s="83">
        <f>IF($C695&lt;=Entradas!$E$41,"",E695-AVERAGE(E:E))</f>
        <v>0.28490984832558774</v>
      </c>
      <c r="K695" s="83">
        <f>IF($C695&lt;=Entradas!$E$41,"",J695^2)</f>
        <v>8.117362167290941E-2</v>
      </c>
      <c r="L695" s="83">
        <f>IF($C695&lt;=Entradas!$E$41,"",G695*J695)</f>
        <v>6.7150181637593273E-2</v>
      </c>
      <c r="M695" s="41"/>
    </row>
    <row r="696" spans="2:13" x14ac:dyDescent="0.3">
      <c r="B696" s="40"/>
      <c r="C696" s="78">
        <v>691</v>
      </c>
      <c r="D696" s="107">
        <f>IF($C696&lt;=Entradas!$E$41,"",Observaciones!H696)</f>
        <v>0.97196464164670626</v>
      </c>
      <c r="E696" s="107">
        <f>IF($C696&lt;=Entradas!$E$41,"",Cálculos!L697)</f>
        <v>0.91815396268909011</v>
      </c>
      <c r="F696" s="83">
        <f>IF($C696&lt;=Entradas!$E$41,"",D696-E696)</f>
        <v>5.3810678957616154E-2</v>
      </c>
      <c r="G696" s="83">
        <f>IF($C696&lt;=Entradas!$E$41,"",D696-AVERAGE(D:D))</f>
        <v>6.586595945322804E-2</v>
      </c>
      <c r="H696" s="83">
        <f>IF($C696&lt;=Entradas!$E$41,"",F696^2)</f>
        <v>2.8955891698796339E-3</v>
      </c>
      <c r="I696" s="83">
        <f>IF($C696&lt;=Entradas!$E$41,"",G696^2)</f>
        <v>4.33832461469428E-3</v>
      </c>
      <c r="J696" s="83">
        <f>IF($C696&lt;=Entradas!$E$41,"",E696-AVERAGE(E:E))</f>
        <v>8.067265066560303E-4</v>
      </c>
      <c r="K696" s="83">
        <f>IF($C696&lt;=Entradas!$E$41,"",J696^2)</f>
        <v>6.508076565414421E-7</v>
      </c>
      <c r="L696" s="83">
        <f>IF($C696&lt;=Entradas!$E$41,"",G696*J696)</f>
        <v>5.313581537725039E-5</v>
      </c>
      <c r="M696" s="41"/>
    </row>
    <row r="697" spans="2:13" x14ac:dyDescent="0.3">
      <c r="B697" s="40"/>
      <c r="C697" s="78">
        <v>692</v>
      </c>
      <c r="D697" s="107">
        <f>IF($C697&lt;=Entradas!$E$41,"",Observaciones!H697)</f>
        <v>0.86769651009169035</v>
      </c>
      <c r="E697" s="107">
        <f>IF($C697&lt;=Entradas!$E$41,"",Cálculos!L698)</f>
        <v>0.81483541874565535</v>
      </c>
      <c r="F697" s="83">
        <f>IF($C697&lt;=Entradas!$E$41,"",D697-E697)</f>
        <v>5.2861091346035005E-2</v>
      </c>
      <c r="G697" s="83">
        <f>IF($C697&lt;=Entradas!$E$41,"",D697-AVERAGE(D:D))</f>
        <v>-3.8402172101787868E-2</v>
      </c>
      <c r="H697" s="83">
        <f>IF($C697&lt;=Entradas!$E$41,"",F697^2)</f>
        <v>2.7942949782938571E-3</v>
      </c>
      <c r="I697" s="83">
        <f>IF($C697&lt;=Entradas!$E$41,"",G697^2)</f>
        <v>1.4747268221353344E-3</v>
      </c>
      <c r="J697" s="83">
        <f>IF($C697&lt;=Entradas!$E$41,"",E697-AVERAGE(E:E))</f>
        <v>-0.10251181743677873</v>
      </c>
      <c r="K697" s="83">
        <f>IF($C697&lt;=Entradas!$E$41,"",J697^2)</f>
        <v>1.0508672714191451E-2</v>
      </c>
      <c r="L697" s="83">
        <f>IF($C697&lt;=Entradas!$E$41,"",G697*J697)</f>
        <v>3.9366764556742354E-3</v>
      </c>
      <c r="M697" s="41"/>
    </row>
    <row r="698" spans="2:13" x14ac:dyDescent="0.3">
      <c r="B698" s="40"/>
      <c r="C698" s="78">
        <v>693</v>
      </c>
      <c r="D698" s="107">
        <f>IF($C698&lt;=Entradas!$E$41,"",Observaciones!H698)</f>
        <v>0.76886436106209854</v>
      </c>
      <c r="E698" s="107">
        <f>IF($C698&lt;=Entradas!$E$41,"",Cálculos!L699)</f>
        <v>0.71693874176225147</v>
      </c>
      <c r="F698" s="83">
        <f>IF($C698&lt;=Entradas!$E$41,"",D698-E698)</f>
        <v>5.192561929984707E-2</v>
      </c>
      <c r="G698" s="83">
        <f>IF($C698&lt;=Entradas!$E$41,"",D698-AVERAGE(D:D))</f>
        <v>-0.13723432113137968</v>
      </c>
      <c r="H698" s="83">
        <f>IF($C698&lt;=Entradas!$E$41,"",F698^2)</f>
        <v>2.6962699396726507E-3</v>
      </c>
      <c r="I698" s="83">
        <f>IF($C698&lt;=Entradas!$E$41,"",G698^2)</f>
        <v>1.8833258896390644E-2</v>
      </c>
      <c r="J698" s="83">
        <f>IF($C698&lt;=Entradas!$E$41,"",E698-AVERAGE(E:E))</f>
        <v>-0.2004084944201826</v>
      </c>
      <c r="K698" s="83">
        <f>IF($C698&lt;=Entradas!$E$41,"",J698^2)</f>
        <v>4.0163564635764364E-2</v>
      </c>
      <c r="L698" s="83">
        <f>IF($C698&lt;=Entradas!$E$41,"",G698*J698)</f>
        <v>2.7502923680715653E-2</v>
      </c>
      <c r="M698" s="41"/>
    </row>
    <row r="699" spans="2:13" x14ac:dyDescent="0.3">
      <c r="B699" s="40"/>
      <c r="C699" s="78">
        <v>694</v>
      </c>
      <c r="D699" s="107">
        <f>IF($C699&lt;=Entradas!$E$41,"",Observaciones!H699)</f>
        <v>1.0313193279471664</v>
      </c>
      <c r="E699" s="107">
        <f>IF($C699&lt;=Entradas!$E$41,"",Cálculos!L700)</f>
        <v>1.1241924220610815</v>
      </c>
      <c r="F699" s="83">
        <f>IF($C699&lt;=Entradas!$E$41,"",D699-E699)</f>
        <v>-9.2873094113915089E-2</v>
      </c>
      <c r="G699" s="83">
        <f>IF($C699&lt;=Entradas!$E$41,"",D699-AVERAGE(D:D))</f>
        <v>0.12522064575368819</v>
      </c>
      <c r="H699" s="83">
        <f>IF($C699&lt;=Entradas!$E$41,"",F699^2)</f>
        <v>8.6254116102921288E-3</v>
      </c>
      <c r="I699" s="83">
        <f>IF($C699&lt;=Entradas!$E$41,"",G699^2)</f>
        <v>1.5680210122970668E-2</v>
      </c>
      <c r="J699" s="83">
        <f>IF($C699&lt;=Entradas!$E$41,"",E699-AVERAGE(E:E))</f>
        <v>0.20684518587864742</v>
      </c>
      <c r="K699" s="83">
        <f>IF($C699&lt;=Entradas!$E$41,"",J699^2)</f>
        <v>4.27849309211722E-2</v>
      </c>
      <c r="L699" s="83">
        <f>IF($C699&lt;=Entradas!$E$41,"",G699*J699)</f>
        <v>2.5901287746765894E-2</v>
      </c>
      <c r="M699" s="41"/>
    </row>
    <row r="700" spans="2:13" x14ac:dyDescent="0.3">
      <c r="B700" s="40"/>
      <c r="C700" s="78">
        <v>695</v>
      </c>
      <c r="D700" s="107">
        <f>IF($C700&lt;=Entradas!$E$41,"",Observaciones!H700)</f>
        <v>1.9351068582041395</v>
      </c>
      <c r="E700" s="107">
        <f>IF($C700&lt;=Entradas!$E$41,"",Cálculos!L701)</f>
        <v>2.3312435520566126</v>
      </c>
      <c r="F700" s="83">
        <f>IF($C700&lt;=Entradas!$E$41,"",D700-E700)</f>
        <v>-0.39613669385247308</v>
      </c>
      <c r="G700" s="83">
        <f>IF($C700&lt;=Entradas!$E$41,"",D700-AVERAGE(D:D))</f>
        <v>1.0290081760106613</v>
      </c>
      <c r="H700" s="83">
        <f>IF($C700&lt;=Entradas!$E$41,"",F700^2)</f>
        <v>0.15692428021636798</v>
      </c>
      <c r="I700" s="83">
        <f>IF($C700&lt;=Entradas!$E$41,"",G700^2)</f>
        <v>1.058857826296788</v>
      </c>
      <c r="J700" s="83">
        <f>IF($C700&lt;=Entradas!$E$41,"",E700-AVERAGE(E:E))</f>
        <v>1.4138963158741786</v>
      </c>
      <c r="K700" s="83">
        <f>IF($C700&lt;=Entradas!$E$41,"",J700^2)</f>
        <v>1.999102792042575</v>
      </c>
      <c r="L700" s="83">
        <f>IF($C700&lt;=Entradas!$E$41,"",G700*J700)</f>
        <v>1.4549108690658823</v>
      </c>
      <c r="M700" s="41"/>
    </row>
    <row r="701" spans="2:13" x14ac:dyDescent="0.3">
      <c r="B701" s="40"/>
      <c r="C701" s="78">
        <v>696</v>
      </c>
      <c r="D701" s="107">
        <f>IF($C701&lt;=Entradas!$E$41,"",Observaciones!H701)</f>
        <v>1.1306968057497018</v>
      </c>
      <c r="E701" s="107">
        <f>IF($C701&lt;=Entradas!$E$41,"",Cálculos!L702)</f>
        <v>1.0648392061964906</v>
      </c>
      <c r="F701" s="83">
        <f>IF($C701&lt;=Entradas!$E$41,"",D701-E701)</f>
        <v>6.5857599553211132E-2</v>
      </c>
      <c r="G701" s="83">
        <f>IF($C701&lt;=Entradas!$E$41,"",D701-AVERAGE(D:D))</f>
        <v>0.22459812355622355</v>
      </c>
      <c r="H701" s="83">
        <f>IF($C701&lt;=Entradas!$E$41,"",F701^2)</f>
        <v>4.3372234189111153E-3</v>
      </c>
      <c r="I701" s="83">
        <f>IF($C701&lt;=Entradas!$E$41,"",G701^2)</f>
        <v>5.0444317104976662E-2</v>
      </c>
      <c r="J701" s="83">
        <f>IF($C701&lt;=Entradas!$E$41,"",E701-AVERAGE(E:E))</f>
        <v>0.14749197001405656</v>
      </c>
      <c r="K701" s="83">
        <f>IF($C701&lt;=Entradas!$E$41,"",J701^2)</f>
        <v>2.1753881218627358E-2</v>
      </c>
      <c r="L701" s="83">
        <f>IF($C701&lt;=Entradas!$E$41,"",G701*J701)</f>
        <v>3.3126419704767894E-2</v>
      </c>
      <c r="M701" s="41"/>
    </row>
    <row r="702" spans="2:13" x14ac:dyDescent="0.3">
      <c r="B702" s="40"/>
      <c r="C702" s="78">
        <v>697</v>
      </c>
      <c r="D702" s="107">
        <f>IF($C702&lt;=Entradas!$E$41,"",Observaciones!H702)</f>
        <v>1.0211805291160685</v>
      </c>
      <c r="E702" s="107">
        <f>IF($C702&lt;=Entradas!$E$41,"",Cálculos!L703)</f>
        <v>0.95665902824354865</v>
      </c>
      <c r="F702" s="83">
        <f>IF($C702&lt;=Entradas!$E$41,"",D702-E702)</f>
        <v>6.4521500872519844E-2</v>
      </c>
      <c r="G702" s="83">
        <f>IF($C702&lt;=Entradas!$E$41,"",D702-AVERAGE(D:D))</f>
        <v>0.11508184692259027</v>
      </c>
      <c r="H702" s="83">
        <f>IF($C702&lt;=Entradas!$E$41,"",F702^2)</f>
        <v>4.1630240748425787E-3</v>
      </c>
      <c r="I702" s="83">
        <f>IF($C702&lt;=Entradas!$E$41,"",G702^2)</f>
        <v>1.3243831491114499E-2</v>
      </c>
      <c r="J702" s="83">
        <f>IF($C702&lt;=Entradas!$E$41,"",E702-AVERAGE(E:E))</f>
        <v>3.931179206111457E-2</v>
      </c>
      <c r="K702" s="83">
        <f>IF($C702&lt;=Entradas!$E$41,"",J702^2)</f>
        <v>1.5454169950563105E-3</v>
      </c>
      <c r="L702" s="83">
        <f>IF($C702&lt;=Entradas!$E$41,"",G702*J702)</f>
        <v>4.5240736362298865E-3</v>
      </c>
      <c r="M702" s="41"/>
    </row>
    <row r="703" spans="2:13" x14ac:dyDescent="0.3">
      <c r="B703" s="40"/>
      <c r="C703" s="78">
        <v>698</v>
      </c>
      <c r="D703" s="107">
        <f>IF($C703&lt;=Entradas!$E$41,"",Observaciones!H703)</f>
        <v>0.9172855282013781</v>
      </c>
      <c r="E703" s="107">
        <f>IF($C703&lt;=Entradas!$E$41,"",Cálculos!L704)</f>
        <v>0.85407319338568266</v>
      </c>
      <c r="F703" s="83">
        <f>IF($C703&lt;=Entradas!$E$41,"",D703-E703)</f>
        <v>6.3212334815695437E-2</v>
      </c>
      <c r="G703" s="83">
        <f>IF($C703&lt;=Entradas!$E$41,"",D703-AVERAGE(D:D))</f>
        <v>1.1186846007899875E-2</v>
      </c>
      <c r="H703" s="83">
        <f>IF($C703&lt;=Entradas!$E$41,"",F703^2)</f>
        <v>3.9957992728515811E-3</v>
      </c>
      <c r="I703" s="83">
        <f>IF($C703&lt;=Entradas!$E$41,"",G703^2)</f>
        <v>1.2514552360446538E-4</v>
      </c>
      <c r="J703" s="83">
        <f>IF($C703&lt;=Entradas!$E$41,"",E703-AVERAGE(E:E))</f>
        <v>-6.3274042796751417E-2</v>
      </c>
      <c r="K703" s="83">
        <f>IF($C703&lt;=Entradas!$E$41,"",J703^2)</f>
        <v>4.0036044918451297E-3</v>
      </c>
      <c r="L703" s="83">
        <f>IF($C703&lt;=Entradas!$E$41,"",G703*J703)</f>
        <v>-7.0783697306452445E-4</v>
      </c>
      <c r="M703" s="41"/>
    </row>
    <row r="704" spans="2:13" x14ac:dyDescent="0.3">
      <c r="B704" s="40"/>
      <c r="C704" s="78">
        <v>699</v>
      </c>
      <c r="D704" s="107">
        <f>IF($C704&lt;=Entradas!$E$41,"",Observaciones!H704)</f>
        <v>0.81852382973480409</v>
      </c>
      <c r="E704" s="107">
        <f>IF($C704&lt;=Entradas!$E$41,"",Cálculos!L705)</f>
        <v>0.75659231791561377</v>
      </c>
      <c r="F704" s="83">
        <f>IF($C704&lt;=Entradas!$E$41,"",D704-E704)</f>
        <v>6.1931511819190321E-2</v>
      </c>
      <c r="G704" s="83">
        <f>IF($C704&lt;=Entradas!$E$41,"",D704-AVERAGE(D:D))</f>
        <v>-8.7574852458674135E-2</v>
      </c>
      <c r="H704" s="83">
        <f>IF($C704&lt;=Entradas!$E$41,"",F704^2)</f>
        <v>3.8355121562105104E-3</v>
      </c>
      <c r="I704" s="83">
        <f>IF($C704&lt;=Entradas!$E$41,"",G704^2)</f>
        <v>7.669354783158543E-3</v>
      </c>
      <c r="J704" s="83">
        <f>IF($C704&lt;=Entradas!$E$41,"",E704-AVERAGE(E:E))</f>
        <v>-0.16075491826682031</v>
      </c>
      <c r="K704" s="83">
        <f>IF($C704&lt;=Entradas!$E$41,"",J704^2)</f>
        <v>2.5842143746972079E-2</v>
      </c>
      <c r="L704" s="83">
        <f>IF($C704&lt;=Entradas!$E$41,"",G704*J704)</f>
        <v>1.4078088249223009E-2</v>
      </c>
      <c r="M704" s="41"/>
    </row>
    <row r="705" spans="2:13" x14ac:dyDescent="0.3">
      <c r="B705" s="40"/>
      <c r="C705" s="78">
        <v>700</v>
      </c>
      <c r="D705" s="107">
        <f>IF($C705&lt;=Entradas!$E$41,"",Observaciones!H705)</f>
        <v>0.72449970081980919</v>
      </c>
      <c r="E705" s="107">
        <f>IF($C705&lt;=Entradas!$E$41,"",Cálculos!L706)</f>
        <v>0.66381985433196522</v>
      </c>
      <c r="F705" s="83">
        <f>IF($C705&lt;=Entradas!$E$41,"",D705-E705)</f>
        <v>6.0679846487843969E-2</v>
      </c>
      <c r="G705" s="83">
        <f>IF($C705&lt;=Entradas!$E$41,"",D705-AVERAGE(D:D))</f>
        <v>-0.18159898137366903</v>
      </c>
      <c r="H705" s="83">
        <f>IF($C705&lt;=Entradas!$E$41,"",F705^2)</f>
        <v>3.6820437697883102E-3</v>
      </c>
      <c r="I705" s="83">
        <f>IF($C705&lt;=Entradas!$E$41,"",G705^2)</f>
        <v>3.2978190035954195E-2</v>
      </c>
      <c r="J705" s="83">
        <f>IF($C705&lt;=Entradas!$E$41,"",E705-AVERAGE(E:E))</f>
        <v>-0.25352738185046886</v>
      </c>
      <c r="K705" s="83">
        <f>IF($C705&lt;=Entradas!$E$41,"",J705^2)</f>
        <v>6.4276133347953443E-2</v>
      </c>
      <c r="L705" s="83">
        <f>IF($C705&lt;=Entradas!$E$41,"",G705*J705)</f>
        <v>4.6040314294378368E-2</v>
      </c>
      <c r="M705" s="41"/>
    </row>
    <row r="706" spans="2:13" x14ac:dyDescent="0.3">
      <c r="B706" s="40"/>
      <c r="C706" s="78">
        <v>701</v>
      </c>
      <c r="D706" s="107">
        <f>IF($C706&lt;=Entradas!$E$41,"",Observaciones!H706)</f>
        <v>0.63342916912613545</v>
      </c>
      <c r="E706" s="107">
        <f>IF($C706&lt;=Entradas!$E$41,"",Cálculos!L707)</f>
        <v>0.57395843964632198</v>
      </c>
      <c r="F706" s="83">
        <f>IF($C706&lt;=Entradas!$E$41,"",D706-E706)</f>
        <v>5.9470729479813467E-2</v>
      </c>
      <c r="G706" s="83">
        <f>IF($C706&lt;=Entradas!$E$41,"",D706-AVERAGE(D:D))</f>
        <v>-0.27266951306734277</v>
      </c>
      <c r="H706" s="83">
        <f>IF($C706&lt;=Entradas!$E$41,"",F706^2)</f>
        <v>3.5367676648611545E-3</v>
      </c>
      <c r="I706" s="83">
        <f>IF($C706&lt;=Entradas!$E$41,"",G706^2)</f>
        <v>7.4348663356381808E-2</v>
      </c>
      <c r="J706" s="83">
        <f>IF($C706&lt;=Entradas!$E$41,"",E706-AVERAGE(E:E))</f>
        <v>-0.3433887965361121</v>
      </c>
      <c r="K706" s="83">
        <f>IF($C706&lt;=Entradas!$E$41,"",J706^2)</f>
        <v>0.11791586558651938</v>
      </c>
      <c r="L706" s="83">
        <f>IF($C706&lt;=Entradas!$E$41,"",G706*J706)</f>
        <v>9.3631655944282521E-2</v>
      </c>
      <c r="M706" s="41"/>
    </row>
    <row r="707" spans="2:13" x14ac:dyDescent="0.3">
      <c r="B707" s="40"/>
      <c r="C707" s="78">
        <v>702</v>
      </c>
      <c r="D707" s="107">
        <f>IF($C707&lt;=Entradas!$E$41,"",Observaciones!H707)</f>
        <v>0.54358868353579615</v>
      </c>
      <c r="E707" s="107">
        <f>IF($C707&lt;=Entradas!$E$41,"",Cálculos!L708)</f>
        <v>0.48527167102013846</v>
      </c>
      <c r="F707" s="83">
        <f>IF($C707&lt;=Entradas!$E$41,"",D707-E707)</f>
        <v>5.8317012515657685E-2</v>
      </c>
      <c r="G707" s="83">
        <f>IF($C707&lt;=Entradas!$E$41,"",D707-AVERAGE(D:D))</f>
        <v>-0.36250999865768208</v>
      </c>
      <c r="H707" s="83">
        <f>IF($C707&lt;=Entradas!$E$41,"",F707^2)</f>
        <v>3.4008739487513752E-3</v>
      </c>
      <c r="I707" s="83">
        <f>IF($C707&lt;=Entradas!$E$41,"",G707^2)</f>
        <v>0.13141349912679265</v>
      </c>
      <c r="J707" s="83">
        <f>IF($C707&lt;=Entradas!$E$41,"",E707-AVERAGE(E:E))</f>
        <v>-0.43207556516229562</v>
      </c>
      <c r="K707" s="83">
        <f>IF($C707&lt;=Entradas!$E$41,"",J707^2)</f>
        <v>0.18668929401031717</v>
      </c>
      <c r="L707" s="83">
        <f>IF($C707&lt;=Entradas!$E$41,"",G707*J707)</f>
        <v>0.15663171254700101</v>
      </c>
      <c r="M707" s="41"/>
    </row>
    <row r="708" spans="2:13" x14ac:dyDescent="0.3">
      <c r="B708" s="40"/>
      <c r="C708" s="78">
        <v>703</v>
      </c>
      <c r="D708" s="107">
        <f>IF($C708&lt;=Entradas!$E$41,"",Observaciones!H708)</f>
        <v>0.45685603354325571</v>
      </c>
      <c r="E708" s="107">
        <f>IF($C708&lt;=Entradas!$E$41,"",Cálculos!L709)</f>
        <v>0.3996561070702187</v>
      </c>
      <c r="F708" s="83">
        <f>IF($C708&lt;=Entradas!$E$41,"",D708-E708)</f>
        <v>5.719992647303701E-2</v>
      </c>
      <c r="G708" s="83">
        <f>IF($C708&lt;=Entradas!$E$41,"",D708-AVERAGE(D:D))</f>
        <v>-0.44924264865022251</v>
      </c>
      <c r="H708" s="83">
        <f>IF($C708&lt;=Entradas!$E$41,"",F708^2)</f>
        <v>3.2718315885208404E-3</v>
      </c>
      <c r="I708" s="83">
        <f>IF($C708&lt;=Entradas!$E$41,"",G708^2)</f>
        <v>0.20181895736626726</v>
      </c>
      <c r="J708" s="83">
        <f>IF($C708&lt;=Entradas!$E$41,"",E708-AVERAGE(E:E))</f>
        <v>-0.51769112911221538</v>
      </c>
      <c r="K708" s="83">
        <f>IF($C708&lt;=Entradas!$E$41,"",J708^2)</f>
        <v>0.26800410516148043</v>
      </c>
      <c r="L708" s="83">
        <f>IF($C708&lt;=Entradas!$E$41,"",G708*J708)</f>
        <v>0.23256893402509596</v>
      </c>
      <c r="M708" s="41"/>
    </row>
    <row r="709" spans="2:13" x14ac:dyDescent="0.3">
      <c r="B709" s="40"/>
      <c r="C709" s="78">
        <v>704</v>
      </c>
      <c r="D709" s="107">
        <f>IF($C709&lt;=Entradas!$E$41,"",Observaciones!H709)</f>
        <v>0.37305223474391563</v>
      </c>
      <c r="E709" s="107">
        <f>IF($C709&lt;=Entradas!$E$41,"",Cálculos!L710)</f>
        <v>0.31693334975964293</v>
      </c>
      <c r="F709" s="83">
        <f>IF($C709&lt;=Entradas!$E$41,"",D709-E709)</f>
        <v>5.6118884984272699E-2</v>
      </c>
      <c r="G709" s="83">
        <f>IF($C709&lt;=Entradas!$E$41,"",D709-AVERAGE(D:D))</f>
        <v>-0.53304644744956264</v>
      </c>
      <c r="H709" s="83">
        <f>IF($C709&lt;=Entradas!$E$41,"",F709^2)</f>
        <v>3.1493292518780277E-3</v>
      </c>
      <c r="I709" s="83">
        <f>IF($C709&lt;=Entradas!$E$41,"",G709^2)</f>
        <v>0.28413851513859933</v>
      </c>
      <c r="J709" s="83">
        <f>IF($C709&lt;=Entradas!$E$41,"",E709-AVERAGE(E:E))</f>
        <v>-0.60041388642279114</v>
      </c>
      <c r="K709" s="83">
        <f>IF($C709&lt;=Entradas!$E$41,"",J709^2)</f>
        <v>0.36049683500932034</v>
      </c>
      <c r="L709" s="83">
        <f>IF($C709&lt;=Entradas!$E$41,"",G709*J709)</f>
        <v>0.32004848915705403</v>
      </c>
      <c r="M709" s="41"/>
    </row>
    <row r="710" spans="2:13" x14ac:dyDescent="0.3">
      <c r="B710" s="40"/>
      <c r="C710" s="78">
        <v>705</v>
      </c>
      <c r="D710" s="107">
        <f>IF($C710&lt;=Entradas!$E$41,"",Observaciones!H710)</f>
        <v>0.29156133348238034</v>
      </c>
      <c r="E710" s="107">
        <f>IF($C710&lt;=Entradas!$E$41,"",Cálculos!L711)</f>
        <v>0.23648415002666417</v>
      </c>
      <c r="F710" s="83">
        <f>IF($C710&lt;=Entradas!$E$41,"",D710-E710)</f>
        <v>5.5077183455716161E-2</v>
      </c>
      <c r="G710" s="83">
        <f>IF($C710&lt;=Entradas!$E$41,"",D710-AVERAGE(D:D))</f>
        <v>-0.61453734871109789</v>
      </c>
      <c r="H710" s="83">
        <f>IF($C710&lt;=Entradas!$E$41,"",F710^2)</f>
        <v>3.0334961374146141E-3</v>
      </c>
      <c r="I710" s="83">
        <f>IF($C710&lt;=Entradas!$E$41,"",G710^2)</f>
        <v>0.37765615296086552</v>
      </c>
      <c r="J710" s="83">
        <f>IF($C710&lt;=Entradas!$E$41,"",E710-AVERAGE(E:E))</f>
        <v>-0.68086308615576985</v>
      </c>
      <c r="K710" s="83">
        <f>IF($C710&lt;=Entradas!$E$41,"",J710^2)</f>
        <v>0.46357454208955928</v>
      </c>
      <c r="L710" s="83">
        <f>IF($C710&lt;=Entradas!$E$41,"",G710*J710)</f>
        <v>0.41841579580142263</v>
      </c>
      <c r="M710" s="41"/>
    </row>
    <row r="711" spans="2:13" x14ac:dyDescent="0.3">
      <c r="B711" s="40"/>
      <c r="C711" s="78">
        <v>706</v>
      </c>
      <c r="D711" s="107">
        <f>IF($C711&lt;=Entradas!$E$41,"",Observaciones!H711)</f>
        <v>0.21674514251598001</v>
      </c>
      <c r="E711" s="107">
        <f>IF($C711&lt;=Entradas!$E$41,"",Cálculos!L712)</f>
        <v>0.16268065687106945</v>
      </c>
      <c r="F711" s="83">
        <f>IF($C711&lt;=Entradas!$E$41,"",D711-E711)</f>
        <v>5.4064485644910565E-2</v>
      </c>
      <c r="G711" s="83">
        <f>IF($C711&lt;=Entradas!$E$41,"",D711-AVERAGE(D:D))</f>
        <v>-0.68935353967749824</v>
      </c>
      <c r="H711" s="83">
        <f>IF($C711&lt;=Entradas!$E$41,"",F711^2)</f>
        <v>2.9229686080487404E-3</v>
      </c>
      <c r="I711" s="83">
        <f>IF($C711&lt;=Entradas!$E$41,"",G711^2)</f>
        <v>0.47520830266589614</v>
      </c>
      <c r="J711" s="83">
        <f>IF($C711&lt;=Entradas!$E$41,"",E711-AVERAGE(E:E))</f>
        <v>-0.7546665793113646</v>
      </c>
      <c r="K711" s="83">
        <f>IF($C711&lt;=Entradas!$E$41,"",J711^2)</f>
        <v>0.56952164592951615</v>
      </c>
      <c r="L711" s="83">
        <f>IF($C711&lt;=Entradas!$E$41,"",G711*J711)</f>
        <v>0.52023207772459867</v>
      </c>
      <c r="M711" s="41"/>
    </row>
    <row r="712" spans="2:13" x14ac:dyDescent="0.3">
      <c r="B712" s="40"/>
      <c r="C712" s="78">
        <v>707</v>
      </c>
      <c r="D712" s="107">
        <f>IF($C712&lt;=Entradas!$E$41,"",Observaciones!H712)</f>
        <v>0.1411210851867275</v>
      </c>
      <c r="E712" s="107">
        <f>IF($C712&lt;=Entradas!$E$41,"",Cálculos!L713)</f>
        <v>0.10083808790726605</v>
      </c>
      <c r="F712" s="83">
        <f>IF($C712&lt;=Entradas!$E$41,"",D712-E712)</f>
        <v>4.0282997279461455E-2</v>
      </c>
      <c r="G712" s="83">
        <f>IF($C712&lt;=Entradas!$E$41,"",D712-AVERAGE(D:D))</f>
        <v>-0.76497759700675072</v>
      </c>
      <c r="H712" s="83">
        <f>IF($C712&lt;=Entradas!$E$41,"",F712^2)</f>
        <v>1.6227198698170989E-3</v>
      </c>
      <c r="I712" s="83">
        <f>IF($C712&lt;=Entradas!$E$41,"",G712^2)</f>
        <v>0.58519072392222271</v>
      </c>
      <c r="J712" s="83">
        <f>IF($C712&lt;=Entradas!$E$41,"",E712-AVERAGE(E:E))</f>
        <v>-0.81650914827516807</v>
      </c>
      <c r="K712" s="83">
        <f>IF($C712&lt;=Entradas!$E$41,"",J712^2)</f>
        <v>0.6666871892170404</v>
      </c>
      <c r="L712" s="83">
        <f>IF($C712&lt;=Entradas!$E$41,"",G712*J712)</f>
        <v>0.62461120618156685</v>
      </c>
      <c r="M712" s="41"/>
    </row>
    <row r="713" spans="2:13" x14ac:dyDescent="0.3">
      <c r="B713" s="40"/>
      <c r="C713" s="78">
        <v>708</v>
      </c>
      <c r="D713" s="107">
        <f>IF($C713&lt;=Entradas!$E$41,"",Observaciones!H713)</f>
        <v>0.10316907938270582</v>
      </c>
      <c r="E713" s="107">
        <f>IF($C713&lt;=Entradas!$E$41,"",Cálculos!L714)</f>
        <v>8.9848561872966859E-2</v>
      </c>
      <c r="F713" s="83">
        <f>IF($C713&lt;=Entradas!$E$41,"",D713-E713)</f>
        <v>1.3320517509738963E-2</v>
      </c>
      <c r="G713" s="83">
        <f>IF($C713&lt;=Entradas!$E$41,"",D713-AVERAGE(D:D))</f>
        <v>-0.80292960281077241</v>
      </c>
      <c r="H713" s="83">
        <f>IF($C713&lt;=Entradas!$E$41,"",F713^2)</f>
        <v>1.7743618672726231E-4</v>
      </c>
      <c r="I713" s="83">
        <f>IF($C713&lt;=Entradas!$E$41,"",G713^2)</f>
        <v>0.64469594706986477</v>
      </c>
      <c r="J713" s="83">
        <f>IF($C713&lt;=Entradas!$E$41,"",E713-AVERAGE(E:E))</f>
        <v>-0.82749867430946722</v>
      </c>
      <c r="K713" s="83">
        <f>IF($C713&lt;=Entradas!$E$41,"",J713^2)</f>
        <v>0.68475405598392569</v>
      </c>
      <c r="L713" s="83">
        <f>IF($C713&lt;=Entradas!$E$41,"",G713*J713)</f>
        <v>0.66442318188974125</v>
      </c>
      <c r="M713" s="41"/>
    </row>
    <row r="714" spans="2:13" x14ac:dyDescent="0.3">
      <c r="B714" s="40"/>
      <c r="C714" s="78">
        <v>709</v>
      </c>
      <c r="D714" s="107">
        <f>IF($C714&lt;=Entradas!$E$41,"",Observaciones!H714)</f>
        <v>9.6085647761876919E-2</v>
      </c>
      <c r="E714" s="107">
        <f>IF($C714&lt;=Entradas!$E$41,"",Cálculos!L715)</f>
        <v>8.730457228525515E-2</v>
      </c>
      <c r="F714" s="83">
        <f>IF($C714&lt;=Entradas!$E$41,"",D714-E714)</f>
        <v>8.7810754766217691E-3</v>
      </c>
      <c r="G714" s="83">
        <f>IF($C714&lt;=Entradas!$E$41,"",D714-AVERAGE(D:D))</f>
        <v>-0.81001303443160133</v>
      </c>
      <c r="H714" s="83">
        <f>IF($C714&lt;=Entradas!$E$41,"",F714^2)</f>
        <v>7.7107286526128228E-5</v>
      </c>
      <c r="I714" s="83">
        <f>IF($C714&lt;=Entradas!$E$41,"",G714^2)</f>
        <v>0.65612111594909062</v>
      </c>
      <c r="J714" s="83">
        <f>IF($C714&lt;=Entradas!$E$41,"",E714-AVERAGE(E:E))</f>
        <v>-0.83004266389717896</v>
      </c>
      <c r="K714" s="83">
        <f>IF($C714&lt;=Entradas!$E$41,"",J714^2)</f>
        <v>0.68897082388952524</v>
      </c>
      <c r="L714" s="83">
        <f>IF($C714&lt;=Entradas!$E$41,"",G714*J714)</f>
        <v>0.67234537689104368</v>
      </c>
      <c r="M714" s="41"/>
    </row>
    <row r="715" spans="2:13" x14ac:dyDescent="0.3">
      <c r="B715" s="40"/>
      <c r="C715" s="78">
        <v>710</v>
      </c>
      <c r="D715" s="107">
        <f>IF($C715&lt;=Entradas!$E$41,"",Observaciones!H715)</f>
        <v>9.4132176843521556E-2</v>
      </c>
      <c r="E715" s="107">
        <f>IF($C715&lt;=Entradas!$E$41,"",Cálculos!L716)</f>
        <v>8.6169102559780039E-2</v>
      </c>
      <c r="F715" s="83">
        <f>IF($C715&lt;=Entradas!$E$41,"",D715-E715)</f>
        <v>7.9630742837415169E-3</v>
      </c>
      <c r="G715" s="83">
        <f>IF($C715&lt;=Entradas!$E$41,"",D715-AVERAGE(D:D))</f>
        <v>-0.81196650534995662</v>
      </c>
      <c r="H715" s="83">
        <f>IF($C715&lt;=Entradas!$E$41,"",F715^2)</f>
        <v>6.3410552048385471E-5</v>
      </c>
      <c r="I715" s="83">
        <f>IF($C715&lt;=Entradas!$E$41,"",G715^2)</f>
        <v>0.65928960581022111</v>
      </c>
      <c r="J715" s="83">
        <f>IF($C715&lt;=Entradas!$E$41,"",E715-AVERAGE(E:E))</f>
        <v>-0.83117813362265403</v>
      </c>
      <c r="K715" s="83">
        <f>IF($C715&lt;=Entradas!$E$41,"",J715^2)</f>
        <v>0.69085708981243854</v>
      </c>
      <c r="L715" s="83">
        <f>IF($C715&lt;=Entradas!$E$41,"",G715*J715)</f>
        <v>0.67488880448088562</v>
      </c>
      <c r="M715" s="41"/>
    </row>
    <row r="716" spans="2:13" x14ac:dyDescent="0.3">
      <c r="B716" s="40"/>
      <c r="C716" s="78">
        <v>711</v>
      </c>
      <c r="D716" s="107">
        <f>IF($C716&lt;=Entradas!$E$41,"",Observaciones!H716)</f>
        <v>9.3037619303150826E-2</v>
      </c>
      <c r="E716" s="107">
        <f>IF($C716&lt;=Entradas!$E$41,"",Cálculos!L717)</f>
        <v>8.5274386054262116E-2</v>
      </c>
      <c r="F716" s="83">
        <f>IF($C716&lt;=Entradas!$E$41,"",D716-E716)</f>
        <v>7.7632332488887096E-3</v>
      </c>
      <c r="G716" s="83">
        <f>IF($C716&lt;=Entradas!$E$41,"",D716-AVERAGE(D:D))</f>
        <v>-0.81306106289032742</v>
      </c>
      <c r="H716" s="83">
        <f>IF($C716&lt;=Entradas!$E$41,"",F716^2)</f>
        <v>6.0267790476651147E-5</v>
      </c>
      <c r="I716" s="83">
        <f>IF($C716&lt;=Entradas!$E$41,"",G716^2)</f>
        <v>0.66106829198834893</v>
      </c>
      <c r="J716" s="83">
        <f>IF($C716&lt;=Entradas!$E$41,"",E716-AVERAGE(E:E))</f>
        <v>-0.832072850128172</v>
      </c>
      <c r="K716" s="83">
        <f>IF($C716&lt;=Entradas!$E$41,"",J716^2)</f>
        <v>0.69234522792041941</v>
      </c>
      <c r="L716" s="83">
        <f>IF($C716&lt;=Entradas!$E$41,"",G716*J716)</f>
        <v>0.67652603592739569</v>
      </c>
      <c r="M716" s="41"/>
    </row>
    <row r="717" spans="2:13" x14ac:dyDescent="0.3">
      <c r="B717" s="40"/>
      <c r="C717" s="78">
        <v>712</v>
      </c>
      <c r="D717" s="107">
        <f>IF($C717&lt;=Entradas!$E$41,"",Observaciones!H717)</f>
        <v>0.16368499597931857</v>
      </c>
      <c r="E717" s="107">
        <f>IF($C717&lt;=Entradas!$E$41,"",Cálculos!L718)</f>
        <v>0.16324455605459587</v>
      </c>
      <c r="F717" s="83">
        <f>IF($C717&lt;=Entradas!$E$41,"",D717-E717)</f>
        <v>4.4043992472270199E-4</v>
      </c>
      <c r="G717" s="83">
        <f>IF($C717&lt;=Entradas!$E$41,"",D717-AVERAGE(D:D))</f>
        <v>-0.74241368621415971</v>
      </c>
      <c r="H717" s="83">
        <f>IF($C717&lt;=Entradas!$E$41,"",F717^2)</f>
        <v>1.939873272897394E-7</v>
      </c>
      <c r="I717" s="83">
        <f>IF($C717&lt;=Entradas!$E$41,"",G717^2)</f>
        <v>0.55117808147809677</v>
      </c>
      <c r="J717" s="83">
        <f>IF($C717&lt;=Entradas!$E$41,"",E717-AVERAGE(E:E))</f>
        <v>-0.75410268012783821</v>
      </c>
      <c r="K717" s="83">
        <f>IF($C717&lt;=Entradas!$E$41,"",J717^2)</f>
        <v>0.56867085217598867</v>
      </c>
      <c r="L717" s="83">
        <f>IF($C717&lt;=Entradas!$E$41,"",G717*J717)</f>
        <v>0.55985615053768567</v>
      </c>
      <c r="M717" s="41"/>
    </row>
    <row r="718" spans="2:13" x14ac:dyDescent="0.3">
      <c r="B718" s="40"/>
      <c r="C718" s="78">
        <v>713</v>
      </c>
      <c r="D718" s="107">
        <f>IF($C718&lt;=Entradas!$E$41,"",Observaciones!H718)</f>
        <v>0.10578593914603057</v>
      </c>
      <c r="E718" s="107">
        <f>IF($C718&lt;=Entradas!$E$41,"",Cálculos!L719)</f>
        <v>9.8042333861873526E-2</v>
      </c>
      <c r="F718" s="83">
        <f>IF($C718&lt;=Entradas!$E$41,"",D718-E718)</f>
        <v>7.7436052841570457E-3</v>
      </c>
      <c r="G718" s="83">
        <f>IF($C718&lt;=Entradas!$E$41,"",D718-AVERAGE(D:D))</f>
        <v>-0.80031274304744771</v>
      </c>
      <c r="H718" s="83">
        <f>IF($C718&lt;=Entradas!$E$41,"",F718^2)</f>
        <v>5.9963422796824923E-5</v>
      </c>
      <c r="I718" s="83">
        <f>IF($C718&lt;=Entradas!$E$41,"",G718^2)</f>
        <v>0.64050048668413007</v>
      </c>
      <c r="J718" s="83">
        <f>IF($C718&lt;=Entradas!$E$41,"",E718-AVERAGE(E:E))</f>
        <v>-0.81930490232056052</v>
      </c>
      <c r="K718" s="83">
        <f>IF($C718&lt;=Entradas!$E$41,"",J718^2)</f>
        <v>0.67126052296650318</v>
      </c>
      <c r="L718" s="83">
        <f>IF($C718&lt;=Entradas!$E$41,"",G718*J718)</f>
        <v>0.65570015376838897</v>
      </c>
      <c r="M718" s="41"/>
    </row>
    <row r="719" spans="2:13" x14ac:dyDescent="0.3">
      <c r="B719" s="40"/>
      <c r="C719" s="78">
        <v>714</v>
      </c>
      <c r="D719" s="107">
        <f>IF($C719&lt;=Entradas!$E$41,"",Observaciones!H719)</f>
        <v>9.2705432096798518E-2</v>
      </c>
      <c r="E719" s="107">
        <f>IF($C719&lt;=Entradas!$E$41,"",Cálculos!L720)</f>
        <v>8.5167166474815717E-2</v>
      </c>
      <c r="F719" s="83">
        <f>IF($C719&lt;=Entradas!$E$41,"",D719-E719)</f>
        <v>7.5382656219828009E-3</v>
      </c>
      <c r="G719" s="83">
        <f>IF($C719&lt;=Entradas!$E$41,"",D719-AVERAGE(D:D))</f>
        <v>-0.81339325009667973</v>
      </c>
      <c r="H719" s="83">
        <f>IF($C719&lt;=Entradas!$E$41,"",F719^2)</f>
        <v>5.6825448587567746E-5</v>
      </c>
      <c r="I719" s="83">
        <f>IF($C719&lt;=Entradas!$E$41,"",G719^2)</f>
        <v>0.66160857930283978</v>
      </c>
      <c r="J719" s="83">
        <f>IF($C719&lt;=Entradas!$E$41,"",E719-AVERAGE(E:E))</f>
        <v>-0.83218006970761838</v>
      </c>
      <c r="K719" s="83">
        <f>IF($C719&lt;=Entradas!$E$41,"",J719^2)</f>
        <v>0.6925236684185766</v>
      </c>
      <c r="L719" s="83">
        <f>IF($C719&lt;=Entradas!$E$41,"",G719*J719)</f>
        <v>0.67688965156516123</v>
      </c>
      <c r="M719" s="41"/>
    </row>
    <row r="720" spans="2:13" x14ac:dyDescent="0.3">
      <c r="B720" s="40"/>
      <c r="C720" s="78">
        <v>715</v>
      </c>
      <c r="D720" s="107">
        <f>IF($C720&lt;=Entradas!$E$41,"",Observaciones!H720)</f>
        <v>0.41871149003078056</v>
      </c>
      <c r="E720" s="107">
        <f>IF($C720&lt;=Entradas!$E$41,"",Cálculos!L721)</f>
        <v>0.57408503127464361</v>
      </c>
      <c r="F720" s="83">
        <f>IF($C720&lt;=Entradas!$E$41,"",D720-E720)</f>
        <v>-0.15537354124386304</v>
      </c>
      <c r="G720" s="83">
        <f>IF($C720&lt;=Entradas!$E$41,"",D720-AVERAGE(D:D))</f>
        <v>-0.48738719216269766</v>
      </c>
      <c r="H720" s="83">
        <f>IF($C720&lt;=Entradas!$E$41,"",F720^2)</f>
        <v>2.414093731865841E-2</v>
      </c>
      <c r="I720" s="83">
        <f>IF($C720&lt;=Entradas!$E$41,"",G720^2)</f>
        <v>0.23754627508423837</v>
      </c>
      <c r="J720" s="83">
        <f>IF($C720&lt;=Entradas!$E$41,"",E720-AVERAGE(E:E))</f>
        <v>-0.34326220490779047</v>
      </c>
      <c r="K720" s="83">
        <f>IF($C720&lt;=Entradas!$E$41,"",J720^2)</f>
        <v>0.11782894131815794</v>
      </c>
      <c r="L720" s="83">
        <f>IF($C720&lt;=Entradas!$E$41,"",G720*J720)</f>
        <v>0.16730160222558457</v>
      </c>
      <c r="M720" s="41"/>
    </row>
    <row r="721" spans="2:13" x14ac:dyDescent="0.3">
      <c r="B721" s="40"/>
      <c r="C721" s="78">
        <v>716</v>
      </c>
      <c r="D721" s="107">
        <f>IF($C721&lt;=Entradas!$E$41,"",Observaciones!H721)</f>
        <v>0.27114265053946274</v>
      </c>
      <c r="E721" s="107">
        <f>IF($C721&lt;=Entradas!$E$41,"",Cálculos!L722)</f>
        <v>0.25686919129449254</v>
      </c>
      <c r="F721" s="83">
        <f>IF($C721&lt;=Entradas!$E$41,"",D721-E721)</f>
        <v>1.4273459244970199E-2</v>
      </c>
      <c r="G721" s="83">
        <f>IF($C721&lt;=Entradas!$E$41,"",D721-AVERAGE(D:D))</f>
        <v>-0.63495603165401548</v>
      </c>
      <c r="H721" s="83">
        <f>IF($C721&lt;=Entradas!$E$41,"",F721^2)</f>
        <v>2.0373163881782524E-4</v>
      </c>
      <c r="I721" s="83">
        <f>IF($C721&lt;=Entradas!$E$41,"",G721^2)</f>
        <v>0.4031691621338151</v>
      </c>
      <c r="J721" s="83">
        <f>IF($C721&lt;=Entradas!$E$41,"",E721-AVERAGE(E:E))</f>
        <v>-0.66047804488794148</v>
      </c>
      <c r="K721" s="83">
        <f>IF($C721&lt;=Entradas!$E$41,"",J721^2)</f>
        <v>0.43623124777899763</v>
      </c>
      <c r="L721" s="83">
        <f>IF($C721&lt;=Entradas!$E$41,"",G721*J721)</f>
        <v>0.41937451837665002</v>
      </c>
      <c r="M721" s="41"/>
    </row>
    <row r="722" spans="2:13" x14ac:dyDescent="0.3">
      <c r="B722" s="40"/>
      <c r="C722" s="78">
        <v>717</v>
      </c>
      <c r="D722" s="107">
        <f>IF($C722&lt;=Entradas!$E$41,"",Observaciones!H722)</f>
        <v>0.21506529338924849</v>
      </c>
      <c r="E722" s="107">
        <f>IF($C722&lt;=Entradas!$E$41,"",Cálculos!L723)</f>
        <v>0.2004461839128461</v>
      </c>
      <c r="F722" s="83">
        <f>IF($C722&lt;=Entradas!$E$41,"",D722-E722)</f>
        <v>1.4619109476402381E-2</v>
      </c>
      <c r="G722" s="83">
        <f>IF($C722&lt;=Entradas!$E$41,"",D722-AVERAGE(D:D))</f>
        <v>-0.69103338880422971</v>
      </c>
      <c r="H722" s="83">
        <f>IF($C722&lt;=Entradas!$E$41,"",F722^2)</f>
        <v>2.1371836188303789E-4</v>
      </c>
      <c r="I722" s="83">
        <f>IF($C722&lt;=Entradas!$E$41,"",G722^2)</f>
        <v>0.47752714444225769</v>
      </c>
      <c r="J722" s="83">
        <f>IF($C722&lt;=Entradas!$E$41,"",E722-AVERAGE(E:E))</f>
        <v>-0.716901052269588</v>
      </c>
      <c r="K722" s="83">
        <f>IF($C722&lt;=Entradas!$E$41,"",J722^2)</f>
        <v>0.51394711874524257</v>
      </c>
      <c r="L722" s="83">
        <f>IF($C722&lt;=Entradas!$E$41,"",G722*J722)</f>
        <v>0.49540256358717161</v>
      </c>
      <c r="M722" s="41"/>
    </row>
    <row r="723" spans="2:13" x14ac:dyDescent="0.3">
      <c r="B723" s="40"/>
      <c r="C723" s="78">
        <v>718</v>
      </c>
      <c r="D723" s="107">
        <f>IF($C723&lt;=Entradas!$E$41,"",Observaciones!H723)</f>
        <v>2.2448826668454513</v>
      </c>
      <c r="E723" s="107">
        <f>IF($C723&lt;=Entradas!$E$41,"",Cálculos!L724)</f>
        <v>2.9982523400746528</v>
      </c>
      <c r="F723" s="83">
        <f>IF($C723&lt;=Entradas!$E$41,"",D723-E723)</f>
        <v>-0.75336967322920145</v>
      </c>
      <c r="G723" s="83">
        <f>IF($C723&lt;=Entradas!$E$41,"",D723-AVERAGE(D:D))</f>
        <v>1.3387839846519731</v>
      </c>
      <c r="H723" s="83">
        <f>IF($C723&lt;=Entradas!$E$41,"",F723^2)</f>
        <v>0.56756586454147373</v>
      </c>
      <c r="I723" s="83">
        <f>IF($C723&lt;=Entradas!$E$41,"",G723^2)</f>
        <v>1.7923425575606147</v>
      </c>
      <c r="J723" s="83">
        <f>IF($C723&lt;=Entradas!$E$41,"",E723-AVERAGE(E:E))</f>
        <v>2.0809051038922188</v>
      </c>
      <c r="K723" s="83">
        <f>IF($C723&lt;=Entradas!$E$41,"",J723^2)</f>
        <v>4.330166051404686</v>
      </c>
      <c r="L723" s="83">
        <f>IF($C723&lt;=Entradas!$E$41,"",G723*J723)</f>
        <v>2.7858824266714528</v>
      </c>
      <c r="M723" s="41"/>
    </row>
    <row r="724" spans="2:13" x14ac:dyDescent="0.3">
      <c r="B724" s="40"/>
      <c r="C724" s="78">
        <v>719</v>
      </c>
      <c r="D724" s="107">
        <f>IF($C724&lt;=Entradas!$E$41,"",Observaciones!H724)</f>
        <v>0.58121582898816548</v>
      </c>
      <c r="E724" s="107">
        <f>IF($C724&lt;=Entradas!$E$41,"",Cálculos!L725)</f>
        <v>0.53976203452330629</v>
      </c>
      <c r="F724" s="83">
        <f>IF($C724&lt;=Entradas!$E$41,"",D724-E724)</f>
        <v>4.1453794464859195E-2</v>
      </c>
      <c r="G724" s="83">
        <f>IF($C724&lt;=Entradas!$E$41,"",D724-AVERAGE(D:D))</f>
        <v>-0.32488285320531274</v>
      </c>
      <c r="H724" s="83">
        <f>IF($C724&lt;=Entradas!$E$41,"",F724^2)</f>
        <v>1.7184170755347907E-3</v>
      </c>
      <c r="I724" s="83">
        <f>IF($C724&lt;=Entradas!$E$41,"",G724^2)</f>
        <v>0.10554886830682479</v>
      </c>
      <c r="J724" s="83">
        <f>IF($C724&lt;=Entradas!$E$41,"",E724-AVERAGE(E:E))</f>
        <v>-0.37758520165912779</v>
      </c>
      <c r="K724" s="83">
        <f>IF($C724&lt;=Entradas!$E$41,"",J724^2)</f>
        <v>0.14257058451196419</v>
      </c>
      <c r="L724" s="83">
        <f>IF($C724&lt;=Entradas!$E$41,"",G724*J724)</f>
        <v>0.12267095764312082</v>
      </c>
      <c r="M724" s="41"/>
    </row>
    <row r="725" spans="2:13" x14ac:dyDescent="0.3">
      <c r="B725" s="40"/>
      <c r="C725" s="78">
        <v>720</v>
      </c>
      <c r="D725" s="107">
        <f>IF($C725&lt;=Entradas!$E$41,"",Observaciones!H725)</f>
        <v>0.49274741358436686</v>
      </c>
      <c r="E725" s="107">
        <f>IF($C725&lt;=Entradas!$E$41,"",Cálculos!L726)</f>
        <v>0.4518673794993866</v>
      </c>
      <c r="F725" s="83">
        <f>IF($C725&lt;=Entradas!$E$41,"",D725-E725)</f>
        <v>4.0880034084980255E-2</v>
      </c>
      <c r="G725" s="83">
        <f>IF($C725&lt;=Entradas!$E$41,"",D725-AVERAGE(D:D))</f>
        <v>-0.41335126860911137</v>
      </c>
      <c r="H725" s="83">
        <f>IF($C725&lt;=Entradas!$E$41,"",F725^2)</f>
        <v>1.6711771867891473E-3</v>
      </c>
      <c r="I725" s="83">
        <f>IF($C725&lt;=Entradas!$E$41,"",G725^2)</f>
        <v>0.17085927126076172</v>
      </c>
      <c r="J725" s="83">
        <f>IF($C725&lt;=Entradas!$E$41,"",E725-AVERAGE(E:E))</f>
        <v>-0.46547985668304748</v>
      </c>
      <c r="K725" s="83">
        <f>IF($C725&lt;=Entradas!$E$41,"",J725^2)</f>
        <v>0.21667149697767041</v>
      </c>
      <c r="L725" s="83">
        <f>IF($C725&lt;=Entradas!$E$41,"",G725*J725)</f>
        <v>0.19240668927192503</v>
      </c>
      <c r="M725" s="41"/>
    </row>
    <row r="726" spans="2:13" x14ac:dyDescent="0.3">
      <c r="B726" s="40"/>
      <c r="C726" s="78">
        <v>721</v>
      </c>
      <c r="D726" s="107">
        <f>IF($C726&lt;=Entradas!$E$41,"",Observaciones!H726)</f>
        <v>1.8462634579632737</v>
      </c>
      <c r="E726" s="107">
        <f>IF($C726&lt;=Entradas!$E$41,"",Cálculos!L727)</f>
        <v>2.3646882497080774</v>
      </c>
      <c r="F726" s="83">
        <f>IF($C726&lt;=Entradas!$E$41,"",D726-E726)</f>
        <v>-0.51842479174480371</v>
      </c>
      <c r="G726" s="83">
        <f>IF($C726&lt;=Entradas!$E$41,"",D726-AVERAGE(D:D))</f>
        <v>0.94016477576979551</v>
      </c>
      <c r="H726" s="83">
        <f>IF($C726&lt;=Entradas!$E$41,"",F726^2)</f>
        <v>0.26876426469564313</v>
      </c>
      <c r="I726" s="83">
        <f>IF($C726&lt;=Entradas!$E$41,"",G726^2)</f>
        <v>0.88390980559826993</v>
      </c>
      <c r="J726" s="83">
        <f>IF($C726&lt;=Entradas!$E$41,"",E726-AVERAGE(E:E))</f>
        <v>1.4473410135256435</v>
      </c>
      <c r="K726" s="83">
        <f>IF($C726&lt;=Entradas!$E$41,"",J726^2)</f>
        <v>2.0947960094334368</v>
      </c>
      <c r="L726" s="83">
        <f>IF($C726&lt;=Entradas!$E$41,"",G726*J726)</f>
        <v>1.3607390394437653</v>
      </c>
      <c r="M726" s="41"/>
    </row>
    <row r="727" spans="2:13" x14ac:dyDescent="0.3">
      <c r="B727" s="40"/>
      <c r="C727" s="78">
        <v>722</v>
      </c>
      <c r="D727" s="107">
        <f>IF($C727&lt;=Entradas!$E$41,"",Observaciones!H727)</f>
        <v>0.838320232762649</v>
      </c>
      <c r="E727" s="107">
        <f>IF($C727&lt;=Entradas!$E$41,"",Cálculos!L728)</f>
        <v>0.77947749683441958</v>
      </c>
      <c r="F727" s="83">
        <f>IF($C727&lt;=Entradas!$E$41,"",D727-E727)</f>
        <v>5.8842735928229417E-2</v>
      </c>
      <c r="G727" s="83">
        <f>IF($C727&lt;=Entradas!$E$41,"",D727-AVERAGE(D:D))</f>
        <v>-6.7778449430829224E-2</v>
      </c>
      <c r="H727" s="83">
        <f>IF($C727&lt;=Entradas!$E$41,"",F727^2)</f>
        <v>3.4624675715193413E-3</v>
      </c>
      <c r="I727" s="83">
        <f>IF($C727&lt;=Entradas!$E$41,"",G727^2)</f>
        <v>4.5939182072474742E-3</v>
      </c>
      <c r="J727" s="83">
        <f>IF($C727&lt;=Entradas!$E$41,"",E727-AVERAGE(E:E))</f>
        <v>-0.1378697393480145</v>
      </c>
      <c r="K727" s="83">
        <f>IF($C727&lt;=Entradas!$E$41,"",J727^2)</f>
        <v>1.9008065027889456E-2</v>
      </c>
      <c r="L727" s="83">
        <f>IF($C727&lt;=Entradas!$E$41,"",G727*J727)</f>
        <v>9.3445971564410073E-3</v>
      </c>
      <c r="M727" s="41"/>
    </row>
    <row r="728" spans="2:13" x14ac:dyDescent="0.3">
      <c r="B728" s="40"/>
      <c r="C728" s="78">
        <v>723</v>
      </c>
      <c r="D728" s="107">
        <f>IF($C728&lt;=Entradas!$E$41,"",Observaciones!H728)</f>
        <v>0.74095895842834647</v>
      </c>
      <c r="E728" s="107">
        <f>IF($C728&lt;=Entradas!$E$41,"",Cálculos!L729)</f>
        <v>0.68328673385259719</v>
      </c>
      <c r="F728" s="83">
        <f>IF($C728&lt;=Entradas!$E$41,"",D728-E728)</f>
        <v>5.7672224575749276E-2</v>
      </c>
      <c r="G728" s="83">
        <f>IF($C728&lt;=Entradas!$E$41,"",D728-AVERAGE(D:D))</f>
        <v>-0.16513972376513175</v>
      </c>
      <c r="H728" s="83">
        <f>IF($C728&lt;=Entradas!$E$41,"",F728^2)</f>
        <v>3.3260854875156588E-3</v>
      </c>
      <c r="I728" s="83">
        <f>IF($C728&lt;=Entradas!$E$41,"",G728^2)</f>
        <v>2.727112836522402E-2</v>
      </c>
      <c r="J728" s="83">
        <f>IF($C728&lt;=Entradas!$E$41,"",E728-AVERAGE(E:E))</f>
        <v>-0.23406050232983688</v>
      </c>
      <c r="K728" s="83">
        <f>IF($C728&lt;=Entradas!$E$41,"",J728^2)</f>
        <v>5.478431875089558E-2</v>
      </c>
      <c r="L728" s="83">
        <f>IF($C728&lt;=Entradas!$E$41,"",G728*J728)</f>
        <v>3.8652686699077239E-2</v>
      </c>
      <c r="M728" s="41"/>
    </row>
    <row r="729" spans="2:13" x14ac:dyDescent="0.3">
      <c r="B729" s="40"/>
      <c r="C729" s="78">
        <v>724</v>
      </c>
      <c r="D729" s="107">
        <f>IF($C729&lt;=Entradas!$E$41,"",Observaciones!H729)</f>
        <v>4.4030202170012602</v>
      </c>
      <c r="E729" s="107">
        <f>IF($C729&lt;=Entradas!$E$41,"",Cálculos!L730)</f>
        <v>5.6609021884674933</v>
      </c>
      <c r="F729" s="83">
        <f>IF($C729&lt;=Entradas!$E$41,"",D729-E729)</f>
        <v>-1.257881971466233</v>
      </c>
      <c r="G729" s="83">
        <f>IF($C729&lt;=Entradas!$E$41,"",D729-AVERAGE(D:D))</f>
        <v>3.496921534807782</v>
      </c>
      <c r="H729" s="83">
        <f>IF($C729&lt;=Entradas!$E$41,"",F729^2)</f>
        <v>1.5822670541397772</v>
      </c>
      <c r="I729" s="83">
        <f>IF($C729&lt;=Entradas!$E$41,"",G729^2)</f>
        <v>12.228460220602413</v>
      </c>
      <c r="J729" s="83">
        <f>IF($C729&lt;=Entradas!$E$41,"",E729-AVERAGE(E:E))</f>
        <v>4.7435549522850593</v>
      </c>
      <c r="K729" s="83">
        <f>IF($C729&lt;=Entradas!$E$41,"",J729^2)</f>
        <v>22.501313585348111</v>
      </c>
      <c r="L729" s="83">
        <f>IF($C729&lt;=Entradas!$E$41,"",G729*J729)</f>
        <v>16.587839464189724</v>
      </c>
      <c r="M729" s="41"/>
    </row>
    <row r="730" spans="2:13" x14ac:dyDescent="0.3">
      <c r="B730" s="40"/>
      <c r="C730" s="78">
        <v>725</v>
      </c>
      <c r="D730" s="107">
        <f>IF($C730&lt;=Entradas!$E$41,"",Observaciones!H730)</f>
        <v>1.2398845191109809</v>
      </c>
      <c r="E730" s="107">
        <f>IF($C730&lt;=Entradas!$E$41,"",Cálculos!L731)</f>
        <v>1.2085078781851897</v>
      </c>
      <c r="F730" s="83">
        <f>IF($C730&lt;=Entradas!$E$41,"",D730-E730)</f>
        <v>3.1376640925791177E-2</v>
      </c>
      <c r="G730" s="83">
        <f>IF($C730&lt;=Entradas!$E$41,"",D730-AVERAGE(D:D))</f>
        <v>0.33378583691750263</v>
      </c>
      <c r="H730" s="83">
        <f>IF($C730&lt;=Entradas!$E$41,"",F730^2)</f>
        <v>9.8449359578603392E-4</v>
      </c>
      <c r="I730" s="83">
        <f>IF($C730&lt;=Entradas!$E$41,"",G730^2)</f>
        <v>0.11141298492671767</v>
      </c>
      <c r="J730" s="83">
        <f>IF($C730&lt;=Entradas!$E$41,"",E730-AVERAGE(E:E))</f>
        <v>0.2911606420027556</v>
      </c>
      <c r="K730" s="83">
        <f>IF($C730&lt;=Entradas!$E$41,"",J730^2)</f>
        <v>8.4774519451456809E-2</v>
      </c>
      <c r="L730" s="83">
        <f>IF($C730&lt;=Entradas!$E$41,"",G730*J730)</f>
        <v>9.7185298568327153E-2</v>
      </c>
      <c r="M730" s="41"/>
    </row>
    <row r="731" spans="2:13" x14ac:dyDescent="0.3">
      <c r="B731" s="40"/>
      <c r="C731" s="78">
        <v>726</v>
      </c>
      <c r="D731" s="107">
        <f>IF($C731&lt;=Entradas!$E$41,"",Observaciones!H731)</f>
        <v>1.2234656020381622</v>
      </c>
      <c r="E731" s="107">
        <f>IF($C731&lt;=Entradas!$E$41,"",Cálculos!L732)</f>
        <v>1.1888402033391514</v>
      </c>
      <c r="F731" s="83">
        <f>IF($C731&lt;=Entradas!$E$41,"",D731-E731)</f>
        <v>3.4625398699010823E-2</v>
      </c>
      <c r="G731" s="83">
        <f>IF($C731&lt;=Entradas!$E$41,"",D731-AVERAGE(D:D))</f>
        <v>0.31736691984468401</v>
      </c>
      <c r="H731" s="83">
        <f>IF($C731&lt;=Entradas!$E$41,"",F731^2)</f>
        <v>1.1989182350654604E-3</v>
      </c>
      <c r="I731" s="83">
        <f>IF($C731&lt;=Entradas!$E$41,"",G731^2)</f>
        <v>0.10072176181170209</v>
      </c>
      <c r="J731" s="83">
        <f>IF($C731&lt;=Entradas!$E$41,"",E731-AVERAGE(E:E))</f>
        <v>0.27149296715671734</v>
      </c>
      <c r="K731" s="83">
        <f>IF($C731&lt;=Entradas!$E$41,"",J731^2)</f>
        <v>7.3708431215558395E-2</v>
      </c>
      <c r="L731" s="83">
        <f>IF($C731&lt;=Entradas!$E$41,"",G731*J731)</f>
        <v>8.6162886746021336E-2</v>
      </c>
      <c r="M731" s="41"/>
    </row>
    <row r="732" spans="2:13" x14ac:dyDescent="0.3">
      <c r="B732" s="40"/>
      <c r="C732" s="78">
        <v>727</v>
      </c>
      <c r="D732" s="107">
        <f>IF($C732&lt;=Entradas!$E$41,"",Observaciones!H732)</f>
        <v>1.2967261567784383</v>
      </c>
      <c r="E732" s="107">
        <f>IF($C732&lt;=Entradas!$E$41,"",Cálculos!L733)</f>
        <v>1.3501935910244975</v>
      </c>
      <c r="F732" s="83">
        <f>IF($C732&lt;=Entradas!$E$41,"",D732-E732)</f>
        <v>-5.3467434246059264E-2</v>
      </c>
      <c r="G732" s="83">
        <f>IF($C732&lt;=Entradas!$E$41,"",D732-AVERAGE(D:D))</f>
        <v>0.39062747458496005</v>
      </c>
      <c r="H732" s="83">
        <f>IF($C732&lt;=Entradas!$E$41,"",F732^2)</f>
        <v>2.8587665248566711E-3</v>
      </c>
      <c r="I732" s="83">
        <f>IF($C732&lt;=Entradas!$E$41,"",G732^2)</f>
        <v>0.15258982390062362</v>
      </c>
      <c r="J732" s="83">
        <f>IF($C732&lt;=Entradas!$E$41,"",E732-AVERAGE(E:E))</f>
        <v>0.43284635484206346</v>
      </c>
      <c r="K732" s="83">
        <f>IF($C732&lt;=Entradas!$E$41,"",J732^2)</f>
        <v>0.18735596690006151</v>
      </c>
      <c r="L732" s="83">
        <f>IF($C732&lt;=Entradas!$E$41,"",G732*J732)</f>
        <v>0.16908167847526076</v>
      </c>
      <c r="M732" s="41"/>
    </row>
    <row r="733" spans="2:13" x14ac:dyDescent="0.3">
      <c r="B733" s="40"/>
      <c r="C733" s="78">
        <v>728</v>
      </c>
      <c r="D733" s="107">
        <f>IF($C733&lt;=Entradas!$E$41,"",Observaciones!H733)</f>
        <v>1.2688106132196546</v>
      </c>
      <c r="E733" s="107">
        <f>IF($C733&lt;=Entradas!$E$41,"",Cálculos!L734)</f>
        <v>1.2384543428476515</v>
      </c>
      <c r="F733" s="83">
        <f>IF($C733&lt;=Entradas!$E$41,"",D733-E733)</f>
        <v>3.0356270372003058E-2</v>
      </c>
      <c r="G733" s="83">
        <f>IF($C733&lt;=Entradas!$E$41,"",D733-AVERAGE(D:D))</f>
        <v>0.36271193102617638</v>
      </c>
      <c r="H733" s="83">
        <f>IF($C733&lt;=Entradas!$E$41,"",F733^2)</f>
        <v>9.2150315089815069E-4</v>
      </c>
      <c r="I733" s="83">
        <f>IF($C733&lt;=Entradas!$E$41,"",G733^2)</f>
        <v>0.13155994490873774</v>
      </c>
      <c r="J733" s="83">
        <f>IF($C733&lt;=Entradas!$E$41,"",E733-AVERAGE(E:E))</f>
        <v>0.32110710666521747</v>
      </c>
      <c r="K733" s="83">
        <f>IF($C733&lt;=Entradas!$E$41,"",J733^2)</f>
        <v>0.10310977395090735</v>
      </c>
      <c r="L733" s="83">
        <f>IF($C733&lt;=Entradas!$E$41,"",G733*J733)</f>
        <v>0.11646937872476942</v>
      </c>
      <c r="M733" s="41"/>
    </row>
    <row r="734" spans="2:13" x14ac:dyDescent="0.3">
      <c r="B734" s="40"/>
      <c r="C734" s="78">
        <v>729</v>
      </c>
      <c r="D734" s="107">
        <f>IF($C734&lt;=Entradas!$E$41,"",Observaciones!H734)</f>
        <v>1.2762538381371709</v>
      </c>
      <c r="E734" s="107">
        <f>IF($C734&lt;=Entradas!$E$41,"",Cálculos!L735)</f>
        <v>1.2497530807140482</v>
      </c>
      <c r="F734" s="83">
        <f>IF($C734&lt;=Entradas!$E$41,"",D734-E734)</f>
        <v>2.6500757423122634E-2</v>
      </c>
      <c r="G734" s="83">
        <f>IF($C734&lt;=Entradas!$E$41,"",D734-AVERAGE(D:D))</f>
        <v>0.37015515594369264</v>
      </c>
      <c r="H734" s="83">
        <f>IF($C734&lt;=Entradas!$E$41,"",F734^2)</f>
        <v>7.0229014399918936E-4</v>
      </c>
      <c r="I734" s="83">
        <f>IF($C734&lt;=Entradas!$E$41,"",G734^2)</f>
        <v>0.1370148394716994</v>
      </c>
      <c r="J734" s="83">
        <f>IF($C734&lt;=Entradas!$E$41,"",E734-AVERAGE(E:E))</f>
        <v>0.33240584453161415</v>
      </c>
      <c r="K734" s="83">
        <f>IF($C734&lt;=Entradas!$E$41,"",J734^2)</f>
        <v>0.11049364547877563</v>
      </c>
      <c r="L734" s="83">
        <f>IF($C734&lt;=Entradas!$E$41,"",G734*J734)</f>
        <v>0.12304173721919448</v>
      </c>
      <c r="M734" s="41"/>
    </row>
    <row r="735" spans="2:13" x14ac:dyDescent="0.3">
      <c r="B735" s="40"/>
      <c r="C735" s="78">
        <v>730</v>
      </c>
      <c r="D735" s="107">
        <f>IF($C735&lt;=Entradas!$E$41,"",Observaciones!H735)</f>
        <v>1.2543410695170669</v>
      </c>
      <c r="E735" s="107">
        <f>IF($C735&lt;=Entradas!$E$41,"",Cálculos!L736)</f>
        <v>1.2193959681385822</v>
      </c>
      <c r="F735" s="83">
        <f>IF($C735&lt;=Entradas!$E$41,"",D735-E735)</f>
        <v>3.4945101378484722E-2</v>
      </c>
      <c r="G735" s="83">
        <f>IF($C735&lt;=Entradas!$E$41,"",D735-AVERAGE(D:D))</f>
        <v>0.3482423873235887</v>
      </c>
      <c r="H735" s="83">
        <f>IF($C735&lt;=Entradas!$E$41,"",F735^2)</f>
        <v>1.2211601103525747E-3</v>
      </c>
      <c r="I735" s="83">
        <f>IF($C735&lt;=Entradas!$E$41,"",G735^2)</f>
        <v>0.12127276032883237</v>
      </c>
      <c r="J735" s="83">
        <f>IF($C735&lt;=Entradas!$E$41,"",E735-AVERAGE(E:E))</f>
        <v>0.30204873195614812</v>
      </c>
      <c r="K735" s="83">
        <f>IF($C735&lt;=Entradas!$E$41,"",J735^2)</f>
        <v>9.1233436476317015E-2</v>
      </c>
      <c r="L735" s="83">
        <f>IF($C735&lt;=Entradas!$E$41,"",G735*J735)</f>
        <v>0.10518617150447175</v>
      </c>
      <c r="M735" s="41"/>
    </row>
    <row r="736" spans="2:13" s="3" customFormat="1" ht="14.5" thickBot="1" x14ac:dyDescent="0.35">
      <c r="B736" s="42"/>
      <c r="C736" s="43"/>
      <c r="D736" s="108"/>
      <c r="E736" s="108"/>
      <c r="F736" s="108"/>
      <c r="G736" s="108"/>
      <c r="H736" s="108"/>
      <c r="I736" s="108"/>
      <c r="J736" s="108"/>
      <c r="K736" s="108"/>
      <c r="L736" s="108"/>
      <c r="M736" s="44"/>
    </row>
    <row r="737" spans="4:12" s="3" customFormat="1" x14ac:dyDescent="0.3">
      <c r="D737" s="104"/>
      <c r="E737" s="104"/>
      <c r="F737" s="104"/>
      <c r="G737" s="104"/>
      <c r="H737" s="104"/>
      <c r="I737" s="104"/>
      <c r="J737" s="104"/>
      <c r="K737" s="104"/>
      <c r="L737" s="104"/>
    </row>
    <row r="738" spans="4:12" s="3" customFormat="1" x14ac:dyDescent="0.3">
      <c r="D738" s="104"/>
      <c r="E738" s="104"/>
      <c r="F738" s="104"/>
      <c r="G738" s="104"/>
      <c r="H738" s="104"/>
      <c r="I738" s="104"/>
      <c r="J738" s="104"/>
      <c r="K738" s="104"/>
      <c r="L738" s="104"/>
    </row>
    <row r="739" spans="4:12" s="3" customFormat="1" x14ac:dyDescent="0.3">
      <c r="D739" s="104"/>
      <c r="E739" s="104"/>
      <c r="F739" s="104"/>
      <c r="G739" s="104"/>
      <c r="H739" s="104"/>
      <c r="I739" s="104"/>
      <c r="J739" s="104"/>
      <c r="K739" s="104"/>
      <c r="L739" s="104"/>
    </row>
    <row r="740" spans="4:12" s="3" customFormat="1" x14ac:dyDescent="0.3">
      <c r="D740" s="104"/>
      <c r="E740" s="104"/>
      <c r="F740" s="104"/>
      <c r="G740" s="104"/>
      <c r="H740" s="104"/>
      <c r="I740" s="104"/>
      <c r="J740" s="104"/>
      <c r="K740" s="104"/>
      <c r="L740" s="104"/>
    </row>
    <row r="741" spans="4:12" s="3" customFormat="1" x14ac:dyDescent="0.3">
      <c r="D741" s="104"/>
      <c r="E741" s="104"/>
      <c r="F741" s="104"/>
      <c r="G741" s="104"/>
      <c r="H741" s="104"/>
      <c r="I741" s="104"/>
      <c r="J741" s="104"/>
      <c r="K741" s="104"/>
      <c r="L741" s="104"/>
    </row>
    <row r="742" spans="4:12" s="3" customFormat="1" x14ac:dyDescent="0.3">
      <c r="D742" s="104"/>
      <c r="E742" s="104"/>
      <c r="F742" s="104"/>
      <c r="G742" s="104"/>
      <c r="H742" s="104"/>
      <c r="I742" s="104"/>
      <c r="J742" s="104"/>
      <c r="K742" s="104"/>
      <c r="L742" s="104"/>
    </row>
    <row r="743" spans="4:12" s="3" customFormat="1" x14ac:dyDescent="0.3">
      <c r="D743" s="104"/>
      <c r="E743" s="104"/>
      <c r="F743" s="104"/>
      <c r="G743" s="104"/>
      <c r="H743" s="104"/>
      <c r="I743" s="104"/>
      <c r="J743" s="104"/>
      <c r="K743" s="104"/>
      <c r="L743" s="104"/>
    </row>
    <row r="744" spans="4:12" s="3" customFormat="1" x14ac:dyDescent="0.3">
      <c r="D744" s="104"/>
      <c r="E744" s="104"/>
      <c r="F744" s="104"/>
      <c r="G744" s="104"/>
      <c r="H744" s="104"/>
      <c r="I744" s="104"/>
      <c r="J744" s="104"/>
      <c r="K744" s="104"/>
      <c r="L744" s="104"/>
    </row>
    <row r="745" spans="4:12" s="3" customFormat="1" x14ac:dyDescent="0.3">
      <c r="D745" s="104"/>
      <c r="E745" s="104"/>
      <c r="F745" s="104"/>
      <c r="G745" s="104"/>
      <c r="H745" s="104"/>
      <c r="I745" s="104"/>
      <c r="J745" s="104"/>
      <c r="K745" s="104"/>
      <c r="L745" s="104"/>
    </row>
    <row r="746" spans="4:12" s="3" customFormat="1" x14ac:dyDescent="0.3">
      <c r="D746" s="104"/>
      <c r="E746" s="104"/>
      <c r="F746" s="104"/>
      <c r="G746" s="104"/>
      <c r="H746" s="104"/>
      <c r="I746" s="104"/>
      <c r="J746" s="104"/>
      <c r="K746" s="104"/>
      <c r="L746" s="104"/>
    </row>
    <row r="747" spans="4:12" s="3" customFormat="1" x14ac:dyDescent="0.3">
      <c r="D747" s="104"/>
      <c r="E747" s="104"/>
      <c r="F747" s="104"/>
      <c r="G747" s="104"/>
      <c r="H747" s="104"/>
      <c r="I747" s="104"/>
      <c r="J747" s="104"/>
      <c r="K747" s="104"/>
      <c r="L747" s="104"/>
    </row>
    <row r="748" spans="4:12" s="3" customFormat="1" x14ac:dyDescent="0.3">
      <c r="D748" s="104"/>
      <c r="E748" s="104"/>
      <c r="F748" s="104"/>
      <c r="G748" s="104"/>
      <c r="H748" s="104"/>
      <c r="I748" s="104"/>
      <c r="J748" s="104"/>
      <c r="K748" s="104"/>
      <c r="L748" s="104"/>
    </row>
    <row r="749" spans="4:12" s="3" customFormat="1" x14ac:dyDescent="0.3">
      <c r="D749" s="104"/>
      <c r="E749" s="104"/>
      <c r="F749" s="104"/>
      <c r="G749" s="104"/>
      <c r="H749" s="104"/>
      <c r="I749" s="104"/>
      <c r="J749" s="104"/>
      <c r="K749" s="104"/>
      <c r="L749" s="104"/>
    </row>
    <row r="750" spans="4:12" s="3" customFormat="1" x14ac:dyDescent="0.3">
      <c r="D750" s="104"/>
      <c r="E750" s="104"/>
      <c r="F750" s="104"/>
      <c r="G750" s="104"/>
      <c r="H750" s="104"/>
      <c r="I750" s="104"/>
      <c r="J750" s="104"/>
      <c r="K750" s="104"/>
      <c r="L750" s="104"/>
    </row>
    <row r="751" spans="4:12" s="3" customFormat="1" x14ac:dyDescent="0.3">
      <c r="D751" s="104"/>
      <c r="E751" s="104"/>
      <c r="F751" s="104"/>
      <c r="G751" s="104"/>
      <c r="H751" s="104"/>
      <c r="I751" s="104"/>
      <c r="J751" s="104"/>
      <c r="K751" s="104"/>
      <c r="L751" s="104"/>
    </row>
    <row r="752" spans="4:12" s="3" customFormat="1" x14ac:dyDescent="0.3">
      <c r="D752" s="104"/>
      <c r="E752" s="104"/>
      <c r="F752" s="104"/>
      <c r="G752" s="104"/>
      <c r="H752" s="104"/>
      <c r="I752" s="104"/>
      <c r="J752" s="104"/>
      <c r="K752" s="104"/>
      <c r="L752" s="104"/>
    </row>
    <row r="753" spans="4:12" s="3" customFormat="1" x14ac:dyDescent="0.3">
      <c r="D753" s="104"/>
      <c r="E753" s="104"/>
      <c r="F753" s="104"/>
      <c r="G753" s="104"/>
      <c r="H753" s="104"/>
      <c r="I753" s="104"/>
      <c r="J753" s="104"/>
      <c r="K753" s="104"/>
      <c r="L753" s="104"/>
    </row>
    <row r="754" spans="4:12" s="3" customFormat="1" x14ac:dyDescent="0.3">
      <c r="D754" s="104"/>
      <c r="E754" s="104"/>
      <c r="F754" s="104"/>
      <c r="G754" s="104"/>
      <c r="H754" s="104"/>
      <c r="I754" s="104"/>
      <c r="J754" s="104"/>
      <c r="K754" s="104"/>
      <c r="L754" s="104"/>
    </row>
    <row r="755" spans="4:12" s="3" customFormat="1" x14ac:dyDescent="0.3">
      <c r="D755" s="104"/>
      <c r="E755" s="104"/>
      <c r="F755" s="104"/>
      <c r="G755" s="104"/>
      <c r="H755" s="104"/>
      <c r="I755" s="104"/>
      <c r="J755" s="104"/>
      <c r="K755" s="104"/>
      <c r="L755" s="104"/>
    </row>
    <row r="756" spans="4:12" s="3" customFormat="1" x14ac:dyDescent="0.3">
      <c r="D756" s="104"/>
      <c r="E756" s="104"/>
      <c r="F756" s="104"/>
      <c r="G756" s="104"/>
      <c r="H756" s="104"/>
      <c r="I756" s="104"/>
      <c r="J756" s="104"/>
      <c r="K756" s="104"/>
      <c r="L756" s="104"/>
    </row>
    <row r="757" spans="4:12" s="3" customFormat="1" x14ac:dyDescent="0.3">
      <c r="D757" s="104"/>
      <c r="E757" s="104"/>
      <c r="F757" s="104"/>
      <c r="G757" s="104"/>
      <c r="H757" s="104"/>
      <c r="I757" s="104"/>
      <c r="J757" s="104"/>
      <c r="K757" s="104"/>
      <c r="L757" s="104"/>
    </row>
    <row r="758" spans="4:12" s="3" customFormat="1" x14ac:dyDescent="0.3">
      <c r="D758" s="104"/>
      <c r="E758" s="104"/>
      <c r="F758" s="104"/>
      <c r="G758" s="104"/>
      <c r="H758" s="104"/>
      <c r="I758" s="104"/>
      <c r="J758" s="104"/>
      <c r="K758" s="104"/>
      <c r="L758" s="104"/>
    </row>
    <row r="759" spans="4:12" s="3" customFormat="1" x14ac:dyDescent="0.3">
      <c r="D759" s="104"/>
      <c r="E759" s="104"/>
      <c r="F759" s="104"/>
      <c r="G759" s="104"/>
      <c r="H759" s="104"/>
      <c r="I759" s="104"/>
      <c r="J759" s="104"/>
      <c r="K759" s="104"/>
      <c r="L759" s="104"/>
    </row>
    <row r="760" spans="4:12" s="3" customFormat="1" x14ac:dyDescent="0.3">
      <c r="D760" s="104"/>
      <c r="E760" s="104"/>
      <c r="F760" s="104"/>
      <c r="G760" s="104"/>
      <c r="H760" s="104"/>
      <c r="I760" s="104"/>
      <c r="J760" s="104"/>
      <c r="K760" s="104"/>
      <c r="L760" s="104"/>
    </row>
    <row r="761" spans="4:12" s="3" customFormat="1" x14ac:dyDescent="0.3">
      <c r="D761" s="104"/>
      <c r="E761" s="104"/>
      <c r="F761" s="104"/>
      <c r="G761" s="104"/>
      <c r="H761" s="104"/>
      <c r="I761" s="104"/>
      <c r="J761" s="104"/>
      <c r="K761" s="104"/>
      <c r="L761" s="104"/>
    </row>
    <row r="762" spans="4:12" s="3" customFormat="1" x14ac:dyDescent="0.3">
      <c r="D762" s="104"/>
      <c r="E762" s="104"/>
      <c r="F762" s="104"/>
      <c r="G762" s="104"/>
      <c r="H762" s="104"/>
      <c r="I762" s="104"/>
      <c r="J762" s="104"/>
      <c r="K762" s="104"/>
      <c r="L762" s="104"/>
    </row>
    <row r="763" spans="4:12" s="3" customFormat="1" x14ac:dyDescent="0.3">
      <c r="D763" s="104"/>
      <c r="E763" s="104"/>
      <c r="F763" s="104"/>
      <c r="G763" s="104"/>
      <c r="H763" s="104"/>
      <c r="I763" s="104"/>
      <c r="J763" s="104"/>
      <c r="K763" s="104"/>
      <c r="L763" s="104"/>
    </row>
    <row r="764" spans="4:12" s="3" customFormat="1" x14ac:dyDescent="0.3">
      <c r="D764" s="104"/>
      <c r="E764" s="104"/>
      <c r="F764" s="104"/>
      <c r="G764" s="104"/>
      <c r="H764" s="104"/>
      <c r="I764" s="104"/>
      <c r="J764" s="104"/>
      <c r="K764" s="104"/>
      <c r="L764" s="104"/>
    </row>
    <row r="765" spans="4:12" s="3" customFormat="1" x14ac:dyDescent="0.3">
      <c r="D765" s="104"/>
      <c r="E765" s="104"/>
      <c r="F765" s="104"/>
      <c r="G765" s="104"/>
      <c r="H765" s="104"/>
      <c r="I765" s="104"/>
      <c r="J765" s="104"/>
      <c r="K765" s="104"/>
      <c r="L765" s="104"/>
    </row>
    <row r="766" spans="4:12" s="3" customFormat="1" x14ac:dyDescent="0.3">
      <c r="D766" s="104"/>
      <c r="E766" s="104"/>
      <c r="F766" s="104"/>
      <c r="G766" s="104"/>
      <c r="H766" s="104"/>
      <c r="I766" s="104"/>
      <c r="J766" s="104"/>
      <c r="K766" s="104"/>
      <c r="L766" s="104"/>
    </row>
    <row r="767" spans="4:12" s="3" customFormat="1" x14ac:dyDescent="0.3">
      <c r="D767" s="104"/>
      <c r="E767" s="104"/>
      <c r="F767" s="104"/>
      <c r="G767" s="104"/>
      <c r="H767" s="104"/>
      <c r="I767" s="104"/>
      <c r="J767" s="104"/>
      <c r="K767" s="104"/>
      <c r="L767" s="104"/>
    </row>
    <row r="768" spans="4:12" s="3" customFormat="1" x14ac:dyDescent="0.3">
      <c r="D768" s="104"/>
      <c r="E768" s="104"/>
      <c r="F768" s="104"/>
      <c r="G768" s="104"/>
      <c r="H768" s="104"/>
      <c r="I768" s="104"/>
      <c r="J768" s="104"/>
      <c r="K768" s="104"/>
      <c r="L768" s="104"/>
    </row>
    <row r="769" spans="4:12" s="3" customFormat="1" x14ac:dyDescent="0.3">
      <c r="D769" s="104"/>
      <c r="E769" s="104"/>
      <c r="F769" s="104"/>
      <c r="G769" s="104"/>
      <c r="H769" s="104"/>
      <c r="I769" s="104"/>
      <c r="J769" s="104"/>
      <c r="K769" s="104"/>
      <c r="L769" s="104"/>
    </row>
    <row r="770" spans="4:12" s="3" customFormat="1" x14ac:dyDescent="0.3">
      <c r="D770" s="104"/>
      <c r="E770" s="104"/>
      <c r="F770" s="104"/>
      <c r="G770" s="104"/>
      <c r="H770" s="104"/>
      <c r="I770" s="104"/>
      <c r="J770" s="104"/>
      <c r="K770" s="104"/>
      <c r="L770" s="104"/>
    </row>
    <row r="771" spans="4:12" s="3" customFormat="1" x14ac:dyDescent="0.3">
      <c r="D771" s="104"/>
      <c r="E771" s="104"/>
      <c r="F771" s="104"/>
      <c r="G771" s="104"/>
      <c r="H771" s="104"/>
      <c r="I771" s="104"/>
      <c r="J771" s="104"/>
      <c r="K771" s="104"/>
      <c r="L771" s="104"/>
    </row>
    <row r="772" spans="4:12" s="3" customFormat="1" x14ac:dyDescent="0.3">
      <c r="D772" s="104"/>
      <c r="E772" s="104"/>
      <c r="F772" s="104"/>
      <c r="G772" s="104"/>
      <c r="H772" s="104"/>
      <c r="I772" s="104"/>
      <c r="J772" s="104"/>
      <c r="K772" s="104"/>
      <c r="L772" s="104"/>
    </row>
    <row r="773" spans="4:12" s="3" customFormat="1" x14ac:dyDescent="0.3">
      <c r="D773" s="104"/>
      <c r="E773" s="104"/>
      <c r="F773" s="104"/>
      <c r="G773" s="104"/>
      <c r="H773" s="104"/>
      <c r="I773" s="104"/>
      <c r="J773" s="104"/>
      <c r="K773" s="104"/>
      <c r="L773" s="104"/>
    </row>
    <row r="774" spans="4:12" s="3" customFormat="1" x14ac:dyDescent="0.3">
      <c r="D774" s="104"/>
      <c r="E774" s="104"/>
      <c r="F774" s="104"/>
      <c r="G774" s="104"/>
      <c r="H774" s="104"/>
      <c r="I774" s="104"/>
      <c r="J774" s="104"/>
      <c r="K774" s="104"/>
      <c r="L774" s="104"/>
    </row>
    <row r="775" spans="4:12" s="3" customFormat="1" x14ac:dyDescent="0.3">
      <c r="D775" s="104"/>
      <c r="E775" s="104"/>
      <c r="F775" s="104"/>
      <c r="G775" s="104"/>
      <c r="H775" s="104"/>
      <c r="I775" s="104"/>
      <c r="J775" s="104"/>
      <c r="K775" s="104"/>
      <c r="L775" s="104"/>
    </row>
    <row r="776" spans="4:12" s="3" customFormat="1" x14ac:dyDescent="0.3">
      <c r="D776" s="104"/>
      <c r="E776" s="104"/>
      <c r="F776" s="104"/>
      <c r="G776" s="104"/>
      <c r="H776" s="104"/>
      <c r="I776" s="104"/>
      <c r="J776" s="104"/>
      <c r="K776" s="104"/>
      <c r="L776" s="104"/>
    </row>
    <row r="777" spans="4:12" s="3" customFormat="1" x14ac:dyDescent="0.3">
      <c r="D777" s="104"/>
      <c r="E777" s="104"/>
      <c r="F777" s="104"/>
      <c r="G777" s="104"/>
      <c r="H777" s="104"/>
      <c r="I777" s="104"/>
      <c r="J777" s="104"/>
      <c r="K777" s="104"/>
      <c r="L777" s="104"/>
    </row>
    <row r="778" spans="4:12" s="3" customFormat="1" x14ac:dyDescent="0.3">
      <c r="D778" s="104"/>
      <c r="E778" s="104"/>
      <c r="F778" s="104"/>
      <c r="G778" s="104"/>
      <c r="H778" s="104"/>
      <c r="I778" s="104"/>
      <c r="J778" s="104"/>
      <c r="K778" s="104"/>
      <c r="L778" s="104"/>
    </row>
    <row r="779" spans="4:12" s="3" customFormat="1" x14ac:dyDescent="0.3">
      <c r="D779" s="104"/>
      <c r="E779" s="104"/>
      <c r="F779" s="104"/>
      <c r="G779" s="104"/>
      <c r="H779" s="104"/>
      <c r="I779" s="104"/>
      <c r="J779" s="104"/>
      <c r="K779" s="104"/>
      <c r="L779" s="104"/>
    </row>
    <row r="780" spans="4:12" s="3" customFormat="1" x14ac:dyDescent="0.3">
      <c r="D780" s="104"/>
      <c r="E780" s="104"/>
      <c r="F780" s="104"/>
      <c r="G780" s="104"/>
      <c r="H780" s="104"/>
      <c r="I780" s="104"/>
      <c r="J780" s="104"/>
      <c r="K780" s="104"/>
      <c r="L780" s="104"/>
    </row>
    <row r="781" spans="4:12" s="3" customFormat="1" x14ac:dyDescent="0.3">
      <c r="D781" s="104"/>
      <c r="E781" s="104"/>
      <c r="F781" s="104"/>
      <c r="G781" s="104"/>
      <c r="H781" s="104"/>
      <c r="I781" s="104"/>
      <c r="J781" s="104"/>
      <c r="K781" s="104"/>
      <c r="L781" s="104"/>
    </row>
    <row r="782" spans="4:12" s="3" customFormat="1" x14ac:dyDescent="0.3">
      <c r="D782" s="104"/>
      <c r="E782" s="104"/>
      <c r="F782" s="104"/>
      <c r="G782" s="104"/>
      <c r="H782" s="104"/>
      <c r="I782" s="104"/>
      <c r="J782" s="104"/>
      <c r="K782" s="104"/>
      <c r="L782" s="104"/>
    </row>
    <row r="783" spans="4:12" s="3" customFormat="1" x14ac:dyDescent="0.3">
      <c r="D783" s="104"/>
      <c r="E783" s="104"/>
      <c r="F783" s="104"/>
      <c r="G783" s="104"/>
      <c r="H783" s="104"/>
      <c r="I783" s="104"/>
      <c r="J783" s="104"/>
      <c r="K783" s="104"/>
      <c r="L783" s="104"/>
    </row>
    <row r="784" spans="4:12" s="3" customFormat="1" x14ac:dyDescent="0.3">
      <c r="D784" s="104"/>
      <c r="E784" s="104"/>
      <c r="F784" s="104"/>
      <c r="G784" s="104"/>
      <c r="H784" s="104"/>
      <c r="I784" s="104"/>
      <c r="J784" s="104"/>
      <c r="K784" s="104"/>
      <c r="L784" s="104"/>
    </row>
    <row r="785" spans="4:12" s="3" customFormat="1" x14ac:dyDescent="0.3">
      <c r="D785" s="104"/>
      <c r="E785" s="104"/>
      <c r="F785" s="104"/>
      <c r="G785" s="104"/>
      <c r="H785" s="104"/>
      <c r="I785" s="104"/>
      <c r="J785" s="104"/>
      <c r="K785" s="104"/>
      <c r="L785" s="104"/>
    </row>
    <row r="786" spans="4:12" s="3" customFormat="1" x14ac:dyDescent="0.3">
      <c r="D786" s="104"/>
      <c r="E786" s="104"/>
      <c r="F786" s="104"/>
      <c r="G786" s="104"/>
      <c r="H786" s="104"/>
      <c r="I786" s="104"/>
      <c r="J786" s="104"/>
      <c r="K786" s="104"/>
      <c r="L786" s="104"/>
    </row>
    <row r="787" spans="4:12" s="3" customFormat="1" x14ac:dyDescent="0.3">
      <c r="D787" s="104"/>
      <c r="E787" s="104"/>
      <c r="F787" s="104"/>
      <c r="G787" s="104"/>
      <c r="H787" s="104"/>
      <c r="I787" s="104"/>
      <c r="J787" s="104"/>
      <c r="K787" s="104"/>
      <c r="L787" s="104"/>
    </row>
    <row r="788" spans="4:12" s="3" customFormat="1" x14ac:dyDescent="0.3">
      <c r="D788" s="104"/>
      <c r="E788" s="104"/>
      <c r="F788" s="104"/>
      <c r="G788" s="104"/>
      <c r="H788" s="104"/>
      <c r="I788" s="104"/>
      <c r="J788" s="104"/>
      <c r="K788" s="104"/>
      <c r="L788" s="104"/>
    </row>
    <row r="789" spans="4:12" s="3" customFormat="1" x14ac:dyDescent="0.3">
      <c r="D789" s="104"/>
      <c r="E789" s="104"/>
      <c r="F789" s="104"/>
      <c r="G789" s="104"/>
      <c r="H789" s="104"/>
      <c r="I789" s="104"/>
      <c r="J789" s="104"/>
      <c r="K789" s="104"/>
      <c r="L789" s="104"/>
    </row>
    <row r="790" spans="4:12" s="3" customFormat="1" x14ac:dyDescent="0.3">
      <c r="D790" s="104"/>
      <c r="E790" s="104"/>
      <c r="F790" s="104"/>
      <c r="G790" s="104"/>
      <c r="H790" s="104"/>
      <c r="I790" s="104"/>
      <c r="J790" s="104"/>
      <c r="K790" s="104"/>
      <c r="L790" s="104"/>
    </row>
    <row r="791" spans="4:12" s="3" customFormat="1" x14ac:dyDescent="0.3">
      <c r="D791" s="104"/>
      <c r="E791" s="104"/>
      <c r="F791" s="104"/>
      <c r="G791" s="104"/>
      <c r="H791" s="104"/>
      <c r="I791" s="104"/>
      <c r="J791" s="104"/>
      <c r="K791" s="104"/>
      <c r="L791" s="104"/>
    </row>
    <row r="792" spans="4:12" s="3" customFormat="1" x14ac:dyDescent="0.3">
      <c r="D792" s="104"/>
      <c r="E792" s="104"/>
      <c r="F792" s="104"/>
      <c r="G792" s="104"/>
      <c r="H792" s="104"/>
      <c r="I792" s="104"/>
      <c r="J792" s="104"/>
      <c r="K792" s="104"/>
      <c r="L792" s="104"/>
    </row>
    <row r="793" spans="4:12" s="3" customFormat="1" x14ac:dyDescent="0.3">
      <c r="D793" s="104"/>
      <c r="E793" s="104"/>
      <c r="F793" s="104"/>
      <c r="G793" s="104"/>
      <c r="H793" s="104"/>
      <c r="I793" s="104"/>
      <c r="J793" s="104"/>
      <c r="K793" s="104"/>
      <c r="L793" s="104"/>
    </row>
    <row r="794" spans="4:12" s="3" customFormat="1" x14ac:dyDescent="0.3">
      <c r="D794" s="104"/>
      <c r="E794" s="104"/>
      <c r="F794" s="104"/>
      <c r="G794" s="104"/>
      <c r="H794" s="104"/>
      <c r="I794" s="104"/>
      <c r="J794" s="104"/>
      <c r="K794" s="104"/>
      <c r="L794" s="104"/>
    </row>
    <row r="795" spans="4:12" s="3" customFormat="1" x14ac:dyDescent="0.3">
      <c r="D795" s="104"/>
      <c r="E795" s="104"/>
      <c r="F795" s="104"/>
      <c r="G795" s="104"/>
      <c r="H795" s="104"/>
      <c r="I795" s="104"/>
      <c r="J795" s="104"/>
      <c r="K795" s="104"/>
      <c r="L795" s="104"/>
    </row>
    <row r="796" spans="4:12" s="3" customFormat="1" x14ac:dyDescent="0.3">
      <c r="D796" s="104"/>
      <c r="E796" s="104"/>
      <c r="F796" s="104"/>
      <c r="G796" s="104"/>
      <c r="H796" s="104"/>
      <c r="I796" s="104"/>
      <c r="J796" s="104"/>
      <c r="K796" s="104"/>
      <c r="L796" s="104"/>
    </row>
    <row r="797" spans="4:12" s="3" customFormat="1" x14ac:dyDescent="0.3">
      <c r="D797" s="104"/>
      <c r="E797" s="104"/>
      <c r="F797" s="104"/>
      <c r="G797" s="104"/>
      <c r="H797" s="104"/>
      <c r="I797" s="104"/>
      <c r="J797" s="104"/>
      <c r="K797" s="104"/>
      <c r="L797" s="104"/>
    </row>
    <row r="798" spans="4:12" s="3" customFormat="1" x14ac:dyDescent="0.3">
      <c r="D798" s="104"/>
      <c r="E798" s="104"/>
      <c r="F798" s="104"/>
      <c r="G798" s="104"/>
      <c r="H798" s="104"/>
      <c r="I798" s="104"/>
      <c r="J798" s="104"/>
      <c r="K798" s="104"/>
      <c r="L798" s="104"/>
    </row>
    <row r="799" spans="4:12" s="3" customFormat="1" x14ac:dyDescent="0.3">
      <c r="D799" s="104"/>
      <c r="E799" s="104"/>
      <c r="F799" s="104"/>
      <c r="G799" s="104"/>
      <c r="H799" s="104"/>
      <c r="I799" s="104"/>
      <c r="J799" s="104"/>
      <c r="K799" s="104"/>
      <c r="L799" s="104"/>
    </row>
    <row r="800" spans="4:12" s="3" customFormat="1" x14ac:dyDescent="0.3">
      <c r="D800" s="104"/>
      <c r="E800" s="104"/>
      <c r="F800" s="104"/>
      <c r="G800" s="104"/>
      <c r="H800" s="104"/>
      <c r="I800" s="104"/>
      <c r="J800" s="104"/>
      <c r="K800" s="104"/>
      <c r="L800" s="104"/>
    </row>
    <row r="801" spans="4:12" s="3" customFormat="1" x14ac:dyDescent="0.3">
      <c r="D801" s="104"/>
      <c r="E801" s="104"/>
      <c r="F801" s="104"/>
      <c r="G801" s="104"/>
      <c r="H801" s="104"/>
      <c r="I801" s="104"/>
      <c r="J801" s="104"/>
      <c r="K801" s="104"/>
      <c r="L801" s="104"/>
    </row>
    <row r="802" spans="4:12" s="3" customFormat="1" x14ac:dyDescent="0.3">
      <c r="D802" s="104"/>
      <c r="E802" s="104"/>
      <c r="F802" s="104"/>
      <c r="G802" s="104"/>
      <c r="H802" s="104"/>
      <c r="I802" s="104"/>
      <c r="J802" s="104"/>
      <c r="K802" s="104"/>
      <c r="L802" s="104"/>
    </row>
    <row r="803" spans="4:12" s="3" customFormat="1" x14ac:dyDescent="0.3">
      <c r="D803" s="104"/>
      <c r="E803" s="104"/>
      <c r="F803" s="104"/>
      <c r="G803" s="104"/>
      <c r="H803" s="104"/>
      <c r="I803" s="104"/>
      <c r="J803" s="104"/>
      <c r="K803" s="104"/>
      <c r="L803" s="104"/>
    </row>
    <row r="804" spans="4:12" s="3" customFormat="1" x14ac:dyDescent="0.3">
      <c r="D804" s="104"/>
      <c r="E804" s="104"/>
      <c r="F804" s="104"/>
      <c r="G804" s="104"/>
      <c r="H804" s="104"/>
      <c r="I804" s="104"/>
      <c r="J804" s="104"/>
      <c r="K804" s="104"/>
      <c r="L804" s="104"/>
    </row>
    <row r="805" spans="4:12" s="3" customFormat="1" x14ac:dyDescent="0.3">
      <c r="D805" s="104"/>
      <c r="E805" s="104"/>
      <c r="F805" s="104"/>
      <c r="G805" s="104"/>
      <c r="H805" s="104"/>
      <c r="I805" s="104"/>
      <c r="J805" s="104"/>
      <c r="K805" s="104"/>
      <c r="L805" s="104"/>
    </row>
    <row r="806" spans="4:12" s="3" customFormat="1" x14ac:dyDescent="0.3">
      <c r="D806" s="104"/>
      <c r="E806" s="104"/>
      <c r="F806" s="104"/>
      <c r="G806" s="104"/>
      <c r="H806" s="104"/>
      <c r="I806" s="104"/>
      <c r="J806" s="104"/>
      <c r="K806" s="104"/>
      <c r="L806" s="104"/>
    </row>
    <row r="807" spans="4:12" s="3" customFormat="1" x14ac:dyDescent="0.3">
      <c r="D807" s="104"/>
      <c r="E807" s="104"/>
      <c r="F807" s="104"/>
      <c r="G807" s="104"/>
      <c r="H807" s="104"/>
      <c r="I807" s="104"/>
      <c r="J807" s="104"/>
      <c r="K807" s="104"/>
      <c r="L807" s="104"/>
    </row>
    <row r="808" spans="4:12" s="3" customFormat="1" x14ac:dyDescent="0.3">
      <c r="D808" s="104"/>
      <c r="E808" s="104"/>
      <c r="F808" s="104"/>
      <c r="G808" s="104"/>
      <c r="H808" s="104"/>
      <c r="I808" s="104"/>
      <c r="J808" s="104"/>
      <c r="K808" s="104"/>
      <c r="L808" s="104"/>
    </row>
    <row r="809" spans="4:12" s="3" customFormat="1" x14ac:dyDescent="0.3">
      <c r="D809" s="104"/>
      <c r="E809" s="104"/>
      <c r="F809" s="104"/>
      <c r="G809" s="104"/>
      <c r="H809" s="104"/>
      <c r="I809" s="104"/>
      <c r="J809" s="104"/>
      <c r="K809" s="104"/>
      <c r="L809" s="104"/>
    </row>
    <row r="810" spans="4:12" s="3" customFormat="1" x14ac:dyDescent="0.3">
      <c r="D810" s="104"/>
      <c r="E810" s="104"/>
      <c r="F810" s="104"/>
      <c r="G810" s="104"/>
      <c r="H810" s="104"/>
      <c r="I810" s="104"/>
      <c r="J810" s="104"/>
      <c r="K810" s="104"/>
      <c r="L810" s="104"/>
    </row>
    <row r="811" spans="4:12" s="3" customFormat="1" x14ac:dyDescent="0.3">
      <c r="D811" s="104"/>
      <c r="E811" s="104"/>
      <c r="F811" s="104"/>
      <c r="G811" s="104"/>
      <c r="H811" s="104"/>
      <c r="I811" s="104"/>
      <c r="J811" s="104"/>
      <c r="K811" s="104"/>
      <c r="L811" s="104"/>
    </row>
    <row r="812" spans="4:12" s="3" customFormat="1" x14ac:dyDescent="0.3">
      <c r="D812" s="104"/>
      <c r="E812" s="104"/>
      <c r="F812" s="104"/>
      <c r="G812" s="104"/>
      <c r="H812" s="104"/>
      <c r="I812" s="104"/>
      <c r="J812" s="104"/>
      <c r="K812" s="104"/>
      <c r="L812" s="104"/>
    </row>
    <row r="813" spans="4:12" s="3" customFormat="1" x14ac:dyDescent="0.3">
      <c r="D813" s="104"/>
      <c r="E813" s="104"/>
      <c r="F813" s="104"/>
      <c r="G813" s="104"/>
      <c r="H813" s="104"/>
      <c r="I813" s="104"/>
      <c r="J813" s="104"/>
      <c r="K813" s="104"/>
      <c r="L813" s="104"/>
    </row>
    <row r="814" spans="4:12" s="3" customFormat="1" x14ac:dyDescent="0.3">
      <c r="D814" s="104"/>
      <c r="E814" s="104"/>
      <c r="F814" s="104"/>
      <c r="G814" s="104"/>
      <c r="H814" s="104"/>
      <c r="I814" s="104"/>
      <c r="J814" s="104"/>
      <c r="K814" s="104"/>
      <c r="L814" s="104"/>
    </row>
    <row r="815" spans="4:12" s="3" customFormat="1" x14ac:dyDescent="0.3">
      <c r="D815" s="104"/>
      <c r="E815" s="104"/>
      <c r="F815" s="104"/>
      <c r="G815" s="104"/>
      <c r="H815" s="104"/>
      <c r="I815" s="104"/>
      <c r="J815" s="104"/>
      <c r="K815" s="104"/>
      <c r="L815" s="104"/>
    </row>
    <row r="816" spans="4:12" s="3" customFormat="1" x14ac:dyDescent="0.3">
      <c r="D816" s="104"/>
      <c r="E816" s="104"/>
      <c r="F816" s="104"/>
      <c r="G816" s="104"/>
      <c r="H816" s="104"/>
      <c r="I816" s="104"/>
      <c r="J816" s="104"/>
      <c r="K816" s="104"/>
      <c r="L816" s="104"/>
    </row>
    <row r="817" spans="4:12" s="3" customFormat="1" x14ac:dyDescent="0.3">
      <c r="D817" s="104"/>
      <c r="E817" s="104"/>
      <c r="F817" s="104"/>
      <c r="G817" s="104"/>
      <c r="H817" s="104"/>
      <c r="I817" s="104"/>
      <c r="J817" s="104"/>
      <c r="K817" s="104"/>
      <c r="L817" s="104"/>
    </row>
    <row r="818" spans="4:12" s="3" customFormat="1" x14ac:dyDescent="0.3">
      <c r="D818" s="104"/>
      <c r="E818" s="104"/>
      <c r="F818" s="104"/>
      <c r="G818" s="104"/>
      <c r="H818" s="104"/>
      <c r="I818" s="104"/>
      <c r="J818" s="104"/>
      <c r="K818" s="104"/>
      <c r="L818" s="104"/>
    </row>
    <row r="819" spans="4:12" s="3" customFormat="1" x14ac:dyDescent="0.3">
      <c r="D819" s="104"/>
      <c r="E819" s="104"/>
      <c r="F819" s="104"/>
      <c r="G819" s="104"/>
      <c r="H819" s="104"/>
      <c r="I819" s="104"/>
      <c r="J819" s="104"/>
      <c r="K819" s="104"/>
      <c r="L819" s="104"/>
    </row>
    <row r="820" spans="4:12" s="3" customFormat="1" x14ac:dyDescent="0.3">
      <c r="D820" s="104"/>
      <c r="E820" s="104"/>
      <c r="F820" s="104"/>
      <c r="G820" s="104"/>
      <c r="H820" s="104"/>
      <c r="I820" s="104"/>
      <c r="J820" s="104"/>
      <c r="K820" s="104"/>
      <c r="L820" s="104"/>
    </row>
    <row r="821" spans="4:12" s="3" customFormat="1" x14ac:dyDescent="0.3">
      <c r="D821" s="104"/>
      <c r="E821" s="104"/>
      <c r="F821" s="104"/>
      <c r="G821" s="104"/>
      <c r="H821" s="104"/>
      <c r="I821" s="104"/>
      <c r="J821" s="104"/>
      <c r="K821" s="104"/>
      <c r="L821" s="104"/>
    </row>
    <row r="822" spans="4:12" s="3" customFormat="1" x14ac:dyDescent="0.3">
      <c r="D822" s="104"/>
      <c r="E822" s="104"/>
      <c r="F822" s="104"/>
      <c r="G822" s="104"/>
      <c r="H822" s="104"/>
      <c r="I822" s="104"/>
      <c r="J822" s="104"/>
      <c r="K822" s="104"/>
      <c r="L822" s="104"/>
    </row>
    <row r="823" spans="4:12" s="3" customFormat="1" x14ac:dyDescent="0.3">
      <c r="D823" s="104"/>
      <c r="E823" s="104"/>
      <c r="F823" s="104"/>
      <c r="G823" s="104"/>
      <c r="H823" s="104"/>
      <c r="I823" s="104"/>
      <c r="J823" s="104"/>
      <c r="K823" s="104"/>
      <c r="L823" s="104"/>
    </row>
    <row r="824" spans="4:12" s="3" customFormat="1" x14ac:dyDescent="0.3">
      <c r="D824" s="104"/>
      <c r="E824" s="104"/>
      <c r="F824" s="104"/>
      <c r="G824" s="104"/>
      <c r="H824" s="104"/>
      <c r="I824" s="104"/>
      <c r="J824" s="104"/>
      <c r="K824" s="104"/>
      <c r="L824" s="104"/>
    </row>
    <row r="825" spans="4:12" s="3" customFormat="1" x14ac:dyDescent="0.3">
      <c r="D825" s="104"/>
      <c r="E825" s="104"/>
      <c r="F825" s="104"/>
      <c r="G825" s="104"/>
      <c r="H825" s="104"/>
      <c r="I825" s="104"/>
      <c r="J825" s="104"/>
      <c r="K825" s="104"/>
      <c r="L825" s="104"/>
    </row>
    <row r="826" spans="4:12" s="3" customFormat="1" x14ac:dyDescent="0.3">
      <c r="D826" s="104"/>
      <c r="E826" s="104"/>
      <c r="F826" s="104"/>
      <c r="G826" s="104"/>
      <c r="H826" s="104"/>
      <c r="I826" s="104"/>
      <c r="J826" s="104"/>
      <c r="K826" s="104"/>
      <c r="L826" s="104"/>
    </row>
    <row r="827" spans="4:12" s="3" customFormat="1" x14ac:dyDescent="0.3">
      <c r="D827" s="104"/>
      <c r="E827" s="104"/>
      <c r="F827" s="104"/>
      <c r="G827" s="104"/>
      <c r="H827" s="104"/>
      <c r="I827" s="104"/>
      <c r="J827" s="104"/>
      <c r="K827" s="104"/>
      <c r="L827" s="104"/>
    </row>
    <row r="828" spans="4:12" s="3" customFormat="1" x14ac:dyDescent="0.3">
      <c r="D828" s="104"/>
      <c r="E828" s="104"/>
      <c r="F828" s="104"/>
      <c r="G828" s="104"/>
      <c r="H828" s="104"/>
      <c r="I828" s="104"/>
      <c r="J828" s="104"/>
      <c r="K828" s="104"/>
      <c r="L828" s="104"/>
    </row>
    <row r="829" spans="4:12" s="3" customFormat="1" x14ac:dyDescent="0.3">
      <c r="D829" s="104"/>
      <c r="E829" s="104"/>
      <c r="F829" s="104"/>
      <c r="G829" s="104"/>
      <c r="H829" s="104"/>
      <c r="I829" s="104"/>
      <c r="J829" s="104"/>
      <c r="K829" s="104"/>
      <c r="L829" s="104"/>
    </row>
    <row r="830" spans="4:12" s="3" customFormat="1" x14ac:dyDescent="0.3">
      <c r="D830" s="104"/>
      <c r="E830" s="104"/>
      <c r="F830" s="104"/>
      <c r="G830" s="104"/>
      <c r="H830" s="104"/>
      <c r="I830" s="104"/>
      <c r="J830" s="104"/>
      <c r="K830" s="104"/>
      <c r="L830" s="104"/>
    </row>
    <row r="831" spans="4:12" s="3" customFormat="1" x14ac:dyDescent="0.3">
      <c r="D831" s="104"/>
      <c r="E831" s="104"/>
      <c r="F831" s="104"/>
      <c r="G831" s="104"/>
      <c r="H831" s="104"/>
      <c r="I831" s="104"/>
      <c r="J831" s="104"/>
      <c r="K831" s="104"/>
      <c r="L831" s="104"/>
    </row>
    <row r="832" spans="4:12" s="3" customFormat="1" x14ac:dyDescent="0.3">
      <c r="D832" s="104"/>
      <c r="E832" s="104"/>
      <c r="F832" s="104"/>
      <c r="G832" s="104"/>
      <c r="H832" s="104"/>
      <c r="I832" s="104"/>
      <c r="J832" s="104"/>
      <c r="K832" s="104"/>
      <c r="L832" s="104"/>
    </row>
    <row r="833" spans="4:12" s="3" customFormat="1" x14ac:dyDescent="0.3">
      <c r="D833" s="104"/>
      <c r="E833" s="104"/>
      <c r="F833" s="104"/>
      <c r="G833" s="104"/>
      <c r="H833" s="104"/>
      <c r="I833" s="104"/>
      <c r="J833" s="104"/>
      <c r="K833" s="104"/>
      <c r="L833" s="104"/>
    </row>
    <row r="834" spans="4:12" s="3" customFormat="1" x14ac:dyDescent="0.3">
      <c r="D834" s="104"/>
      <c r="E834" s="104"/>
      <c r="F834" s="104"/>
      <c r="G834" s="104"/>
      <c r="H834" s="104"/>
      <c r="I834" s="104"/>
      <c r="J834" s="104"/>
      <c r="K834" s="104"/>
      <c r="L834" s="104"/>
    </row>
    <row r="835" spans="4:12" s="3" customFormat="1" x14ac:dyDescent="0.3">
      <c r="D835" s="104"/>
      <c r="E835" s="104"/>
      <c r="F835" s="104"/>
      <c r="G835" s="104"/>
      <c r="H835" s="104"/>
      <c r="I835" s="104"/>
      <c r="J835" s="104"/>
      <c r="K835" s="104"/>
      <c r="L835" s="104"/>
    </row>
    <row r="836" spans="4:12" s="3" customFormat="1" x14ac:dyDescent="0.3">
      <c r="D836" s="104"/>
      <c r="E836" s="104"/>
      <c r="F836" s="104"/>
      <c r="G836" s="104"/>
      <c r="H836" s="104"/>
      <c r="I836" s="104"/>
      <c r="J836" s="104"/>
      <c r="K836" s="104"/>
      <c r="L836" s="104"/>
    </row>
    <row r="837" spans="4:12" s="3" customFormat="1" x14ac:dyDescent="0.3">
      <c r="D837" s="104"/>
      <c r="E837" s="104"/>
      <c r="F837" s="104"/>
      <c r="G837" s="104"/>
      <c r="H837" s="104"/>
      <c r="I837" s="104"/>
      <c r="J837" s="104"/>
      <c r="K837" s="104"/>
      <c r="L837" s="104"/>
    </row>
    <row r="838" spans="4:12" s="3" customFormat="1" x14ac:dyDescent="0.3">
      <c r="D838" s="104"/>
      <c r="E838" s="104"/>
      <c r="F838" s="104"/>
      <c r="G838" s="104"/>
      <c r="H838" s="104"/>
      <c r="I838" s="104"/>
      <c r="J838" s="104"/>
      <c r="K838" s="104"/>
      <c r="L838" s="104"/>
    </row>
    <row r="839" spans="4:12" s="3" customFormat="1" x14ac:dyDescent="0.3">
      <c r="D839" s="104"/>
      <c r="E839" s="104"/>
      <c r="F839" s="104"/>
      <c r="G839" s="104"/>
      <c r="H839" s="104"/>
      <c r="I839" s="104"/>
      <c r="J839" s="104"/>
      <c r="K839" s="104"/>
      <c r="L839" s="104"/>
    </row>
    <row r="840" spans="4:12" s="3" customFormat="1" x14ac:dyDescent="0.3">
      <c r="D840" s="104"/>
      <c r="E840" s="104"/>
      <c r="F840" s="104"/>
      <c r="G840" s="104"/>
      <c r="H840" s="104"/>
      <c r="I840" s="104"/>
      <c r="J840" s="104"/>
      <c r="K840" s="104"/>
      <c r="L840" s="104"/>
    </row>
    <row r="841" spans="4:12" s="3" customFormat="1" x14ac:dyDescent="0.3">
      <c r="D841" s="104"/>
      <c r="E841" s="104"/>
      <c r="F841" s="104"/>
      <c r="G841" s="104"/>
      <c r="H841" s="104"/>
      <c r="I841" s="104"/>
      <c r="J841" s="104"/>
      <c r="K841" s="104"/>
      <c r="L841" s="104"/>
    </row>
    <row r="842" spans="4:12" s="3" customFormat="1" x14ac:dyDescent="0.3">
      <c r="D842" s="104"/>
      <c r="E842" s="104"/>
      <c r="F842" s="104"/>
      <c r="G842" s="104"/>
      <c r="H842" s="104"/>
      <c r="I842" s="104"/>
      <c r="J842" s="104"/>
      <c r="K842" s="104"/>
      <c r="L842" s="104"/>
    </row>
    <row r="843" spans="4:12" s="3" customFormat="1" x14ac:dyDescent="0.3">
      <c r="D843" s="104"/>
      <c r="E843" s="104"/>
      <c r="F843" s="104"/>
      <c r="G843" s="104"/>
      <c r="H843" s="104"/>
      <c r="I843" s="104"/>
      <c r="J843" s="104"/>
      <c r="K843" s="104"/>
      <c r="L843" s="104"/>
    </row>
    <row r="844" spans="4:12" s="3" customFormat="1" x14ac:dyDescent="0.3">
      <c r="D844" s="104"/>
      <c r="E844" s="104"/>
      <c r="F844" s="104"/>
      <c r="G844" s="104"/>
      <c r="H844" s="104"/>
      <c r="I844" s="104"/>
      <c r="J844" s="104"/>
      <c r="K844" s="104"/>
      <c r="L844" s="104"/>
    </row>
    <row r="845" spans="4:12" s="3" customFormat="1" x14ac:dyDescent="0.3">
      <c r="D845" s="104"/>
      <c r="E845" s="104"/>
      <c r="F845" s="104"/>
      <c r="G845" s="104"/>
      <c r="H845" s="104"/>
      <c r="I845" s="104"/>
      <c r="J845" s="104"/>
      <c r="K845" s="104"/>
      <c r="L845" s="104"/>
    </row>
    <row r="846" spans="4:12" s="3" customFormat="1" x14ac:dyDescent="0.3">
      <c r="D846" s="104"/>
      <c r="E846" s="104"/>
      <c r="F846" s="104"/>
      <c r="G846" s="104"/>
      <c r="H846" s="104"/>
      <c r="I846" s="104"/>
      <c r="J846" s="104"/>
      <c r="K846" s="104"/>
      <c r="L846" s="104"/>
    </row>
    <row r="847" spans="4:12" s="3" customFormat="1" x14ac:dyDescent="0.3">
      <c r="D847" s="104"/>
      <c r="E847" s="104"/>
      <c r="F847" s="104"/>
      <c r="G847" s="104"/>
      <c r="H847" s="104"/>
      <c r="I847" s="104"/>
      <c r="J847" s="104"/>
      <c r="K847" s="104"/>
      <c r="L847" s="104"/>
    </row>
    <row r="848" spans="4:12" s="3" customFormat="1" x14ac:dyDescent="0.3">
      <c r="D848" s="104"/>
      <c r="E848" s="104"/>
      <c r="F848" s="104"/>
      <c r="G848" s="104"/>
      <c r="H848" s="104"/>
      <c r="I848" s="104"/>
      <c r="J848" s="104"/>
      <c r="K848" s="104"/>
      <c r="L848" s="104"/>
    </row>
    <row r="849" spans="4:12" s="3" customFormat="1" x14ac:dyDescent="0.3">
      <c r="D849" s="104"/>
      <c r="E849" s="104"/>
      <c r="F849" s="104"/>
      <c r="G849" s="104"/>
      <c r="H849" s="104"/>
      <c r="I849" s="104"/>
      <c r="J849" s="104"/>
      <c r="K849" s="104"/>
      <c r="L849" s="104"/>
    </row>
    <row r="850" spans="4:12" s="3" customFormat="1" x14ac:dyDescent="0.3">
      <c r="D850" s="104"/>
      <c r="E850" s="104"/>
      <c r="F850" s="104"/>
      <c r="G850" s="104"/>
      <c r="H850" s="104"/>
      <c r="I850" s="104"/>
      <c r="J850" s="104"/>
      <c r="K850" s="104"/>
      <c r="L850" s="104"/>
    </row>
    <row r="851" spans="4:12" s="3" customFormat="1" x14ac:dyDescent="0.3">
      <c r="D851" s="104"/>
      <c r="E851" s="104"/>
      <c r="F851" s="104"/>
      <c r="G851" s="104"/>
      <c r="H851" s="104"/>
      <c r="I851" s="104"/>
      <c r="J851" s="104"/>
      <c r="K851" s="104"/>
      <c r="L851" s="104"/>
    </row>
    <row r="852" spans="4:12" s="3" customFormat="1" x14ac:dyDescent="0.3">
      <c r="D852" s="104"/>
      <c r="E852" s="104"/>
      <c r="F852" s="104"/>
      <c r="G852" s="104"/>
      <c r="H852" s="104"/>
      <c r="I852" s="104"/>
      <c r="J852" s="104"/>
      <c r="K852" s="104"/>
      <c r="L852" s="104"/>
    </row>
    <row r="853" spans="4:12" s="3" customFormat="1" x14ac:dyDescent="0.3">
      <c r="D853" s="104"/>
      <c r="E853" s="104"/>
      <c r="F853" s="104"/>
      <c r="G853" s="104"/>
      <c r="H853" s="104"/>
      <c r="I853" s="104"/>
      <c r="J853" s="104"/>
      <c r="K853" s="104"/>
      <c r="L853" s="104"/>
    </row>
    <row r="854" spans="4:12" s="3" customFormat="1" x14ac:dyDescent="0.3">
      <c r="D854" s="104"/>
      <c r="E854" s="104"/>
      <c r="F854" s="104"/>
      <c r="G854" s="104"/>
      <c r="H854" s="104"/>
      <c r="I854" s="104"/>
      <c r="J854" s="104"/>
      <c r="K854" s="104"/>
      <c r="L854" s="104"/>
    </row>
    <row r="855" spans="4:12" s="3" customFormat="1" x14ac:dyDescent="0.3">
      <c r="D855" s="104"/>
      <c r="E855" s="104"/>
      <c r="F855" s="104"/>
      <c r="G855" s="104"/>
      <c r="H855" s="104"/>
      <c r="I855" s="104"/>
      <c r="J855" s="104"/>
      <c r="K855" s="104"/>
      <c r="L855" s="104"/>
    </row>
    <row r="856" spans="4:12" s="3" customFormat="1" x14ac:dyDescent="0.3">
      <c r="D856" s="104"/>
      <c r="E856" s="104"/>
      <c r="F856" s="104"/>
      <c r="G856" s="104"/>
      <c r="H856" s="104"/>
      <c r="I856" s="104"/>
      <c r="J856" s="104"/>
      <c r="K856" s="104"/>
      <c r="L856" s="104"/>
    </row>
    <row r="857" spans="4:12" s="3" customFormat="1" x14ac:dyDescent="0.3">
      <c r="D857" s="104"/>
      <c r="E857" s="104"/>
      <c r="F857" s="104"/>
      <c r="G857" s="104"/>
      <c r="H857" s="104"/>
      <c r="I857" s="104"/>
      <c r="J857" s="104"/>
      <c r="K857" s="104"/>
      <c r="L857" s="104"/>
    </row>
    <row r="858" spans="4:12" s="3" customFormat="1" x14ac:dyDescent="0.3">
      <c r="D858" s="104"/>
      <c r="E858" s="104"/>
      <c r="F858" s="104"/>
      <c r="G858" s="104"/>
      <c r="H858" s="104"/>
      <c r="I858" s="104"/>
      <c r="J858" s="104"/>
      <c r="K858" s="104"/>
      <c r="L858" s="104"/>
    </row>
    <row r="859" spans="4:12" s="3" customFormat="1" x14ac:dyDescent="0.3">
      <c r="D859" s="104"/>
      <c r="E859" s="104"/>
      <c r="F859" s="104"/>
      <c r="G859" s="104"/>
      <c r="H859" s="104"/>
      <c r="I859" s="104"/>
      <c r="J859" s="104"/>
      <c r="K859" s="104"/>
      <c r="L859" s="104"/>
    </row>
    <row r="860" spans="4:12" s="3" customFormat="1" x14ac:dyDescent="0.3">
      <c r="D860" s="104"/>
      <c r="E860" s="104"/>
      <c r="F860" s="104"/>
      <c r="G860" s="104"/>
      <c r="H860" s="104"/>
      <c r="I860" s="104"/>
      <c r="J860" s="104"/>
      <c r="K860" s="104"/>
      <c r="L860" s="104"/>
    </row>
    <row r="861" spans="4:12" s="3" customFormat="1" x14ac:dyDescent="0.3">
      <c r="D861" s="104"/>
      <c r="E861" s="104"/>
      <c r="F861" s="104"/>
      <c r="G861" s="104"/>
      <c r="H861" s="104"/>
      <c r="I861" s="104"/>
      <c r="J861" s="104"/>
      <c r="K861" s="104"/>
      <c r="L861" s="104"/>
    </row>
    <row r="862" spans="4:12" s="3" customFormat="1" x14ac:dyDescent="0.3">
      <c r="D862" s="104"/>
      <c r="E862" s="104"/>
      <c r="F862" s="104"/>
      <c r="G862" s="104"/>
      <c r="H862" s="104"/>
      <c r="I862" s="104"/>
      <c r="J862" s="104"/>
      <c r="K862" s="104"/>
      <c r="L862" s="104"/>
    </row>
    <row r="863" spans="4:12" s="3" customFormat="1" x14ac:dyDescent="0.3">
      <c r="D863" s="104"/>
      <c r="E863" s="104"/>
      <c r="F863" s="104"/>
      <c r="G863" s="104"/>
      <c r="H863" s="104"/>
      <c r="I863" s="104"/>
      <c r="J863" s="104"/>
      <c r="K863" s="104"/>
      <c r="L863" s="104"/>
    </row>
    <row r="864" spans="4:12" s="3" customFormat="1" x14ac:dyDescent="0.3">
      <c r="D864" s="104"/>
      <c r="E864" s="104"/>
      <c r="F864" s="104"/>
      <c r="G864" s="104"/>
      <c r="H864" s="104"/>
      <c r="I864" s="104"/>
      <c r="J864" s="104"/>
      <c r="K864" s="104"/>
      <c r="L864" s="104"/>
    </row>
    <row r="865" spans="4:12" s="3" customFormat="1" x14ac:dyDescent="0.3">
      <c r="D865" s="104"/>
      <c r="E865" s="104"/>
      <c r="F865" s="104"/>
      <c r="G865" s="104"/>
      <c r="H865" s="104"/>
      <c r="I865" s="104"/>
      <c r="J865" s="104"/>
      <c r="K865" s="104"/>
      <c r="L865" s="104"/>
    </row>
    <row r="866" spans="4:12" s="3" customFormat="1" x14ac:dyDescent="0.3">
      <c r="D866" s="104"/>
      <c r="E866" s="104"/>
      <c r="F866" s="104"/>
      <c r="G866" s="104"/>
      <c r="H866" s="104"/>
      <c r="I866" s="104"/>
      <c r="J866" s="104"/>
      <c r="K866" s="104"/>
      <c r="L866" s="104"/>
    </row>
    <row r="867" spans="4:12" s="3" customFormat="1" x14ac:dyDescent="0.3">
      <c r="D867" s="104"/>
      <c r="E867" s="104"/>
      <c r="F867" s="104"/>
      <c r="G867" s="104"/>
      <c r="H867" s="104"/>
      <c r="I867" s="104"/>
      <c r="J867" s="104"/>
      <c r="K867" s="104"/>
      <c r="L867" s="104"/>
    </row>
    <row r="868" spans="4:12" s="3" customFormat="1" x14ac:dyDescent="0.3">
      <c r="D868" s="104"/>
      <c r="E868" s="104"/>
      <c r="F868" s="104"/>
      <c r="G868" s="104"/>
      <c r="H868" s="104"/>
      <c r="I868" s="104"/>
      <c r="J868" s="104"/>
      <c r="K868" s="104"/>
      <c r="L868" s="104"/>
    </row>
    <row r="869" spans="4:12" s="3" customFormat="1" x14ac:dyDescent="0.3">
      <c r="D869" s="104"/>
      <c r="E869" s="104"/>
      <c r="F869" s="104"/>
      <c r="G869" s="104"/>
      <c r="H869" s="104"/>
      <c r="I869" s="104"/>
      <c r="J869" s="104"/>
      <c r="K869" s="104"/>
      <c r="L869" s="104"/>
    </row>
    <row r="870" spans="4:12" s="3" customFormat="1" x14ac:dyDescent="0.3">
      <c r="D870" s="104"/>
      <c r="E870" s="104"/>
      <c r="F870" s="104"/>
      <c r="G870" s="104"/>
      <c r="H870" s="104"/>
      <c r="I870" s="104"/>
      <c r="J870" s="104"/>
      <c r="K870" s="104"/>
      <c r="L870" s="104"/>
    </row>
    <row r="871" spans="4:12" s="3" customFormat="1" x14ac:dyDescent="0.3">
      <c r="D871" s="104"/>
      <c r="E871" s="104"/>
      <c r="F871" s="104"/>
      <c r="G871" s="104"/>
      <c r="H871" s="104"/>
      <c r="I871" s="104"/>
      <c r="J871" s="104"/>
      <c r="K871" s="104"/>
      <c r="L871" s="104"/>
    </row>
    <row r="872" spans="4:12" s="3" customFormat="1" x14ac:dyDescent="0.3">
      <c r="D872" s="104"/>
      <c r="E872" s="104"/>
      <c r="F872" s="104"/>
      <c r="G872" s="104"/>
      <c r="H872" s="104"/>
      <c r="I872" s="104"/>
      <c r="J872" s="104"/>
      <c r="K872" s="104"/>
      <c r="L872" s="104"/>
    </row>
    <row r="873" spans="4:12" s="3" customFormat="1" x14ac:dyDescent="0.3">
      <c r="D873" s="104"/>
      <c r="E873" s="104"/>
      <c r="F873" s="104"/>
      <c r="G873" s="104"/>
      <c r="H873" s="104"/>
      <c r="I873" s="104"/>
      <c r="J873" s="104"/>
      <c r="K873" s="104"/>
      <c r="L873" s="104"/>
    </row>
    <row r="874" spans="4:12" s="3" customFormat="1" x14ac:dyDescent="0.3">
      <c r="D874" s="104"/>
      <c r="E874" s="104"/>
      <c r="F874" s="104"/>
      <c r="G874" s="104"/>
      <c r="H874" s="104"/>
      <c r="I874" s="104"/>
      <c r="J874" s="104"/>
      <c r="K874" s="104"/>
      <c r="L874" s="104"/>
    </row>
    <row r="875" spans="4:12" s="3" customFormat="1" x14ac:dyDescent="0.3">
      <c r="D875" s="104"/>
      <c r="E875" s="104"/>
      <c r="F875" s="104"/>
      <c r="G875" s="104"/>
      <c r="H875" s="104"/>
      <c r="I875" s="104"/>
      <c r="J875" s="104"/>
      <c r="K875" s="104"/>
      <c r="L875" s="104"/>
    </row>
    <row r="876" spans="4:12" s="3" customFormat="1" x14ac:dyDescent="0.3">
      <c r="D876" s="104"/>
      <c r="E876" s="104"/>
      <c r="F876" s="104"/>
      <c r="G876" s="104"/>
      <c r="H876" s="104"/>
      <c r="I876" s="104"/>
      <c r="J876" s="104"/>
      <c r="K876" s="104"/>
      <c r="L876" s="104"/>
    </row>
    <row r="877" spans="4:12" s="3" customFormat="1" x14ac:dyDescent="0.3">
      <c r="D877" s="104"/>
      <c r="E877" s="104"/>
      <c r="F877" s="104"/>
      <c r="G877" s="104"/>
      <c r="H877" s="104"/>
      <c r="I877" s="104"/>
      <c r="J877" s="104"/>
      <c r="K877" s="104"/>
      <c r="L877" s="104"/>
    </row>
    <row r="878" spans="4:12" s="3" customFormat="1" x14ac:dyDescent="0.3">
      <c r="D878" s="104"/>
      <c r="E878" s="104"/>
      <c r="F878" s="104"/>
      <c r="G878" s="104"/>
      <c r="H878" s="104"/>
      <c r="I878" s="104"/>
      <c r="J878" s="104"/>
      <c r="K878" s="104"/>
      <c r="L878" s="104"/>
    </row>
    <row r="879" spans="4:12" s="3" customFormat="1" x14ac:dyDescent="0.3">
      <c r="D879" s="104"/>
      <c r="E879" s="104"/>
      <c r="F879" s="104"/>
      <c r="G879" s="104"/>
      <c r="H879" s="104"/>
      <c r="I879" s="104"/>
      <c r="J879" s="104"/>
      <c r="K879" s="104"/>
      <c r="L879" s="104"/>
    </row>
    <row r="880" spans="4:12" s="3" customFormat="1" x14ac:dyDescent="0.3">
      <c r="D880" s="104"/>
      <c r="E880" s="104"/>
      <c r="F880" s="104"/>
      <c r="G880" s="104"/>
      <c r="H880" s="104"/>
      <c r="I880" s="104"/>
      <c r="J880" s="104"/>
      <c r="K880" s="104"/>
      <c r="L880" s="104"/>
    </row>
    <row r="881" spans="4:12" s="3" customFormat="1" x14ac:dyDescent="0.3">
      <c r="D881" s="104"/>
      <c r="E881" s="104"/>
      <c r="F881" s="104"/>
      <c r="G881" s="104"/>
      <c r="H881" s="104"/>
      <c r="I881" s="104"/>
      <c r="J881" s="104"/>
      <c r="K881" s="104"/>
      <c r="L881" s="104"/>
    </row>
    <row r="882" spans="4:12" s="3" customFormat="1" x14ac:dyDescent="0.3">
      <c r="D882" s="104"/>
      <c r="E882" s="104"/>
      <c r="F882" s="104"/>
      <c r="G882" s="104"/>
      <c r="H882" s="104"/>
      <c r="I882" s="104"/>
      <c r="J882" s="104"/>
      <c r="K882" s="104"/>
      <c r="L882" s="104"/>
    </row>
    <row r="883" spans="4:12" s="3" customFormat="1" x14ac:dyDescent="0.3">
      <c r="D883" s="104"/>
      <c r="E883" s="104"/>
      <c r="F883" s="104"/>
      <c r="G883" s="104"/>
      <c r="H883" s="104"/>
      <c r="I883" s="104"/>
      <c r="J883" s="104"/>
      <c r="K883" s="104"/>
      <c r="L883" s="104"/>
    </row>
    <row r="884" spans="4:12" s="3" customFormat="1" x14ac:dyDescent="0.3">
      <c r="D884" s="104"/>
      <c r="E884" s="104"/>
      <c r="F884" s="104"/>
      <c r="G884" s="104"/>
      <c r="H884" s="104"/>
      <c r="I884" s="104"/>
      <c r="J884" s="104"/>
      <c r="K884" s="104"/>
      <c r="L884" s="104"/>
    </row>
    <row r="885" spans="4:12" s="3" customFormat="1" x14ac:dyDescent="0.3">
      <c r="D885" s="104"/>
      <c r="E885" s="104"/>
      <c r="F885" s="104"/>
      <c r="G885" s="104"/>
      <c r="H885" s="104"/>
      <c r="I885" s="104"/>
      <c r="J885" s="104"/>
      <c r="K885" s="104"/>
      <c r="L885" s="104"/>
    </row>
  </sheetData>
  <sheetProtection sheet="1" objects="1" scenarios="1"/>
  <mergeCells count="1">
    <mergeCell ref="C3:L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vt:lpstr>
      <vt:lpstr>Entradas</vt:lpstr>
      <vt:lpstr>Observaciones</vt:lpstr>
      <vt:lpstr>Escenarios</vt:lpstr>
      <vt:lpstr>Constantes</vt:lpstr>
      <vt:lpstr>ETo</vt:lpstr>
      <vt:lpstr>Cálculos</vt:lpstr>
      <vt:lpstr>Gráficos</vt:lpstr>
      <vt:lpstr>Evaluación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Foster</dc:creator>
  <cp:lastModifiedBy>Gabriel Rojas</cp:lastModifiedBy>
  <dcterms:created xsi:type="dcterms:W3CDTF">2019-08-19T14:16:08Z</dcterms:created>
  <dcterms:modified xsi:type="dcterms:W3CDTF">2022-08-22T15:19:35Z</dcterms:modified>
</cp:coreProperties>
</file>